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-15" yWindow="-15" windowWidth="19260" windowHeight="5925"/>
  </bookViews>
  <sheets>
    <sheet name="México" sheetId="12" r:id="rId1"/>
    <sheet name="U.S." sheetId="13" r:id="rId2"/>
    <sheet name="El Paso" sheetId="1" r:id="rId3"/>
    <sheet name="McAllen" sheetId="4" r:id="rId4"/>
    <sheet name="San Diego" sheetId="3" r:id="rId5"/>
    <sheet name="Tucson" sheetId="2" r:id="rId6"/>
    <sheet name="Juárez" sheetId="11" r:id="rId7"/>
    <sheet name="Matamoros" sheetId="10" r:id="rId8"/>
    <sheet name="Mexicali" sheetId="9" r:id="rId9"/>
    <sheet name="Nuevo Laredo" sheetId="8" r:id="rId10"/>
    <sheet name="Piedras Negras" sheetId="7" r:id="rId11"/>
    <sheet name="Reynosa-Río Bravo" sheetId="6" r:id="rId12"/>
    <sheet name="Tijuana" sheetId="5" r:id="rId13"/>
  </sheet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X14" i="12"/>
  <c r="CC14"/>
  <c r="CH14"/>
  <c r="CM14"/>
  <c r="CO14" s="1"/>
  <c r="CR14"/>
  <c r="CW14"/>
  <c r="CY14" s="1"/>
  <c r="BY14"/>
  <c r="CD14"/>
  <c r="CI14"/>
  <c r="CN14"/>
  <c r="CS14"/>
  <c r="CX14"/>
  <c r="EB14"/>
  <c r="BX15"/>
  <c r="BZ15" s="1"/>
  <c r="CC15"/>
  <c r="CH15"/>
  <c r="CM15"/>
  <c r="CR15"/>
  <c r="DV15"/>
  <c r="BY15"/>
  <c r="CD15"/>
  <c r="CE15" s="1"/>
  <c r="CI15"/>
  <c r="CN15"/>
  <c r="CS15"/>
  <c r="DW15"/>
  <c r="BX16"/>
  <c r="CC16"/>
  <c r="CE16" s="1"/>
  <c r="CH16"/>
  <c r="CR16"/>
  <c r="CT16" s="1"/>
  <c r="DL16"/>
  <c r="DQ16"/>
  <c r="BY16"/>
  <c r="CD16"/>
  <c r="CI16"/>
  <c r="CS16"/>
  <c r="DM16"/>
  <c r="DR16"/>
  <c r="DS16" s="1"/>
  <c r="BX17"/>
  <c r="CC17"/>
  <c r="CH17"/>
  <c r="CR17"/>
  <c r="CW17"/>
  <c r="CY17" s="1"/>
  <c r="DQ17"/>
  <c r="DS17" s="1"/>
  <c r="EA17"/>
  <c r="BY17"/>
  <c r="CD17"/>
  <c r="CI17"/>
  <c r="CS17"/>
  <c r="CX17"/>
  <c r="DR17"/>
  <c r="EB17"/>
  <c r="EC17"/>
  <c r="BX18"/>
  <c r="CC18"/>
  <c r="CH18"/>
  <c r="CR18"/>
  <c r="CW18"/>
  <c r="DG18"/>
  <c r="DI18" s="1"/>
  <c r="EA18"/>
  <c r="BY18"/>
  <c r="CD18"/>
  <c r="CI18"/>
  <c r="CS18"/>
  <c r="CX18"/>
  <c r="DH18"/>
  <c r="BX19"/>
  <c r="EA19" s="1"/>
  <c r="CC19"/>
  <c r="CH19"/>
  <c r="CR19"/>
  <c r="CW19"/>
  <c r="CY19" s="1"/>
  <c r="DB19"/>
  <c r="BY19"/>
  <c r="CD19"/>
  <c r="CI19"/>
  <c r="CS19"/>
  <c r="CX19"/>
  <c r="DC19"/>
  <c r="BX20"/>
  <c r="CC20"/>
  <c r="CM20"/>
  <c r="CR20"/>
  <c r="CW20"/>
  <c r="DB20"/>
  <c r="DD20" s="1"/>
  <c r="BY20"/>
  <c r="CD20"/>
  <c r="CN20"/>
  <c r="CO20" s="1"/>
  <c r="CS20"/>
  <c r="CX20"/>
  <c r="CY20" s="1"/>
  <c r="DC20"/>
  <c r="D21"/>
  <c r="BW21"/>
  <c r="BX21"/>
  <c r="J21"/>
  <c r="CC21"/>
  <c r="CE21" s="1"/>
  <c r="N21"/>
  <c r="CH21"/>
  <c r="CJ21" s="1"/>
  <c r="R21"/>
  <c r="CM21"/>
  <c r="V21"/>
  <c r="CR21"/>
  <c r="Z21"/>
  <c r="CW21"/>
  <c r="AD21"/>
  <c r="DB21"/>
  <c r="DD21" s="1"/>
  <c r="AH21"/>
  <c r="DG21"/>
  <c r="AL21"/>
  <c r="DL21"/>
  <c r="AP21"/>
  <c r="DQ21"/>
  <c r="DS21" s="1"/>
  <c r="AT21"/>
  <c r="DV21"/>
  <c r="DX21" s="1"/>
  <c r="E21"/>
  <c r="BY21"/>
  <c r="K21"/>
  <c r="CD21" s="1"/>
  <c r="O21"/>
  <c r="CI21" s="1"/>
  <c r="S21"/>
  <c r="CN21" s="1"/>
  <c r="W21"/>
  <c r="CS21"/>
  <c r="CT21" s="1"/>
  <c r="AA21"/>
  <c r="AE21"/>
  <c r="DC21" s="1"/>
  <c r="AI21"/>
  <c r="DH21" s="1"/>
  <c r="AM21"/>
  <c r="DM21"/>
  <c r="AQ21"/>
  <c r="DR21" s="1"/>
  <c r="AU21"/>
  <c r="DW21" s="1"/>
  <c r="BX23"/>
  <c r="CC23"/>
  <c r="CR23"/>
  <c r="CW23"/>
  <c r="DB23"/>
  <c r="DD23" s="1"/>
  <c r="BY23"/>
  <c r="CD23"/>
  <c r="CS23"/>
  <c r="CT23" s="1"/>
  <c r="CX23"/>
  <c r="CY23" s="1"/>
  <c r="DC23"/>
  <c r="DH23"/>
  <c r="BX24"/>
  <c r="CR24"/>
  <c r="DB24"/>
  <c r="EA24"/>
  <c r="BY24"/>
  <c r="CD24"/>
  <c r="CI24"/>
  <c r="CS24"/>
  <c r="DC24"/>
  <c r="DH24"/>
  <c r="BX25"/>
  <c r="EA25" s="1"/>
  <c r="CC25"/>
  <c r="CH25"/>
  <c r="CR25"/>
  <c r="CW25"/>
  <c r="DB25"/>
  <c r="BY25"/>
  <c r="CD25"/>
  <c r="CE25" s="1"/>
  <c r="CI25"/>
  <c r="CS25"/>
  <c r="CX25"/>
  <c r="DC25"/>
  <c r="BX26"/>
  <c r="CC26"/>
  <c r="CH26"/>
  <c r="CR26"/>
  <c r="CW26"/>
  <c r="DG26"/>
  <c r="BY26"/>
  <c r="CD26"/>
  <c r="CI26"/>
  <c r="CJ26" s="1"/>
  <c r="CS26"/>
  <c r="CX26"/>
  <c r="DH26"/>
  <c r="BX27"/>
  <c r="CC27"/>
  <c r="CH27"/>
  <c r="CR27"/>
  <c r="CW27"/>
  <c r="CY27" s="1"/>
  <c r="DB27"/>
  <c r="BY27"/>
  <c r="CD27"/>
  <c r="CI27"/>
  <c r="CS27"/>
  <c r="CX27"/>
  <c r="DC27"/>
  <c r="BX28"/>
  <c r="CC28"/>
  <c r="CM28"/>
  <c r="CR28"/>
  <c r="CW28"/>
  <c r="DG28"/>
  <c r="DI28" s="1"/>
  <c r="BY28"/>
  <c r="CD28"/>
  <c r="CN28"/>
  <c r="CS28"/>
  <c r="CX28"/>
  <c r="DH28"/>
  <c r="EB28"/>
  <c r="BX29"/>
  <c r="CC29"/>
  <c r="CH29"/>
  <c r="EA29" s="1"/>
  <c r="CR29"/>
  <c r="CW29"/>
  <c r="CY29" s="1"/>
  <c r="DB29"/>
  <c r="BY29"/>
  <c r="CD29"/>
  <c r="CI29"/>
  <c r="CS29"/>
  <c r="CT29" s="1"/>
  <c r="CX29"/>
  <c r="DC29"/>
  <c r="BX30"/>
  <c r="CC30"/>
  <c r="CH30"/>
  <c r="CR30"/>
  <c r="DB30"/>
  <c r="DD30" s="1"/>
  <c r="BY30"/>
  <c r="CD30"/>
  <c r="CI30"/>
  <c r="CS30"/>
  <c r="DC30"/>
  <c r="DH30"/>
  <c r="DI30" s="1"/>
  <c r="BX31"/>
  <c r="CH31"/>
  <c r="CR31"/>
  <c r="CW31"/>
  <c r="CY31" s="1"/>
  <c r="DB31"/>
  <c r="DG31"/>
  <c r="EA31"/>
  <c r="EC31" s="1"/>
  <c r="BY31"/>
  <c r="CI31"/>
  <c r="CS31"/>
  <c r="CX31"/>
  <c r="DC31"/>
  <c r="EB31" s="1"/>
  <c r="DH31"/>
  <c r="BX32"/>
  <c r="CC32"/>
  <c r="CH32"/>
  <c r="CM32"/>
  <c r="CR32"/>
  <c r="CW32"/>
  <c r="BY32"/>
  <c r="EB32" s="1"/>
  <c r="CD32"/>
  <c r="CI32"/>
  <c r="CN32"/>
  <c r="CS32"/>
  <c r="CX32"/>
  <c r="CY32" s="1"/>
  <c r="BX33"/>
  <c r="CC33"/>
  <c r="CH33"/>
  <c r="CR33"/>
  <c r="CW33"/>
  <c r="DB33"/>
  <c r="DD33" s="1"/>
  <c r="BY33"/>
  <c r="CD33"/>
  <c r="CI33"/>
  <c r="CS33"/>
  <c r="CX33"/>
  <c r="DC33"/>
  <c r="BX34"/>
  <c r="CC34"/>
  <c r="CE34" s="1"/>
  <c r="CH34"/>
  <c r="CR34"/>
  <c r="CW34"/>
  <c r="DL34"/>
  <c r="BY34"/>
  <c r="CD34"/>
  <c r="CI34"/>
  <c r="CS34"/>
  <c r="CX34"/>
  <c r="DM34"/>
  <c r="DN34" s="1"/>
  <c r="BX35"/>
  <c r="CC35"/>
  <c r="CR35"/>
  <c r="CW35"/>
  <c r="CY35" s="1"/>
  <c r="DB35"/>
  <c r="DG35"/>
  <c r="DI35" s="1"/>
  <c r="BY35"/>
  <c r="CD35"/>
  <c r="CS35"/>
  <c r="CX35"/>
  <c r="DC35"/>
  <c r="DD35" s="1"/>
  <c r="DH35"/>
  <c r="EB35"/>
  <c r="BX36"/>
  <c r="EA36" s="1"/>
  <c r="CC36"/>
  <c r="CH36"/>
  <c r="CR36"/>
  <c r="CW36"/>
  <c r="DG36"/>
  <c r="BY36"/>
  <c r="EB36" s="1"/>
  <c r="CD36"/>
  <c r="CE36" s="1"/>
  <c r="CI36"/>
  <c r="CS36"/>
  <c r="CX36"/>
  <c r="DH36"/>
  <c r="BX37"/>
  <c r="CC37"/>
  <c r="CR37"/>
  <c r="CW37"/>
  <c r="CY37" s="1"/>
  <c r="DB37"/>
  <c r="DG37"/>
  <c r="BY37"/>
  <c r="CD37"/>
  <c r="CS37"/>
  <c r="CX37"/>
  <c r="DC37"/>
  <c r="DD37" s="1"/>
  <c r="DH37"/>
  <c r="BX38"/>
  <c r="CC38"/>
  <c r="CR38"/>
  <c r="CW38"/>
  <c r="DB38"/>
  <c r="DG38"/>
  <c r="DI38" s="1"/>
  <c r="EA38"/>
  <c r="BY38"/>
  <c r="CD38"/>
  <c r="CS38"/>
  <c r="CX38"/>
  <c r="EB38" s="1"/>
  <c r="DC38"/>
  <c r="DH38"/>
  <c r="EC38"/>
  <c r="BX39"/>
  <c r="CC39"/>
  <c r="CR39"/>
  <c r="DL39"/>
  <c r="DN39" s="1"/>
  <c r="BY39"/>
  <c r="CD39"/>
  <c r="CS39"/>
  <c r="CT39" s="1"/>
  <c r="CX39"/>
  <c r="DH39"/>
  <c r="DI39" s="1"/>
  <c r="DM39"/>
  <c r="BX40"/>
  <c r="CC40"/>
  <c r="CE40" s="1"/>
  <c r="CR40"/>
  <c r="CW40"/>
  <c r="DB40"/>
  <c r="BY40"/>
  <c r="CD40"/>
  <c r="CS40"/>
  <c r="CX40"/>
  <c r="DC40"/>
  <c r="EB40" s="1"/>
  <c r="DH40"/>
  <c r="BX41"/>
  <c r="EA41" s="1"/>
  <c r="CC41"/>
  <c r="CR41"/>
  <c r="CW41"/>
  <c r="DB41"/>
  <c r="DD41" s="1"/>
  <c r="DL41"/>
  <c r="BY41"/>
  <c r="CD41"/>
  <c r="CE41" s="1"/>
  <c r="CS41"/>
  <c r="CX41"/>
  <c r="DC41"/>
  <c r="DM41"/>
  <c r="BX42"/>
  <c r="CC42"/>
  <c r="CR42"/>
  <c r="CW42"/>
  <c r="DB42"/>
  <c r="DQ42"/>
  <c r="BY42"/>
  <c r="CD42"/>
  <c r="CS42"/>
  <c r="CX42"/>
  <c r="DC42"/>
  <c r="DR42"/>
  <c r="BX43"/>
  <c r="CC43"/>
  <c r="CH43"/>
  <c r="CR43"/>
  <c r="CW43"/>
  <c r="CY43" s="1"/>
  <c r="DB43"/>
  <c r="BY43"/>
  <c r="CD43"/>
  <c r="CI43"/>
  <c r="CS43"/>
  <c r="CX43"/>
  <c r="DC43"/>
  <c r="DD43" s="1"/>
  <c r="BX44"/>
  <c r="CC44"/>
  <c r="CR44"/>
  <c r="DB44"/>
  <c r="DL44"/>
  <c r="BY44"/>
  <c r="CD44"/>
  <c r="CS44"/>
  <c r="DC44"/>
  <c r="DH44"/>
  <c r="DM44"/>
  <c r="DN44" s="1"/>
  <c r="BX45"/>
  <c r="CC45"/>
  <c r="CE45" s="1"/>
  <c r="CR45"/>
  <c r="CW45"/>
  <c r="DB45"/>
  <c r="DG45"/>
  <c r="BY45"/>
  <c r="CD45"/>
  <c r="CS45"/>
  <c r="CT45" s="1"/>
  <c r="CX45"/>
  <c r="DC45"/>
  <c r="DH45"/>
  <c r="BX46"/>
  <c r="CC46"/>
  <c r="CH46"/>
  <c r="CJ46" s="1"/>
  <c r="CR46"/>
  <c r="CW46"/>
  <c r="CY46" s="1"/>
  <c r="DL46"/>
  <c r="BY46"/>
  <c r="CD46"/>
  <c r="CI46"/>
  <c r="CS46"/>
  <c r="CX46"/>
  <c r="DM46"/>
  <c r="DN46" s="1"/>
  <c r="BX47"/>
  <c r="CC47"/>
  <c r="CR47"/>
  <c r="DB47"/>
  <c r="DD47" s="1"/>
  <c r="BY47"/>
  <c r="CD47"/>
  <c r="CS47"/>
  <c r="CX47"/>
  <c r="DC47"/>
  <c r="DH47"/>
  <c r="DI47" s="1"/>
  <c r="BX48"/>
  <c r="CC48"/>
  <c r="CH48"/>
  <c r="CR48"/>
  <c r="CW48"/>
  <c r="DB48"/>
  <c r="BY48"/>
  <c r="CD48"/>
  <c r="CI48"/>
  <c r="CS48"/>
  <c r="CT48" s="1"/>
  <c r="CX48"/>
  <c r="DC48"/>
  <c r="BX49"/>
  <c r="CR49"/>
  <c r="EA49" s="1"/>
  <c r="DB49"/>
  <c r="BY49"/>
  <c r="CD49"/>
  <c r="CS49"/>
  <c r="CX49"/>
  <c r="CY49" s="1"/>
  <c r="DC49"/>
  <c r="DH49"/>
  <c r="DI49" s="1"/>
  <c r="BX50"/>
  <c r="CC50"/>
  <c r="CR50"/>
  <c r="CW50"/>
  <c r="DB50"/>
  <c r="DL50"/>
  <c r="DN50" s="1"/>
  <c r="BY50"/>
  <c r="CD50"/>
  <c r="CS50"/>
  <c r="CX50"/>
  <c r="DC50"/>
  <c r="DM50"/>
  <c r="BX51"/>
  <c r="CC51"/>
  <c r="CH51"/>
  <c r="CR51"/>
  <c r="CW51"/>
  <c r="DQ51"/>
  <c r="BY51"/>
  <c r="CD51"/>
  <c r="CI51"/>
  <c r="CS51"/>
  <c r="CX51"/>
  <c r="DR51"/>
  <c r="DS51" s="1"/>
  <c r="BX52"/>
  <c r="CC52"/>
  <c r="CR52"/>
  <c r="CW52"/>
  <c r="DB52"/>
  <c r="DQ52"/>
  <c r="BY52"/>
  <c r="CD52"/>
  <c r="CS52"/>
  <c r="CX52"/>
  <c r="DC52"/>
  <c r="DR52"/>
  <c r="BX53"/>
  <c r="CC53"/>
  <c r="CR53"/>
  <c r="DB53"/>
  <c r="DL53"/>
  <c r="EA53"/>
  <c r="EC53" s="1"/>
  <c r="BY53"/>
  <c r="EB53" s="1"/>
  <c r="CD53"/>
  <c r="CS53"/>
  <c r="CT53" s="1"/>
  <c r="DC53"/>
  <c r="DH53"/>
  <c r="DI53" s="1"/>
  <c r="DM53"/>
  <c r="BX54"/>
  <c r="CR54"/>
  <c r="CW54"/>
  <c r="CY54" s="1"/>
  <c r="DB54"/>
  <c r="DG54"/>
  <c r="BY54"/>
  <c r="CD54"/>
  <c r="CS54"/>
  <c r="CX54"/>
  <c r="DC54"/>
  <c r="DH54"/>
  <c r="BX55"/>
  <c r="CC55"/>
  <c r="CH55"/>
  <c r="CR55"/>
  <c r="DB55"/>
  <c r="DD55" s="1"/>
  <c r="BY55"/>
  <c r="CD55"/>
  <c r="CI55"/>
  <c r="CS55"/>
  <c r="DC55"/>
  <c r="DH55"/>
  <c r="BX56"/>
  <c r="CR56"/>
  <c r="DB56"/>
  <c r="DD56" s="1"/>
  <c r="DL56"/>
  <c r="DQ56"/>
  <c r="BY56"/>
  <c r="CS56"/>
  <c r="DC56"/>
  <c r="DH56"/>
  <c r="DM56"/>
  <c r="EB56" s="1"/>
  <c r="DR56"/>
  <c r="DS56" s="1"/>
  <c r="BX57"/>
  <c r="CC57"/>
  <c r="CH57"/>
  <c r="CR57"/>
  <c r="CW57"/>
  <c r="DL57"/>
  <c r="BY57"/>
  <c r="CD57"/>
  <c r="CI57"/>
  <c r="CS57"/>
  <c r="CX57"/>
  <c r="DM57"/>
  <c r="EB57" s="1"/>
  <c r="BX58"/>
  <c r="CC58"/>
  <c r="CM58"/>
  <c r="CR58"/>
  <c r="CW58"/>
  <c r="DB58"/>
  <c r="BY58"/>
  <c r="BZ58" s="1"/>
  <c r="CD58"/>
  <c r="CN58"/>
  <c r="CS58"/>
  <c r="CX58"/>
  <c r="DC58"/>
  <c r="EB58"/>
  <c r="BX59"/>
  <c r="CC59"/>
  <c r="CH59"/>
  <c r="CR59"/>
  <c r="CW59"/>
  <c r="CY59" s="1"/>
  <c r="DB59"/>
  <c r="EA59"/>
  <c r="EC59" s="1"/>
  <c r="BY59"/>
  <c r="EB59" s="1"/>
  <c r="CD59"/>
  <c r="CI59"/>
  <c r="CS59"/>
  <c r="CX59"/>
  <c r="DC59"/>
  <c r="BX60"/>
  <c r="CR60"/>
  <c r="CT60" s="1"/>
  <c r="CW60"/>
  <c r="DB60"/>
  <c r="DD60" s="1"/>
  <c r="DG60"/>
  <c r="DQ60"/>
  <c r="BY60"/>
  <c r="CS60"/>
  <c r="CX60"/>
  <c r="CY60" s="1"/>
  <c r="DC60"/>
  <c r="DH60"/>
  <c r="DI60" s="1"/>
  <c r="DR60"/>
  <c r="BX61"/>
  <c r="CC61"/>
  <c r="CR61"/>
  <c r="CT61" s="1"/>
  <c r="CW61"/>
  <c r="DB61"/>
  <c r="DD61" s="1"/>
  <c r="DL61"/>
  <c r="EA61"/>
  <c r="BY61"/>
  <c r="CD61"/>
  <c r="CS61"/>
  <c r="CX61"/>
  <c r="CY61" s="1"/>
  <c r="DC61"/>
  <c r="DM61"/>
  <c r="BX62"/>
  <c r="CC62"/>
  <c r="CH62"/>
  <c r="CR62"/>
  <c r="CW62"/>
  <c r="DB62"/>
  <c r="DD62" s="1"/>
  <c r="BY62"/>
  <c r="CD62"/>
  <c r="CI62"/>
  <c r="CJ62" s="1"/>
  <c r="CS62"/>
  <c r="CX62"/>
  <c r="DC62"/>
  <c r="BX63"/>
  <c r="CC63"/>
  <c r="CR63"/>
  <c r="CT63" s="1"/>
  <c r="CW63"/>
  <c r="DG63"/>
  <c r="DQ63"/>
  <c r="BY63"/>
  <c r="CD63"/>
  <c r="CS63"/>
  <c r="CX63"/>
  <c r="DH63"/>
  <c r="DI63" s="1"/>
  <c r="DR63"/>
  <c r="DS63" s="1"/>
  <c r="BX64"/>
  <c r="CC64"/>
  <c r="CH64"/>
  <c r="CR64"/>
  <c r="CW64"/>
  <c r="DG64"/>
  <c r="DI64" s="1"/>
  <c r="BY64"/>
  <c r="CD64"/>
  <c r="CI64"/>
  <c r="CS64"/>
  <c r="CX64"/>
  <c r="EB64" s="1"/>
  <c r="DH64"/>
  <c r="BX65"/>
  <c r="CC65"/>
  <c r="CR65"/>
  <c r="CW65"/>
  <c r="DB65"/>
  <c r="BY65"/>
  <c r="CD65"/>
  <c r="CS65"/>
  <c r="CX65"/>
  <c r="DC65"/>
  <c r="DH65"/>
  <c r="BX66"/>
  <c r="CC66"/>
  <c r="CH66"/>
  <c r="EA66" s="1"/>
  <c r="CR66"/>
  <c r="CW66"/>
  <c r="DB66"/>
  <c r="BY66"/>
  <c r="CD66"/>
  <c r="CI66"/>
  <c r="CS66"/>
  <c r="CT66" s="1"/>
  <c r="CX66"/>
  <c r="DC66"/>
  <c r="BX67"/>
  <c r="EA67" s="1"/>
  <c r="CC67"/>
  <c r="CR67"/>
  <c r="CW67"/>
  <c r="DB67"/>
  <c r="BY67"/>
  <c r="CD67"/>
  <c r="CS67"/>
  <c r="CT67" s="1"/>
  <c r="CX67"/>
  <c r="DC67"/>
  <c r="DH67"/>
  <c r="DI67" s="1"/>
  <c r="D68"/>
  <c r="BW68"/>
  <c r="BX68" s="1"/>
  <c r="J68"/>
  <c r="CC68" s="1"/>
  <c r="N68"/>
  <c r="R68"/>
  <c r="CM68" s="1"/>
  <c r="CO68" s="1"/>
  <c r="V68"/>
  <c r="CR68"/>
  <c r="CT68" s="1"/>
  <c r="Z68"/>
  <c r="CW68" s="1"/>
  <c r="AD68"/>
  <c r="DB68" s="1"/>
  <c r="AH68"/>
  <c r="AL68"/>
  <c r="AP68"/>
  <c r="DQ68" s="1"/>
  <c r="E68"/>
  <c r="BY68"/>
  <c r="K68"/>
  <c r="O68"/>
  <c r="CI68"/>
  <c r="S68"/>
  <c r="CN68"/>
  <c r="W68"/>
  <c r="CS68"/>
  <c r="AA68"/>
  <c r="AE68"/>
  <c r="DC68"/>
  <c r="AI68"/>
  <c r="DH68"/>
  <c r="AM68"/>
  <c r="DM68"/>
  <c r="AQ68"/>
  <c r="D12"/>
  <c r="D69"/>
  <c r="BX69" s="1"/>
  <c r="BW12"/>
  <c r="BW69"/>
  <c r="J12"/>
  <c r="CC12" s="1"/>
  <c r="N12"/>
  <c r="R12"/>
  <c r="V12"/>
  <c r="V69" s="1"/>
  <c r="CR69" s="1"/>
  <c r="Z12"/>
  <c r="AD12"/>
  <c r="AD69"/>
  <c r="DB69"/>
  <c r="AH12"/>
  <c r="AL12"/>
  <c r="AP12"/>
  <c r="AP69"/>
  <c r="DQ69" s="1"/>
  <c r="AT12"/>
  <c r="AT69" s="1"/>
  <c r="DV69" s="1"/>
  <c r="AT68"/>
  <c r="E12"/>
  <c r="BY12" s="1"/>
  <c r="K12"/>
  <c r="K69"/>
  <c r="CD69" s="1"/>
  <c r="O12"/>
  <c r="S12"/>
  <c r="S69" s="1"/>
  <c r="CN69" s="1"/>
  <c r="W12"/>
  <c r="AA12"/>
  <c r="AE12"/>
  <c r="AI12"/>
  <c r="AI69"/>
  <c r="AM12"/>
  <c r="AM69"/>
  <c r="DM69"/>
  <c r="AQ12"/>
  <c r="AU12"/>
  <c r="AU69" s="1"/>
  <c r="DW69" s="1"/>
  <c r="AU68"/>
  <c r="BX6"/>
  <c r="CC6"/>
  <c r="CH6"/>
  <c r="CR6"/>
  <c r="CW6"/>
  <c r="DB6"/>
  <c r="BY6"/>
  <c r="CD6"/>
  <c r="CI6"/>
  <c r="CS6"/>
  <c r="CX6"/>
  <c r="DC6"/>
  <c r="BX7"/>
  <c r="CC7"/>
  <c r="CH7"/>
  <c r="CM7"/>
  <c r="CO7" s="1"/>
  <c r="CR7"/>
  <c r="CW7"/>
  <c r="BY7"/>
  <c r="CD7"/>
  <c r="CI7"/>
  <c r="CN7"/>
  <c r="CS7"/>
  <c r="CX7"/>
  <c r="BX8"/>
  <c r="CC8"/>
  <c r="CH8"/>
  <c r="CJ8" s="1"/>
  <c r="CM8"/>
  <c r="CR8"/>
  <c r="CW8"/>
  <c r="BY8"/>
  <c r="CD8"/>
  <c r="CI8"/>
  <c r="CN8"/>
  <c r="CS8"/>
  <c r="CX8"/>
  <c r="BX9"/>
  <c r="CC9"/>
  <c r="CH9"/>
  <c r="CR9"/>
  <c r="CT9" s="1"/>
  <c r="CW9"/>
  <c r="DB9"/>
  <c r="DD9" s="1"/>
  <c r="BY9"/>
  <c r="BZ9" s="1"/>
  <c r="CD9"/>
  <c r="CI9"/>
  <c r="CS9"/>
  <c r="CX9"/>
  <c r="CY9" s="1"/>
  <c r="DC9"/>
  <c r="EB9"/>
  <c r="BX10"/>
  <c r="CC10"/>
  <c r="CM10"/>
  <c r="CR10"/>
  <c r="CW10"/>
  <c r="DG10"/>
  <c r="BY10"/>
  <c r="CD10"/>
  <c r="EB10" s="1"/>
  <c r="CN10"/>
  <c r="CO10" s="1"/>
  <c r="CS10"/>
  <c r="CX10"/>
  <c r="DH10"/>
  <c r="BX11"/>
  <c r="CC11"/>
  <c r="CH11"/>
  <c r="CM11"/>
  <c r="CO11" s="1"/>
  <c r="CR11"/>
  <c r="CW11"/>
  <c r="BY11"/>
  <c r="CD11"/>
  <c r="CI11"/>
  <c r="CN11"/>
  <c r="CS11"/>
  <c r="CT11" s="1"/>
  <c r="CX11"/>
  <c r="BX12"/>
  <c r="CH12"/>
  <c r="CR12"/>
  <c r="DB12"/>
  <c r="CD12"/>
  <c r="CE12" s="1"/>
  <c r="CN12"/>
  <c r="CX12"/>
  <c r="DH12"/>
  <c r="BX5"/>
  <c r="CC5"/>
  <c r="CH5"/>
  <c r="CM5"/>
  <c r="CR5"/>
  <c r="CW5"/>
  <c r="BY5"/>
  <c r="EB5" s="1"/>
  <c r="CD5"/>
  <c r="CI5"/>
  <c r="CN5"/>
  <c r="CS5"/>
  <c r="CT5" s="1"/>
  <c r="CX5"/>
  <c r="DV68"/>
  <c r="DX68" s="1"/>
  <c r="DW68"/>
  <c r="DV67"/>
  <c r="DW67"/>
  <c r="DV66"/>
  <c r="DW66"/>
  <c r="DX66" s="1"/>
  <c r="DV65"/>
  <c r="DX65" s="1"/>
  <c r="DW65"/>
  <c r="DV64"/>
  <c r="DX64" s="1"/>
  <c r="DW64"/>
  <c r="DV63"/>
  <c r="DX63" s="1"/>
  <c r="DW63"/>
  <c r="DV62"/>
  <c r="DW62"/>
  <c r="DX62" s="1"/>
  <c r="DV61"/>
  <c r="DW61"/>
  <c r="DX61"/>
  <c r="DV60"/>
  <c r="DW60"/>
  <c r="DV59"/>
  <c r="DW59"/>
  <c r="DX59"/>
  <c r="DV58"/>
  <c r="DW58"/>
  <c r="DX58"/>
  <c r="DV57"/>
  <c r="DX57" s="1"/>
  <c r="DW57"/>
  <c r="DV56"/>
  <c r="DX56" s="1"/>
  <c r="DW56"/>
  <c r="DV55"/>
  <c r="DX55" s="1"/>
  <c r="DW55"/>
  <c r="DV54"/>
  <c r="DW54"/>
  <c r="DX54" s="1"/>
  <c r="DV53"/>
  <c r="DW53"/>
  <c r="DX53"/>
  <c r="DV52"/>
  <c r="DW52"/>
  <c r="DV51"/>
  <c r="DX51" s="1"/>
  <c r="DW51"/>
  <c r="DV50"/>
  <c r="DW50"/>
  <c r="DX50"/>
  <c r="DV49"/>
  <c r="DX49" s="1"/>
  <c r="DW49"/>
  <c r="DV48"/>
  <c r="DW48"/>
  <c r="DV47"/>
  <c r="DW47"/>
  <c r="DX47"/>
  <c r="DV46"/>
  <c r="DW46"/>
  <c r="DX46" s="1"/>
  <c r="DV45"/>
  <c r="DX45" s="1"/>
  <c r="DW45"/>
  <c r="DV44"/>
  <c r="DW44"/>
  <c r="DV43"/>
  <c r="DW43"/>
  <c r="DX43"/>
  <c r="DV42"/>
  <c r="DW42"/>
  <c r="DX42"/>
  <c r="DV41"/>
  <c r="DW41"/>
  <c r="DX41"/>
  <c r="DV40"/>
  <c r="DW40"/>
  <c r="DY40" s="1"/>
  <c r="DV39"/>
  <c r="DX39" s="1"/>
  <c r="DW39"/>
  <c r="DV38"/>
  <c r="DW38"/>
  <c r="DX38" s="1"/>
  <c r="DV37"/>
  <c r="DW37"/>
  <c r="DX37"/>
  <c r="DV36"/>
  <c r="DW36"/>
  <c r="DV35"/>
  <c r="DW35"/>
  <c r="DX35"/>
  <c r="DV34"/>
  <c r="DW34"/>
  <c r="DX34"/>
  <c r="DV33"/>
  <c r="DX33" s="1"/>
  <c r="DW33"/>
  <c r="DV32"/>
  <c r="DW32"/>
  <c r="DV31"/>
  <c r="DX31" s="1"/>
  <c r="DW31"/>
  <c r="DV30"/>
  <c r="DW30"/>
  <c r="DX30" s="1"/>
  <c r="DV29"/>
  <c r="DW29"/>
  <c r="DX29"/>
  <c r="DV28"/>
  <c r="DX28" s="1"/>
  <c r="DW28"/>
  <c r="DV27"/>
  <c r="DX27" s="1"/>
  <c r="DW27"/>
  <c r="DV26"/>
  <c r="DW26"/>
  <c r="DX26"/>
  <c r="DV25"/>
  <c r="DX25" s="1"/>
  <c r="DW25"/>
  <c r="DV24"/>
  <c r="DX24" s="1"/>
  <c r="DW24"/>
  <c r="DV23"/>
  <c r="DW23"/>
  <c r="DX23"/>
  <c r="DV22"/>
  <c r="DW22"/>
  <c r="DV20"/>
  <c r="DW20"/>
  <c r="DX20"/>
  <c r="DV19"/>
  <c r="DW19"/>
  <c r="DX19"/>
  <c r="DV18"/>
  <c r="DX18" s="1"/>
  <c r="DW18"/>
  <c r="DV17"/>
  <c r="DX17" s="1"/>
  <c r="DW17"/>
  <c r="DV16"/>
  <c r="DW16"/>
  <c r="DX15"/>
  <c r="DV14"/>
  <c r="DW14"/>
  <c r="DX14" s="1"/>
  <c r="DV13"/>
  <c r="DX13" s="1"/>
  <c r="DW13"/>
  <c r="DV12"/>
  <c r="DW12"/>
  <c r="DV11"/>
  <c r="DW11"/>
  <c r="DX11"/>
  <c r="DV10"/>
  <c r="DW10"/>
  <c r="DV9"/>
  <c r="DW9"/>
  <c r="DX9"/>
  <c r="DV8"/>
  <c r="DX8" s="1"/>
  <c r="DW8"/>
  <c r="DV7"/>
  <c r="DW7"/>
  <c r="DV6"/>
  <c r="DW6"/>
  <c r="DX6"/>
  <c r="DV5"/>
  <c r="DX5" s="1"/>
  <c r="DW5"/>
  <c r="DQ67"/>
  <c r="DR67"/>
  <c r="DS67"/>
  <c r="DQ66"/>
  <c r="DS66" s="1"/>
  <c r="DR66"/>
  <c r="DQ65"/>
  <c r="DS65" s="1"/>
  <c r="DR65"/>
  <c r="DQ64"/>
  <c r="DR64"/>
  <c r="DS64"/>
  <c r="DQ62"/>
  <c r="DS62" s="1"/>
  <c r="DR62"/>
  <c r="DQ61"/>
  <c r="DR61"/>
  <c r="DS61"/>
  <c r="DS60"/>
  <c r="DQ59"/>
  <c r="DR59"/>
  <c r="DT59" s="1"/>
  <c r="DQ58"/>
  <c r="DR58"/>
  <c r="DS58"/>
  <c r="DQ57"/>
  <c r="DR57"/>
  <c r="DQ55"/>
  <c r="DR55"/>
  <c r="DQ54"/>
  <c r="DR54"/>
  <c r="DQ53"/>
  <c r="DR53"/>
  <c r="DS53" s="1"/>
  <c r="DQ50"/>
  <c r="DS50" s="1"/>
  <c r="DR50"/>
  <c r="DQ49"/>
  <c r="DR49"/>
  <c r="DS49" s="1"/>
  <c r="DQ48"/>
  <c r="DS48" s="1"/>
  <c r="DR48"/>
  <c r="DQ47"/>
  <c r="DR47"/>
  <c r="DQ46"/>
  <c r="DR46"/>
  <c r="DS46"/>
  <c r="DQ45"/>
  <c r="DR45"/>
  <c r="DS45" s="1"/>
  <c r="DQ44"/>
  <c r="DR44"/>
  <c r="DS44"/>
  <c r="DQ43"/>
  <c r="DR43"/>
  <c r="DS42"/>
  <c r="DQ41"/>
  <c r="DS41" s="1"/>
  <c r="DR41"/>
  <c r="DQ40"/>
  <c r="DR40"/>
  <c r="DS40"/>
  <c r="DQ39"/>
  <c r="DR39"/>
  <c r="DS39" s="1"/>
  <c r="DQ38"/>
  <c r="DR38"/>
  <c r="DS38"/>
  <c r="DQ37"/>
  <c r="DS37" s="1"/>
  <c r="DR37"/>
  <c r="DQ36"/>
  <c r="DS36" s="1"/>
  <c r="DR36"/>
  <c r="DQ35"/>
  <c r="DS35" s="1"/>
  <c r="DR35"/>
  <c r="DQ34"/>
  <c r="DS34" s="1"/>
  <c r="DR34"/>
  <c r="DQ33"/>
  <c r="DR33"/>
  <c r="DQ32"/>
  <c r="DS32" s="1"/>
  <c r="DR32"/>
  <c r="DQ31"/>
  <c r="DR31"/>
  <c r="DS31" s="1"/>
  <c r="DQ30"/>
  <c r="DS30" s="1"/>
  <c r="DR30"/>
  <c r="DQ29"/>
  <c r="DS29" s="1"/>
  <c r="DR29"/>
  <c r="DQ28"/>
  <c r="DR28"/>
  <c r="DS28"/>
  <c r="DQ27"/>
  <c r="DR27"/>
  <c r="DS27" s="1"/>
  <c r="DQ26"/>
  <c r="DS26" s="1"/>
  <c r="DR26"/>
  <c r="DQ25"/>
  <c r="DR25"/>
  <c r="DQ24"/>
  <c r="DR24"/>
  <c r="DS24"/>
  <c r="DQ23"/>
  <c r="DR23"/>
  <c r="DS23" s="1"/>
  <c r="DQ22"/>
  <c r="DS22" s="1"/>
  <c r="DR22"/>
  <c r="DQ20"/>
  <c r="DS20" s="1"/>
  <c r="DR20"/>
  <c r="DQ19"/>
  <c r="DS19" s="1"/>
  <c r="DR19"/>
  <c r="DQ18"/>
  <c r="DS18" s="1"/>
  <c r="DR18"/>
  <c r="DQ15"/>
  <c r="DS15" s="1"/>
  <c r="DR15"/>
  <c r="DQ14"/>
  <c r="DR14"/>
  <c r="DS14"/>
  <c r="DQ13"/>
  <c r="DR13"/>
  <c r="DS13"/>
  <c r="DQ12"/>
  <c r="DS12" s="1"/>
  <c r="DR12"/>
  <c r="DQ11"/>
  <c r="DR11"/>
  <c r="DQ10"/>
  <c r="DS10" s="1"/>
  <c r="DR10"/>
  <c r="DQ9"/>
  <c r="DS9" s="1"/>
  <c r="DR9"/>
  <c r="DQ8"/>
  <c r="DR8"/>
  <c r="DS8"/>
  <c r="DQ7"/>
  <c r="DR7"/>
  <c r="DQ6"/>
  <c r="DS6" s="1"/>
  <c r="DR6"/>
  <c r="DQ5"/>
  <c r="DR5"/>
  <c r="DS5"/>
  <c r="DL67"/>
  <c r="DN67" s="1"/>
  <c r="DM67"/>
  <c r="DL66"/>
  <c r="DM66"/>
  <c r="DN66" s="1"/>
  <c r="DL65"/>
  <c r="DN65" s="1"/>
  <c r="DM65"/>
  <c r="DL64"/>
  <c r="DM64"/>
  <c r="DN64" s="1"/>
  <c r="DL63"/>
  <c r="DN63" s="1"/>
  <c r="DM63"/>
  <c r="DL62"/>
  <c r="DM62"/>
  <c r="DN61"/>
  <c r="DL60"/>
  <c r="DM60"/>
  <c r="DN60" s="1"/>
  <c r="DL59"/>
  <c r="DM59"/>
  <c r="DN59"/>
  <c r="DL58"/>
  <c r="DM58"/>
  <c r="DN58" s="1"/>
  <c r="DL55"/>
  <c r="DN55" s="1"/>
  <c r="DM55"/>
  <c r="DL54"/>
  <c r="DM54"/>
  <c r="DN54" s="1"/>
  <c r="DN53"/>
  <c r="DL52"/>
  <c r="DM52"/>
  <c r="DL51"/>
  <c r="DN51" s="1"/>
  <c r="DM51"/>
  <c r="DL49"/>
  <c r="DN49" s="1"/>
  <c r="DM49"/>
  <c r="DL48"/>
  <c r="DM48"/>
  <c r="DL47"/>
  <c r="DN47" s="1"/>
  <c r="DM47"/>
  <c r="DL45"/>
  <c r="DN45" s="1"/>
  <c r="DM45"/>
  <c r="DL43"/>
  <c r="DN43" s="1"/>
  <c r="DM43"/>
  <c r="DL42"/>
  <c r="DM42"/>
  <c r="DN41"/>
  <c r="DL40"/>
  <c r="DM40"/>
  <c r="DN40" s="1"/>
  <c r="DL38"/>
  <c r="DM38"/>
  <c r="DL37"/>
  <c r="DM37"/>
  <c r="DN37"/>
  <c r="DL36"/>
  <c r="DM36"/>
  <c r="DN36"/>
  <c r="DL35"/>
  <c r="DN35" s="1"/>
  <c r="DM35"/>
  <c r="DL33"/>
  <c r="DN33" s="1"/>
  <c r="DM33"/>
  <c r="DL32"/>
  <c r="DN32" s="1"/>
  <c r="DM32"/>
  <c r="DL31"/>
  <c r="DN31" s="1"/>
  <c r="DM31"/>
  <c r="DL30"/>
  <c r="DM30"/>
  <c r="DN30"/>
  <c r="DL29"/>
  <c r="DN29" s="1"/>
  <c r="DM29"/>
  <c r="DL28"/>
  <c r="DM28"/>
  <c r="DN28" s="1"/>
  <c r="DL27"/>
  <c r="DM27"/>
  <c r="DL26"/>
  <c r="DN26" s="1"/>
  <c r="DM26"/>
  <c r="DL25"/>
  <c r="DN25" s="1"/>
  <c r="DM25"/>
  <c r="DL24"/>
  <c r="DM24"/>
  <c r="DL23"/>
  <c r="DN23" s="1"/>
  <c r="DM23"/>
  <c r="DL22"/>
  <c r="DM22"/>
  <c r="DN22" s="1"/>
  <c r="DN21"/>
  <c r="DL20"/>
  <c r="DM20"/>
  <c r="DL19"/>
  <c r="DN19" s="1"/>
  <c r="DM19"/>
  <c r="DL18"/>
  <c r="DN18" s="1"/>
  <c r="DM18"/>
  <c r="DL17"/>
  <c r="DN17" s="1"/>
  <c r="DM17"/>
  <c r="DL15"/>
  <c r="DM15"/>
  <c r="DL14"/>
  <c r="DN14" s="1"/>
  <c r="DM14"/>
  <c r="DL13"/>
  <c r="DN13" s="1"/>
  <c r="DM13"/>
  <c r="DL12"/>
  <c r="DM12"/>
  <c r="DL11"/>
  <c r="DN11" s="1"/>
  <c r="DM11"/>
  <c r="DL10"/>
  <c r="DM10"/>
  <c r="DN10"/>
  <c r="DL9"/>
  <c r="DN9" s="1"/>
  <c r="DM9"/>
  <c r="DL8"/>
  <c r="DM8"/>
  <c r="DN8" s="1"/>
  <c r="DL7"/>
  <c r="DN7" s="1"/>
  <c r="DM7"/>
  <c r="DL6"/>
  <c r="DN6" s="1"/>
  <c r="DM6"/>
  <c r="DL5"/>
  <c r="DN5" s="1"/>
  <c r="DM5"/>
  <c r="DG66"/>
  <c r="DI66" s="1"/>
  <c r="DH66"/>
  <c r="DI65"/>
  <c r="DG62"/>
  <c r="DH62"/>
  <c r="DI62"/>
  <c r="DG61"/>
  <c r="DH61"/>
  <c r="DI61" s="1"/>
  <c r="DG59"/>
  <c r="DI59" s="1"/>
  <c r="DH59"/>
  <c r="DG58"/>
  <c r="DH58"/>
  <c r="DI58"/>
  <c r="DG57"/>
  <c r="DH57"/>
  <c r="DI57" s="1"/>
  <c r="DI56"/>
  <c r="DI55"/>
  <c r="DI54"/>
  <c r="DG52"/>
  <c r="DH52"/>
  <c r="DI52"/>
  <c r="DG51"/>
  <c r="DI51" s="1"/>
  <c r="DH51"/>
  <c r="DG50"/>
  <c r="DH50"/>
  <c r="DI50"/>
  <c r="DG48"/>
  <c r="DH48"/>
  <c r="DI48"/>
  <c r="DG46"/>
  <c r="DI46" s="1"/>
  <c r="DH46"/>
  <c r="DI44"/>
  <c r="DG43"/>
  <c r="DH43"/>
  <c r="DG42"/>
  <c r="DH42"/>
  <c r="DI42"/>
  <c r="DG41"/>
  <c r="DH41"/>
  <c r="DI41" s="1"/>
  <c r="DI40"/>
  <c r="DI36"/>
  <c r="DG34"/>
  <c r="DH34"/>
  <c r="DG33"/>
  <c r="DI33" s="1"/>
  <c r="DH33"/>
  <c r="DG32"/>
  <c r="DI32" s="1"/>
  <c r="DH32"/>
  <c r="DI31"/>
  <c r="DG29"/>
  <c r="DH29"/>
  <c r="DG27"/>
  <c r="DH27"/>
  <c r="DI27"/>
  <c r="DI26"/>
  <c r="DG25"/>
  <c r="DI25" s="1"/>
  <c r="DH25"/>
  <c r="DI24"/>
  <c r="DI23"/>
  <c r="DG22"/>
  <c r="DI22" s="1"/>
  <c r="DH22"/>
  <c r="DG20"/>
  <c r="DI20" s="1"/>
  <c r="DH20"/>
  <c r="DG19"/>
  <c r="DH19"/>
  <c r="DI19"/>
  <c r="DG17"/>
  <c r="DH17"/>
  <c r="DG16"/>
  <c r="DI16" s="1"/>
  <c r="DH16"/>
  <c r="DG15"/>
  <c r="DH15"/>
  <c r="DG14"/>
  <c r="DH14"/>
  <c r="DI14"/>
  <c r="DG13"/>
  <c r="DH13"/>
  <c r="DI13"/>
  <c r="DG11"/>
  <c r="DH11"/>
  <c r="DI10"/>
  <c r="DG9"/>
  <c r="DH9"/>
  <c r="DI9" s="1"/>
  <c r="DG8"/>
  <c r="DI8" s="1"/>
  <c r="DH8"/>
  <c r="DG7"/>
  <c r="DH7"/>
  <c r="DI7" s="1"/>
  <c r="DG6"/>
  <c r="DI6" s="1"/>
  <c r="DH6"/>
  <c r="DG5"/>
  <c r="DI5" s="1"/>
  <c r="DH5"/>
  <c r="DD67"/>
  <c r="DD66"/>
  <c r="DD65"/>
  <c r="DB64"/>
  <c r="DD64" s="1"/>
  <c r="DC64"/>
  <c r="DB63"/>
  <c r="DD63" s="1"/>
  <c r="DC63"/>
  <c r="DD59"/>
  <c r="DB57"/>
  <c r="DC57"/>
  <c r="DD57"/>
  <c r="DD53"/>
  <c r="DB51"/>
  <c r="DC51"/>
  <c r="DD51"/>
  <c r="DD50"/>
  <c r="DD49"/>
  <c r="DB46"/>
  <c r="DC46"/>
  <c r="DD46" s="1"/>
  <c r="DD45"/>
  <c r="DB39"/>
  <c r="DD39" s="1"/>
  <c r="DC39"/>
  <c r="DD38"/>
  <c r="DB36"/>
  <c r="DD36" s="1"/>
  <c r="DC36"/>
  <c r="DB34"/>
  <c r="DC34"/>
  <c r="DD34"/>
  <c r="DB32"/>
  <c r="DD32" s="1"/>
  <c r="DC32"/>
  <c r="DD31"/>
  <c r="DD29"/>
  <c r="DB28"/>
  <c r="DD28" s="1"/>
  <c r="DC28"/>
  <c r="DD27"/>
  <c r="DB26"/>
  <c r="DC26"/>
  <c r="DD26" s="1"/>
  <c r="DD25"/>
  <c r="DD24"/>
  <c r="DB22"/>
  <c r="DD22" s="1"/>
  <c r="DC22"/>
  <c r="DD19"/>
  <c r="DB18"/>
  <c r="DC18"/>
  <c r="DB17"/>
  <c r="DD17" s="1"/>
  <c r="DC17"/>
  <c r="DB16"/>
  <c r="DC16"/>
  <c r="DB15"/>
  <c r="DD15" s="1"/>
  <c r="DC15"/>
  <c r="DB14"/>
  <c r="DC14"/>
  <c r="DD14" s="1"/>
  <c r="DB13"/>
  <c r="DC13"/>
  <c r="DD13" s="1"/>
  <c r="DB11"/>
  <c r="DD11" s="1"/>
  <c r="DC11"/>
  <c r="DB10"/>
  <c r="DC10"/>
  <c r="DD10" s="1"/>
  <c r="DB8"/>
  <c r="DC8"/>
  <c r="DB7"/>
  <c r="DD7" s="1"/>
  <c r="DC7"/>
  <c r="DD6"/>
  <c r="DB5"/>
  <c r="DC5"/>
  <c r="DD5"/>
  <c r="CY66"/>
  <c r="CY65"/>
  <c r="CY62"/>
  <c r="CY58"/>
  <c r="CW56"/>
  <c r="CX56"/>
  <c r="CY56"/>
  <c r="CW55"/>
  <c r="CX55"/>
  <c r="CY55" s="1"/>
  <c r="CW53"/>
  <c r="CY53" s="1"/>
  <c r="CX53"/>
  <c r="CY50"/>
  <c r="CY48"/>
  <c r="CY47"/>
  <c r="CY45"/>
  <c r="CW44"/>
  <c r="CY44" s="1"/>
  <c r="CX44"/>
  <c r="CY42"/>
  <c r="CY41"/>
  <c r="CY40"/>
  <c r="CY39"/>
  <c r="CY38"/>
  <c r="CY36"/>
  <c r="CY34"/>
  <c r="CY33"/>
  <c r="CW30"/>
  <c r="CY30" s="1"/>
  <c r="CX30"/>
  <c r="CY28"/>
  <c r="CY26"/>
  <c r="CY25"/>
  <c r="CW24"/>
  <c r="CY24" s="1"/>
  <c r="CX24"/>
  <c r="CW22"/>
  <c r="CY22" s="1"/>
  <c r="CX22"/>
  <c r="CY18"/>
  <c r="CW16"/>
  <c r="CX16"/>
  <c r="CY16" s="1"/>
  <c r="CW15"/>
  <c r="CX15"/>
  <c r="CW13"/>
  <c r="CX13"/>
  <c r="CY11"/>
  <c r="CY10"/>
  <c r="CY8"/>
  <c r="CY7"/>
  <c r="CY6"/>
  <c r="CY5"/>
  <c r="CT64"/>
  <c r="CT62"/>
  <c r="CT59"/>
  <c r="CT58"/>
  <c r="CT57"/>
  <c r="CT56"/>
  <c r="CT55"/>
  <c r="CT54"/>
  <c r="CT52"/>
  <c r="CT50"/>
  <c r="CT49"/>
  <c r="CT47"/>
  <c r="CT44"/>
  <c r="CT42"/>
  <c r="CT41"/>
  <c r="CT40"/>
  <c r="CT38"/>
  <c r="CT36"/>
  <c r="CT35"/>
  <c r="CT34"/>
  <c r="CT33"/>
  <c r="CT31"/>
  <c r="CT28"/>
  <c r="CT27"/>
  <c r="CT26"/>
  <c r="CT25"/>
  <c r="CT24"/>
  <c r="CR22"/>
  <c r="CT22" s="1"/>
  <c r="CS22"/>
  <c r="CT20"/>
  <c r="CT19"/>
  <c r="CT18"/>
  <c r="CT17"/>
  <c r="CT15"/>
  <c r="CT14"/>
  <c r="CR13"/>
  <c r="CS13"/>
  <c r="CT13"/>
  <c r="CT10"/>
  <c r="CT8"/>
  <c r="CT7"/>
  <c r="CM67"/>
  <c r="CN67"/>
  <c r="CO67"/>
  <c r="CM66"/>
  <c r="CN66"/>
  <c r="CM65"/>
  <c r="CO65" s="1"/>
  <c r="CN65"/>
  <c r="CM64"/>
  <c r="CN64"/>
  <c r="CO64"/>
  <c r="CM63"/>
  <c r="CN63"/>
  <c r="CO63"/>
  <c r="CM62"/>
  <c r="CN62"/>
  <c r="CM61"/>
  <c r="CN61"/>
  <c r="CO61"/>
  <c r="CM60"/>
  <c r="CN60"/>
  <c r="CO60"/>
  <c r="CM59"/>
  <c r="CN59"/>
  <c r="CO59"/>
  <c r="CO58"/>
  <c r="CM57"/>
  <c r="CO57" s="1"/>
  <c r="CN57"/>
  <c r="CM56"/>
  <c r="CO56" s="1"/>
  <c r="CN56"/>
  <c r="CM55"/>
  <c r="CN55"/>
  <c r="CO55" s="1"/>
  <c r="CM54"/>
  <c r="CN54"/>
  <c r="CM53"/>
  <c r="CO53" s="1"/>
  <c r="CN53"/>
  <c r="CM52"/>
  <c r="CN52"/>
  <c r="CO52"/>
  <c r="CM51"/>
  <c r="CN51"/>
  <c r="CO51"/>
  <c r="CM50"/>
  <c r="CN50"/>
  <c r="CO50"/>
  <c r="CM49"/>
  <c r="CN49"/>
  <c r="CO49" s="1"/>
  <c r="CM48"/>
  <c r="CN48"/>
  <c r="CM47"/>
  <c r="CN47"/>
  <c r="CO47"/>
  <c r="CM46"/>
  <c r="CN46"/>
  <c r="CO46" s="1"/>
  <c r="CM45"/>
  <c r="CO45" s="1"/>
  <c r="CN45"/>
  <c r="CM44"/>
  <c r="CN44"/>
  <c r="CO44"/>
  <c r="CM43"/>
  <c r="CN43"/>
  <c r="CM42"/>
  <c r="CN42"/>
  <c r="CO42"/>
  <c r="CM41"/>
  <c r="CN41"/>
  <c r="CO41"/>
  <c r="CM40"/>
  <c r="CO40" s="1"/>
  <c r="CN40"/>
  <c r="CM39"/>
  <c r="CO39" s="1"/>
  <c r="CN39"/>
  <c r="CM38"/>
  <c r="CO38" s="1"/>
  <c r="CN38"/>
  <c r="CM37"/>
  <c r="CO37" s="1"/>
  <c r="CN37"/>
  <c r="CM36"/>
  <c r="CN36"/>
  <c r="CO36"/>
  <c r="CM35"/>
  <c r="CO35" s="1"/>
  <c r="CN35"/>
  <c r="CM34"/>
  <c r="CN34"/>
  <c r="CO34" s="1"/>
  <c r="CM33"/>
  <c r="CN33"/>
  <c r="CO33"/>
  <c r="CO32"/>
  <c r="CM31"/>
  <c r="CO31" s="1"/>
  <c r="CN31"/>
  <c r="CM30"/>
  <c r="CN30"/>
  <c r="CO30"/>
  <c r="CM29"/>
  <c r="CO29" s="1"/>
  <c r="CN29"/>
  <c r="CO28"/>
  <c r="CM27"/>
  <c r="CN27"/>
  <c r="CO27"/>
  <c r="CM26"/>
  <c r="CN26"/>
  <c r="CO26" s="1"/>
  <c r="CM25"/>
  <c r="CO25" s="1"/>
  <c r="CN25"/>
  <c r="CM24"/>
  <c r="CN24"/>
  <c r="CO24"/>
  <c r="CM23"/>
  <c r="CO23" s="1"/>
  <c r="CN23"/>
  <c r="CM22"/>
  <c r="CN22"/>
  <c r="CO22" s="1"/>
  <c r="CO21"/>
  <c r="CM19"/>
  <c r="CN19"/>
  <c r="CO19"/>
  <c r="CM18"/>
  <c r="CN18"/>
  <c r="CO18" s="1"/>
  <c r="CM17"/>
  <c r="CO17" s="1"/>
  <c r="CN17"/>
  <c r="CM16"/>
  <c r="CN16"/>
  <c r="CM13"/>
  <c r="CN13"/>
  <c r="CO13" s="1"/>
  <c r="CM9"/>
  <c r="CO9" s="1"/>
  <c r="CN9"/>
  <c r="CM6"/>
  <c r="CN6"/>
  <c r="CO5"/>
  <c r="CH67"/>
  <c r="CI67"/>
  <c r="CJ66"/>
  <c r="CH65"/>
  <c r="CJ65" s="1"/>
  <c r="CI65"/>
  <c r="CJ64"/>
  <c r="CH63"/>
  <c r="CJ63" s="1"/>
  <c r="CI63"/>
  <c r="CH61"/>
  <c r="CI61"/>
  <c r="CH60"/>
  <c r="CI60"/>
  <c r="CJ60"/>
  <c r="CJ59"/>
  <c r="CH58"/>
  <c r="CI58"/>
  <c r="CJ57"/>
  <c r="CH56"/>
  <c r="CI56"/>
  <c r="CJ56"/>
  <c r="CJ55"/>
  <c r="CH54"/>
  <c r="CJ54" s="1"/>
  <c r="CI54"/>
  <c r="CH53"/>
  <c r="CJ53" s="1"/>
  <c r="CI53"/>
  <c r="CH52"/>
  <c r="CI52"/>
  <c r="CJ52"/>
  <c r="CJ51"/>
  <c r="CH50"/>
  <c r="CI50"/>
  <c r="CH49"/>
  <c r="CI49"/>
  <c r="CJ49"/>
  <c r="CJ48"/>
  <c r="CH47"/>
  <c r="CJ47" s="1"/>
  <c r="CI47"/>
  <c r="CH45"/>
  <c r="CJ45" s="1"/>
  <c r="CI45"/>
  <c r="CH44"/>
  <c r="CI44"/>
  <c r="CK44" s="1"/>
  <c r="CJ43"/>
  <c r="CH42"/>
  <c r="CI42"/>
  <c r="CJ42"/>
  <c r="CH41"/>
  <c r="CI41"/>
  <c r="CJ41"/>
  <c r="CH40"/>
  <c r="CJ40" s="1"/>
  <c r="CI40"/>
  <c r="CH39"/>
  <c r="CI39"/>
  <c r="CJ39"/>
  <c r="CH38"/>
  <c r="CI38"/>
  <c r="CH37"/>
  <c r="CJ37" s="1"/>
  <c r="CI37"/>
  <c r="CJ36"/>
  <c r="CH35"/>
  <c r="CJ35" s="1"/>
  <c r="CI35"/>
  <c r="CJ33"/>
  <c r="CJ32"/>
  <c r="CJ31"/>
  <c r="CJ30"/>
  <c r="CJ29"/>
  <c r="CH28"/>
  <c r="CI28"/>
  <c r="CJ27"/>
  <c r="CJ25"/>
  <c r="CJ24"/>
  <c r="CH23"/>
  <c r="CJ23" s="1"/>
  <c r="CI23"/>
  <c r="CH22"/>
  <c r="CI22"/>
  <c r="CH20"/>
  <c r="CI20"/>
  <c r="CJ20"/>
  <c r="CJ19"/>
  <c r="CJ18"/>
  <c r="CJ17"/>
  <c r="CJ14"/>
  <c r="CH13"/>
  <c r="CI13"/>
  <c r="CJ13" s="1"/>
  <c r="CH10"/>
  <c r="CI10"/>
  <c r="CJ10"/>
  <c r="CJ9"/>
  <c r="CJ7"/>
  <c r="CJ5"/>
  <c r="CE67"/>
  <c r="CE66"/>
  <c r="CE65"/>
  <c r="CE64"/>
  <c r="CE63"/>
  <c r="CE62"/>
  <c r="CE61"/>
  <c r="CC60"/>
  <c r="CE60" s="1"/>
  <c r="CD60"/>
  <c r="CE59"/>
  <c r="CE58"/>
  <c r="CE57"/>
  <c r="CC56"/>
  <c r="CE56" s="1"/>
  <c r="CD56"/>
  <c r="CE55"/>
  <c r="CE54"/>
  <c r="CE53"/>
  <c r="CE52"/>
  <c r="CE50"/>
  <c r="CE49"/>
  <c r="CE48"/>
  <c r="CE47"/>
  <c r="CE44"/>
  <c r="CE43"/>
  <c r="CE42"/>
  <c r="CE39"/>
  <c r="CE38"/>
  <c r="CE37"/>
  <c r="CE35"/>
  <c r="CE32"/>
  <c r="CC31"/>
  <c r="CE31" s="1"/>
  <c r="CD31"/>
  <c r="CE30"/>
  <c r="CE29"/>
  <c r="CE28"/>
  <c r="CE26"/>
  <c r="CE24"/>
  <c r="CE23"/>
  <c r="CC22"/>
  <c r="CE22" s="1"/>
  <c r="CD22"/>
  <c r="CE20"/>
  <c r="CE18"/>
  <c r="CE17"/>
  <c r="CE14"/>
  <c r="CC13"/>
  <c r="CD13"/>
  <c r="CE13"/>
  <c r="CE9"/>
  <c r="CE8"/>
  <c r="CE7"/>
  <c r="CE6"/>
  <c r="CE5"/>
  <c r="BZ6"/>
  <c r="BZ10"/>
  <c r="BZ11"/>
  <c r="BZ12"/>
  <c r="BX13"/>
  <c r="BZ13" s="1"/>
  <c r="BY13"/>
  <c r="BZ14"/>
  <c r="BZ16"/>
  <c r="BZ17"/>
  <c r="BZ18"/>
  <c r="BZ21"/>
  <c r="BX22"/>
  <c r="BY22"/>
  <c r="BZ22"/>
  <c r="BZ26"/>
  <c r="BZ27"/>
  <c r="BZ28"/>
  <c r="BZ29"/>
  <c r="BZ30"/>
  <c r="BZ31"/>
  <c r="BZ32"/>
  <c r="BZ33"/>
  <c r="BZ34"/>
  <c r="BZ35"/>
  <c r="BZ36"/>
  <c r="BZ37"/>
  <c r="BZ38"/>
  <c r="BZ39"/>
  <c r="BZ40"/>
  <c r="BZ41"/>
  <c r="BZ42"/>
  <c r="BZ43"/>
  <c r="BZ46"/>
  <c r="BZ48"/>
  <c r="BZ49"/>
  <c r="BZ50"/>
  <c r="BZ51"/>
  <c r="BZ52"/>
  <c r="BZ57"/>
  <c r="BZ59"/>
  <c r="BZ60"/>
  <c r="BZ61"/>
  <c r="BZ62"/>
  <c r="BZ63"/>
  <c r="BZ64"/>
  <c r="BZ67"/>
  <c r="BZ68"/>
  <c r="BZ5"/>
  <c r="I9" i="13"/>
  <c r="I27"/>
  <c r="I110" s="1"/>
  <c r="BW110" s="1"/>
  <c r="I109"/>
  <c r="BV9"/>
  <c r="DB9" s="1"/>
  <c r="BV27"/>
  <c r="BX27" s="1"/>
  <c r="BV109"/>
  <c r="BV110"/>
  <c r="DV110" s="1"/>
  <c r="K9"/>
  <c r="K27"/>
  <c r="K109"/>
  <c r="BX109" s="1"/>
  <c r="L9"/>
  <c r="L27"/>
  <c r="L109"/>
  <c r="L110"/>
  <c r="O9"/>
  <c r="O27"/>
  <c r="O109"/>
  <c r="O110"/>
  <c r="P9"/>
  <c r="CD9" s="1"/>
  <c r="P27"/>
  <c r="CD27" s="1"/>
  <c r="P109"/>
  <c r="CD109" s="1"/>
  <c r="P110"/>
  <c r="CD110" s="1"/>
  <c r="S9"/>
  <c r="S27"/>
  <c r="S109"/>
  <c r="T9"/>
  <c r="T27"/>
  <c r="T110" s="1"/>
  <c r="T109"/>
  <c r="W9"/>
  <c r="W27"/>
  <c r="CM27" s="1"/>
  <c r="W109"/>
  <c r="X9"/>
  <c r="CN9" s="1"/>
  <c r="X27"/>
  <c r="X109"/>
  <c r="CN109" s="1"/>
  <c r="X110"/>
  <c r="CN110" s="1"/>
  <c r="AA9"/>
  <c r="AA27"/>
  <c r="AA109"/>
  <c r="CR109" s="1"/>
  <c r="CV109" s="1"/>
  <c r="AB9"/>
  <c r="AB27"/>
  <c r="AB109"/>
  <c r="CS109" s="1"/>
  <c r="AE9"/>
  <c r="AE27"/>
  <c r="AE110" s="1"/>
  <c r="AE109"/>
  <c r="CW110"/>
  <c r="AF9"/>
  <c r="AF27"/>
  <c r="AF109"/>
  <c r="CX109" s="1"/>
  <c r="DA109" s="1"/>
  <c r="AI9"/>
  <c r="AI27"/>
  <c r="AI109"/>
  <c r="DB109" s="1"/>
  <c r="AJ9"/>
  <c r="AJ27"/>
  <c r="AJ109"/>
  <c r="AM9"/>
  <c r="AM27"/>
  <c r="AM109"/>
  <c r="AM110"/>
  <c r="DG110" s="1"/>
  <c r="AN9"/>
  <c r="AN27"/>
  <c r="AN109"/>
  <c r="AQ9"/>
  <c r="AQ27"/>
  <c r="DL27" s="1"/>
  <c r="AQ109"/>
  <c r="AR9"/>
  <c r="AR27"/>
  <c r="AR109"/>
  <c r="AR110"/>
  <c r="DM110"/>
  <c r="AU9"/>
  <c r="AU27"/>
  <c r="AU110" s="1"/>
  <c r="AU109"/>
  <c r="AV9"/>
  <c r="DR9" s="1"/>
  <c r="AV27"/>
  <c r="DR27" s="1"/>
  <c r="AV109"/>
  <c r="DR109" s="1"/>
  <c r="AV110"/>
  <c r="AY9"/>
  <c r="AY27"/>
  <c r="AY109"/>
  <c r="AY110"/>
  <c r="AZ9"/>
  <c r="AZ27"/>
  <c r="AZ109"/>
  <c r="BW109"/>
  <c r="BW9"/>
  <c r="BY109"/>
  <c r="CC109"/>
  <c r="CI109"/>
  <c r="CM109"/>
  <c r="CO109" s="1"/>
  <c r="CT109"/>
  <c r="CW109"/>
  <c r="CY109"/>
  <c r="DC109"/>
  <c r="DG109"/>
  <c r="DH109"/>
  <c r="DL109"/>
  <c r="DM109"/>
  <c r="DQ109"/>
  <c r="DS109"/>
  <c r="DV109"/>
  <c r="DW109"/>
  <c r="CB109"/>
  <c r="CP109"/>
  <c r="DE109"/>
  <c r="DU109"/>
  <c r="DY109"/>
  <c r="CI27"/>
  <c r="CW27"/>
  <c r="CX27"/>
  <c r="DB27"/>
  <c r="BY9"/>
  <c r="CC9"/>
  <c r="CH9"/>
  <c r="CI9"/>
  <c r="CM9"/>
  <c r="CS9"/>
  <c r="CW9"/>
  <c r="DC9"/>
  <c r="DG9"/>
  <c r="DM9"/>
  <c r="CZ27"/>
  <c r="DM27"/>
  <c r="DN27"/>
  <c r="DO27"/>
  <c r="DP27"/>
  <c r="DQ27"/>
  <c r="DV27"/>
  <c r="DW27"/>
  <c r="DX27"/>
  <c r="DF9"/>
  <c r="DQ9"/>
  <c r="DV9"/>
  <c r="BU29"/>
  <c r="BU30"/>
  <c r="BU31"/>
  <c r="BU32"/>
  <c r="BU33"/>
  <c r="BU34"/>
  <c r="BU35"/>
  <c r="BU36"/>
  <c r="BU37"/>
  <c r="BU38"/>
  <c r="BU39"/>
  <c r="BU40"/>
  <c r="BU41"/>
  <c r="BU42"/>
  <c r="BU43"/>
  <c r="BU44"/>
  <c r="BU45"/>
  <c r="BU46"/>
  <c r="BU47"/>
  <c r="BU48"/>
  <c r="BU49"/>
  <c r="BU50"/>
  <c r="BU51"/>
  <c r="BU52"/>
  <c r="BU53"/>
  <c r="BU54"/>
  <c r="BU55"/>
  <c r="BU56"/>
  <c r="BU57"/>
  <c r="BU58"/>
  <c r="BU59"/>
  <c r="BU60"/>
  <c r="BU61"/>
  <c r="BU62"/>
  <c r="BU63"/>
  <c r="BU64"/>
  <c r="BU65"/>
  <c r="BU66"/>
  <c r="BU67"/>
  <c r="BU68"/>
  <c r="BU69"/>
  <c r="BU70"/>
  <c r="BU71"/>
  <c r="BU72"/>
  <c r="BU73"/>
  <c r="BU74"/>
  <c r="BU75"/>
  <c r="BU76"/>
  <c r="BU77"/>
  <c r="BU78"/>
  <c r="BU79"/>
  <c r="BU80"/>
  <c r="BU81"/>
  <c r="BU82"/>
  <c r="BU83"/>
  <c r="BU84"/>
  <c r="BU85"/>
  <c r="BU86"/>
  <c r="BU87"/>
  <c r="BU88"/>
  <c r="BU89"/>
  <c r="BU90"/>
  <c r="BU91"/>
  <c r="BU92"/>
  <c r="BU93"/>
  <c r="BU94"/>
  <c r="BU95"/>
  <c r="BU96"/>
  <c r="BU97"/>
  <c r="BU98"/>
  <c r="BU99"/>
  <c r="BU100"/>
  <c r="BU101"/>
  <c r="BU102"/>
  <c r="BU103"/>
  <c r="BU104"/>
  <c r="BU105"/>
  <c r="BU106"/>
  <c r="BU107"/>
  <c r="BU108"/>
  <c r="BU109"/>
  <c r="BU5"/>
  <c r="BU9" s="1"/>
  <c r="BU6"/>
  <c r="BU7"/>
  <c r="BU8"/>
  <c r="BU11"/>
  <c r="BU12"/>
  <c r="BU13"/>
  <c r="BU14"/>
  <c r="BU15"/>
  <c r="BU16"/>
  <c r="BU17"/>
  <c r="BU18"/>
  <c r="BU19"/>
  <c r="BU20"/>
  <c r="BU21"/>
  <c r="BU22"/>
  <c r="BU23"/>
  <c r="BU24"/>
  <c r="BU25"/>
  <c r="BU26"/>
  <c r="F23" i="12"/>
  <c r="BV23"/>
  <c r="F24"/>
  <c r="F25"/>
  <c r="F26"/>
  <c r="H26" s="1"/>
  <c r="BV26"/>
  <c r="F27"/>
  <c r="H27" s="1"/>
  <c r="BV27"/>
  <c r="F28"/>
  <c r="F29"/>
  <c r="BV29" s="1"/>
  <c r="F30"/>
  <c r="B30" s="1"/>
  <c r="BV30"/>
  <c r="F31"/>
  <c r="F32"/>
  <c r="F33"/>
  <c r="F34"/>
  <c r="H34" s="1"/>
  <c r="BV34"/>
  <c r="F35"/>
  <c r="H35" s="1"/>
  <c r="BV35"/>
  <c r="F36"/>
  <c r="F37"/>
  <c r="F38"/>
  <c r="B38" s="1"/>
  <c r="BV38"/>
  <c r="F39"/>
  <c r="BV39"/>
  <c r="F40"/>
  <c r="F41"/>
  <c r="F42"/>
  <c r="H42" s="1"/>
  <c r="BV42"/>
  <c r="F43"/>
  <c r="H43" s="1"/>
  <c r="BV43"/>
  <c r="F44"/>
  <c r="F45"/>
  <c r="BV45" s="1"/>
  <c r="F46"/>
  <c r="B46" s="1"/>
  <c r="BV46"/>
  <c r="F47"/>
  <c r="F48"/>
  <c r="F49"/>
  <c r="F50"/>
  <c r="H50" s="1"/>
  <c r="BV50"/>
  <c r="F51"/>
  <c r="H51" s="1"/>
  <c r="BV51"/>
  <c r="F52"/>
  <c r="F53"/>
  <c r="F54"/>
  <c r="B54" s="1"/>
  <c r="BV54"/>
  <c r="F55"/>
  <c r="BV55"/>
  <c r="F56"/>
  <c r="F57"/>
  <c r="F58"/>
  <c r="H58" s="1"/>
  <c r="BV58"/>
  <c r="F59"/>
  <c r="H59" s="1"/>
  <c r="BV59"/>
  <c r="F60"/>
  <c r="F61"/>
  <c r="BV61" s="1"/>
  <c r="F62"/>
  <c r="B62" s="1"/>
  <c r="BV62"/>
  <c r="F63"/>
  <c r="F64"/>
  <c r="F65"/>
  <c r="BV65" s="1"/>
  <c r="F66"/>
  <c r="H66" s="1"/>
  <c r="BV66"/>
  <c r="F67"/>
  <c r="H67" s="1"/>
  <c r="BV67"/>
  <c r="F5"/>
  <c r="BV5"/>
  <c r="F6"/>
  <c r="BV6"/>
  <c r="F7"/>
  <c r="H7" s="1"/>
  <c r="BV7"/>
  <c r="F8"/>
  <c r="F9"/>
  <c r="BV9"/>
  <c r="F10"/>
  <c r="BV10"/>
  <c r="F11"/>
  <c r="BV11"/>
  <c r="F14"/>
  <c r="F15"/>
  <c r="F16"/>
  <c r="BV16"/>
  <c r="F17"/>
  <c r="H17" s="1"/>
  <c r="BV17"/>
  <c r="F18"/>
  <c r="F19"/>
  <c r="F20"/>
  <c r="BV20"/>
  <c r="F5" i="13"/>
  <c r="F6"/>
  <c r="F7"/>
  <c r="F8"/>
  <c r="F11"/>
  <c r="F12"/>
  <c r="F13"/>
  <c r="F14"/>
  <c r="F15"/>
  <c r="F16"/>
  <c r="F17"/>
  <c r="F18"/>
  <c r="F19"/>
  <c r="F20"/>
  <c r="F21"/>
  <c r="F22"/>
  <c r="F23"/>
  <c r="F24"/>
  <c r="F25"/>
  <c r="F26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G109" s="1"/>
  <c r="C9"/>
  <c r="C27"/>
  <c r="C109"/>
  <c r="B5"/>
  <c r="B6"/>
  <c r="B7"/>
  <c r="B8"/>
  <c r="B9"/>
  <c r="B11"/>
  <c r="B12"/>
  <c r="B13"/>
  <c r="B14"/>
  <c r="B15"/>
  <c r="B16"/>
  <c r="B17"/>
  <c r="B18"/>
  <c r="B19"/>
  <c r="B20"/>
  <c r="B21"/>
  <c r="B22"/>
  <c r="B23"/>
  <c r="B24"/>
  <c r="B25"/>
  <c r="B26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H5"/>
  <c r="H9" s="1"/>
  <c r="H6"/>
  <c r="H7"/>
  <c r="H8"/>
  <c r="H11"/>
  <c r="H12"/>
  <c r="H13"/>
  <c r="H14"/>
  <c r="H15"/>
  <c r="H16"/>
  <c r="H17"/>
  <c r="H18"/>
  <c r="H19"/>
  <c r="H20"/>
  <c r="H21"/>
  <c r="H22"/>
  <c r="J22" s="1"/>
  <c r="H23"/>
  <c r="H24"/>
  <c r="H25"/>
  <c r="H26"/>
  <c r="H29"/>
  <c r="H30"/>
  <c r="H31"/>
  <c r="J31" s="1"/>
  <c r="H32"/>
  <c r="H33"/>
  <c r="H34"/>
  <c r="H35"/>
  <c r="H36"/>
  <c r="H37"/>
  <c r="H38"/>
  <c r="H39"/>
  <c r="J39" s="1"/>
  <c r="H40"/>
  <c r="H41"/>
  <c r="H42"/>
  <c r="H43"/>
  <c r="H44"/>
  <c r="H45"/>
  <c r="H46"/>
  <c r="H47"/>
  <c r="J47" s="1"/>
  <c r="H48"/>
  <c r="H49"/>
  <c r="H50"/>
  <c r="H51"/>
  <c r="H52"/>
  <c r="H53"/>
  <c r="H54"/>
  <c r="H55"/>
  <c r="J55" s="1"/>
  <c r="H56"/>
  <c r="H57"/>
  <c r="H58"/>
  <c r="H59"/>
  <c r="H60"/>
  <c r="H61"/>
  <c r="H62"/>
  <c r="H63"/>
  <c r="J63" s="1"/>
  <c r="H64"/>
  <c r="H65"/>
  <c r="H66"/>
  <c r="H67"/>
  <c r="H68"/>
  <c r="H69"/>
  <c r="H70"/>
  <c r="H71"/>
  <c r="J71" s="1"/>
  <c r="H72"/>
  <c r="H73"/>
  <c r="H74"/>
  <c r="H75"/>
  <c r="H76"/>
  <c r="H77"/>
  <c r="H78"/>
  <c r="H79"/>
  <c r="J79" s="1"/>
  <c r="H80"/>
  <c r="H81"/>
  <c r="H82"/>
  <c r="H83"/>
  <c r="H84"/>
  <c r="H85"/>
  <c r="H86"/>
  <c r="H87"/>
  <c r="J87" s="1"/>
  <c r="H88"/>
  <c r="H89"/>
  <c r="H90"/>
  <c r="H91"/>
  <c r="H92"/>
  <c r="H93"/>
  <c r="H94"/>
  <c r="H95"/>
  <c r="J95" s="1"/>
  <c r="H96"/>
  <c r="H97"/>
  <c r="H98"/>
  <c r="H99"/>
  <c r="H100"/>
  <c r="H101"/>
  <c r="H102"/>
  <c r="H103"/>
  <c r="J103" s="1"/>
  <c r="H104"/>
  <c r="H105"/>
  <c r="H106"/>
  <c r="H107"/>
  <c r="H108"/>
  <c r="H6" i="12"/>
  <c r="H9"/>
  <c r="H10"/>
  <c r="H11"/>
  <c r="H5"/>
  <c r="H16"/>
  <c r="H20"/>
  <c r="H23"/>
  <c r="H28"/>
  <c r="H30"/>
  <c r="H37"/>
  <c r="H38"/>
  <c r="H39"/>
  <c r="H44"/>
  <c r="H46"/>
  <c r="H49"/>
  <c r="H54"/>
  <c r="H55"/>
  <c r="H60"/>
  <c r="H61"/>
  <c r="H62"/>
  <c r="H65"/>
  <c r="B5"/>
  <c r="B6"/>
  <c r="B7"/>
  <c r="B9"/>
  <c r="B10"/>
  <c r="B11"/>
  <c r="B16"/>
  <c r="B17"/>
  <c r="B20"/>
  <c r="B24"/>
  <c r="B26"/>
  <c r="B27"/>
  <c r="B29"/>
  <c r="B32"/>
  <c r="B33"/>
  <c r="B34"/>
  <c r="B35"/>
  <c r="B39"/>
  <c r="B40"/>
  <c r="B42"/>
  <c r="B43"/>
  <c r="B48"/>
  <c r="B50"/>
  <c r="B51"/>
  <c r="B55"/>
  <c r="B57"/>
  <c r="B58"/>
  <c r="B59"/>
  <c r="B61"/>
  <c r="B64"/>
  <c r="B65"/>
  <c r="B66"/>
  <c r="B67"/>
  <c r="BW29" i="13"/>
  <c r="CC29"/>
  <c r="CD29"/>
  <c r="CE29"/>
  <c r="CH29"/>
  <c r="CJ29" s="1"/>
  <c r="CI29"/>
  <c r="CM29"/>
  <c r="CO29" s="1"/>
  <c r="CN29"/>
  <c r="CR29"/>
  <c r="CT29" s="1"/>
  <c r="CS29"/>
  <c r="CW29"/>
  <c r="CX29"/>
  <c r="BW30"/>
  <c r="CC30"/>
  <c r="CD30"/>
  <c r="CH30"/>
  <c r="CI30"/>
  <c r="CK30" s="1"/>
  <c r="CR30"/>
  <c r="CS30"/>
  <c r="CW30"/>
  <c r="CX30"/>
  <c r="DA30" s="1"/>
  <c r="DG30"/>
  <c r="DH30"/>
  <c r="DI30"/>
  <c r="BW31"/>
  <c r="CC31"/>
  <c r="CE31" s="1"/>
  <c r="CD31"/>
  <c r="CH31"/>
  <c r="CI31"/>
  <c r="CJ31"/>
  <c r="CM31"/>
  <c r="CN31"/>
  <c r="CO31" s="1"/>
  <c r="CR31"/>
  <c r="CT31" s="1"/>
  <c r="CS31"/>
  <c r="CW31"/>
  <c r="CX31"/>
  <c r="DA31" s="1"/>
  <c r="BW32"/>
  <c r="CC32"/>
  <c r="CD32"/>
  <c r="CH32"/>
  <c r="CI32"/>
  <c r="CM32"/>
  <c r="CN32"/>
  <c r="CR32"/>
  <c r="CT32" s="1"/>
  <c r="CS32"/>
  <c r="CW32"/>
  <c r="CY32" s="1"/>
  <c r="CX32"/>
  <c r="BW33"/>
  <c r="CC33"/>
  <c r="CD33"/>
  <c r="CH33"/>
  <c r="CJ33" s="1"/>
  <c r="CI33"/>
  <c r="CW33"/>
  <c r="CX33"/>
  <c r="CY33"/>
  <c r="DG33"/>
  <c r="DH33"/>
  <c r="DV33"/>
  <c r="DW33"/>
  <c r="DX33"/>
  <c r="BW34"/>
  <c r="CC34"/>
  <c r="CE34" s="1"/>
  <c r="CD34"/>
  <c r="CH34"/>
  <c r="CI34"/>
  <c r="CJ34"/>
  <c r="CM34"/>
  <c r="CO34" s="1"/>
  <c r="CN34"/>
  <c r="CR34"/>
  <c r="CT34" s="1"/>
  <c r="CS34"/>
  <c r="CW34"/>
  <c r="CX34"/>
  <c r="BW35"/>
  <c r="BX35"/>
  <c r="BZ35" s="1"/>
  <c r="BY35"/>
  <c r="CC35"/>
  <c r="CE35" s="1"/>
  <c r="CD35"/>
  <c r="CH35"/>
  <c r="CI35"/>
  <c r="CK35" s="1"/>
  <c r="CR35"/>
  <c r="CS35"/>
  <c r="CW35"/>
  <c r="CX35"/>
  <c r="BW36"/>
  <c r="CC36"/>
  <c r="CD36"/>
  <c r="CE36"/>
  <c r="CH36"/>
  <c r="CI36"/>
  <c r="CM36"/>
  <c r="CN36"/>
  <c r="CO36"/>
  <c r="CR36"/>
  <c r="CS36"/>
  <c r="DL36"/>
  <c r="DN36" s="1"/>
  <c r="DM36"/>
  <c r="BW37"/>
  <c r="CC37"/>
  <c r="CD37"/>
  <c r="CH37"/>
  <c r="CI37"/>
  <c r="CK37" s="1"/>
  <c r="CM37"/>
  <c r="CN37"/>
  <c r="CO37" s="1"/>
  <c r="CR37"/>
  <c r="CS37"/>
  <c r="CT37"/>
  <c r="CW37"/>
  <c r="CX37"/>
  <c r="BW38"/>
  <c r="CC38"/>
  <c r="CD38"/>
  <c r="CH38"/>
  <c r="CJ38" s="1"/>
  <c r="CI38"/>
  <c r="CR38"/>
  <c r="CT38" s="1"/>
  <c r="CS38"/>
  <c r="CW38"/>
  <c r="CX38"/>
  <c r="DB38"/>
  <c r="DC38"/>
  <c r="DD38"/>
  <c r="BW39"/>
  <c r="CC39"/>
  <c r="CD39"/>
  <c r="CF39" s="1"/>
  <c r="CH39"/>
  <c r="CJ39" s="1"/>
  <c r="CI39"/>
  <c r="CR39"/>
  <c r="CS39"/>
  <c r="CT39"/>
  <c r="CW39"/>
  <c r="CY39" s="1"/>
  <c r="CX39"/>
  <c r="DB39"/>
  <c r="DC39"/>
  <c r="DD39" s="1"/>
  <c r="BW40"/>
  <c r="CC40"/>
  <c r="CD40"/>
  <c r="CE40"/>
  <c r="CH40"/>
  <c r="CJ40" s="1"/>
  <c r="CI40"/>
  <c r="CR40"/>
  <c r="CT40" s="1"/>
  <c r="CS40"/>
  <c r="CW40"/>
  <c r="CX40"/>
  <c r="DL40"/>
  <c r="DN40" s="1"/>
  <c r="DM40"/>
  <c r="BW41"/>
  <c r="BX41"/>
  <c r="BY41"/>
  <c r="CC41"/>
  <c r="CD41"/>
  <c r="CE41"/>
  <c r="CH41"/>
  <c r="CJ41" s="1"/>
  <c r="CI41"/>
  <c r="CS41"/>
  <c r="CT41" s="1"/>
  <c r="DG41"/>
  <c r="DH41"/>
  <c r="DI41"/>
  <c r="BW42"/>
  <c r="CC42"/>
  <c r="CD42"/>
  <c r="CH42"/>
  <c r="CI42"/>
  <c r="CJ42"/>
  <c r="CR42"/>
  <c r="CS42"/>
  <c r="CW42"/>
  <c r="CY42" s="1"/>
  <c r="CX42"/>
  <c r="DL42"/>
  <c r="DM42"/>
  <c r="DN42"/>
  <c r="BW43"/>
  <c r="CC43"/>
  <c r="CE43" s="1"/>
  <c r="CD43"/>
  <c r="CH43"/>
  <c r="CI43"/>
  <c r="CJ43" s="1"/>
  <c r="CR43"/>
  <c r="CS43"/>
  <c r="CW43"/>
  <c r="CX43"/>
  <c r="CY43" s="1"/>
  <c r="DG43"/>
  <c r="DH43"/>
  <c r="DI43"/>
  <c r="BW44"/>
  <c r="CC44"/>
  <c r="CD44"/>
  <c r="CH44"/>
  <c r="CI44"/>
  <c r="CJ44"/>
  <c r="CR44"/>
  <c r="CT44" s="1"/>
  <c r="CS44"/>
  <c r="CW44"/>
  <c r="CX44"/>
  <c r="CY44"/>
  <c r="DG44"/>
  <c r="DH44"/>
  <c r="DI44"/>
  <c r="BW45"/>
  <c r="BX45"/>
  <c r="BY45"/>
  <c r="BZ45"/>
  <c r="CC45"/>
  <c r="CD45"/>
  <c r="CE45"/>
  <c r="CH45"/>
  <c r="CI45"/>
  <c r="CJ45"/>
  <c r="CR45"/>
  <c r="CS45"/>
  <c r="CW45"/>
  <c r="CX45"/>
  <c r="BW46"/>
  <c r="CC46"/>
  <c r="CD46"/>
  <c r="CE46"/>
  <c r="CH46"/>
  <c r="CI46"/>
  <c r="CJ46"/>
  <c r="CR46"/>
  <c r="CS46"/>
  <c r="CT46" s="1"/>
  <c r="CW46"/>
  <c r="CX46"/>
  <c r="CY46"/>
  <c r="DL46"/>
  <c r="DM46"/>
  <c r="BW47"/>
  <c r="CC47"/>
  <c r="CE47" s="1"/>
  <c r="CD47"/>
  <c r="CH47"/>
  <c r="CI47"/>
  <c r="CR47"/>
  <c r="CS47"/>
  <c r="CT47"/>
  <c r="CW47"/>
  <c r="CX47"/>
  <c r="DL47"/>
  <c r="DN47" s="1"/>
  <c r="DM47"/>
  <c r="BW48"/>
  <c r="CC48"/>
  <c r="CD48"/>
  <c r="CH48"/>
  <c r="CJ48" s="1"/>
  <c r="CI48"/>
  <c r="CR48"/>
  <c r="CS48"/>
  <c r="DB48"/>
  <c r="DC48"/>
  <c r="DG48"/>
  <c r="DI48" s="1"/>
  <c r="DH48"/>
  <c r="BW49"/>
  <c r="CC49"/>
  <c r="CD49"/>
  <c r="CE49" s="1"/>
  <c r="CH49"/>
  <c r="CI49"/>
  <c r="CM49"/>
  <c r="CN49"/>
  <c r="CO49"/>
  <c r="CR49"/>
  <c r="CS49"/>
  <c r="CW49"/>
  <c r="CX49"/>
  <c r="CY49"/>
  <c r="BW50"/>
  <c r="CC50"/>
  <c r="CD50"/>
  <c r="CH50"/>
  <c r="CJ50" s="1"/>
  <c r="CI50"/>
  <c r="CM50"/>
  <c r="CN50"/>
  <c r="CR50"/>
  <c r="CT50" s="1"/>
  <c r="CS50"/>
  <c r="CW50"/>
  <c r="CX50"/>
  <c r="CY50"/>
  <c r="BW51"/>
  <c r="CC51"/>
  <c r="CD51"/>
  <c r="CE51"/>
  <c r="CH51"/>
  <c r="CI51"/>
  <c r="CJ51"/>
  <c r="CM51"/>
  <c r="CN51"/>
  <c r="CO51"/>
  <c r="CR51"/>
  <c r="CS51"/>
  <c r="CT51" s="1"/>
  <c r="CW51"/>
  <c r="CY51" s="1"/>
  <c r="CX51"/>
  <c r="BW52"/>
  <c r="BX52"/>
  <c r="BY52"/>
  <c r="CC52"/>
  <c r="CE52" s="1"/>
  <c r="CD52"/>
  <c r="CH52"/>
  <c r="CI52"/>
  <c r="CJ52"/>
  <c r="CM52"/>
  <c r="CN52"/>
  <c r="CQ52" s="1"/>
  <c r="CR52"/>
  <c r="CS52"/>
  <c r="BW53"/>
  <c r="CC53"/>
  <c r="CF53" s="1"/>
  <c r="CD53"/>
  <c r="CE53"/>
  <c r="CH53"/>
  <c r="CJ53" s="1"/>
  <c r="CI53"/>
  <c r="CK53" s="1"/>
  <c r="CM53"/>
  <c r="CN53"/>
  <c r="CO53" s="1"/>
  <c r="CR53"/>
  <c r="CS53"/>
  <c r="CW53"/>
  <c r="CY53" s="1"/>
  <c r="CX53"/>
  <c r="BW54"/>
  <c r="BX54"/>
  <c r="BZ54" s="1"/>
  <c r="BY54"/>
  <c r="CC54"/>
  <c r="CD54"/>
  <c r="CH54"/>
  <c r="CI54"/>
  <c r="CJ54" s="1"/>
  <c r="CR54"/>
  <c r="CT54" s="1"/>
  <c r="CS54"/>
  <c r="CW54"/>
  <c r="CX54"/>
  <c r="CY54"/>
  <c r="BW55"/>
  <c r="CC55"/>
  <c r="CE55" s="1"/>
  <c r="CD55"/>
  <c r="CH55"/>
  <c r="CI55"/>
  <c r="CJ55"/>
  <c r="CM55"/>
  <c r="CO55" s="1"/>
  <c r="CN55"/>
  <c r="CR55"/>
  <c r="CT55" s="1"/>
  <c r="CS55"/>
  <c r="CW55"/>
  <c r="CX55"/>
  <c r="CZ55" s="1"/>
  <c r="CY55"/>
  <c r="BW56"/>
  <c r="CC56"/>
  <c r="CD56"/>
  <c r="CH56"/>
  <c r="CI56"/>
  <c r="CJ56" s="1"/>
  <c r="CR56"/>
  <c r="CS56"/>
  <c r="CW56"/>
  <c r="CY56" s="1"/>
  <c r="CX56"/>
  <c r="DG56"/>
  <c r="DH56"/>
  <c r="DI56"/>
  <c r="BW57"/>
  <c r="CC57"/>
  <c r="CD57"/>
  <c r="CH57"/>
  <c r="CJ57" s="1"/>
  <c r="CI57"/>
  <c r="CR57"/>
  <c r="CT57" s="1"/>
  <c r="CS57"/>
  <c r="CW57"/>
  <c r="CX57"/>
  <c r="CY57"/>
  <c r="DG57"/>
  <c r="DH57"/>
  <c r="DI57"/>
  <c r="BW58"/>
  <c r="BX58"/>
  <c r="BY58"/>
  <c r="BZ58"/>
  <c r="CC58"/>
  <c r="CE58" s="1"/>
  <c r="CD58"/>
  <c r="CH58"/>
  <c r="CI58"/>
  <c r="CM58"/>
  <c r="CN58"/>
  <c r="CO58"/>
  <c r="CR58"/>
  <c r="CS58"/>
  <c r="BW59"/>
  <c r="CC59"/>
  <c r="CD59"/>
  <c r="CH59"/>
  <c r="CJ59" s="1"/>
  <c r="CI59"/>
  <c r="CR59"/>
  <c r="CT59" s="1"/>
  <c r="CS59"/>
  <c r="CW59"/>
  <c r="CX59"/>
  <c r="CY59"/>
  <c r="DQ59"/>
  <c r="DR59"/>
  <c r="BW60"/>
  <c r="BX60"/>
  <c r="BY60"/>
  <c r="BZ60" s="1"/>
  <c r="CC60"/>
  <c r="CD60"/>
  <c r="CH60"/>
  <c r="CI60"/>
  <c r="CJ60"/>
  <c r="CM60"/>
  <c r="CN60"/>
  <c r="CS60"/>
  <c r="CT60"/>
  <c r="BW61"/>
  <c r="CC61"/>
  <c r="CD61"/>
  <c r="CE61"/>
  <c r="CH61"/>
  <c r="CK61" s="1"/>
  <c r="CI61"/>
  <c r="CJ61"/>
  <c r="CM61"/>
  <c r="CN61"/>
  <c r="CO61"/>
  <c r="CR61"/>
  <c r="CS61"/>
  <c r="CW61"/>
  <c r="CY61" s="1"/>
  <c r="CX61"/>
  <c r="BW62"/>
  <c r="BX62"/>
  <c r="BZ62" s="1"/>
  <c r="BY62"/>
  <c r="CC62"/>
  <c r="CE62" s="1"/>
  <c r="CD62"/>
  <c r="CH62"/>
  <c r="CI62"/>
  <c r="CM62"/>
  <c r="CN62"/>
  <c r="CR62"/>
  <c r="CT62" s="1"/>
  <c r="CS62"/>
  <c r="BW63"/>
  <c r="CC63"/>
  <c r="CD63"/>
  <c r="CH63"/>
  <c r="CJ63" s="1"/>
  <c r="CI63"/>
  <c r="CM63"/>
  <c r="CN63"/>
  <c r="CR63"/>
  <c r="CS63"/>
  <c r="CT63"/>
  <c r="CW63"/>
  <c r="CX63"/>
  <c r="CY63"/>
  <c r="BW64"/>
  <c r="CC64"/>
  <c r="CD64"/>
  <c r="CE64"/>
  <c r="CH64"/>
  <c r="CI64"/>
  <c r="CJ64"/>
  <c r="CM64"/>
  <c r="CN64"/>
  <c r="CR64"/>
  <c r="CS64"/>
  <c r="CW64"/>
  <c r="CX64"/>
  <c r="CY64" s="1"/>
  <c r="BW65"/>
  <c r="CC65"/>
  <c r="CE65" s="1"/>
  <c r="CD65"/>
  <c r="CH65"/>
  <c r="CI65"/>
  <c r="CJ65"/>
  <c r="CR65"/>
  <c r="CS65"/>
  <c r="CW65"/>
  <c r="CY65" s="1"/>
  <c r="CX65"/>
  <c r="DL65"/>
  <c r="DM65"/>
  <c r="BW66"/>
  <c r="CC66"/>
  <c r="CE66" s="1"/>
  <c r="CD66"/>
  <c r="CH66"/>
  <c r="CI66"/>
  <c r="CJ66"/>
  <c r="CM66"/>
  <c r="CO66" s="1"/>
  <c r="CN66"/>
  <c r="CR66"/>
  <c r="CS66"/>
  <c r="CT66"/>
  <c r="CW66"/>
  <c r="CX66"/>
  <c r="BW67"/>
  <c r="CC67"/>
  <c r="CD67"/>
  <c r="CE67"/>
  <c r="CH67"/>
  <c r="CI67"/>
  <c r="CJ67"/>
  <c r="CM67"/>
  <c r="CN67"/>
  <c r="CR67"/>
  <c r="CS67"/>
  <c r="CT67"/>
  <c r="CW67"/>
  <c r="CY67" s="1"/>
  <c r="CX67"/>
  <c r="BW68"/>
  <c r="CC68"/>
  <c r="CD68"/>
  <c r="CE68"/>
  <c r="CH68"/>
  <c r="CI68"/>
  <c r="CM68"/>
  <c r="CO68" s="1"/>
  <c r="CN68"/>
  <c r="CR68"/>
  <c r="CT68" s="1"/>
  <c r="CS68"/>
  <c r="DG68"/>
  <c r="DH68"/>
  <c r="DI68"/>
  <c r="BW69"/>
  <c r="CC69"/>
  <c r="CE69" s="1"/>
  <c r="CD69"/>
  <c r="CH69"/>
  <c r="CI69"/>
  <c r="CJ69"/>
  <c r="CR69"/>
  <c r="CS69"/>
  <c r="CT69"/>
  <c r="CW69"/>
  <c r="CY69" s="1"/>
  <c r="CX69"/>
  <c r="DG69"/>
  <c r="DH69"/>
  <c r="BW70"/>
  <c r="CC70"/>
  <c r="CD70"/>
  <c r="CH70"/>
  <c r="CJ70" s="1"/>
  <c r="CI70"/>
  <c r="CM70"/>
  <c r="CN70"/>
  <c r="CO70"/>
  <c r="CR70"/>
  <c r="CS70"/>
  <c r="CV70" s="1"/>
  <c r="CW70"/>
  <c r="CY70" s="1"/>
  <c r="CX70"/>
  <c r="BW71"/>
  <c r="CC71"/>
  <c r="CD71"/>
  <c r="CH71"/>
  <c r="CI71"/>
  <c r="CM71"/>
  <c r="CO71" s="1"/>
  <c r="CN71"/>
  <c r="CW71"/>
  <c r="CX71"/>
  <c r="CY71"/>
  <c r="DB71"/>
  <c r="DC71"/>
  <c r="DD71"/>
  <c r="BW72"/>
  <c r="CC72"/>
  <c r="CD72"/>
  <c r="CH72"/>
  <c r="CI72"/>
  <c r="CJ72"/>
  <c r="CM72"/>
  <c r="CN72"/>
  <c r="CO72"/>
  <c r="CR72"/>
  <c r="CT72" s="1"/>
  <c r="CS72"/>
  <c r="CW72"/>
  <c r="CX72"/>
  <c r="CY72" s="1"/>
  <c r="BW73"/>
  <c r="CC73"/>
  <c r="CD73"/>
  <c r="CF73" s="1"/>
  <c r="CH73"/>
  <c r="CI73"/>
  <c r="CJ73" s="1"/>
  <c r="CM73"/>
  <c r="CN73"/>
  <c r="CR73"/>
  <c r="CT73" s="1"/>
  <c r="CS73"/>
  <c r="DG73"/>
  <c r="DH73"/>
  <c r="BW74"/>
  <c r="CC74"/>
  <c r="CE74" s="1"/>
  <c r="CD74"/>
  <c r="CH74"/>
  <c r="CI74"/>
  <c r="CJ74"/>
  <c r="CR74"/>
  <c r="CT74" s="1"/>
  <c r="CS74"/>
  <c r="CW74"/>
  <c r="CX74"/>
  <c r="CY74"/>
  <c r="DB74"/>
  <c r="DC74"/>
  <c r="DD74"/>
  <c r="BW75"/>
  <c r="BX75"/>
  <c r="BY75"/>
  <c r="BZ75"/>
  <c r="CC75"/>
  <c r="CE75" s="1"/>
  <c r="CD75"/>
  <c r="CH75"/>
  <c r="CJ75" s="1"/>
  <c r="CI75"/>
  <c r="CR75"/>
  <c r="CS75"/>
  <c r="CT75" s="1"/>
  <c r="DB75"/>
  <c r="DC75"/>
  <c r="BW76"/>
  <c r="CC76"/>
  <c r="CD76"/>
  <c r="CE76"/>
  <c r="CH76"/>
  <c r="CI76"/>
  <c r="CL76" s="1"/>
  <c r="CM76"/>
  <c r="CN76"/>
  <c r="CR76"/>
  <c r="CS76"/>
  <c r="CW76"/>
  <c r="CX76"/>
  <c r="CY76"/>
  <c r="BW77"/>
  <c r="CC77"/>
  <c r="CG77" s="1"/>
  <c r="CD77"/>
  <c r="CE77"/>
  <c r="CH77"/>
  <c r="CJ77" s="1"/>
  <c r="CI77"/>
  <c r="CR77"/>
  <c r="CS77"/>
  <c r="CT77"/>
  <c r="CW77"/>
  <c r="CX77"/>
  <c r="DB77"/>
  <c r="DD77" s="1"/>
  <c r="DC77"/>
  <c r="BW78"/>
  <c r="BX78"/>
  <c r="BY78"/>
  <c r="BZ78"/>
  <c r="CC78"/>
  <c r="CE78" s="1"/>
  <c r="CD78"/>
  <c r="CH78"/>
  <c r="CI78"/>
  <c r="CJ78"/>
  <c r="CR78"/>
  <c r="CS78"/>
  <c r="CW78"/>
  <c r="CX78"/>
  <c r="BW79"/>
  <c r="BX79"/>
  <c r="BY79"/>
  <c r="CC79"/>
  <c r="CE79" s="1"/>
  <c r="CD79"/>
  <c r="CH79"/>
  <c r="CI79"/>
  <c r="CR79"/>
  <c r="CS79"/>
  <c r="CT79"/>
  <c r="CW79"/>
  <c r="CX79"/>
  <c r="CY79"/>
  <c r="BW80"/>
  <c r="CC80"/>
  <c r="CD80"/>
  <c r="CE80"/>
  <c r="CH80"/>
  <c r="CI80"/>
  <c r="CJ80"/>
  <c r="CM80"/>
  <c r="CO80" s="1"/>
  <c r="CN80"/>
  <c r="CR80"/>
  <c r="CS80"/>
  <c r="CW80"/>
  <c r="CX80"/>
  <c r="CY80" s="1"/>
  <c r="BW81"/>
  <c r="BX81"/>
  <c r="BZ81" s="1"/>
  <c r="BY81"/>
  <c r="CC81"/>
  <c r="CD81"/>
  <c r="CH81"/>
  <c r="CJ81" s="1"/>
  <c r="CI81"/>
  <c r="CM81"/>
  <c r="CO81" s="1"/>
  <c r="CN81"/>
  <c r="CR81"/>
  <c r="CS81"/>
  <c r="CT81"/>
  <c r="BW82"/>
  <c r="BX82"/>
  <c r="BZ82" s="1"/>
  <c r="BY82"/>
  <c r="CC82"/>
  <c r="CD82"/>
  <c r="CE82"/>
  <c r="CH82"/>
  <c r="CJ82" s="1"/>
  <c r="CI82"/>
  <c r="CM82"/>
  <c r="CN82"/>
  <c r="CO82"/>
  <c r="CR82"/>
  <c r="CS82"/>
  <c r="CT82"/>
  <c r="BW83"/>
  <c r="CC83"/>
  <c r="CD83"/>
  <c r="CE83"/>
  <c r="CH83"/>
  <c r="CI83"/>
  <c r="CJ83"/>
  <c r="CM83"/>
  <c r="CN83"/>
  <c r="CP83" s="1"/>
  <c r="CR83"/>
  <c r="CS83"/>
  <c r="CT83" s="1"/>
  <c r="CW83"/>
  <c r="CY83" s="1"/>
  <c r="CX83"/>
  <c r="BW84"/>
  <c r="CC84"/>
  <c r="CD84"/>
  <c r="CE84" s="1"/>
  <c r="CH84"/>
  <c r="CI84"/>
  <c r="CM84"/>
  <c r="CO84" s="1"/>
  <c r="CN84"/>
  <c r="CR84"/>
  <c r="CS84"/>
  <c r="CU84" s="1"/>
  <c r="CT84"/>
  <c r="DG84"/>
  <c r="DI84" s="1"/>
  <c r="DH84"/>
  <c r="BW85"/>
  <c r="CC85"/>
  <c r="CD85"/>
  <c r="CH85"/>
  <c r="CI85"/>
  <c r="CR85"/>
  <c r="CS85"/>
  <c r="CT85"/>
  <c r="DB85"/>
  <c r="DC85"/>
  <c r="DL85"/>
  <c r="DN85" s="1"/>
  <c r="DM85"/>
  <c r="BW86"/>
  <c r="BX86"/>
  <c r="BY86"/>
  <c r="BZ86" s="1"/>
  <c r="CC86"/>
  <c r="CE86" s="1"/>
  <c r="CD86"/>
  <c r="CH86"/>
  <c r="CI86"/>
  <c r="CJ86"/>
  <c r="CR86"/>
  <c r="CS86"/>
  <c r="CW86"/>
  <c r="CY86" s="1"/>
  <c r="CX86"/>
  <c r="BW87"/>
  <c r="BX87"/>
  <c r="BY87"/>
  <c r="CC87"/>
  <c r="CE87" s="1"/>
  <c r="CD87"/>
  <c r="CH87"/>
  <c r="CI87"/>
  <c r="CW87"/>
  <c r="CX87"/>
  <c r="DL87"/>
  <c r="DM87"/>
  <c r="DN87"/>
  <c r="BW88"/>
  <c r="CC88"/>
  <c r="CE88" s="1"/>
  <c r="CD88"/>
  <c r="CH88"/>
  <c r="CI88"/>
  <c r="CJ88"/>
  <c r="CM88"/>
  <c r="CN88"/>
  <c r="CR88"/>
  <c r="CS88"/>
  <c r="CT88" s="1"/>
  <c r="DB88"/>
  <c r="DC88"/>
  <c r="DD88" s="1"/>
  <c r="BW89"/>
  <c r="CC89"/>
  <c r="CE89" s="1"/>
  <c r="CD89"/>
  <c r="CH89"/>
  <c r="CI89"/>
  <c r="CJ89"/>
  <c r="CS89"/>
  <c r="CT89"/>
  <c r="CW89"/>
  <c r="CX89"/>
  <c r="DL89"/>
  <c r="DM89"/>
  <c r="DN89" s="1"/>
  <c r="BW90"/>
  <c r="CC90"/>
  <c r="CD90"/>
  <c r="CF90" s="1"/>
  <c r="CH90"/>
  <c r="CI90"/>
  <c r="CJ90"/>
  <c r="CW90"/>
  <c r="CX90"/>
  <c r="DG90"/>
  <c r="DI90" s="1"/>
  <c r="DH90"/>
  <c r="DL90"/>
  <c r="DM90"/>
  <c r="BW91"/>
  <c r="CC91"/>
  <c r="CE91" s="1"/>
  <c r="CD91"/>
  <c r="CH91"/>
  <c r="CJ91" s="1"/>
  <c r="CI91"/>
  <c r="CM91"/>
  <c r="CO91" s="1"/>
  <c r="CN91"/>
  <c r="CR91"/>
  <c r="CS91"/>
  <c r="CT91"/>
  <c r="DG91"/>
  <c r="DI91" s="1"/>
  <c r="DH91"/>
  <c r="BW92"/>
  <c r="CC92"/>
  <c r="CD92"/>
  <c r="CE92"/>
  <c r="CH92"/>
  <c r="CI92"/>
  <c r="CR92"/>
  <c r="CS92"/>
  <c r="CT92" s="1"/>
  <c r="CW92"/>
  <c r="CX92"/>
  <c r="DB92"/>
  <c r="DC92"/>
  <c r="DE92" s="1"/>
  <c r="BW93"/>
  <c r="CC93"/>
  <c r="CD93"/>
  <c r="CE93"/>
  <c r="CH93"/>
  <c r="CJ93" s="1"/>
  <c r="CI93"/>
  <c r="CM93"/>
  <c r="CN93"/>
  <c r="CR93"/>
  <c r="CT93" s="1"/>
  <c r="CS93"/>
  <c r="CW93"/>
  <c r="CX93"/>
  <c r="CY93"/>
  <c r="BW94"/>
  <c r="CC94"/>
  <c r="CD94"/>
  <c r="CH94"/>
  <c r="CI94"/>
  <c r="CJ94"/>
  <c r="CR94"/>
  <c r="CS94"/>
  <c r="CT94"/>
  <c r="CW94"/>
  <c r="CY94" s="1"/>
  <c r="CX94"/>
  <c r="DB94"/>
  <c r="DC94"/>
  <c r="DD94" s="1"/>
  <c r="BW95"/>
  <c r="BX95"/>
  <c r="BZ95" s="1"/>
  <c r="BY95"/>
  <c r="CC95"/>
  <c r="CD95"/>
  <c r="CE95" s="1"/>
  <c r="CH95"/>
  <c r="CI95"/>
  <c r="CJ95" s="1"/>
  <c r="DB95"/>
  <c r="DC95"/>
  <c r="DL95"/>
  <c r="DN95" s="1"/>
  <c r="DM95"/>
  <c r="BW96"/>
  <c r="CC96"/>
  <c r="CD96"/>
  <c r="CH96"/>
  <c r="CJ96" s="1"/>
  <c r="CI96"/>
  <c r="CR96"/>
  <c r="CT96" s="1"/>
  <c r="CS96"/>
  <c r="CW96"/>
  <c r="CX96"/>
  <c r="CY96"/>
  <c r="DV96"/>
  <c r="DW96"/>
  <c r="DX96"/>
  <c r="BW97"/>
  <c r="CC97"/>
  <c r="CF97" s="1"/>
  <c r="CD97"/>
  <c r="CE97"/>
  <c r="CH97"/>
  <c r="CI97"/>
  <c r="CJ97"/>
  <c r="CM97"/>
  <c r="CN97"/>
  <c r="CO97"/>
  <c r="CR97"/>
  <c r="CS97"/>
  <c r="DQ97"/>
  <c r="DR97"/>
  <c r="DS97" s="1"/>
  <c r="BW98"/>
  <c r="CC98"/>
  <c r="CD98"/>
  <c r="CE98" s="1"/>
  <c r="CH98"/>
  <c r="CI98"/>
  <c r="CJ98"/>
  <c r="CS98"/>
  <c r="CT98"/>
  <c r="CW98"/>
  <c r="CX98"/>
  <c r="DG98"/>
  <c r="DH98"/>
  <c r="BW99"/>
  <c r="BX99"/>
  <c r="BY99"/>
  <c r="BZ99" s="1"/>
  <c r="CC99"/>
  <c r="CD99"/>
  <c r="CE99"/>
  <c r="CH99"/>
  <c r="CI99"/>
  <c r="CR99"/>
  <c r="CT99" s="1"/>
  <c r="CS99"/>
  <c r="CW99"/>
  <c r="CX99"/>
  <c r="CY99" s="1"/>
  <c r="BW100"/>
  <c r="CC100"/>
  <c r="CE100" s="1"/>
  <c r="CD100"/>
  <c r="CH100"/>
  <c r="CI100"/>
  <c r="CJ100"/>
  <c r="CR100"/>
  <c r="CT100" s="1"/>
  <c r="CS100"/>
  <c r="DB100"/>
  <c r="DC100"/>
  <c r="DD100"/>
  <c r="DL100"/>
  <c r="DM100"/>
  <c r="DN100"/>
  <c r="BW101"/>
  <c r="CC101"/>
  <c r="CD101"/>
  <c r="CE101"/>
  <c r="CH101"/>
  <c r="CI101"/>
  <c r="CJ101"/>
  <c r="CM101"/>
  <c r="CO101" s="1"/>
  <c r="CN101"/>
  <c r="CR101"/>
  <c r="CS101"/>
  <c r="DG101"/>
  <c r="DI101" s="1"/>
  <c r="DH101"/>
  <c r="BW102"/>
  <c r="BX102"/>
  <c r="BY102"/>
  <c r="BZ102" s="1"/>
  <c r="CC102"/>
  <c r="CD102"/>
  <c r="CH102"/>
  <c r="CJ102" s="1"/>
  <c r="CI102"/>
  <c r="CR102"/>
  <c r="CT102" s="1"/>
  <c r="CS102"/>
  <c r="DL102"/>
  <c r="DN102" s="1"/>
  <c r="DM102"/>
  <c r="BW103"/>
  <c r="BX103"/>
  <c r="BY103"/>
  <c r="BZ103"/>
  <c r="CC103"/>
  <c r="CD103"/>
  <c r="CH103"/>
  <c r="CI103"/>
  <c r="CJ103"/>
  <c r="CR103"/>
  <c r="CS103"/>
  <c r="CT103"/>
  <c r="CW103"/>
  <c r="CX103"/>
  <c r="CY103" s="1"/>
  <c r="BW104"/>
  <c r="BX104"/>
  <c r="BY104"/>
  <c r="BZ104" s="1"/>
  <c r="CC104"/>
  <c r="CD104"/>
  <c r="CG104" s="1"/>
  <c r="CH104"/>
  <c r="CI104"/>
  <c r="CJ104"/>
  <c r="CM104"/>
  <c r="CN104"/>
  <c r="CR104"/>
  <c r="CT104" s="1"/>
  <c r="CS104"/>
  <c r="BW105"/>
  <c r="BX105"/>
  <c r="BY105"/>
  <c r="CC105"/>
  <c r="CE105" s="1"/>
  <c r="CD105"/>
  <c r="CH105"/>
  <c r="CI105"/>
  <c r="CJ105"/>
  <c r="CR105"/>
  <c r="CS105"/>
  <c r="DB105"/>
  <c r="DC105"/>
  <c r="DD105"/>
  <c r="BW106"/>
  <c r="BX106"/>
  <c r="BY106"/>
  <c r="CC106"/>
  <c r="CD106"/>
  <c r="CE106"/>
  <c r="CH106"/>
  <c r="CJ106" s="1"/>
  <c r="CI106"/>
  <c r="CR106"/>
  <c r="CS106"/>
  <c r="DQ106"/>
  <c r="DR106"/>
  <c r="DS106"/>
  <c r="BW107"/>
  <c r="CC107"/>
  <c r="CE107" s="1"/>
  <c r="CD107"/>
  <c r="CH107"/>
  <c r="CI107"/>
  <c r="CJ107"/>
  <c r="CW107"/>
  <c r="CX107"/>
  <c r="DB107"/>
  <c r="DD107" s="1"/>
  <c r="DC107"/>
  <c r="DG107"/>
  <c r="DI107" s="1"/>
  <c r="DH107"/>
  <c r="BW108"/>
  <c r="CC108"/>
  <c r="CE108" s="1"/>
  <c r="EA108" s="1"/>
  <c r="CD108"/>
  <c r="CH108"/>
  <c r="CJ108" s="1"/>
  <c r="CI108"/>
  <c r="CR108"/>
  <c r="CS108"/>
  <c r="CT108"/>
  <c r="DG108"/>
  <c r="DH108"/>
  <c r="DI108"/>
  <c r="DL108"/>
  <c r="DN108" s="1"/>
  <c r="DM108"/>
  <c r="BX12"/>
  <c r="BX13"/>
  <c r="BX14"/>
  <c r="BX15"/>
  <c r="BX16"/>
  <c r="BX17"/>
  <c r="BX19"/>
  <c r="BX20"/>
  <c r="BX21"/>
  <c r="BZ21" s="1"/>
  <c r="EA21" s="1"/>
  <c r="BX22"/>
  <c r="BX23"/>
  <c r="BZ23" s="1"/>
  <c r="BX24"/>
  <c r="BX25"/>
  <c r="BX26"/>
  <c r="BX11"/>
  <c r="BY11"/>
  <c r="BY12"/>
  <c r="BY13"/>
  <c r="BY14"/>
  <c r="BY15"/>
  <c r="BY16"/>
  <c r="BY17"/>
  <c r="BY18"/>
  <c r="BZ18" s="1"/>
  <c r="BY19"/>
  <c r="BY20"/>
  <c r="BY21"/>
  <c r="BY22"/>
  <c r="BZ22" s="1"/>
  <c r="BY23"/>
  <c r="CB23" s="1"/>
  <c r="BY24"/>
  <c r="CB24" s="1"/>
  <c r="BY25"/>
  <c r="BY26"/>
  <c r="BW11"/>
  <c r="BW12"/>
  <c r="BW13"/>
  <c r="BW14"/>
  <c r="BW15"/>
  <c r="BW16"/>
  <c r="BW17"/>
  <c r="BW18"/>
  <c r="BW19"/>
  <c r="BW20"/>
  <c r="BW21"/>
  <c r="BW22"/>
  <c r="BW23"/>
  <c r="BW24"/>
  <c r="BW25"/>
  <c r="BW26"/>
  <c r="CC11"/>
  <c r="CC12"/>
  <c r="CC13"/>
  <c r="CC14"/>
  <c r="CC15"/>
  <c r="CC16"/>
  <c r="CC17"/>
  <c r="CC18"/>
  <c r="CC19"/>
  <c r="CC20"/>
  <c r="CC21"/>
  <c r="CC22"/>
  <c r="CC23"/>
  <c r="CC24"/>
  <c r="CC25"/>
  <c r="CC26"/>
  <c r="CD11"/>
  <c r="CD12"/>
  <c r="CD13"/>
  <c r="CD14"/>
  <c r="CD15"/>
  <c r="CD16"/>
  <c r="CD17"/>
  <c r="CD18"/>
  <c r="CD19"/>
  <c r="CD20"/>
  <c r="CD21"/>
  <c r="CD22"/>
  <c r="CD23"/>
  <c r="CD24"/>
  <c r="CD25"/>
  <c r="CD26"/>
  <c r="CH11"/>
  <c r="CH12"/>
  <c r="CH13"/>
  <c r="CH14"/>
  <c r="CH15"/>
  <c r="CH16"/>
  <c r="CH17"/>
  <c r="CH18"/>
  <c r="CJ18" s="1"/>
  <c r="CH19"/>
  <c r="CH20"/>
  <c r="CH21"/>
  <c r="CH22"/>
  <c r="CJ22" s="1"/>
  <c r="CH23"/>
  <c r="CH24"/>
  <c r="CH25"/>
  <c r="CH26"/>
  <c r="CJ26" s="1"/>
  <c r="CI11"/>
  <c r="CI12"/>
  <c r="CI13"/>
  <c r="CI14"/>
  <c r="CI15"/>
  <c r="CI16"/>
  <c r="CI17"/>
  <c r="CI18"/>
  <c r="CI19"/>
  <c r="CI20"/>
  <c r="CI21"/>
  <c r="CI22"/>
  <c r="CI23"/>
  <c r="CI24"/>
  <c r="CI25"/>
  <c r="CI26"/>
  <c r="CM11"/>
  <c r="CM12"/>
  <c r="CM13"/>
  <c r="CM14"/>
  <c r="CO14" s="1"/>
  <c r="CM15"/>
  <c r="CM16"/>
  <c r="CM17"/>
  <c r="CM18"/>
  <c r="CM19"/>
  <c r="CM20"/>
  <c r="CM21"/>
  <c r="CM22"/>
  <c r="CM23"/>
  <c r="CM24"/>
  <c r="CM25"/>
  <c r="CM26"/>
  <c r="CN11"/>
  <c r="CN12"/>
  <c r="CN13"/>
  <c r="CN14"/>
  <c r="CN15"/>
  <c r="CN16"/>
  <c r="CN17"/>
  <c r="CN18"/>
  <c r="CN19"/>
  <c r="CN20"/>
  <c r="CN21"/>
  <c r="CN22"/>
  <c r="CN23"/>
  <c r="CN24"/>
  <c r="CN25"/>
  <c r="CN26"/>
  <c r="CR11"/>
  <c r="CR12"/>
  <c r="CT12" s="1"/>
  <c r="CR13"/>
  <c r="CR14"/>
  <c r="CR15"/>
  <c r="CR16"/>
  <c r="CR17"/>
  <c r="CR18"/>
  <c r="CR19"/>
  <c r="CR20"/>
  <c r="CR21"/>
  <c r="CR22"/>
  <c r="CR23"/>
  <c r="CR24"/>
  <c r="CR25"/>
  <c r="CR26"/>
  <c r="CS11"/>
  <c r="CS12"/>
  <c r="CS13"/>
  <c r="CS14"/>
  <c r="CS15"/>
  <c r="CS16"/>
  <c r="CS17"/>
  <c r="CS18"/>
  <c r="CS19"/>
  <c r="CS20"/>
  <c r="CS21"/>
  <c r="CS22"/>
  <c r="CS23"/>
  <c r="CS24"/>
  <c r="CS25"/>
  <c r="CS26"/>
  <c r="CW11"/>
  <c r="CW12"/>
  <c r="CW13"/>
  <c r="CW14"/>
  <c r="CY14" s="1"/>
  <c r="CW15"/>
  <c r="CW16"/>
  <c r="CW17"/>
  <c r="CW18"/>
  <c r="CW19"/>
  <c r="CW20"/>
  <c r="CW21"/>
  <c r="CW22"/>
  <c r="CW23"/>
  <c r="CW24"/>
  <c r="CW25"/>
  <c r="CW26"/>
  <c r="CX11"/>
  <c r="CX12"/>
  <c r="CX13"/>
  <c r="CX14"/>
  <c r="CX15"/>
  <c r="CX16"/>
  <c r="CX17"/>
  <c r="CX18"/>
  <c r="CX19"/>
  <c r="CX20"/>
  <c r="CX21"/>
  <c r="CX22"/>
  <c r="CX23"/>
  <c r="CX24"/>
  <c r="CX25"/>
  <c r="CX26"/>
  <c r="DB11"/>
  <c r="DB12"/>
  <c r="DB13"/>
  <c r="DB14"/>
  <c r="DB15"/>
  <c r="DB16"/>
  <c r="DB17"/>
  <c r="DB18"/>
  <c r="DB19"/>
  <c r="DB20"/>
  <c r="DB21"/>
  <c r="DB22"/>
  <c r="DB23"/>
  <c r="DB24"/>
  <c r="DB25"/>
  <c r="DB26"/>
  <c r="DC11"/>
  <c r="DC12"/>
  <c r="DC13"/>
  <c r="DC14"/>
  <c r="DC15"/>
  <c r="DC16"/>
  <c r="DC17"/>
  <c r="DC18"/>
  <c r="DC19"/>
  <c r="DC20"/>
  <c r="DC21"/>
  <c r="DC22"/>
  <c r="DC23"/>
  <c r="DC24"/>
  <c r="DC25"/>
  <c r="DC26"/>
  <c r="DG11"/>
  <c r="DG12"/>
  <c r="DG13"/>
  <c r="DG14"/>
  <c r="DG15"/>
  <c r="DG16"/>
  <c r="DG17"/>
  <c r="DG18"/>
  <c r="DG19"/>
  <c r="DG20"/>
  <c r="DG21"/>
  <c r="DG22"/>
  <c r="DG23"/>
  <c r="DG24"/>
  <c r="DG25"/>
  <c r="DG26"/>
  <c r="DH11"/>
  <c r="DH12"/>
  <c r="DH13"/>
  <c r="DH14"/>
  <c r="DH15"/>
  <c r="DH16"/>
  <c r="DH17"/>
  <c r="DH18"/>
  <c r="DH19"/>
  <c r="DH20"/>
  <c r="DH21"/>
  <c r="DH22"/>
  <c r="DH23"/>
  <c r="DH24"/>
  <c r="DH25"/>
  <c r="DH26"/>
  <c r="DL11"/>
  <c r="DL12"/>
  <c r="DL13"/>
  <c r="DL14"/>
  <c r="DL15"/>
  <c r="DL16"/>
  <c r="DL17"/>
  <c r="DL18"/>
  <c r="DL19"/>
  <c r="DL20"/>
  <c r="DL21"/>
  <c r="DL22"/>
  <c r="DL23"/>
  <c r="DL24"/>
  <c r="DL25"/>
  <c r="DL26"/>
  <c r="DM11"/>
  <c r="DM12"/>
  <c r="DM13"/>
  <c r="DM14"/>
  <c r="DM15"/>
  <c r="DM16"/>
  <c r="DM17"/>
  <c r="DM18"/>
  <c r="DM19"/>
  <c r="DM20"/>
  <c r="DM21"/>
  <c r="DM22"/>
  <c r="DM23"/>
  <c r="DM24"/>
  <c r="DM25"/>
  <c r="DM26"/>
  <c r="DQ11"/>
  <c r="DQ12"/>
  <c r="DS12" s="1"/>
  <c r="DQ13"/>
  <c r="DQ14"/>
  <c r="DQ15"/>
  <c r="DQ16"/>
  <c r="DQ17"/>
  <c r="DQ18"/>
  <c r="DQ19"/>
  <c r="DQ20"/>
  <c r="DS20" s="1"/>
  <c r="DQ21"/>
  <c r="DQ22"/>
  <c r="DQ23"/>
  <c r="DQ24"/>
  <c r="DQ25"/>
  <c r="DQ26"/>
  <c r="DR11"/>
  <c r="DR12"/>
  <c r="DR13"/>
  <c r="DR14"/>
  <c r="DR15"/>
  <c r="DR16"/>
  <c r="DR17"/>
  <c r="DR18"/>
  <c r="DR19"/>
  <c r="DR20"/>
  <c r="DR21"/>
  <c r="DR22"/>
  <c r="DR23"/>
  <c r="DR24"/>
  <c r="DR25"/>
  <c r="DR26"/>
  <c r="BW5"/>
  <c r="BX5"/>
  <c r="BZ5" s="1"/>
  <c r="BY5"/>
  <c r="CC5"/>
  <c r="CF5" s="1"/>
  <c r="CD5"/>
  <c r="CE5"/>
  <c r="CH5"/>
  <c r="CJ5" s="1"/>
  <c r="CI5"/>
  <c r="CW5"/>
  <c r="CX5"/>
  <c r="CY5"/>
  <c r="DL5"/>
  <c r="DN5" s="1"/>
  <c r="DM5"/>
  <c r="BW6"/>
  <c r="CC6"/>
  <c r="CD6"/>
  <c r="CE6"/>
  <c r="CH6"/>
  <c r="CI6"/>
  <c r="CM6"/>
  <c r="CN6"/>
  <c r="CR6"/>
  <c r="CS6"/>
  <c r="CT6" s="1"/>
  <c r="DG6"/>
  <c r="DH6"/>
  <c r="BW7"/>
  <c r="BX7"/>
  <c r="BY7"/>
  <c r="BZ7"/>
  <c r="CC7"/>
  <c r="CD7"/>
  <c r="CH7"/>
  <c r="CJ7" s="1"/>
  <c r="CI7"/>
  <c r="CR7"/>
  <c r="CT7" s="1"/>
  <c r="CS7"/>
  <c r="DB7"/>
  <c r="DD7" s="1"/>
  <c r="DC7"/>
  <c r="BW8"/>
  <c r="CC8"/>
  <c r="CE8" s="1"/>
  <c r="CD8"/>
  <c r="CH8"/>
  <c r="CI8"/>
  <c r="CJ8"/>
  <c r="CM8"/>
  <c r="CN8"/>
  <c r="CO8"/>
  <c r="CR8"/>
  <c r="CT8" s="1"/>
  <c r="CS8"/>
  <c r="DB8"/>
  <c r="DC8"/>
  <c r="DD8" s="1"/>
  <c r="CE25"/>
  <c r="CJ25"/>
  <c r="CT25"/>
  <c r="CY25"/>
  <c r="CO18"/>
  <c r="CT18"/>
  <c r="CE17"/>
  <c r="DI17"/>
  <c r="CE21"/>
  <c r="CJ21"/>
  <c r="CT21"/>
  <c r="CY21"/>
  <c r="CO20"/>
  <c r="CT20"/>
  <c r="CE19"/>
  <c r="CJ19"/>
  <c r="CO19"/>
  <c r="CT19"/>
  <c r="CY19"/>
  <c r="EA19" s="1"/>
  <c r="CE14"/>
  <c r="CJ14"/>
  <c r="CT14"/>
  <c r="BZ26"/>
  <c r="CE26"/>
  <c r="CO26"/>
  <c r="CJ23"/>
  <c r="CO23"/>
  <c r="CE22"/>
  <c r="CO22"/>
  <c r="CT22"/>
  <c r="BZ15"/>
  <c r="CE15"/>
  <c r="CO15"/>
  <c r="BZ13"/>
  <c r="CE13"/>
  <c r="CJ13"/>
  <c r="CO13"/>
  <c r="CT13"/>
  <c r="EA13"/>
  <c r="CE11"/>
  <c r="CJ11"/>
  <c r="CO11"/>
  <c r="CT11"/>
  <c r="DI11"/>
  <c r="DW29"/>
  <c r="DW30"/>
  <c r="DW31"/>
  <c r="DW32"/>
  <c r="DW34"/>
  <c r="DW35"/>
  <c r="DW36"/>
  <c r="DW37"/>
  <c r="DW38"/>
  <c r="DW39"/>
  <c r="DW40"/>
  <c r="DW41"/>
  <c r="DW42"/>
  <c r="DW43"/>
  <c r="DW44"/>
  <c r="DW45"/>
  <c r="DW46"/>
  <c r="DW47"/>
  <c r="DW48"/>
  <c r="DW49"/>
  <c r="DY49" s="1"/>
  <c r="DW50"/>
  <c r="DW51"/>
  <c r="DW52"/>
  <c r="DW53"/>
  <c r="DW54"/>
  <c r="DW55"/>
  <c r="DW56"/>
  <c r="DW57"/>
  <c r="DW58"/>
  <c r="DW59"/>
  <c r="DW60"/>
  <c r="DW61"/>
  <c r="DW62"/>
  <c r="DW63"/>
  <c r="DW64"/>
  <c r="DW65"/>
  <c r="DW66"/>
  <c r="DW67"/>
  <c r="DW68"/>
  <c r="DW69"/>
  <c r="DW70"/>
  <c r="DW71"/>
  <c r="DW72"/>
  <c r="DW73"/>
  <c r="DW74"/>
  <c r="DW75"/>
  <c r="DW76"/>
  <c r="DW77"/>
  <c r="DW78"/>
  <c r="DW79"/>
  <c r="DW80"/>
  <c r="DW81"/>
  <c r="DW82"/>
  <c r="DW83"/>
  <c r="DW84"/>
  <c r="DW85"/>
  <c r="DW86"/>
  <c r="DW87"/>
  <c r="DW88"/>
  <c r="DW89"/>
  <c r="DW90"/>
  <c r="DW91"/>
  <c r="DW92"/>
  <c r="DW93"/>
  <c r="DW94"/>
  <c r="DW95"/>
  <c r="DW97"/>
  <c r="DW98"/>
  <c r="DW99"/>
  <c r="DW100"/>
  <c r="DY100" s="1"/>
  <c r="DW101"/>
  <c r="DW102"/>
  <c r="DW103"/>
  <c r="DW104"/>
  <c r="DW105"/>
  <c r="DW106"/>
  <c r="DZ106" s="1"/>
  <c r="DW107"/>
  <c r="DW108"/>
  <c r="DY108" s="1"/>
  <c r="DW5"/>
  <c r="DW6"/>
  <c r="DW7"/>
  <c r="DW8"/>
  <c r="DW11"/>
  <c r="DW12"/>
  <c r="DW13"/>
  <c r="DW14"/>
  <c r="DW15"/>
  <c r="DW16"/>
  <c r="DW17"/>
  <c r="DW18"/>
  <c r="DW19"/>
  <c r="DW20"/>
  <c r="DY20" s="1"/>
  <c r="DW21"/>
  <c r="DW22"/>
  <c r="DW23"/>
  <c r="DW24"/>
  <c r="DW25"/>
  <c r="DW26"/>
  <c r="DV29"/>
  <c r="DV30"/>
  <c r="DV31"/>
  <c r="DV32"/>
  <c r="DV34"/>
  <c r="DV35"/>
  <c r="DV36"/>
  <c r="DV37"/>
  <c r="DV38"/>
  <c r="DV39"/>
  <c r="DV40"/>
  <c r="DV41"/>
  <c r="DV42"/>
  <c r="DV43"/>
  <c r="DV44"/>
  <c r="DV45"/>
  <c r="DV46"/>
  <c r="DV47"/>
  <c r="DV48"/>
  <c r="DV49"/>
  <c r="DV50"/>
  <c r="DV51"/>
  <c r="DV52"/>
  <c r="DV53"/>
  <c r="DV54"/>
  <c r="DV55"/>
  <c r="DV56"/>
  <c r="DV57"/>
  <c r="DV58"/>
  <c r="DV59"/>
  <c r="DV60"/>
  <c r="DV61"/>
  <c r="DV62"/>
  <c r="DV63"/>
  <c r="DV64"/>
  <c r="DV65"/>
  <c r="DV66"/>
  <c r="DV67"/>
  <c r="DV68"/>
  <c r="DV69"/>
  <c r="DV70"/>
  <c r="DV71"/>
  <c r="DV72"/>
  <c r="DV73"/>
  <c r="DV74"/>
  <c r="DV75"/>
  <c r="DV76"/>
  <c r="DV77"/>
  <c r="DV78"/>
  <c r="DV79"/>
  <c r="DV80"/>
  <c r="DV81"/>
  <c r="DV82"/>
  <c r="DV83"/>
  <c r="DV84"/>
  <c r="DV85"/>
  <c r="DV86"/>
  <c r="DV87"/>
  <c r="DV88"/>
  <c r="DV89"/>
  <c r="DV90"/>
  <c r="DV91"/>
  <c r="DV92"/>
  <c r="DV93"/>
  <c r="DV94"/>
  <c r="DV95"/>
  <c r="DV97"/>
  <c r="DV98"/>
  <c r="DV99"/>
  <c r="DV100"/>
  <c r="DV101"/>
  <c r="DX101" s="1"/>
  <c r="DV102"/>
  <c r="DZ102" s="1"/>
  <c r="DV103"/>
  <c r="DV104"/>
  <c r="DV105"/>
  <c r="DV106"/>
  <c r="DV107"/>
  <c r="DV108"/>
  <c r="DV5"/>
  <c r="DY5" s="1"/>
  <c r="DV6"/>
  <c r="DZ6" s="1"/>
  <c r="DV7"/>
  <c r="DV8"/>
  <c r="DV11"/>
  <c r="DV12"/>
  <c r="DV13"/>
  <c r="DV14"/>
  <c r="DV15"/>
  <c r="DY15" s="1"/>
  <c r="DV16"/>
  <c r="DV17"/>
  <c r="DV18"/>
  <c r="DV19"/>
  <c r="DV20"/>
  <c r="DV21"/>
  <c r="DV22"/>
  <c r="DV23"/>
  <c r="DY23" s="1"/>
  <c r="DV24"/>
  <c r="DV25"/>
  <c r="DV26"/>
  <c r="DY30"/>
  <c r="DY33"/>
  <c r="DZ33"/>
  <c r="DX34"/>
  <c r="DY34"/>
  <c r="DZ34"/>
  <c r="DX36"/>
  <c r="DX37"/>
  <c r="DY37"/>
  <c r="DZ37"/>
  <c r="DY41"/>
  <c r="DX42"/>
  <c r="DY42"/>
  <c r="DZ42"/>
  <c r="DX44"/>
  <c r="DX45"/>
  <c r="DY45"/>
  <c r="DZ45"/>
  <c r="DX50"/>
  <c r="DY50"/>
  <c r="DZ50"/>
  <c r="DX52"/>
  <c r="DX53"/>
  <c r="DY53"/>
  <c r="DZ53"/>
  <c r="DX58"/>
  <c r="DY58"/>
  <c r="DZ58"/>
  <c r="DX60"/>
  <c r="DX61"/>
  <c r="DY61"/>
  <c r="DZ61"/>
  <c r="DY65"/>
  <c r="DX66"/>
  <c r="DY66"/>
  <c r="DZ66"/>
  <c r="DX68"/>
  <c r="DX69"/>
  <c r="DY69"/>
  <c r="DZ69"/>
  <c r="DY73"/>
  <c r="DX74"/>
  <c r="DY74"/>
  <c r="DZ74"/>
  <c r="DX76"/>
  <c r="DX77"/>
  <c r="DY77"/>
  <c r="DZ77"/>
  <c r="DX82"/>
  <c r="DY82"/>
  <c r="DZ82"/>
  <c r="DX84"/>
  <c r="DX85"/>
  <c r="DY85"/>
  <c r="DZ85"/>
  <c r="DY89"/>
  <c r="DX90"/>
  <c r="DY90"/>
  <c r="DZ90"/>
  <c r="DX92"/>
  <c r="DX93"/>
  <c r="DY93"/>
  <c r="DZ93"/>
  <c r="DY96"/>
  <c r="DZ96"/>
  <c r="DZ98"/>
  <c r="DX99"/>
  <c r="DY99"/>
  <c r="DZ99"/>
  <c r="DY101"/>
  <c r="DZ101"/>
  <c r="DX102"/>
  <c r="DY102"/>
  <c r="DX104"/>
  <c r="DX107"/>
  <c r="DY107"/>
  <c r="DZ107"/>
  <c r="DY12"/>
  <c r="DX13"/>
  <c r="DY13"/>
  <c r="DZ13"/>
  <c r="DX15"/>
  <c r="DZ15"/>
  <c r="DZ16"/>
  <c r="DX20"/>
  <c r="DX21"/>
  <c r="DY21"/>
  <c r="DZ21"/>
  <c r="DX23"/>
  <c r="DZ23"/>
  <c r="DZ24"/>
  <c r="DX6"/>
  <c r="DY6"/>
  <c r="DZ5"/>
  <c r="DX5"/>
  <c r="CR33"/>
  <c r="CR71"/>
  <c r="CR87"/>
  <c r="CV87" s="1"/>
  <c r="CR90"/>
  <c r="CR95"/>
  <c r="CR107"/>
  <c r="CS33"/>
  <c r="CS71"/>
  <c r="CV71" s="1"/>
  <c r="CS87"/>
  <c r="CS90"/>
  <c r="CS95"/>
  <c r="CV95" s="1"/>
  <c r="CS107"/>
  <c r="CR5"/>
  <c r="CS5"/>
  <c r="CW36"/>
  <c r="CW41"/>
  <c r="CW48"/>
  <c r="CW52"/>
  <c r="CW58"/>
  <c r="CW60"/>
  <c r="CW62"/>
  <c r="CW68"/>
  <c r="CW73"/>
  <c r="CW75"/>
  <c r="CW81"/>
  <c r="CW82"/>
  <c r="CW84"/>
  <c r="CW85"/>
  <c r="CW88"/>
  <c r="CW91"/>
  <c r="CW95"/>
  <c r="CW97"/>
  <c r="CY97" s="1"/>
  <c r="CW100"/>
  <c r="CW101"/>
  <c r="CW102"/>
  <c r="CW104"/>
  <c r="CW105"/>
  <c r="CW106"/>
  <c r="CW108"/>
  <c r="CX36"/>
  <c r="CX41"/>
  <c r="CX48"/>
  <c r="CX52"/>
  <c r="CX58"/>
  <c r="CX60"/>
  <c r="CX62"/>
  <c r="CX68"/>
  <c r="CX73"/>
  <c r="CX75"/>
  <c r="CX81"/>
  <c r="CX82"/>
  <c r="CX84"/>
  <c r="CX85"/>
  <c r="CX88"/>
  <c r="CX91"/>
  <c r="CX95"/>
  <c r="CX97"/>
  <c r="CX100"/>
  <c r="CX101"/>
  <c r="CZ101" s="1"/>
  <c r="CX102"/>
  <c r="CX104"/>
  <c r="CX105"/>
  <c r="CX106"/>
  <c r="CX108"/>
  <c r="CW6"/>
  <c r="CW7"/>
  <c r="CW8"/>
  <c r="CY8" s="1"/>
  <c r="CX6"/>
  <c r="CX7"/>
  <c r="CX8"/>
  <c r="DB29"/>
  <c r="DB30"/>
  <c r="DB31"/>
  <c r="DB32"/>
  <c r="DB33"/>
  <c r="DB34"/>
  <c r="DB35"/>
  <c r="DB36"/>
  <c r="DB37"/>
  <c r="DB40"/>
  <c r="DB41"/>
  <c r="DB42"/>
  <c r="DB43"/>
  <c r="DB44"/>
  <c r="DB45"/>
  <c r="DB46"/>
  <c r="DB47"/>
  <c r="DB49"/>
  <c r="DF49" s="1"/>
  <c r="DB50"/>
  <c r="DB51"/>
  <c r="DB52"/>
  <c r="DB53"/>
  <c r="DB54"/>
  <c r="DB55"/>
  <c r="DB56"/>
  <c r="DB57"/>
  <c r="DB58"/>
  <c r="DB59"/>
  <c r="DB60"/>
  <c r="DB61"/>
  <c r="DB62"/>
  <c r="DB63"/>
  <c r="DB64"/>
  <c r="DB65"/>
  <c r="DE65" s="1"/>
  <c r="DB66"/>
  <c r="DB67"/>
  <c r="DB68"/>
  <c r="DB69"/>
  <c r="DB70"/>
  <c r="DB72"/>
  <c r="DB73"/>
  <c r="DB76"/>
  <c r="DB78"/>
  <c r="DB79"/>
  <c r="DB80"/>
  <c r="DD80" s="1"/>
  <c r="DB81"/>
  <c r="DB82"/>
  <c r="DB83"/>
  <c r="DB84"/>
  <c r="DB86"/>
  <c r="DB87"/>
  <c r="DB89"/>
  <c r="DB90"/>
  <c r="DE90" s="1"/>
  <c r="DB91"/>
  <c r="DB93"/>
  <c r="DB96"/>
  <c r="DB97"/>
  <c r="DB98"/>
  <c r="DE98" s="1"/>
  <c r="DB99"/>
  <c r="DB101"/>
  <c r="DB102"/>
  <c r="DD102" s="1"/>
  <c r="DB103"/>
  <c r="DB104"/>
  <c r="DB106"/>
  <c r="DB108"/>
  <c r="DC29"/>
  <c r="DC30"/>
  <c r="DC31"/>
  <c r="DC32"/>
  <c r="DF32" s="1"/>
  <c r="DC33"/>
  <c r="DC34"/>
  <c r="DC35"/>
  <c r="DC36"/>
  <c r="DC37"/>
  <c r="DC40"/>
  <c r="DC41"/>
  <c r="DC42"/>
  <c r="DC43"/>
  <c r="DC44"/>
  <c r="DC45"/>
  <c r="DC46"/>
  <c r="DC47"/>
  <c r="DC49"/>
  <c r="DC50"/>
  <c r="DC51"/>
  <c r="DC52"/>
  <c r="DC53"/>
  <c r="DC54"/>
  <c r="DC55"/>
  <c r="DC56"/>
  <c r="DC57"/>
  <c r="DC58"/>
  <c r="DC59"/>
  <c r="DC60"/>
  <c r="DC61"/>
  <c r="DC62"/>
  <c r="DC63"/>
  <c r="DC64"/>
  <c r="DF64" s="1"/>
  <c r="DC65"/>
  <c r="DC66"/>
  <c r="DC67"/>
  <c r="DF67" s="1"/>
  <c r="DC68"/>
  <c r="DC69"/>
  <c r="DC70"/>
  <c r="DC72"/>
  <c r="DC73"/>
  <c r="DD73" s="1"/>
  <c r="DC76"/>
  <c r="DC78"/>
  <c r="DC79"/>
  <c r="DC80"/>
  <c r="DC81"/>
  <c r="DC82"/>
  <c r="DC83"/>
  <c r="DC84"/>
  <c r="DC86"/>
  <c r="DC87"/>
  <c r="DC89"/>
  <c r="DC90"/>
  <c r="DC91"/>
  <c r="DC93"/>
  <c r="DC96"/>
  <c r="DC97"/>
  <c r="DF97" s="1"/>
  <c r="DC98"/>
  <c r="DC99"/>
  <c r="DC101"/>
  <c r="DC102"/>
  <c r="DC103"/>
  <c r="DC104"/>
  <c r="DC106"/>
  <c r="DC108"/>
  <c r="DB5"/>
  <c r="DB6"/>
  <c r="DC5"/>
  <c r="DC6"/>
  <c r="DG29"/>
  <c r="DG31"/>
  <c r="DG32"/>
  <c r="DG34"/>
  <c r="DG35"/>
  <c r="DG36"/>
  <c r="DG37"/>
  <c r="DJ37" s="1"/>
  <c r="DG38"/>
  <c r="DG39"/>
  <c r="DG40"/>
  <c r="DG42"/>
  <c r="DG45"/>
  <c r="DG46"/>
  <c r="DG47"/>
  <c r="DG49"/>
  <c r="DG50"/>
  <c r="DG51"/>
  <c r="DG52"/>
  <c r="DG53"/>
  <c r="DG54"/>
  <c r="DG55"/>
  <c r="DG58"/>
  <c r="DG59"/>
  <c r="DI59" s="1"/>
  <c r="DG60"/>
  <c r="DG61"/>
  <c r="DG62"/>
  <c r="DG63"/>
  <c r="DG64"/>
  <c r="DG65"/>
  <c r="DG66"/>
  <c r="DG67"/>
  <c r="DG70"/>
  <c r="DG71"/>
  <c r="DG72"/>
  <c r="DG74"/>
  <c r="DG75"/>
  <c r="DG76"/>
  <c r="DG77"/>
  <c r="DG78"/>
  <c r="DJ78" s="1"/>
  <c r="DG79"/>
  <c r="DG80"/>
  <c r="DG81"/>
  <c r="DG82"/>
  <c r="DG83"/>
  <c r="DG85"/>
  <c r="DG86"/>
  <c r="DG87"/>
  <c r="DK87" s="1"/>
  <c r="DG88"/>
  <c r="DG89"/>
  <c r="DG92"/>
  <c r="DG93"/>
  <c r="DG94"/>
  <c r="DG95"/>
  <c r="DG96"/>
  <c r="DG97"/>
  <c r="DG99"/>
  <c r="DG100"/>
  <c r="DG102"/>
  <c r="DG103"/>
  <c r="DG104"/>
  <c r="DG105"/>
  <c r="DG106"/>
  <c r="DH29"/>
  <c r="DH31"/>
  <c r="DH32"/>
  <c r="DH34"/>
  <c r="DH35"/>
  <c r="DH36"/>
  <c r="DH37"/>
  <c r="DH38"/>
  <c r="DH39"/>
  <c r="DH40"/>
  <c r="DH42"/>
  <c r="DH45"/>
  <c r="DH46"/>
  <c r="DH47"/>
  <c r="DH49"/>
  <c r="DH50"/>
  <c r="DH51"/>
  <c r="DJ51" s="1"/>
  <c r="DH52"/>
  <c r="DH53"/>
  <c r="DH54"/>
  <c r="DH55"/>
  <c r="DH58"/>
  <c r="DI58" s="1"/>
  <c r="DH59"/>
  <c r="DH60"/>
  <c r="DH61"/>
  <c r="DH62"/>
  <c r="DH63"/>
  <c r="DH64"/>
  <c r="DH65"/>
  <c r="DH66"/>
  <c r="DJ66" s="1"/>
  <c r="DH67"/>
  <c r="DH70"/>
  <c r="DH71"/>
  <c r="DH72"/>
  <c r="DH74"/>
  <c r="DH75"/>
  <c r="DH76"/>
  <c r="DH77"/>
  <c r="DH78"/>
  <c r="DH79"/>
  <c r="DH80"/>
  <c r="DK80" s="1"/>
  <c r="DH81"/>
  <c r="DH82"/>
  <c r="DH83"/>
  <c r="DH85"/>
  <c r="DH86"/>
  <c r="DH87"/>
  <c r="DH88"/>
  <c r="DH89"/>
  <c r="DH92"/>
  <c r="DH93"/>
  <c r="DH94"/>
  <c r="DH95"/>
  <c r="DH96"/>
  <c r="DJ96" s="1"/>
  <c r="DH97"/>
  <c r="DH99"/>
  <c r="DH100"/>
  <c r="DH102"/>
  <c r="DH103"/>
  <c r="DH104"/>
  <c r="DH105"/>
  <c r="DH106"/>
  <c r="DG5"/>
  <c r="DG7"/>
  <c r="DG8"/>
  <c r="DH5"/>
  <c r="DH7"/>
  <c r="DH8"/>
  <c r="DL29"/>
  <c r="DL30"/>
  <c r="DL31"/>
  <c r="DL32"/>
  <c r="DL33"/>
  <c r="DL34"/>
  <c r="DL35"/>
  <c r="DL37"/>
  <c r="DL38"/>
  <c r="DL39"/>
  <c r="DL41"/>
  <c r="DL43"/>
  <c r="DL44"/>
  <c r="DO44" s="1"/>
  <c r="DL45"/>
  <c r="DL48"/>
  <c r="DL49"/>
  <c r="DL50"/>
  <c r="DL51"/>
  <c r="DN51" s="1"/>
  <c r="DL52"/>
  <c r="DL53"/>
  <c r="DL54"/>
  <c r="DL55"/>
  <c r="DL56"/>
  <c r="DL57"/>
  <c r="DL58"/>
  <c r="DL59"/>
  <c r="DL60"/>
  <c r="DL61"/>
  <c r="DL62"/>
  <c r="DL63"/>
  <c r="DL64"/>
  <c r="DL66"/>
  <c r="DL67"/>
  <c r="DL68"/>
  <c r="DO68" s="1"/>
  <c r="DL69"/>
  <c r="DL70"/>
  <c r="DL71"/>
  <c r="DL72"/>
  <c r="DL73"/>
  <c r="DL74"/>
  <c r="DL75"/>
  <c r="DL76"/>
  <c r="DP76" s="1"/>
  <c r="DL77"/>
  <c r="DL78"/>
  <c r="DL79"/>
  <c r="DL80"/>
  <c r="DL81"/>
  <c r="DL82"/>
  <c r="DL83"/>
  <c r="DL84"/>
  <c r="DN84" s="1"/>
  <c r="DL86"/>
  <c r="DL88"/>
  <c r="DL91"/>
  <c r="DL92"/>
  <c r="DL93"/>
  <c r="DL94"/>
  <c r="DL96"/>
  <c r="DL97"/>
  <c r="DL98"/>
  <c r="DL99"/>
  <c r="DL101"/>
  <c r="DO101" s="1"/>
  <c r="DL103"/>
  <c r="DL104"/>
  <c r="DL105"/>
  <c r="DL106"/>
  <c r="DL107"/>
  <c r="DP107" s="1"/>
  <c r="DM29"/>
  <c r="DM30"/>
  <c r="DM31"/>
  <c r="DM32"/>
  <c r="DN32" s="1"/>
  <c r="DM33"/>
  <c r="DM34"/>
  <c r="DM35"/>
  <c r="DM37"/>
  <c r="DM38"/>
  <c r="DM39"/>
  <c r="DM41"/>
  <c r="DM43"/>
  <c r="DM44"/>
  <c r="DM45"/>
  <c r="DM48"/>
  <c r="DM49"/>
  <c r="DM50"/>
  <c r="DM51"/>
  <c r="DM52"/>
  <c r="DM53"/>
  <c r="DM54"/>
  <c r="DM55"/>
  <c r="DM56"/>
  <c r="DM57"/>
  <c r="DM58"/>
  <c r="DM59"/>
  <c r="DM60"/>
  <c r="DN60" s="1"/>
  <c r="DM61"/>
  <c r="DM62"/>
  <c r="DM63"/>
  <c r="DM64"/>
  <c r="DM66"/>
  <c r="DM67"/>
  <c r="DM68"/>
  <c r="DM69"/>
  <c r="DP69" s="1"/>
  <c r="DM70"/>
  <c r="DM71"/>
  <c r="DM72"/>
  <c r="DM73"/>
  <c r="DM74"/>
  <c r="DM75"/>
  <c r="DM76"/>
  <c r="DM77"/>
  <c r="DP77" s="1"/>
  <c r="DM78"/>
  <c r="DM79"/>
  <c r="DM80"/>
  <c r="DM81"/>
  <c r="DM82"/>
  <c r="DM83"/>
  <c r="DM84"/>
  <c r="DM86"/>
  <c r="DO86" s="1"/>
  <c r="DM88"/>
  <c r="DM91"/>
  <c r="DM92"/>
  <c r="DM93"/>
  <c r="DM94"/>
  <c r="DO94" s="1"/>
  <c r="DM96"/>
  <c r="DM97"/>
  <c r="DM98"/>
  <c r="DP98" s="1"/>
  <c r="DM99"/>
  <c r="DM101"/>
  <c r="DM103"/>
  <c r="DM104"/>
  <c r="DM105"/>
  <c r="DM106"/>
  <c r="DM107"/>
  <c r="DL6"/>
  <c r="DL7"/>
  <c r="DL8"/>
  <c r="DM6"/>
  <c r="DM7"/>
  <c r="DM8"/>
  <c r="DQ29"/>
  <c r="DQ30"/>
  <c r="DQ31"/>
  <c r="DQ32"/>
  <c r="DQ33"/>
  <c r="DQ34"/>
  <c r="DQ35"/>
  <c r="DQ36"/>
  <c r="DQ37"/>
  <c r="DQ38"/>
  <c r="DQ39"/>
  <c r="DQ40"/>
  <c r="DQ41"/>
  <c r="DQ42"/>
  <c r="DQ43"/>
  <c r="DQ44"/>
  <c r="DQ45"/>
  <c r="DQ46"/>
  <c r="DQ47"/>
  <c r="DQ48"/>
  <c r="DQ49"/>
  <c r="DQ50"/>
  <c r="DQ51"/>
  <c r="DQ52"/>
  <c r="DQ53"/>
  <c r="DQ54"/>
  <c r="DQ55"/>
  <c r="DQ56"/>
  <c r="DQ57"/>
  <c r="DQ58"/>
  <c r="DQ60"/>
  <c r="DQ61"/>
  <c r="DQ62"/>
  <c r="DQ63"/>
  <c r="DQ64"/>
  <c r="DQ65"/>
  <c r="DQ66"/>
  <c r="DQ67"/>
  <c r="DQ68"/>
  <c r="DQ69"/>
  <c r="DQ70"/>
  <c r="DQ71"/>
  <c r="DQ72"/>
  <c r="DT72" s="1"/>
  <c r="DQ73"/>
  <c r="DQ74"/>
  <c r="DQ75"/>
  <c r="DQ76"/>
  <c r="DQ77"/>
  <c r="DQ78"/>
  <c r="DQ79"/>
  <c r="DQ80"/>
  <c r="DT80" s="1"/>
  <c r="DQ81"/>
  <c r="DQ82"/>
  <c r="DQ83"/>
  <c r="DQ84"/>
  <c r="DQ85"/>
  <c r="DQ86"/>
  <c r="DQ87"/>
  <c r="DQ88"/>
  <c r="DQ89"/>
  <c r="DQ90"/>
  <c r="DQ91"/>
  <c r="DQ92"/>
  <c r="DQ93"/>
  <c r="DQ94"/>
  <c r="DQ95"/>
  <c r="DQ96"/>
  <c r="DQ98"/>
  <c r="DQ99"/>
  <c r="DQ100"/>
  <c r="DQ101"/>
  <c r="DQ102"/>
  <c r="DQ103"/>
  <c r="DQ104"/>
  <c r="DQ105"/>
  <c r="DQ107"/>
  <c r="DQ108"/>
  <c r="DR29"/>
  <c r="DR30"/>
  <c r="DR31"/>
  <c r="DS31" s="1"/>
  <c r="DR32"/>
  <c r="DR33"/>
  <c r="DR34"/>
  <c r="DR35"/>
  <c r="DT35" s="1"/>
  <c r="DR36"/>
  <c r="DR37"/>
  <c r="DR38"/>
  <c r="DR39"/>
  <c r="DS39" s="1"/>
  <c r="DR40"/>
  <c r="DR41"/>
  <c r="DR42"/>
  <c r="DR43"/>
  <c r="DT43" s="1"/>
  <c r="DR44"/>
  <c r="DR45"/>
  <c r="DR46"/>
  <c r="DR47"/>
  <c r="DR48"/>
  <c r="DR49"/>
  <c r="DR50"/>
  <c r="DR51"/>
  <c r="DR52"/>
  <c r="DR53"/>
  <c r="DR54"/>
  <c r="DR55"/>
  <c r="DR56"/>
  <c r="DR57"/>
  <c r="DR58"/>
  <c r="DT58" s="1"/>
  <c r="DR60"/>
  <c r="DR61"/>
  <c r="DR62"/>
  <c r="DR63"/>
  <c r="DR64"/>
  <c r="DR65"/>
  <c r="DR66"/>
  <c r="DR67"/>
  <c r="DT67" s="1"/>
  <c r="DR68"/>
  <c r="DR69"/>
  <c r="DR70"/>
  <c r="DR71"/>
  <c r="DR72"/>
  <c r="DU72" s="1"/>
  <c r="DR73"/>
  <c r="DR74"/>
  <c r="DR75"/>
  <c r="DT75" s="1"/>
  <c r="DR76"/>
  <c r="DR77"/>
  <c r="DR78"/>
  <c r="DR79"/>
  <c r="DR80"/>
  <c r="DU80" s="1"/>
  <c r="DR81"/>
  <c r="DR82"/>
  <c r="DR83"/>
  <c r="DT83" s="1"/>
  <c r="DR84"/>
  <c r="DR85"/>
  <c r="DR86"/>
  <c r="DR87"/>
  <c r="DR88"/>
  <c r="DS88" s="1"/>
  <c r="DR89"/>
  <c r="DR90"/>
  <c r="DR91"/>
  <c r="DT91" s="1"/>
  <c r="DR92"/>
  <c r="DR93"/>
  <c r="DR94"/>
  <c r="DR95"/>
  <c r="DR96"/>
  <c r="DR98"/>
  <c r="DR99"/>
  <c r="DR100"/>
  <c r="DR101"/>
  <c r="DR102"/>
  <c r="DR103"/>
  <c r="DR104"/>
  <c r="DR105"/>
  <c r="DR107"/>
  <c r="DR108"/>
  <c r="DQ5"/>
  <c r="DT5" s="1"/>
  <c r="DQ6"/>
  <c r="DQ7"/>
  <c r="DQ8"/>
  <c r="DR5"/>
  <c r="DR6"/>
  <c r="DS6" s="1"/>
  <c r="DR7"/>
  <c r="DR8"/>
  <c r="CN30"/>
  <c r="CN33"/>
  <c r="CN35"/>
  <c r="CP35" s="1"/>
  <c r="CN38"/>
  <c r="CN39"/>
  <c r="CN40"/>
  <c r="CN41"/>
  <c r="CN42"/>
  <c r="CN43"/>
  <c r="CN44"/>
  <c r="CN45"/>
  <c r="CN46"/>
  <c r="CN47"/>
  <c r="CN48"/>
  <c r="CN54"/>
  <c r="CN56"/>
  <c r="CN57"/>
  <c r="CN59"/>
  <c r="CN65"/>
  <c r="CN69"/>
  <c r="CN74"/>
  <c r="CN75"/>
  <c r="CN77"/>
  <c r="CN78"/>
  <c r="CN79"/>
  <c r="CN85"/>
  <c r="CN86"/>
  <c r="CN87"/>
  <c r="CN89"/>
  <c r="CN90"/>
  <c r="CN92"/>
  <c r="CN94"/>
  <c r="CN95"/>
  <c r="CN96"/>
  <c r="CN98"/>
  <c r="CN99"/>
  <c r="CN100"/>
  <c r="CN102"/>
  <c r="CO102" s="1"/>
  <c r="CN103"/>
  <c r="CN105"/>
  <c r="CN106"/>
  <c r="CN107"/>
  <c r="CN108"/>
  <c r="CN5"/>
  <c r="CN7"/>
  <c r="CM30"/>
  <c r="CM33"/>
  <c r="CM35"/>
  <c r="CM38"/>
  <c r="CM39"/>
  <c r="CM40"/>
  <c r="CM41"/>
  <c r="CM42"/>
  <c r="CM43"/>
  <c r="CQ43" s="1"/>
  <c r="CM44"/>
  <c r="CM45"/>
  <c r="CM46"/>
  <c r="CP46" s="1"/>
  <c r="CM47"/>
  <c r="CM48"/>
  <c r="CM54"/>
  <c r="CM56"/>
  <c r="CM57"/>
  <c r="CM59"/>
  <c r="CM65"/>
  <c r="CM69"/>
  <c r="CM74"/>
  <c r="CM75"/>
  <c r="CM77"/>
  <c r="CM78"/>
  <c r="CM79"/>
  <c r="CO79" s="1"/>
  <c r="CM85"/>
  <c r="CM86"/>
  <c r="CM87"/>
  <c r="CO87" s="1"/>
  <c r="CM89"/>
  <c r="CM90"/>
  <c r="CM92"/>
  <c r="CM94"/>
  <c r="CM95"/>
  <c r="CM96"/>
  <c r="CM98"/>
  <c r="CM99"/>
  <c r="CM100"/>
  <c r="CM102"/>
  <c r="CM103"/>
  <c r="CM105"/>
  <c r="CM106"/>
  <c r="CP106" s="1"/>
  <c r="CM107"/>
  <c r="CM108"/>
  <c r="CM5"/>
  <c r="CM7"/>
  <c r="BX29"/>
  <c r="BX30"/>
  <c r="BX31"/>
  <c r="BX32"/>
  <c r="BX33"/>
  <c r="BX34"/>
  <c r="BX36"/>
  <c r="BX37"/>
  <c r="BX38"/>
  <c r="BX39"/>
  <c r="BX40"/>
  <c r="BX42"/>
  <c r="BX43"/>
  <c r="BX44"/>
  <c r="CA44" s="1"/>
  <c r="BX46"/>
  <c r="BX47"/>
  <c r="BX48"/>
  <c r="CB48" s="1"/>
  <c r="BX49"/>
  <c r="BX50"/>
  <c r="BX51"/>
  <c r="BX53"/>
  <c r="BX55"/>
  <c r="BX56"/>
  <c r="BX57"/>
  <c r="BX59"/>
  <c r="BX61"/>
  <c r="BX63"/>
  <c r="BX64"/>
  <c r="BX65"/>
  <c r="BX66"/>
  <c r="BX67"/>
  <c r="BX68"/>
  <c r="BX69"/>
  <c r="BX70"/>
  <c r="BX71"/>
  <c r="BX72"/>
  <c r="BX73"/>
  <c r="BX74"/>
  <c r="BX76"/>
  <c r="BX77"/>
  <c r="BX80"/>
  <c r="BX83"/>
  <c r="BX84"/>
  <c r="BX85"/>
  <c r="BX88"/>
  <c r="BX89"/>
  <c r="BX90"/>
  <c r="BX91"/>
  <c r="BX92"/>
  <c r="BX93"/>
  <c r="BX94"/>
  <c r="BX96"/>
  <c r="CB96" s="1"/>
  <c r="BX97"/>
  <c r="BX98"/>
  <c r="BX100"/>
  <c r="BZ100" s="1"/>
  <c r="BX101"/>
  <c r="BX107"/>
  <c r="BX108"/>
  <c r="BY29"/>
  <c r="BY30"/>
  <c r="BY31"/>
  <c r="BY32"/>
  <c r="BY33"/>
  <c r="BY34"/>
  <c r="BY36"/>
  <c r="BY37"/>
  <c r="BY38"/>
  <c r="BY39"/>
  <c r="BY40"/>
  <c r="BY42"/>
  <c r="BY43"/>
  <c r="BZ43" s="1"/>
  <c r="BY44"/>
  <c r="BY46"/>
  <c r="BY47"/>
  <c r="BY48"/>
  <c r="BY49"/>
  <c r="BY50"/>
  <c r="BY51"/>
  <c r="BY53"/>
  <c r="BY55"/>
  <c r="BY56"/>
  <c r="BY57"/>
  <c r="BY59"/>
  <c r="BY61"/>
  <c r="BY63"/>
  <c r="BY64"/>
  <c r="BY65"/>
  <c r="BY66"/>
  <c r="BY67"/>
  <c r="BY68"/>
  <c r="BY69"/>
  <c r="BY70"/>
  <c r="BY71"/>
  <c r="BY72"/>
  <c r="BY73"/>
  <c r="CA73" s="1"/>
  <c r="BY74"/>
  <c r="BY76"/>
  <c r="BY77"/>
  <c r="BY80"/>
  <c r="BY83"/>
  <c r="BY84"/>
  <c r="BY85"/>
  <c r="BY88"/>
  <c r="CB88" s="1"/>
  <c r="BY89"/>
  <c r="BY90"/>
  <c r="BY91"/>
  <c r="BY92"/>
  <c r="BY93"/>
  <c r="BY94"/>
  <c r="BY96"/>
  <c r="BY97"/>
  <c r="BY98"/>
  <c r="BY100"/>
  <c r="BY101"/>
  <c r="BY107"/>
  <c r="BY108"/>
  <c r="BZ108" s="1"/>
  <c r="BX6"/>
  <c r="BX8"/>
  <c r="BY6"/>
  <c r="CB6" s="1"/>
  <c r="BY8"/>
  <c r="BD109"/>
  <c r="BE109"/>
  <c r="BF109"/>
  <c r="BG109"/>
  <c r="BH109"/>
  <c r="BI109"/>
  <c r="BJ109"/>
  <c r="BJ110" s="1"/>
  <c r="BK109"/>
  <c r="BL109"/>
  <c r="BM109"/>
  <c r="BN109"/>
  <c r="BO109"/>
  <c r="BP109"/>
  <c r="BQ109"/>
  <c r="BR109"/>
  <c r="BS109"/>
  <c r="BT109"/>
  <c r="BD9"/>
  <c r="BD27"/>
  <c r="BD110"/>
  <c r="EC110" s="1"/>
  <c r="BE9"/>
  <c r="BE27"/>
  <c r="BE110"/>
  <c r="BF9"/>
  <c r="BF110" s="1"/>
  <c r="BF27"/>
  <c r="BG9"/>
  <c r="BG110" s="1"/>
  <c r="EF110" s="1"/>
  <c r="BG27"/>
  <c r="EF27" s="1"/>
  <c r="BH9"/>
  <c r="BH27"/>
  <c r="BI9"/>
  <c r="BI27"/>
  <c r="BJ9"/>
  <c r="BJ27"/>
  <c r="BK9"/>
  <c r="BK27"/>
  <c r="BL9"/>
  <c r="BL110" s="1"/>
  <c r="EK110" s="1"/>
  <c r="BL27"/>
  <c r="BM9"/>
  <c r="BM27"/>
  <c r="BM110" s="1"/>
  <c r="BN9"/>
  <c r="BN27"/>
  <c r="BO9"/>
  <c r="BO27"/>
  <c r="BP9"/>
  <c r="BP27"/>
  <c r="BP110"/>
  <c r="BQ9"/>
  <c r="BQ27"/>
  <c r="EP27" s="1"/>
  <c r="BR9"/>
  <c r="BR27"/>
  <c r="BS9"/>
  <c r="BS27"/>
  <c r="BT9"/>
  <c r="BT110" s="1"/>
  <c r="BT27"/>
  <c r="BC109"/>
  <c r="BC9"/>
  <c r="BC27"/>
  <c r="CF12"/>
  <c r="CP12"/>
  <c r="CV12"/>
  <c r="CZ12"/>
  <c r="DN12"/>
  <c r="DP12"/>
  <c r="DU12"/>
  <c r="CA13"/>
  <c r="CB13"/>
  <c r="CF13"/>
  <c r="CG13"/>
  <c r="CK13"/>
  <c r="CL13"/>
  <c r="CP13"/>
  <c r="CQ13"/>
  <c r="CU13"/>
  <c r="CV13"/>
  <c r="CY13"/>
  <c r="CZ13"/>
  <c r="DA13"/>
  <c r="DD13"/>
  <c r="DE13"/>
  <c r="DF13"/>
  <c r="DI13"/>
  <c r="DJ13"/>
  <c r="DK13"/>
  <c r="DN13"/>
  <c r="DO13"/>
  <c r="DP13"/>
  <c r="DS13"/>
  <c r="DT13"/>
  <c r="DU13"/>
  <c r="BZ14"/>
  <c r="CA14"/>
  <c r="CB14"/>
  <c r="CF14"/>
  <c r="CG14"/>
  <c r="CK14"/>
  <c r="CL14"/>
  <c r="CP14"/>
  <c r="CQ14"/>
  <c r="CU14"/>
  <c r="CV14"/>
  <c r="CZ14"/>
  <c r="DA14"/>
  <c r="DD14"/>
  <c r="DE14"/>
  <c r="DF14"/>
  <c r="DI14"/>
  <c r="DJ14"/>
  <c r="DK14"/>
  <c r="DN14"/>
  <c r="DO14"/>
  <c r="DP14"/>
  <c r="DS14"/>
  <c r="DT14"/>
  <c r="DU14"/>
  <c r="CF15"/>
  <c r="CG15"/>
  <c r="CK15"/>
  <c r="CL15"/>
  <c r="CP15"/>
  <c r="CU15"/>
  <c r="CY15"/>
  <c r="DA15"/>
  <c r="DD15"/>
  <c r="DE15"/>
  <c r="DI15"/>
  <c r="DK15"/>
  <c r="DN15"/>
  <c r="DO15"/>
  <c r="DS15"/>
  <c r="DU15"/>
  <c r="CK16"/>
  <c r="CA17"/>
  <c r="CB17"/>
  <c r="CF17"/>
  <c r="CG17"/>
  <c r="CK17"/>
  <c r="CO17"/>
  <c r="CQ17"/>
  <c r="CU17"/>
  <c r="CV17"/>
  <c r="CY17"/>
  <c r="CZ17"/>
  <c r="DD17"/>
  <c r="DF17"/>
  <c r="DJ17"/>
  <c r="DK17"/>
  <c r="DN17"/>
  <c r="DO17"/>
  <c r="DP17"/>
  <c r="DS17"/>
  <c r="DT17"/>
  <c r="DU17"/>
  <c r="CA18"/>
  <c r="CB18"/>
  <c r="CF18"/>
  <c r="CG18"/>
  <c r="CK18"/>
  <c r="CL18"/>
  <c r="CP18"/>
  <c r="CQ18"/>
  <c r="CU18"/>
  <c r="CV18"/>
  <c r="CY18"/>
  <c r="CZ18"/>
  <c r="DA18"/>
  <c r="DD18"/>
  <c r="DE18"/>
  <c r="DF18"/>
  <c r="DI18"/>
  <c r="DJ18"/>
  <c r="DK18"/>
  <c r="DN18"/>
  <c r="DO18"/>
  <c r="DP18"/>
  <c r="DS18"/>
  <c r="DT18"/>
  <c r="DU18"/>
  <c r="BZ19"/>
  <c r="CA19"/>
  <c r="CB19"/>
  <c r="CF19"/>
  <c r="CG19"/>
  <c r="CK19"/>
  <c r="CL19"/>
  <c r="CP19"/>
  <c r="CQ19"/>
  <c r="CU19"/>
  <c r="CV19"/>
  <c r="CZ19"/>
  <c r="DA19"/>
  <c r="DD19"/>
  <c r="DE19"/>
  <c r="DF19"/>
  <c r="DI19"/>
  <c r="DJ19"/>
  <c r="DK19"/>
  <c r="DN19"/>
  <c r="DO19"/>
  <c r="DP19"/>
  <c r="DS19"/>
  <c r="DT19"/>
  <c r="DU19"/>
  <c r="CB20"/>
  <c r="CF20"/>
  <c r="CK20"/>
  <c r="CP20"/>
  <c r="CQ20"/>
  <c r="DD20"/>
  <c r="DE20"/>
  <c r="DI20"/>
  <c r="DJ20"/>
  <c r="DP20"/>
  <c r="DT20"/>
  <c r="CA21"/>
  <c r="CB21"/>
  <c r="CF21"/>
  <c r="CG21"/>
  <c r="CK21"/>
  <c r="CL21"/>
  <c r="CO21"/>
  <c r="CP21"/>
  <c r="CQ21"/>
  <c r="CU21"/>
  <c r="CV21"/>
  <c r="CZ21"/>
  <c r="DA21"/>
  <c r="DD21"/>
  <c r="DE21"/>
  <c r="DF21"/>
  <c r="DI21"/>
  <c r="DJ21"/>
  <c r="DK21"/>
  <c r="DN21"/>
  <c r="DO21"/>
  <c r="DP21"/>
  <c r="DS21"/>
  <c r="DT21"/>
  <c r="DU21"/>
  <c r="CA22"/>
  <c r="CB22"/>
  <c r="CF22"/>
  <c r="CG22"/>
  <c r="CK22"/>
  <c r="CL22"/>
  <c r="CP22"/>
  <c r="CQ22"/>
  <c r="CU22"/>
  <c r="CV22"/>
  <c r="CY22"/>
  <c r="CZ22"/>
  <c r="DA22"/>
  <c r="DD22"/>
  <c r="DE22"/>
  <c r="DF22"/>
  <c r="DI22"/>
  <c r="DJ22"/>
  <c r="DK22"/>
  <c r="DN22"/>
  <c r="DO22"/>
  <c r="DP22"/>
  <c r="DS22"/>
  <c r="DT22"/>
  <c r="DU22"/>
  <c r="CA23"/>
  <c r="CF23"/>
  <c r="CG23"/>
  <c r="CK23"/>
  <c r="CL23"/>
  <c r="CP23"/>
  <c r="CQ23"/>
  <c r="CU23"/>
  <c r="CY23"/>
  <c r="CZ23"/>
  <c r="DA23"/>
  <c r="DD23"/>
  <c r="DE23"/>
  <c r="DF23"/>
  <c r="DI23"/>
  <c r="DK23"/>
  <c r="DN23"/>
  <c r="DO23"/>
  <c r="DP23"/>
  <c r="DS23"/>
  <c r="DT23"/>
  <c r="DU23"/>
  <c r="CL24"/>
  <c r="CP24"/>
  <c r="CV24"/>
  <c r="CF25"/>
  <c r="CG25"/>
  <c r="CK25"/>
  <c r="CL25"/>
  <c r="CO25"/>
  <c r="CP25"/>
  <c r="CQ25"/>
  <c r="CU25"/>
  <c r="CV25"/>
  <c r="CZ25"/>
  <c r="DA25"/>
  <c r="DE25"/>
  <c r="DF25"/>
  <c r="DI25"/>
  <c r="DJ25"/>
  <c r="DK25"/>
  <c r="DN25"/>
  <c r="DO25"/>
  <c r="DP25"/>
  <c r="DS25"/>
  <c r="DT25"/>
  <c r="DU25"/>
  <c r="CA26"/>
  <c r="CB26"/>
  <c r="CF26"/>
  <c r="CG26"/>
  <c r="CK26"/>
  <c r="CL26"/>
  <c r="CP26"/>
  <c r="CQ26"/>
  <c r="CU26"/>
  <c r="CV26"/>
  <c r="CY26"/>
  <c r="CZ26"/>
  <c r="DA26"/>
  <c r="DD26"/>
  <c r="DE26"/>
  <c r="DF26"/>
  <c r="DI26"/>
  <c r="DJ26"/>
  <c r="DK26"/>
  <c r="DN26"/>
  <c r="DO26"/>
  <c r="DP26"/>
  <c r="DS26"/>
  <c r="DT26"/>
  <c r="DU26"/>
  <c r="CL30"/>
  <c r="CP30"/>
  <c r="CV30"/>
  <c r="CZ30"/>
  <c r="DJ30"/>
  <c r="DK30"/>
  <c r="DS30"/>
  <c r="DT30"/>
  <c r="DU30"/>
  <c r="BZ31"/>
  <c r="CA31"/>
  <c r="CB31"/>
  <c r="CF31"/>
  <c r="CG31"/>
  <c r="CK31"/>
  <c r="CL31"/>
  <c r="CP31"/>
  <c r="CQ31"/>
  <c r="CU31"/>
  <c r="CV31"/>
  <c r="CZ31"/>
  <c r="DD31"/>
  <c r="DE31"/>
  <c r="DF31"/>
  <c r="DI31"/>
  <c r="DJ31"/>
  <c r="DK31"/>
  <c r="CK32"/>
  <c r="CL32"/>
  <c r="CU32"/>
  <c r="CV32"/>
  <c r="CZ32"/>
  <c r="DA32"/>
  <c r="DD32"/>
  <c r="DI32"/>
  <c r="DJ32"/>
  <c r="DK32"/>
  <c r="DO32"/>
  <c r="DP32"/>
  <c r="DS32"/>
  <c r="DT32"/>
  <c r="DU32"/>
  <c r="CF33"/>
  <c r="CK33"/>
  <c r="CL33"/>
  <c r="CO33"/>
  <c r="CP33"/>
  <c r="CQ33"/>
  <c r="CT33"/>
  <c r="CU33"/>
  <c r="CV33"/>
  <c r="CZ33"/>
  <c r="DA33"/>
  <c r="DK33"/>
  <c r="DS33"/>
  <c r="DT33"/>
  <c r="DU33"/>
  <c r="CB34"/>
  <c r="CF34"/>
  <c r="CG34"/>
  <c r="CK34"/>
  <c r="CL34"/>
  <c r="CP34"/>
  <c r="CQ34"/>
  <c r="CU34"/>
  <c r="CV34"/>
  <c r="DD34"/>
  <c r="DE34"/>
  <c r="DF34"/>
  <c r="DN34"/>
  <c r="DO34"/>
  <c r="DP34"/>
  <c r="DT34"/>
  <c r="CA35"/>
  <c r="CB35"/>
  <c r="CF35"/>
  <c r="CG35"/>
  <c r="CL35"/>
  <c r="CO35"/>
  <c r="CQ35"/>
  <c r="CU35"/>
  <c r="DD35"/>
  <c r="DE35"/>
  <c r="DF35"/>
  <c r="DI35"/>
  <c r="DJ35"/>
  <c r="DK35"/>
  <c r="DN35"/>
  <c r="DO35"/>
  <c r="DP35"/>
  <c r="DS35"/>
  <c r="DU35"/>
  <c r="CF36"/>
  <c r="CG36"/>
  <c r="CK36"/>
  <c r="CL36"/>
  <c r="CP36"/>
  <c r="CQ36"/>
  <c r="DD36"/>
  <c r="DE36"/>
  <c r="DF36"/>
  <c r="DP36"/>
  <c r="DU36"/>
  <c r="BZ37"/>
  <c r="CA37"/>
  <c r="CB37"/>
  <c r="CL37"/>
  <c r="CP37"/>
  <c r="CQ37"/>
  <c r="CU37"/>
  <c r="CV37"/>
  <c r="CZ37"/>
  <c r="DA37"/>
  <c r="DK37"/>
  <c r="DS37"/>
  <c r="DT37"/>
  <c r="DU37"/>
  <c r="BZ38"/>
  <c r="CA38"/>
  <c r="CB38"/>
  <c r="CK38"/>
  <c r="CL38"/>
  <c r="CQ38"/>
  <c r="CU38"/>
  <c r="CV38"/>
  <c r="DA38"/>
  <c r="DE38"/>
  <c r="DF38"/>
  <c r="DI38"/>
  <c r="DJ38"/>
  <c r="DK38"/>
  <c r="DN38"/>
  <c r="DO38"/>
  <c r="DP38"/>
  <c r="DS38"/>
  <c r="DT38"/>
  <c r="DU38"/>
  <c r="CG39"/>
  <c r="CK39"/>
  <c r="CL39"/>
  <c r="CO39"/>
  <c r="CP39"/>
  <c r="CQ39"/>
  <c r="CU39"/>
  <c r="CV39"/>
  <c r="CZ39"/>
  <c r="DA39"/>
  <c r="DE39"/>
  <c r="DF39"/>
  <c r="BZ40"/>
  <c r="CA40"/>
  <c r="CB40"/>
  <c r="CF40"/>
  <c r="CG40"/>
  <c r="CK40"/>
  <c r="CL40"/>
  <c r="CU40"/>
  <c r="CV40"/>
  <c r="CZ40"/>
  <c r="DA40"/>
  <c r="DI40"/>
  <c r="DJ40"/>
  <c r="DK40"/>
  <c r="DP40"/>
  <c r="DS40"/>
  <c r="DT40"/>
  <c r="DU40"/>
  <c r="CA41"/>
  <c r="CB41"/>
  <c r="CF41"/>
  <c r="CG41"/>
  <c r="CK41"/>
  <c r="CL41"/>
  <c r="CO41"/>
  <c r="CP41"/>
  <c r="CQ41"/>
  <c r="CU41"/>
  <c r="CV41"/>
  <c r="DD41"/>
  <c r="DE41"/>
  <c r="DF41"/>
  <c r="DJ41"/>
  <c r="DK41"/>
  <c r="DO41"/>
  <c r="DS41"/>
  <c r="DT41"/>
  <c r="DU41"/>
  <c r="CA42"/>
  <c r="CF42"/>
  <c r="CG42"/>
  <c r="CK42"/>
  <c r="CL42"/>
  <c r="CO42"/>
  <c r="CP42"/>
  <c r="CQ42"/>
  <c r="CZ42"/>
  <c r="DA42"/>
  <c r="DE42"/>
  <c r="DI42"/>
  <c r="DJ42"/>
  <c r="DK42"/>
  <c r="DO42"/>
  <c r="DP42"/>
  <c r="DS42"/>
  <c r="CA43"/>
  <c r="CB43"/>
  <c r="CF43"/>
  <c r="CG43"/>
  <c r="CK43"/>
  <c r="CL43"/>
  <c r="CV43"/>
  <c r="CZ43"/>
  <c r="DA43"/>
  <c r="DJ43"/>
  <c r="DK43"/>
  <c r="DN43"/>
  <c r="DO43"/>
  <c r="DP43"/>
  <c r="DS43"/>
  <c r="DU43"/>
  <c r="BZ44"/>
  <c r="CB44"/>
  <c r="CF44"/>
  <c r="CG44"/>
  <c r="CK44"/>
  <c r="CL44"/>
  <c r="CO44"/>
  <c r="CP44"/>
  <c r="CQ44"/>
  <c r="CU44"/>
  <c r="CV44"/>
  <c r="CZ44"/>
  <c r="DA44"/>
  <c r="DD44"/>
  <c r="DE44"/>
  <c r="DF44"/>
  <c r="DJ44"/>
  <c r="DK44"/>
  <c r="DN44"/>
  <c r="DT44"/>
  <c r="CA45"/>
  <c r="CB45"/>
  <c r="CF45"/>
  <c r="CG45"/>
  <c r="CK45"/>
  <c r="CL45"/>
  <c r="CO45"/>
  <c r="CP45"/>
  <c r="CQ45"/>
  <c r="DA45"/>
  <c r="DD45"/>
  <c r="DE45"/>
  <c r="DF45"/>
  <c r="DN45"/>
  <c r="DO45"/>
  <c r="DP45"/>
  <c r="DS45"/>
  <c r="DT45"/>
  <c r="DU45"/>
  <c r="CF46"/>
  <c r="CG46"/>
  <c r="CK46"/>
  <c r="CL46"/>
  <c r="CO46"/>
  <c r="CQ46"/>
  <c r="CU46"/>
  <c r="CV46"/>
  <c r="CZ46"/>
  <c r="DA46"/>
  <c r="DD46"/>
  <c r="DE46"/>
  <c r="DF46"/>
  <c r="DI46"/>
  <c r="DJ46"/>
  <c r="DK46"/>
  <c r="DO46"/>
  <c r="DP46"/>
  <c r="DS46"/>
  <c r="DT46"/>
  <c r="DU46"/>
  <c r="BZ47"/>
  <c r="CA47"/>
  <c r="CB47"/>
  <c r="CF47"/>
  <c r="CG47"/>
  <c r="CK47"/>
  <c r="CO47"/>
  <c r="CP47"/>
  <c r="CQ47"/>
  <c r="CU47"/>
  <c r="CV47"/>
  <c r="CZ47"/>
  <c r="DA47"/>
  <c r="DF47"/>
  <c r="DO47"/>
  <c r="DP47"/>
  <c r="BZ48"/>
  <c r="CA48"/>
  <c r="CK48"/>
  <c r="CL48"/>
  <c r="CQ48"/>
  <c r="CY48"/>
  <c r="CZ48"/>
  <c r="DA48"/>
  <c r="DJ48"/>
  <c r="DK48"/>
  <c r="DN48"/>
  <c r="DO48"/>
  <c r="DP48"/>
  <c r="DS48"/>
  <c r="DT48"/>
  <c r="DU48"/>
  <c r="CF49"/>
  <c r="CG49"/>
  <c r="CK49"/>
  <c r="CL49"/>
  <c r="CP49"/>
  <c r="CQ49"/>
  <c r="CZ49"/>
  <c r="DA49"/>
  <c r="DI49"/>
  <c r="DO49"/>
  <c r="DS49"/>
  <c r="DT49"/>
  <c r="DU49"/>
  <c r="BZ50"/>
  <c r="CA50"/>
  <c r="CB50"/>
  <c r="CF50"/>
  <c r="CG50"/>
  <c r="CK50"/>
  <c r="CL50"/>
  <c r="CP50"/>
  <c r="CU50"/>
  <c r="CV50"/>
  <c r="CZ50"/>
  <c r="DA50"/>
  <c r="DD50"/>
  <c r="DE50"/>
  <c r="DF50"/>
  <c r="DI50"/>
  <c r="DJ50"/>
  <c r="DK50"/>
  <c r="DN50"/>
  <c r="DO50"/>
  <c r="DP50"/>
  <c r="DT50"/>
  <c r="CF51"/>
  <c r="CG51"/>
  <c r="CK51"/>
  <c r="CL51"/>
  <c r="CP51"/>
  <c r="CQ51"/>
  <c r="CU51"/>
  <c r="CV51"/>
  <c r="CZ51"/>
  <c r="DA51"/>
  <c r="DI51"/>
  <c r="DK51"/>
  <c r="DS51"/>
  <c r="DT51"/>
  <c r="DU51"/>
  <c r="CA52"/>
  <c r="CF52"/>
  <c r="CG52"/>
  <c r="CK52"/>
  <c r="CL52"/>
  <c r="CU52"/>
  <c r="CV52"/>
  <c r="CZ52"/>
  <c r="DD52"/>
  <c r="DI52"/>
  <c r="DJ52"/>
  <c r="DK52"/>
  <c r="DN52"/>
  <c r="DT52"/>
  <c r="CG53"/>
  <c r="CL53"/>
  <c r="CP53"/>
  <c r="CQ53"/>
  <c r="CV53"/>
  <c r="CZ53"/>
  <c r="DA53"/>
  <c r="DD53"/>
  <c r="DE53"/>
  <c r="DF53"/>
  <c r="DI53"/>
  <c r="DJ53"/>
  <c r="DK53"/>
  <c r="DN53"/>
  <c r="DO53"/>
  <c r="DP53"/>
  <c r="DS53"/>
  <c r="DT53"/>
  <c r="DU53"/>
  <c r="CA54"/>
  <c r="CB54"/>
  <c r="CL54"/>
  <c r="CO54"/>
  <c r="CP54"/>
  <c r="CQ54"/>
  <c r="CU54"/>
  <c r="CV54"/>
  <c r="CZ54"/>
  <c r="DA54"/>
  <c r="DD54"/>
  <c r="DE54"/>
  <c r="DF54"/>
  <c r="DS54"/>
  <c r="DT54"/>
  <c r="DU54"/>
  <c r="BZ55"/>
  <c r="CA55"/>
  <c r="CB55"/>
  <c r="CF55"/>
  <c r="CG55"/>
  <c r="CK55"/>
  <c r="CL55"/>
  <c r="CP55"/>
  <c r="CQ55"/>
  <c r="CU55"/>
  <c r="CV55"/>
  <c r="DA55"/>
  <c r="DD55"/>
  <c r="DE55"/>
  <c r="DF55"/>
  <c r="DI55"/>
  <c r="DJ55"/>
  <c r="DK55"/>
  <c r="DN55"/>
  <c r="DO55"/>
  <c r="DP55"/>
  <c r="DS55"/>
  <c r="DU55"/>
  <c r="BZ56"/>
  <c r="CF56"/>
  <c r="CG56"/>
  <c r="CK56"/>
  <c r="CL56"/>
  <c r="CO56"/>
  <c r="CP56"/>
  <c r="CQ56"/>
  <c r="CZ56"/>
  <c r="DA56"/>
  <c r="DJ56"/>
  <c r="DK56"/>
  <c r="DN56"/>
  <c r="DO56"/>
  <c r="DP56"/>
  <c r="DS56"/>
  <c r="DT56"/>
  <c r="DU56"/>
  <c r="BZ57"/>
  <c r="CA57"/>
  <c r="CB57"/>
  <c r="CF57"/>
  <c r="CK57"/>
  <c r="CL57"/>
  <c r="CP57"/>
  <c r="CU57"/>
  <c r="CZ57"/>
  <c r="DA57"/>
  <c r="DJ57"/>
  <c r="DK57"/>
  <c r="DO57"/>
  <c r="DS57"/>
  <c r="DT57"/>
  <c r="DU57"/>
  <c r="CA58"/>
  <c r="CB58"/>
  <c r="CF58"/>
  <c r="CG58"/>
  <c r="CP58"/>
  <c r="CQ58"/>
  <c r="CU58"/>
  <c r="CV58"/>
  <c r="CZ58"/>
  <c r="DD58"/>
  <c r="DE58"/>
  <c r="DF58"/>
  <c r="DJ58"/>
  <c r="DK58"/>
  <c r="DN58"/>
  <c r="DO58"/>
  <c r="DP58"/>
  <c r="BZ59"/>
  <c r="CA59"/>
  <c r="CB59"/>
  <c r="CG59"/>
  <c r="CK59"/>
  <c r="CL59"/>
  <c r="CO59"/>
  <c r="CP59"/>
  <c r="CQ59"/>
  <c r="CU59"/>
  <c r="CV59"/>
  <c r="CZ59"/>
  <c r="DA59"/>
  <c r="DF59"/>
  <c r="DJ59"/>
  <c r="DK59"/>
  <c r="DO59"/>
  <c r="DU59"/>
  <c r="CA60"/>
  <c r="CB60"/>
  <c r="CK60"/>
  <c r="CL60"/>
  <c r="CU60"/>
  <c r="CV60"/>
  <c r="CY60"/>
  <c r="CZ60"/>
  <c r="DA60"/>
  <c r="DF60"/>
  <c r="DI60"/>
  <c r="DJ60"/>
  <c r="DK60"/>
  <c r="DO60"/>
  <c r="DP60"/>
  <c r="DS60"/>
  <c r="DT60"/>
  <c r="DU60"/>
  <c r="CF61"/>
  <c r="CG61"/>
  <c r="CL61"/>
  <c r="CP61"/>
  <c r="CQ61"/>
  <c r="CV61"/>
  <c r="CZ61"/>
  <c r="DA61"/>
  <c r="DD61"/>
  <c r="DE61"/>
  <c r="DF61"/>
  <c r="DK61"/>
  <c r="DN61"/>
  <c r="DO61"/>
  <c r="DP61"/>
  <c r="CA62"/>
  <c r="CB62"/>
  <c r="CF62"/>
  <c r="CG62"/>
  <c r="CL62"/>
  <c r="CP62"/>
  <c r="CQ62"/>
  <c r="CU62"/>
  <c r="CV62"/>
  <c r="CY62"/>
  <c r="CZ62"/>
  <c r="DA62"/>
  <c r="DD62"/>
  <c r="DE62"/>
  <c r="DF62"/>
  <c r="DI62"/>
  <c r="DJ62"/>
  <c r="DK62"/>
  <c r="DP62"/>
  <c r="DS62"/>
  <c r="DT62"/>
  <c r="DU62"/>
  <c r="BZ63"/>
  <c r="CA63"/>
  <c r="CB63"/>
  <c r="CK63"/>
  <c r="CL63"/>
  <c r="CQ63"/>
  <c r="CU63"/>
  <c r="CV63"/>
  <c r="CZ63"/>
  <c r="DA63"/>
  <c r="DD63"/>
  <c r="DE63"/>
  <c r="DF63"/>
  <c r="DI63"/>
  <c r="DJ63"/>
  <c r="DK63"/>
  <c r="DN63"/>
  <c r="DO63"/>
  <c r="DP63"/>
  <c r="DS63"/>
  <c r="DT63"/>
  <c r="DU63"/>
  <c r="CF64"/>
  <c r="CG64"/>
  <c r="CK64"/>
  <c r="CL64"/>
  <c r="CZ64"/>
  <c r="DA64"/>
  <c r="DD64"/>
  <c r="DN64"/>
  <c r="DO64"/>
  <c r="DP64"/>
  <c r="DS64"/>
  <c r="DT64"/>
  <c r="DU64"/>
  <c r="CF65"/>
  <c r="CG65"/>
  <c r="CK65"/>
  <c r="CL65"/>
  <c r="CO65"/>
  <c r="CP65"/>
  <c r="CQ65"/>
  <c r="CU65"/>
  <c r="CV65"/>
  <c r="CZ65"/>
  <c r="DA65"/>
  <c r="DD65"/>
  <c r="DF65"/>
  <c r="DI65"/>
  <c r="DJ65"/>
  <c r="DK65"/>
  <c r="DS65"/>
  <c r="DT65"/>
  <c r="DU65"/>
  <c r="BZ66"/>
  <c r="CA66"/>
  <c r="CB66"/>
  <c r="CF66"/>
  <c r="CG66"/>
  <c r="CK66"/>
  <c r="CL66"/>
  <c r="CP66"/>
  <c r="CQ66"/>
  <c r="CU66"/>
  <c r="CV66"/>
  <c r="CZ66"/>
  <c r="DA66"/>
  <c r="DD66"/>
  <c r="DE66"/>
  <c r="DF66"/>
  <c r="DO66"/>
  <c r="DS66"/>
  <c r="DT66"/>
  <c r="DU66"/>
  <c r="BZ67"/>
  <c r="CF67"/>
  <c r="CG67"/>
  <c r="CK67"/>
  <c r="CL67"/>
  <c r="CP67"/>
  <c r="CQ67"/>
  <c r="CZ67"/>
  <c r="DA67"/>
  <c r="DD67"/>
  <c r="DE67"/>
  <c r="DI67"/>
  <c r="DN67"/>
  <c r="DO67"/>
  <c r="DP67"/>
  <c r="DU67"/>
  <c r="BZ68"/>
  <c r="CA68"/>
  <c r="CB68"/>
  <c r="CF68"/>
  <c r="CG68"/>
  <c r="CP68"/>
  <c r="CQ68"/>
  <c r="CU68"/>
  <c r="CV68"/>
  <c r="CY68"/>
  <c r="CZ68"/>
  <c r="DA68"/>
  <c r="DE68"/>
  <c r="DJ68"/>
  <c r="DK68"/>
  <c r="DN68"/>
  <c r="DP68"/>
  <c r="DS68"/>
  <c r="DT68"/>
  <c r="DU68"/>
  <c r="BZ69"/>
  <c r="CA69"/>
  <c r="CB69"/>
  <c r="CF69"/>
  <c r="CG69"/>
  <c r="CK69"/>
  <c r="CL69"/>
  <c r="CQ69"/>
  <c r="CU69"/>
  <c r="CV69"/>
  <c r="CZ69"/>
  <c r="DA69"/>
  <c r="DD69"/>
  <c r="DE69"/>
  <c r="DF69"/>
  <c r="DJ69"/>
  <c r="DK69"/>
  <c r="DN69"/>
  <c r="DO69"/>
  <c r="BZ70"/>
  <c r="CK70"/>
  <c r="CL70"/>
  <c r="CP70"/>
  <c r="CQ70"/>
  <c r="CU70"/>
  <c r="CZ70"/>
  <c r="DA70"/>
  <c r="DD70"/>
  <c r="DE70"/>
  <c r="DF70"/>
  <c r="DI70"/>
  <c r="DJ70"/>
  <c r="DK70"/>
  <c r="DN70"/>
  <c r="DO70"/>
  <c r="DP70"/>
  <c r="DS70"/>
  <c r="DT70"/>
  <c r="DU70"/>
  <c r="BZ71"/>
  <c r="CA71"/>
  <c r="CB71"/>
  <c r="CF71"/>
  <c r="CG71"/>
  <c r="CP71"/>
  <c r="CQ71"/>
  <c r="CT71"/>
  <c r="CU71"/>
  <c r="CZ71"/>
  <c r="DA71"/>
  <c r="DE71"/>
  <c r="DF71"/>
  <c r="DI71"/>
  <c r="DJ71"/>
  <c r="DK71"/>
  <c r="DO71"/>
  <c r="DS71"/>
  <c r="DT71"/>
  <c r="DU71"/>
  <c r="CA72"/>
  <c r="CF72"/>
  <c r="CK72"/>
  <c r="CL72"/>
  <c r="CP72"/>
  <c r="CQ72"/>
  <c r="CU72"/>
  <c r="CV72"/>
  <c r="CZ72"/>
  <c r="DA72"/>
  <c r="DD72"/>
  <c r="DE72"/>
  <c r="DF72"/>
  <c r="DI72"/>
  <c r="DJ72"/>
  <c r="DK72"/>
  <c r="DN72"/>
  <c r="DO72"/>
  <c r="DP72"/>
  <c r="DS72"/>
  <c r="BZ73"/>
  <c r="CK73"/>
  <c r="CL73"/>
  <c r="CP73"/>
  <c r="CQ73"/>
  <c r="CU73"/>
  <c r="CV73"/>
  <c r="DE73"/>
  <c r="DF73"/>
  <c r="DK73"/>
  <c r="DN73"/>
  <c r="DO73"/>
  <c r="DP73"/>
  <c r="DS73"/>
  <c r="DT73"/>
  <c r="DU73"/>
  <c r="BZ74"/>
  <c r="CA74"/>
  <c r="CB74"/>
  <c r="CF74"/>
  <c r="CG74"/>
  <c r="CK74"/>
  <c r="CL74"/>
  <c r="CO74"/>
  <c r="CP74"/>
  <c r="CQ74"/>
  <c r="CU74"/>
  <c r="CV74"/>
  <c r="CZ74"/>
  <c r="DA74"/>
  <c r="DE74"/>
  <c r="DF74"/>
  <c r="DI74"/>
  <c r="DJ74"/>
  <c r="DK74"/>
  <c r="DS74"/>
  <c r="DT74"/>
  <c r="DU74"/>
  <c r="CA75"/>
  <c r="CB75"/>
  <c r="CF75"/>
  <c r="CG75"/>
  <c r="CK75"/>
  <c r="CL75"/>
  <c r="CQ75"/>
  <c r="CU75"/>
  <c r="CV75"/>
  <c r="CY75"/>
  <c r="DN75"/>
  <c r="DO75"/>
  <c r="DP75"/>
  <c r="DS75"/>
  <c r="CB76"/>
  <c r="CF76"/>
  <c r="CG76"/>
  <c r="CK76"/>
  <c r="CP76"/>
  <c r="CZ76"/>
  <c r="DA76"/>
  <c r="DI76"/>
  <c r="DJ76"/>
  <c r="DK76"/>
  <c r="DN76"/>
  <c r="DO76"/>
  <c r="DS76"/>
  <c r="DT76"/>
  <c r="DU76"/>
  <c r="BZ77"/>
  <c r="CA77"/>
  <c r="CB77"/>
  <c r="CF77"/>
  <c r="CK77"/>
  <c r="CL77"/>
  <c r="CO77"/>
  <c r="CP77"/>
  <c r="CQ77"/>
  <c r="CU77"/>
  <c r="CV77"/>
  <c r="DE77"/>
  <c r="DF77"/>
  <c r="DK77"/>
  <c r="DN77"/>
  <c r="DO77"/>
  <c r="DS77"/>
  <c r="CA78"/>
  <c r="CB78"/>
  <c r="CF78"/>
  <c r="CG78"/>
  <c r="CK78"/>
  <c r="CL78"/>
  <c r="CO78"/>
  <c r="CP78"/>
  <c r="CQ78"/>
  <c r="CU78"/>
  <c r="CV78"/>
  <c r="CZ78"/>
  <c r="DD78"/>
  <c r="DE78"/>
  <c r="DF78"/>
  <c r="DI78"/>
  <c r="DK78"/>
  <c r="DN78"/>
  <c r="DO78"/>
  <c r="DP78"/>
  <c r="DS78"/>
  <c r="DT78"/>
  <c r="DU78"/>
  <c r="CA79"/>
  <c r="CB79"/>
  <c r="CF79"/>
  <c r="CG79"/>
  <c r="CK79"/>
  <c r="CP79"/>
  <c r="CQ79"/>
  <c r="CU79"/>
  <c r="CV79"/>
  <c r="CZ79"/>
  <c r="DA79"/>
  <c r="DF79"/>
  <c r="DI79"/>
  <c r="DJ79"/>
  <c r="DK79"/>
  <c r="DO79"/>
  <c r="DS79"/>
  <c r="DT79"/>
  <c r="DU79"/>
  <c r="BZ80"/>
  <c r="CA80"/>
  <c r="CB80"/>
  <c r="CF80"/>
  <c r="CG80"/>
  <c r="CK80"/>
  <c r="CL80"/>
  <c r="CP80"/>
  <c r="CQ80"/>
  <c r="CU80"/>
  <c r="CV80"/>
  <c r="CZ80"/>
  <c r="DA80"/>
  <c r="DE80"/>
  <c r="DF80"/>
  <c r="DI80"/>
  <c r="DJ80"/>
  <c r="DN80"/>
  <c r="DO80"/>
  <c r="DP80"/>
  <c r="CA81"/>
  <c r="CB81"/>
  <c r="CF81"/>
  <c r="CK81"/>
  <c r="CL81"/>
  <c r="CP81"/>
  <c r="CQ81"/>
  <c r="CU81"/>
  <c r="CV81"/>
  <c r="CY81"/>
  <c r="CZ81"/>
  <c r="DA81"/>
  <c r="DD81"/>
  <c r="DE81"/>
  <c r="DF81"/>
  <c r="DI81"/>
  <c r="DJ81"/>
  <c r="DK81"/>
  <c r="DN81"/>
  <c r="DO81"/>
  <c r="DP81"/>
  <c r="DS81"/>
  <c r="DT81"/>
  <c r="DU81"/>
  <c r="CA82"/>
  <c r="CB82"/>
  <c r="CF82"/>
  <c r="CG82"/>
  <c r="CK82"/>
  <c r="CL82"/>
  <c r="CP82"/>
  <c r="CQ82"/>
  <c r="CU82"/>
  <c r="CV82"/>
  <c r="DA82"/>
  <c r="DD82"/>
  <c r="DE82"/>
  <c r="DF82"/>
  <c r="DI82"/>
  <c r="DJ82"/>
  <c r="DK82"/>
  <c r="DP82"/>
  <c r="DS82"/>
  <c r="DT82"/>
  <c r="DU82"/>
  <c r="CF83"/>
  <c r="CG83"/>
  <c r="CK83"/>
  <c r="CL83"/>
  <c r="CQ83"/>
  <c r="CU83"/>
  <c r="CV83"/>
  <c r="CZ83"/>
  <c r="DA83"/>
  <c r="DD83"/>
  <c r="DE83"/>
  <c r="DF83"/>
  <c r="DI83"/>
  <c r="DN83"/>
  <c r="DO83"/>
  <c r="DP83"/>
  <c r="DS83"/>
  <c r="DU83"/>
  <c r="BZ84"/>
  <c r="CA84"/>
  <c r="CB84"/>
  <c r="CF84"/>
  <c r="CG84"/>
  <c r="CK84"/>
  <c r="CL84"/>
  <c r="CP84"/>
  <c r="CQ84"/>
  <c r="CV84"/>
  <c r="CY84"/>
  <c r="CZ84"/>
  <c r="DA84"/>
  <c r="DJ84"/>
  <c r="DK84"/>
  <c r="DO84"/>
  <c r="DS84"/>
  <c r="DT84"/>
  <c r="DU84"/>
  <c r="CF85"/>
  <c r="CG85"/>
  <c r="CL85"/>
  <c r="CO85"/>
  <c r="CP85"/>
  <c r="CQ85"/>
  <c r="CU85"/>
  <c r="CV85"/>
  <c r="CY85"/>
  <c r="CZ85"/>
  <c r="DA85"/>
  <c r="DI85"/>
  <c r="DJ85"/>
  <c r="DK85"/>
  <c r="DO85"/>
  <c r="DP85"/>
  <c r="CA86"/>
  <c r="CB86"/>
  <c r="CF86"/>
  <c r="CG86"/>
  <c r="CK86"/>
  <c r="CL86"/>
  <c r="CO86"/>
  <c r="CP86"/>
  <c r="CQ86"/>
  <c r="CU86"/>
  <c r="CV86"/>
  <c r="CZ86"/>
  <c r="DA86"/>
  <c r="DK86"/>
  <c r="DN86"/>
  <c r="DP86"/>
  <c r="DS86"/>
  <c r="DT86"/>
  <c r="DU86"/>
  <c r="CA87"/>
  <c r="CB87"/>
  <c r="CF87"/>
  <c r="CG87"/>
  <c r="CK87"/>
  <c r="CP87"/>
  <c r="CT87"/>
  <c r="CU87"/>
  <c r="CZ87"/>
  <c r="DD87"/>
  <c r="DE87"/>
  <c r="DF87"/>
  <c r="DI87"/>
  <c r="DO87"/>
  <c r="DP87"/>
  <c r="DS87"/>
  <c r="DT87"/>
  <c r="DU87"/>
  <c r="BZ88"/>
  <c r="CA88"/>
  <c r="CF88"/>
  <c r="CG88"/>
  <c r="CK88"/>
  <c r="CL88"/>
  <c r="CU88"/>
  <c r="CV88"/>
  <c r="CY88"/>
  <c r="CZ88"/>
  <c r="DA88"/>
  <c r="DE88"/>
  <c r="DF88"/>
  <c r="DI88"/>
  <c r="DJ88"/>
  <c r="DK88"/>
  <c r="DN88"/>
  <c r="DO88"/>
  <c r="DP88"/>
  <c r="DT88"/>
  <c r="DU88"/>
  <c r="BZ89"/>
  <c r="CA89"/>
  <c r="CB89"/>
  <c r="CF89"/>
  <c r="CG89"/>
  <c r="CK89"/>
  <c r="CL89"/>
  <c r="CO89"/>
  <c r="CP89"/>
  <c r="CQ89"/>
  <c r="CU89"/>
  <c r="CV89"/>
  <c r="DD89"/>
  <c r="DE89"/>
  <c r="DF89"/>
  <c r="DJ89"/>
  <c r="DO89"/>
  <c r="DP89"/>
  <c r="DS89"/>
  <c r="DT89"/>
  <c r="DU89"/>
  <c r="CA90"/>
  <c r="CG90"/>
  <c r="CK90"/>
  <c r="CL90"/>
  <c r="CT90"/>
  <c r="CU90"/>
  <c r="CV90"/>
  <c r="CZ90"/>
  <c r="DA90"/>
  <c r="DD90"/>
  <c r="DF90"/>
  <c r="DJ90"/>
  <c r="DK90"/>
  <c r="DP90"/>
  <c r="DS90"/>
  <c r="DT90"/>
  <c r="DU90"/>
  <c r="BZ91"/>
  <c r="CA91"/>
  <c r="CB91"/>
  <c r="CF91"/>
  <c r="CG91"/>
  <c r="CK91"/>
  <c r="CL91"/>
  <c r="CP91"/>
  <c r="CQ91"/>
  <c r="CU91"/>
  <c r="CV91"/>
  <c r="CY91"/>
  <c r="CZ91"/>
  <c r="DA91"/>
  <c r="DD91"/>
  <c r="DE91"/>
  <c r="DF91"/>
  <c r="DJ91"/>
  <c r="DK91"/>
  <c r="DN91"/>
  <c r="DO91"/>
  <c r="DP91"/>
  <c r="DS91"/>
  <c r="DU91"/>
  <c r="BZ92"/>
  <c r="CA92"/>
  <c r="CB92"/>
  <c r="CF92"/>
  <c r="CG92"/>
  <c r="CK92"/>
  <c r="CO92"/>
  <c r="CP92"/>
  <c r="CQ92"/>
  <c r="CU92"/>
  <c r="CV92"/>
  <c r="DA92"/>
  <c r="DF92"/>
  <c r="DI92"/>
  <c r="DJ92"/>
  <c r="DK92"/>
  <c r="DN92"/>
  <c r="DO92"/>
  <c r="DP92"/>
  <c r="DS92"/>
  <c r="DT92"/>
  <c r="DU92"/>
  <c r="CA93"/>
  <c r="CF93"/>
  <c r="CG93"/>
  <c r="CL93"/>
  <c r="CU93"/>
  <c r="CV93"/>
  <c r="CZ93"/>
  <c r="DA93"/>
  <c r="DD93"/>
  <c r="DE93"/>
  <c r="DF93"/>
  <c r="DI93"/>
  <c r="DJ93"/>
  <c r="DK93"/>
  <c r="DN93"/>
  <c r="DO93"/>
  <c r="DP93"/>
  <c r="BZ94"/>
  <c r="CA94"/>
  <c r="CB94"/>
  <c r="CF94"/>
  <c r="CK94"/>
  <c r="CL94"/>
  <c r="CO94"/>
  <c r="CP94"/>
  <c r="CQ94"/>
  <c r="CU94"/>
  <c r="CV94"/>
  <c r="CZ94"/>
  <c r="DA94"/>
  <c r="DE94"/>
  <c r="DF94"/>
  <c r="DN94"/>
  <c r="DP94"/>
  <c r="DS94"/>
  <c r="DT94"/>
  <c r="DU94"/>
  <c r="CA95"/>
  <c r="CB95"/>
  <c r="CF95"/>
  <c r="CG95"/>
  <c r="CK95"/>
  <c r="CL95"/>
  <c r="CP95"/>
  <c r="CT95"/>
  <c r="CU95"/>
  <c r="DE95"/>
  <c r="DF95"/>
  <c r="DI95"/>
  <c r="DJ95"/>
  <c r="DK95"/>
  <c r="DO95"/>
  <c r="DP95"/>
  <c r="DS95"/>
  <c r="DT95"/>
  <c r="DU95"/>
  <c r="BZ96"/>
  <c r="CA96"/>
  <c r="CK96"/>
  <c r="CL96"/>
  <c r="CO96"/>
  <c r="CP96"/>
  <c r="CQ96"/>
  <c r="CU96"/>
  <c r="CV96"/>
  <c r="CZ96"/>
  <c r="DA96"/>
  <c r="DD96"/>
  <c r="DE96"/>
  <c r="DF96"/>
  <c r="DI96"/>
  <c r="DN96"/>
  <c r="DO96"/>
  <c r="DP96"/>
  <c r="DU96"/>
  <c r="CA97"/>
  <c r="CG97"/>
  <c r="CK97"/>
  <c r="CL97"/>
  <c r="CP97"/>
  <c r="CQ97"/>
  <c r="CZ97"/>
  <c r="DA97"/>
  <c r="DE97"/>
  <c r="DI97"/>
  <c r="DT97"/>
  <c r="DU97"/>
  <c r="BZ98"/>
  <c r="CA98"/>
  <c r="CB98"/>
  <c r="CF98"/>
  <c r="CG98"/>
  <c r="CK98"/>
  <c r="CL98"/>
  <c r="CO98"/>
  <c r="CP98"/>
  <c r="CQ98"/>
  <c r="CU98"/>
  <c r="CV98"/>
  <c r="CZ98"/>
  <c r="DA98"/>
  <c r="DD98"/>
  <c r="DF98"/>
  <c r="DN98"/>
  <c r="DO98"/>
  <c r="DS98"/>
  <c r="DT98"/>
  <c r="DU98"/>
  <c r="CA99"/>
  <c r="CB99"/>
  <c r="CF99"/>
  <c r="CG99"/>
  <c r="CK99"/>
  <c r="CL99"/>
  <c r="CP99"/>
  <c r="CU99"/>
  <c r="CV99"/>
  <c r="CZ99"/>
  <c r="DA99"/>
  <c r="DD99"/>
  <c r="DE99"/>
  <c r="DF99"/>
  <c r="DI99"/>
  <c r="DJ99"/>
  <c r="DK99"/>
  <c r="DN99"/>
  <c r="DO99"/>
  <c r="DP99"/>
  <c r="DS99"/>
  <c r="DT99"/>
  <c r="DU99"/>
  <c r="CB100"/>
  <c r="CF100"/>
  <c r="CG100"/>
  <c r="CK100"/>
  <c r="CL100"/>
  <c r="CO100"/>
  <c r="CP100"/>
  <c r="CQ100"/>
  <c r="CU100"/>
  <c r="CV100"/>
  <c r="CY100"/>
  <c r="CZ100"/>
  <c r="DA100"/>
  <c r="DE100"/>
  <c r="DF100"/>
  <c r="DI100"/>
  <c r="DJ100"/>
  <c r="DK100"/>
  <c r="DO100"/>
  <c r="DP100"/>
  <c r="BZ101"/>
  <c r="CA101"/>
  <c r="CB101"/>
  <c r="CF101"/>
  <c r="CG101"/>
  <c r="CK101"/>
  <c r="CL101"/>
  <c r="CP101"/>
  <c r="CQ101"/>
  <c r="CY101"/>
  <c r="DA101"/>
  <c r="DF101"/>
  <c r="DJ101"/>
  <c r="DK101"/>
  <c r="DN101"/>
  <c r="DP101"/>
  <c r="DS101"/>
  <c r="DT101"/>
  <c r="DU101"/>
  <c r="CA102"/>
  <c r="CB102"/>
  <c r="CF102"/>
  <c r="CG102"/>
  <c r="CK102"/>
  <c r="CL102"/>
  <c r="CP102"/>
  <c r="CQ102"/>
  <c r="CU102"/>
  <c r="CV102"/>
  <c r="CZ102"/>
  <c r="DE102"/>
  <c r="DF102"/>
  <c r="DI102"/>
  <c r="DJ102"/>
  <c r="DK102"/>
  <c r="DO102"/>
  <c r="DP102"/>
  <c r="CA103"/>
  <c r="CB103"/>
  <c r="CG103"/>
  <c r="CK103"/>
  <c r="CL103"/>
  <c r="CO103"/>
  <c r="CP103"/>
  <c r="CQ103"/>
  <c r="CU103"/>
  <c r="CV103"/>
  <c r="CZ103"/>
  <c r="DA103"/>
  <c r="DD103"/>
  <c r="DE103"/>
  <c r="DF103"/>
  <c r="DI103"/>
  <c r="DJ103"/>
  <c r="DK103"/>
  <c r="DN103"/>
  <c r="DO103"/>
  <c r="DP103"/>
  <c r="DS103"/>
  <c r="DT103"/>
  <c r="DU103"/>
  <c r="CA104"/>
  <c r="CB104"/>
  <c r="CF104"/>
  <c r="CK104"/>
  <c r="CL104"/>
  <c r="CP104"/>
  <c r="CQ104"/>
  <c r="CU104"/>
  <c r="CV104"/>
  <c r="CY104"/>
  <c r="CZ104"/>
  <c r="DA104"/>
  <c r="DD104"/>
  <c r="DE104"/>
  <c r="DF104"/>
  <c r="DN104"/>
  <c r="DO104"/>
  <c r="DP104"/>
  <c r="DS104"/>
  <c r="DT104"/>
  <c r="DU104"/>
  <c r="CA105"/>
  <c r="CB105"/>
  <c r="CF105"/>
  <c r="CG105"/>
  <c r="CK105"/>
  <c r="CL105"/>
  <c r="CO105"/>
  <c r="CP105"/>
  <c r="CQ105"/>
  <c r="CY105"/>
  <c r="CZ105"/>
  <c r="DA105"/>
  <c r="DE105"/>
  <c r="DF105"/>
  <c r="DI105"/>
  <c r="DJ105"/>
  <c r="DK105"/>
  <c r="DS105"/>
  <c r="DT105"/>
  <c r="CA106"/>
  <c r="CF106"/>
  <c r="CG106"/>
  <c r="CK106"/>
  <c r="CL106"/>
  <c r="CQ106"/>
  <c r="CU106"/>
  <c r="CV106"/>
  <c r="CY106"/>
  <c r="CZ106"/>
  <c r="DA106"/>
  <c r="DD106"/>
  <c r="DE106"/>
  <c r="DF106"/>
  <c r="DK106"/>
  <c r="DN106"/>
  <c r="DO106"/>
  <c r="DP106"/>
  <c r="DT106"/>
  <c r="DU106"/>
  <c r="BZ107"/>
  <c r="CA107"/>
  <c r="CB107"/>
  <c r="CF107"/>
  <c r="CG107"/>
  <c r="CK107"/>
  <c r="CL107"/>
  <c r="CO107"/>
  <c r="CP107"/>
  <c r="CQ107"/>
  <c r="CT107"/>
  <c r="CU107"/>
  <c r="CV107"/>
  <c r="DE107"/>
  <c r="DF107"/>
  <c r="DJ107"/>
  <c r="DK107"/>
  <c r="DN107"/>
  <c r="DO107"/>
  <c r="DS107"/>
  <c r="DT107"/>
  <c r="DU107"/>
  <c r="CA108"/>
  <c r="CB108"/>
  <c r="CF108"/>
  <c r="CG108"/>
  <c r="CK108"/>
  <c r="CL108"/>
  <c r="CO108"/>
  <c r="CP108"/>
  <c r="CQ108"/>
  <c r="CU108"/>
  <c r="CV108"/>
  <c r="CY108"/>
  <c r="DJ108"/>
  <c r="DK108"/>
  <c r="DO108"/>
  <c r="DP108"/>
  <c r="DS108"/>
  <c r="DT108"/>
  <c r="DU108"/>
  <c r="BZ29"/>
  <c r="DI29"/>
  <c r="DN29"/>
  <c r="DS29"/>
  <c r="DU29"/>
  <c r="DT29"/>
  <c r="DP29"/>
  <c r="DO29"/>
  <c r="DK29"/>
  <c r="DJ29"/>
  <c r="DF29"/>
  <c r="DA29"/>
  <c r="CV29"/>
  <c r="CU29"/>
  <c r="CQ29"/>
  <c r="CP29"/>
  <c r="CL29"/>
  <c r="CK29"/>
  <c r="CG29"/>
  <c r="CF29"/>
  <c r="CB29"/>
  <c r="CA29"/>
  <c r="BZ11"/>
  <c r="CY11"/>
  <c r="DD11"/>
  <c r="DN11"/>
  <c r="DS11"/>
  <c r="DU11"/>
  <c r="DT11"/>
  <c r="DP11"/>
  <c r="DO11"/>
  <c r="DK11"/>
  <c r="DJ11"/>
  <c r="DF11"/>
  <c r="DE11"/>
  <c r="DA11"/>
  <c r="CZ11"/>
  <c r="CV11"/>
  <c r="CU11"/>
  <c r="CQ11"/>
  <c r="CP11"/>
  <c r="CL11"/>
  <c r="CK11"/>
  <c r="CG11"/>
  <c r="CF11"/>
  <c r="CB11"/>
  <c r="CA11"/>
  <c r="BZ6"/>
  <c r="CA6"/>
  <c r="CF6"/>
  <c r="CG6"/>
  <c r="CL6"/>
  <c r="CP6"/>
  <c r="CQ6"/>
  <c r="CU6"/>
  <c r="CV6"/>
  <c r="CY6"/>
  <c r="CZ6"/>
  <c r="DA6"/>
  <c r="DD6"/>
  <c r="DE6"/>
  <c r="DF6"/>
  <c r="DJ6"/>
  <c r="DK6"/>
  <c r="DN6"/>
  <c r="DT6"/>
  <c r="CA7"/>
  <c r="CB7"/>
  <c r="CF7"/>
  <c r="CG7"/>
  <c r="CK7"/>
  <c r="CL7"/>
  <c r="CO7"/>
  <c r="CP7"/>
  <c r="CQ7"/>
  <c r="CU7"/>
  <c r="CV7"/>
  <c r="CY7"/>
  <c r="CZ7"/>
  <c r="DA7"/>
  <c r="DE7"/>
  <c r="DF7"/>
  <c r="DI7"/>
  <c r="DJ7"/>
  <c r="DK7"/>
  <c r="DN7"/>
  <c r="DO7"/>
  <c r="DP7"/>
  <c r="DS7"/>
  <c r="DT7"/>
  <c r="DU7"/>
  <c r="BZ8"/>
  <c r="CA8"/>
  <c r="CB8"/>
  <c r="CF8"/>
  <c r="CG8"/>
  <c r="CK8"/>
  <c r="CL8"/>
  <c r="CP8"/>
  <c r="CQ8"/>
  <c r="CU8"/>
  <c r="CV8"/>
  <c r="CZ8"/>
  <c r="DA8"/>
  <c r="DE8"/>
  <c r="DF8"/>
  <c r="DJ8"/>
  <c r="DO8"/>
  <c r="DS8"/>
  <c r="DT8"/>
  <c r="DU8"/>
  <c r="DS5"/>
  <c r="DI5"/>
  <c r="CT5"/>
  <c r="CO5"/>
  <c r="CA5"/>
  <c r="CB5"/>
  <c r="CG5"/>
  <c r="CK5"/>
  <c r="CL5"/>
  <c r="CP5"/>
  <c r="CQ5"/>
  <c r="CU5"/>
  <c r="CV5"/>
  <c r="CZ5"/>
  <c r="DA5"/>
  <c r="DJ5"/>
  <c r="DK5"/>
  <c r="DO5"/>
  <c r="DP5"/>
  <c r="DU5"/>
  <c r="EB6"/>
  <c r="EC6"/>
  <c r="ED6"/>
  <c r="EE6"/>
  <c r="EF6"/>
  <c r="EG6"/>
  <c r="EH6"/>
  <c r="EI6"/>
  <c r="EJ6"/>
  <c r="EK6"/>
  <c r="EL6"/>
  <c r="EM6"/>
  <c r="EN6"/>
  <c r="EO6"/>
  <c r="EP6"/>
  <c r="EQ6"/>
  <c r="ER6"/>
  <c r="ES6"/>
  <c r="EB7"/>
  <c r="EC7"/>
  <c r="ED7"/>
  <c r="EE7"/>
  <c r="EF7"/>
  <c r="EG7"/>
  <c r="EH7"/>
  <c r="EI7"/>
  <c r="EJ7"/>
  <c r="EK7"/>
  <c r="EL7"/>
  <c r="EM7"/>
  <c r="EN7"/>
  <c r="EO7"/>
  <c r="EP7"/>
  <c r="EQ7"/>
  <c r="ER7"/>
  <c r="ES7"/>
  <c r="EB8"/>
  <c r="EC8"/>
  <c r="ED8"/>
  <c r="EE8"/>
  <c r="EF8"/>
  <c r="EG8"/>
  <c r="EH8"/>
  <c r="EI8"/>
  <c r="EJ8"/>
  <c r="EK8"/>
  <c r="EL8"/>
  <c r="EM8"/>
  <c r="EN8"/>
  <c r="EO8"/>
  <c r="EP8"/>
  <c r="EQ8"/>
  <c r="ER8"/>
  <c r="ES8"/>
  <c r="EB9"/>
  <c r="EC9"/>
  <c r="ED9"/>
  <c r="EE9"/>
  <c r="EF9"/>
  <c r="EH9"/>
  <c r="EI9"/>
  <c r="EK9"/>
  <c r="EL9"/>
  <c r="EN9"/>
  <c r="EO9"/>
  <c r="EP9"/>
  <c r="EQ9"/>
  <c r="ES9"/>
  <c r="EB10"/>
  <c r="EC10"/>
  <c r="ED10"/>
  <c r="EE10"/>
  <c r="EF10"/>
  <c r="EG10"/>
  <c r="EH10"/>
  <c r="EI10"/>
  <c r="EJ10"/>
  <c r="EK10"/>
  <c r="EL10"/>
  <c r="EM10"/>
  <c r="EN10"/>
  <c r="EO10"/>
  <c r="EP10"/>
  <c r="EQ10"/>
  <c r="ER10"/>
  <c r="ES10"/>
  <c r="EB11"/>
  <c r="EC11"/>
  <c r="ED11"/>
  <c r="EE11"/>
  <c r="EF11"/>
  <c r="EG11"/>
  <c r="EH11"/>
  <c r="EI11"/>
  <c r="EJ11"/>
  <c r="EK11"/>
  <c r="EL11"/>
  <c r="EM11"/>
  <c r="EN11"/>
  <c r="EO11"/>
  <c r="EP11"/>
  <c r="EQ11"/>
  <c r="ER11"/>
  <c r="ES11"/>
  <c r="EB12"/>
  <c r="EC12"/>
  <c r="ED12"/>
  <c r="EE12"/>
  <c r="EF12"/>
  <c r="EG12"/>
  <c r="EH12"/>
  <c r="EI12"/>
  <c r="EJ12"/>
  <c r="EK12"/>
  <c r="EL12"/>
  <c r="EM12"/>
  <c r="EN12"/>
  <c r="EO12"/>
  <c r="EP12"/>
  <c r="EQ12"/>
  <c r="ER12"/>
  <c r="ES12"/>
  <c r="EB13"/>
  <c r="EC13"/>
  <c r="ED13"/>
  <c r="EE13"/>
  <c r="EF13"/>
  <c r="EG13"/>
  <c r="EH13"/>
  <c r="EI13"/>
  <c r="EJ13"/>
  <c r="EK13"/>
  <c r="EL13"/>
  <c r="EM13"/>
  <c r="EN13"/>
  <c r="EO13"/>
  <c r="EP13"/>
  <c r="EQ13"/>
  <c r="ER13"/>
  <c r="ES13"/>
  <c r="EB14"/>
  <c r="EC14"/>
  <c r="ED14"/>
  <c r="EE14"/>
  <c r="EF14"/>
  <c r="EG14"/>
  <c r="EH14"/>
  <c r="EI14"/>
  <c r="EJ14"/>
  <c r="EK14"/>
  <c r="EL14"/>
  <c r="EM14"/>
  <c r="EN14"/>
  <c r="EO14"/>
  <c r="EP14"/>
  <c r="EQ14"/>
  <c r="ER14"/>
  <c r="ES14"/>
  <c r="EB15"/>
  <c r="EC15"/>
  <c r="ED15"/>
  <c r="EE15"/>
  <c r="EF15"/>
  <c r="EG15"/>
  <c r="EH15"/>
  <c r="EI15"/>
  <c r="EJ15"/>
  <c r="EK15"/>
  <c r="EL15"/>
  <c r="EM15"/>
  <c r="EN15"/>
  <c r="EO15"/>
  <c r="EP15"/>
  <c r="EQ15"/>
  <c r="ER15"/>
  <c r="ES15"/>
  <c r="EB16"/>
  <c r="EC16"/>
  <c r="ED16"/>
  <c r="EE16"/>
  <c r="EF16"/>
  <c r="EG16"/>
  <c r="EH16"/>
  <c r="EI16"/>
  <c r="EJ16"/>
  <c r="EK16"/>
  <c r="EL16"/>
  <c r="EM16"/>
  <c r="EN16"/>
  <c r="EO16"/>
  <c r="EP16"/>
  <c r="EQ16"/>
  <c r="ER16"/>
  <c r="ES16"/>
  <c r="EB17"/>
  <c r="EC17"/>
  <c r="ED17"/>
  <c r="EE17"/>
  <c r="EF17"/>
  <c r="EG17"/>
  <c r="EH17"/>
  <c r="EI17"/>
  <c r="EJ17"/>
  <c r="EK17"/>
  <c r="EL17"/>
  <c r="EM17"/>
  <c r="EN17"/>
  <c r="EO17"/>
  <c r="EP17"/>
  <c r="EQ17"/>
  <c r="ER17"/>
  <c r="ES17"/>
  <c r="EB18"/>
  <c r="EC18"/>
  <c r="ED18"/>
  <c r="EE18"/>
  <c r="EF18"/>
  <c r="EG18"/>
  <c r="EH18"/>
  <c r="EI18"/>
  <c r="EJ18"/>
  <c r="EK18"/>
  <c r="EL18"/>
  <c r="EM18"/>
  <c r="EN18"/>
  <c r="EO18"/>
  <c r="EP18"/>
  <c r="EQ18"/>
  <c r="ER18"/>
  <c r="ES18"/>
  <c r="EB19"/>
  <c r="EC19"/>
  <c r="ED19"/>
  <c r="EE19"/>
  <c r="EF19"/>
  <c r="EG19"/>
  <c r="EH19"/>
  <c r="EI19"/>
  <c r="EJ19"/>
  <c r="EK19"/>
  <c r="EL19"/>
  <c r="EM19"/>
  <c r="EN19"/>
  <c r="EO19"/>
  <c r="EP19"/>
  <c r="EQ19"/>
  <c r="ER19"/>
  <c r="ES19"/>
  <c r="EB20"/>
  <c r="EC20"/>
  <c r="ED20"/>
  <c r="EE20"/>
  <c r="EF20"/>
  <c r="EG20"/>
  <c r="EH20"/>
  <c r="EI20"/>
  <c r="EJ20"/>
  <c r="EK20"/>
  <c r="EL20"/>
  <c r="EM20"/>
  <c r="EN20"/>
  <c r="EO20"/>
  <c r="EP20"/>
  <c r="EQ20"/>
  <c r="ER20"/>
  <c r="ES20"/>
  <c r="EB21"/>
  <c r="EC21"/>
  <c r="ED21"/>
  <c r="EE21"/>
  <c r="EF21"/>
  <c r="EG21"/>
  <c r="EH21"/>
  <c r="EI21"/>
  <c r="EJ21"/>
  <c r="EK21"/>
  <c r="EL21"/>
  <c r="EM21"/>
  <c r="EN21"/>
  <c r="EO21"/>
  <c r="EP21"/>
  <c r="EQ21"/>
  <c r="ER21"/>
  <c r="ES21"/>
  <c r="EB22"/>
  <c r="EC22"/>
  <c r="ED22"/>
  <c r="EE22"/>
  <c r="EF22"/>
  <c r="EG22"/>
  <c r="EH22"/>
  <c r="EI22"/>
  <c r="EJ22"/>
  <c r="EK22"/>
  <c r="EL22"/>
  <c r="EM22"/>
  <c r="EN22"/>
  <c r="EO22"/>
  <c r="EP22"/>
  <c r="EQ22"/>
  <c r="ER22"/>
  <c r="ES22"/>
  <c r="EB23"/>
  <c r="EC23"/>
  <c r="ED23"/>
  <c r="EE23"/>
  <c r="EF23"/>
  <c r="EG23"/>
  <c r="EH23"/>
  <c r="EI23"/>
  <c r="EJ23"/>
  <c r="EK23"/>
  <c r="EL23"/>
  <c r="EM23"/>
  <c r="EN23"/>
  <c r="EO23"/>
  <c r="EP23"/>
  <c r="EQ23"/>
  <c r="ER23"/>
  <c r="ES23"/>
  <c r="EB24"/>
  <c r="EC24"/>
  <c r="ED24"/>
  <c r="EE24"/>
  <c r="EF24"/>
  <c r="EG24"/>
  <c r="EH24"/>
  <c r="EI24"/>
  <c r="EJ24"/>
  <c r="EK24"/>
  <c r="EL24"/>
  <c r="EM24"/>
  <c r="EN24"/>
  <c r="EO24"/>
  <c r="EP24"/>
  <c r="EQ24"/>
  <c r="ER24"/>
  <c r="ES24"/>
  <c r="EB25"/>
  <c r="EC25"/>
  <c r="ED25"/>
  <c r="EE25"/>
  <c r="EF25"/>
  <c r="EG25"/>
  <c r="EH25"/>
  <c r="EI25"/>
  <c r="EJ25"/>
  <c r="EK25"/>
  <c r="EL25"/>
  <c r="EM25"/>
  <c r="EN25"/>
  <c r="EO25"/>
  <c r="EP25"/>
  <c r="EQ25"/>
  <c r="ER25"/>
  <c r="ES25"/>
  <c r="EB26"/>
  <c r="EC26"/>
  <c r="ED26"/>
  <c r="EE26"/>
  <c r="EF26"/>
  <c r="EG26"/>
  <c r="EH26"/>
  <c r="EI26"/>
  <c r="EJ26"/>
  <c r="EK26"/>
  <c r="EL26"/>
  <c r="EM26"/>
  <c r="EN26"/>
  <c r="EO26"/>
  <c r="EP26"/>
  <c r="EQ26"/>
  <c r="ER26"/>
  <c r="ES26"/>
  <c r="EC27"/>
  <c r="ED27"/>
  <c r="EE27"/>
  <c r="EG27"/>
  <c r="EH27"/>
  <c r="EI27"/>
  <c r="EJ27"/>
  <c r="EK27"/>
  <c r="EM27"/>
  <c r="EN27"/>
  <c r="EO27"/>
  <c r="EQ27"/>
  <c r="ER27"/>
  <c r="ES27"/>
  <c r="EB28"/>
  <c r="EC28"/>
  <c r="ED28"/>
  <c r="EE28"/>
  <c r="EF28"/>
  <c r="EG28"/>
  <c r="EH28"/>
  <c r="EI28"/>
  <c r="EJ28"/>
  <c r="EK28"/>
  <c r="EL28"/>
  <c r="EM28"/>
  <c r="EN28"/>
  <c r="EO28"/>
  <c r="EP28"/>
  <c r="EQ28"/>
  <c r="ER28"/>
  <c r="ES28"/>
  <c r="EB29"/>
  <c r="EC29"/>
  <c r="ED29"/>
  <c r="EE29"/>
  <c r="EF29"/>
  <c r="EG29"/>
  <c r="EH29"/>
  <c r="EI29"/>
  <c r="EJ29"/>
  <c r="EK29"/>
  <c r="EL29"/>
  <c r="EM29"/>
  <c r="EN29"/>
  <c r="EO29"/>
  <c r="EP29"/>
  <c r="EQ29"/>
  <c r="ER29"/>
  <c r="ES29"/>
  <c r="EB30"/>
  <c r="EC30"/>
  <c r="ED30"/>
  <c r="EE30"/>
  <c r="EF30"/>
  <c r="EG30"/>
  <c r="EH30"/>
  <c r="EI30"/>
  <c r="EJ30"/>
  <c r="EK30"/>
  <c r="EL30"/>
  <c r="EM30"/>
  <c r="EN30"/>
  <c r="EO30"/>
  <c r="EP30"/>
  <c r="EQ30"/>
  <c r="ER30"/>
  <c r="ES30"/>
  <c r="EB31"/>
  <c r="EC31"/>
  <c r="ED31"/>
  <c r="EE31"/>
  <c r="EF31"/>
  <c r="EG31"/>
  <c r="EH31"/>
  <c r="EI31"/>
  <c r="EJ31"/>
  <c r="EK31"/>
  <c r="EL31"/>
  <c r="EM31"/>
  <c r="EN31"/>
  <c r="EO31"/>
  <c r="EP31"/>
  <c r="EQ31"/>
  <c r="ER31"/>
  <c r="ES31"/>
  <c r="EB32"/>
  <c r="EC32"/>
  <c r="ED32"/>
  <c r="EE32"/>
  <c r="EF32"/>
  <c r="EG32"/>
  <c r="EH32"/>
  <c r="EI32"/>
  <c r="EJ32"/>
  <c r="EK32"/>
  <c r="EL32"/>
  <c r="EM32"/>
  <c r="EN32"/>
  <c r="EO32"/>
  <c r="EP32"/>
  <c r="EQ32"/>
  <c r="ER32"/>
  <c r="ES32"/>
  <c r="EB33"/>
  <c r="EC33"/>
  <c r="ED33"/>
  <c r="EE33"/>
  <c r="EF33"/>
  <c r="EG33"/>
  <c r="EH33"/>
  <c r="EI33"/>
  <c r="EJ33"/>
  <c r="EK33"/>
  <c r="EL33"/>
  <c r="EM33"/>
  <c r="EN33"/>
  <c r="EO33"/>
  <c r="EP33"/>
  <c r="EQ33"/>
  <c r="ER33"/>
  <c r="ES33"/>
  <c r="EB34"/>
  <c r="EC34"/>
  <c r="ED34"/>
  <c r="EE34"/>
  <c r="EF34"/>
  <c r="EG34"/>
  <c r="EH34"/>
  <c r="EI34"/>
  <c r="EJ34"/>
  <c r="EK34"/>
  <c r="EL34"/>
  <c r="EM34"/>
  <c r="EN34"/>
  <c r="EO34"/>
  <c r="EP34"/>
  <c r="EQ34"/>
  <c r="ER34"/>
  <c r="ES34"/>
  <c r="EB35"/>
  <c r="EC35"/>
  <c r="ED35"/>
  <c r="EE35"/>
  <c r="EF35"/>
  <c r="EG35"/>
  <c r="EH35"/>
  <c r="EI35"/>
  <c r="EJ35"/>
  <c r="EK35"/>
  <c r="EL35"/>
  <c r="EM35"/>
  <c r="EN35"/>
  <c r="EO35"/>
  <c r="EP35"/>
  <c r="EQ35"/>
  <c r="ER35"/>
  <c r="ES35"/>
  <c r="EB36"/>
  <c r="EC36"/>
  <c r="ED36"/>
  <c r="EE36"/>
  <c r="EF36"/>
  <c r="EG36"/>
  <c r="EH36"/>
  <c r="EI36"/>
  <c r="EJ36"/>
  <c r="EK36"/>
  <c r="EL36"/>
  <c r="EM36"/>
  <c r="EN36"/>
  <c r="EO36"/>
  <c r="EP36"/>
  <c r="EQ36"/>
  <c r="ER36"/>
  <c r="ES36"/>
  <c r="EB37"/>
  <c r="EC37"/>
  <c r="ED37"/>
  <c r="EE37"/>
  <c r="EF37"/>
  <c r="EG37"/>
  <c r="EH37"/>
  <c r="EI37"/>
  <c r="EJ37"/>
  <c r="EK37"/>
  <c r="EL37"/>
  <c r="EM37"/>
  <c r="EN37"/>
  <c r="EO37"/>
  <c r="EP37"/>
  <c r="EQ37"/>
  <c r="ER37"/>
  <c r="ES37"/>
  <c r="EB38"/>
  <c r="EC38"/>
  <c r="ED38"/>
  <c r="EE38"/>
  <c r="EF38"/>
  <c r="EG38"/>
  <c r="EH38"/>
  <c r="EI38"/>
  <c r="EJ38"/>
  <c r="EK38"/>
  <c r="EL38"/>
  <c r="EM38"/>
  <c r="EN38"/>
  <c r="EO38"/>
  <c r="EP38"/>
  <c r="EQ38"/>
  <c r="ER38"/>
  <c r="ES38"/>
  <c r="EB39"/>
  <c r="EC39"/>
  <c r="ED39"/>
  <c r="EE39"/>
  <c r="EF39"/>
  <c r="EG39"/>
  <c r="EH39"/>
  <c r="EI39"/>
  <c r="EJ39"/>
  <c r="EK39"/>
  <c r="EL39"/>
  <c r="EM39"/>
  <c r="EN39"/>
  <c r="EO39"/>
  <c r="EP39"/>
  <c r="EQ39"/>
  <c r="ER39"/>
  <c r="ES39"/>
  <c r="EB40"/>
  <c r="EC40"/>
  <c r="ED40"/>
  <c r="EE40"/>
  <c r="EF40"/>
  <c r="EG40"/>
  <c r="EH40"/>
  <c r="EI40"/>
  <c r="EJ40"/>
  <c r="EK40"/>
  <c r="EL40"/>
  <c r="EM40"/>
  <c r="EN40"/>
  <c r="EO40"/>
  <c r="EP40"/>
  <c r="EQ40"/>
  <c r="ER40"/>
  <c r="ES40"/>
  <c r="EB41"/>
  <c r="EC41"/>
  <c r="ED41"/>
  <c r="EE41"/>
  <c r="EF41"/>
  <c r="EG41"/>
  <c r="EH41"/>
  <c r="EI41"/>
  <c r="EJ41"/>
  <c r="EK41"/>
  <c r="EL41"/>
  <c r="EM41"/>
  <c r="EN41"/>
  <c r="EO41"/>
  <c r="EP41"/>
  <c r="EQ41"/>
  <c r="ER41"/>
  <c r="ES41"/>
  <c r="EB42"/>
  <c r="EC42"/>
  <c r="ED42"/>
  <c r="EE42"/>
  <c r="EF42"/>
  <c r="EG42"/>
  <c r="EH42"/>
  <c r="EI42"/>
  <c r="EJ42"/>
  <c r="EK42"/>
  <c r="EL42"/>
  <c r="EM42"/>
  <c r="EN42"/>
  <c r="EO42"/>
  <c r="EP42"/>
  <c r="EQ42"/>
  <c r="ER42"/>
  <c r="ES42"/>
  <c r="EB43"/>
  <c r="EC43"/>
  <c r="ED43"/>
  <c r="EE43"/>
  <c r="EF43"/>
  <c r="EG43"/>
  <c r="EH43"/>
  <c r="EI43"/>
  <c r="EJ43"/>
  <c r="EK43"/>
  <c r="EL43"/>
  <c r="EM43"/>
  <c r="EN43"/>
  <c r="EO43"/>
  <c r="EP43"/>
  <c r="EQ43"/>
  <c r="ER43"/>
  <c r="ES43"/>
  <c r="EB44"/>
  <c r="EC44"/>
  <c r="ED44"/>
  <c r="EE44"/>
  <c r="EF44"/>
  <c r="EG44"/>
  <c r="EH44"/>
  <c r="EI44"/>
  <c r="EJ44"/>
  <c r="EK44"/>
  <c r="EL44"/>
  <c r="EM44"/>
  <c r="EN44"/>
  <c r="EO44"/>
  <c r="EP44"/>
  <c r="EQ44"/>
  <c r="ER44"/>
  <c r="ES44"/>
  <c r="EB45"/>
  <c r="EC45"/>
  <c r="ED45"/>
  <c r="EE45"/>
  <c r="EF45"/>
  <c r="EG45"/>
  <c r="EH45"/>
  <c r="EI45"/>
  <c r="EJ45"/>
  <c r="EK45"/>
  <c r="EL45"/>
  <c r="EM45"/>
  <c r="EN45"/>
  <c r="EO45"/>
  <c r="EP45"/>
  <c r="EQ45"/>
  <c r="ER45"/>
  <c r="ES45"/>
  <c r="EB46"/>
  <c r="EC46"/>
  <c r="ED46"/>
  <c r="EE46"/>
  <c r="EF46"/>
  <c r="EG46"/>
  <c r="EH46"/>
  <c r="EI46"/>
  <c r="EJ46"/>
  <c r="EK46"/>
  <c r="EL46"/>
  <c r="EM46"/>
  <c r="EN46"/>
  <c r="EO46"/>
  <c r="EP46"/>
  <c r="EQ46"/>
  <c r="ER46"/>
  <c r="ES46"/>
  <c r="EB47"/>
  <c r="EC47"/>
  <c r="ED47"/>
  <c r="EE47"/>
  <c r="EF47"/>
  <c r="EG47"/>
  <c r="EH47"/>
  <c r="EI47"/>
  <c r="EJ47"/>
  <c r="EK47"/>
  <c r="EL47"/>
  <c r="EM47"/>
  <c r="EN47"/>
  <c r="EO47"/>
  <c r="EP47"/>
  <c r="EQ47"/>
  <c r="ER47"/>
  <c r="ES47"/>
  <c r="EB48"/>
  <c r="EC48"/>
  <c r="ED48"/>
  <c r="EE48"/>
  <c r="EF48"/>
  <c r="EG48"/>
  <c r="EH48"/>
  <c r="EI48"/>
  <c r="EJ48"/>
  <c r="EK48"/>
  <c r="EL48"/>
  <c r="EM48"/>
  <c r="EN48"/>
  <c r="EO48"/>
  <c r="EP48"/>
  <c r="EQ48"/>
  <c r="ER48"/>
  <c r="ES48"/>
  <c r="EB49"/>
  <c r="EC49"/>
  <c r="ED49"/>
  <c r="EE49"/>
  <c r="EF49"/>
  <c r="EG49"/>
  <c r="EH49"/>
  <c r="EI49"/>
  <c r="EJ49"/>
  <c r="EK49"/>
  <c r="EL49"/>
  <c r="EM49"/>
  <c r="EN49"/>
  <c r="EO49"/>
  <c r="EP49"/>
  <c r="EQ49"/>
  <c r="ER49"/>
  <c r="ES49"/>
  <c r="EB50"/>
  <c r="EC50"/>
  <c r="ED50"/>
  <c r="EE50"/>
  <c r="EF50"/>
  <c r="EG50"/>
  <c r="EH50"/>
  <c r="EI50"/>
  <c r="EJ50"/>
  <c r="EK50"/>
  <c r="EL50"/>
  <c r="EM50"/>
  <c r="EN50"/>
  <c r="EO50"/>
  <c r="EP50"/>
  <c r="EQ50"/>
  <c r="ER50"/>
  <c r="ES50"/>
  <c r="EB51"/>
  <c r="EC51"/>
  <c r="ED51"/>
  <c r="EE51"/>
  <c r="EF51"/>
  <c r="EG51"/>
  <c r="EH51"/>
  <c r="EI51"/>
  <c r="EJ51"/>
  <c r="EK51"/>
  <c r="EL51"/>
  <c r="EM51"/>
  <c r="EN51"/>
  <c r="EO51"/>
  <c r="EP51"/>
  <c r="EQ51"/>
  <c r="ER51"/>
  <c r="ES51"/>
  <c r="EB52"/>
  <c r="EC52"/>
  <c r="ED52"/>
  <c r="EE52"/>
  <c r="EF52"/>
  <c r="EG52"/>
  <c r="EH52"/>
  <c r="EI52"/>
  <c r="EJ52"/>
  <c r="EK52"/>
  <c r="EL52"/>
  <c r="EM52"/>
  <c r="EN52"/>
  <c r="EO52"/>
  <c r="EP52"/>
  <c r="EQ52"/>
  <c r="ER52"/>
  <c r="ES52"/>
  <c r="EB53"/>
  <c r="EC53"/>
  <c r="ED53"/>
  <c r="EE53"/>
  <c r="EF53"/>
  <c r="EG53"/>
  <c r="EH53"/>
  <c r="EI53"/>
  <c r="EJ53"/>
  <c r="EK53"/>
  <c r="EL53"/>
  <c r="EM53"/>
  <c r="EN53"/>
  <c r="EO53"/>
  <c r="EP53"/>
  <c r="EQ53"/>
  <c r="ER53"/>
  <c r="ES53"/>
  <c r="EB54"/>
  <c r="EC54"/>
  <c r="ED54"/>
  <c r="EE54"/>
  <c r="EF54"/>
  <c r="EG54"/>
  <c r="EH54"/>
  <c r="EI54"/>
  <c r="EJ54"/>
  <c r="EK54"/>
  <c r="EL54"/>
  <c r="EM54"/>
  <c r="EN54"/>
  <c r="EO54"/>
  <c r="EP54"/>
  <c r="EQ54"/>
  <c r="ER54"/>
  <c r="ES54"/>
  <c r="EB55"/>
  <c r="EC55"/>
  <c r="ED55"/>
  <c r="EE55"/>
  <c r="EF55"/>
  <c r="EG55"/>
  <c r="EH55"/>
  <c r="EI55"/>
  <c r="EJ55"/>
  <c r="EK55"/>
  <c r="EL55"/>
  <c r="EM55"/>
  <c r="EN55"/>
  <c r="EO55"/>
  <c r="EP55"/>
  <c r="EQ55"/>
  <c r="ER55"/>
  <c r="ES55"/>
  <c r="EB56"/>
  <c r="EC56"/>
  <c r="ED56"/>
  <c r="EE56"/>
  <c r="EF56"/>
  <c r="EG56"/>
  <c r="EH56"/>
  <c r="EI56"/>
  <c r="EJ56"/>
  <c r="EK56"/>
  <c r="EL56"/>
  <c r="EM56"/>
  <c r="EN56"/>
  <c r="EO56"/>
  <c r="EP56"/>
  <c r="EQ56"/>
  <c r="ER56"/>
  <c r="ES56"/>
  <c r="EB57"/>
  <c r="EC57"/>
  <c r="ED57"/>
  <c r="EE57"/>
  <c r="EF57"/>
  <c r="EG57"/>
  <c r="EH57"/>
  <c r="EI57"/>
  <c r="EJ57"/>
  <c r="EK57"/>
  <c r="EL57"/>
  <c r="EM57"/>
  <c r="EN57"/>
  <c r="EO57"/>
  <c r="EP57"/>
  <c r="EQ57"/>
  <c r="ER57"/>
  <c r="ES57"/>
  <c r="EB58"/>
  <c r="EC58"/>
  <c r="ED58"/>
  <c r="EE58"/>
  <c r="EF58"/>
  <c r="EG58"/>
  <c r="EH58"/>
  <c r="EI58"/>
  <c r="EJ58"/>
  <c r="EK58"/>
  <c r="EL58"/>
  <c r="EM58"/>
  <c r="EN58"/>
  <c r="EO58"/>
  <c r="EP58"/>
  <c r="EQ58"/>
  <c r="ER58"/>
  <c r="ES58"/>
  <c r="EB59"/>
  <c r="EC59"/>
  <c r="ED59"/>
  <c r="EE59"/>
  <c r="EF59"/>
  <c r="EG59"/>
  <c r="EH59"/>
  <c r="EI59"/>
  <c r="EJ59"/>
  <c r="EK59"/>
  <c r="EL59"/>
  <c r="EM59"/>
  <c r="EN59"/>
  <c r="EO59"/>
  <c r="EP59"/>
  <c r="EQ59"/>
  <c r="ER59"/>
  <c r="ES59"/>
  <c r="EB60"/>
  <c r="EC60"/>
  <c r="ED60"/>
  <c r="EE60"/>
  <c r="EF60"/>
  <c r="EG60"/>
  <c r="EH60"/>
  <c r="EI60"/>
  <c r="EJ60"/>
  <c r="EK60"/>
  <c r="EL60"/>
  <c r="EM60"/>
  <c r="EN60"/>
  <c r="EO60"/>
  <c r="EP60"/>
  <c r="EQ60"/>
  <c r="ER60"/>
  <c r="ES60"/>
  <c r="EB61"/>
  <c r="EC61"/>
  <c r="ED61"/>
  <c r="EE61"/>
  <c r="EF61"/>
  <c r="EG61"/>
  <c r="EH61"/>
  <c r="EI61"/>
  <c r="EJ61"/>
  <c r="EK61"/>
  <c r="EL61"/>
  <c r="EM61"/>
  <c r="EN61"/>
  <c r="EO61"/>
  <c r="EP61"/>
  <c r="EQ61"/>
  <c r="ER61"/>
  <c r="ES61"/>
  <c r="EB62"/>
  <c r="EC62"/>
  <c r="ED62"/>
  <c r="EE62"/>
  <c r="EF62"/>
  <c r="EG62"/>
  <c r="EH62"/>
  <c r="EI62"/>
  <c r="EJ62"/>
  <c r="EK62"/>
  <c r="EL62"/>
  <c r="EM62"/>
  <c r="EN62"/>
  <c r="EO62"/>
  <c r="EP62"/>
  <c r="EQ62"/>
  <c r="ER62"/>
  <c r="ES62"/>
  <c r="EB63"/>
  <c r="EC63"/>
  <c r="ED63"/>
  <c r="EE63"/>
  <c r="EF63"/>
  <c r="EG63"/>
  <c r="EH63"/>
  <c r="EI63"/>
  <c r="EJ63"/>
  <c r="EK63"/>
  <c r="EL63"/>
  <c r="EM63"/>
  <c r="EN63"/>
  <c r="EO63"/>
  <c r="EP63"/>
  <c r="EQ63"/>
  <c r="ER63"/>
  <c r="ES63"/>
  <c r="EB64"/>
  <c r="EC64"/>
  <c r="ED64"/>
  <c r="EE64"/>
  <c r="EF64"/>
  <c r="EG64"/>
  <c r="EH64"/>
  <c r="EI64"/>
  <c r="EJ64"/>
  <c r="EK64"/>
  <c r="EL64"/>
  <c r="EM64"/>
  <c r="EN64"/>
  <c r="EO64"/>
  <c r="EP64"/>
  <c r="EQ64"/>
  <c r="ER64"/>
  <c r="ES64"/>
  <c r="EB65"/>
  <c r="EC65"/>
  <c r="ED65"/>
  <c r="EE65"/>
  <c r="EF65"/>
  <c r="EG65"/>
  <c r="EH65"/>
  <c r="EI65"/>
  <c r="EJ65"/>
  <c r="EK65"/>
  <c r="EL65"/>
  <c r="EM65"/>
  <c r="EN65"/>
  <c r="EO65"/>
  <c r="EP65"/>
  <c r="EQ65"/>
  <c r="ER65"/>
  <c r="ES65"/>
  <c r="EB66"/>
  <c r="EC66"/>
  <c r="ED66"/>
  <c r="EE66"/>
  <c r="EF66"/>
  <c r="EG66"/>
  <c r="EH66"/>
  <c r="EI66"/>
  <c r="EJ66"/>
  <c r="EK66"/>
  <c r="EL66"/>
  <c r="EM66"/>
  <c r="EN66"/>
  <c r="EO66"/>
  <c r="EP66"/>
  <c r="EQ66"/>
  <c r="ER66"/>
  <c r="ES66"/>
  <c r="EB67"/>
  <c r="EC67"/>
  <c r="ED67"/>
  <c r="EE67"/>
  <c r="EF67"/>
  <c r="EG67"/>
  <c r="EH67"/>
  <c r="EI67"/>
  <c r="EJ67"/>
  <c r="EK67"/>
  <c r="EL67"/>
  <c r="EM67"/>
  <c r="EN67"/>
  <c r="EO67"/>
  <c r="EP67"/>
  <c r="EQ67"/>
  <c r="ER67"/>
  <c r="ES67"/>
  <c r="EB68"/>
  <c r="EC68"/>
  <c r="ED68"/>
  <c r="EE68"/>
  <c r="EF68"/>
  <c r="EG68"/>
  <c r="EH68"/>
  <c r="EI68"/>
  <c r="EJ68"/>
  <c r="EK68"/>
  <c r="EL68"/>
  <c r="EM68"/>
  <c r="EN68"/>
  <c r="EO68"/>
  <c r="EP68"/>
  <c r="EQ68"/>
  <c r="ER68"/>
  <c r="ES68"/>
  <c r="EB69"/>
  <c r="EC69"/>
  <c r="ED69"/>
  <c r="EE69"/>
  <c r="EF69"/>
  <c r="EG69"/>
  <c r="EH69"/>
  <c r="EI69"/>
  <c r="EJ69"/>
  <c r="EK69"/>
  <c r="EL69"/>
  <c r="EM69"/>
  <c r="EN69"/>
  <c r="EO69"/>
  <c r="EP69"/>
  <c r="EQ69"/>
  <c r="ER69"/>
  <c r="ES69"/>
  <c r="EB70"/>
  <c r="EC70"/>
  <c r="ED70"/>
  <c r="EE70"/>
  <c r="EF70"/>
  <c r="EG70"/>
  <c r="EH70"/>
  <c r="EI70"/>
  <c r="EJ70"/>
  <c r="EK70"/>
  <c r="EL70"/>
  <c r="EM70"/>
  <c r="EN70"/>
  <c r="EO70"/>
  <c r="EP70"/>
  <c r="EQ70"/>
  <c r="ER70"/>
  <c r="ES70"/>
  <c r="EB71"/>
  <c r="EC71"/>
  <c r="ED71"/>
  <c r="EE71"/>
  <c r="EF71"/>
  <c r="EG71"/>
  <c r="EH71"/>
  <c r="EI71"/>
  <c r="EJ71"/>
  <c r="EK71"/>
  <c r="EL71"/>
  <c r="EM71"/>
  <c r="EN71"/>
  <c r="EO71"/>
  <c r="EP71"/>
  <c r="EQ71"/>
  <c r="ER71"/>
  <c r="ES71"/>
  <c r="EB72"/>
  <c r="EC72"/>
  <c r="ED72"/>
  <c r="EE72"/>
  <c r="EF72"/>
  <c r="EG72"/>
  <c r="EH72"/>
  <c r="EI72"/>
  <c r="EJ72"/>
  <c r="EK72"/>
  <c r="EL72"/>
  <c r="EM72"/>
  <c r="EN72"/>
  <c r="EO72"/>
  <c r="EP72"/>
  <c r="EQ72"/>
  <c r="ER72"/>
  <c r="ES72"/>
  <c r="EB73"/>
  <c r="EC73"/>
  <c r="ED73"/>
  <c r="EE73"/>
  <c r="EF73"/>
  <c r="EG73"/>
  <c r="EH73"/>
  <c r="EI73"/>
  <c r="EJ73"/>
  <c r="EK73"/>
  <c r="EL73"/>
  <c r="EM73"/>
  <c r="EN73"/>
  <c r="EO73"/>
  <c r="EP73"/>
  <c r="EQ73"/>
  <c r="ER73"/>
  <c r="ES73"/>
  <c r="EB74"/>
  <c r="EC74"/>
  <c r="ED74"/>
  <c r="EE74"/>
  <c r="EF74"/>
  <c r="EG74"/>
  <c r="EH74"/>
  <c r="EI74"/>
  <c r="EJ74"/>
  <c r="EK74"/>
  <c r="EL74"/>
  <c r="EM74"/>
  <c r="EN74"/>
  <c r="EO74"/>
  <c r="EP74"/>
  <c r="EQ74"/>
  <c r="ER74"/>
  <c r="ES74"/>
  <c r="EB75"/>
  <c r="EC75"/>
  <c r="ED75"/>
  <c r="EE75"/>
  <c r="EF75"/>
  <c r="EG75"/>
  <c r="EH75"/>
  <c r="EI75"/>
  <c r="EJ75"/>
  <c r="EK75"/>
  <c r="EL75"/>
  <c r="EM75"/>
  <c r="EN75"/>
  <c r="EO75"/>
  <c r="EP75"/>
  <c r="EQ75"/>
  <c r="ER75"/>
  <c r="ES75"/>
  <c r="EB76"/>
  <c r="EC76"/>
  <c r="ED76"/>
  <c r="EE76"/>
  <c r="EF76"/>
  <c r="EG76"/>
  <c r="EH76"/>
  <c r="EI76"/>
  <c r="EJ76"/>
  <c r="EK76"/>
  <c r="EL76"/>
  <c r="EM76"/>
  <c r="EN76"/>
  <c r="EO76"/>
  <c r="EP76"/>
  <c r="EQ76"/>
  <c r="ER76"/>
  <c r="ES76"/>
  <c r="EB77"/>
  <c r="EC77"/>
  <c r="ED77"/>
  <c r="EE77"/>
  <c r="EF77"/>
  <c r="EG77"/>
  <c r="EH77"/>
  <c r="EI77"/>
  <c r="EJ77"/>
  <c r="EK77"/>
  <c r="EL77"/>
  <c r="EM77"/>
  <c r="EN77"/>
  <c r="EO77"/>
  <c r="EP77"/>
  <c r="EQ77"/>
  <c r="ER77"/>
  <c r="ES77"/>
  <c r="EB78"/>
  <c r="EC78"/>
  <c r="ED78"/>
  <c r="EE78"/>
  <c r="EF78"/>
  <c r="EG78"/>
  <c r="EH78"/>
  <c r="EI78"/>
  <c r="EJ78"/>
  <c r="EK78"/>
  <c r="EL78"/>
  <c r="EM78"/>
  <c r="EN78"/>
  <c r="EO78"/>
  <c r="EP78"/>
  <c r="EQ78"/>
  <c r="ER78"/>
  <c r="ES78"/>
  <c r="EB79"/>
  <c r="EC79"/>
  <c r="ED79"/>
  <c r="EE79"/>
  <c r="EF79"/>
  <c r="EG79"/>
  <c r="EH79"/>
  <c r="EI79"/>
  <c r="EJ79"/>
  <c r="EK79"/>
  <c r="EL79"/>
  <c r="EM79"/>
  <c r="EN79"/>
  <c r="EO79"/>
  <c r="EP79"/>
  <c r="EQ79"/>
  <c r="ER79"/>
  <c r="ES79"/>
  <c r="EB80"/>
  <c r="EC80"/>
  <c r="ED80"/>
  <c r="EE80"/>
  <c r="EF80"/>
  <c r="EG80"/>
  <c r="EH80"/>
  <c r="EI80"/>
  <c r="EJ80"/>
  <c r="EK80"/>
  <c r="EL80"/>
  <c r="EM80"/>
  <c r="EN80"/>
  <c r="EO80"/>
  <c r="EP80"/>
  <c r="EQ80"/>
  <c r="ER80"/>
  <c r="ES80"/>
  <c r="EB81"/>
  <c r="EC81"/>
  <c r="ED81"/>
  <c r="EE81"/>
  <c r="EF81"/>
  <c r="EG81"/>
  <c r="EH81"/>
  <c r="EI81"/>
  <c r="EJ81"/>
  <c r="EK81"/>
  <c r="EL81"/>
  <c r="EM81"/>
  <c r="EN81"/>
  <c r="EO81"/>
  <c r="EP81"/>
  <c r="EQ81"/>
  <c r="ER81"/>
  <c r="ES81"/>
  <c r="EB82"/>
  <c r="EC82"/>
  <c r="ED82"/>
  <c r="EE82"/>
  <c r="EF82"/>
  <c r="EG82"/>
  <c r="EH82"/>
  <c r="EI82"/>
  <c r="EJ82"/>
  <c r="EK82"/>
  <c r="EL82"/>
  <c r="EM82"/>
  <c r="EN82"/>
  <c r="EO82"/>
  <c r="EP82"/>
  <c r="EQ82"/>
  <c r="ER82"/>
  <c r="ES82"/>
  <c r="EB83"/>
  <c r="EC83"/>
  <c r="ED83"/>
  <c r="EE83"/>
  <c r="EF83"/>
  <c r="EG83"/>
  <c r="EH83"/>
  <c r="EI83"/>
  <c r="EJ83"/>
  <c r="EK83"/>
  <c r="EL83"/>
  <c r="EM83"/>
  <c r="EN83"/>
  <c r="EO83"/>
  <c r="EP83"/>
  <c r="EQ83"/>
  <c r="ER83"/>
  <c r="ES83"/>
  <c r="EB84"/>
  <c r="EC84"/>
  <c r="ED84"/>
  <c r="EE84"/>
  <c r="EF84"/>
  <c r="EG84"/>
  <c r="EH84"/>
  <c r="EI84"/>
  <c r="EJ84"/>
  <c r="EK84"/>
  <c r="EL84"/>
  <c r="EM84"/>
  <c r="EN84"/>
  <c r="EO84"/>
  <c r="EP84"/>
  <c r="EQ84"/>
  <c r="ER84"/>
  <c r="ES84"/>
  <c r="EB85"/>
  <c r="EC85"/>
  <c r="ED85"/>
  <c r="EE85"/>
  <c r="EF85"/>
  <c r="EG85"/>
  <c r="EH85"/>
  <c r="EI85"/>
  <c r="EJ85"/>
  <c r="EK85"/>
  <c r="EL85"/>
  <c r="EM85"/>
  <c r="EN85"/>
  <c r="EO85"/>
  <c r="EP85"/>
  <c r="EQ85"/>
  <c r="ER85"/>
  <c r="ES85"/>
  <c r="EB86"/>
  <c r="EC86"/>
  <c r="ED86"/>
  <c r="EE86"/>
  <c r="EF86"/>
  <c r="EG86"/>
  <c r="EH86"/>
  <c r="EI86"/>
  <c r="EJ86"/>
  <c r="EK86"/>
  <c r="EL86"/>
  <c r="EM86"/>
  <c r="EN86"/>
  <c r="EO86"/>
  <c r="EP86"/>
  <c r="EQ86"/>
  <c r="ER86"/>
  <c r="ES86"/>
  <c r="EB87"/>
  <c r="EC87"/>
  <c r="ED87"/>
  <c r="EE87"/>
  <c r="EF87"/>
  <c r="EG87"/>
  <c r="EH87"/>
  <c r="EI87"/>
  <c r="EJ87"/>
  <c r="EK87"/>
  <c r="EL87"/>
  <c r="EM87"/>
  <c r="EN87"/>
  <c r="EO87"/>
  <c r="EP87"/>
  <c r="EQ87"/>
  <c r="ER87"/>
  <c r="ES87"/>
  <c r="EB88"/>
  <c r="EC88"/>
  <c r="ED88"/>
  <c r="EE88"/>
  <c r="EF88"/>
  <c r="EG88"/>
  <c r="EH88"/>
  <c r="EI88"/>
  <c r="EJ88"/>
  <c r="EK88"/>
  <c r="EL88"/>
  <c r="EM88"/>
  <c r="EN88"/>
  <c r="EO88"/>
  <c r="EP88"/>
  <c r="EQ88"/>
  <c r="ER88"/>
  <c r="ES88"/>
  <c r="EB89"/>
  <c r="EC89"/>
  <c r="ED89"/>
  <c r="EE89"/>
  <c r="EF89"/>
  <c r="EG89"/>
  <c r="EH89"/>
  <c r="EI89"/>
  <c r="EJ89"/>
  <c r="EK89"/>
  <c r="EL89"/>
  <c r="EM89"/>
  <c r="EN89"/>
  <c r="EO89"/>
  <c r="EP89"/>
  <c r="EQ89"/>
  <c r="ER89"/>
  <c r="ES89"/>
  <c r="EB90"/>
  <c r="EC90"/>
  <c r="ED90"/>
  <c r="EE90"/>
  <c r="EF90"/>
  <c r="EG90"/>
  <c r="EH90"/>
  <c r="EI90"/>
  <c r="EJ90"/>
  <c r="EK90"/>
  <c r="EL90"/>
  <c r="EM90"/>
  <c r="EN90"/>
  <c r="EO90"/>
  <c r="EP90"/>
  <c r="EQ90"/>
  <c r="ER90"/>
  <c r="ES90"/>
  <c r="EB91"/>
  <c r="EC91"/>
  <c r="ED91"/>
  <c r="EE91"/>
  <c r="EF91"/>
  <c r="EG91"/>
  <c r="EH91"/>
  <c r="EI91"/>
  <c r="EJ91"/>
  <c r="EK91"/>
  <c r="EL91"/>
  <c r="EM91"/>
  <c r="EN91"/>
  <c r="EO91"/>
  <c r="EP91"/>
  <c r="EQ91"/>
  <c r="ER91"/>
  <c r="ES91"/>
  <c r="EB92"/>
  <c r="EC92"/>
  <c r="ED92"/>
  <c r="EE92"/>
  <c r="EF92"/>
  <c r="EG92"/>
  <c r="EH92"/>
  <c r="EI92"/>
  <c r="EJ92"/>
  <c r="EK92"/>
  <c r="EL92"/>
  <c r="EM92"/>
  <c r="EN92"/>
  <c r="EO92"/>
  <c r="EP92"/>
  <c r="EQ92"/>
  <c r="ER92"/>
  <c r="ES92"/>
  <c r="EB93"/>
  <c r="EC93"/>
  <c r="ED93"/>
  <c r="EE93"/>
  <c r="EF93"/>
  <c r="EG93"/>
  <c r="EH93"/>
  <c r="EI93"/>
  <c r="EJ93"/>
  <c r="EK93"/>
  <c r="EL93"/>
  <c r="EM93"/>
  <c r="EN93"/>
  <c r="EO93"/>
  <c r="EP93"/>
  <c r="EQ93"/>
  <c r="ER93"/>
  <c r="ES93"/>
  <c r="EB94"/>
  <c r="EC94"/>
  <c r="ED94"/>
  <c r="EE94"/>
  <c r="EF94"/>
  <c r="EG94"/>
  <c r="EH94"/>
  <c r="EI94"/>
  <c r="EJ94"/>
  <c r="EK94"/>
  <c r="EL94"/>
  <c r="EM94"/>
  <c r="EN94"/>
  <c r="EO94"/>
  <c r="EP94"/>
  <c r="EQ94"/>
  <c r="ER94"/>
  <c r="ES94"/>
  <c r="EB95"/>
  <c r="EC95"/>
  <c r="ED95"/>
  <c r="EE95"/>
  <c r="EF95"/>
  <c r="EG95"/>
  <c r="EH95"/>
  <c r="EI95"/>
  <c r="EJ95"/>
  <c r="EK95"/>
  <c r="EL95"/>
  <c r="EM95"/>
  <c r="EN95"/>
  <c r="EO95"/>
  <c r="EP95"/>
  <c r="EQ95"/>
  <c r="ER95"/>
  <c r="ES95"/>
  <c r="EB96"/>
  <c r="EC96"/>
  <c r="ED96"/>
  <c r="EE96"/>
  <c r="EF96"/>
  <c r="EG96"/>
  <c r="EH96"/>
  <c r="EI96"/>
  <c r="EJ96"/>
  <c r="EK96"/>
  <c r="EL96"/>
  <c r="EM96"/>
  <c r="EN96"/>
  <c r="EO96"/>
  <c r="EP96"/>
  <c r="EQ96"/>
  <c r="ER96"/>
  <c r="ES96"/>
  <c r="EB97"/>
  <c r="EC97"/>
  <c r="ED97"/>
  <c r="EE97"/>
  <c r="EF97"/>
  <c r="EG97"/>
  <c r="EH97"/>
  <c r="EI97"/>
  <c r="EJ97"/>
  <c r="EK97"/>
  <c r="EL97"/>
  <c r="EM97"/>
  <c r="EN97"/>
  <c r="EO97"/>
  <c r="EP97"/>
  <c r="EQ97"/>
  <c r="ER97"/>
  <c r="ES97"/>
  <c r="EB98"/>
  <c r="EC98"/>
  <c r="ED98"/>
  <c r="EE98"/>
  <c r="EF98"/>
  <c r="EG98"/>
  <c r="EH98"/>
  <c r="EI98"/>
  <c r="EJ98"/>
  <c r="EK98"/>
  <c r="EL98"/>
  <c r="EM98"/>
  <c r="EN98"/>
  <c r="EO98"/>
  <c r="EP98"/>
  <c r="EQ98"/>
  <c r="ER98"/>
  <c r="ES98"/>
  <c r="EB99"/>
  <c r="EC99"/>
  <c r="ED99"/>
  <c r="EE99"/>
  <c r="EF99"/>
  <c r="EG99"/>
  <c r="EH99"/>
  <c r="EI99"/>
  <c r="EJ99"/>
  <c r="EK99"/>
  <c r="EL99"/>
  <c r="EM99"/>
  <c r="EN99"/>
  <c r="EO99"/>
  <c r="EP99"/>
  <c r="EQ99"/>
  <c r="ER99"/>
  <c r="ES99"/>
  <c r="EB100"/>
  <c r="EC100"/>
  <c r="ED100"/>
  <c r="EE100"/>
  <c r="EF100"/>
  <c r="EG100"/>
  <c r="EH100"/>
  <c r="EI100"/>
  <c r="EJ100"/>
  <c r="EK100"/>
  <c r="EL100"/>
  <c r="EM100"/>
  <c r="EN100"/>
  <c r="EO100"/>
  <c r="EP100"/>
  <c r="EQ100"/>
  <c r="ER100"/>
  <c r="ES100"/>
  <c r="EB101"/>
  <c r="EC101"/>
  <c r="ED101"/>
  <c r="EE101"/>
  <c r="EF101"/>
  <c r="EG101"/>
  <c r="EH101"/>
  <c r="EI101"/>
  <c r="EJ101"/>
  <c r="EK101"/>
  <c r="EL101"/>
  <c r="EM101"/>
  <c r="EN101"/>
  <c r="EO101"/>
  <c r="EP101"/>
  <c r="EQ101"/>
  <c r="ER101"/>
  <c r="ES101"/>
  <c r="EB102"/>
  <c r="EC102"/>
  <c r="ED102"/>
  <c r="EE102"/>
  <c r="EF102"/>
  <c r="EG102"/>
  <c r="EH102"/>
  <c r="EI102"/>
  <c r="EJ102"/>
  <c r="EK102"/>
  <c r="EL102"/>
  <c r="EM102"/>
  <c r="EN102"/>
  <c r="EO102"/>
  <c r="EP102"/>
  <c r="EQ102"/>
  <c r="ER102"/>
  <c r="ES102"/>
  <c r="EB103"/>
  <c r="EC103"/>
  <c r="ED103"/>
  <c r="EE103"/>
  <c r="EF103"/>
  <c r="EG103"/>
  <c r="EH103"/>
  <c r="EI103"/>
  <c r="EJ103"/>
  <c r="EK103"/>
  <c r="EL103"/>
  <c r="EM103"/>
  <c r="EN103"/>
  <c r="EO103"/>
  <c r="EP103"/>
  <c r="EQ103"/>
  <c r="ER103"/>
  <c r="ES103"/>
  <c r="EB104"/>
  <c r="EC104"/>
  <c r="ED104"/>
  <c r="EE104"/>
  <c r="EF104"/>
  <c r="EG104"/>
  <c r="EH104"/>
  <c r="EI104"/>
  <c r="EJ104"/>
  <c r="EK104"/>
  <c r="EL104"/>
  <c r="EM104"/>
  <c r="EN104"/>
  <c r="EO104"/>
  <c r="EP104"/>
  <c r="EQ104"/>
  <c r="ER104"/>
  <c r="ES104"/>
  <c r="EB105"/>
  <c r="EC105"/>
  <c r="ED105"/>
  <c r="EE105"/>
  <c r="EF105"/>
  <c r="EG105"/>
  <c r="EH105"/>
  <c r="EI105"/>
  <c r="EJ105"/>
  <c r="EK105"/>
  <c r="EL105"/>
  <c r="EM105"/>
  <c r="EN105"/>
  <c r="EO105"/>
  <c r="EP105"/>
  <c r="EQ105"/>
  <c r="ER105"/>
  <c r="ES105"/>
  <c r="EB106"/>
  <c r="EC106"/>
  <c r="ED106"/>
  <c r="EE106"/>
  <c r="EF106"/>
  <c r="EG106"/>
  <c r="EH106"/>
  <c r="EI106"/>
  <c r="EJ106"/>
  <c r="EK106"/>
  <c r="EL106"/>
  <c r="EM106"/>
  <c r="EN106"/>
  <c r="EO106"/>
  <c r="EP106"/>
  <c r="EQ106"/>
  <c r="ER106"/>
  <c r="ES106"/>
  <c r="EB107"/>
  <c r="EC107"/>
  <c r="ED107"/>
  <c r="EE107"/>
  <c r="EF107"/>
  <c r="EG107"/>
  <c r="EH107"/>
  <c r="EI107"/>
  <c r="EJ107"/>
  <c r="EK107"/>
  <c r="EL107"/>
  <c r="EM107"/>
  <c r="EN107"/>
  <c r="EO107"/>
  <c r="EP107"/>
  <c r="EQ107"/>
  <c r="ER107"/>
  <c r="ES107"/>
  <c r="EB108"/>
  <c r="EC108"/>
  <c r="ED108"/>
  <c r="EE108"/>
  <c r="EF108"/>
  <c r="EG108"/>
  <c r="EH108"/>
  <c r="EI108"/>
  <c r="EJ108"/>
  <c r="EK108"/>
  <c r="EL108"/>
  <c r="EM108"/>
  <c r="EN108"/>
  <c r="EO108"/>
  <c r="EP108"/>
  <c r="EQ108"/>
  <c r="ER108"/>
  <c r="ES108"/>
  <c r="EB109"/>
  <c r="EC109"/>
  <c r="ED109"/>
  <c r="EE109"/>
  <c r="EF109"/>
  <c r="EG109"/>
  <c r="EH109"/>
  <c r="EI109"/>
  <c r="EJ109"/>
  <c r="EK109"/>
  <c r="EL109"/>
  <c r="EM109"/>
  <c r="EN109"/>
  <c r="EO109"/>
  <c r="EP109"/>
  <c r="EQ109"/>
  <c r="ER109"/>
  <c r="ES109"/>
  <c r="ED110"/>
  <c r="EE110"/>
  <c r="EI110"/>
  <c r="EL110"/>
  <c r="EO110"/>
  <c r="ES110"/>
  <c r="ES5"/>
  <c r="ER5"/>
  <c r="EQ5"/>
  <c r="EP5"/>
  <c r="EO5"/>
  <c r="EN5"/>
  <c r="EM5"/>
  <c r="EL5"/>
  <c r="EK5"/>
  <c r="EJ5"/>
  <c r="EI5"/>
  <c r="EH5"/>
  <c r="EG5"/>
  <c r="EF5"/>
  <c r="EE5"/>
  <c r="ED5"/>
  <c r="EC5"/>
  <c r="EB5"/>
  <c r="BB109"/>
  <c r="BA109"/>
  <c r="BB108"/>
  <c r="BA108"/>
  <c r="BB107"/>
  <c r="BA107"/>
  <c r="BB106"/>
  <c r="BA106"/>
  <c r="BB105"/>
  <c r="BA105"/>
  <c r="BB104"/>
  <c r="BA104"/>
  <c r="BB103"/>
  <c r="BA103"/>
  <c r="BB102"/>
  <c r="BA102"/>
  <c r="BB101"/>
  <c r="BA101"/>
  <c r="BB100"/>
  <c r="BA100"/>
  <c r="BB99"/>
  <c r="BA99"/>
  <c r="BB98"/>
  <c r="BA98"/>
  <c r="BB97"/>
  <c r="BA97"/>
  <c r="BB96"/>
  <c r="BA96"/>
  <c r="BB95"/>
  <c r="BA95"/>
  <c r="BB94"/>
  <c r="BA94"/>
  <c r="BB93"/>
  <c r="BA93"/>
  <c r="BB92"/>
  <c r="BA92"/>
  <c r="BB91"/>
  <c r="BA91"/>
  <c r="BB90"/>
  <c r="BA90"/>
  <c r="BB89"/>
  <c r="BA89"/>
  <c r="BB88"/>
  <c r="BA88"/>
  <c r="BB87"/>
  <c r="BA87"/>
  <c r="BB86"/>
  <c r="BA86"/>
  <c r="BB85"/>
  <c r="BA85"/>
  <c r="BB84"/>
  <c r="BA84"/>
  <c r="BB83"/>
  <c r="BA83"/>
  <c r="BB82"/>
  <c r="BA82"/>
  <c r="BB81"/>
  <c r="BA81"/>
  <c r="BB80"/>
  <c r="BA80"/>
  <c r="BB79"/>
  <c r="BA79"/>
  <c r="BB78"/>
  <c r="BA78"/>
  <c r="BB77"/>
  <c r="BA77"/>
  <c r="BB76"/>
  <c r="BA76"/>
  <c r="BB75"/>
  <c r="BA75"/>
  <c r="BB74"/>
  <c r="BA74"/>
  <c r="BB73"/>
  <c r="BA73"/>
  <c r="BB72"/>
  <c r="BA72"/>
  <c r="BB71"/>
  <c r="BA71"/>
  <c r="BB70"/>
  <c r="BA70"/>
  <c r="BB69"/>
  <c r="BA69"/>
  <c r="BB68"/>
  <c r="BA68"/>
  <c r="BB67"/>
  <c r="BA67"/>
  <c r="BB66"/>
  <c r="BA66"/>
  <c r="BB65"/>
  <c r="BA65"/>
  <c r="BB64"/>
  <c r="BA64"/>
  <c r="BB63"/>
  <c r="BA63"/>
  <c r="BB62"/>
  <c r="BA62"/>
  <c r="BB61"/>
  <c r="BA61"/>
  <c r="BB60"/>
  <c r="BA60"/>
  <c r="BB59"/>
  <c r="BA59"/>
  <c r="BB58"/>
  <c r="BA58"/>
  <c r="BB57"/>
  <c r="BA57"/>
  <c r="BB56"/>
  <c r="BA56"/>
  <c r="BB55"/>
  <c r="BA55"/>
  <c r="BB54"/>
  <c r="BA54"/>
  <c r="BB53"/>
  <c r="BA53"/>
  <c r="BB52"/>
  <c r="BA52"/>
  <c r="BB51"/>
  <c r="BA51"/>
  <c r="BB50"/>
  <c r="BA50"/>
  <c r="BB49"/>
  <c r="BA49"/>
  <c r="BB48"/>
  <c r="BA48"/>
  <c r="BB47"/>
  <c r="BA47"/>
  <c r="BB46"/>
  <c r="BA46"/>
  <c r="BB45"/>
  <c r="BA45"/>
  <c r="BB44"/>
  <c r="BA44"/>
  <c r="BB43"/>
  <c r="BA43"/>
  <c r="BB42"/>
  <c r="BA42"/>
  <c r="BB41"/>
  <c r="BA41"/>
  <c r="BB40"/>
  <c r="BA40"/>
  <c r="BB39"/>
  <c r="BA39"/>
  <c r="BB38"/>
  <c r="BA38"/>
  <c r="BB37"/>
  <c r="BA37"/>
  <c r="BB36"/>
  <c r="BA36"/>
  <c r="BB35"/>
  <c r="BA35"/>
  <c r="BB34"/>
  <c r="BA34"/>
  <c r="BB33"/>
  <c r="BA33"/>
  <c r="BB32"/>
  <c r="BA32"/>
  <c r="BB31"/>
  <c r="BA31"/>
  <c r="BB30"/>
  <c r="BA30"/>
  <c r="BB29"/>
  <c r="BA29"/>
  <c r="BB27"/>
  <c r="BA27"/>
  <c r="BB26"/>
  <c r="BA26"/>
  <c r="BB25"/>
  <c r="BA25"/>
  <c r="BB24"/>
  <c r="BA24"/>
  <c r="BB23"/>
  <c r="BA23"/>
  <c r="BB22"/>
  <c r="BA22"/>
  <c r="BB21"/>
  <c r="BA21"/>
  <c r="BB20"/>
  <c r="BA20"/>
  <c r="BB19"/>
  <c r="BA19"/>
  <c r="BB18"/>
  <c r="BA18"/>
  <c r="BB17"/>
  <c r="BA17"/>
  <c r="BB16"/>
  <c r="BA16"/>
  <c r="BB15"/>
  <c r="BA15"/>
  <c r="BB14"/>
  <c r="BA14"/>
  <c r="BB13"/>
  <c r="BA13"/>
  <c r="BB12"/>
  <c r="BA12"/>
  <c r="BB11"/>
  <c r="BA11"/>
  <c r="BB9"/>
  <c r="BA9"/>
  <c r="BB8"/>
  <c r="BA8"/>
  <c r="BB7"/>
  <c r="BA7"/>
  <c r="BB6"/>
  <c r="BA6"/>
  <c r="BB5"/>
  <c r="BA5"/>
  <c r="AX109"/>
  <c r="AW109"/>
  <c r="AX108"/>
  <c r="AW108"/>
  <c r="AX107"/>
  <c r="AW107"/>
  <c r="AX106"/>
  <c r="AW106"/>
  <c r="AX105"/>
  <c r="AW105"/>
  <c r="AX104"/>
  <c r="AW104"/>
  <c r="AX103"/>
  <c r="AW103"/>
  <c r="AX102"/>
  <c r="AW102"/>
  <c r="AX101"/>
  <c r="AW101"/>
  <c r="AX100"/>
  <c r="AW100"/>
  <c r="AX99"/>
  <c r="AW99"/>
  <c r="AX98"/>
  <c r="AW98"/>
  <c r="AX97"/>
  <c r="AW97"/>
  <c r="AX96"/>
  <c r="AW96"/>
  <c r="AX95"/>
  <c r="AW95"/>
  <c r="AX94"/>
  <c r="AW94"/>
  <c r="AX93"/>
  <c r="AW93"/>
  <c r="AX92"/>
  <c r="AW92"/>
  <c r="AX91"/>
  <c r="AW91"/>
  <c r="AX90"/>
  <c r="AW90"/>
  <c r="AX89"/>
  <c r="AW89"/>
  <c r="AX88"/>
  <c r="AW88"/>
  <c r="AX87"/>
  <c r="AW87"/>
  <c r="AX86"/>
  <c r="AW86"/>
  <c r="AX85"/>
  <c r="AW85"/>
  <c r="AX84"/>
  <c r="AW84"/>
  <c r="AX83"/>
  <c r="AW83"/>
  <c r="AX82"/>
  <c r="AW82"/>
  <c r="AX81"/>
  <c r="AW81"/>
  <c r="AX80"/>
  <c r="AW80"/>
  <c r="AX79"/>
  <c r="AW79"/>
  <c r="AX78"/>
  <c r="AW78"/>
  <c r="AX77"/>
  <c r="AW77"/>
  <c r="AX76"/>
  <c r="AW76"/>
  <c r="AX75"/>
  <c r="AW75"/>
  <c r="AX74"/>
  <c r="AW74"/>
  <c r="AX73"/>
  <c r="AW73"/>
  <c r="AX72"/>
  <c r="AW72"/>
  <c r="AX71"/>
  <c r="AW71"/>
  <c r="AX70"/>
  <c r="AW70"/>
  <c r="AX69"/>
  <c r="AW69"/>
  <c r="AX68"/>
  <c r="AW68"/>
  <c r="AX67"/>
  <c r="AW67"/>
  <c r="AX66"/>
  <c r="AW66"/>
  <c r="AX65"/>
  <c r="AW65"/>
  <c r="AX64"/>
  <c r="AW64"/>
  <c r="AX63"/>
  <c r="AW63"/>
  <c r="AX62"/>
  <c r="AW62"/>
  <c r="AX61"/>
  <c r="AW61"/>
  <c r="AX60"/>
  <c r="AW60"/>
  <c r="AX59"/>
  <c r="AW59"/>
  <c r="AX58"/>
  <c r="AW58"/>
  <c r="AX57"/>
  <c r="AW57"/>
  <c r="AX56"/>
  <c r="AW56"/>
  <c r="AX55"/>
  <c r="AW55"/>
  <c r="AX54"/>
  <c r="AW54"/>
  <c r="AX53"/>
  <c r="AW53"/>
  <c r="AX52"/>
  <c r="AW52"/>
  <c r="AX51"/>
  <c r="AW51"/>
  <c r="AX50"/>
  <c r="AW50"/>
  <c r="AX49"/>
  <c r="AW49"/>
  <c r="AX48"/>
  <c r="AW48"/>
  <c r="AX47"/>
  <c r="AW47"/>
  <c r="AX46"/>
  <c r="AW46"/>
  <c r="AX45"/>
  <c r="AW45"/>
  <c r="AX44"/>
  <c r="AW44"/>
  <c r="AX43"/>
  <c r="AW43"/>
  <c r="AX42"/>
  <c r="AW42"/>
  <c r="AX41"/>
  <c r="AW41"/>
  <c r="AX40"/>
  <c r="AW40"/>
  <c r="AX39"/>
  <c r="AW39"/>
  <c r="AX38"/>
  <c r="AW38"/>
  <c r="AX37"/>
  <c r="AW37"/>
  <c r="AX36"/>
  <c r="AW36"/>
  <c r="AX35"/>
  <c r="AW35"/>
  <c r="AX34"/>
  <c r="AW34"/>
  <c r="AX33"/>
  <c r="AW33"/>
  <c r="AX32"/>
  <c r="AW32"/>
  <c r="AX31"/>
  <c r="AW31"/>
  <c r="AX30"/>
  <c r="AW30"/>
  <c r="AX29"/>
  <c r="AW29"/>
  <c r="AX27"/>
  <c r="AW27"/>
  <c r="AX26"/>
  <c r="AW26"/>
  <c r="AX25"/>
  <c r="AW25"/>
  <c r="AX24"/>
  <c r="AW24"/>
  <c r="AX23"/>
  <c r="AW23"/>
  <c r="AX22"/>
  <c r="AW22"/>
  <c r="AX21"/>
  <c r="AW21"/>
  <c r="AX20"/>
  <c r="AW20"/>
  <c r="AX19"/>
  <c r="AW19"/>
  <c r="AX18"/>
  <c r="AW18"/>
  <c r="AX17"/>
  <c r="AW17"/>
  <c r="AX16"/>
  <c r="AW16"/>
  <c r="AX15"/>
  <c r="AW15"/>
  <c r="AX14"/>
  <c r="AW14"/>
  <c r="AX13"/>
  <c r="AW13"/>
  <c r="AX12"/>
  <c r="AW12"/>
  <c r="AX11"/>
  <c r="AW11"/>
  <c r="AX9"/>
  <c r="AW9"/>
  <c r="AX8"/>
  <c r="AW8"/>
  <c r="AX7"/>
  <c r="AW7"/>
  <c r="AX6"/>
  <c r="AW6"/>
  <c r="AX5"/>
  <c r="AW5"/>
  <c r="AT109"/>
  <c r="AS109"/>
  <c r="AT108"/>
  <c r="AS108"/>
  <c r="AT107"/>
  <c r="AS107"/>
  <c r="AT106"/>
  <c r="AS106"/>
  <c r="AT105"/>
  <c r="AS105"/>
  <c r="AT104"/>
  <c r="AS104"/>
  <c r="AT103"/>
  <c r="AS103"/>
  <c r="AT102"/>
  <c r="AS102"/>
  <c r="AT101"/>
  <c r="AS101"/>
  <c r="AT100"/>
  <c r="AS100"/>
  <c r="AT99"/>
  <c r="AS99"/>
  <c r="AT98"/>
  <c r="AS98"/>
  <c r="AT97"/>
  <c r="AS97"/>
  <c r="AT96"/>
  <c r="AS96"/>
  <c r="AT95"/>
  <c r="AS95"/>
  <c r="AT94"/>
  <c r="AS94"/>
  <c r="AT93"/>
  <c r="AS93"/>
  <c r="AT92"/>
  <c r="AS92"/>
  <c r="AT91"/>
  <c r="AS91"/>
  <c r="AT90"/>
  <c r="AS90"/>
  <c r="AT89"/>
  <c r="AS89"/>
  <c r="AT88"/>
  <c r="AS88"/>
  <c r="AT87"/>
  <c r="AS87"/>
  <c r="AT86"/>
  <c r="AS86"/>
  <c r="AT85"/>
  <c r="AS85"/>
  <c r="AT84"/>
  <c r="AS84"/>
  <c r="AT83"/>
  <c r="AS83"/>
  <c r="AT82"/>
  <c r="AS82"/>
  <c r="AT81"/>
  <c r="AS81"/>
  <c r="AT80"/>
  <c r="AS80"/>
  <c r="AT79"/>
  <c r="AS79"/>
  <c r="AT78"/>
  <c r="AS78"/>
  <c r="AT77"/>
  <c r="AS77"/>
  <c r="AT76"/>
  <c r="AS76"/>
  <c r="AT75"/>
  <c r="AS75"/>
  <c r="AT74"/>
  <c r="AS74"/>
  <c r="AT73"/>
  <c r="AS73"/>
  <c r="AT72"/>
  <c r="AS72"/>
  <c r="AT71"/>
  <c r="AS71"/>
  <c r="AT70"/>
  <c r="AS70"/>
  <c r="AT69"/>
  <c r="AS69"/>
  <c r="AT68"/>
  <c r="AS68"/>
  <c r="AT67"/>
  <c r="AS67"/>
  <c r="AT66"/>
  <c r="AS66"/>
  <c r="AT65"/>
  <c r="AS65"/>
  <c r="AT64"/>
  <c r="AS64"/>
  <c r="AT63"/>
  <c r="AS63"/>
  <c r="AT62"/>
  <c r="AS62"/>
  <c r="AT61"/>
  <c r="AS61"/>
  <c r="AT60"/>
  <c r="AS60"/>
  <c r="AT59"/>
  <c r="AS59"/>
  <c r="AT58"/>
  <c r="AS58"/>
  <c r="AT57"/>
  <c r="AS57"/>
  <c r="AT56"/>
  <c r="AS56"/>
  <c r="AT55"/>
  <c r="AS55"/>
  <c r="AT54"/>
  <c r="AS54"/>
  <c r="AT53"/>
  <c r="AS53"/>
  <c r="AT52"/>
  <c r="AS52"/>
  <c r="AT51"/>
  <c r="AS51"/>
  <c r="AT50"/>
  <c r="AS50"/>
  <c r="AT49"/>
  <c r="AS49"/>
  <c r="AT48"/>
  <c r="AS48"/>
  <c r="AT47"/>
  <c r="AS47"/>
  <c r="AT46"/>
  <c r="AS46"/>
  <c r="AT45"/>
  <c r="AS45"/>
  <c r="AT44"/>
  <c r="AS44"/>
  <c r="AT43"/>
  <c r="AS43"/>
  <c r="AT42"/>
  <c r="AS42"/>
  <c r="AT41"/>
  <c r="AS41"/>
  <c r="AT40"/>
  <c r="AS40"/>
  <c r="AT39"/>
  <c r="AS39"/>
  <c r="AT38"/>
  <c r="AS38"/>
  <c r="AT37"/>
  <c r="AS37"/>
  <c r="AT36"/>
  <c r="AS36"/>
  <c r="AT35"/>
  <c r="AS35"/>
  <c r="AT34"/>
  <c r="AS34"/>
  <c r="AT33"/>
  <c r="AS33"/>
  <c r="AT32"/>
  <c r="AS32"/>
  <c r="AT31"/>
  <c r="AS31"/>
  <c r="AT30"/>
  <c r="AS30"/>
  <c r="AT29"/>
  <c r="AS29"/>
  <c r="AT27"/>
  <c r="AS27"/>
  <c r="AT26"/>
  <c r="AS26"/>
  <c r="AT25"/>
  <c r="AS25"/>
  <c r="AT24"/>
  <c r="AS24"/>
  <c r="AT23"/>
  <c r="AS23"/>
  <c r="AT22"/>
  <c r="AS22"/>
  <c r="AT21"/>
  <c r="AS21"/>
  <c r="AT20"/>
  <c r="AS20"/>
  <c r="AT19"/>
  <c r="AS19"/>
  <c r="AT18"/>
  <c r="AS18"/>
  <c r="AT17"/>
  <c r="AS17"/>
  <c r="AT16"/>
  <c r="AS16"/>
  <c r="AT15"/>
  <c r="AS15"/>
  <c r="AT14"/>
  <c r="AS14"/>
  <c r="AT13"/>
  <c r="AS13"/>
  <c r="AT12"/>
  <c r="AS12"/>
  <c r="AT11"/>
  <c r="AS11"/>
  <c r="AT9"/>
  <c r="AS9"/>
  <c r="AT8"/>
  <c r="AS8"/>
  <c r="AT7"/>
  <c r="AS7"/>
  <c r="AT6"/>
  <c r="AS6"/>
  <c r="AT5"/>
  <c r="AS5"/>
  <c r="AP109"/>
  <c r="AO109"/>
  <c r="AP108"/>
  <c r="AO108"/>
  <c r="AP107"/>
  <c r="AO107"/>
  <c r="AP106"/>
  <c r="AO106"/>
  <c r="AP105"/>
  <c r="AO105"/>
  <c r="AP104"/>
  <c r="AO104"/>
  <c r="AP103"/>
  <c r="AO103"/>
  <c r="AP102"/>
  <c r="AO102"/>
  <c r="AP101"/>
  <c r="AO101"/>
  <c r="AP100"/>
  <c r="AO100"/>
  <c r="AP99"/>
  <c r="AO99"/>
  <c r="AP98"/>
  <c r="AO98"/>
  <c r="AP97"/>
  <c r="AO97"/>
  <c r="AP96"/>
  <c r="AO96"/>
  <c r="AP95"/>
  <c r="AO95"/>
  <c r="AP94"/>
  <c r="AO94"/>
  <c r="AP93"/>
  <c r="AO93"/>
  <c r="AP92"/>
  <c r="AO92"/>
  <c r="AP91"/>
  <c r="AO91"/>
  <c r="AP90"/>
  <c r="AO90"/>
  <c r="AP89"/>
  <c r="AO89"/>
  <c r="AP88"/>
  <c r="AO88"/>
  <c r="AP87"/>
  <c r="AO87"/>
  <c r="AP86"/>
  <c r="AO86"/>
  <c r="AP85"/>
  <c r="AO85"/>
  <c r="AP84"/>
  <c r="AO84"/>
  <c r="AP83"/>
  <c r="AO83"/>
  <c r="AP82"/>
  <c r="AO82"/>
  <c r="AP81"/>
  <c r="AO81"/>
  <c r="AP80"/>
  <c r="AO80"/>
  <c r="AP79"/>
  <c r="AO79"/>
  <c r="AP78"/>
  <c r="AO78"/>
  <c r="AP77"/>
  <c r="AO77"/>
  <c r="AP76"/>
  <c r="AO76"/>
  <c r="AP75"/>
  <c r="AO75"/>
  <c r="AP74"/>
  <c r="AO74"/>
  <c r="AP73"/>
  <c r="AO73"/>
  <c r="AP72"/>
  <c r="AO72"/>
  <c r="AP71"/>
  <c r="AO71"/>
  <c r="AP70"/>
  <c r="AO70"/>
  <c r="AP69"/>
  <c r="AO69"/>
  <c r="AP68"/>
  <c r="AO68"/>
  <c r="AP67"/>
  <c r="AO67"/>
  <c r="AP66"/>
  <c r="AO66"/>
  <c r="AP65"/>
  <c r="AO65"/>
  <c r="AP64"/>
  <c r="AO64"/>
  <c r="AP63"/>
  <c r="AO63"/>
  <c r="AP62"/>
  <c r="AO62"/>
  <c r="AP61"/>
  <c r="AO61"/>
  <c r="AP60"/>
  <c r="AO60"/>
  <c r="AP59"/>
  <c r="AO59"/>
  <c r="AP58"/>
  <c r="AO58"/>
  <c r="AP57"/>
  <c r="AO57"/>
  <c r="AP56"/>
  <c r="AO56"/>
  <c r="AP55"/>
  <c r="AO55"/>
  <c r="AP54"/>
  <c r="AO54"/>
  <c r="AP53"/>
  <c r="AO53"/>
  <c r="AP52"/>
  <c r="AO52"/>
  <c r="AP51"/>
  <c r="AO51"/>
  <c r="AP50"/>
  <c r="AO50"/>
  <c r="AP49"/>
  <c r="AO49"/>
  <c r="AP48"/>
  <c r="AO48"/>
  <c r="AP47"/>
  <c r="AO47"/>
  <c r="AP46"/>
  <c r="AO46"/>
  <c r="AP45"/>
  <c r="AO45"/>
  <c r="AP44"/>
  <c r="AO44"/>
  <c r="AP43"/>
  <c r="AO43"/>
  <c r="AP42"/>
  <c r="AO42"/>
  <c r="AP41"/>
  <c r="AO41"/>
  <c r="AP40"/>
  <c r="AO40"/>
  <c r="AP39"/>
  <c r="AO39"/>
  <c r="AP38"/>
  <c r="AO38"/>
  <c r="AP37"/>
  <c r="AO37"/>
  <c r="AP36"/>
  <c r="AO36"/>
  <c r="AP35"/>
  <c r="AO35"/>
  <c r="AP34"/>
  <c r="AO34"/>
  <c r="AP33"/>
  <c r="AO33"/>
  <c r="AP32"/>
  <c r="AO32"/>
  <c r="AP31"/>
  <c r="AO31"/>
  <c r="AP30"/>
  <c r="AO30"/>
  <c r="AP29"/>
  <c r="AO29"/>
  <c r="AP27"/>
  <c r="AO27"/>
  <c r="AP26"/>
  <c r="AO26"/>
  <c r="AP25"/>
  <c r="AO25"/>
  <c r="AP24"/>
  <c r="AO24"/>
  <c r="AP23"/>
  <c r="AO23"/>
  <c r="AP22"/>
  <c r="AO22"/>
  <c r="AP21"/>
  <c r="AO21"/>
  <c r="AP20"/>
  <c r="AO20"/>
  <c r="AP19"/>
  <c r="AO19"/>
  <c r="AP18"/>
  <c r="AO18"/>
  <c r="AP17"/>
  <c r="AO17"/>
  <c r="AP16"/>
  <c r="AO16"/>
  <c r="AP15"/>
  <c r="AO15"/>
  <c r="AP14"/>
  <c r="AO14"/>
  <c r="AP13"/>
  <c r="AO13"/>
  <c r="AP12"/>
  <c r="AO12"/>
  <c r="AP11"/>
  <c r="AO11"/>
  <c r="AP9"/>
  <c r="AO9"/>
  <c r="AP8"/>
  <c r="AO8"/>
  <c r="AP7"/>
  <c r="AO7"/>
  <c r="AP6"/>
  <c r="AO6"/>
  <c r="AP5"/>
  <c r="AO5"/>
  <c r="AL109"/>
  <c r="AK109"/>
  <c r="AL108"/>
  <c r="AK108"/>
  <c r="AL107"/>
  <c r="AK107"/>
  <c r="AL106"/>
  <c r="AK106"/>
  <c r="AL105"/>
  <c r="AK105"/>
  <c r="AL104"/>
  <c r="AK104"/>
  <c r="AL103"/>
  <c r="AK103"/>
  <c r="AL102"/>
  <c r="AK102"/>
  <c r="AL101"/>
  <c r="AK101"/>
  <c r="AL100"/>
  <c r="AK100"/>
  <c r="AL99"/>
  <c r="AK99"/>
  <c r="AL98"/>
  <c r="AK98"/>
  <c r="AL97"/>
  <c r="AK97"/>
  <c r="AL96"/>
  <c r="AK96"/>
  <c r="AL95"/>
  <c r="AK95"/>
  <c r="AL94"/>
  <c r="AK94"/>
  <c r="AL93"/>
  <c r="AK93"/>
  <c r="AL92"/>
  <c r="AK92"/>
  <c r="AL91"/>
  <c r="AK91"/>
  <c r="AL90"/>
  <c r="AK90"/>
  <c r="AL89"/>
  <c r="AK89"/>
  <c r="AL88"/>
  <c r="AK88"/>
  <c r="AL87"/>
  <c r="AK87"/>
  <c r="AL86"/>
  <c r="AK86"/>
  <c r="AL85"/>
  <c r="AK85"/>
  <c r="AL84"/>
  <c r="AK84"/>
  <c r="AL83"/>
  <c r="AK83"/>
  <c r="AL82"/>
  <c r="AK82"/>
  <c r="AL81"/>
  <c r="AK81"/>
  <c r="AL80"/>
  <c r="AK80"/>
  <c r="AL79"/>
  <c r="AK79"/>
  <c r="AL78"/>
  <c r="AK78"/>
  <c r="AL77"/>
  <c r="AK77"/>
  <c r="AL76"/>
  <c r="AK76"/>
  <c r="AL75"/>
  <c r="AK75"/>
  <c r="AL74"/>
  <c r="AK74"/>
  <c r="AL73"/>
  <c r="AK73"/>
  <c r="AL72"/>
  <c r="AK72"/>
  <c r="AL71"/>
  <c r="AK71"/>
  <c r="AL70"/>
  <c r="AK70"/>
  <c r="AL69"/>
  <c r="AK69"/>
  <c r="AL68"/>
  <c r="AK68"/>
  <c r="AL67"/>
  <c r="AK67"/>
  <c r="AL66"/>
  <c r="AK66"/>
  <c r="AL65"/>
  <c r="AK65"/>
  <c r="AL64"/>
  <c r="AK64"/>
  <c r="AL63"/>
  <c r="AK63"/>
  <c r="AL62"/>
  <c r="AK62"/>
  <c r="AL61"/>
  <c r="AK61"/>
  <c r="AL60"/>
  <c r="AK60"/>
  <c r="AL59"/>
  <c r="AK59"/>
  <c r="AL58"/>
  <c r="AK58"/>
  <c r="AL57"/>
  <c r="AK57"/>
  <c r="AL56"/>
  <c r="AK56"/>
  <c r="AL55"/>
  <c r="AK55"/>
  <c r="AL54"/>
  <c r="AK54"/>
  <c r="AL53"/>
  <c r="AK53"/>
  <c r="AL52"/>
  <c r="AK52"/>
  <c r="AL51"/>
  <c r="AK51"/>
  <c r="AL50"/>
  <c r="AK50"/>
  <c r="AL49"/>
  <c r="AK49"/>
  <c r="AL48"/>
  <c r="AK48"/>
  <c r="AL47"/>
  <c r="AK47"/>
  <c r="AL46"/>
  <c r="AK46"/>
  <c r="AL45"/>
  <c r="AK45"/>
  <c r="AL44"/>
  <c r="AK44"/>
  <c r="AL43"/>
  <c r="AK43"/>
  <c r="AL42"/>
  <c r="AK42"/>
  <c r="AL41"/>
  <c r="AK41"/>
  <c r="AL40"/>
  <c r="AK40"/>
  <c r="AL39"/>
  <c r="AK39"/>
  <c r="AL38"/>
  <c r="AK38"/>
  <c r="AL37"/>
  <c r="AK37"/>
  <c r="AL36"/>
  <c r="AK36"/>
  <c r="AL35"/>
  <c r="AK35"/>
  <c r="AL34"/>
  <c r="AK34"/>
  <c r="AL33"/>
  <c r="AK33"/>
  <c r="AL32"/>
  <c r="AK32"/>
  <c r="AL31"/>
  <c r="AK31"/>
  <c r="AL30"/>
  <c r="AK30"/>
  <c r="AL29"/>
  <c r="AK29"/>
  <c r="AL27"/>
  <c r="AK27"/>
  <c r="AL26"/>
  <c r="AK26"/>
  <c r="AL25"/>
  <c r="AK25"/>
  <c r="AL24"/>
  <c r="AK24"/>
  <c r="AL23"/>
  <c r="AK23"/>
  <c r="AL22"/>
  <c r="AK22"/>
  <c r="AL21"/>
  <c r="AK21"/>
  <c r="AL20"/>
  <c r="AK20"/>
  <c r="AL19"/>
  <c r="AK19"/>
  <c r="AL18"/>
  <c r="AK18"/>
  <c r="AL17"/>
  <c r="AK17"/>
  <c r="AL16"/>
  <c r="AK16"/>
  <c r="AL15"/>
  <c r="AK15"/>
  <c r="AL14"/>
  <c r="AK14"/>
  <c r="AL13"/>
  <c r="AK13"/>
  <c r="AL12"/>
  <c r="AK12"/>
  <c r="AL11"/>
  <c r="AK11"/>
  <c r="AL9"/>
  <c r="AK9"/>
  <c r="AL8"/>
  <c r="AK8"/>
  <c r="AL7"/>
  <c r="AK7"/>
  <c r="AL6"/>
  <c r="AK6"/>
  <c r="AL5"/>
  <c r="AK5"/>
  <c r="AH109"/>
  <c r="AG109"/>
  <c r="AH108"/>
  <c r="AG108"/>
  <c r="AH107"/>
  <c r="AG107"/>
  <c r="AH106"/>
  <c r="AG106"/>
  <c r="AH105"/>
  <c r="AG105"/>
  <c r="AH104"/>
  <c r="AG104"/>
  <c r="AH103"/>
  <c r="AG103"/>
  <c r="AH102"/>
  <c r="AG102"/>
  <c r="AH101"/>
  <c r="AG101"/>
  <c r="AH100"/>
  <c r="AG100"/>
  <c r="AH99"/>
  <c r="AG99"/>
  <c r="AH98"/>
  <c r="AG98"/>
  <c r="AH97"/>
  <c r="AG97"/>
  <c r="AH96"/>
  <c r="AG96"/>
  <c r="AH95"/>
  <c r="AG95"/>
  <c r="AH94"/>
  <c r="AG94"/>
  <c r="AH93"/>
  <c r="AG93"/>
  <c r="AH92"/>
  <c r="AG92"/>
  <c r="AH91"/>
  <c r="AG91"/>
  <c r="AH90"/>
  <c r="AG90"/>
  <c r="AH89"/>
  <c r="AG89"/>
  <c r="AH88"/>
  <c r="AG88"/>
  <c r="AH87"/>
  <c r="AG87"/>
  <c r="AH86"/>
  <c r="AG86"/>
  <c r="AH85"/>
  <c r="AG85"/>
  <c r="AH84"/>
  <c r="AG84"/>
  <c r="AH83"/>
  <c r="AG83"/>
  <c r="AH82"/>
  <c r="AG82"/>
  <c r="AH81"/>
  <c r="AG81"/>
  <c r="AH80"/>
  <c r="AG80"/>
  <c r="AH79"/>
  <c r="AG79"/>
  <c r="AH78"/>
  <c r="AG78"/>
  <c r="AH77"/>
  <c r="AG77"/>
  <c r="AH76"/>
  <c r="AG76"/>
  <c r="AH75"/>
  <c r="AG75"/>
  <c r="AH74"/>
  <c r="AG74"/>
  <c r="AH73"/>
  <c r="AG73"/>
  <c r="AH72"/>
  <c r="AG72"/>
  <c r="AH71"/>
  <c r="AG71"/>
  <c r="AH70"/>
  <c r="AG70"/>
  <c r="AH69"/>
  <c r="AG69"/>
  <c r="AH68"/>
  <c r="AG68"/>
  <c r="AH67"/>
  <c r="AG67"/>
  <c r="AH66"/>
  <c r="AG66"/>
  <c r="AH65"/>
  <c r="AG65"/>
  <c r="AH64"/>
  <c r="AG64"/>
  <c r="AH63"/>
  <c r="AG63"/>
  <c r="AH62"/>
  <c r="AG62"/>
  <c r="AH61"/>
  <c r="AG61"/>
  <c r="AH60"/>
  <c r="AG60"/>
  <c r="AH59"/>
  <c r="AG59"/>
  <c r="AH58"/>
  <c r="AG58"/>
  <c r="AH57"/>
  <c r="AG57"/>
  <c r="AH56"/>
  <c r="AG56"/>
  <c r="AH55"/>
  <c r="AG55"/>
  <c r="AH54"/>
  <c r="AG54"/>
  <c r="AH53"/>
  <c r="AG53"/>
  <c r="AH52"/>
  <c r="AG52"/>
  <c r="AH51"/>
  <c r="AG51"/>
  <c r="AH50"/>
  <c r="AG50"/>
  <c r="AH49"/>
  <c r="AG49"/>
  <c r="AH48"/>
  <c r="AG48"/>
  <c r="AH47"/>
  <c r="AG47"/>
  <c r="AH46"/>
  <c r="AG46"/>
  <c r="AH45"/>
  <c r="AG45"/>
  <c r="AH44"/>
  <c r="AG44"/>
  <c r="AH43"/>
  <c r="AG43"/>
  <c r="AH42"/>
  <c r="AG42"/>
  <c r="AH41"/>
  <c r="AG41"/>
  <c r="AH40"/>
  <c r="AG40"/>
  <c r="AH39"/>
  <c r="AG39"/>
  <c r="AH38"/>
  <c r="AG38"/>
  <c r="AH37"/>
  <c r="AG37"/>
  <c r="AH36"/>
  <c r="AG36"/>
  <c r="AH35"/>
  <c r="AG35"/>
  <c r="AH34"/>
  <c r="AG34"/>
  <c r="AH33"/>
  <c r="AG33"/>
  <c r="AH32"/>
  <c r="AG32"/>
  <c r="AH31"/>
  <c r="AG31"/>
  <c r="AH30"/>
  <c r="AG30"/>
  <c r="AH29"/>
  <c r="AG29"/>
  <c r="AH27"/>
  <c r="AG27"/>
  <c r="AH26"/>
  <c r="AG26"/>
  <c r="AH25"/>
  <c r="AG25"/>
  <c r="AH24"/>
  <c r="AG24"/>
  <c r="AH23"/>
  <c r="AG23"/>
  <c r="AH22"/>
  <c r="AG22"/>
  <c r="AH21"/>
  <c r="AG21"/>
  <c r="AH20"/>
  <c r="AG20"/>
  <c r="AH19"/>
  <c r="AG19"/>
  <c r="AH18"/>
  <c r="AG18"/>
  <c r="AH17"/>
  <c r="AG17"/>
  <c r="AH16"/>
  <c r="AG16"/>
  <c r="AH15"/>
  <c r="AG15"/>
  <c r="AH14"/>
  <c r="AG14"/>
  <c r="AH13"/>
  <c r="AG13"/>
  <c r="AH12"/>
  <c r="AG12"/>
  <c r="AH11"/>
  <c r="AG11"/>
  <c r="AH9"/>
  <c r="AG9"/>
  <c r="AH8"/>
  <c r="AG8"/>
  <c r="AH7"/>
  <c r="AG7"/>
  <c r="AH6"/>
  <c r="AG6"/>
  <c r="AH5"/>
  <c r="AG5"/>
  <c r="AD109"/>
  <c r="AC109"/>
  <c r="AD108"/>
  <c r="AC108"/>
  <c r="AD107"/>
  <c r="AC107"/>
  <c r="AD106"/>
  <c r="AC106"/>
  <c r="AD105"/>
  <c r="AC105"/>
  <c r="AD104"/>
  <c r="AC104"/>
  <c r="AD103"/>
  <c r="AC103"/>
  <c r="AD102"/>
  <c r="AC102"/>
  <c r="AD101"/>
  <c r="AC101"/>
  <c r="AD100"/>
  <c r="AC100"/>
  <c r="AD99"/>
  <c r="AC99"/>
  <c r="AD98"/>
  <c r="AC98"/>
  <c r="AD97"/>
  <c r="AC97"/>
  <c r="AD96"/>
  <c r="AC96"/>
  <c r="AD95"/>
  <c r="AC95"/>
  <c r="AD94"/>
  <c r="AC94"/>
  <c r="AD93"/>
  <c r="AC93"/>
  <c r="AD92"/>
  <c r="AC92"/>
  <c r="AD91"/>
  <c r="AC91"/>
  <c r="AD90"/>
  <c r="AC90"/>
  <c r="AD89"/>
  <c r="AC89"/>
  <c r="AD88"/>
  <c r="AC88"/>
  <c r="AD87"/>
  <c r="AC87"/>
  <c r="AD86"/>
  <c r="AC86"/>
  <c r="AD85"/>
  <c r="AC85"/>
  <c r="AD84"/>
  <c r="AC84"/>
  <c r="AD83"/>
  <c r="AC83"/>
  <c r="AD82"/>
  <c r="AC82"/>
  <c r="AD81"/>
  <c r="AC81"/>
  <c r="AD80"/>
  <c r="AC80"/>
  <c r="AD79"/>
  <c r="AC79"/>
  <c r="AD78"/>
  <c r="AC78"/>
  <c r="AD77"/>
  <c r="AC77"/>
  <c r="AD76"/>
  <c r="AC76"/>
  <c r="AD75"/>
  <c r="AC75"/>
  <c r="AD74"/>
  <c r="AC74"/>
  <c r="AD73"/>
  <c r="AC73"/>
  <c r="AD72"/>
  <c r="AC72"/>
  <c r="AD71"/>
  <c r="AC71"/>
  <c r="AD70"/>
  <c r="AC70"/>
  <c r="AD69"/>
  <c r="AC69"/>
  <c r="AD68"/>
  <c r="AC68"/>
  <c r="AD67"/>
  <c r="AC67"/>
  <c r="AD66"/>
  <c r="AC66"/>
  <c r="AD65"/>
  <c r="AC65"/>
  <c r="AD64"/>
  <c r="AC64"/>
  <c r="AD63"/>
  <c r="AC63"/>
  <c r="AD62"/>
  <c r="AC62"/>
  <c r="AD61"/>
  <c r="AC61"/>
  <c r="AD60"/>
  <c r="AC60"/>
  <c r="AD59"/>
  <c r="AC59"/>
  <c r="AD58"/>
  <c r="AC58"/>
  <c r="AD57"/>
  <c r="AC57"/>
  <c r="AD56"/>
  <c r="AC56"/>
  <c r="AD55"/>
  <c r="AC55"/>
  <c r="AD54"/>
  <c r="AC54"/>
  <c r="AD53"/>
  <c r="AC53"/>
  <c r="AD52"/>
  <c r="AC52"/>
  <c r="AD51"/>
  <c r="AC51"/>
  <c r="AD50"/>
  <c r="AC50"/>
  <c r="AD49"/>
  <c r="AC49"/>
  <c r="AD48"/>
  <c r="AC48"/>
  <c r="AD47"/>
  <c r="AC47"/>
  <c r="AD46"/>
  <c r="AC46"/>
  <c r="AD45"/>
  <c r="AC45"/>
  <c r="AD44"/>
  <c r="AC44"/>
  <c r="AD43"/>
  <c r="AC43"/>
  <c r="AD42"/>
  <c r="AC42"/>
  <c r="AD41"/>
  <c r="AC41"/>
  <c r="AD40"/>
  <c r="AC40"/>
  <c r="AD39"/>
  <c r="AC39"/>
  <c r="AD38"/>
  <c r="AC38"/>
  <c r="AD37"/>
  <c r="AC37"/>
  <c r="AD36"/>
  <c r="AC36"/>
  <c r="AD35"/>
  <c r="AC35"/>
  <c r="AD34"/>
  <c r="AC34"/>
  <c r="AD33"/>
  <c r="AC33"/>
  <c r="AD32"/>
  <c r="AC32"/>
  <c r="AD31"/>
  <c r="AC31"/>
  <c r="AD30"/>
  <c r="AC30"/>
  <c r="AD29"/>
  <c r="AC29"/>
  <c r="AD26"/>
  <c r="AC26"/>
  <c r="AD25"/>
  <c r="AC25"/>
  <c r="AD24"/>
  <c r="AC24"/>
  <c r="AD23"/>
  <c r="AC23"/>
  <c r="AD22"/>
  <c r="AC22"/>
  <c r="AD21"/>
  <c r="AC21"/>
  <c r="AD20"/>
  <c r="AC20"/>
  <c r="AD19"/>
  <c r="AC19"/>
  <c r="AD18"/>
  <c r="AC18"/>
  <c r="AD17"/>
  <c r="AC17"/>
  <c r="AD16"/>
  <c r="AC16"/>
  <c r="AD15"/>
  <c r="AC15"/>
  <c r="AD14"/>
  <c r="AC14"/>
  <c r="AD13"/>
  <c r="AC13"/>
  <c r="AD12"/>
  <c r="AC12"/>
  <c r="AD11"/>
  <c r="AC11"/>
  <c r="AD9"/>
  <c r="AC9"/>
  <c r="AD8"/>
  <c r="AC8"/>
  <c r="AD7"/>
  <c r="AC7"/>
  <c r="AD6"/>
  <c r="AC6"/>
  <c r="AD5"/>
  <c r="AC5"/>
  <c r="Z109"/>
  <c r="Y109"/>
  <c r="Z108"/>
  <c r="Y108"/>
  <c r="Z107"/>
  <c r="Y107"/>
  <c r="Z106"/>
  <c r="Y106"/>
  <c r="Z105"/>
  <c r="Y105"/>
  <c r="Z104"/>
  <c r="Y104"/>
  <c r="Z103"/>
  <c r="Y103"/>
  <c r="Z102"/>
  <c r="Y102"/>
  <c r="Z101"/>
  <c r="Y101"/>
  <c r="Z100"/>
  <c r="Y100"/>
  <c r="Z99"/>
  <c r="Y99"/>
  <c r="Z98"/>
  <c r="Y98"/>
  <c r="Z97"/>
  <c r="Y97"/>
  <c r="Z96"/>
  <c r="Y96"/>
  <c r="Z95"/>
  <c r="Y95"/>
  <c r="Z94"/>
  <c r="Y94"/>
  <c r="Z93"/>
  <c r="Y93"/>
  <c r="Z92"/>
  <c r="Y92"/>
  <c r="Z91"/>
  <c r="Y91"/>
  <c r="Z90"/>
  <c r="Y90"/>
  <c r="Z89"/>
  <c r="Y89"/>
  <c r="Z88"/>
  <c r="Y88"/>
  <c r="Z87"/>
  <c r="Y87"/>
  <c r="Z86"/>
  <c r="Y86"/>
  <c r="Z85"/>
  <c r="Y85"/>
  <c r="Z84"/>
  <c r="Y84"/>
  <c r="Z83"/>
  <c r="Y83"/>
  <c r="Z82"/>
  <c r="Y82"/>
  <c r="Z81"/>
  <c r="Y81"/>
  <c r="Z80"/>
  <c r="Y80"/>
  <c r="Z79"/>
  <c r="Y79"/>
  <c r="Z78"/>
  <c r="Y78"/>
  <c r="Z77"/>
  <c r="Y77"/>
  <c r="Z76"/>
  <c r="Y76"/>
  <c r="Z75"/>
  <c r="Y75"/>
  <c r="Z74"/>
  <c r="Y74"/>
  <c r="Z73"/>
  <c r="Y73"/>
  <c r="Z72"/>
  <c r="Y72"/>
  <c r="Z71"/>
  <c r="Y71"/>
  <c r="Z70"/>
  <c r="Y70"/>
  <c r="Z69"/>
  <c r="Y69"/>
  <c r="Z68"/>
  <c r="Y68"/>
  <c r="Z67"/>
  <c r="Y67"/>
  <c r="Z66"/>
  <c r="Y66"/>
  <c r="Z65"/>
  <c r="Y65"/>
  <c r="Z64"/>
  <c r="Y64"/>
  <c r="Z63"/>
  <c r="Y63"/>
  <c r="Z62"/>
  <c r="Y62"/>
  <c r="Z61"/>
  <c r="Y61"/>
  <c r="Z60"/>
  <c r="Y60"/>
  <c r="Z59"/>
  <c r="Y59"/>
  <c r="Z58"/>
  <c r="Y58"/>
  <c r="Z57"/>
  <c r="Y57"/>
  <c r="Z56"/>
  <c r="Y56"/>
  <c r="Z55"/>
  <c r="Y55"/>
  <c r="Z54"/>
  <c r="Y54"/>
  <c r="Z53"/>
  <c r="Y53"/>
  <c r="Z52"/>
  <c r="Y52"/>
  <c r="Z51"/>
  <c r="Y51"/>
  <c r="Z50"/>
  <c r="Y50"/>
  <c r="Z49"/>
  <c r="Y49"/>
  <c r="Z48"/>
  <c r="Y48"/>
  <c r="Z47"/>
  <c r="Y47"/>
  <c r="Z46"/>
  <c r="Y46"/>
  <c r="Z45"/>
  <c r="Y45"/>
  <c r="Z44"/>
  <c r="Y44"/>
  <c r="Z43"/>
  <c r="Y43"/>
  <c r="Z42"/>
  <c r="Y42"/>
  <c r="Z41"/>
  <c r="Y41"/>
  <c r="Z40"/>
  <c r="Y40"/>
  <c r="Z39"/>
  <c r="Y39"/>
  <c r="Z38"/>
  <c r="Y38"/>
  <c r="Z37"/>
  <c r="Y37"/>
  <c r="Z36"/>
  <c r="Y36"/>
  <c r="Z35"/>
  <c r="Y35"/>
  <c r="Z34"/>
  <c r="Y34"/>
  <c r="Z33"/>
  <c r="Y33"/>
  <c r="Z32"/>
  <c r="Y32"/>
  <c r="Z31"/>
  <c r="Y31"/>
  <c r="Z30"/>
  <c r="Y30"/>
  <c r="Z29"/>
  <c r="Y29"/>
  <c r="Z27"/>
  <c r="Y27"/>
  <c r="Z26"/>
  <c r="Y26"/>
  <c r="Z25"/>
  <c r="Y25"/>
  <c r="Z24"/>
  <c r="Y24"/>
  <c r="Z23"/>
  <c r="Y23"/>
  <c r="Z22"/>
  <c r="Y22"/>
  <c r="Z21"/>
  <c r="Y21"/>
  <c r="Z20"/>
  <c r="Y20"/>
  <c r="Z19"/>
  <c r="Y19"/>
  <c r="Z18"/>
  <c r="Y18"/>
  <c r="Z17"/>
  <c r="Y17"/>
  <c r="Z16"/>
  <c r="Y16"/>
  <c r="Z15"/>
  <c r="Y15"/>
  <c r="Z14"/>
  <c r="Y14"/>
  <c r="Z13"/>
  <c r="Y13"/>
  <c r="Z12"/>
  <c r="Y12"/>
  <c r="Z11"/>
  <c r="Y11"/>
  <c r="Z9"/>
  <c r="Y9"/>
  <c r="Z8"/>
  <c r="Y8"/>
  <c r="Z7"/>
  <c r="Y7"/>
  <c r="Z6"/>
  <c r="Y6"/>
  <c r="Z5"/>
  <c r="Y5"/>
  <c r="V109"/>
  <c r="U109"/>
  <c r="V108"/>
  <c r="U108"/>
  <c r="V107"/>
  <c r="U107"/>
  <c r="V106"/>
  <c r="U106"/>
  <c r="V105"/>
  <c r="U105"/>
  <c r="V104"/>
  <c r="U104"/>
  <c r="V103"/>
  <c r="U103"/>
  <c r="V102"/>
  <c r="U102"/>
  <c r="V101"/>
  <c r="U101"/>
  <c r="V100"/>
  <c r="U100"/>
  <c r="V99"/>
  <c r="U99"/>
  <c r="V98"/>
  <c r="U98"/>
  <c r="V97"/>
  <c r="U97"/>
  <c r="V96"/>
  <c r="U96"/>
  <c r="V95"/>
  <c r="U95"/>
  <c r="V94"/>
  <c r="U94"/>
  <c r="V93"/>
  <c r="U93"/>
  <c r="V92"/>
  <c r="U92"/>
  <c r="V91"/>
  <c r="U91"/>
  <c r="V90"/>
  <c r="U90"/>
  <c r="V89"/>
  <c r="U89"/>
  <c r="V88"/>
  <c r="U88"/>
  <c r="V87"/>
  <c r="U87"/>
  <c r="V86"/>
  <c r="U86"/>
  <c r="V85"/>
  <c r="U85"/>
  <c r="V84"/>
  <c r="U84"/>
  <c r="V83"/>
  <c r="U83"/>
  <c r="V82"/>
  <c r="U82"/>
  <c r="V81"/>
  <c r="U81"/>
  <c r="V80"/>
  <c r="U80"/>
  <c r="V79"/>
  <c r="U79"/>
  <c r="V78"/>
  <c r="U78"/>
  <c r="V77"/>
  <c r="U77"/>
  <c r="V76"/>
  <c r="U76"/>
  <c r="V75"/>
  <c r="U75"/>
  <c r="V74"/>
  <c r="U74"/>
  <c r="V73"/>
  <c r="U73"/>
  <c r="V72"/>
  <c r="U72"/>
  <c r="V71"/>
  <c r="U71"/>
  <c r="V70"/>
  <c r="U70"/>
  <c r="V69"/>
  <c r="U69"/>
  <c r="V68"/>
  <c r="U68"/>
  <c r="V67"/>
  <c r="U67"/>
  <c r="V66"/>
  <c r="U66"/>
  <c r="V65"/>
  <c r="U65"/>
  <c r="V64"/>
  <c r="U64"/>
  <c r="V63"/>
  <c r="U63"/>
  <c r="V62"/>
  <c r="U62"/>
  <c r="V61"/>
  <c r="U61"/>
  <c r="V60"/>
  <c r="U60"/>
  <c r="V59"/>
  <c r="U59"/>
  <c r="V58"/>
  <c r="U58"/>
  <c r="V57"/>
  <c r="U57"/>
  <c r="V56"/>
  <c r="U56"/>
  <c r="V55"/>
  <c r="U55"/>
  <c r="V54"/>
  <c r="U54"/>
  <c r="V53"/>
  <c r="U53"/>
  <c r="V52"/>
  <c r="U52"/>
  <c r="V51"/>
  <c r="U51"/>
  <c r="V50"/>
  <c r="U50"/>
  <c r="V49"/>
  <c r="U49"/>
  <c r="V48"/>
  <c r="U48"/>
  <c r="V47"/>
  <c r="U47"/>
  <c r="V46"/>
  <c r="U46"/>
  <c r="V45"/>
  <c r="U45"/>
  <c r="V44"/>
  <c r="U44"/>
  <c r="V43"/>
  <c r="U43"/>
  <c r="V42"/>
  <c r="U42"/>
  <c r="V41"/>
  <c r="U41"/>
  <c r="V40"/>
  <c r="U40"/>
  <c r="V39"/>
  <c r="U39"/>
  <c r="V38"/>
  <c r="U38"/>
  <c r="V37"/>
  <c r="U37"/>
  <c r="V36"/>
  <c r="U36"/>
  <c r="V35"/>
  <c r="U35"/>
  <c r="V34"/>
  <c r="U34"/>
  <c r="V33"/>
  <c r="U33"/>
  <c r="V32"/>
  <c r="U32"/>
  <c r="V31"/>
  <c r="U31"/>
  <c r="V30"/>
  <c r="U30"/>
  <c r="V29"/>
  <c r="U29"/>
  <c r="V27"/>
  <c r="U27"/>
  <c r="V26"/>
  <c r="U26"/>
  <c r="V25"/>
  <c r="U25"/>
  <c r="V24"/>
  <c r="U24"/>
  <c r="V23"/>
  <c r="U23"/>
  <c r="V22"/>
  <c r="U22"/>
  <c r="V21"/>
  <c r="U21"/>
  <c r="V20"/>
  <c r="U20"/>
  <c r="V19"/>
  <c r="U19"/>
  <c r="V18"/>
  <c r="U18"/>
  <c r="V17"/>
  <c r="U17"/>
  <c r="V16"/>
  <c r="U16"/>
  <c r="V15"/>
  <c r="U15"/>
  <c r="V14"/>
  <c r="U14"/>
  <c r="V13"/>
  <c r="U13"/>
  <c r="V12"/>
  <c r="U12"/>
  <c r="V11"/>
  <c r="U11"/>
  <c r="V9"/>
  <c r="U9"/>
  <c r="V8"/>
  <c r="U8"/>
  <c r="V7"/>
  <c r="U7"/>
  <c r="V6"/>
  <c r="U6"/>
  <c r="V5"/>
  <c r="U5"/>
  <c r="R110"/>
  <c r="Q110"/>
  <c r="R109"/>
  <c r="Q109"/>
  <c r="R108"/>
  <c r="Q108"/>
  <c r="R107"/>
  <c r="Q107"/>
  <c r="R106"/>
  <c r="Q106"/>
  <c r="R105"/>
  <c r="Q105"/>
  <c r="R104"/>
  <c r="Q104"/>
  <c r="R103"/>
  <c r="Q103"/>
  <c r="R102"/>
  <c r="Q102"/>
  <c r="R101"/>
  <c r="Q101"/>
  <c r="R100"/>
  <c r="Q100"/>
  <c r="R99"/>
  <c r="Q99"/>
  <c r="R98"/>
  <c r="Q98"/>
  <c r="R97"/>
  <c r="Q97"/>
  <c r="R96"/>
  <c r="Q96"/>
  <c r="R95"/>
  <c r="Q95"/>
  <c r="R94"/>
  <c r="Q94"/>
  <c r="R93"/>
  <c r="Q93"/>
  <c r="R92"/>
  <c r="Q92"/>
  <c r="R91"/>
  <c r="Q91"/>
  <c r="R90"/>
  <c r="Q90"/>
  <c r="R89"/>
  <c r="Q89"/>
  <c r="R88"/>
  <c r="Q88"/>
  <c r="R87"/>
  <c r="Q87"/>
  <c r="R86"/>
  <c r="Q86"/>
  <c r="R85"/>
  <c r="Q85"/>
  <c r="R84"/>
  <c r="Q84"/>
  <c r="R83"/>
  <c r="Q83"/>
  <c r="R82"/>
  <c r="Q82"/>
  <c r="R81"/>
  <c r="Q81"/>
  <c r="R80"/>
  <c r="Q80"/>
  <c r="R79"/>
  <c r="Q79"/>
  <c r="R78"/>
  <c r="Q78"/>
  <c r="R77"/>
  <c r="Q77"/>
  <c r="R76"/>
  <c r="Q76"/>
  <c r="R75"/>
  <c r="Q75"/>
  <c r="R74"/>
  <c r="Q74"/>
  <c r="R73"/>
  <c r="Q73"/>
  <c r="R72"/>
  <c r="Q72"/>
  <c r="R71"/>
  <c r="Q71"/>
  <c r="R70"/>
  <c r="Q70"/>
  <c r="R69"/>
  <c r="Q69"/>
  <c r="R68"/>
  <c r="Q68"/>
  <c r="R67"/>
  <c r="Q67"/>
  <c r="R66"/>
  <c r="Q66"/>
  <c r="R65"/>
  <c r="Q65"/>
  <c r="R64"/>
  <c r="Q64"/>
  <c r="R63"/>
  <c r="Q63"/>
  <c r="R62"/>
  <c r="Q62"/>
  <c r="R61"/>
  <c r="Q61"/>
  <c r="R60"/>
  <c r="Q60"/>
  <c r="R59"/>
  <c r="Q59"/>
  <c r="R58"/>
  <c r="Q58"/>
  <c r="R57"/>
  <c r="Q57"/>
  <c r="R56"/>
  <c r="Q56"/>
  <c r="R55"/>
  <c r="Q55"/>
  <c r="R54"/>
  <c r="Q54"/>
  <c r="R53"/>
  <c r="Q53"/>
  <c r="R52"/>
  <c r="Q52"/>
  <c r="R51"/>
  <c r="Q51"/>
  <c r="R50"/>
  <c r="Q50"/>
  <c r="R49"/>
  <c r="Q49"/>
  <c r="R48"/>
  <c r="Q48"/>
  <c r="R47"/>
  <c r="Q47"/>
  <c r="R46"/>
  <c r="Q46"/>
  <c r="R45"/>
  <c r="Q45"/>
  <c r="R44"/>
  <c r="Q44"/>
  <c r="R43"/>
  <c r="Q43"/>
  <c r="R42"/>
  <c r="Q42"/>
  <c r="R41"/>
  <c r="Q41"/>
  <c r="R40"/>
  <c r="Q40"/>
  <c r="R39"/>
  <c r="Q39"/>
  <c r="R38"/>
  <c r="Q38"/>
  <c r="R37"/>
  <c r="Q37"/>
  <c r="R36"/>
  <c r="Q36"/>
  <c r="R35"/>
  <c r="Q35"/>
  <c r="R34"/>
  <c r="Q34"/>
  <c r="R33"/>
  <c r="Q33"/>
  <c r="R32"/>
  <c r="Q32"/>
  <c r="R31"/>
  <c r="Q31"/>
  <c r="R30"/>
  <c r="Q30"/>
  <c r="R29"/>
  <c r="Q29"/>
  <c r="R27"/>
  <c r="Q27"/>
  <c r="R26"/>
  <c r="Q26"/>
  <c r="R25"/>
  <c r="Q25"/>
  <c r="R24"/>
  <c r="Q24"/>
  <c r="R23"/>
  <c r="Q23"/>
  <c r="R22"/>
  <c r="Q22"/>
  <c r="R21"/>
  <c r="Q21"/>
  <c r="R20"/>
  <c r="Q20"/>
  <c r="R19"/>
  <c r="Q19"/>
  <c r="R18"/>
  <c r="Q18"/>
  <c r="R17"/>
  <c r="Q17"/>
  <c r="R16"/>
  <c r="Q16"/>
  <c r="R15"/>
  <c r="Q15"/>
  <c r="R14"/>
  <c r="Q14"/>
  <c r="R13"/>
  <c r="Q13"/>
  <c r="R12"/>
  <c r="Q12"/>
  <c r="R11"/>
  <c r="Q11"/>
  <c r="R9"/>
  <c r="Q9"/>
  <c r="R8"/>
  <c r="Q8"/>
  <c r="R7"/>
  <c r="Q7"/>
  <c r="R6"/>
  <c r="Q6"/>
  <c r="R5"/>
  <c r="Q5"/>
  <c r="M6"/>
  <c r="N6"/>
  <c r="M7"/>
  <c r="N7"/>
  <c r="M8"/>
  <c r="N8"/>
  <c r="M9"/>
  <c r="N9"/>
  <c r="M11"/>
  <c r="N11"/>
  <c r="M12"/>
  <c r="N12"/>
  <c r="M13"/>
  <c r="N13"/>
  <c r="M14"/>
  <c r="N14"/>
  <c r="M15"/>
  <c r="N15"/>
  <c r="M16"/>
  <c r="N16"/>
  <c r="M17"/>
  <c r="N17"/>
  <c r="M18"/>
  <c r="N18"/>
  <c r="M19"/>
  <c r="N19"/>
  <c r="M20"/>
  <c r="N20"/>
  <c r="M21"/>
  <c r="N21"/>
  <c r="M22"/>
  <c r="N22"/>
  <c r="M23"/>
  <c r="N23"/>
  <c r="M24"/>
  <c r="N24"/>
  <c r="M25"/>
  <c r="N25"/>
  <c r="M26"/>
  <c r="N26"/>
  <c r="M27"/>
  <c r="N27"/>
  <c r="M29"/>
  <c r="N29"/>
  <c r="M30"/>
  <c r="N30"/>
  <c r="M31"/>
  <c r="N31"/>
  <c r="M32"/>
  <c r="N32"/>
  <c r="M33"/>
  <c r="N33"/>
  <c r="M34"/>
  <c r="N34"/>
  <c r="M35"/>
  <c r="N35"/>
  <c r="M36"/>
  <c r="N36"/>
  <c r="M37"/>
  <c r="N37"/>
  <c r="M38"/>
  <c r="N38"/>
  <c r="M39"/>
  <c r="N39"/>
  <c r="M40"/>
  <c r="N40"/>
  <c r="M41"/>
  <c r="N41"/>
  <c r="M42"/>
  <c r="N42"/>
  <c r="M43"/>
  <c r="N43"/>
  <c r="M44"/>
  <c r="N44"/>
  <c r="M45"/>
  <c r="N45"/>
  <c r="M46"/>
  <c r="N46"/>
  <c r="M47"/>
  <c r="N47"/>
  <c r="M48"/>
  <c r="N48"/>
  <c r="M49"/>
  <c r="N49"/>
  <c r="M50"/>
  <c r="N50"/>
  <c r="M51"/>
  <c r="N51"/>
  <c r="M52"/>
  <c r="N52"/>
  <c r="M53"/>
  <c r="N53"/>
  <c r="M54"/>
  <c r="N54"/>
  <c r="M55"/>
  <c r="N55"/>
  <c r="M56"/>
  <c r="N56"/>
  <c r="M57"/>
  <c r="N57"/>
  <c r="M58"/>
  <c r="N58"/>
  <c r="M59"/>
  <c r="N59"/>
  <c r="M60"/>
  <c r="N60"/>
  <c r="M61"/>
  <c r="N61"/>
  <c r="M62"/>
  <c r="N62"/>
  <c r="M63"/>
  <c r="N63"/>
  <c r="M64"/>
  <c r="N64"/>
  <c r="M65"/>
  <c r="N65"/>
  <c r="M66"/>
  <c r="N66"/>
  <c r="M67"/>
  <c r="N67"/>
  <c r="M68"/>
  <c r="N68"/>
  <c r="M69"/>
  <c r="N69"/>
  <c r="M70"/>
  <c r="N70"/>
  <c r="M71"/>
  <c r="N71"/>
  <c r="M72"/>
  <c r="N72"/>
  <c r="M73"/>
  <c r="N73"/>
  <c r="M74"/>
  <c r="N74"/>
  <c r="M75"/>
  <c r="N75"/>
  <c r="M76"/>
  <c r="N76"/>
  <c r="M77"/>
  <c r="N77"/>
  <c r="M78"/>
  <c r="N78"/>
  <c r="M79"/>
  <c r="N79"/>
  <c r="M80"/>
  <c r="N80"/>
  <c r="M81"/>
  <c r="N81"/>
  <c r="M82"/>
  <c r="N82"/>
  <c r="M83"/>
  <c r="N83"/>
  <c r="M84"/>
  <c r="N84"/>
  <c r="M85"/>
  <c r="N85"/>
  <c r="M86"/>
  <c r="N86"/>
  <c r="M87"/>
  <c r="N87"/>
  <c r="M88"/>
  <c r="N88"/>
  <c r="M89"/>
  <c r="N89"/>
  <c r="M90"/>
  <c r="N90"/>
  <c r="M91"/>
  <c r="N91"/>
  <c r="M92"/>
  <c r="N92"/>
  <c r="M93"/>
  <c r="N93"/>
  <c r="M94"/>
  <c r="N94"/>
  <c r="M95"/>
  <c r="N95"/>
  <c r="M96"/>
  <c r="N96"/>
  <c r="M97"/>
  <c r="N97"/>
  <c r="M98"/>
  <c r="N98"/>
  <c r="M99"/>
  <c r="N99"/>
  <c r="M100"/>
  <c r="N100"/>
  <c r="M101"/>
  <c r="N101"/>
  <c r="M102"/>
  <c r="N102"/>
  <c r="M103"/>
  <c r="N103"/>
  <c r="M104"/>
  <c r="N104"/>
  <c r="M105"/>
  <c r="N105"/>
  <c r="M106"/>
  <c r="N106"/>
  <c r="M107"/>
  <c r="N107"/>
  <c r="M108"/>
  <c r="N108"/>
  <c r="M109"/>
  <c r="N109"/>
  <c r="N5"/>
  <c r="M5"/>
  <c r="J6"/>
  <c r="J7"/>
  <c r="J8"/>
  <c r="J9"/>
  <c r="J11"/>
  <c r="J12"/>
  <c r="J13"/>
  <c r="J15"/>
  <c r="J16"/>
  <c r="J17"/>
  <c r="J18"/>
  <c r="J19"/>
  <c r="J20"/>
  <c r="J21"/>
  <c r="J23"/>
  <c r="J24"/>
  <c r="J25"/>
  <c r="J26"/>
  <c r="J29"/>
  <c r="J30"/>
  <c r="J32"/>
  <c r="J33"/>
  <c r="J34"/>
  <c r="J35"/>
  <c r="J36"/>
  <c r="J37"/>
  <c r="J38"/>
  <c r="J40"/>
  <c r="J41"/>
  <c r="J42"/>
  <c r="J43"/>
  <c r="J44"/>
  <c r="J45"/>
  <c r="J46"/>
  <c r="J48"/>
  <c r="J49"/>
  <c r="J50"/>
  <c r="J51"/>
  <c r="J52"/>
  <c r="J53"/>
  <c r="J54"/>
  <c r="J56"/>
  <c r="J57"/>
  <c r="J58"/>
  <c r="J59"/>
  <c r="J60"/>
  <c r="J61"/>
  <c r="J62"/>
  <c r="J64"/>
  <c r="J65"/>
  <c r="J66"/>
  <c r="J67"/>
  <c r="J68"/>
  <c r="J69"/>
  <c r="J70"/>
  <c r="J72"/>
  <c r="J73"/>
  <c r="J74"/>
  <c r="J75"/>
  <c r="J76"/>
  <c r="J77"/>
  <c r="J78"/>
  <c r="J80"/>
  <c r="J81"/>
  <c r="J82"/>
  <c r="J83"/>
  <c r="J84"/>
  <c r="J85"/>
  <c r="J86"/>
  <c r="J88"/>
  <c r="J89"/>
  <c r="J90"/>
  <c r="J91"/>
  <c r="J92"/>
  <c r="J93"/>
  <c r="J94"/>
  <c r="J96"/>
  <c r="J97"/>
  <c r="J98"/>
  <c r="J99"/>
  <c r="J100"/>
  <c r="J101"/>
  <c r="J102"/>
  <c r="J104"/>
  <c r="J105"/>
  <c r="J106"/>
  <c r="J107"/>
  <c r="J108"/>
  <c r="J5"/>
  <c r="CA6" i="12"/>
  <c r="CB6"/>
  <c r="CF6"/>
  <c r="CG6"/>
  <c r="CK6"/>
  <c r="CL6"/>
  <c r="CP6"/>
  <c r="CQ6"/>
  <c r="CV6"/>
  <c r="CZ6"/>
  <c r="DA6"/>
  <c r="DE6"/>
  <c r="DF6"/>
  <c r="DJ6"/>
  <c r="DK6"/>
  <c r="DO6"/>
  <c r="DP6"/>
  <c r="DT6"/>
  <c r="DU6"/>
  <c r="DY6"/>
  <c r="DZ6"/>
  <c r="CA7"/>
  <c r="CB7"/>
  <c r="CF7"/>
  <c r="CG7"/>
  <c r="CK7"/>
  <c r="CL7"/>
  <c r="CP7"/>
  <c r="CQ7"/>
  <c r="CU7"/>
  <c r="CV7"/>
  <c r="CZ7"/>
  <c r="DA7"/>
  <c r="DE7"/>
  <c r="DF7"/>
  <c r="DJ7"/>
  <c r="DK7"/>
  <c r="DO7"/>
  <c r="DP7"/>
  <c r="DT7"/>
  <c r="DU7"/>
  <c r="CA8"/>
  <c r="CB8"/>
  <c r="CF8"/>
  <c r="CG8"/>
  <c r="CK8"/>
  <c r="CL8"/>
  <c r="CU8"/>
  <c r="CV8"/>
  <c r="CZ8"/>
  <c r="DA8"/>
  <c r="DE8"/>
  <c r="DF8"/>
  <c r="DJ8"/>
  <c r="DK8"/>
  <c r="DO8"/>
  <c r="DP8"/>
  <c r="DT8"/>
  <c r="DU8"/>
  <c r="DY8"/>
  <c r="DZ8"/>
  <c r="CA9"/>
  <c r="CB9"/>
  <c r="CF9"/>
  <c r="CG9"/>
  <c r="CK9"/>
  <c r="CL9"/>
  <c r="CP9"/>
  <c r="CQ9"/>
  <c r="CU9"/>
  <c r="CV9"/>
  <c r="CZ9"/>
  <c r="DA9"/>
  <c r="DE9"/>
  <c r="DF9"/>
  <c r="DJ9"/>
  <c r="DK9"/>
  <c r="DO9"/>
  <c r="DP9"/>
  <c r="DT9"/>
  <c r="DU9"/>
  <c r="DY9"/>
  <c r="DZ9"/>
  <c r="CB10"/>
  <c r="CF10"/>
  <c r="CG10"/>
  <c r="CK10"/>
  <c r="CL10"/>
  <c r="CP10"/>
  <c r="CQ10"/>
  <c r="CU10"/>
  <c r="CV10"/>
  <c r="CZ10"/>
  <c r="DA10"/>
  <c r="DE10"/>
  <c r="DF10"/>
  <c r="DJ10"/>
  <c r="DK10"/>
  <c r="DO10"/>
  <c r="DP10"/>
  <c r="DT10"/>
  <c r="DU10"/>
  <c r="DY10"/>
  <c r="DZ10"/>
  <c r="CA11"/>
  <c r="CB11"/>
  <c r="CF11"/>
  <c r="CG11"/>
  <c r="CP11"/>
  <c r="CQ11"/>
  <c r="CU11"/>
  <c r="CV11"/>
  <c r="CZ11"/>
  <c r="DA11"/>
  <c r="DE11"/>
  <c r="DF11"/>
  <c r="DJ11"/>
  <c r="DK11"/>
  <c r="DO11"/>
  <c r="DP11"/>
  <c r="DT11"/>
  <c r="DU11"/>
  <c r="DY11"/>
  <c r="DZ11"/>
  <c r="CA12"/>
  <c r="CB12"/>
  <c r="CF12"/>
  <c r="CG12"/>
  <c r="DO12"/>
  <c r="DP12"/>
  <c r="DT12"/>
  <c r="DU12"/>
  <c r="DY12"/>
  <c r="DZ12"/>
  <c r="CA13"/>
  <c r="CB13"/>
  <c r="CF13"/>
  <c r="CG13"/>
  <c r="CK13"/>
  <c r="CL13"/>
  <c r="CP13"/>
  <c r="CQ13"/>
  <c r="CU13"/>
  <c r="CV13"/>
  <c r="CZ13"/>
  <c r="DA13"/>
  <c r="DE13"/>
  <c r="DF13"/>
  <c r="DJ13"/>
  <c r="DK13"/>
  <c r="DO13"/>
  <c r="DP13"/>
  <c r="DT13"/>
  <c r="DU13"/>
  <c r="DY13"/>
  <c r="DZ13"/>
  <c r="CA14"/>
  <c r="CB14"/>
  <c r="CF14"/>
  <c r="CG14"/>
  <c r="CK14"/>
  <c r="CL14"/>
  <c r="CP14"/>
  <c r="CQ14"/>
  <c r="CU14"/>
  <c r="CV14"/>
  <c r="CZ14"/>
  <c r="DA14"/>
  <c r="DE14"/>
  <c r="DF14"/>
  <c r="DJ14"/>
  <c r="DK14"/>
  <c r="DO14"/>
  <c r="DP14"/>
  <c r="DT14"/>
  <c r="DU14"/>
  <c r="DY14"/>
  <c r="DZ14"/>
  <c r="CA15"/>
  <c r="CB15"/>
  <c r="CF15"/>
  <c r="CG15"/>
  <c r="CU15"/>
  <c r="CV15"/>
  <c r="DA15"/>
  <c r="DE15"/>
  <c r="DF15"/>
  <c r="DJ15"/>
  <c r="DK15"/>
  <c r="DT15"/>
  <c r="DU15"/>
  <c r="DY15"/>
  <c r="DZ15"/>
  <c r="CA16"/>
  <c r="CB16"/>
  <c r="CF16"/>
  <c r="CG16"/>
  <c r="CK16"/>
  <c r="CL16"/>
  <c r="CP16"/>
  <c r="CQ16"/>
  <c r="CU16"/>
  <c r="CV16"/>
  <c r="CZ16"/>
  <c r="DA16"/>
  <c r="DJ16"/>
  <c r="DK16"/>
  <c r="DO16"/>
  <c r="DP16"/>
  <c r="DT16"/>
  <c r="DU16"/>
  <c r="DY16"/>
  <c r="DZ16"/>
  <c r="CA17"/>
  <c r="CB17"/>
  <c r="CF17"/>
  <c r="CG17"/>
  <c r="CK17"/>
  <c r="CL17"/>
  <c r="CP17"/>
  <c r="CQ17"/>
  <c r="CU17"/>
  <c r="CV17"/>
  <c r="CZ17"/>
  <c r="DA17"/>
  <c r="DE17"/>
  <c r="DF17"/>
  <c r="DJ17"/>
  <c r="DK17"/>
  <c r="DO17"/>
  <c r="DP17"/>
  <c r="DT17"/>
  <c r="DU17"/>
  <c r="DY17"/>
  <c r="DZ17"/>
  <c r="CB18"/>
  <c r="CF18"/>
  <c r="CG18"/>
  <c r="CK18"/>
  <c r="CL18"/>
  <c r="CP18"/>
  <c r="CQ18"/>
  <c r="CU18"/>
  <c r="CV18"/>
  <c r="CZ18"/>
  <c r="DA18"/>
  <c r="DE18"/>
  <c r="DF18"/>
  <c r="DJ18"/>
  <c r="DK18"/>
  <c r="DO18"/>
  <c r="DP18"/>
  <c r="DT18"/>
  <c r="DU18"/>
  <c r="DY18"/>
  <c r="DZ18"/>
  <c r="CA19"/>
  <c r="CB19"/>
  <c r="CG19"/>
  <c r="CK19"/>
  <c r="CL19"/>
  <c r="CP19"/>
  <c r="CQ19"/>
  <c r="CU19"/>
  <c r="CV19"/>
  <c r="CZ19"/>
  <c r="DA19"/>
  <c r="DE19"/>
  <c r="DF19"/>
  <c r="DJ19"/>
  <c r="DK19"/>
  <c r="DO19"/>
  <c r="DP19"/>
  <c r="DT19"/>
  <c r="DU19"/>
  <c r="DY19"/>
  <c r="DZ19"/>
  <c r="CA20"/>
  <c r="CB20"/>
  <c r="CF20"/>
  <c r="CG20"/>
  <c r="CK20"/>
  <c r="CL20"/>
  <c r="CP20"/>
  <c r="CQ20"/>
  <c r="CU20"/>
  <c r="CV20"/>
  <c r="CZ20"/>
  <c r="DA20"/>
  <c r="DE20"/>
  <c r="DF20"/>
  <c r="DJ20"/>
  <c r="DK20"/>
  <c r="DO20"/>
  <c r="DP20"/>
  <c r="DT20"/>
  <c r="DU20"/>
  <c r="DY20"/>
  <c r="DZ20"/>
  <c r="CA21"/>
  <c r="CB21"/>
  <c r="CF21"/>
  <c r="CG21"/>
  <c r="CK21"/>
  <c r="CL21"/>
  <c r="CP21"/>
  <c r="CQ21"/>
  <c r="CU21"/>
  <c r="CV21"/>
  <c r="DE21"/>
  <c r="DF21"/>
  <c r="DJ21"/>
  <c r="DK21"/>
  <c r="DO21"/>
  <c r="DP21"/>
  <c r="DT21"/>
  <c r="DU21"/>
  <c r="DY21"/>
  <c r="DZ21"/>
  <c r="CA22"/>
  <c r="CB22"/>
  <c r="CF22"/>
  <c r="CG22"/>
  <c r="CK22"/>
  <c r="CL22"/>
  <c r="CP22"/>
  <c r="CQ22"/>
  <c r="CU22"/>
  <c r="CV22"/>
  <c r="CZ22"/>
  <c r="DA22"/>
  <c r="DE22"/>
  <c r="DF22"/>
  <c r="DJ22"/>
  <c r="DK22"/>
  <c r="DO22"/>
  <c r="DP22"/>
  <c r="DT22"/>
  <c r="DU22"/>
  <c r="DY22"/>
  <c r="DZ22"/>
  <c r="CA23"/>
  <c r="CB23"/>
  <c r="CF23"/>
  <c r="CG23"/>
  <c r="CK23"/>
  <c r="CL23"/>
  <c r="CP23"/>
  <c r="CQ23"/>
  <c r="CU23"/>
  <c r="CV23"/>
  <c r="CZ23"/>
  <c r="DA23"/>
  <c r="DE23"/>
  <c r="DF23"/>
  <c r="DJ23"/>
  <c r="DK23"/>
  <c r="DO23"/>
  <c r="DP23"/>
  <c r="DT23"/>
  <c r="DU23"/>
  <c r="DY23"/>
  <c r="DZ23"/>
  <c r="CA24"/>
  <c r="CB24"/>
  <c r="CF24"/>
  <c r="CG24"/>
  <c r="CK24"/>
  <c r="CL24"/>
  <c r="CP24"/>
  <c r="CQ24"/>
  <c r="CU24"/>
  <c r="CV24"/>
  <c r="CZ24"/>
  <c r="DA24"/>
  <c r="DE24"/>
  <c r="DF24"/>
  <c r="DJ24"/>
  <c r="DK24"/>
  <c r="DO24"/>
  <c r="DP24"/>
  <c r="DT24"/>
  <c r="DU24"/>
  <c r="DY24"/>
  <c r="DZ24"/>
  <c r="CA25"/>
  <c r="CB25"/>
  <c r="CF25"/>
  <c r="CG25"/>
  <c r="CK25"/>
  <c r="CL25"/>
  <c r="CP25"/>
  <c r="CQ25"/>
  <c r="CU25"/>
  <c r="CV25"/>
  <c r="CZ25"/>
  <c r="DA25"/>
  <c r="DE25"/>
  <c r="DF25"/>
  <c r="DJ25"/>
  <c r="DK25"/>
  <c r="DO25"/>
  <c r="DP25"/>
  <c r="DT25"/>
  <c r="DU25"/>
  <c r="DY25"/>
  <c r="DZ25"/>
  <c r="CA26"/>
  <c r="CB26"/>
  <c r="CF26"/>
  <c r="CG26"/>
  <c r="CK26"/>
  <c r="CL26"/>
  <c r="CP26"/>
  <c r="CQ26"/>
  <c r="CU26"/>
  <c r="CV26"/>
  <c r="CZ26"/>
  <c r="DA26"/>
  <c r="DE26"/>
  <c r="DF26"/>
  <c r="DJ26"/>
  <c r="DK26"/>
  <c r="DO26"/>
  <c r="DP26"/>
  <c r="DT26"/>
  <c r="DU26"/>
  <c r="DY26"/>
  <c r="DZ26"/>
  <c r="CA27"/>
  <c r="CB27"/>
  <c r="CF27"/>
  <c r="CG27"/>
  <c r="CK27"/>
  <c r="CL27"/>
  <c r="CP27"/>
  <c r="CQ27"/>
  <c r="CU27"/>
  <c r="CV27"/>
  <c r="CZ27"/>
  <c r="DA27"/>
  <c r="DE27"/>
  <c r="DF27"/>
  <c r="DJ27"/>
  <c r="DK27"/>
  <c r="DO27"/>
  <c r="DP27"/>
  <c r="DT27"/>
  <c r="DU27"/>
  <c r="DY27"/>
  <c r="DZ27"/>
  <c r="CA28"/>
  <c r="CB28"/>
  <c r="CF28"/>
  <c r="CG28"/>
  <c r="CK28"/>
  <c r="CL28"/>
  <c r="CP28"/>
  <c r="CQ28"/>
  <c r="CU28"/>
  <c r="CV28"/>
  <c r="CZ28"/>
  <c r="DA28"/>
  <c r="DE28"/>
  <c r="DF28"/>
  <c r="DJ28"/>
  <c r="DK28"/>
  <c r="DO28"/>
  <c r="DP28"/>
  <c r="DT28"/>
  <c r="DU28"/>
  <c r="DY28"/>
  <c r="DZ28"/>
  <c r="CA29"/>
  <c r="CB29"/>
  <c r="CF29"/>
  <c r="CG29"/>
  <c r="CK29"/>
  <c r="CL29"/>
  <c r="CP29"/>
  <c r="CQ29"/>
  <c r="CU29"/>
  <c r="CV29"/>
  <c r="CZ29"/>
  <c r="DA29"/>
  <c r="DE29"/>
  <c r="DF29"/>
  <c r="DJ29"/>
  <c r="DK29"/>
  <c r="DO29"/>
  <c r="DP29"/>
  <c r="DT29"/>
  <c r="DU29"/>
  <c r="DY29"/>
  <c r="DZ29"/>
  <c r="CA30"/>
  <c r="CB30"/>
  <c r="CF30"/>
  <c r="CG30"/>
  <c r="CK30"/>
  <c r="CL30"/>
  <c r="CP30"/>
  <c r="CQ30"/>
  <c r="CU30"/>
  <c r="CV30"/>
  <c r="CZ30"/>
  <c r="DA30"/>
  <c r="DE30"/>
  <c r="DF30"/>
  <c r="DJ30"/>
  <c r="DK30"/>
  <c r="DO30"/>
  <c r="DP30"/>
  <c r="DT30"/>
  <c r="DU30"/>
  <c r="DY30"/>
  <c r="DZ30"/>
  <c r="CA31"/>
  <c r="CB31"/>
  <c r="CF31"/>
  <c r="CG31"/>
  <c r="CK31"/>
  <c r="CL31"/>
  <c r="CP31"/>
  <c r="CQ31"/>
  <c r="CU31"/>
  <c r="CV31"/>
  <c r="CZ31"/>
  <c r="DA31"/>
  <c r="DE31"/>
  <c r="DF31"/>
  <c r="DJ31"/>
  <c r="DK31"/>
  <c r="DO31"/>
  <c r="DP31"/>
  <c r="DT31"/>
  <c r="DU31"/>
  <c r="DY31"/>
  <c r="DZ31"/>
  <c r="CA32"/>
  <c r="CB32"/>
  <c r="CF32"/>
  <c r="CG32"/>
  <c r="CK32"/>
  <c r="CL32"/>
  <c r="CP32"/>
  <c r="CQ32"/>
  <c r="CU32"/>
  <c r="CV32"/>
  <c r="CZ32"/>
  <c r="DA32"/>
  <c r="DE32"/>
  <c r="DF32"/>
  <c r="DJ32"/>
  <c r="DK32"/>
  <c r="DO32"/>
  <c r="DP32"/>
  <c r="DT32"/>
  <c r="DU32"/>
  <c r="DY32"/>
  <c r="DZ32"/>
  <c r="CA33"/>
  <c r="CB33"/>
  <c r="CF33"/>
  <c r="CG33"/>
  <c r="CK33"/>
  <c r="CL33"/>
  <c r="CP33"/>
  <c r="CQ33"/>
  <c r="CU33"/>
  <c r="CV33"/>
  <c r="CZ33"/>
  <c r="DA33"/>
  <c r="DE33"/>
  <c r="DF33"/>
  <c r="DJ33"/>
  <c r="DK33"/>
  <c r="DO33"/>
  <c r="DP33"/>
  <c r="DT33"/>
  <c r="DU33"/>
  <c r="DY33"/>
  <c r="DZ33"/>
  <c r="CA34"/>
  <c r="CB34"/>
  <c r="CF34"/>
  <c r="CG34"/>
  <c r="CK34"/>
  <c r="CL34"/>
  <c r="CP34"/>
  <c r="CQ34"/>
  <c r="CU34"/>
  <c r="CV34"/>
  <c r="CZ34"/>
  <c r="DA34"/>
  <c r="DE34"/>
  <c r="DF34"/>
  <c r="DJ34"/>
  <c r="DK34"/>
  <c r="DO34"/>
  <c r="DP34"/>
  <c r="DT34"/>
  <c r="DU34"/>
  <c r="DY34"/>
  <c r="DZ34"/>
  <c r="CA35"/>
  <c r="CB35"/>
  <c r="CF35"/>
  <c r="CG35"/>
  <c r="CK35"/>
  <c r="CL35"/>
  <c r="CP35"/>
  <c r="CQ35"/>
  <c r="CU35"/>
  <c r="CV35"/>
  <c r="CZ35"/>
  <c r="DA35"/>
  <c r="DE35"/>
  <c r="DF35"/>
  <c r="DJ35"/>
  <c r="DK35"/>
  <c r="DO35"/>
  <c r="DP35"/>
  <c r="DT35"/>
  <c r="DU35"/>
  <c r="DY35"/>
  <c r="DZ35"/>
  <c r="CA36"/>
  <c r="CB36"/>
  <c r="CF36"/>
  <c r="CG36"/>
  <c r="CK36"/>
  <c r="CL36"/>
  <c r="CP36"/>
  <c r="CQ36"/>
  <c r="CU36"/>
  <c r="CV36"/>
  <c r="CZ36"/>
  <c r="DA36"/>
  <c r="DE36"/>
  <c r="DF36"/>
  <c r="DJ36"/>
  <c r="DK36"/>
  <c r="DO36"/>
  <c r="DP36"/>
  <c r="DT36"/>
  <c r="DU36"/>
  <c r="DZ36"/>
  <c r="CA37"/>
  <c r="CB37"/>
  <c r="CF37"/>
  <c r="CG37"/>
  <c r="CK37"/>
  <c r="CL37"/>
  <c r="CP37"/>
  <c r="CQ37"/>
  <c r="CU37"/>
  <c r="CV37"/>
  <c r="CZ37"/>
  <c r="DA37"/>
  <c r="DE37"/>
  <c r="DF37"/>
  <c r="DJ37"/>
  <c r="DK37"/>
  <c r="DO37"/>
  <c r="DP37"/>
  <c r="DT37"/>
  <c r="DU37"/>
  <c r="DY37"/>
  <c r="DZ37"/>
  <c r="CA38"/>
  <c r="CB38"/>
  <c r="CF38"/>
  <c r="CG38"/>
  <c r="CK38"/>
  <c r="CL38"/>
  <c r="CP38"/>
  <c r="CQ38"/>
  <c r="CU38"/>
  <c r="CV38"/>
  <c r="CZ38"/>
  <c r="DA38"/>
  <c r="DE38"/>
  <c r="DF38"/>
  <c r="DJ38"/>
  <c r="DK38"/>
  <c r="DO38"/>
  <c r="DP38"/>
  <c r="DT38"/>
  <c r="DU38"/>
  <c r="DY38"/>
  <c r="DZ38"/>
  <c r="CA39"/>
  <c r="CB39"/>
  <c r="CF39"/>
  <c r="CG39"/>
  <c r="CK39"/>
  <c r="CL39"/>
  <c r="CP39"/>
  <c r="CQ39"/>
  <c r="CU39"/>
  <c r="CV39"/>
  <c r="CZ39"/>
  <c r="DA39"/>
  <c r="DE39"/>
  <c r="DF39"/>
  <c r="DJ39"/>
  <c r="DK39"/>
  <c r="DO39"/>
  <c r="DP39"/>
  <c r="DT39"/>
  <c r="DU39"/>
  <c r="DY39"/>
  <c r="DZ39"/>
  <c r="CA40"/>
  <c r="CB40"/>
  <c r="CF40"/>
  <c r="CG40"/>
  <c r="CK40"/>
  <c r="CL40"/>
  <c r="CP40"/>
  <c r="CQ40"/>
  <c r="CU40"/>
  <c r="CV40"/>
  <c r="CZ40"/>
  <c r="DA40"/>
  <c r="DE40"/>
  <c r="DF40"/>
  <c r="DJ40"/>
  <c r="DK40"/>
  <c r="DO40"/>
  <c r="DP40"/>
  <c r="DT40"/>
  <c r="DU40"/>
  <c r="DZ40"/>
  <c r="CA41"/>
  <c r="CB41"/>
  <c r="CF41"/>
  <c r="CG41"/>
  <c r="CK41"/>
  <c r="CL41"/>
  <c r="CP41"/>
  <c r="CQ41"/>
  <c r="CU41"/>
  <c r="CV41"/>
  <c r="CZ41"/>
  <c r="DA41"/>
  <c r="DE41"/>
  <c r="DF41"/>
  <c r="DJ41"/>
  <c r="DK41"/>
  <c r="DO41"/>
  <c r="DP41"/>
  <c r="DT41"/>
  <c r="DU41"/>
  <c r="DY41"/>
  <c r="DZ41"/>
  <c r="CA42"/>
  <c r="CB42"/>
  <c r="CF42"/>
  <c r="CG42"/>
  <c r="CK42"/>
  <c r="CL42"/>
  <c r="CP42"/>
  <c r="CQ42"/>
  <c r="CU42"/>
  <c r="CV42"/>
  <c r="CZ42"/>
  <c r="DA42"/>
  <c r="DE42"/>
  <c r="DF42"/>
  <c r="DJ42"/>
  <c r="DK42"/>
  <c r="DO42"/>
  <c r="DP42"/>
  <c r="DT42"/>
  <c r="DU42"/>
  <c r="DY42"/>
  <c r="DZ42"/>
  <c r="CA43"/>
  <c r="CB43"/>
  <c r="CF43"/>
  <c r="CG43"/>
  <c r="CK43"/>
  <c r="CL43"/>
  <c r="CP43"/>
  <c r="CQ43"/>
  <c r="CZ43"/>
  <c r="DA43"/>
  <c r="DE43"/>
  <c r="DF43"/>
  <c r="DJ43"/>
  <c r="DK43"/>
  <c r="DO43"/>
  <c r="DP43"/>
  <c r="DT43"/>
  <c r="DU43"/>
  <c r="DY43"/>
  <c r="DZ43"/>
  <c r="CF44"/>
  <c r="CG44"/>
  <c r="CL44"/>
  <c r="CP44"/>
  <c r="CQ44"/>
  <c r="CU44"/>
  <c r="CV44"/>
  <c r="CZ44"/>
  <c r="DA44"/>
  <c r="DE44"/>
  <c r="DF44"/>
  <c r="DJ44"/>
  <c r="DK44"/>
  <c r="DO44"/>
  <c r="DP44"/>
  <c r="DT44"/>
  <c r="DU44"/>
  <c r="DY44"/>
  <c r="DZ44"/>
  <c r="CA45"/>
  <c r="CB45"/>
  <c r="CF45"/>
  <c r="CG45"/>
  <c r="CK45"/>
  <c r="CL45"/>
  <c r="CP45"/>
  <c r="CQ45"/>
  <c r="CU45"/>
  <c r="CV45"/>
  <c r="CZ45"/>
  <c r="DA45"/>
  <c r="DE45"/>
  <c r="DF45"/>
  <c r="DK45"/>
  <c r="DO45"/>
  <c r="DP45"/>
  <c r="DT45"/>
  <c r="DU45"/>
  <c r="DY45"/>
  <c r="DZ45"/>
  <c r="CA46"/>
  <c r="CB46"/>
  <c r="CK46"/>
  <c r="CL46"/>
  <c r="CP46"/>
  <c r="CQ46"/>
  <c r="CV46"/>
  <c r="CZ46"/>
  <c r="DA46"/>
  <c r="DE46"/>
  <c r="DF46"/>
  <c r="DJ46"/>
  <c r="DK46"/>
  <c r="DO46"/>
  <c r="DP46"/>
  <c r="DT46"/>
  <c r="DU46"/>
  <c r="DY46"/>
  <c r="DZ46"/>
  <c r="CA47"/>
  <c r="CB47"/>
  <c r="CF47"/>
  <c r="CG47"/>
  <c r="CK47"/>
  <c r="CL47"/>
  <c r="CP47"/>
  <c r="CQ47"/>
  <c r="CU47"/>
  <c r="CV47"/>
  <c r="CZ47"/>
  <c r="DA47"/>
  <c r="DE47"/>
  <c r="DF47"/>
  <c r="DJ47"/>
  <c r="DK47"/>
  <c r="DO47"/>
  <c r="DP47"/>
  <c r="DT47"/>
  <c r="DU47"/>
  <c r="DY47"/>
  <c r="DZ47"/>
  <c r="CA48"/>
  <c r="CB48"/>
  <c r="CF48"/>
  <c r="CG48"/>
  <c r="CK48"/>
  <c r="CL48"/>
  <c r="CP48"/>
  <c r="CQ48"/>
  <c r="CU48"/>
  <c r="CV48"/>
  <c r="CZ48"/>
  <c r="DA48"/>
  <c r="DE48"/>
  <c r="DF48"/>
  <c r="DJ48"/>
  <c r="DK48"/>
  <c r="DO48"/>
  <c r="DP48"/>
  <c r="DT48"/>
  <c r="DU48"/>
  <c r="DY48"/>
  <c r="DZ48"/>
  <c r="CA49"/>
  <c r="CB49"/>
  <c r="CF49"/>
  <c r="CG49"/>
  <c r="CK49"/>
  <c r="CL49"/>
  <c r="CP49"/>
  <c r="CQ49"/>
  <c r="CU49"/>
  <c r="CV49"/>
  <c r="CZ49"/>
  <c r="DA49"/>
  <c r="DE49"/>
  <c r="DF49"/>
  <c r="DJ49"/>
  <c r="DK49"/>
  <c r="DO49"/>
  <c r="DP49"/>
  <c r="DT49"/>
  <c r="DU49"/>
  <c r="DY49"/>
  <c r="DZ49"/>
  <c r="CA50"/>
  <c r="CB50"/>
  <c r="CF50"/>
  <c r="CG50"/>
  <c r="CK50"/>
  <c r="CL50"/>
  <c r="CP50"/>
  <c r="CQ50"/>
  <c r="CU50"/>
  <c r="CV50"/>
  <c r="CZ50"/>
  <c r="DA50"/>
  <c r="DE50"/>
  <c r="DF50"/>
  <c r="DJ50"/>
  <c r="DK50"/>
  <c r="DO50"/>
  <c r="DP50"/>
  <c r="DT50"/>
  <c r="DU50"/>
  <c r="DY50"/>
  <c r="DZ50"/>
  <c r="CA51"/>
  <c r="CB51"/>
  <c r="CK51"/>
  <c r="CL51"/>
  <c r="CP51"/>
  <c r="CQ51"/>
  <c r="CU51"/>
  <c r="CV51"/>
  <c r="CZ51"/>
  <c r="DA51"/>
  <c r="DE51"/>
  <c r="DF51"/>
  <c r="DJ51"/>
  <c r="DK51"/>
  <c r="DO51"/>
  <c r="DP51"/>
  <c r="DT51"/>
  <c r="DU51"/>
  <c r="DY51"/>
  <c r="DZ51"/>
  <c r="CA52"/>
  <c r="CB52"/>
  <c r="CF52"/>
  <c r="CG52"/>
  <c r="CK52"/>
  <c r="CL52"/>
  <c r="CP52"/>
  <c r="CQ52"/>
  <c r="CU52"/>
  <c r="CV52"/>
  <c r="DE52"/>
  <c r="DF52"/>
  <c r="DJ52"/>
  <c r="DK52"/>
  <c r="DO52"/>
  <c r="DP52"/>
  <c r="DY52"/>
  <c r="DZ52"/>
  <c r="CA53"/>
  <c r="CB53"/>
  <c r="CF53"/>
  <c r="CG53"/>
  <c r="CK53"/>
  <c r="CL53"/>
  <c r="CP53"/>
  <c r="CQ53"/>
  <c r="CU53"/>
  <c r="CV53"/>
  <c r="CZ53"/>
  <c r="DA53"/>
  <c r="DE53"/>
  <c r="DF53"/>
  <c r="DJ53"/>
  <c r="DK53"/>
  <c r="DO53"/>
  <c r="DP53"/>
  <c r="DT53"/>
  <c r="DU53"/>
  <c r="DY53"/>
  <c r="DZ53"/>
  <c r="CA54"/>
  <c r="CB54"/>
  <c r="CF54"/>
  <c r="CG54"/>
  <c r="CK54"/>
  <c r="CL54"/>
  <c r="CP54"/>
  <c r="CQ54"/>
  <c r="CU54"/>
  <c r="CV54"/>
  <c r="CZ54"/>
  <c r="DA54"/>
  <c r="DE54"/>
  <c r="DF54"/>
  <c r="DJ54"/>
  <c r="DK54"/>
  <c r="DO54"/>
  <c r="DP54"/>
  <c r="DY54"/>
  <c r="DZ54"/>
  <c r="CA55"/>
  <c r="CB55"/>
  <c r="CF55"/>
  <c r="CG55"/>
  <c r="CK55"/>
  <c r="CL55"/>
  <c r="CP55"/>
  <c r="CQ55"/>
  <c r="CU55"/>
  <c r="CV55"/>
  <c r="CZ55"/>
  <c r="DA55"/>
  <c r="DE55"/>
  <c r="DF55"/>
  <c r="DJ55"/>
  <c r="DK55"/>
  <c r="DO55"/>
  <c r="DP55"/>
  <c r="DT55"/>
  <c r="DU55"/>
  <c r="DY55"/>
  <c r="DZ55"/>
  <c r="CA56"/>
  <c r="CB56"/>
  <c r="CF56"/>
  <c r="CG56"/>
  <c r="CK56"/>
  <c r="CL56"/>
  <c r="CP56"/>
  <c r="CQ56"/>
  <c r="CU56"/>
  <c r="CV56"/>
  <c r="CZ56"/>
  <c r="DA56"/>
  <c r="DE56"/>
  <c r="DF56"/>
  <c r="DJ56"/>
  <c r="DK56"/>
  <c r="DO56"/>
  <c r="DP56"/>
  <c r="DT56"/>
  <c r="DU56"/>
  <c r="DY56"/>
  <c r="DZ56"/>
  <c r="CA57"/>
  <c r="CB57"/>
  <c r="CF57"/>
  <c r="CG57"/>
  <c r="CK57"/>
  <c r="CL57"/>
  <c r="CP57"/>
  <c r="CQ57"/>
  <c r="CU57"/>
  <c r="CV57"/>
  <c r="CZ57"/>
  <c r="DA57"/>
  <c r="DE57"/>
  <c r="DF57"/>
  <c r="DJ57"/>
  <c r="DK57"/>
  <c r="DT57"/>
  <c r="DU57"/>
  <c r="DY57"/>
  <c r="DZ57"/>
  <c r="CA58"/>
  <c r="CB58"/>
  <c r="CF58"/>
  <c r="CG58"/>
  <c r="CK58"/>
  <c r="CL58"/>
  <c r="CP58"/>
  <c r="CQ58"/>
  <c r="CU58"/>
  <c r="CV58"/>
  <c r="CZ58"/>
  <c r="DA58"/>
  <c r="DE58"/>
  <c r="DF58"/>
  <c r="DJ58"/>
  <c r="DK58"/>
  <c r="DO58"/>
  <c r="DP58"/>
  <c r="DT58"/>
  <c r="DU58"/>
  <c r="DY58"/>
  <c r="DZ58"/>
  <c r="CA59"/>
  <c r="CB59"/>
  <c r="CF59"/>
  <c r="CG59"/>
  <c r="CK59"/>
  <c r="CL59"/>
  <c r="CP59"/>
  <c r="CQ59"/>
  <c r="CU59"/>
  <c r="CV59"/>
  <c r="CZ59"/>
  <c r="DA59"/>
  <c r="DE59"/>
  <c r="DF59"/>
  <c r="DJ59"/>
  <c r="DK59"/>
  <c r="DO59"/>
  <c r="DP59"/>
  <c r="DU59"/>
  <c r="DY59"/>
  <c r="DZ59"/>
  <c r="CA60"/>
  <c r="CB60"/>
  <c r="CF60"/>
  <c r="CG60"/>
  <c r="CK60"/>
  <c r="CL60"/>
  <c r="CP60"/>
  <c r="CQ60"/>
  <c r="CU60"/>
  <c r="CV60"/>
  <c r="CZ60"/>
  <c r="DA60"/>
  <c r="DE60"/>
  <c r="DF60"/>
  <c r="DJ60"/>
  <c r="DK60"/>
  <c r="DO60"/>
  <c r="DP60"/>
  <c r="DT60"/>
  <c r="DU60"/>
  <c r="DY60"/>
  <c r="DZ60"/>
  <c r="CA61"/>
  <c r="CB61"/>
  <c r="CF61"/>
  <c r="CG61"/>
  <c r="CP61"/>
  <c r="CQ61"/>
  <c r="CU61"/>
  <c r="CV61"/>
  <c r="CZ61"/>
  <c r="DA61"/>
  <c r="DE61"/>
  <c r="DF61"/>
  <c r="DJ61"/>
  <c r="DK61"/>
  <c r="DO61"/>
  <c r="DP61"/>
  <c r="DT61"/>
  <c r="DU61"/>
  <c r="DY61"/>
  <c r="DZ61"/>
  <c r="CA62"/>
  <c r="CB62"/>
  <c r="CF62"/>
  <c r="CG62"/>
  <c r="CK62"/>
  <c r="CL62"/>
  <c r="CP62"/>
  <c r="CQ62"/>
  <c r="CU62"/>
  <c r="CV62"/>
  <c r="CZ62"/>
  <c r="DA62"/>
  <c r="DE62"/>
  <c r="DF62"/>
  <c r="DJ62"/>
  <c r="DK62"/>
  <c r="DO62"/>
  <c r="DP62"/>
  <c r="DT62"/>
  <c r="DU62"/>
  <c r="DY62"/>
  <c r="DZ62"/>
  <c r="CA63"/>
  <c r="CB63"/>
  <c r="CF63"/>
  <c r="CG63"/>
  <c r="CK63"/>
  <c r="CL63"/>
  <c r="CP63"/>
  <c r="CQ63"/>
  <c r="CU63"/>
  <c r="CV63"/>
  <c r="DA63"/>
  <c r="DE63"/>
  <c r="DF63"/>
  <c r="DJ63"/>
  <c r="DK63"/>
  <c r="DO63"/>
  <c r="DP63"/>
  <c r="DT63"/>
  <c r="DU63"/>
  <c r="DY63"/>
  <c r="DZ63"/>
  <c r="CA64"/>
  <c r="CB64"/>
  <c r="CF64"/>
  <c r="CG64"/>
  <c r="CK64"/>
  <c r="CL64"/>
  <c r="CP64"/>
  <c r="CQ64"/>
  <c r="CU64"/>
  <c r="CV64"/>
  <c r="CZ64"/>
  <c r="DA64"/>
  <c r="DE64"/>
  <c r="DF64"/>
  <c r="DJ64"/>
  <c r="DK64"/>
  <c r="DO64"/>
  <c r="DP64"/>
  <c r="DT64"/>
  <c r="DU64"/>
  <c r="DY64"/>
  <c r="DZ64"/>
  <c r="CA65"/>
  <c r="CB65"/>
  <c r="CF65"/>
  <c r="CG65"/>
  <c r="CK65"/>
  <c r="CL65"/>
  <c r="CP65"/>
  <c r="CQ65"/>
  <c r="CU65"/>
  <c r="CV65"/>
  <c r="CZ65"/>
  <c r="DA65"/>
  <c r="DE65"/>
  <c r="DF65"/>
  <c r="DJ65"/>
  <c r="DK65"/>
  <c r="DO65"/>
  <c r="DP65"/>
  <c r="DT65"/>
  <c r="DU65"/>
  <c r="DY65"/>
  <c r="DZ65"/>
  <c r="CA66"/>
  <c r="CB66"/>
  <c r="CF66"/>
  <c r="CG66"/>
  <c r="CK66"/>
  <c r="CL66"/>
  <c r="CP66"/>
  <c r="CQ66"/>
  <c r="CU66"/>
  <c r="CV66"/>
  <c r="CZ66"/>
  <c r="DA66"/>
  <c r="DE66"/>
  <c r="DF66"/>
  <c r="DJ66"/>
  <c r="DK66"/>
  <c r="DO66"/>
  <c r="DP66"/>
  <c r="DT66"/>
  <c r="DU66"/>
  <c r="DY66"/>
  <c r="DZ66"/>
  <c r="CA67"/>
  <c r="CB67"/>
  <c r="CF67"/>
  <c r="CG67"/>
  <c r="CP67"/>
  <c r="CQ67"/>
  <c r="CU67"/>
  <c r="CV67"/>
  <c r="CZ67"/>
  <c r="DA67"/>
  <c r="DE67"/>
  <c r="DF67"/>
  <c r="DJ67"/>
  <c r="DK67"/>
  <c r="DO67"/>
  <c r="DP67"/>
  <c r="DT67"/>
  <c r="DU67"/>
  <c r="DZ67"/>
  <c r="CA68"/>
  <c r="CB68"/>
  <c r="CP68"/>
  <c r="CQ68"/>
  <c r="CU68"/>
  <c r="CV68"/>
  <c r="DE68"/>
  <c r="DF68"/>
  <c r="DY68"/>
  <c r="DZ68"/>
  <c r="DY69"/>
  <c r="DZ69"/>
  <c r="DZ5"/>
  <c r="DY5"/>
  <c r="DU5"/>
  <c r="DT5"/>
  <c r="DP5"/>
  <c r="DO5"/>
  <c r="DK5"/>
  <c r="DJ5"/>
  <c r="DF5"/>
  <c r="DE5"/>
  <c r="DA5"/>
  <c r="CZ5"/>
  <c r="CV5"/>
  <c r="CU5"/>
  <c r="CQ5"/>
  <c r="CP5"/>
  <c r="CL5"/>
  <c r="CK5"/>
  <c r="CG5"/>
  <c r="CF5"/>
  <c r="CB5"/>
  <c r="CA5"/>
  <c r="EL6"/>
  <c r="EL7"/>
  <c r="EL8"/>
  <c r="EL9"/>
  <c r="EL10"/>
  <c r="EL11"/>
  <c r="BD12"/>
  <c r="EL12"/>
  <c r="EL13"/>
  <c r="EL14"/>
  <c r="EL15"/>
  <c r="EL16"/>
  <c r="EL17"/>
  <c r="EL18"/>
  <c r="EL19"/>
  <c r="EL20"/>
  <c r="BD21"/>
  <c r="EL21" s="1"/>
  <c r="EL22"/>
  <c r="EL23"/>
  <c r="EL24"/>
  <c r="EL25"/>
  <c r="EL26"/>
  <c r="EL27"/>
  <c r="EL28"/>
  <c r="EL29"/>
  <c r="EL30"/>
  <c r="EL31"/>
  <c r="EL32"/>
  <c r="EL33"/>
  <c r="EL34"/>
  <c r="EL35"/>
  <c r="EL36"/>
  <c r="EL37"/>
  <c r="EL38"/>
  <c r="EL39"/>
  <c r="EL40"/>
  <c r="EL41"/>
  <c r="EL42"/>
  <c r="EL43"/>
  <c r="EL44"/>
  <c r="EL45"/>
  <c r="EL46"/>
  <c r="EL47"/>
  <c r="EL48"/>
  <c r="EL49"/>
  <c r="EL50"/>
  <c r="EL51"/>
  <c r="EL52"/>
  <c r="EL53"/>
  <c r="EL54"/>
  <c r="EL55"/>
  <c r="EL56"/>
  <c r="EL57"/>
  <c r="EL58"/>
  <c r="EL59"/>
  <c r="EL60"/>
  <c r="EL61"/>
  <c r="EL62"/>
  <c r="EL63"/>
  <c r="EL64"/>
  <c r="EL65"/>
  <c r="EL66"/>
  <c r="EL67"/>
  <c r="BD68"/>
  <c r="EL68" s="1"/>
  <c r="EL5"/>
  <c r="EF6"/>
  <c r="EG6"/>
  <c r="EH6"/>
  <c r="EI6"/>
  <c r="EJ6"/>
  <c r="EK6"/>
  <c r="EM6"/>
  <c r="EN6"/>
  <c r="EO6"/>
  <c r="EP6"/>
  <c r="EQ6"/>
  <c r="ER6"/>
  <c r="ES6"/>
  <c r="ET6"/>
  <c r="EU6"/>
  <c r="EV6"/>
  <c r="EW6"/>
  <c r="EX6"/>
  <c r="EY6"/>
  <c r="EZ6"/>
  <c r="FA6"/>
  <c r="FB6"/>
  <c r="FC6"/>
  <c r="EF7"/>
  <c r="EG7"/>
  <c r="EH7"/>
  <c r="EI7"/>
  <c r="EJ7"/>
  <c r="EK7"/>
  <c r="EM7"/>
  <c r="EN7"/>
  <c r="EO7"/>
  <c r="EP7"/>
  <c r="EQ7"/>
  <c r="ER7"/>
  <c r="ES7"/>
  <c r="ET7"/>
  <c r="EU7"/>
  <c r="EV7"/>
  <c r="EW7"/>
  <c r="EX7"/>
  <c r="EY7"/>
  <c r="EZ7"/>
  <c r="FA7"/>
  <c r="FB7"/>
  <c r="FC7"/>
  <c r="EF8"/>
  <c r="EG8"/>
  <c r="EH8"/>
  <c r="EI8"/>
  <c r="EJ8"/>
  <c r="EK8"/>
  <c r="EM8"/>
  <c r="EN8"/>
  <c r="EO8"/>
  <c r="EP8"/>
  <c r="EQ8"/>
  <c r="ER8"/>
  <c r="ES8"/>
  <c r="ET8"/>
  <c r="EU8"/>
  <c r="EV8"/>
  <c r="EW8"/>
  <c r="EX8"/>
  <c r="EY8"/>
  <c r="EZ8"/>
  <c r="FA8"/>
  <c r="FB8"/>
  <c r="FC8"/>
  <c r="EF9"/>
  <c r="EG9"/>
  <c r="EH9"/>
  <c r="EI9"/>
  <c r="EJ9"/>
  <c r="EK9"/>
  <c r="EM9"/>
  <c r="EN9"/>
  <c r="EO9"/>
  <c r="EP9"/>
  <c r="EQ9"/>
  <c r="ER9"/>
  <c r="ES9"/>
  <c r="ET9"/>
  <c r="EU9"/>
  <c r="EV9"/>
  <c r="EW9"/>
  <c r="EX9"/>
  <c r="EY9"/>
  <c r="EZ9"/>
  <c r="FA9"/>
  <c r="FB9"/>
  <c r="FC9"/>
  <c r="EF10"/>
  <c r="EG10"/>
  <c r="EH10"/>
  <c r="EI10"/>
  <c r="EJ10"/>
  <c r="EK10"/>
  <c r="EM10"/>
  <c r="EN10"/>
  <c r="EO10"/>
  <c r="EP10"/>
  <c r="EQ10"/>
  <c r="ER10"/>
  <c r="ES10"/>
  <c r="ET10"/>
  <c r="EU10"/>
  <c r="EV10"/>
  <c r="EW10"/>
  <c r="EX10"/>
  <c r="EY10"/>
  <c r="EZ10"/>
  <c r="FA10"/>
  <c r="FB10"/>
  <c r="FC10"/>
  <c r="EF11"/>
  <c r="EG11"/>
  <c r="EH11"/>
  <c r="EI11"/>
  <c r="EJ11"/>
  <c r="EK11"/>
  <c r="EM11"/>
  <c r="EN11"/>
  <c r="EO11"/>
  <c r="EP11"/>
  <c r="EQ11"/>
  <c r="ER11"/>
  <c r="ES11"/>
  <c r="ET11"/>
  <c r="EU11"/>
  <c r="EV11"/>
  <c r="EW11"/>
  <c r="EX11"/>
  <c r="EY11"/>
  <c r="EZ11"/>
  <c r="FA11"/>
  <c r="FB11"/>
  <c r="FC11"/>
  <c r="AX12"/>
  <c r="AY12"/>
  <c r="AZ12"/>
  <c r="EH12" s="1"/>
  <c r="BA12"/>
  <c r="EI12"/>
  <c r="BB12"/>
  <c r="EJ12" s="1"/>
  <c r="BC12"/>
  <c r="BE12"/>
  <c r="BF12"/>
  <c r="BF69" s="1"/>
  <c r="EN69" s="1"/>
  <c r="EN12"/>
  <c r="BG12"/>
  <c r="EO12"/>
  <c r="BH12"/>
  <c r="EP12" s="1"/>
  <c r="BI12"/>
  <c r="EQ12" s="1"/>
  <c r="BJ12"/>
  <c r="BK12"/>
  <c r="BK69" s="1"/>
  <c r="ES69" s="1"/>
  <c r="ES12"/>
  <c r="BL12"/>
  <c r="ET12" s="1"/>
  <c r="BM12"/>
  <c r="EU12" s="1"/>
  <c r="BN12"/>
  <c r="EV12" s="1"/>
  <c r="BO12"/>
  <c r="BO69" s="1"/>
  <c r="EW69" s="1"/>
  <c r="BP12"/>
  <c r="BQ12"/>
  <c r="EY12" s="1"/>
  <c r="BR12"/>
  <c r="EZ12"/>
  <c r="BS12"/>
  <c r="FA12" s="1"/>
  <c r="BT12"/>
  <c r="BU12"/>
  <c r="EF13"/>
  <c r="EG13"/>
  <c r="EH13"/>
  <c r="EI13"/>
  <c r="EJ13"/>
  <c r="EK13"/>
  <c r="EM13"/>
  <c r="EN13"/>
  <c r="EO13"/>
  <c r="EP13"/>
  <c r="EQ13"/>
  <c r="ER13"/>
  <c r="ES13"/>
  <c r="ET13"/>
  <c r="EU13"/>
  <c r="EV13"/>
  <c r="EW13"/>
  <c r="EX13"/>
  <c r="EY13"/>
  <c r="EZ13"/>
  <c r="FA13"/>
  <c r="FB13"/>
  <c r="FC13"/>
  <c r="EF14"/>
  <c r="EG14"/>
  <c r="EH14"/>
  <c r="EI14"/>
  <c r="EJ14"/>
  <c r="EK14"/>
  <c r="EM14"/>
  <c r="EN14"/>
  <c r="EO14"/>
  <c r="EP14"/>
  <c r="EQ14"/>
  <c r="ER14"/>
  <c r="ES14"/>
  <c r="ET14"/>
  <c r="EU14"/>
  <c r="EV14"/>
  <c r="EW14"/>
  <c r="EX14"/>
  <c r="EY14"/>
  <c r="EZ14"/>
  <c r="FA14"/>
  <c r="FB14"/>
  <c r="FC14"/>
  <c r="EF15"/>
  <c r="EG15"/>
  <c r="EH15"/>
  <c r="EI15"/>
  <c r="EJ15"/>
  <c r="EK15"/>
  <c r="EM15"/>
  <c r="EN15"/>
  <c r="EO15"/>
  <c r="EP15"/>
  <c r="EQ15"/>
  <c r="ER15"/>
  <c r="ES15"/>
  <c r="ET15"/>
  <c r="EU15"/>
  <c r="EV15"/>
  <c r="EW15"/>
  <c r="EX15"/>
  <c r="EY15"/>
  <c r="EZ15"/>
  <c r="FA15"/>
  <c r="FB15"/>
  <c r="FC15"/>
  <c r="EF16"/>
  <c r="EG16"/>
  <c r="EH16"/>
  <c r="EI16"/>
  <c r="EJ16"/>
  <c r="EK16"/>
  <c r="EM16"/>
  <c r="EN16"/>
  <c r="EO16"/>
  <c r="EP16"/>
  <c r="EQ16"/>
  <c r="ER16"/>
  <c r="ES16"/>
  <c r="ET16"/>
  <c r="EU16"/>
  <c r="EV16"/>
  <c r="EW16"/>
  <c r="EX16"/>
  <c r="EY16"/>
  <c r="EZ16"/>
  <c r="FA16"/>
  <c r="FB16"/>
  <c r="FC16"/>
  <c r="EF17"/>
  <c r="EG17"/>
  <c r="EH17"/>
  <c r="EI17"/>
  <c r="EJ17"/>
  <c r="EK17"/>
  <c r="EM17"/>
  <c r="EN17"/>
  <c r="EO17"/>
  <c r="EP17"/>
  <c r="EQ17"/>
  <c r="ER17"/>
  <c r="ES17"/>
  <c r="ET17"/>
  <c r="EU17"/>
  <c r="EV17"/>
  <c r="EW17"/>
  <c r="EX17"/>
  <c r="EY17"/>
  <c r="EZ17"/>
  <c r="FA17"/>
  <c r="FB17"/>
  <c r="FC17"/>
  <c r="EF18"/>
  <c r="EG18"/>
  <c r="EH18"/>
  <c r="EI18"/>
  <c r="EJ18"/>
  <c r="EK18"/>
  <c r="EM18"/>
  <c r="EN18"/>
  <c r="EO18"/>
  <c r="EP18"/>
  <c r="EQ18"/>
  <c r="ER18"/>
  <c r="ES18"/>
  <c r="ET18"/>
  <c r="EU18"/>
  <c r="EV18"/>
  <c r="EW18"/>
  <c r="EX18"/>
  <c r="EY18"/>
  <c r="EZ18"/>
  <c r="FA18"/>
  <c r="FB18"/>
  <c r="FC18"/>
  <c r="EF19"/>
  <c r="EG19"/>
  <c r="EH19"/>
  <c r="EI19"/>
  <c r="EJ19"/>
  <c r="EK19"/>
  <c r="EM19"/>
  <c r="EN19"/>
  <c r="EO19"/>
  <c r="EP19"/>
  <c r="EQ19"/>
  <c r="ER19"/>
  <c r="ES19"/>
  <c r="ET19"/>
  <c r="EU19"/>
  <c r="EV19"/>
  <c r="EW19"/>
  <c r="EX19"/>
  <c r="EY19"/>
  <c r="EZ19"/>
  <c r="FA19"/>
  <c r="FB19"/>
  <c r="FC19"/>
  <c r="EF20"/>
  <c r="EG20"/>
  <c r="EH20"/>
  <c r="EI20"/>
  <c r="EJ20"/>
  <c r="EK20"/>
  <c r="EM20"/>
  <c r="EN20"/>
  <c r="EO20"/>
  <c r="EP20"/>
  <c r="EQ20"/>
  <c r="ER20"/>
  <c r="ES20"/>
  <c r="ET20"/>
  <c r="EU20"/>
  <c r="EV20"/>
  <c r="EW20"/>
  <c r="EX20"/>
  <c r="EY20"/>
  <c r="EZ20"/>
  <c r="FA20"/>
  <c r="FB20"/>
  <c r="FC20"/>
  <c r="AX21"/>
  <c r="EF21" s="1"/>
  <c r="AY21"/>
  <c r="EG21"/>
  <c r="AZ21"/>
  <c r="EH21" s="1"/>
  <c r="BA21"/>
  <c r="EI21" s="1"/>
  <c r="BB21"/>
  <c r="BB69" s="1"/>
  <c r="EJ69" s="1"/>
  <c r="EJ21"/>
  <c r="BC21"/>
  <c r="EK21" s="1"/>
  <c r="BE21"/>
  <c r="EM21" s="1"/>
  <c r="BF21"/>
  <c r="EN21" s="1"/>
  <c r="BG21"/>
  <c r="EO21" s="1"/>
  <c r="BH21"/>
  <c r="EP21"/>
  <c r="BI21"/>
  <c r="BJ21"/>
  <c r="ER21" s="1"/>
  <c r="BK21"/>
  <c r="ES21"/>
  <c r="BL21"/>
  <c r="ET21" s="1"/>
  <c r="BM21"/>
  <c r="EU21" s="1"/>
  <c r="BN21"/>
  <c r="EV21" s="1"/>
  <c r="BO21"/>
  <c r="EW21" s="1"/>
  <c r="BP21"/>
  <c r="EX21"/>
  <c r="BQ21"/>
  <c r="EY21" s="1"/>
  <c r="BR21"/>
  <c r="EZ21" s="1"/>
  <c r="BS21"/>
  <c r="BS69" s="1"/>
  <c r="FA69" s="1"/>
  <c r="BT21"/>
  <c r="FB21"/>
  <c r="BU21"/>
  <c r="FC21" s="1"/>
  <c r="EF22"/>
  <c r="EG22"/>
  <c r="EH22"/>
  <c r="EI22"/>
  <c r="EJ22"/>
  <c r="EK22"/>
  <c r="EM22"/>
  <c r="EN22"/>
  <c r="EO22"/>
  <c r="EP22"/>
  <c r="EQ22"/>
  <c r="ER22"/>
  <c r="ES22"/>
  <c r="ET22"/>
  <c r="EU22"/>
  <c r="EV22"/>
  <c r="EW22"/>
  <c r="EX22"/>
  <c r="EY22"/>
  <c r="EZ22"/>
  <c r="FA22"/>
  <c r="FB22"/>
  <c r="FC22"/>
  <c r="EF23"/>
  <c r="EG23"/>
  <c r="EH23"/>
  <c r="EI23"/>
  <c r="EJ23"/>
  <c r="EK23"/>
  <c r="EM23"/>
  <c r="EN23"/>
  <c r="EO23"/>
  <c r="EP23"/>
  <c r="EQ23"/>
  <c r="ER23"/>
  <c r="ES23"/>
  <c r="ET23"/>
  <c r="EU23"/>
  <c r="EV23"/>
  <c r="EW23"/>
  <c r="EX23"/>
  <c r="EY23"/>
  <c r="EZ23"/>
  <c r="FA23"/>
  <c r="FB23"/>
  <c r="FC23"/>
  <c r="EF24"/>
  <c r="EG24"/>
  <c r="EH24"/>
  <c r="EI24"/>
  <c r="EJ24"/>
  <c r="EK24"/>
  <c r="EM24"/>
  <c r="EN24"/>
  <c r="EO24"/>
  <c r="EP24"/>
  <c r="EQ24"/>
  <c r="ER24"/>
  <c r="ES24"/>
  <c r="ET24"/>
  <c r="EU24"/>
  <c r="EV24"/>
  <c r="EW24"/>
  <c r="EX24"/>
  <c r="EY24"/>
  <c r="EZ24"/>
  <c r="FA24"/>
  <c r="FB24"/>
  <c r="FC24"/>
  <c r="EF25"/>
  <c r="EG25"/>
  <c r="EH25"/>
  <c r="EI25"/>
  <c r="EJ25"/>
  <c r="EK25"/>
  <c r="EM25"/>
  <c r="EN25"/>
  <c r="EO25"/>
  <c r="EP25"/>
  <c r="EQ25"/>
  <c r="ER25"/>
  <c r="ES25"/>
  <c r="ET25"/>
  <c r="EU25"/>
  <c r="EV25"/>
  <c r="EW25"/>
  <c r="EX25"/>
  <c r="EY25"/>
  <c r="EZ25"/>
  <c r="FA25"/>
  <c r="FB25"/>
  <c r="FC25"/>
  <c r="EF26"/>
  <c r="EG26"/>
  <c r="EH26"/>
  <c r="EI26"/>
  <c r="EJ26"/>
  <c r="EK26"/>
  <c r="EM26"/>
  <c r="EN26"/>
  <c r="EO26"/>
  <c r="EP26"/>
  <c r="EQ26"/>
  <c r="ER26"/>
  <c r="ES26"/>
  <c r="ET26"/>
  <c r="EU26"/>
  <c r="EV26"/>
  <c r="EW26"/>
  <c r="EX26"/>
  <c r="EY26"/>
  <c r="EZ26"/>
  <c r="FA26"/>
  <c r="FB26"/>
  <c r="FC26"/>
  <c r="EF27"/>
  <c r="EG27"/>
  <c r="EH27"/>
  <c r="EI27"/>
  <c r="EJ27"/>
  <c r="EK27"/>
  <c r="EM27"/>
  <c r="EN27"/>
  <c r="EO27"/>
  <c r="EP27"/>
  <c r="EQ27"/>
  <c r="ER27"/>
  <c r="ES27"/>
  <c r="ET27"/>
  <c r="EU27"/>
  <c r="EV27"/>
  <c r="EW27"/>
  <c r="EX27"/>
  <c r="EY27"/>
  <c r="EZ27"/>
  <c r="FA27"/>
  <c r="FB27"/>
  <c r="FC27"/>
  <c r="EF28"/>
  <c r="EG28"/>
  <c r="EH28"/>
  <c r="EI28"/>
  <c r="EJ28"/>
  <c r="EK28"/>
  <c r="EM28"/>
  <c r="EN28"/>
  <c r="EO28"/>
  <c r="EP28"/>
  <c r="EQ28"/>
  <c r="ER28"/>
  <c r="ES28"/>
  <c r="ET28"/>
  <c r="EU28"/>
  <c r="EV28"/>
  <c r="EW28"/>
  <c r="EX28"/>
  <c r="EY28"/>
  <c r="EZ28"/>
  <c r="FA28"/>
  <c r="FB28"/>
  <c r="FC28"/>
  <c r="EF29"/>
  <c r="EG29"/>
  <c r="EH29"/>
  <c r="EI29"/>
  <c r="EJ29"/>
  <c r="EK29"/>
  <c r="EM29"/>
  <c r="EN29"/>
  <c r="EO29"/>
  <c r="EP29"/>
  <c r="EQ29"/>
  <c r="ER29"/>
  <c r="ES29"/>
  <c r="ET29"/>
  <c r="EU29"/>
  <c r="EV29"/>
  <c r="EW29"/>
  <c r="EX29"/>
  <c r="EY29"/>
  <c r="EZ29"/>
  <c r="FA29"/>
  <c r="FB29"/>
  <c r="FC29"/>
  <c r="EF30"/>
  <c r="EG30"/>
  <c r="EH30"/>
  <c r="EI30"/>
  <c r="EJ30"/>
  <c r="EK30"/>
  <c r="EM30"/>
  <c r="EN30"/>
  <c r="EO30"/>
  <c r="EP30"/>
  <c r="EQ30"/>
  <c r="ER30"/>
  <c r="ES30"/>
  <c r="ET30"/>
  <c r="EU30"/>
  <c r="EV30"/>
  <c r="EW30"/>
  <c r="EX30"/>
  <c r="EY30"/>
  <c r="EZ30"/>
  <c r="FA30"/>
  <c r="FB30"/>
  <c r="FC30"/>
  <c r="EF31"/>
  <c r="EG31"/>
  <c r="EH31"/>
  <c r="EI31"/>
  <c r="EJ31"/>
  <c r="EK31"/>
  <c r="EM31"/>
  <c r="EN31"/>
  <c r="EO31"/>
  <c r="EP31"/>
  <c r="EQ31"/>
  <c r="ER31"/>
  <c r="ES31"/>
  <c r="ET31"/>
  <c r="EU31"/>
  <c r="EV31"/>
  <c r="EW31"/>
  <c r="EX31"/>
  <c r="EY31"/>
  <c r="EZ31"/>
  <c r="FA31"/>
  <c r="FB31"/>
  <c r="FC31"/>
  <c r="EF32"/>
  <c r="EG32"/>
  <c r="EH32"/>
  <c r="EI32"/>
  <c r="EJ32"/>
  <c r="EK32"/>
  <c r="EM32"/>
  <c r="EN32"/>
  <c r="EO32"/>
  <c r="EP32"/>
  <c r="EQ32"/>
  <c r="ER32"/>
  <c r="ES32"/>
  <c r="ET32"/>
  <c r="EU32"/>
  <c r="EV32"/>
  <c r="EW32"/>
  <c r="EX32"/>
  <c r="EY32"/>
  <c r="EZ32"/>
  <c r="FA32"/>
  <c r="FB32"/>
  <c r="FC32"/>
  <c r="EF33"/>
  <c r="EG33"/>
  <c r="EH33"/>
  <c r="EI33"/>
  <c r="EJ33"/>
  <c r="EK33"/>
  <c r="EM33"/>
  <c r="EN33"/>
  <c r="EO33"/>
  <c r="EP33"/>
  <c r="EQ33"/>
  <c r="ER33"/>
  <c r="ES33"/>
  <c r="ET33"/>
  <c r="EU33"/>
  <c r="EV33"/>
  <c r="EW33"/>
  <c r="EX33"/>
  <c r="EY33"/>
  <c r="EZ33"/>
  <c r="FA33"/>
  <c r="FB33"/>
  <c r="FC33"/>
  <c r="EF34"/>
  <c r="EG34"/>
  <c r="EH34"/>
  <c r="EI34"/>
  <c r="EJ34"/>
  <c r="EK34"/>
  <c r="EM34"/>
  <c r="EN34"/>
  <c r="EO34"/>
  <c r="EP34"/>
  <c r="EQ34"/>
  <c r="ER34"/>
  <c r="ES34"/>
  <c r="ET34"/>
  <c r="EU34"/>
  <c r="EV34"/>
  <c r="EW34"/>
  <c r="EX34"/>
  <c r="EY34"/>
  <c r="EZ34"/>
  <c r="FA34"/>
  <c r="FB34"/>
  <c r="FC34"/>
  <c r="EF35"/>
  <c r="EG35"/>
  <c r="EH35"/>
  <c r="EI35"/>
  <c r="EJ35"/>
  <c r="EK35"/>
  <c r="EM35"/>
  <c r="EN35"/>
  <c r="EO35"/>
  <c r="EP35"/>
  <c r="EQ35"/>
  <c r="ER35"/>
  <c r="ES35"/>
  <c r="ET35"/>
  <c r="EU35"/>
  <c r="EV35"/>
  <c r="EW35"/>
  <c r="EX35"/>
  <c r="EY35"/>
  <c r="EZ35"/>
  <c r="FA35"/>
  <c r="FB35"/>
  <c r="FC35"/>
  <c r="EF36"/>
  <c r="EG36"/>
  <c r="EH36"/>
  <c r="EI36"/>
  <c r="EJ36"/>
  <c r="EK36"/>
  <c r="EM36"/>
  <c r="EN36"/>
  <c r="EO36"/>
  <c r="EP36"/>
  <c r="EQ36"/>
  <c r="ER36"/>
  <c r="ES36"/>
  <c r="ET36"/>
  <c r="EU36"/>
  <c r="EV36"/>
  <c r="EW36"/>
  <c r="EX36"/>
  <c r="EY36"/>
  <c r="EZ36"/>
  <c r="FA36"/>
  <c r="FB36"/>
  <c r="FC36"/>
  <c r="EF37"/>
  <c r="EG37"/>
  <c r="EH37"/>
  <c r="EI37"/>
  <c r="EJ37"/>
  <c r="EK37"/>
  <c r="EM37"/>
  <c r="EN37"/>
  <c r="EO37"/>
  <c r="EP37"/>
  <c r="EQ37"/>
  <c r="ER37"/>
  <c r="ES37"/>
  <c r="ET37"/>
  <c r="EU37"/>
  <c r="EV37"/>
  <c r="EW37"/>
  <c r="EX37"/>
  <c r="EY37"/>
  <c r="EZ37"/>
  <c r="FA37"/>
  <c r="FB37"/>
  <c r="FC37"/>
  <c r="EF38"/>
  <c r="EG38"/>
  <c r="EH38"/>
  <c r="EI38"/>
  <c r="EJ38"/>
  <c r="EK38"/>
  <c r="EM38"/>
  <c r="EN38"/>
  <c r="EO38"/>
  <c r="EP38"/>
  <c r="EQ38"/>
  <c r="ER38"/>
  <c r="ES38"/>
  <c r="ET38"/>
  <c r="EU38"/>
  <c r="EV38"/>
  <c r="EW38"/>
  <c r="EX38"/>
  <c r="EY38"/>
  <c r="EZ38"/>
  <c r="FA38"/>
  <c r="FB38"/>
  <c r="FC38"/>
  <c r="EF39"/>
  <c r="EG39"/>
  <c r="EH39"/>
  <c r="EI39"/>
  <c r="EJ39"/>
  <c r="EK39"/>
  <c r="EM39"/>
  <c r="EN39"/>
  <c r="EO39"/>
  <c r="EP39"/>
  <c r="EQ39"/>
  <c r="ER39"/>
  <c r="ES39"/>
  <c r="ET39"/>
  <c r="EU39"/>
  <c r="EV39"/>
  <c r="EW39"/>
  <c r="EX39"/>
  <c r="EY39"/>
  <c r="EZ39"/>
  <c r="FA39"/>
  <c r="FB39"/>
  <c r="FC39"/>
  <c r="EF40"/>
  <c r="EG40"/>
  <c r="EH40"/>
  <c r="EI40"/>
  <c r="EJ40"/>
  <c r="EK40"/>
  <c r="EM40"/>
  <c r="EN40"/>
  <c r="EO40"/>
  <c r="EP40"/>
  <c r="EQ40"/>
  <c r="ER40"/>
  <c r="ES40"/>
  <c r="ET40"/>
  <c r="EU40"/>
  <c r="EV40"/>
  <c r="EW40"/>
  <c r="EX40"/>
  <c r="EY40"/>
  <c r="EZ40"/>
  <c r="FA40"/>
  <c r="FB40"/>
  <c r="FC40"/>
  <c r="EF41"/>
  <c r="EG41"/>
  <c r="EH41"/>
  <c r="EI41"/>
  <c r="EJ41"/>
  <c r="EK41"/>
  <c r="EM41"/>
  <c r="EN41"/>
  <c r="EO41"/>
  <c r="EP41"/>
  <c r="EQ41"/>
  <c r="ER41"/>
  <c r="ES41"/>
  <c r="ET41"/>
  <c r="EU41"/>
  <c r="EV41"/>
  <c r="EW41"/>
  <c r="EX41"/>
  <c r="EY41"/>
  <c r="EZ41"/>
  <c r="FA41"/>
  <c r="FB41"/>
  <c r="FC41"/>
  <c r="EF42"/>
  <c r="EG42"/>
  <c r="EH42"/>
  <c r="EI42"/>
  <c r="EJ42"/>
  <c r="EK42"/>
  <c r="EM42"/>
  <c r="EN42"/>
  <c r="EO42"/>
  <c r="EP42"/>
  <c r="EQ42"/>
  <c r="ER42"/>
  <c r="ES42"/>
  <c r="ET42"/>
  <c r="EU42"/>
  <c r="EV42"/>
  <c r="EW42"/>
  <c r="EX42"/>
  <c r="EY42"/>
  <c r="EZ42"/>
  <c r="FA42"/>
  <c r="FB42"/>
  <c r="FC42"/>
  <c r="EF43"/>
  <c r="EG43"/>
  <c r="EH43"/>
  <c r="EI43"/>
  <c r="EJ43"/>
  <c r="EK43"/>
  <c r="EM43"/>
  <c r="EN43"/>
  <c r="EO43"/>
  <c r="EP43"/>
  <c r="EQ43"/>
  <c r="ER43"/>
  <c r="ES43"/>
  <c r="ET43"/>
  <c r="EU43"/>
  <c r="EV43"/>
  <c r="EW43"/>
  <c r="EX43"/>
  <c r="EY43"/>
  <c r="EZ43"/>
  <c r="FA43"/>
  <c r="FB43"/>
  <c r="FC43"/>
  <c r="EF44"/>
  <c r="EG44"/>
  <c r="EH44"/>
  <c r="EI44"/>
  <c r="EJ44"/>
  <c r="EK44"/>
  <c r="EM44"/>
  <c r="EN44"/>
  <c r="EO44"/>
  <c r="EP44"/>
  <c r="EQ44"/>
  <c r="ER44"/>
  <c r="ES44"/>
  <c r="ET44"/>
  <c r="EU44"/>
  <c r="EV44"/>
  <c r="EW44"/>
  <c r="EX44"/>
  <c r="EY44"/>
  <c r="EZ44"/>
  <c r="FA44"/>
  <c r="FB44"/>
  <c r="FC44"/>
  <c r="EF45"/>
  <c r="EG45"/>
  <c r="EH45"/>
  <c r="EI45"/>
  <c r="EJ45"/>
  <c r="EK45"/>
  <c r="EM45"/>
  <c r="EN45"/>
  <c r="EO45"/>
  <c r="EP45"/>
  <c r="EQ45"/>
  <c r="ER45"/>
  <c r="ES45"/>
  <c r="ET45"/>
  <c r="EU45"/>
  <c r="EV45"/>
  <c r="EW45"/>
  <c r="EX45"/>
  <c r="EY45"/>
  <c r="EZ45"/>
  <c r="FA45"/>
  <c r="FB45"/>
  <c r="FC45"/>
  <c r="EF46"/>
  <c r="EG46"/>
  <c r="EH46"/>
  <c r="EI46"/>
  <c r="EJ46"/>
  <c r="EK46"/>
  <c r="EM46"/>
  <c r="EN46"/>
  <c r="EO46"/>
  <c r="EP46"/>
  <c r="EQ46"/>
  <c r="ER46"/>
  <c r="ES46"/>
  <c r="ET46"/>
  <c r="EU46"/>
  <c r="EV46"/>
  <c r="EW46"/>
  <c r="EX46"/>
  <c r="EY46"/>
  <c r="EZ46"/>
  <c r="FA46"/>
  <c r="FB46"/>
  <c r="FC46"/>
  <c r="EF47"/>
  <c r="EG47"/>
  <c r="EH47"/>
  <c r="EI47"/>
  <c r="EJ47"/>
  <c r="EK47"/>
  <c r="EM47"/>
  <c r="EN47"/>
  <c r="EO47"/>
  <c r="EP47"/>
  <c r="EQ47"/>
  <c r="ER47"/>
  <c r="ES47"/>
  <c r="ET47"/>
  <c r="EU47"/>
  <c r="EV47"/>
  <c r="EW47"/>
  <c r="EX47"/>
  <c r="EY47"/>
  <c r="EZ47"/>
  <c r="FA47"/>
  <c r="FB47"/>
  <c r="FC47"/>
  <c r="EF48"/>
  <c r="EG48"/>
  <c r="EH48"/>
  <c r="EI48"/>
  <c r="EJ48"/>
  <c r="EK48"/>
  <c r="EM48"/>
  <c r="EN48"/>
  <c r="EO48"/>
  <c r="EP48"/>
  <c r="EQ48"/>
  <c r="ER48"/>
  <c r="ES48"/>
  <c r="ET48"/>
  <c r="EU48"/>
  <c r="EV48"/>
  <c r="EW48"/>
  <c r="EX48"/>
  <c r="EY48"/>
  <c r="EZ48"/>
  <c r="FA48"/>
  <c r="FB48"/>
  <c r="FC48"/>
  <c r="EF49"/>
  <c r="EG49"/>
  <c r="EH49"/>
  <c r="EI49"/>
  <c r="EJ49"/>
  <c r="EK49"/>
  <c r="EM49"/>
  <c r="EN49"/>
  <c r="EO49"/>
  <c r="EP49"/>
  <c r="EQ49"/>
  <c r="ER49"/>
  <c r="ES49"/>
  <c r="ET49"/>
  <c r="EU49"/>
  <c r="EV49"/>
  <c r="EW49"/>
  <c r="EX49"/>
  <c r="EY49"/>
  <c r="EZ49"/>
  <c r="FA49"/>
  <c r="FB49"/>
  <c r="FC49"/>
  <c r="EF50"/>
  <c r="EG50"/>
  <c r="EH50"/>
  <c r="EI50"/>
  <c r="EJ50"/>
  <c r="EK50"/>
  <c r="EM50"/>
  <c r="EN50"/>
  <c r="EO50"/>
  <c r="EP50"/>
  <c r="EQ50"/>
  <c r="ER50"/>
  <c r="ES50"/>
  <c r="ET50"/>
  <c r="EU50"/>
  <c r="EV50"/>
  <c r="EW50"/>
  <c r="EX50"/>
  <c r="EY50"/>
  <c r="EZ50"/>
  <c r="FA50"/>
  <c r="FB50"/>
  <c r="FC50"/>
  <c r="EF51"/>
  <c r="EG51"/>
  <c r="EH51"/>
  <c r="EI51"/>
  <c r="EJ51"/>
  <c r="EK51"/>
  <c r="EM51"/>
  <c r="EN51"/>
  <c r="EO51"/>
  <c r="EP51"/>
  <c r="EQ51"/>
  <c r="ER51"/>
  <c r="ES51"/>
  <c r="ET51"/>
  <c r="EU51"/>
  <c r="EV51"/>
  <c r="EW51"/>
  <c r="EX51"/>
  <c r="EY51"/>
  <c r="EZ51"/>
  <c r="FA51"/>
  <c r="FB51"/>
  <c r="FC51"/>
  <c r="EF52"/>
  <c r="EG52"/>
  <c r="EH52"/>
  <c r="EI52"/>
  <c r="EJ52"/>
  <c r="EK52"/>
  <c r="EM52"/>
  <c r="EN52"/>
  <c r="EO52"/>
  <c r="EP52"/>
  <c r="EQ52"/>
  <c r="ER52"/>
  <c r="ES52"/>
  <c r="ET52"/>
  <c r="EU52"/>
  <c r="EV52"/>
  <c r="EW52"/>
  <c r="EX52"/>
  <c r="EY52"/>
  <c r="EZ52"/>
  <c r="FA52"/>
  <c r="FB52"/>
  <c r="FC52"/>
  <c r="EF53"/>
  <c r="EG53"/>
  <c r="EH53"/>
  <c r="EI53"/>
  <c r="EJ53"/>
  <c r="EK53"/>
  <c r="EM53"/>
  <c r="EN53"/>
  <c r="EO53"/>
  <c r="EP53"/>
  <c r="EQ53"/>
  <c r="ER53"/>
  <c r="ES53"/>
  <c r="ET53"/>
  <c r="EU53"/>
  <c r="EV53"/>
  <c r="EW53"/>
  <c r="EX53"/>
  <c r="EY53"/>
  <c r="EZ53"/>
  <c r="FA53"/>
  <c r="FB53"/>
  <c r="FC53"/>
  <c r="EF54"/>
  <c r="EG54"/>
  <c r="EH54"/>
  <c r="EI54"/>
  <c r="EJ54"/>
  <c r="EK54"/>
  <c r="EM54"/>
  <c r="EN54"/>
  <c r="EO54"/>
  <c r="EP54"/>
  <c r="EQ54"/>
  <c r="ER54"/>
  <c r="ES54"/>
  <c r="ET54"/>
  <c r="EU54"/>
  <c r="EV54"/>
  <c r="EW54"/>
  <c r="EX54"/>
  <c r="EY54"/>
  <c r="EZ54"/>
  <c r="FA54"/>
  <c r="FB54"/>
  <c r="FC54"/>
  <c r="EF55"/>
  <c r="EG55"/>
  <c r="EH55"/>
  <c r="EI55"/>
  <c r="EJ55"/>
  <c r="EK55"/>
  <c r="EM55"/>
  <c r="EN55"/>
  <c r="EO55"/>
  <c r="EP55"/>
  <c r="EQ55"/>
  <c r="ER55"/>
  <c r="ES55"/>
  <c r="ET55"/>
  <c r="EU55"/>
  <c r="EV55"/>
  <c r="EW55"/>
  <c r="EX55"/>
  <c r="EY55"/>
  <c r="EZ55"/>
  <c r="FA55"/>
  <c r="FB55"/>
  <c r="FC55"/>
  <c r="EF56"/>
  <c r="EG56"/>
  <c r="EH56"/>
  <c r="EI56"/>
  <c r="EJ56"/>
  <c r="EK56"/>
  <c r="EM56"/>
  <c r="EN56"/>
  <c r="EO56"/>
  <c r="EP56"/>
  <c r="EQ56"/>
  <c r="ER56"/>
  <c r="ES56"/>
  <c r="ET56"/>
  <c r="EU56"/>
  <c r="EV56"/>
  <c r="EW56"/>
  <c r="EX56"/>
  <c r="EY56"/>
  <c r="EZ56"/>
  <c r="FA56"/>
  <c r="FB56"/>
  <c r="FC56"/>
  <c r="EF57"/>
  <c r="EG57"/>
  <c r="EH57"/>
  <c r="EI57"/>
  <c r="EJ57"/>
  <c r="EK57"/>
  <c r="EM57"/>
  <c r="EN57"/>
  <c r="EO57"/>
  <c r="EP57"/>
  <c r="EQ57"/>
  <c r="ER57"/>
  <c r="ES57"/>
  <c r="ET57"/>
  <c r="EU57"/>
  <c r="EV57"/>
  <c r="EW57"/>
  <c r="EX57"/>
  <c r="EY57"/>
  <c r="EZ57"/>
  <c r="FA57"/>
  <c r="FB57"/>
  <c r="FC57"/>
  <c r="EF58"/>
  <c r="EG58"/>
  <c r="EH58"/>
  <c r="EI58"/>
  <c r="EJ58"/>
  <c r="EK58"/>
  <c r="EM58"/>
  <c r="EN58"/>
  <c r="EO58"/>
  <c r="EP58"/>
  <c r="EQ58"/>
  <c r="ER58"/>
  <c r="ES58"/>
  <c r="ET58"/>
  <c r="EU58"/>
  <c r="EV58"/>
  <c r="EW58"/>
  <c r="EX58"/>
  <c r="EY58"/>
  <c r="EZ58"/>
  <c r="FA58"/>
  <c r="FB58"/>
  <c r="FC58"/>
  <c r="EF59"/>
  <c r="EG59"/>
  <c r="EH59"/>
  <c r="EI59"/>
  <c r="EJ59"/>
  <c r="EK59"/>
  <c r="EM59"/>
  <c r="EN59"/>
  <c r="EO59"/>
  <c r="EP59"/>
  <c r="EQ59"/>
  <c r="ER59"/>
  <c r="ES59"/>
  <c r="ET59"/>
  <c r="EU59"/>
  <c r="EV59"/>
  <c r="EW59"/>
  <c r="EX59"/>
  <c r="EY59"/>
  <c r="EZ59"/>
  <c r="FA59"/>
  <c r="FB59"/>
  <c r="FC59"/>
  <c r="EF60"/>
  <c r="EG60"/>
  <c r="EH60"/>
  <c r="EI60"/>
  <c r="EJ60"/>
  <c r="EK60"/>
  <c r="EM60"/>
  <c r="EN60"/>
  <c r="EO60"/>
  <c r="EP60"/>
  <c r="EQ60"/>
  <c r="ER60"/>
  <c r="ES60"/>
  <c r="ET60"/>
  <c r="EU60"/>
  <c r="EV60"/>
  <c r="EW60"/>
  <c r="EX60"/>
  <c r="EY60"/>
  <c r="EZ60"/>
  <c r="FA60"/>
  <c r="FB60"/>
  <c r="FC60"/>
  <c r="EF61"/>
  <c r="EG61"/>
  <c r="EH61"/>
  <c r="EI61"/>
  <c r="EJ61"/>
  <c r="EK61"/>
  <c r="EM61"/>
  <c r="EN61"/>
  <c r="EO61"/>
  <c r="EP61"/>
  <c r="EQ61"/>
  <c r="ER61"/>
  <c r="ES61"/>
  <c r="ET61"/>
  <c r="EU61"/>
  <c r="EV61"/>
  <c r="EW61"/>
  <c r="EX61"/>
  <c r="EY61"/>
  <c r="EZ61"/>
  <c r="FA61"/>
  <c r="FB61"/>
  <c r="FC61"/>
  <c r="EF62"/>
  <c r="EG62"/>
  <c r="EH62"/>
  <c r="EI62"/>
  <c r="EJ62"/>
  <c r="EK62"/>
  <c r="EM62"/>
  <c r="EN62"/>
  <c r="EO62"/>
  <c r="EP62"/>
  <c r="EQ62"/>
  <c r="ER62"/>
  <c r="ES62"/>
  <c r="ET62"/>
  <c r="EU62"/>
  <c r="EV62"/>
  <c r="EW62"/>
  <c r="EX62"/>
  <c r="EY62"/>
  <c r="EZ62"/>
  <c r="FA62"/>
  <c r="FB62"/>
  <c r="FC62"/>
  <c r="EF63"/>
  <c r="EG63"/>
  <c r="EH63"/>
  <c r="EI63"/>
  <c r="EJ63"/>
  <c r="EK63"/>
  <c r="EM63"/>
  <c r="EN63"/>
  <c r="EO63"/>
  <c r="EP63"/>
  <c r="EQ63"/>
  <c r="ER63"/>
  <c r="ES63"/>
  <c r="ET63"/>
  <c r="EU63"/>
  <c r="EV63"/>
  <c r="EW63"/>
  <c r="EX63"/>
  <c r="EY63"/>
  <c r="EZ63"/>
  <c r="FA63"/>
  <c r="FB63"/>
  <c r="FC63"/>
  <c r="EF64"/>
  <c r="EG64"/>
  <c r="EH64"/>
  <c r="EI64"/>
  <c r="EJ64"/>
  <c r="EK64"/>
  <c r="EM64"/>
  <c r="EN64"/>
  <c r="EO64"/>
  <c r="EP64"/>
  <c r="EQ64"/>
  <c r="ER64"/>
  <c r="ES64"/>
  <c r="ET64"/>
  <c r="EU64"/>
  <c r="EV64"/>
  <c r="EW64"/>
  <c r="EX64"/>
  <c r="EY64"/>
  <c r="EZ64"/>
  <c r="FA64"/>
  <c r="FB64"/>
  <c r="FC64"/>
  <c r="EF65"/>
  <c r="EG65"/>
  <c r="EH65"/>
  <c r="EI65"/>
  <c r="EJ65"/>
  <c r="EK65"/>
  <c r="EM65"/>
  <c r="EN65"/>
  <c r="EO65"/>
  <c r="EP65"/>
  <c r="EQ65"/>
  <c r="ER65"/>
  <c r="ES65"/>
  <c r="ET65"/>
  <c r="EU65"/>
  <c r="EV65"/>
  <c r="EW65"/>
  <c r="EX65"/>
  <c r="EY65"/>
  <c r="EZ65"/>
  <c r="FA65"/>
  <c r="FB65"/>
  <c r="FC65"/>
  <c r="EF66"/>
  <c r="EG66"/>
  <c r="EH66"/>
  <c r="EI66"/>
  <c r="EJ66"/>
  <c r="EK66"/>
  <c r="EM66"/>
  <c r="EN66"/>
  <c r="EO66"/>
  <c r="EP66"/>
  <c r="EQ66"/>
  <c r="ER66"/>
  <c r="ES66"/>
  <c r="ET66"/>
  <c r="EU66"/>
  <c r="EV66"/>
  <c r="EW66"/>
  <c r="EX66"/>
  <c r="EY66"/>
  <c r="EZ66"/>
  <c r="FA66"/>
  <c r="FB66"/>
  <c r="FC66"/>
  <c r="EF67"/>
  <c r="EG67"/>
  <c r="EH67"/>
  <c r="EI67"/>
  <c r="EJ67"/>
  <c r="EK67"/>
  <c r="EM67"/>
  <c r="EN67"/>
  <c r="EO67"/>
  <c r="EP67"/>
  <c r="EQ67"/>
  <c r="ER67"/>
  <c r="ES67"/>
  <c r="ET67"/>
  <c r="EU67"/>
  <c r="EV67"/>
  <c r="EW67"/>
  <c r="EX67"/>
  <c r="EY67"/>
  <c r="EZ67"/>
  <c r="FA67"/>
  <c r="FB67"/>
  <c r="FC67"/>
  <c r="AX68"/>
  <c r="EF68"/>
  <c r="AY68"/>
  <c r="EG68"/>
  <c r="AZ68"/>
  <c r="BA68"/>
  <c r="EI68" s="1"/>
  <c r="BB68"/>
  <c r="EJ68"/>
  <c r="BC68"/>
  <c r="EK68" s="1"/>
  <c r="BE68"/>
  <c r="EM68" s="1"/>
  <c r="BF68"/>
  <c r="EN68" s="1"/>
  <c r="BG68"/>
  <c r="EO68"/>
  <c r="BH68"/>
  <c r="EP68" s="1"/>
  <c r="BI68"/>
  <c r="EQ68" s="1"/>
  <c r="BJ68"/>
  <c r="ER68" s="1"/>
  <c r="BK68"/>
  <c r="ES68"/>
  <c r="BL68"/>
  <c r="ET68"/>
  <c r="BM68"/>
  <c r="BN68"/>
  <c r="EV68" s="1"/>
  <c r="BO68"/>
  <c r="EW68"/>
  <c r="BP68"/>
  <c r="EX68"/>
  <c r="BQ68"/>
  <c r="EY68" s="1"/>
  <c r="BR68"/>
  <c r="EZ68" s="1"/>
  <c r="BS68"/>
  <c r="FA68"/>
  <c r="BT68"/>
  <c r="FB68" s="1"/>
  <c r="BU68"/>
  <c r="FC68" s="1"/>
  <c r="BA69"/>
  <c r="EI69" s="1"/>
  <c r="BG69"/>
  <c r="EO69" s="1"/>
  <c r="BN69"/>
  <c r="EV69" s="1"/>
  <c r="BQ69"/>
  <c r="EY69"/>
  <c r="BR69"/>
  <c r="EZ69" s="1"/>
  <c r="FC5"/>
  <c r="FB5"/>
  <c r="FA5"/>
  <c r="EZ5"/>
  <c r="EY5"/>
  <c r="EX5"/>
  <c r="EW5"/>
  <c r="EV5"/>
  <c r="ET5"/>
  <c r="EU5"/>
  <c r="ES5"/>
  <c r="ER5"/>
  <c r="EQ5"/>
  <c r="EP5"/>
  <c r="EO5"/>
  <c r="EN5"/>
  <c r="EM5"/>
  <c r="EK5"/>
  <c r="EJ5"/>
  <c r="EI5"/>
  <c r="EH5"/>
  <c r="EG5"/>
  <c r="EF5"/>
  <c r="AW69"/>
  <c r="AV69"/>
  <c r="AW68"/>
  <c r="AV68"/>
  <c r="AW67"/>
  <c r="AV67"/>
  <c r="AW66"/>
  <c r="AV66"/>
  <c r="AW65"/>
  <c r="AV65"/>
  <c r="AW64"/>
  <c r="AV64"/>
  <c r="AW63"/>
  <c r="AV63"/>
  <c r="AW62"/>
  <c r="AV62"/>
  <c r="AW61"/>
  <c r="AV61"/>
  <c r="AW60"/>
  <c r="AV60"/>
  <c r="AW59"/>
  <c r="AV59"/>
  <c r="AW58"/>
  <c r="AV58"/>
  <c r="AW57"/>
  <c r="AV57"/>
  <c r="AW56"/>
  <c r="AV56"/>
  <c r="AW55"/>
  <c r="AV55"/>
  <c r="AW54"/>
  <c r="AV54"/>
  <c r="AW53"/>
  <c r="AV53"/>
  <c r="AW52"/>
  <c r="AV52"/>
  <c r="AW51"/>
  <c r="AV51"/>
  <c r="AW50"/>
  <c r="AV50"/>
  <c r="AW49"/>
  <c r="AV49"/>
  <c r="AW48"/>
  <c r="AV48"/>
  <c r="AW47"/>
  <c r="AV47"/>
  <c r="AW46"/>
  <c r="AV46"/>
  <c r="AW45"/>
  <c r="AV45"/>
  <c r="AW44"/>
  <c r="AV44"/>
  <c r="AW43"/>
  <c r="AV43"/>
  <c r="AW42"/>
  <c r="AV42"/>
  <c r="AW41"/>
  <c r="AV41"/>
  <c r="AW40"/>
  <c r="AV40"/>
  <c r="AW39"/>
  <c r="AV39"/>
  <c r="AW38"/>
  <c r="AV38"/>
  <c r="AW37"/>
  <c r="AV37"/>
  <c r="AW36"/>
  <c r="AV36"/>
  <c r="AW35"/>
  <c r="AV35"/>
  <c r="AW34"/>
  <c r="AV34"/>
  <c r="AW33"/>
  <c r="AV33"/>
  <c r="AW32"/>
  <c r="AV32"/>
  <c r="AW31"/>
  <c r="AV31"/>
  <c r="AW30"/>
  <c r="AV30"/>
  <c r="AW29"/>
  <c r="AV29"/>
  <c r="AW28"/>
  <c r="AV28"/>
  <c r="AW27"/>
  <c r="AV27"/>
  <c r="AW26"/>
  <c r="AV26"/>
  <c r="AW25"/>
  <c r="AV25"/>
  <c r="AW24"/>
  <c r="AV24"/>
  <c r="AW23"/>
  <c r="AV23"/>
  <c r="AW21"/>
  <c r="AV21"/>
  <c r="AW20"/>
  <c r="AV20"/>
  <c r="AW19"/>
  <c r="AV19"/>
  <c r="AW18"/>
  <c r="AV18"/>
  <c r="AW17"/>
  <c r="AV17"/>
  <c r="AW16"/>
  <c r="AV16"/>
  <c r="AW15"/>
  <c r="AV15"/>
  <c r="AW14"/>
  <c r="AV14"/>
  <c r="AW12"/>
  <c r="AV12"/>
  <c r="AW11"/>
  <c r="AV11"/>
  <c r="AW10"/>
  <c r="AV10"/>
  <c r="AW9"/>
  <c r="AV9"/>
  <c r="AW8"/>
  <c r="AV8"/>
  <c r="AW7"/>
  <c r="AV7"/>
  <c r="AW6"/>
  <c r="AV6"/>
  <c r="AW5"/>
  <c r="AV5"/>
  <c r="AS68"/>
  <c r="AR68"/>
  <c r="AS67"/>
  <c r="AR67"/>
  <c r="AS66"/>
  <c r="AR66"/>
  <c r="AS65"/>
  <c r="AR65"/>
  <c r="AS64"/>
  <c r="AR64"/>
  <c r="AS63"/>
  <c r="AR63"/>
  <c r="AS62"/>
  <c r="AR62"/>
  <c r="AS61"/>
  <c r="AR61"/>
  <c r="AS60"/>
  <c r="AR60"/>
  <c r="AS59"/>
  <c r="AR59"/>
  <c r="AS58"/>
  <c r="AR58"/>
  <c r="AS57"/>
  <c r="AR57"/>
  <c r="AS56"/>
  <c r="AR56"/>
  <c r="AS55"/>
  <c r="AR55"/>
  <c r="AS54"/>
  <c r="AR54"/>
  <c r="AS53"/>
  <c r="AR53"/>
  <c r="AS52"/>
  <c r="AR52"/>
  <c r="AS51"/>
  <c r="AR51"/>
  <c r="AS50"/>
  <c r="AR50"/>
  <c r="AS49"/>
  <c r="AR49"/>
  <c r="AS48"/>
  <c r="AR48"/>
  <c r="AS47"/>
  <c r="AR47"/>
  <c r="AS46"/>
  <c r="AR46"/>
  <c r="AS45"/>
  <c r="AR45"/>
  <c r="AS44"/>
  <c r="AR44"/>
  <c r="AS43"/>
  <c r="AR43"/>
  <c r="AS42"/>
  <c r="AR42"/>
  <c r="AS41"/>
  <c r="AR41"/>
  <c r="AS40"/>
  <c r="AR40"/>
  <c r="AS39"/>
  <c r="AR39"/>
  <c r="AS38"/>
  <c r="AR38"/>
  <c r="AS37"/>
  <c r="AR37"/>
  <c r="AS36"/>
  <c r="AR36"/>
  <c r="AS35"/>
  <c r="AR35"/>
  <c r="AS34"/>
  <c r="AR34"/>
  <c r="AS33"/>
  <c r="AR33"/>
  <c r="AS32"/>
  <c r="AR32"/>
  <c r="AS31"/>
  <c r="AR31"/>
  <c r="AS30"/>
  <c r="AR30"/>
  <c r="AS29"/>
  <c r="AR29"/>
  <c r="AS28"/>
  <c r="AR28"/>
  <c r="AS27"/>
  <c r="AR27"/>
  <c r="AS26"/>
  <c r="AR26"/>
  <c r="AS25"/>
  <c r="AR25"/>
  <c r="AS24"/>
  <c r="AR24"/>
  <c r="AS23"/>
  <c r="AR23"/>
  <c r="AS21"/>
  <c r="AR21"/>
  <c r="AS20"/>
  <c r="AR20"/>
  <c r="AS19"/>
  <c r="AR19"/>
  <c r="AS18"/>
  <c r="AR18"/>
  <c r="AS17"/>
  <c r="AR17"/>
  <c r="AS16"/>
  <c r="AR16"/>
  <c r="AS15"/>
  <c r="AR15"/>
  <c r="AS14"/>
  <c r="AR14"/>
  <c r="AS12"/>
  <c r="AR12"/>
  <c r="AS11"/>
  <c r="AR11"/>
  <c r="AS10"/>
  <c r="AR10"/>
  <c r="AS9"/>
  <c r="AR9"/>
  <c r="AS8"/>
  <c r="AR8"/>
  <c r="AS7"/>
  <c r="AR7"/>
  <c r="AS6"/>
  <c r="AR6"/>
  <c r="AS5"/>
  <c r="AR5"/>
  <c r="AO68"/>
  <c r="AN68"/>
  <c r="AO67"/>
  <c r="AN67"/>
  <c r="AO66"/>
  <c r="AN66"/>
  <c r="AO65"/>
  <c r="AN65"/>
  <c r="AO64"/>
  <c r="AN64"/>
  <c r="AO63"/>
  <c r="AN63"/>
  <c r="AO62"/>
  <c r="AN62"/>
  <c r="AO61"/>
  <c r="AN61"/>
  <c r="AO60"/>
  <c r="AN60"/>
  <c r="AO59"/>
  <c r="AN59"/>
  <c r="AO58"/>
  <c r="AN58"/>
  <c r="AO57"/>
  <c r="AN57"/>
  <c r="AO56"/>
  <c r="AN56"/>
  <c r="AO55"/>
  <c r="AN55"/>
  <c r="AO54"/>
  <c r="AN54"/>
  <c r="AO53"/>
  <c r="AN53"/>
  <c r="AO52"/>
  <c r="AN52"/>
  <c r="AO51"/>
  <c r="AN51"/>
  <c r="AO50"/>
  <c r="AN50"/>
  <c r="AO49"/>
  <c r="AN49"/>
  <c r="AO48"/>
  <c r="AN48"/>
  <c r="AO47"/>
  <c r="AN47"/>
  <c r="AO46"/>
  <c r="AN46"/>
  <c r="AO45"/>
  <c r="AN45"/>
  <c r="AO44"/>
  <c r="AN44"/>
  <c r="AO43"/>
  <c r="AN43"/>
  <c r="AO42"/>
  <c r="AN42"/>
  <c r="AO41"/>
  <c r="AN41"/>
  <c r="AO40"/>
  <c r="AN40"/>
  <c r="AO39"/>
  <c r="AN39"/>
  <c r="AO38"/>
  <c r="AN38"/>
  <c r="AO37"/>
  <c r="AN37"/>
  <c r="AO36"/>
  <c r="AN36"/>
  <c r="AO35"/>
  <c r="AN35"/>
  <c r="AO34"/>
  <c r="AN34"/>
  <c r="AO33"/>
  <c r="AN33"/>
  <c r="AO32"/>
  <c r="AN32"/>
  <c r="AO31"/>
  <c r="AN31"/>
  <c r="AO30"/>
  <c r="AN30"/>
  <c r="AO29"/>
  <c r="AN29"/>
  <c r="AO28"/>
  <c r="AN28"/>
  <c r="AO27"/>
  <c r="AN27"/>
  <c r="AO26"/>
  <c r="AN26"/>
  <c r="AO25"/>
  <c r="AN25"/>
  <c r="AO24"/>
  <c r="AN24"/>
  <c r="AO23"/>
  <c r="AN23"/>
  <c r="AO21"/>
  <c r="AN21"/>
  <c r="AO20"/>
  <c r="AN20"/>
  <c r="AO19"/>
  <c r="AN19"/>
  <c r="AO18"/>
  <c r="AN18"/>
  <c r="AO17"/>
  <c r="AN17"/>
  <c r="AO16"/>
  <c r="AN16"/>
  <c r="AO15"/>
  <c r="AN15"/>
  <c r="AO14"/>
  <c r="AN14"/>
  <c r="AO12"/>
  <c r="AN12"/>
  <c r="AO11"/>
  <c r="AN11"/>
  <c r="AO10"/>
  <c r="AN10"/>
  <c r="AO9"/>
  <c r="AN9"/>
  <c r="AO8"/>
  <c r="AN8"/>
  <c r="AO7"/>
  <c r="AN7"/>
  <c r="AO6"/>
  <c r="AN6"/>
  <c r="AO5"/>
  <c r="AN5"/>
  <c r="AK68"/>
  <c r="AJ68"/>
  <c r="AK67"/>
  <c r="AJ67"/>
  <c r="AK66"/>
  <c r="AJ66"/>
  <c r="AK65"/>
  <c r="AJ65"/>
  <c r="AK64"/>
  <c r="AJ64"/>
  <c r="AK63"/>
  <c r="AJ63"/>
  <c r="AK62"/>
  <c r="AJ62"/>
  <c r="AK61"/>
  <c r="AJ61"/>
  <c r="AK60"/>
  <c r="AJ60"/>
  <c r="AK59"/>
  <c r="AJ59"/>
  <c r="AK58"/>
  <c r="AJ58"/>
  <c r="AK57"/>
  <c r="AJ57"/>
  <c r="AK56"/>
  <c r="AJ56"/>
  <c r="AK55"/>
  <c r="AJ55"/>
  <c r="AK54"/>
  <c r="AJ54"/>
  <c r="AK53"/>
  <c r="AJ53"/>
  <c r="AK52"/>
  <c r="AJ52"/>
  <c r="AK51"/>
  <c r="AJ51"/>
  <c r="AK50"/>
  <c r="AJ50"/>
  <c r="AK49"/>
  <c r="AJ49"/>
  <c r="AK48"/>
  <c r="AJ48"/>
  <c r="AK47"/>
  <c r="AJ47"/>
  <c r="AK46"/>
  <c r="AJ46"/>
  <c r="AK45"/>
  <c r="AJ45"/>
  <c r="AK44"/>
  <c r="AJ44"/>
  <c r="AK43"/>
  <c r="AJ43"/>
  <c r="AK42"/>
  <c r="AJ42"/>
  <c r="AK41"/>
  <c r="AJ41"/>
  <c r="AK40"/>
  <c r="AJ40"/>
  <c r="AK39"/>
  <c r="AJ39"/>
  <c r="AK38"/>
  <c r="AJ38"/>
  <c r="AK37"/>
  <c r="AJ37"/>
  <c r="AK36"/>
  <c r="AJ36"/>
  <c r="AK35"/>
  <c r="AJ35"/>
  <c r="AK34"/>
  <c r="AJ34"/>
  <c r="AK33"/>
  <c r="AJ33"/>
  <c r="AK32"/>
  <c r="AJ32"/>
  <c r="AK31"/>
  <c r="AJ31"/>
  <c r="AK30"/>
  <c r="AJ30"/>
  <c r="AK29"/>
  <c r="AJ29"/>
  <c r="AK28"/>
  <c r="AJ28"/>
  <c r="AK27"/>
  <c r="AJ27"/>
  <c r="AK26"/>
  <c r="AJ26"/>
  <c r="AK25"/>
  <c r="AJ25"/>
  <c r="AK24"/>
  <c r="AJ24"/>
  <c r="AK23"/>
  <c r="AJ23"/>
  <c r="AK21"/>
  <c r="AJ21"/>
  <c r="AK20"/>
  <c r="AJ20"/>
  <c r="AK19"/>
  <c r="AJ19"/>
  <c r="AK18"/>
  <c r="AJ18"/>
  <c r="AK17"/>
  <c r="AJ17"/>
  <c r="AK16"/>
  <c r="AJ16"/>
  <c r="AK15"/>
  <c r="AJ15"/>
  <c r="AK14"/>
  <c r="AJ14"/>
  <c r="AK12"/>
  <c r="AJ12"/>
  <c r="AK11"/>
  <c r="AJ11"/>
  <c r="AK10"/>
  <c r="AJ10"/>
  <c r="AK9"/>
  <c r="AJ9"/>
  <c r="AK8"/>
  <c r="AJ8"/>
  <c r="AK7"/>
  <c r="AJ7"/>
  <c r="AK6"/>
  <c r="AJ6"/>
  <c r="AK5"/>
  <c r="AJ5"/>
  <c r="AG68"/>
  <c r="AF68"/>
  <c r="AG67"/>
  <c r="AF67"/>
  <c r="AG66"/>
  <c r="AF66"/>
  <c r="AG65"/>
  <c r="AF65"/>
  <c r="AG64"/>
  <c r="AF64"/>
  <c r="AG63"/>
  <c r="AF63"/>
  <c r="AG62"/>
  <c r="AF62"/>
  <c r="AG61"/>
  <c r="AF61"/>
  <c r="AG60"/>
  <c r="AF60"/>
  <c r="AG59"/>
  <c r="AF59"/>
  <c r="AG58"/>
  <c r="AF58"/>
  <c r="AG57"/>
  <c r="AF57"/>
  <c r="AG56"/>
  <c r="AF56"/>
  <c r="AG55"/>
  <c r="AF55"/>
  <c r="AG54"/>
  <c r="AF54"/>
  <c r="AG53"/>
  <c r="AF53"/>
  <c r="AG52"/>
  <c r="AF52"/>
  <c r="AG51"/>
  <c r="AF51"/>
  <c r="AG50"/>
  <c r="AF50"/>
  <c r="AG49"/>
  <c r="AF49"/>
  <c r="AG48"/>
  <c r="AF48"/>
  <c r="AG47"/>
  <c r="AF47"/>
  <c r="AG46"/>
  <c r="AF46"/>
  <c r="AG45"/>
  <c r="AF45"/>
  <c r="AG44"/>
  <c r="AF44"/>
  <c r="AG43"/>
  <c r="AF43"/>
  <c r="AG42"/>
  <c r="AF42"/>
  <c r="AG41"/>
  <c r="AF41"/>
  <c r="AG40"/>
  <c r="AF40"/>
  <c r="AG39"/>
  <c r="AF39"/>
  <c r="AG38"/>
  <c r="AF38"/>
  <c r="AG37"/>
  <c r="AF37"/>
  <c r="AG36"/>
  <c r="AF36"/>
  <c r="AG35"/>
  <c r="AF35"/>
  <c r="AG34"/>
  <c r="AF34"/>
  <c r="AG33"/>
  <c r="AF33"/>
  <c r="AG32"/>
  <c r="AF32"/>
  <c r="AG31"/>
  <c r="AF31"/>
  <c r="AG30"/>
  <c r="AF30"/>
  <c r="AG29"/>
  <c r="AF29"/>
  <c r="AG28"/>
  <c r="AF28"/>
  <c r="AG27"/>
  <c r="AF27"/>
  <c r="AG26"/>
  <c r="AF26"/>
  <c r="AG25"/>
  <c r="AF25"/>
  <c r="AG24"/>
  <c r="AF24"/>
  <c r="AG23"/>
  <c r="AF23"/>
  <c r="AG21"/>
  <c r="AF21"/>
  <c r="AG20"/>
  <c r="AF20"/>
  <c r="AG19"/>
  <c r="AF19"/>
  <c r="AG18"/>
  <c r="AF18"/>
  <c r="AG17"/>
  <c r="AF17"/>
  <c r="AG16"/>
  <c r="AF16"/>
  <c r="AG15"/>
  <c r="AF15"/>
  <c r="AG14"/>
  <c r="AF14"/>
  <c r="AG12"/>
  <c r="AF12"/>
  <c r="AG11"/>
  <c r="AF11"/>
  <c r="AG10"/>
  <c r="AF10"/>
  <c r="AG9"/>
  <c r="AF9"/>
  <c r="AG8"/>
  <c r="AF8"/>
  <c r="AG7"/>
  <c r="AF7"/>
  <c r="AG6"/>
  <c r="AF6"/>
  <c r="AG5"/>
  <c r="AF5"/>
  <c r="AC68"/>
  <c r="AB68"/>
  <c r="AC67"/>
  <c r="AB67"/>
  <c r="AC66"/>
  <c r="AB66"/>
  <c r="AC65"/>
  <c r="AB65"/>
  <c r="AC64"/>
  <c r="AB64"/>
  <c r="AC63"/>
  <c r="AB63"/>
  <c r="AC62"/>
  <c r="AB62"/>
  <c r="AC61"/>
  <c r="AB61"/>
  <c r="AC60"/>
  <c r="AB60"/>
  <c r="AC59"/>
  <c r="AB59"/>
  <c r="AC58"/>
  <c r="AB58"/>
  <c r="AC57"/>
  <c r="AB57"/>
  <c r="AC56"/>
  <c r="AB56"/>
  <c r="AC55"/>
  <c r="AB55"/>
  <c r="AC54"/>
  <c r="AB54"/>
  <c r="AC53"/>
  <c r="AB53"/>
  <c r="AC52"/>
  <c r="AB52"/>
  <c r="AC51"/>
  <c r="AB51"/>
  <c r="AC50"/>
  <c r="AB50"/>
  <c r="AC49"/>
  <c r="AB49"/>
  <c r="AC48"/>
  <c r="AB48"/>
  <c r="AC47"/>
  <c r="AB47"/>
  <c r="AC46"/>
  <c r="AB46"/>
  <c r="AC45"/>
  <c r="AB45"/>
  <c r="AC44"/>
  <c r="AB44"/>
  <c r="AC43"/>
  <c r="AB43"/>
  <c r="AC42"/>
  <c r="AB42"/>
  <c r="AC41"/>
  <c r="AB41"/>
  <c r="AC40"/>
  <c r="AB40"/>
  <c r="AC39"/>
  <c r="AB39"/>
  <c r="AC38"/>
  <c r="AB38"/>
  <c r="AC37"/>
  <c r="AB37"/>
  <c r="AC36"/>
  <c r="AB36"/>
  <c r="AC35"/>
  <c r="AB35"/>
  <c r="AC34"/>
  <c r="AB34"/>
  <c r="AC33"/>
  <c r="AB33"/>
  <c r="AC32"/>
  <c r="AB32"/>
  <c r="AC31"/>
  <c r="AB31"/>
  <c r="AC30"/>
  <c r="AB30"/>
  <c r="AC29"/>
  <c r="AB29"/>
  <c r="AC28"/>
  <c r="AB28"/>
  <c r="AC27"/>
  <c r="AB27"/>
  <c r="AC26"/>
  <c r="AB26"/>
  <c r="AC25"/>
  <c r="AB25"/>
  <c r="AC24"/>
  <c r="AB24"/>
  <c r="AC23"/>
  <c r="AB23"/>
  <c r="AC21"/>
  <c r="AB21"/>
  <c r="AC20"/>
  <c r="AB20"/>
  <c r="AC19"/>
  <c r="AB19"/>
  <c r="AC18"/>
  <c r="AB18"/>
  <c r="AC17"/>
  <c r="AB17"/>
  <c r="AC16"/>
  <c r="AB16"/>
  <c r="AC15"/>
  <c r="AB15"/>
  <c r="AC14"/>
  <c r="AB14"/>
  <c r="AC12"/>
  <c r="AB12"/>
  <c r="AC11"/>
  <c r="AB11"/>
  <c r="AC10"/>
  <c r="AB10"/>
  <c r="AC9"/>
  <c r="AB9"/>
  <c r="AC8"/>
  <c r="AB8"/>
  <c r="AC7"/>
  <c r="AB7"/>
  <c r="AC6"/>
  <c r="AB6"/>
  <c r="AC5"/>
  <c r="AB5"/>
  <c r="Y68"/>
  <c r="X68"/>
  <c r="Y67"/>
  <c r="X67"/>
  <c r="Y66"/>
  <c r="X66"/>
  <c r="Y65"/>
  <c r="X65"/>
  <c r="Y64"/>
  <c r="X64"/>
  <c r="Y63"/>
  <c r="X63"/>
  <c r="Y62"/>
  <c r="X62"/>
  <c r="Y61"/>
  <c r="X61"/>
  <c r="Y60"/>
  <c r="X60"/>
  <c r="Y59"/>
  <c r="X59"/>
  <c r="Y58"/>
  <c r="X58"/>
  <c r="Y57"/>
  <c r="X57"/>
  <c r="Y56"/>
  <c r="X56"/>
  <c r="Y55"/>
  <c r="X55"/>
  <c r="Y54"/>
  <c r="X54"/>
  <c r="Y53"/>
  <c r="X53"/>
  <c r="Y52"/>
  <c r="X52"/>
  <c r="Y51"/>
  <c r="X51"/>
  <c r="Y50"/>
  <c r="X50"/>
  <c r="Y49"/>
  <c r="X49"/>
  <c r="Y48"/>
  <c r="X48"/>
  <c r="Y47"/>
  <c r="X47"/>
  <c r="Y46"/>
  <c r="X46"/>
  <c r="Y45"/>
  <c r="X45"/>
  <c r="Y44"/>
  <c r="X44"/>
  <c r="Y43"/>
  <c r="X43"/>
  <c r="Y42"/>
  <c r="X42"/>
  <c r="Y41"/>
  <c r="X41"/>
  <c r="Y40"/>
  <c r="X40"/>
  <c r="Y39"/>
  <c r="X39"/>
  <c r="Y38"/>
  <c r="X38"/>
  <c r="Y37"/>
  <c r="X37"/>
  <c r="Y36"/>
  <c r="X36"/>
  <c r="Y35"/>
  <c r="X35"/>
  <c r="Y34"/>
  <c r="X34"/>
  <c r="Y33"/>
  <c r="X33"/>
  <c r="Y32"/>
  <c r="X32"/>
  <c r="Y31"/>
  <c r="X31"/>
  <c r="Y30"/>
  <c r="X30"/>
  <c r="Y29"/>
  <c r="X29"/>
  <c r="Y28"/>
  <c r="X28"/>
  <c r="Y27"/>
  <c r="X27"/>
  <c r="Y26"/>
  <c r="X26"/>
  <c r="Y25"/>
  <c r="X25"/>
  <c r="Y24"/>
  <c r="X24"/>
  <c r="Y23"/>
  <c r="X23"/>
  <c r="Y21"/>
  <c r="X21"/>
  <c r="Y20"/>
  <c r="X20"/>
  <c r="Y19"/>
  <c r="X19"/>
  <c r="Y18"/>
  <c r="X18"/>
  <c r="Y17"/>
  <c r="X17"/>
  <c r="Y16"/>
  <c r="X16"/>
  <c r="Y15"/>
  <c r="X15"/>
  <c r="Y14"/>
  <c r="X14"/>
  <c r="Y12"/>
  <c r="X12"/>
  <c r="Y11"/>
  <c r="X11"/>
  <c r="Y10"/>
  <c r="X10"/>
  <c r="Y9"/>
  <c r="X9"/>
  <c r="Y8"/>
  <c r="X8"/>
  <c r="Y7"/>
  <c r="X7"/>
  <c r="Y6"/>
  <c r="X6"/>
  <c r="Y5"/>
  <c r="X5"/>
  <c r="U68"/>
  <c r="T68"/>
  <c r="U67"/>
  <c r="T67"/>
  <c r="U66"/>
  <c r="T66"/>
  <c r="U65"/>
  <c r="T65"/>
  <c r="U64"/>
  <c r="T64"/>
  <c r="U63"/>
  <c r="T63"/>
  <c r="U62"/>
  <c r="T62"/>
  <c r="U61"/>
  <c r="T61"/>
  <c r="U60"/>
  <c r="T60"/>
  <c r="U59"/>
  <c r="T59"/>
  <c r="U58"/>
  <c r="T58"/>
  <c r="U57"/>
  <c r="T57"/>
  <c r="U56"/>
  <c r="T56"/>
  <c r="U55"/>
  <c r="T55"/>
  <c r="U54"/>
  <c r="T54"/>
  <c r="U53"/>
  <c r="T53"/>
  <c r="U52"/>
  <c r="T52"/>
  <c r="U51"/>
  <c r="T51"/>
  <c r="U50"/>
  <c r="T50"/>
  <c r="U49"/>
  <c r="T49"/>
  <c r="U48"/>
  <c r="T48"/>
  <c r="U47"/>
  <c r="T47"/>
  <c r="U46"/>
  <c r="T46"/>
  <c r="U45"/>
  <c r="T45"/>
  <c r="U44"/>
  <c r="T44"/>
  <c r="U43"/>
  <c r="T43"/>
  <c r="U42"/>
  <c r="T42"/>
  <c r="U41"/>
  <c r="T41"/>
  <c r="U40"/>
  <c r="T40"/>
  <c r="U39"/>
  <c r="T39"/>
  <c r="U38"/>
  <c r="T38"/>
  <c r="U37"/>
  <c r="T37"/>
  <c r="U36"/>
  <c r="T36"/>
  <c r="U35"/>
  <c r="T35"/>
  <c r="U34"/>
  <c r="T34"/>
  <c r="U33"/>
  <c r="T33"/>
  <c r="U32"/>
  <c r="T32"/>
  <c r="U31"/>
  <c r="T31"/>
  <c r="U30"/>
  <c r="T30"/>
  <c r="U29"/>
  <c r="T29"/>
  <c r="U28"/>
  <c r="T28"/>
  <c r="U27"/>
  <c r="T27"/>
  <c r="U26"/>
  <c r="T26"/>
  <c r="U25"/>
  <c r="T25"/>
  <c r="U24"/>
  <c r="T24"/>
  <c r="U23"/>
  <c r="T23"/>
  <c r="U21"/>
  <c r="T21"/>
  <c r="U20"/>
  <c r="T20"/>
  <c r="U19"/>
  <c r="T19"/>
  <c r="U18"/>
  <c r="T18"/>
  <c r="U17"/>
  <c r="T17"/>
  <c r="U16"/>
  <c r="T16"/>
  <c r="U15"/>
  <c r="T15"/>
  <c r="U14"/>
  <c r="T14"/>
  <c r="U12"/>
  <c r="T12"/>
  <c r="U11"/>
  <c r="T11"/>
  <c r="U10"/>
  <c r="T10"/>
  <c r="U9"/>
  <c r="T9"/>
  <c r="U8"/>
  <c r="T8"/>
  <c r="U7"/>
  <c r="T7"/>
  <c r="U6"/>
  <c r="T6"/>
  <c r="U5"/>
  <c r="T5"/>
  <c r="Q68"/>
  <c r="P68"/>
  <c r="Q67"/>
  <c r="P67"/>
  <c r="Q66"/>
  <c r="P66"/>
  <c r="Q65"/>
  <c r="P65"/>
  <c r="Q64"/>
  <c r="P64"/>
  <c r="Q63"/>
  <c r="P63"/>
  <c r="Q62"/>
  <c r="P62"/>
  <c r="Q61"/>
  <c r="P61"/>
  <c r="Q60"/>
  <c r="P60"/>
  <c r="Q59"/>
  <c r="P59"/>
  <c r="Q58"/>
  <c r="P58"/>
  <c r="Q57"/>
  <c r="P57"/>
  <c r="Q56"/>
  <c r="P56"/>
  <c r="Q55"/>
  <c r="P55"/>
  <c r="Q54"/>
  <c r="P54"/>
  <c r="Q53"/>
  <c r="P53"/>
  <c r="Q52"/>
  <c r="P52"/>
  <c r="Q51"/>
  <c r="P51"/>
  <c r="Q50"/>
  <c r="P50"/>
  <c r="Q49"/>
  <c r="P49"/>
  <c r="Q48"/>
  <c r="P48"/>
  <c r="Q47"/>
  <c r="P47"/>
  <c r="Q46"/>
  <c r="P46"/>
  <c r="Q45"/>
  <c r="P45"/>
  <c r="Q44"/>
  <c r="P44"/>
  <c r="Q43"/>
  <c r="P43"/>
  <c r="Q42"/>
  <c r="P42"/>
  <c r="Q41"/>
  <c r="P41"/>
  <c r="Q40"/>
  <c r="P40"/>
  <c r="Q39"/>
  <c r="P39"/>
  <c r="Q38"/>
  <c r="P38"/>
  <c r="Q37"/>
  <c r="P37"/>
  <c r="Q36"/>
  <c r="P36"/>
  <c r="Q35"/>
  <c r="P35"/>
  <c r="Q34"/>
  <c r="P34"/>
  <c r="Q33"/>
  <c r="P33"/>
  <c r="Q32"/>
  <c r="P32"/>
  <c r="Q31"/>
  <c r="P31"/>
  <c r="Q30"/>
  <c r="P30"/>
  <c r="Q29"/>
  <c r="P29"/>
  <c r="Q28"/>
  <c r="P28"/>
  <c r="Q27"/>
  <c r="P27"/>
  <c r="Q26"/>
  <c r="P26"/>
  <c r="Q25"/>
  <c r="P25"/>
  <c r="Q24"/>
  <c r="P24"/>
  <c r="Q23"/>
  <c r="P23"/>
  <c r="Q21"/>
  <c r="P21"/>
  <c r="Q20"/>
  <c r="P20"/>
  <c r="Q19"/>
  <c r="P19"/>
  <c r="Q18"/>
  <c r="P18"/>
  <c r="Q17"/>
  <c r="P17"/>
  <c r="Q16"/>
  <c r="P16"/>
  <c r="Q15"/>
  <c r="P15"/>
  <c r="Q14"/>
  <c r="P14"/>
  <c r="Q12"/>
  <c r="P12"/>
  <c r="Q11"/>
  <c r="P11"/>
  <c r="Q10"/>
  <c r="P10"/>
  <c r="Q9"/>
  <c r="P9"/>
  <c r="Q8"/>
  <c r="P8"/>
  <c r="Q7"/>
  <c r="P7"/>
  <c r="Q6"/>
  <c r="P6"/>
  <c r="Q5"/>
  <c r="P5"/>
  <c r="L33"/>
  <c r="M33"/>
  <c r="L34"/>
  <c r="M34"/>
  <c r="L35"/>
  <c r="M35"/>
  <c r="L36"/>
  <c r="M36"/>
  <c r="L37"/>
  <c r="M37"/>
  <c r="L38"/>
  <c r="M38"/>
  <c r="L39"/>
  <c r="M39"/>
  <c r="L40"/>
  <c r="M40"/>
  <c r="L41"/>
  <c r="M41"/>
  <c r="L42"/>
  <c r="M42"/>
  <c r="L43"/>
  <c r="M43"/>
  <c r="L44"/>
  <c r="M44"/>
  <c r="L45"/>
  <c r="M45"/>
  <c r="L46"/>
  <c r="M46"/>
  <c r="L47"/>
  <c r="M47"/>
  <c r="L48"/>
  <c r="M48"/>
  <c r="L49"/>
  <c r="M49"/>
  <c r="L50"/>
  <c r="M50"/>
  <c r="L51"/>
  <c r="M51"/>
  <c r="L52"/>
  <c r="M52"/>
  <c r="L53"/>
  <c r="M53"/>
  <c r="L54"/>
  <c r="M54"/>
  <c r="L55"/>
  <c r="M55"/>
  <c r="L56"/>
  <c r="M56"/>
  <c r="L57"/>
  <c r="M57"/>
  <c r="L58"/>
  <c r="M58"/>
  <c r="L59"/>
  <c r="M59"/>
  <c r="L60"/>
  <c r="M60"/>
  <c r="L61"/>
  <c r="M61"/>
  <c r="L62"/>
  <c r="M62"/>
  <c r="L63"/>
  <c r="M63"/>
  <c r="L64"/>
  <c r="M64"/>
  <c r="L65"/>
  <c r="M65"/>
  <c r="L66"/>
  <c r="M66"/>
  <c r="L67"/>
  <c r="M67"/>
  <c r="L68"/>
  <c r="M68"/>
  <c r="L24"/>
  <c r="M24"/>
  <c r="L25"/>
  <c r="M25"/>
  <c r="L26"/>
  <c r="M26"/>
  <c r="L27"/>
  <c r="M27"/>
  <c r="L28"/>
  <c r="M28"/>
  <c r="L29"/>
  <c r="M29"/>
  <c r="L30"/>
  <c r="M30"/>
  <c r="L31"/>
  <c r="M31"/>
  <c r="L32"/>
  <c r="M32"/>
  <c r="M23"/>
  <c r="L23"/>
  <c r="L15"/>
  <c r="M15"/>
  <c r="L16"/>
  <c r="M16"/>
  <c r="L17"/>
  <c r="M17"/>
  <c r="L18"/>
  <c r="M18"/>
  <c r="L19"/>
  <c r="M19"/>
  <c r="L20"/>
  <c r="M20"/>
  <c r="L21"/>
  <c r="M21"/>
  <c r="M14"/>
  <c r="L14"/>
  <c r="L6"/>
  <c r="M6"/>
  <c r="L7"/>
  <c r="M7"/>
  <c r="L8"/>
  <c r="M8"/>
  <c r="L9"/>
  <c r="M9"/>
  <c r="L10"/>
  <c r="M10"/>
  <c r="L11"/>
  <c r="M11"/>
  <c r="L12"/>
  <c r="M12"/>
  <c r="M5"/>
  <c r="L5"/>
  <c r="G23"/>
  <c r="G24"/>
  <c r="G25"/>
  <c r="G26"/>
  <c r="G27"/>
  <c r="G28"/>
  <c r="G29"/>
  <c r="G30"/>
  <c r="G68" s="1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5"/>
  <c r="G6"/>
  <c r="G12" s="1"/>
  <c r="G7"/>
  <c r="G8"/>
  <c r="G9"/>
  <c r="G10"/>
  <c r="G11"/>
  <c r="G14"/>
  <c r="G15"/>
  <c r="G21" s="1"/>
  <c r="G16"/>
  <c r="G17"/>
  <c r="G18"/>
  <c r="G19"/>
  <c r="G20"/>
  <c r="E1206" i="5"/>
  <c r="K1206" s="1"/>
  <c r="N1206" s="1"/>
  <c r="G1206"/>
  <c r="L1206"/>
  <c r="E1207"/>
  <c r="K1207" s="1"/>
  <c r="G1207"/>
  <c r="L1207"/>
  <c r="E1208"/>
  <c r="K1208"/>
  <c r="N1208" s="1"/>
  <c r="G1208"/>
  <c r="L1208"/>
  <c r="E1209"/>
  <c r="K1209"/>
  <c r="G1209"/>
  <c r="L1209" s="1"/>
  <c r="N1209"/>
  <c r="E1210"/>
  <c r="K1210" s="1"/>
  <c r="N1210" s="1"/>
  <c r="G1210"/>
  <c r="L1210" s="1"/>
  <c r="E1211"/>
  <c r="K1211" s="1"/>
  <c r="G1211"/>
  <c r="L1211"/>
  <c r="N1211" s="1"/>
  <c r="E1212"/>
  <c r="K1212" s="1"/>
  <c r="N1212" s="1"/>
  <c r="G1212"/>
  <c r="L1212"/>
  <c r="E1213"/>
  <c r="K1213" s="1"/>
  <c r="G1213"/>
  <c r="L1213"/>
  <c r="E1214"/>
  <c r="K1214" s="1"/>
  <c r="N1214" s="1"/>
  <c r="G1214"/>
  <c r="L1214"/>
  <c r="E1215"/>
  <c r="K1215"/>
  <c r="G1215"/>
  <c r="L1215"/>
  <c r="N1215"/>
  <c r="E1216"/>
  <c r="K1216"/>
  <c r="G1216"/>
  <c r="L1216" s="1"/>
  <c r="N1216" s="1"/>
  <c r="E1217"/>
  <c r="K1217"/>
  <c r="G1217"/>
  <c r="L1217" s="1"/>
  <c r="E1219"/>
  <c r="K1219"/>
  <c r="G1219"/>
  <c r="L1219" s="1"/>
  <c r="N1219"/>
  <c r="E1220"/>
  <c r="K1220" s="1"/>
  <c r="G1220"/>
  <c r="L1220"/>
  <c r="E1221"/>
  <c r="K1221" s="1"/>
  <c r="G1221"/>
  <c r="L1221" s="1"/>
  <c r="E1222"/>
  <c r="O1222" s="1"/>
  <c r="G1222"/>
  <c r="L1222" s="1"/>
  <c r="E1223"/>
  <c r="K1223"/>
  <c r="G1223"/>
  <c r="L1223"/>
  <c r="N1223"/>
  <c r="E1224"/>
  <c r="O1224" s="1"/>
  <c r="R1224" s="1"/>
  <c r="G1224"/>
  <c r="L1224"/>
  <c r="E1225"/>
  <c r="K1225"/>
  <c r="G1225"/>
  <c r="E1226"/>
  <c r="K1226" s="1"/>
  <c r="N1226" s="1"/>
  <c r="G1226"/>
  <c r="L1226" s="1"/>
  <c r="E1227"/>
  <c r="K1227"/>
  <c r="G1227"/>
  <c r="P1227" s="1"/>
  <c r="R1227" s="1"/>
  <c r="L1227"/>
  <c r="N1227" s="1"/>
  <c r="E1228"/>
  <c r="K1228" s="1"/>
  <c r="N1228" s="1"/>
  <c r="G1228"/>
  <c r="L1228"/>
  <c r="E1229"/>
  <c r="O1229" s="1"/>
  <c r="K1229"/>
  <c r="G1229"/>
  <c r="P1229" s="1"/>
  <c r="L1229"/>
  <c r="E1230"/>
  <c r="K1230"/>
  <c r="G1230"/>
  <c r="L1230" s="1"/>
  <c r="N1230" s="1"/>
  <c r="E1231"/>
  <c r="K1231"/>
  <c r="N1231" s="1"/>
  <c r="G1231"/>
  <c r="L1231"/>
  <c r="E1232"/>
  <c r="K1232" s="1"/>
  <c r="N1232" s="1"/>
  <c r="G1232"/>
  <c r="L1232"/>
  <c r="E1233"/>
  <c r="K1233"/>
  <c r="N1233" s="1"/>
  <c r="G1233"/>
  <c r="L1233"/>
  <c r="E1234"/>
  <c r="O1234" s="1"/>
  <c r="K1234"/>
  <c r="G1234"/>
  <c r="E1235"/>
  <c r="K1235"/>
  <c r="G1235"/>
  <c r="L1235" s="1"/>
  <c r="N1235"/>
  <c r="E1236"/>
  <c r="G1236"/>
  <c r="L1236"/>
  <c r="E1237"/>
  <c r="O1237" s="1"/>
  <c r="K1237"/>
  <c r="G1237"/>
  <c r="L1237"/>
  <c r="E1238"/>
  <c r="O1238" s="1"/>
  <c r="K1238"/>
  <c r="G1238"/>
  <c r="E1239"/>
  <c r="K1239" s="1"/>
  <c r="N1239" s="1"/>
  <c r="G1239"/>
  <c r="L1239"/>
  <c r="E1240"/>
  <c r="G1240"/>
  <c r="L1240"/>
  <c r="E1241"/>
  <c r="K1241"/>
  <c r="N1241" s="1"/>
  <c r="G1241"/>
  <c r="L1241"/>
  <c r="E1242"/>
  <c r="K1242"/>
  <c r="G1242"/>
  <c r="L1242" s="1"/>
  <c r="N1242"/>
  <c r="E1243"/>
  <c r="G1243"/>
  <c r="E1244"/>
  <c r="K1244" s="1"/>
  <c r="G1244"/>
  <c r="L1244"/>
  <c r="N1244"/>
  <c r="E1245"/>
  <c r="G1245"/>
  <c r="L1245"/>
  <c r="E1246"/>
  <c r="K1246"/>
  <c r="G1246"/>
  <c r="P1246" s="1"/>
  <c r="R1246" s="1"/>
  <c r="L1246"/>
  <c r="N1246" s="1"/>
  <c r="E1247"/>
  <c r="K1247"/>
  <c r="G1247"/>
  <c r="L1247" s="1"/>
  <c r="N1247"/>
  <c r="E1248"/>
  <c r="O1248" s="1"/>
  <c r="K1248"/>
  <c r="G1248"/>
  <c r="L1248" s="1"/>
  <c r="E1249"/>
  <c r="K1249" s="1"/>
  <c r="G1249"/>
  <c r="E1250"/>
  <c r="K1250" s="1"/>
  <c r="N1250" s="1"/>
  <c r="G1250"/>
  <c r="P1250" s="1"/>
  <c r="L1250"/>
  <c r="E1251"/>
  <c r="O1251" s="1"/>
  <c r="K1251"/>
  <c r="G1251"/>
  <c r="P1251" s="1"/>
  <c r="E1252"/>
  <c r="K1252"/>
  <c r="G1252"/>
  <c r="L1252"/>
  <c r="N1252"/>
  <c r="E1253"/>
  <c r="G1253"/>
  <c r="L1253"/>
  <c r="E1254"/>
  <c r="K1254"/>
  <c r="G1254"/>
  <c r="L1254"/>
  <c r="N1254"/>
  <c r="E1255"/>
  <c r="K1255"/>
  <c r="G1255"/>
  <c r="L1255" s="1"/>
  <c r="N1255"/>
  <c r="E1256"/>
  <c r="O1256" s="1"/>
  <c r="K1256"/>
  <c r="G1256"/>
  <c r="L1256" s="1"/>
  <c r="E1257"/>
  <c r="K1257" s="1"/>
  <c r="G1257"/>
  <c r="P1257" s="1"/>
  <c r="E1258"/>
  <c r="K1258" s="1"/>
  <c r="N1258" s="1"/>
  <c r="G1258"/>
  <c r="P1258" s="1"/>
  <c r="L1258"/>
  <c r="E1259"/>
  <c r="K1259" s="1"/>
  <c r="G1259"/>
  <c r="P1259" s="1"/>
  <c r="L1259"/>
  <c r="E1260"/>
  <c r="K1260"/>
  <c r="G1260"/>
  <c r="L1260"/>
  <c r="N1260"/>
  <c r="E1261"/>
  <c r="O1261" s="1"/>
  <c r="R1261" s="1"/>
  <c r="K1261"/>
  <c r="N1261" s="1"/>
  <c r="G1261"/>
  <c r="L1261"/>
  <c r="E1262"/>
  <c r="K1262"/>
  <c r="G1262"/>
  <c r="L1262"/>
  <c r="N1262" s="1"/>
  <c r="E1263"/>
  <c r="K1263"/>
  <c r="G1263"/>
  <c r="L1263" s="1"/>
  <c r="N1263"/>
  <c r="E1264"/>
  <c r="O1264" s="1"/>
  <c r="K1264"/>
  <c r="G1264"/>
  <c r="E1265"/>
  <c r="K1265" s="1"/>
  <c r="G1265"/>
  <c r="P1265" s="1"/>
  <c r="L1265"/>
  <c r="E1266"/>
  <c r="K1266" s="1"/>
  <c r="N1266" s="1"/>
  <c r="G1266"/>
  <c r="P1266" s="1"/>
  <c r="L1266"/>
  <c r="E1267"/>
  <c r="K1267"/>
  <c r="G1267"/>
  <c r="P1267" s="1"/>
  <c r="L1267"/>
  <c r="E1268"/>
  <c r="K1268"/>
  <c r="G1268"/>
  <c r="L1268"/>
  <c r="N1268"/>
  <c r="E1269"/>
  <c r="O1269" s="1"/>
  <c r="R1269" s="1"/>
  <c r="G1269"/>
  <c r="L1269"/>
  <c r="E1270"/>
  <c r="K1270"/>
  <c r="G1270"/>
  <c r="L1270"/>
  <c r="N1270"/>
  <c r="E1271"/>
  <c r="K1271"/>
  <c r="G1271"/>
  <c r="L1271" s="1"/>
  <c r="N1271"/>
  <c r="E1272"/>
  <c r="O1272" s="1"/>
  <c r="K1272"/>
  <c r="G1272"/>
  <c r="E1273"/>
  <c r="K1273" s="1"/>
  <c r="G1273"/>
  <c r="P1273" s="1"/>
  <c r="R1273" s="1"/>
  <c r="L1273"/>
  <c r="E1274"/>
  <c r="K1274" s="1"/>
  <c r="N1274" s="1"/>
  <c r="G1274"/>
  <c r="P1274" s="1"/>
  <c r="L1274"/>
  <c r="E1275"/>
  <c r="G1275"/>
  <c r="P1275" s="1"/>
  <c r="E1276"/>
  <c r="K1276"/>
  <c r="G1276"/>
  <c r="L1276"/>
  <c r="N1276"/>
  <c r="E1277"/>
  <c r="O1277" s="1"/>
  <c r="R1277" s="1"/>
  <c r="K1277"/>
  <c r="N1277" s="1"/>
  <c r="G1277"/>
  <c r="L1277"/>
  <c r="E1278"/>
  <c r="K1278"/>
  <c r="G1278"/>
  <c r="L1278"/>
  <c r="N1278" s="1"/>
  <c r="E1279"/>
  <c r="K1279"/>
  <c r="G1279"/>
  <c r="L1279" s="1"/>
  <c r="N1279"/>
  <c r="E1280"/>
  <c r="O1280" s="1"/>
  <c r="K1280"/>
  <c r="G1280"/>
  <c r="E1281"/>
  <c r="K1281" s="1"/>
  <c r="G1281"/>
  <c r="L1281" s="1"/>
  <c r="E1282"/>
  <c r="K1282" s="1"/>
  <c r="N1282" s="1"/>
  <c r="G1282"/>
  <c r="P1282" s="1"/>
  <c r="L1282"/>
  <c r="E1283"/>
  <c r="K1283"/>
  <c r="N1283" s="1"/>
  <c r="G1283"/>
  <c r="P1283" s="1"/>
  <c r="L1283"/>
  <c r="E1284"/>
  <c r="K1284"/>
  <c r="G1284"/>
  <c r="L1284"/>
  <c r="N1284"/>
  <c r="E1285"/>
  <c r="G1285"/>
  <c r="L1285"/>
  <c r="E1286"/>
  <c r="K1286"/>
  <c r="G1286"/>
  <c r="L1286"/>
  <c r="N1286"/>
  <c r="E1287"/>
  <c r="K1287"/>
  <c r="G1287"/>
  <c r="L1287" s="1"/>
  <c r="N1287"/>
  <c r="E1288"/>
  <c r="O1288" s="1"/>
  <c r="K1288"/>
  <c r="G1288"/>
  <c r="E1289"/>
  <c r="K1289" s="1"/>
  <c r="N1289" s="1"/>
  <c r="G1289"/>
  <c r="L1289"/>
  <c r="E1290"/>
  <c r="K1290" s="1"/>
  <c r="N1290" s="1"/>
  <c r="G1290"/>
  <c r="P1290" s="1"/>
  <c r="L1290"/>
  <c r="E1291"/>
  <c r="G1291"/>
  <c r="E1292"/>
  <c r="K1292"/>
  <c r="G1292"/>
  <c r="L1292"/>
  <c r="N1292"/>
  <c r="E1293"/>
  <c r="O1293" s="1"/>
  <c r="K1293"/>
  <c r="N1293" s="1"/>
  <c r="G1293"/>
  <c r="L1293"/>
  <c r="E1294"/>
  <c r="K1294"/>
  <c r="G1294"/>
  <c r="P1294" s="1"/>
  <c r="L1294"/>
  <c r="N1294" s="1"/>
  <c r="E1295"/>
  <c r="K1295"/>
  <c r="G1295"/>
  <c r="L1295" s="1"/>
  <c r="N1295"/>
  <c r="E1296"/>
  <c r="O1296" s="1"/>
  <c r="K1296"/>
  <c r="G1296"/>
  <c r="E1297"/>
  <c r="K1297" s="1"/>
  <c r="G1297"/>
  <c r="E1298"/>
  <c r="K1298" s="1"/>
  <c r="N1298" s="1"/>
  <c r="G1298"/>
  <c r="P1298" s="1"/>
  <c r="L1298"/>
  <c r="E1299"/>
  <c r="O1299" s="1"/>
  <c r="G1299"/>
  <c r="P1299" s="1"/>
  <c r="L1299"/>
  <c r="E1300"/>
  <c r="K1300"/>
  <c r="G1300"/>
  <c r="L1300"/>
  <c r="N1300"/>
  <c r="E1301"/>
  <c r="G1301"/>
  <c r="L1301"/>
  <c r="E1302"/>
  <c r="K1302"/>
  <c r="G1302"/>
  <c r="P1302" s="1"/>
  <c r="R1302" s="1"/>
  <c r="L1302"/>
  <c r="N1302"/>
  <c r="E1303"/>
  <c r="K1303"/>
  <c r="G1303"/>
  <c r="L1303" s="1"/>
  <c r="N1303"/>
  <c r="E1304"/>
  <c r="O1304" s="1"/>
  <c r="K1304"/>
  <c r="G1304"/>
  <c r="E1305"/>
  <c r="K1305" s="1"/>
  <c r="G1305"/>
  <c r="L1305"/>
  <c r="E1306"/>
  <c r="K1306" s="1"/>
  <c r="N1306" s="1"/>
  <c r="G1306"/>
  <c r="P1306" s="1"/>
  <c r="L1306"/>
  <c r="E1307"/>
  <c r="O1307" s="1"/>
  <c r="K1307"/>
  <c r="G1307"/>
  <c r="E1308"/>
  <c r="K1308"/>
  <c r="G1308"/>
  <c r="L1308"/>
  <c r="N1308"/>
  <c r="E1309"/>
  <c r="O1309" s="1"/>
  <c r="K1309"/>
  <c r="N1309" s="1"/>
  <c r="G1309"/>
  <c r="L1309"/>
  <c r="E1310"/>
  <c r="K1310"/>
  <c r="G1310"/>
  <c r="P1310" s="1"/>
  <c r="R1310" s="1"/>
  <c r="L1310"/>
  <c r="N1310" s="1"/>
  <c r="E1311"/>
  <c r="K1311"/>
  <c r="G1311"/>
  <c r="L1311" s="1"/>
  <c r="N1311"/>
  <c r="E1312"/>
  <c r="O1312" s="1"/>
  <c r="K1312"/>
  <c r="G1312"/>
  <c r="E1313"/>
  <c r="K1313" s="1"/>
  <c r="G1313"/>
  <c r="E1314"/>
  <c r="K1314" s="1"/>
  <c r="N1314" s="1"/>
  <c r="G1314"/>
  <c r="P1314" s="1"/>
  <c r="L1314"/>
  <c r="E1315"/>
  <c r="O1315" s="1"/>
  <c r="K1315"/>
  <c r="G1315"/>
  <c r="E1316"/>
  <c r="K1316"/>
  <c r="G1316"/>
  <c r="L1316"/>
  <c r="N1316"/>
  <c r="E1317"/>
  <c r="O1317" s="1"/>
  <c r="K1317"/>
  <c r="N1317" s="1"/>
  <c r="G1317"/>
  <c r="L1317"/>
  <c r="E1318"/>
  <c r="K1318"/>
  <c r="G1318"/>
  <c r="L1318"/>
  <c r="N1318"/>
  <c r="E1204"/>
  <c r="K1204"/>
  <c r="G1204"/>
  <c r="L1204" s="1"/>
  <c r="N1204"/>
  <c r="O1220"/>
  <c r="P1220"/>
  <c r="R1220"/>
  <c r="P1221"/>
  <c r="O1223"/>
  <c r="P1223"/>
  <c r="P1224"/>
  <c r="O1225"/>
  <c r="O1226"/>
  <c r="O1227"/>
  <c r="O1228"/>
  <c r="P1228"/>
  <c r="R1228"/>
  <c r="R1229"/>
  <c r="O1230"/>
  <c r="P1230"/>
  <c r="O1231"/>
  <c r="P1231"/>
  <c r="O1232"/>
  <c r="P1232"/>
  <c r="O1233"/>
  <c r="P1233"/>
  <c r="R1233" s="1"/>
  <c r="O1235"/>
  <c r="P1236"/>
  <c r="P1237"/>
  <c r="R1237"/>
  <c r="O1239"/>
  <c r="P1239"/>
  <c r="P1240"/>
  <c r="O1241"/>
  <c r="P1241"/>
  <c r="R1241"/>
  <c r="O1242"/>
  <c r="R1242" s="1"/>
  <c r="P1242"/>
  <c r="O1244"/>
  <c r="P1244"/>
  <c r="R1244" s="1"/>
  <c r="P1245"/>
  <c r="O1246"/>
  <c r="O1247"/>
  <c r="P1247"/>
  <c r="P1248"/>
  <c r="Q1248" s="1"/>
  <c r="O1249"/>
  <c r="O1250"/>
  <c r="R1250" s="1"/>
  <c r="O1252"/>
  <c r="P1252"/>
  <c r="R1252"/>
  <c r="P1253"/>
  <c r="O1254"/>
  <c r="P1254"/>
  <c r="R1254"/>
  <c r="O1255"/>
  <c r="P1255"/>
  <c r="P1256"/>
  <c r="O1257"/>
  <c r="O1258"/>
  <c r="R1258" s="1"/>
  <c r="O1259"/>
  <c r="O1260"/>
  <c r="R1260" s="1"/>
  <c r="P1260"/>
  <c r="P1261"/>
  <c r="O1262"/>
  <c r="P1262"/>
  <c r="R1262" s="1"/>
  <c r="O1263"/>
  <c r="P1263"/>
  <c r="O1265"/>
  <c r="O1266"/>
  <c r="R1266" s="1"/>
  <c r="O1267"/>
  <c r="Q1267" s="1"/>
  <c r="R1267"/>
  <c r="O1268"/>
  <c r="R1268" s="1"/>
  <c r="P1268"/>
  <c r="P1269"/>
  <c r="O1270"/>
  <c r="P1270"/>
  <c r="R1270" s="1"/>
  <c r="O1271"/>
  <c r="R1271" s="1"/>
  <c r="P1271"/>
  <c r="O1273"/>
  <c r="O1274"/>
  <c r="O1276"/>
  <c r="P1276"/>
  <c r="R1276"/>
  <c r="P1277"/>
  <c r="O1278"/>
  <c r="P1278"/>
  <c r="R1278"/>
  <c r="O1279"/>
  <c r="P1279"/>
  <c r="O1281"/>
  <c r="P1281"/>
  <c r="O1282"/>
  <c r="O1283"/>
  <c r="R1283" s="1"/>
  <c r="O1284"/>
  <c r="P1284"/>
  <c r="R1284"/>
  <c r="P1285"/>
  <c r="O1286"/>
  <c r="P1286"/>
  <c r="O1287"/>
  <c r="P1287"/>
  <c r="O1289"/>
  <c r="P1289"/>
  <c r="Q1289" s="1"/>
  <c r="O1290"/>
  <c r="O1292"/>
  <c r="P1292"/>
  <c r="R1292"/>
  <c r="P1293"/>
  <c r="R1293"/>
  <c r="O1294"/>
  <c r="O1295"/>
  <c r="P1295"/>
  <c r="O1297"/>
  <c r="O1300"/>
  <c r="P1300"/>
  <c r="P1301"/>
  <c r="O1302"/>
  <c r="O1303"/>
  <c r="P1303"/>
  <c r="O1305"/>
  <c r="P1305"/>
  <c r="O1306"/>
  <c r="O1308"/>
  <c r="P1308"/>
  <c r="R1308" s="1"/>
  <c r="P1309"/>
  <c r="O1310"/>
  <c r="O1311"/>
  <c r="R1311" s="1"/>
  <c r="P1311"/>
  <c r="O1313"/>
  <c r="O1314"/>
  <c r="R1314" s="1"/>
  <c r="O1316"/>
  <c r="P1316"/>
  <c r="R1316"/>
  <c r="P1317"/>
  <c r="O1318"/>
  <c r="P1318"/>
  <c r="R1318"/>
  <c r="O1219"/>
  <c r="P1219"/>
  <c r="E1206" i="6"/>
  <c r="K1206"/>
  <c r="G1206"/>
  <c r="L1206"/>
  <c r="N1206"/>
  <c r="E1207"/>
  <c r="K1207" s="1"/>
  <c r="N1207" s="1"/>
  <c r="G1207"/>
  <c r="L1207"/>
  <c r="E1208"/>
  <c r="K1208"/>
  <c r="G1208"/>
  <c r="L1208"/>
  <c r="N1208"/>
  <c r="E1209"/>
  <c r="K1209"/>
  <c r="N1209" s="1"/>
  <c r="G1209"/>
  <c r="L1209" s="1"/>
  <c r="E1210"/>
  <c r="K1210"/>
  <c r="G1210"/>
  <c r="L1210" s="1"/>
  <c r="N1210" s="1"/>
  <c r="E1211"/>
  <c r="K1211" s="1"/>
  <c r="N1211" s="1"/>
  <c r="G1211"/>
  <c r="L1211" s="1"/>
  <c r="E1212"/>
  <c r="K1212" s="1"/>
  <c r="G1212"/>
  <c r="L1212"/>
  <c r="E1213"/>
  <c r="K1213" s="1"/>
  <c r="N1213" s="1"/>
  <c r="G1213"/>
  <c r="L1213" s="1"/>
  <c r="E1214"/>
  <c r="K1214"/>
  <c r="G1214"/>
  <c r="L1214"/>
  <c r="N1214"/>
  <c r="E1215"/>
  <c r="K1215" s="1"/>
  <c r="N1215" s="1"/>
  <c r="G1215"/>
  <c r="L1215"/>
  <c r="E1216"/>
  <c r="K1216"/>
  <c r="G1216"/>
  <c r="L1216"/>
  <c r="N1216"/>
  <c r="E1217"/>
  <c r="K1217"/>
  <c r="G1217"/>
  <c r="L1217" s="1"/>
  <c r="N1217"/>
  <c r="E1219"/>
  <c r="O1219" s="1"/>
  <c r="G1219"/>
  <c r="E1220"/>
  <c r="K1220" s="1"/>
  <c r="G1220"/>
  <c r="L1220"/>
  <c r="N1220"/>
  <c r="E1221"/>
  <c r="G1221"/>
  <c r="P1221" s="1"/>
  <c r="L1221"/>
  <c r="E1222"/>
  <c r="K1222" s="1"/>
  <c r="N1222" s="1"/>
  <c r="G1222"/>
  <c r="L1222"/>
  <c r="E1223"/>
  <c r="K1223"/>
  <c r="G1223"/>
  <c r="L1223"/>
  <c r="N1223"/>
  <c r="E1224"/>
  <c r="K1224"/>
  <c r="G1224"/>
  <c r="L1224"/>
  <c r="N1224"/>
  <c r="E1225"/>
  <c r="K1225"/>
  <c r="G1225"/>
  <c r="L1225" s="1"/>
  <c r="E1226"/>
  <c r="K1226"/>
  <c r="G1226"/>
  <c r="E1227"/>
  <c r="O1227" s="1"/>
  <c r="K1227"/>
  <c r="N1227" s="1"/>
  <c r="G1227"/>
  <c r="L1227" s="1"/>
  <c r="E1228"/>
  <c r="K1228" s="1"/>
  <c r="G1228"/>
  <c r="L1228"/>
  <c r="N1228" s="1"/>
  <c r="E1229"/>
  <c r="K1229" s="1"/>
  <c r="G1229"/>
  <c r="E1230"/>
  <c r="K1230"/>
  <c r="G1230"/>
  <c r="P1230" s="1"/>
  <c r="L1230"/>
  <c r="E1231"/>
  <c r="G1231"/>
  <c r="L1231"/>
  <c r="E1232"/>
  <c r="K1232"/>
  <c r="G1232"/>
  <c r="L1232"/>
  <c r="N1232" s="1"/>
  <c r="E1233"/>
  <c r="K1233"/>
  <c r="G1233"/>
  <c r="L1233"/>
  <c r="N1233"/>
  <c r="E1234"/>
  <c r="K1234"/>
  <c r="N1234" s="1"/>
  <c r="G1234"/>
  <c r="L1234" s="1"/>
  <c r="E1235"/>
  <c r="O1235" s="1"/>
  <c r="K1235"/>
  <c r="G1235"/>
  <c r="L1235" s="1"/>
  <c r="N1235"/>
  <c r="E1236"/>
  <c r="G1236"/>
  <c r="P1236" s="1"/>
  <c r="E1237"/>
  <c r="K1237" s="1"/>
  <c r="G1237"/>
  <c r="L1237"/>
  <c r="E1238"/>
  <c r="K1238"/>
  <c r="N1238" s="1"/>
  <c r="G1238"/>
  <c r="L1238"/>
  <c r="E1239"/>
  <c r="G1239"/>
  <c r="L1239"/>
  <c r="E1240"/>
  <c r="K1240" s="1"/>
  <c r="G1240"/>
  <c r="L1240"/>
  <c r="E1241"/>
  <c r="K1241"/>
  <c r="G1241"/>
  <c r="P1241" s="1"/>
  <c r="Q1241" s="1"/>
  <c r="L1241"/>
  <c r="N1241"/>
  <c r="E1242"/>
  <c r="K1242"/>
  <c r="N1242" s="1"/>
  <c r="G1242"/>
  <c r="L1242" s="1"/>
  <c r="E1243"/>
  <c r="O1243" s="1"/>
  <c r="K1243"/>
  <c r="G1243"/>
  <c r="E1244"/>
  <c r="K1244" s="1"/>
  <c r="G1244"/>
  <c r="E1245"/>
  <c r="K1245" s="1"/>
  <c r="G1245"/>
  <c r="P1245" s="1"/>
  <c r="L1245"/>
  <c r="E1246"/>
  <c r="O1246" s="1"/>
  <c r="K1246"/>
  <c r="N1246" s="1"/>
  <c r="G1246"/>
  <c r="L1246" s="1"/>
  <c r="E1247"/>
  <c r="K1247"/>
  <c r="G1247"/>
  <c r="L1247"/>
  <c r="N1247"/>
  <c r="E1248"/>
  <c r="O1248" s="1"/>
  <c r="R1248" s="1"/>
  <c r="K1248"/>
  <c r="N1248" s="1"/>
  <c r="G1248"/>
  <c r="L1248"/>
  <c r="E1249"/>
  <c r="K1249"/>
  <c r="G1249"/>
  <c r="P1249" s="1"/>
  <c r="L1249"/>
  <c r="E1250"/>
  <c r="K1250"/>
  <c r="G1250"/>
  <c r="L1250" s="1"/>
  <c r="N1250"/>
  <c r="E1251"/>
  <c r="O1251" s="1"/>
  <c r="K1251"/>
  <c r="G1251"/>
  <c r="E1252"/>
  <c r="K1252" s="1"/>
  <c r="G1252"/>
  <c r="L1252"/>
  <c r="N1252"/>
  <c r="E1253"/>
  <c r="K1253" s="1"/>
  <c r="G1253"/>
  <c r="P1253" s="1"/>
  <c r="L1253"/>
  <c r="E1254"/>
  <c r="G1254"/>
  <c r="L1254"/>
  <c r="E1255"/>
  <c r="K1255"/>
  <c r="G1255"/>
  <c r="L1255"/>
  <c r="N1255"/>
  <c r="E1256"/>
  <c r="K1256"/>
  <c r="G1256"/>
  <c r="L1256"/>
  <c r="N1256"/>
  <c r="E1257"/>
  <c r="K1257"/>
  <c r="G1257"/>
  <c r="E1258"/>
  <c r="K1258"/>
  <c r="G1258"/>
  <c r="L1258" s="1"/>
  <c r="N1258"/>
  <c r="E1259"/>
  <c r="O1259" s="1"/>
  <c r="K1259"/>
  <c r="N1259" s="1"/>
  <c r="G1259"/>
  <c r="L1259" s="1"/>
  <c r="E1260"/>
  <c r="K1260" s="1"/>
  <c r="G1260"/>
  <c r="P1260" s="1"/>
  <c r="L1260"/>
  <c r="N1260" s="1"/>
  <c r="E1261"/>
  <c r="G1261"/>
  <c r="L1261" s="1"/>
  <c r="E1262"/>
  <c r="K1262"/>
  <c r="G1262"/>
  <c r="L1262"/>
  <c r="E1263"/>
  <c r="G1263"/>
  <c r="L1263"/>
  <c r="E1264"/>
  <c r="K1264"/>
  <c r="G1264"/>
  <c r="L1264"/>
  <c r="N1264"/>
  <c r="E1265"/>
  <c r="K1265"/>
  <c r="G1265"/>
  <c r="L1265"/>
  <c r="N1265"/>
  <c r="E1266"/>
  <c r="K1266"/>
  <c r="G1266"/>
  <c r="E1267"/>
  <c r="O1267" s="1"/>
  <c r="K1267"/>
  <c r="G1267"/>
  <c r="L1267" s="1"/>
  <c r="N1267"/>
  <c r="E1268"/>
  <c r="G1268"/>
  <c r="L1268"/>
  <c r="E1269"/>
  <c r="K1269" s="1"/>
  <c r="G1269"/>
  <c r="L1269"/>
  <c r="E1270"/>
  <c r="O1270" s="1"/>
  <c r="K1270"/>
  <c r="N1270" s="1"/>
  <c r="G1270"/>
  <c r="P1270" s="1"/>
  <c r="L1270"/>
  <c r="E1271"/>
  <c r="K1271" s="1"/>
  <c r="N1271" s="1"/>
  <c r="G1271"/>
  <c r="L1271"/>
  <c r="E1272"/>
  <c r="G1272"/>
  <c r="L1272"/>
  <c r="E1273"/>
  <c r="K1273"/>
  <c r="G1273"/>
  <c r="L1273"/>
  <c r="N1273"/>
  <c r="E1274"/>
  <c r="K1274"/>
  <c r="N1274" s="1"/>
  <c r="G1274"/>
  <c r="L1274" s="1"/>
  <c r="E1275"/>
  <c r="O1275" s="1"/>
  <c r="K1275"/>
  <c r="G1275"/>
  <c r="E1276"/>
  <c r="G1276"/>
  <c r="L1276" s="1"/>
  <c r="E1277"/>
  <c r="K1277" s="1"/>
  <c r="G1277"/>
  <c r="L1277"/>
  <c r="E1278"/>
  <c r="O1278" s="1"/>
  <c r="K1278"/>
  <c r="G1278"/>
  <c r="E1279"/>
  <c r="K1279"/>
  <c r="G1279"/>
  <c r="L1279"/>
  <c r="N1279"/>
  <c r="E1280"/>
  <c r="K1280"/>
  <c r="N1280" s="1"/>
  <c r="G1280"/>
  <c r="L1280"/>
  <c r="E1281"/>
  <c r="K1281"/>
  <c r="G1281"/>
  <c r="P1281" s="1"/>
  <c r="R1281" s="1"/>
  <c r="L1281"/>
  <c r="E1282"/>
  <c r="K1282"/>
  <c r="G1282"/>
  <c r="L1282" s="1"/>
  <c r="N1282"/>
  <c r="E1283"/>
  <c r="G1283"/>
  <c r="E1284"/>
  <c r="K1284" s="1"/>
  <c r="G1284"/>
  <c r="L1284"/>
  <c r="N1284"/>
  <c r="E1285"/>
  <c r="G1285"/>
  <c r="P1285" s="1"/>
  <c r="L1285"/>
  <c r="E1286"/>
  <c r="K1286" s="1"/>
  <c r="N1286" s="1"/>
  <c r="G1286"/>
  <c r="L1286"/>
  <c r="E1287"/>
  <c r="K1287"/>
  <c r="G1287"/>
  <c r="L1287"/>
  <c r="N1287"/>
  <c r="E1288"/>
  <c r="K1288"/>
  <c r="G1288"/>
  <c r="L1288"/>
  <c r="N1288"/>
  <c r="E1289"/>
  <c r="K1289"/>
  <c r="G1289"/>
  <c r="E1290"/>
  <c r="K1290"/>
  <c r="G1290"/>
  <c r="E1291"/>
  <c r="O1291" s="1"/>
  <c r="R1291" s="1"/>
  <c r="K1291"/>
  <c r="N1291" s="1"/>
  <c r="G1291"/>
  <c r="L1291" s="1"/>
  <c r="E1292"/>
  <c r="K1292" s="1"/>
  <c r="G1292"/>
  <c r="L1292"/>
  <c r="N1292" s="1"/>
  <c r="E1293"/>
  <c r="G1293"/>
  <c r="E1294"/>
  <c r="K1294"/>
  <c r="G1294"/>
  <c r="P1294" s="1"/>
  <c r="L1294"/>
  <c r="E1295"/>
  <c r="K1295" s="1"/>
  <c r="N1295" s="1"/>
  <c r="G1295"/>
  <c r="L1295"/>
  <c r="E1296"/>
  <c r="K1296"/>
  <c r="G1296"/>
  <c r="L1296"/>
  <c r="N1296"/>
  <c r="E1297"/>
  <c r="K1297"/>
  <c r="G1297"/>
  <c r="L1297"/>
  <c r="N1297"/>
  <c r="E1298"/>
  <c r="K1298"/>
  <c r="G1298"/>
  <c r="L1298" s="1"/>
  <c r="N1298" s="1"/>
  <c r="E1299"/>
  <c r="O1299" s="1"/>
  <c r="K1299"/>
  <c r="G1299"/>
  <c r="L1299" s="1"/>
  <c r="N1299"/>
  <c r="E1300"/>
  <c r="G1300"/>
  <c r="P1300" s="1"/>
  <c r="L1300"/>
  <c r="E1301"/>
  <c r="K1301" s="1"/>
  <c r="G1301"/>
  <c r="L1301"/>
  <c r="E1302"/>
  <c r="K1302"/>
  <c r="N1302" s="1"/>
  <c r="G1302"/>
  <c r="L1302"/>
  <c r="E1303"/>
  <c r="G1303"/>
  <c r="L1303"/>
  <c r="E1304"/>
  <c r="K1304" s="1"/>
  <c r="N1304" s="1"/>
  <c r="G1304"/>
  <c r="L1304"/>
  <c r="E1305"/>
  <c r="K1305"/>
  <c r="G1305"/>
  <c r="P1305" s="1"/>
  <c r="Q1305" s="1"/>
  <c r="L1305"/>
  <c r="N1305" s="1"/>
  <c r="E1306"/>
  <c r="K1306"/>
  <c r="N1306" s="1"/>
  <c r="G1306"/>
  <c r="L1306" s="1"/>
  <c r="E1307"/>
  <c r="O1307" s="1"/>
  <c r="K1307"/>
  <c r="G1307"/>
  <c r="E1308"/>
  <c r="G1308"/>
  <c r="E1309"/>
  <c r="K1309" s="1"/>
  <c r="G1309"/>
  <c r="P1309" s="1"/>
  <c r="L1309"/>
  <c r="E1310"/>
  <c r="O1310" s="1"/>
  <c r="K1310"/>
  <c r="G1310"/>
  <c r="E1311"/>
  <c r="K1311"/>
  <c r="G1311"/>
  <c r="L1311"/>
  <c r="N1311"/>
  <c r="E1312"/>
  <c r="O1312" s="1"/>
  <c r="R1312" s="1"/>
  <c r="K1312"/>
  <c r="N1312" s="1"/>
  <c r="G1312"/>
  <c r="L1312"/>
  <c r="E1313"/>
  <c r="K1313"/>
  <c r="N1313" s="1"/>
  <c r="G1313"/>
  <c r="L1313"/>
  <c r="E1314"/>
  <c r="K1314"/>
  <c r="G1314"/>
  <c r="L1314" s="1"/>
  <c r="N1314"/>
  <c r="E1315"/>
  <c r="G1315"/>
  <c r="E1316"/>
  <c r="K1316" s="1"/>
  <c r="G1316"/>
  <c r="L1316"/>
  <c r="N1316"/>
  <c r="E1317"/>
  <c r="K1317" s="1"/>
  <c r="N1317" s="1"/>
  <c r="G1317"/>
  <c r="L1317"/>
  <c r="E1318"/>
  <c r="G1318"/>
  <c r="L1318"/>
  <c r="E1204"/>
  <c r="K1204"/>
  <c r="G1204"/>
  <c r="L1204"/>
  <c r="N1204"/>
  <c r="O1220"/>
  <c r="P1220"/>
  <c r="O1222"/>
  <c r="P1222"/>
  <c r="O1223"/>
  <c r="P1223"/>
  <c r="O1224"/>
  <c r="P1224"/>
  <c r="R1224"/>
  <c r="O1225"/>
  <c r="P1225"/>
  <c r="O1226"/>
  <c r="P1227"/>
  <c r="R1227"/>
  <c r="O1228"/>
  <c r="P1228"/>
  <c r="O1229"/>
  <c r="O1230"/>
  <c r="P1231"/>
  <c r="O1232"/>
  <c r="R1232" s="1"/>
  <c r="P1232"/>
  <c r="O1233"/>
  <c r="P1233"/>
  <c r="R1233"/>
  <c r="O1234"/>
  <c r="P1234"/>
  <c r="R1234" s="1"/>
  <c r="O1237"/>
  <c r="R1237" s="1"/>
  <c r="P1237"/>
  <c r="O1238"/>
  <c r="P1238"/>
  <c r="P1239"/>
  <c r="P1240"/>
  <c r="O1241"/>
  <c r="O1242"/>
  <c r="P1242"/>
  <c r="R1242"/>
  <c r="O1244"/>
  <c r="P1246"/>
  <c r="R1246"/>
  <c r="O1247"/>
  <c r="R1247" s="1"/>
  <c r="P1247"/>
  <c r="P1248"/>
  <c r="O1249"/>
  <c r="Q1249" s="1"/>
  <c r="O1250"/>
  <c r="O1252"/>
  <c r="R1252" s="1"/>
  <c r="P1252"/>
  <c r="O1253"/>
  <c r="P1254"/>
  <c r="O1255"/>
  <c r="P1255"/>
  <c r="R1255"/>
  <c r="O1256"/>
  <c r="R1256" s="1"/>
  <c r="P1256"/>
  <c r="O1257"/>
  <c r="O1258"/>
  <c r="P1258"/>
  <c r="R1258" s="1"/>
  <c r="P1259"/>
  <c r="P1261"/>
  <c r="O1262"/>
  <c r="P1262"/>
  <c r="R1262"/>
  <c r="P1263"/>
  <c r="O1264"/>
  <c r="P1264"/>
  <c r="R1264"/>
  <c r="O1265"/>
  <c r="P1265"/>
  <c r="O1266"/>
  <c r="P1267"/>
  <c r="P1268"/>
  <c r="O1269"/>
  <c r="P1269"/>
  <c r="O1271"/>
  <c r="P1271"/>
  <c r="R1271"/>
  <c r="P1272"/>
  <c r="O1273"/>
  <c r="P1273"/>
  <c r="O1274"/>
  <c r="P1274"/>
  <c r="R1274" s="1"/>
  <c r="P1276"/>
  <c r="O1277"/>
  <c r="P1277"/>
  <c r="O1279"/>
  <c r="P1279"/>
  <c r="R1279"/>
  <c r="O1280"/>
  <c r="P1280"/>
  <c r="R1280"/>
  <c r="O1281"/>
  <c r="O1282"/>
  <c r="P1282"/>
  <c r="O1284"/>
  <c r="P1284"/>
  <c r="O1286"/>
  <c r="Q1286" s="1"/>
  <c r="P1286"/>
  <c r="R1286"/>
  <c r="O1287"/>
  <c r="R1287" s="1"/>
  <c r="P1287"/>
  <c r="O1288"/>
  <c r="P1288"/>
  <c r="R1288"/>
  <c r="O1289"/>
  <c r="O1290"/>
  <c r="P1291"/>
  <c r="O1292"/>
  <c r="P1292"/>
  <c r="O1294"/>
  <c r="O1295"/>
  <c r="P1295"/>
  <c r="O1296"/>
  <c r="R1296" s="1"/>
  <c r="P1296"/>
  <c r="O1297"/>
  <c r="P1297"/>
  <c r="R1297"/>
  <c r="O1298"/>
  <c r="O1301"/>
  <c r="P1301"/>
  <c r="Q1301" s="1"/>
  <c r="O1302"/>
  <c r="P1302"/>
  <c r="P1303"/>
  <c r="P1304"/>
  <c r="O1305"/>
  <c r="O1306"/>
  <c r="P1306"/>
  <c r="R1306"/>
  <c r="O1311"/>
  <c r="P1311"/>
  <c r="P1312"/>
  <c r="O1313"/>
  <c r="P1313"/>
  <c r="O1314"/>
  <c r="O1316"/>
  <c r="P1316"/>
  <c r="Q1316" s="1"/>
  <c r="O1317"/>
  <c r="P1317"/>
  <c r="P1318"/>
  <c r="E1220" i="7"/>
  <c r="O1220" s="1"/>
  <c r="G1220"/>
  <c r="P1220" s="1"/>
  <c r="E1221"/>
  <c r="O1221" s="1"/>
  <c r="G1221"/>
  <c r="P1221"/>
  <c r="E1222"/>
  <c r="O1222"/>
  <c r="R1222" s="1"/>
  <c r="G1222"/>
  <c r="P1222"/>
  <c r="E1223"/>
  <c r="O1223"/>
  <c r="G1223"/>
  <c r="P1223"/>
  <c r="R1223"/>
  <c r="E1224"/>
  <c r="G1224"/>
  <c r="P1224"/>
  <c r="E1225"/>
  <c r="O1225"/>
  <c r="G1225"/>
  <c r="E1226"/>
  <c r="O1226"/>
  <c r="G1226"/>
  <c r="P1226" s="1"/>
  <c r="R1226"/>
  <c r="E1227"/>
  <c r="O1227"/>
  <c r="Q1227" s="1"/>
  <c r="G1227"/>
  <c r="P1227" s="1"/>
  <c r="R1227"/>
  <c r="E1228"/>
  <c r="O1228" s="1"/>
  <c r="R1228" s="1"/>
  <c r="G1228"/>
  <c r="P1228"/>
  <c r="E1229"/>
  <c r="O1229" s="1"/>
  <c r="G1229"/>
  <c r="L1229" s="1"/>
  <c r="P1229"/>
  <c r="Q1229" s="1"/>
  <c r="E1230"/>
  <c r="O1230"/>
  <c r="G1230"/>
  <c r="P1230"/>
  <c r="E1231"/>
  <c r="O1231"/>
  <c r="G1231"/>
  <c r="P1231"/>
  <c r="E1232"/>
  <c r="G1232"/>
  <c r="P1232"/>
  <c r="E1233"/>
  <c r="O1233"/>
  <c r="G1233"/>
  <c r="P1233" s="1"/>
  <c r="E1234"/>
  <c r="O1234"/>
  <c r="G1234"/>
  <c r="P1234" s="1"/>
  <c r="R1234"/>
  <c r="E1235"/>
  <c r="K1235" s="1"/>
  <c r="O1235"/>
  <c r="G1235"/>
  <c r="E1236"/>
  <c r="O1236" s="1"/>
  <c r="G1236"/>
  <c r="P1236"/>
  <c r="R1236"/>
  <c r="E1237"/>
  <c r="G1237"/>
  <c r="L1237" s="1"/>
  <c r="P1237"/>
  <c r="E1238"/>
  <c r="O1238"/>
  <c r="G1238"/>
  <c r="P1238"/>
  <c r="E1239"/>
  <c r="O1239"/>
  <c r="G1239"/>
  <c r="P1239"/>
  <c r="E1240"/>
  <c r="O1240"/>
  <c r="G1240"/>
  <c r="P1240"/>
  <c r="R1240" s="1"/>
  <c r="E1241"/>
  <c r="O1241"/>
  <c r="R1241" s="1"/>
  <c r="G1241"/>
  <c r="P1241"/>
  <c r="E1242"/>
  <c r="O1242"/>
  <c r="G1242"/>
  <c r="E1243"/>
  <c r="G1243"/>
  <c r="P1243" s="1"/>
  <c r="E1244"/>
  <c r="O1244" s="1"/>
  <c r="G1244"/>
  <c r="P1244"/>
  <c r="R1244" s="1"/>
  <c r="E1245"/>
  <c r="G1245"/>
  <c r="P1245"/>
  <c r="E1246"/>
  <c r="O1246"/>
  <c r="G1246"/>
  <c r="E1247"/>
  <c r="O1247" s="1"/>
  <c r="R1247" s="1"/>
  <c r="G1247"/>
  <c r="P1247"/>
  <c r="E1248"/>
  <c r="K1248" s="1"/>
  <c r="G1248"/>
  <c r="P1248"/>
  <c r="E1249"/>
  <c r="O1249"/>
  <c r="G1249"/>
  <c r="P1249"/>
  <c r="R1249"/>
  <c r="E1250"/>
  <c r="O1250"/>
  <c r="G1250"/>
  <c r="P1250"/>
  <c r="E1251"/>
  <c r="O1251"/>
  <c r="G1251"/>
  <c r="P1251" s="1"/>
  <c r="E1252"/>
  <c r="O1252" s="1"/>
  <c r="R1252" s="1"/>
  <c r="G1252"/>
  <c r="P1252"/>
  <c r="E1253"/>
  <c r="G1253"/>
  <c r="L1253" s="1"/>
  <c r="P1253"/>
  <c r="E1254"/>
  <c r="O1254"/>
  <c r="G1254"/>
  <c r="P1254"/>
  <c r="E1255"/>
  <c r="G1255"/>
  <c r="E1256"/>
  <c r="O1256"/>
  <c r="G1256"/>
  <c r="P1256"/>
  <c r="R1256" s="1"/>
  <c r="E1257"/>
  <c r="O1257"/>
  <c r="G1257"/>
  <c r="P1257"/>
  <c r="E1258"/>
  <c r="O1258"/>
  <c r="G1258"/>
  <c r="L1258" s="1"/>
  <c r="N1258" s="1"/>
  <c r="E1259"/>
  <c r="O1259"/>
  <c r="G1259"/>
  <c r="P1259" s="1"/>
  <c r="R1259"/>
  <c r="E1260"/>
  <c r="O1260"/>
  <c r="G1260"/>
  <c r="E1261"/>
  <c r="O1261" s="1"/>
  <c r="G1261"/>
  <c r="P1261"/>
  <c r="R1261"/>
  <c r="E1262"/>
  <c r="G1262"/>
  <c r="P1262" s="1"/>
  <c r="E1263"/>
  <c r="O1263"/>
  <c r="G1263"/>
  <c r="L1263" s="1"/>
  <c r="P1263"/>
  <c r="R1263" s="1"/>
  <c r="E1264"/>
  <c r="G1264"/>
  <c r="P1264"/>
  <c r="E1265"/>
  <c r="O1265"/>
  <c r="G1265"/>
  <c r="P1265"/>
  <c r="E1266"/>
  <c r="O1266"/>
  <c r="G1266"/>
  <c r="L1266" s="1"/>
  <c r="N1266" s="1"/>
  <c r="P1266"/>
  <c r="E1267"/>
  <c r="G1267"/>
  <c r="P1267"/>
  <c r="E1268"/>
  <c r="O1268"/>
  <c r="G1268"/>
  <c r="P1268" s="1"/>
  <c r="R1268"/>
  <c r="E1269"/>
  <c r="O1269"/>
  <c r="G1269"/>
  <c r="P1269"/>
  <c r="R1269"/>
  <c r="E1270"/>
  <c r="G1270"/>
  <c r="P1270" s="1"/>
  <c r="E1271"/>
  <c r="O1271"/>
  <c r="G1271"/>
  <c r="L1271" s="1"/>
  <c r="P1271"/>
  <c r="R1271" s="1"/>
  <c r="E1272"/>
  <c r="G1272"/>
  <c r="P1272"/>
  <c r="E1273"/>
  <c r="O1273"/>
  <c r="G1273"/>
  <c r="P1273"/>
  <c r="Q1273" s="1"/>
  <c r="E1274"/>
  <c r="O1274"/>
  <c r="G1274"/>
  <c r="L1274" s="1"/>
  <c r="N1274" s="1"/>
  <c r="P1274"/>
  <c r="E1275"/>
  <c r="K1275" s="1"/>
  <c r="G1275"/>
  <c r="P1275"/>
  <c r="E1276"/>
  <c r="O1276"/>
  <c r="G1276"/>
  <c r="E1277"/>
  <c r="O1277"/>
  <c r="G1277"/>
  <c r="P1277"/>
  <c r="R1277"/>
  <c r="E1278"/>
  <c r="O1278" s="1"/>
  <c r="R1278" s="1"/>
  <c r="G1278"/>
  <c r="P1278" s="1"/>
  <c r="E1279"/>
  <c r="O1279"/>
  <c r="G1279"/>
  <c r="L1279" s="1"/>
  <c r="E1280"/>
  <c r="G1280"/>
  <c r="P1280"/>
  <c r="E1281"/>
  <c r="O1281"/>
  <c r="G1281"/>
  <c r="E1282"/>
  <c r="O1282"/>
  <c r="G1282"/>
  <c r="L1282" s="1"/>
  <c r="N1282" s="1"/>
  <c r="P1282"/>
  <c r="R1282" s="1"/>
  <c r="E1283"/>
  <c r="K1283" s="1"/>
  <c r="O1283"/>
  <c r="G1283"/>
  <c r="P1283"/>
  <c r="E1284"/>
  <c r="O1284"/>
  <c r="G1284"/>
  <c r="P1284" s="1"/>
  <c r="R1284"/>
  <c r="E1285"/>
  <c r="O1285"/>
  <c r="G1285"/>
  <c r="P1285"/>
  <c r="R1285"/>
  <c r="E1286"/>
  <c r="O1286" s="1"/>
  <c r="G1286"/>
  <c r="E1287"/>
  <c r="O1287"/>
  <c r="G1287"/>
  <c r="L1287" s="1"/>
  <c r="P1287"/>
  <c r="R1287" s="1"/>
  <c r="E1288"/>
  <c r="G1288"/>
  <c r="P1288"/>
  <c r="E1289"/>
  <c r="O1289"/>
  <c r="G1289"/>
  <c r="P1289"/>
  <c r="E1290"/>
  <c r="O1290"/>
  <c r="G1290"/>
  <c r="L1290" s="1"/>
  <c r="N1290" s="1"/>
  <c r="P1290"/>
  <c r="Q1290" s="1"/>
  <c r="R1290"/>
  <c r="E1291"/>
  <c r="G1291"/>
  <c r="P1291"/>
  <c r="E1292"/>
  <c r="O1292"/>
  <c r="G1292"/>
  <c r="E1293"/>
  <c r="O1293"/>
  <c r="G1293"/>
  <c r="P1293"/>
  <c r="R1293"/>
  <c r="E1294"/>
  <c r="G1294"/>
  <c r="P1294" s="1"/>
  <c r="E1295"/>
  <c r="O1295"/>
  <c r="G1295"/>
  <c r="L1295" s="1"/>
  <c r="P1295"/>
  <c r="R1295" s="1"/>
  <c r="E1296"/>
  <c r="G1296"/>
  <c r="P1296"/>
  <c r="E1297"/>
  <c r="O1297"/>
  <c r="G1297"/>
  <c r="P1297"/>
  <c r="E1298"/>
  <c r="O1298"/>
  <c r="G1298"/>
  <c r="L1298" s="1"/>
  <c r="N1298" s="1"/>
  <c r="P1298"/>
  <c r="E1299"/>
  <c r="G1299"/>
  <c r="P1299"/>
  <c r="E1300"/>
  <c r="O1300"/>
  <c r="G1300"/>
  <c r="P1300" s="1"/>
  <c r="E1301"/>
  <c r="O1301"/>
  <c r="G1301"/>
  <c r="P1301"/>
  <c r="R1301"/>
  <c r="E1302"/>
  <c r="G1302"/>
  <c r="E1303"/>
  <c r="O1303"/>
  <c r="G1303"/>
  <c r="L1303" s="1"/>
  <c r="P1303"/>
  <c r="R1303" s="1"/>
  <c r="E1304"/>
  <c r="G1304"/>
  <c r="P1304"/>
  <c r="E1305"/>
  <c r="O1305"/>
  <c r="G1305"/>
  <c r="L1305" s="1"/>
  <c r="P1305"/>
  <c r="Q1305" s="1"/>
  <c r="E1306"/>
  <c r="O1306"/>
  <c r="G1306"/>
  <c r="L1306" s="1"/>
  <c r="N1306" s="1"/>
  <c r="P1306"/>
  <c r="E1307"/>
  <c r="K1307" s="1"/>
  <c r="N1307" s="1"/>
  <c r="G1307"/>
  <c r="P1307"/>
  <c r="E1308"/>
  <c r="O1308"/>
  <c r="G1308"/>
  <c r="E1309"/>
  <c r="O1309"/>
  <c r="G1309"/>
  <c r="P1309"/>
  <c r="R1309"/>
  <c r="E1310"/>
  <c r="G1310"/>
  <c r="P1310" s="1"/>
  <c r="E1311"/>
  <c r="O1311"/>
  <c r="G1311"/>
  <c r="E1312"/>
  <c r="G1312"/>
  <c r="P1312"/>
  <c r="E1313"/>
  <c r="K1313" s="1"/>
  <c r="O1313"/>
  <c r="G1313"/>
  <c r="L1313" s="1"/>
  <c r="E1314"/>
  <c r="O1314"/>
  <c r="G1314"/>
  <c r="L1314" s="1"/>
  <c r="N1314" s="1"/>
  <c r="P1314"/>
  <c r="R1314" s="1"/>
  <c r="E1315"/>
  <c r="K1315" s="1"/>
  <c r="O1315"/>
  <c r="G1315"/>
  <c r="P1315"/>
  <c r="E1316"/>
  <c r="O1316"/>
  <c r="G1316"/>
  <c r="P1316" s="1"/>
  <c r="R1316"/>
  <c r="E1317"/>
  <c r="O1317"/>
  <c r="G1317"/>
  <c r="P1317"/>
  <c r="R1317"/>
  <c r="E1318"/>
  <c r="O1318" s="1"/>
  <c r="G1318"/>
  <c r="E1219"/>
  <c r="O1219"/>
  <c r="G1219"/>
  <c r="P1219"/>
  <c r="E1206"/>
  <c r="K1206" s="1"/>
  <c r="N1206" s="1"/>
  <c r="G1206"/>
  <c r="L1206"/>
  <c r="E1207"/>
  <c r="K1207"/>
  <c r="G1207"/>
  <c r="L1207"/>
  <c r="E1208"/>
  <c r="K1208"/>
  <c r="G1208"/>
  <c r="L1208"/>
  <c r="N1208"/>
  <c r="E1209"/>
  <c r="K1209" s="1"/>
  <c r="N1209" s="1"/>
  <c r="G1209"/>
  <c r="L1209"/>
  <c r="E1210"/>
  <c r="K1210"/>
  <c r="G1210"/>
  <c r="L1210" s="1"/>
  <c r="N1210" s="1"/>
  <c r="E1211"/>
  <c r="K1211"/>
  <c r="G1211"/>
  <c r="L1211"/>
  <c r="N1211"/>
  <c r="E1212"/>
  <c r="G1212"/>
  <c r="L1212" s="1"/>
  <c r="E1213"/>
  <c r="K1213"/>
  <c r="G1213"/>
  <c r="L1213"/>
  <c r="N1213" s="1"/>
  <c r="E1214"/>
  <c r="K1214" s="1"/>
  <c r="N1214" s="1"/>
  <c r="G1214"/>
  <c r="L1214"/>
  <c r="E1215"/>
  <c r="K1215"/>
  <c r="N1215" s="1"/>
  <c r="G1215"/>
  <c r="L1215"/>
  <c r="E1216"/>
  <c r="K1216"/>
  <c r="G1216"/>
  <c r="L1216"/>
  <c r="N1216" s="1"/>
  <c r="E1217"/>
  <c r="K1217" s="1"/>
  <c r="N1217" s="1"/>
  <c r="G1217"/>
  <c r="L1217"/>
  <c r="K1219"/>
  <c r="L1219"/>
  <c r="N1219" s="1"/>
  <c r="L1220"/>
  <c r="K1221"/>
  <c r="L1221"/>
  <c r="N1221"/>
  <c r="K1222"/>
  <c r="L1222"/>
  <c r="N1222" s="1"/>
  <c r="K1223"/>
  <c r="N1223" s="1"/>
  <c r="L1223"/>
  <c r="L1224"/>
  <c r="K1225"/>
  <c r="K1226"/>
  <c r="L1226"/>
  <c r="N1226"/>
  <c r="K1227"/>
  <c r="L1227"/>
  <c r="N1227" s="1"/>
  <c r="K1228"/>
  <c r="L1228"/>
  <c r="K1230"/>
  <c r="L1230"/>
  <c r="N1230"/>
  <c r="K1231"/>
  <c r="N1231" s="1"/>
  <c r="L1231"/>
  <c r="L1232"/>
  <c r="K1233"/>
  <c r="K1234"/>
  <c r="K1236"/>
  <c r="L1236"/>
  <c r="K1238"/>
  <c r="N1238" s="1"/>
  <c r="L1238"/>
  <c r="K1239"/>
  <c r="N1239" s="1"/>
  <c r="L1239"/>
  <c r="K1240"/>
  <c r="L1240"/>
  <c r="N1240"/>
  <c r="K1241"/>
  <c r="L1241"/>
  <c r="K1242"/>
  <c r="L1243"/>
  <c r="K1244"/>
  <c r="L1244"/>
  <c r="L1245"/>
  <c r="K1246"/>
  <c r="K1247"/>
  <c r="N1247" s="1"/>
  <c r="L1247"/>
  <c r="L1248"/>
  <c r="N1248"/>
  <c r="K1249"/>
  <c r="L1249"/>
  <c r="K1250"/>
  <c r="L1250"/>
  <c r="N1250"/>
  <c r="K1251"/>
  <c r="L1251"/>
  <c r="N1251"/>
  <c r="K1252"/>
  <c r="N1252" s="1"/>
  <c r="L1252"/>
  <c r="K1254"/>
  <c r="N1254" s="1"/>
  <c r="L1254"/>
  <c r="K1256"/>
  <c r="L1256"/>
  <c r="N1256"/>
  <c r="K1257"/>
  <c r="L1257"/>
  <c r="N1257" s="1"/>
  <c r="K1258"/>
  <c r="K1259"/>
  <c r="L1259"/>
  <c r="N1259"/>
  <c r="K1260"/>
  <c r="K1261"/>
  <c r="L1261"/>
  <c r="N1261"/>
  <c r="L1262"/>
  <c r="K1263"/>
  <c r="N1263" s="1"/>
  <c r="L1264"/>
  <c r="K1265"/>
  <c r="N1265" s="1"/>
  <c r="L1265"/>
  <c r="K1266"/>
  <c r="L1267"/>
  <c r="K1268"/>
  <c r="L1268"/>
  <c r="K1269"/>
  <c r="L1269"/>
  <c r="N1269"/>
  <c r="L1270"/>
  <c r="K1271"/>
  <c r="L1272"/>
  <c r="K1273"/>
  <c r="L1273"/>
  <c r="N1273"/>
  <c r="K1274"/>
  <c r="L1275"/>
  <c r="K1276"/>
  <c r="K1277"/>
  <c r="L1277"/>
  <c r="N1277"/>
  <c r="L1278"/>
  <c r="K1279"/>
  <c r="L1280"/>
  <c r="K1281"/>
  <c r="K1282"/>
  <c r="L1283"/>
  <c r="N1283"/>
  <c r="K1284"/>
  <c r="L1284"/>
  <c r="K1285"/>
  <c r="L1285"/>
  <c r="N1285"/>
  <c r="K1286"/>
  <c r="K1287"/>
  <c r="N1287" s="1"/>
  <c r="L1288"/>
  <c r="K1289"/>
  <c r="N1289" s="1"/>
  <c r="L1289"/>
  <c r="K1290"/>
  <c r="L1291"/>
  <c r="K1292"/>
  <c r="K1293"/>
  <c r="L1293"/>
  <c r="N1293"/>
  <c r="L1294"/>
  <c r="K1295"/>
  <c r="N1295" s="1"/>
  <c r="L1296"/>
  <c r="K1297"/>
  <c r="L1297"/>
  <c r="K1298"/>
  <c r="L1299"/>
  <c r="K1300"/>
  <c r="K1301"/>
  <c r="L1301"/>
  <c r="N1301"/>
  <c r="K1303"/>
  <c r="N1303" s="1"/>
  <c r="L1304"/>
  <c r="K1305"/>
  <c r="N1305" s="1"/>
  <c r="K1306"/>
  <c r="L1307"/>
  <c r="K1308"/>
  <c r="K1309"/>
  <c r="L1309"/>
  <c r="N1309"/>
  <c r="L1310"/>
  <c r="K1311"/>
  <c r="L1312"/>
  <c r="K1314"/>
  <c r="L1315"/>
  <c r="N1315"/>
  <c r="K1316"/>
  <c r="N1316" s="1"/>
  <c r="L1316"/>
  <c r="K1317"/>
  <c r="L1317"/>
  <c r="N1317"/>
  <c r="K1318"/>
  <c r="E1204"/>
  <c r="K1204" s="1"/>
  <c r="N1204" s="1"/>
  <c r="G1204"/>
  <c r="L1204" s="1"/>
  <c r="E1206" i="8"/>
  <c r="K1206"/>
  <c r="N1206" s="1"/>
  <c r="G1206"/>
  <c r="L1206"/>
  <c r="E1207"/>
  <c r="K1207" s="1"/>
  <c r="G1207"/>
  <c r="L1207"/>
  <c r="N1207" s="1"/>
  <c r="E1208"/>
  <c r="K1208"/>
  <c r="N1208" s="1"/>
  <c r="G1208"/>
  <c r="L1208"/>
  <c r="E1209"/>
  <c r="K1209"/>
  <c r="G1209"/>
  <c r="L1209" s="1"/>
  <c r="E1210"/>
  <c r="K1210"/>
  <c r="G1210"/>
  <c r="L1210"/>
  <c r="N1210"/>
  <c r="E1211"/>
  <c r="Y1211" s="1"/>
  <c r="G1211"/>
  <c r="L1211" s="1"/>
  <c r="E1212"/>
  <c r="K1212"/>
  <c r="G1212"/>
  <c r="L1212" s="1"/>
  <c r="N1212" s="1"/>
  <c r="E1213"/>
  <c r="K1213" s="1"/>
  <c r="G1213"/>
  <c r="L1213" s="1"/>
  <c r="E1214"/>
  <c r="K1214"/>
  <c r="N1214" s="1"/>
  <c r="G1214"/>
  <c r="L1214"/>
  <c r="E1215"/>
  <c r="K1215" s="1"/>
  <c r="G1215"/>
  <c r="L1215"/>
  <c r="N1215"/>
  <c r="E1216"/>
  <c r="K1216"/>
  <c r="N1216" s="1"/>
  <c r="G1216"/>
  <c r="L1216"/>
  <c r="E1217"/>
  <c r="K1217"/>
  <c r="G1217"/>
  <c r="L1217"/>
  <c r="E1219"/>
  <c r="K1219"/>
  <c r="G1219"/>
  <c r="L1219"/>
  <c r="N1219"/>
  <c r="E1220"/>
  <c r="O1220" s="1"/>
  <c r="K1220"/>
  <c r="G1220"/>
  <c r="E1221"/>
  <c r="K1221"/>
  <c r="G1221"/>
  <c r="L1221" s="1"/>
  <c r="N1221"/>
  <c r="E1222"/>
  <c r="K1222" s="1"/>
  <c r="G1222"/>
  <c r="P1222" s="1"/>
  <c r="E1223"/>
  <c r="O1223" s="1"/>
  <c r="K1223"/>
  <c r="N1223" s="1"/>
  <c r="G1223"/>
  <c r="P1223" s="1"/>
  <c r="R1223" s="1"/>
  <c r="L1223"/>
  <c r="E1224"/>
  <c r="K1224" s="1"/>
  <c r="G1224"/>
  <c r="L1224"/>
  <c r="N1224" s="1"/>
  <c r="E1225"/>
  <c r="O1225" s="1"/>
  <c r="R1225" s="1"/>
  <c r="K1225"/>
  <c r="N1225" s="1"/>
  <c r="G1225"/>
  <c r="L1225"/>
  <c r="E1226"/>
  <c r="K1226"/>
  <c r="G1226"/>
  <c r="P1226" s="1"/>
  <c r="E1227"/>
  <c r="K1227"/>
  <c r="G1227"/>
  <c r="L1227"/>
  <c r="N1227"/>
  <c r="E1228"/>
  <c r="O1228" s="1"/>
  <c r="K1228"/>
  <c r="G1228"/>
  <c r="E1229"/>
  <c r="K1229"/>
  <c r="G1229"/>
  <c r="L1229" s="1"/>
  <c r="N1229"/>
  <c r="E1230"/>
  <c r="K1230" s="1"/>
  <c r="G1230"/>
  <c r="P1230" s="1"/>
  <c r="E1231"/>
  <c r="O1231" s="1"/>
  <c r="K1231"/>
  <c r="N1231" s="1"/>
  <c r="G1231"/>
  <c r="P1231" s="1"/>
  <c r="L1231"/>
  <c r="E1232"/>
  <c r="K1232" s="1"/>
  <c r="G1232"/>
  <c r="L1232"/>
  <c r="N1232"/>
  <c r="E1233"/>
  <c r="O1233" s="1"/>
  <c r="R1233" s="1"/>
  <c r="K1233"/>
  <c r="N1233" s="1"/>
  <c r="G1233"/>
  <c r="L1233"/>
  <c r="E1234"/>
  <c r="K1234"/>
  <c r="N1234" s="1"/>
  <c r="G1234"/>
  <c r="P1234" s="1"/>
  <c r="L1234"/>
  <c r="E1235"/>
  <c r="K1235"/>
  <c r="G1235"/>
  <c r="L1235"/>
  <c r="N1235"/>
  <c r="E1236"/>
  <c r="G1236"/>
  <c r="E1237"/>
  <c r="K1237"/>
  <c r="G1237"/>
  <c r="L1237" s="1"/>
  <c r="N1237" s="1"/>
  <c r="E1238"/>
  <c r="G1238"/>
  <c r="P1238" s="1"/>
  <c r="E1239"/>
  <c r="O1239" s="1"/>
  <c r="K1239"/>
  <c r="N1239" s="1"/>
  <c r="G1239"/>
  <c r="P1239" s="1"/>
  <c r="R1239" s="1"/>
  <c r="L1239"/>
  <c r="E1240"/>
  <c r="K1240" s="1"/>
  <c r="G1240"/>
  <c r="L1240"/>
  <c r="N1240"/>
  <c r="E1241"/>
  <c r="O1241" s="1"/>
  <c r="R1241" s="1"/>
  <c r="K1241"/>
  <c r="N1241" s="1"/>
  <c r="G1241"/>
  <c r="L1241"/>
  <c r="E1242"/>
  <c r="K1242"/>
  <c r="N1242" s="1"/>
  <c r="G1242"/>
  <c r="P1242" s="1"/>
  <c r="R1242" s="1"/>
  <c r="L1242"/>
  <c r="E1243"/>
  <c r="K1243"/>
  <c r="G1243"/>
  <c r="L1243"/>
  <c r="N1243"/>
  <c r="E1244"/>
  <c r="G1244"/>
  <c r="E1245"/>
  <c r="K1245"/>
  <c r="G1245"/>
  <c r="L1245" s="1"/>
  <c r="N1245" s="1"/>
  <c r="E1246"/>
  <c r="G1246"/>
  <c r="P1246" s="1"/>
  <c r="E1247"/>
  <c r="O1247" s="1"/>
  <c r="K1247"/>
  <c r="N1247" s="1"/>
  <c r="G1247"/>
  <c r="P1247" s="1"/>
  <c r="L1247"/>
  <c r="E1248"/>
  <c r="K1248" s="1"/>
  <c r="G1248"/>
  <c r="L1248"/>
  <c r="N1248"/>
  <c r="E1249"/>
  <c r="O1249" s="1"/>
  <c r="R1249" s="1"/>
  <c r="K1249"/>
  <c r="N1249" s="1"/>
  <c r="G1249"/>
  <c r="L1249"/>
  <c r="E1250"/>
  <c r="K1250"/>
  <c r="G1250"/>
  <c r="P1250" s="1"/>
  <c r="L1250"/>
  <c r="E1251"/>
  <c r="K1251"/>
  <c r="G1251"/>
  <c r="L1251"/>
  <c r="N1251"/>
  <c r="E1252"/>
  <c r="O1252" s="1"/>
  <c r="K1252"/>
  <c r="G1252"/>
  <c r="E1253"/>
  <c r="K1253"/>
  <c r="G1253"/>
  <c r="L1253" s="1"/>
  <c r="N1253"/>
  <c r="E1254"/>
  <c r="K1254" s="1"/>
  <c r="G1254"/>
  <c r="P1254" s="1"/>
  <c r="E1255"/>
  <c r="O1255" s="1"/>
  <c r="K1255"/>
  <c r="N1255" s="1"/>
  <c r="G1255"/>
  <c r="P1255" s="1"/>
  <c r="R1255" s="1"/>
  <c r="L1255"/>
  <c r="E1256"/>
  <c r="K1256" s="1"/>
  <c r="G1256"/>
  <c r="L1256"/>
  <c r="N1256" s="1"/>
  <c r="E1257"/>
  <c r="O1257" s="1"/>
  <c r="R1257" s="1"/>
  <c r="K1257"/>
  <c r="N1257" s="1"/>
  <c r="G1257"/>
  <c r="L1257"/>
  <c r="E1258"/>
  <c r="K1258"/>
  <c r="G1258"/>
  <c r="L1258" s="1"/>
  <c r="E1259"/>
  <c r="K1259"/>
  <c r="G1259"/>
  <c r="L1259"/>
  <c r="N1259"/>
  <c r="E1260"/>
  <c r="O1260" s="1"/>
  <c r="K1260"/>
  <c r="G1260"/>
  <c r="E1261"/>
  <c r="K1261"/>
  <c r="G1261"/>
  <c r="L1261" s="1"/>
  <c r="N1261"/>
  <c r="E1262"/>
  <c r="K1262" s="1"/>
  <c r="G1262"/>
  <c r="P1262" s="1"/>
  <c r="E1263"/>
  <c r="O1263" s="1"/>
  <c r="K1263"/>
  <c r="N1263" s="1"/>
  <c r="G1263"/>
  <c r="P1263" s="1"/>
  <c r="L1263"/>
  <c r="E1264"/>
  <c r="K1264" s="1"/>
  <c r="G1264"/>
  <c r="L1264"/>
  <c r="N1264"/>
  <c r="E1265"/>
  <c r="O1265" s="1"/>
  <c r="R1265" s="1"/>
  <c r="K1265"/>
  <c r="N1265" s="1"/>
  <c r="G1265"/>
  <c r="L1265"/>
  <c r="E1266"/>
  <c r="K1266"/>
  <c r="N1266" s="1"/>
  <c r="G1266"/>
  <c r="P1266" s="1"/>
  <c r="L1266"/>
  <c r="E1267"/>
  <c r="K1267"/>
  <c r="G1267"/>
  <c r="L1267"/>
  <c r="N1267"/>
  <c r="E1268"/>
  <c r="G1268"/>
  <c r="E1269"/>
  <c r="K1269"/>
  <c r="G1269"/>
  <c r="L1269" s="1"/>
  <c r="N1269" s="1"/>
  <c r="E1270"/>
  <c r="G1270"/>
  <c r="P1270" s="1"/>
  <c r="E1271"/>
  <c r="O1271" s="1"/>
  <c r="K1271"/>
  <c r="N1271" s="1"/>
  <c r="G1271"/>
  <c r="P1271" s="1"/>
  <c r="R1271" s="1"/>
  <c r="L1271"/>
  <c r="E1272"/>
  <c r="K1272" s="1"/>
  <c r="G1272"/>
  <c r="L1272"/>
  <c r="N1272" s="1"/>
  <c r="E1273"/>
  <c r="O1273" s="1"/>
  <c r="R1273" s="1"/>
  <c r="K1273"/>
  <c r="N1273" s="1"/>
  <c r="G1273"/>
  <c r="L1273"/>
  <c r="E1274"/>
  <c r="K1274"/>
  <c r="G1274"/>
  <c r="E1275"/>
  <c r="K1275"/>
  <c r="G1275"/>
  <c r="L1275"/>
  <c r="N1275"/>
  <c r="E1276"/>
  <c r="K1276"/>
  <c r="G1276"/>
  <c r="E1277"/>
  <c r="K1277"/>
  <c r="G1277"/>
  <c r="L1277" s="1"/>
  <c r="N1277" s="1"/>
  <c r="E1278"/>
  <c r="G1278"/>
  <c r="P1278" s="1"/>
  <c r="E1279"/>
  <c r="O1279" s="1"/>
  <c r="K1279"/>
  <c r="N1279" s="1"/>
  <c r="G1279"/>
  <c r="P1279" s="1"/>
  <c r="L1279"/>
  <c r="E1280"/>
  <c r="K1280" s="1"/>
  <c r="G1280"/>
  <c r="L1280"/>
  <c r="N1280"/>
  <c r="E1281"/>
  <c r="O1281" s="1"/>
  <c r="R1281" s="1"/>
  <c r="K1281"/>
  <c r="N1281" s="1"/>
  <c r="G1281"/>
  <c r="L1281"/>
  <c r="E1282"/>
  <c r="K1282"/>
  <c r="G1282"/>
  <c r="P1282" s="1"/>
  <c r="R1282" s="1"/>
  <c r="L1282"/>
  <c r="E1283"/>
  <c r="K1283"/>
  <c r="G1283"/>
  <c r="L1283"/>
  <c r="N1283"/>
  <c r="E1284"/>
  <c r="O1284" s="1"/>
  <c r="K1284"/>
  <c r="G1284"/>
  <c r="E1285"/>
  <c r="K1285"/>
  <c r="G1285"/>
  <c r="L1285" s="1"/>
  <c r="N1285"/>
  <c r="E1286"/>
  <c r="K1286" s="1"/>
  <c r="G1286"/>
  <c r="P1286" s="1"/>
  <c r="E1287"/>
  <c r="O1287" s="1"/>
  <c r="K1287"/>
  <c r="N1287" s="1"/>
  <c r="G1287"/>
  <c r="P1287" s="1"/>
  <c r="R1287" s="1"/>
  <c r="L1287"/>
  <c r="E1288"/>
  <c r="K1288" s="1"/>
  <c r="G1288"/>
  <c r="L1288"/>
  <c r="N1288" s="1"/>
  <c r="E1289"/>
  <c r="O1289" s="1"/>
  <c r="R1289" s="1"/>
  <c r="K1289"/>
  <c r="N1289" s="1"/>
  <c r="G1289"/>
  <c r="L1289"/>
  <c r="E1290"/>
  <c r="K1290"/>
  <c r="G1290"/>
  <c r="L1290" s="1"/>
  <c r="E1291"/>
  <c r="K1291"/>
  <c r="G1291"/>
  <c r="L1291"/>
  <c r="N1291"/>
  <c r="E1292"/>
  <c r="O1292" s="1"/>
  <c r="K1292"/>
  <c r="G1292"/>
  <c r="E1293"/>
  <c r="K1293"/>
  <c r="G1293"/>
  <c r="L1293" s="1"/>
  <c r="N1293"/>
  <c r="E1294"/>
  <c r="K1294" s="1"/>
  <c r="G1294"/>
  <c r="P1294" s="1"/>
  <c r="E1295"/>
  <c r="O1295" s="1"/>
  <c r="K1295"/>
  <c r="N1295" s="1"/>
  <c r="G1295"/>
  <c r="P1295" s="1"/>
  <c r="L1295"/>
  <c r="E1296"/>
  <c r="K1296" s="1"/>
  <c r="G1296"/>
  <c r="L1296"/>
  <c r="N1296"/>
  <c r="E1297"/>
  <c r="O1297" s="1"/>
  <c r="R1297" s="1"/>
  <c r="K1297"/>
  <c r="N1297" s="1"/>
  <c r="G1297"/>
  <c r="L1297"/>
  <c r="E1298"/>
  <c r="K1298"/>
  <c r="N1298" s="1"/>
  <c r="G1298"/>
  <c r="P1298" s="1"/>
  <c r="L1298"/>
  <c r="E1299"/>
  <c r="K1299"/>
  <c r="G1299"/>
  <c r="L1299"/>
  <c r="N1299"/>
  <c r="E1300"/>
  <c r="G1300"/>
  <c r="E1301"/>
  <c r="K1301"/>
  <c r="G1301"/>
  <c r="L1301" s="1"/>
  <c r="N1301" s="1"/>
  <c r="E1302"/>
  <c r="G1302"/>
  <c r="P1302" s="1"/>
  <c r="E1303"/>
  <c r="O1303" s="1"/>
  <c r="K1303"/>
  <c r="N1303" s="1"/>
  <c r="G1303"/>
  <c r="P1303" s="1"/>
  <c r="R1303" s="1"/>
  <c r="L1303"/>
  <c r="E1304"/>
  <c r="K1304" s="1"/>
  <c r="G1304"/>
  <c r="L1304"/>
  <c r="N1304"/>
  <c r="E1305"/>
  <c r="O1305" s="1"/>
  <c r="R1305" s="1"/>
  <c r="K1305"/>
  <c r="N1305" s="1"/>
  <c r="G1305"/>
  <c r="L1305"/>
  <c r="E1306"/>
  <c r="K1306"/>
  <c r="N1306" s="1"/>
  <c r="G1306"/>
  <c r="P1306" s="1"/>
  <c r="R1306" s="1"/>
  <c r="L1306"/>
  <c r="E1307"/>
  <c r="K1307"/>
  <c r="G1307"/>
  <c r="L1307"/>
  <c r="N1307"/>
  <c r="E1308"/>
  <c r="G1308"/>
  <c r="E1309"/>
  <c r="K1309"/>
  <c r="G1309"/>
  <c r="L1309" s="1"/>
  <c r="N1309" s="1"/>
  <c r="E1310"/>
  <c r="K1310" s="1"/>
  <c r="G1310"/>
  <c r="P1310" s="1"/>
  <c r="E1311"/>
  <c r="O1311" s="1"/>
  <c r="K1311"/>
  <c r="N1311" s="1"/>
  <c r="G1311"/>
  <c r="P1311" s="1"/>
  <c r="L1311"/>
  <c r="E1312"/>
  <c r="K1312" s="1"/>
  <c r="G1312"/>
  <c r="L1312"/>
  <c r="N1312"/>
  <c r="E1313"/>
  <c r="O1313" s="1"/>
  <c r="R1313" s="1"/>
  <c r="K1313"/>
  <c r="N1313" s="1"/>
  <c r="G1313"/>
  <c r="L1313"/>
  <c r="E1314"/>
  <c r="K1314"/>
  <c r="G1314"/>
  <c r="P1314" s="1"/>
  <c r="L1314"/>
  <c r="E1315"/>
  <c r="K1315"/>
  <c r="G1315"/>
  <c r="L1315"/>
  <c r="N1315"/>
  <c r="E1316"/>
  <c r="O1316" s="1"/>
  <c r="K1316"/>
  <c r="G1316"/>
  <c r="E1317"/>
  <c r="K1317"/>
  <c r="G1317"/>
  <c r="L1317" s="1"/>
  <c r="N1317"/>
  <c r="E1318"/>
  <c r="K1318" s="1"/>
  <c r="G1318"/>
  <c r="P1318" s="1"/>
  <c r="E1204"/>
  <c r="K1204"/>
  <c r="N1204" s="1"/>
  <c r="G1204"/>
  <c r="L1204"/>
  <c r="O1221"/>
  <c r="P1221"/>
  <c r="Q1221" s="1"/>
  <c r="R1221"/>
  <c r="O1224"/>
  <c r="R1224" s="1"/>
  <c r="P1224"/>
  <c r="P1225"/>
  <c r="O1226"/>
  <c r="O1227"/>
  <c r="P1227"/>
  <c r="O1229"/>
  <c r="R1229" s="1"/>
  <c r="P1229"/>
  <c r="O1230"/>
  <c r="R1231"/>
  <c r="O1232"/>
  <c r="P1232"/>
  <c r="R1232"/>
  <c r="P1233"/>
  <c r="O1234"/>
  <c r="R1234"/>
  <c r="O1235"/>
  <c r="P1235"/>
  <c r="O1237"/>
  <c r="P1237"/>
  <c r="O1240"/>
  <c r="P1240"/>
  <c r="R1240"/>
  <c r="P1241"/>
  <c r="O1242"/>
  <c r="O1243"/>
  <c r="P1243"/>
  <c r="O1245"/>
  <c r="P1245"/>
  <c r="R1247"/>
  <c r="O1248"/>
  <c r="P1248"/>
  <c r="R1248"/>
  <c r="P1249"/>
  <c r="O1250"/>
  <c r="O1251"/>
  <c r="P1251"/>
  <c r="O1253"/>
  <c r="P1253"/>
  <c r="O1256"/>
  <c r="R1256" s="1"/>
  <c r="P1256"/>
  <c r="P1257"/>
  <c r="O1258"/>
  <c r="P1258"/>
  <c r="Q1258" s="1"/>
  <c r="R1258"/>
  <c r="O1259"/>
  <c r="P1259"/>
  <c r="O1261"/>
  <c r="R1261" s="1"/>
  <c r="P1261"/>
  <c r="O1262"/>
  <c r="R1263"/>
  <c r="O1264"/>
  <c r="P1264"/>
  <c r="R1264"/>
  <c r="P1265"/>
  <c r="O1266"/>
  <c r="R1266"/>
  <c r="O1267"/>
  <c r="P1267"/>
  <c r="Q1267" s="1"/>
  <c r="O1269"/>
  <c r="P1269"/>
  <c r="O1272"/>
  <c r="P1272"/>
  <c r="P1273"/>
  <c r="O1274"/>
  <c r="O1275"/>
  <c r="P1275"/>
  <c r="O1277"/>
  <c r="P1277"/>
  <c r="R1279"/>
  <c r="O1280"/>
  <c r="P1280"/>
  <c r="R1280"/>
  <c r="P1281"/>
  <c r="O1282"/>
  <c r="O1283"/>
  <c r="P1283"/>
  <c r="O1285"/>
  <c r="P1285"/>
  <c r="Q1285" s="1"/>
  <c r="R1285"/>
  <c r="O1286"/>
  <c r="O1288"/>
  <c r="P1288"/>
  <c r="P1289"/>
  <c r="O1290"/>
  <c r="P1290"/>
  <c r="R1290" s="1"/>
  <c r="O1291"/>
  <c r="P1291"/>
  <c r="Q1291" s="1"/>
  <c r="O1293"/>
  <c r="R1293" s="1"/>
  <c r="P1293"/>
  <c r="O1294"/>
  <c r="R1295"/>
  <c r="O1296"/>
  <c r="P1296"/>
  <c r="R1296"/>
  <c r="P1297"/>
  <c r="O1298"/>
  <c r="R1298"/>
  <c r="O1299"/>
  <c r="P1299"/>
  <c r="O1301"/>
  <c r="P1301"/>
  <c r="O1304"/>
  <c r="Q1304" s="1"/>
  <c r="P1304"/>
  <c r="R1304"/>
  <c r="P1305"/>
  <c r="O1306"/>
  <c r="O1307"/>
  <c r="P1307"/>
  <c r="O1309"/>
  <c r="P1309"/>
  <c r="O1310"/>
  <c r="R1311"/>
  <c r="O1312"/>
  <c r="P1312"/>
  <c r="R1312"/>
  <c r="P1313"/>
  <c r="O1314"/>
  <c r="R1314"/>
  <c r="O1315"/>
  <c r="P1315"/>
  <c r="O1317"/>
  <c r="P1317"/>
  <c r="Q1317" s="1"/>
  <c r="R1317"/>
  <c r="O1318"/>
  <c r="O1219"/>
  <c r="P1219"/>
  <c r="R1219"/>
  <c r="E1220" i="9"/>
  <c r="K1220" s="1"/>
  <c r="G1220"/>
  <c r="E1221"/>
  <c r="O1221"/>
  <c r="G1221"/>
  <c r="P1221"/>
  <c r="E1222"/>
  <c r="O1222" s="1"/>
  <c r="R1222" s="1"/>
  <c r="G1222"/>
  <c r="P1222" s="1"/>
  <c r="E1223"/>
  <c r="O1223"/>
  <c r="G1223"/>
  <c r="E1224"/>
  <c r="O1224" s="1"/>
  <c r="R1224" s="1"/>
  <c r="G1224"/>
  <c r="P1224"/>
  <c r="E1225"/>
  <c r="G1225"/>
  <c r="P1225"/>
  <c r="E1226"/>
  <c r="O1226"/>
  <c r="G1226"/>
  <c r="P1226" s="1"/>
  <c r="Q1226" s="1"/>
  <c r="E1227"/>
  <c r="O1227"/>
  <c r="G1227"/>
  <c r="P1227"/>
  <c r="R1227"/>
  <c r="E1228"/>
  <c r="K1228" s="1"/>
  <c r="G1228"/>
  <c r="E1229"/>
  <c r="O1229"/>
  <c r="G1229"/>
  <c r="P1229"/>
  <c r="E1230"/>
  <c r="O1230" s="1"/>
  <c r="R1230" s="1"/>
  <c r="G1230"/>
  <c r="P1230" s="1"/>
  <c r="E1231"/>
  <c r="K1231" s="1"/>
  <c r="O1231"/>
  <c r="G1231"/>
  <c r="E1232"/>
  <c r="O1232" s="1"/>
  <c r="G1232"/>
  <c r="P1232"/>
  <c r="E1233"/>
  <c r="O1233" s="1"/>
  <c r="G1233"/>
  <c r="P1233"/>
  <c r="E1234"/>
  <c r="O1234"/>
  <c r="G1234"/>
  <c r="P1234" s="1"/>
  <c r="Q1234" s="1"/>
  <c r="R1234"/>
  <c r="E1235"/>
  <c r="O1235"/>
  <c r="G1235"/>
  <c r="P1235"/>
  <c r="R1235"/>
  <c r="E1236"/>
  <c r="K1236" s="1"/>
  <c r="G1236"/>
  <c r="E1237"/>
  <c r="O1237"/>
  <c r="G1237"/>
  <c r="P1237"/>
  <c r="E1238"/>
  <c r="O1238" s="1"/>
  <c r="R1238" s="1"/>
  <c r="G1238"/>
  <c r="P1238" s="1"/>
  <c r="E1239"/>
  <c r="K1239" s="1"/>
  <c r="O1239"/>
  <c r="G1239"/>
  <c r="E1240"/>
  <c r="O1240" s="1"/>
  <c r="G1240"/>
  <c r="P1240"/>
  <c r="E1241"/>
  <c r="O1241" s="1"/>
  <c r="G1241"/>
  <c r="P1241"/>
  <c r="E1242"/>
  <c r="O1242"/>
  <c r="G1242"/>
  <c r="P1242" s="1"/>
  <c r="Q1242" s="1"/>
  <c r="R1242"/>
  <c r="E1243"/>
  <c r="O1243"/>
  <c r="G1243"/>
  <c r="P1243"/>
  <c r="R1243"/>
  <c r="E1244"/>
  <c r="K1244" s="1"/>
  <c r="G1244"/>
  <c r="E1245"/>
  <c r="O1245"/>
  <c r="G1245"/>
  <c r="P1245"/>
  <c r="E1246"/>
  <c r="O1246" s="1"/>
  <c r="R1246" s="1"/>
  <c r="G1246"/>
  <c r="P1246" s="1"/>
  <c r="E1247"/>
  <c r="G1247"/>
  <c r="E1248"/>
  <c r="O1248" s="1"/>
  <c r="R1248" s="1"/>
  <c r="G1248"/>
  <c r="P1248"/>
  <c r="E1249"/>
  <c r="O1249"/>
  <c r="G1249"/>
  <c r="P1249"/>
  <c r="E1250"/>
  <c r="O1250"/>
  <c r="G1250"/>
  <c r="P1250" s="1"/>
  <c r="Q1250" s="1"/>
  <c r="R1250"/>
  <c r="E1251"/>
  <c r="O1251"/>
  <c r="G1251"/>
  <c r="P1251"/>
  <c r="R1251"/>
  <c r="E1252"/>
  <c r="O1252" s="1"/>
  <c r="G1252"/>
  <c r="E1253"/>
  <c r="O1253"/>
  <c r="G1253"/>
  <c r="P1253"/>
  <c r="E1254"/>
  <c r="O1254" s="1"/>
  <c r="R1254" s="1"/>
  <c r="G1254"/>
  <c r="P1254" s="1"/>
  <c r="E1255"/>
  <c r="K1255" s="1"/>
  <c r="G1255"/>
  <c r="E1256"/>
  <c r="O1256" s="1"/>
  <c r="R1256" s="1"/>
  <c r="G1256"/>
  <c r="P1256"/>
  <c r="E1257"/>
  <c r="O1257"/>
  <c r="G1257"/>
  <c r="P1257"/>
  <c r="E1258"/>
  <c r="O1258"/>
  <c r="G1258"/>
  <c r="P1258" s="1"/>
  <c r="Q1258" s="1"/>
  <c r="R1258"/>
  <c r="E1259"/>
  <c r="O1259"/>
  <c r="G1259"/>
  <c r="P1259"/>
  <c r="R1259"/>
  <c r="E1260"/>
  <c r="O1260" s="1"/>
  <c r="G1260"/>
  <c r="P1260" s="1"/>
  <c r="E1261"/>
  <c r="O1261"/>
  <c r="G1261"/>
  <c r="P1261"/>
  <c r="E1262"/>
  <c r="O1262" s="1"/>
  <c r="R1262" s="1"/>
  <c r="G1262"/>
  <c r="P1262" s="1"/>
  <c r="E1263"/>
  <c r="K1263" s="1"/>
  <c r="O1263"/>
  <c r="G1263"/>
  <c r="E1264"/>
  <c r="O1264" s="1"/>
  <c r="R1264" s="1"/>
  <c r="G1264"/>
  <c r="P1264"/>
  <c r="E1265"/>
  <c r="O1265"/>
  <c r="G1265"/>
  <c r="P1265"/>
  <c r="E1266"/>
  <c r="O1266"/>
  <c r="G1266"/>
  <c r="P1266" s="1"/>
  <c r="Q1266" s="1"/>
  <c r="R1266"/>
  <c r="E1267"/>
  <c r="O1267"/>
  <c r="G1267"/>
  <c r="P1267"/>
  <c r="R1267"/>
  <c r="E1268"/>
  <c r="O1268" s="1"/>
  <c r="G1268"/>
  <c r="E1269"/>
  <c r="O1269"/>
  <c r="G1269"/>
  <c r="P1269"/>
  <c r="E1270"/>
  <c r="O1270" s="1"/>
  <c r="R1270" s="1"/>
  <c r="G1270"/>
  <c r="P1270" s="1"/>
  <c r="E1271"/>
  <c r="K1271" s="1"/>
  <c r="O1271"/>
  <c r="G1271"/>
  <c r="P1271" s="1"/>
  <c r="E1272"/>
  <c r="O1272" s="1"/>
  <c r="R1272" s="1"/>
  <c r="G1272"/>
  <c r="P1272"/>
  <c r="E1273"/>
  <c r="K1273" s="1"/>
  <c r="N1273" s="1"/>
  <c r="O1273"/>
  <c r="G1273"/>
  <c r="P1273"/>
  <c r="E1274"/>
  <c r="O1274"/>
  <c r="G1274"/>
  <c r="P1274" s="1"/>
  <c r="E1275"/>
  <c r="O1275"/>
  <c r="G1275"/>
  <c r="P1275"/>
  <c r="R1275"/>
  <c r="E1276"/>
  <c r="O1276" s="1"/>
  <c r="G1276"/>
  <c r="E1277"/>
  <c r="O1277"/>
  <c r="G1277"/>
  <c r="P1277"/>
  <c r="E1278"/>
  <c r="O1278" s="1"/>
  <c r="R1278" s="1"/>
  <c r="G1278"/>
  <c r="P1278" s="1"/>
  <c r="E1279"/>
  <c r="K1279" s="1"/>
  <c r="O1279"/>
  <c r="G1279"/>
  <c r="E1280"/>
  <c r="O1280" s="1"/>
  <c r="G1280"/>
  <c r="P1280"/>
  <c r="E1281"/>
  <c r="O1281"/>
  <c r="G1281"/>
  <c r="P1281"/>
  <c r="E1282"/>
  <c r="O1282"/>
  <c r="G1282"/>
  <c r="P1282" s="1"/>
  <c r="E1283"/>
  <c r="O1283"/>
  <c r="G1283"/>
  <c r="P1283"/>
  <c r="R1283"/>
  <c r="E1284"/>
  <c r="O1284" s="1"/>
  <c r="G1284"/>
  <c r="E1285"/>
  <c r="O1285"/>
  <c r="G1285"/>
  <c r="P1285"/>
  <c r="E1286"/>
  <c r="O1286" s="1"/>
  <c r="R1286" s="1"/>
  <c r="G1286"/>
  <c r="P1286" s="1"/>
  <c r="E1287"/>
  <c r="K1287" s="1"/>
  <c r="N1287" s="1"/>
  <c r="O1287"/>
  <c r="R1287" s="1"/>
  <c r="G1287"/>
  <c r="P1287" s="1"/>
  <c r="E1288"/>
  <c r="O1288" s="1"/>
  <c r="R1288" s="1"/>
  <c r="G1288"/>
  <c r="P1288"/>
  <c r="E1289"/>
  <c r="G1289"/>
  <c r="P1289"/>
  <c r="E1290"/>
  <c r="O1290"/>
  <c r="G1290"/>
  <c r="P1290" s="1"/>
  <c r="Q1290" s="1"/>
  <c r="E1291"/>
  <c r="O1291"/>
  <c r="G1291"/>
  <c r="P1291"/>
  <c r="R1291"/>
  <c r="E1292"/>
  <c r="O1292" s="1"/>
  <c r="G1292"/>
  <c r="E1293"/>
  <c r="O1293"/>
  <c r="G1293"/>
  <c r="P1293"/>
  <c r="E1294"/>
  <c r="O1294" s="1"/>
  <c r="R1294" s="1"/>
  <c r="G1294"/>
  <c r="P1294" s="1"/>
  <c r="E1295"/>
  <c r="K1295" s="1"/>
  <c r="O1295"/>
  <c r="R1295" s="1"/>
  <c r="G1295"/>
  <c r="P1295" s="1"/>
  <c r="E1296"/>
  <c r="O1296" s="1"/>
  <c r="R1296" s="1"/>
  <c r="G1296"/>
  <c r="P1296"/>
  <c r="E1297"/>
  <c r="G1297"/>
  <c r="P1297"/>
  <c r="E1298"/>
  <c r="O1298"/>
  <c r="G1298"/>
  <c r="P1298" s="1"/>
  <c r="Q1298" s="1"/>
  <c r="R1298"/>
  <c r="E1299"/>
  <c r="O1299"/>
  <c r="G1299"/>
  <c r="P1299"/>
  <c r="R1299"/>
  <c r="E1300"/>
  <c r="O1300" s="1"/>
  <c r="G1300"/>
  <c r="E1301"/>
  <c r="O1301"/>
  <c r="G1301"/>
  <c r="P1301"/>
  <c r="E1302"/>
  <c r="O1302" s="1"/>
  <c r="R1302" s="1"/>
  <c r="G1302"/>
  <c r="P1302" s="1"/>
  <c r="E1303"/>
  <c r="G1303"/>
  <c r="E1304"/>
  <c r="O1304" s="1"/>
  <c r="G1304"/>
  <c r="P1304"/>
  <c r="E1305"/>
  <c r="O1305" s="1"/>
  <c r="G1305"/>
  <c r="P1305"/>
  <c r="E1306"/>
  <c r="O1306"/>
  <c r="G1306"/>
  <c r="P1306" s="1"/>
  <c r="Q1306" s="1"/>
  <c r="R1306"/>
  <c r="E1307"/>
  <c r="O1307"/>
  <c r="G1307"/>
  <c r="P1307"/>
  <c r="R1307"/>
  <c r="E1308"/>
  <c r="O1308" s="1"/>
  <c r="G1308"/>
  <c r="E1309"/>
  <c r="O1309"/>
  <c r="G1309"/>
  <c r="P1309"/>
  <c r="E1310"/>
  <c r="O1310" s="1"/>
  <c r="R1310" s="1"/>
  <c r="G1310"/>
  <c r="P1310" s="1"/>
  <c r="E1311"/>
  <c r="G1311"/>
  <c r="P1311" s="1"/>
  <c r="E1312"/>
  <c r="O1312" s="1"/>
  <c r="R1312" s="1"/>
  <c r="G1312"/>
  <c r="P1312"/>
  <c r="E1313"/>
  <c r="K1313" s="1"/>
  <c r="G1313"/>
  <c r="P1313"/>
  <c r="E1314"/>
  <c r="O1314"/>
  <c r="G1314"/>
  <c r="P1314" s="1"/>
  <c r="Q1314" s="1"/>
  <c r="R1314"/>
  <c r="E1315"/>
  <c r="O1315"/>
  <c r="G1315"/>
  <c r="P1315"/>
  <c r="R1315"/>
  <c r="E1316"/>
  <c r="O1316" s="1"/>
  <c r="G1316"/>
  <c r="E1317"/>
  <c r="O1317"/>
  <c r="G1317"/>
  <c r="P1317"/>
  <c r="E1318"/>
  <c r="O1318" s="1"/>
  <c r="R1318" s="1"/>
  <c r="G1318"/>
  <c r="P1318" s="1"/>
  <c r="E1219"/>
  <c r="K1219" s="1"/>
  <c r="G1219"/>
  <c r="E1206"/>
  <c r="K1206" s="1"/>
  <c r="N1206" s="1"/>
  <c r="G1206"/>
  <c r="L1206"/>
  <c r="E1207"/>
  <c r="K1207"/>
  <c r="N1207" s="1"/>
  <c r="G1207"/>
  <c r="L1207"/>
  <c r="E1208"/>
  <c r="K1208"/>
  <c r="G1208"/>
  <c r="L1208" s="1"/>
  <c r="N1208" s="1"/>
  <c r="E1209"/>
  <c r="K1209" s="1"/>
  <c r="G1209"/>
  <c r="L1209"/>
  <c r="N1209"/>
  <c r="E1210"/>
  <c r="K1210"/>
  <c r="N1210" s="1"/>
  <c r="G1210"/>
  <c r="L1210" s="1"/>
  <c r="E1211"/>
  <c r="K1211"/>
  <c r="G1211"/>
  <c r="L1211" s="1"/>
  <c r="N1211"/>
  <c r="E1212"/>
  <c r="K1212" s="1"/>
  <c r="G1212"/>
  <c r="L1212" s="1"/>
  <c r="E1213"/>
  <c r="K1213"/>
  <c r="N1213" s="1"/>
  <c r="G1213"/>
  <c r="L1213" s="1"/>
  <c r="E1214"/>
  <c r="K1214" s="1"/>
  <c r="G1214"/>
  <c r="L1214"/>
  <c r="N1214"/>
  <c r="E1215"/>
  <c r="K1215"/>
  <c r="N1215" s="1"/>
  <c r="G1215"/>
  <c r="L1215"/>
  <c r="E1216"/>
  <c r="K1216"/>
  <c r="N1216" s="1"/>
  <c r="G1216"/>
  <c r="L1216"/>
  <c r="E1217"/>
  <c r="K1217" s="1"/>
  <c r="G1217"/>
  <c r="L1217"/>
  <c r="K1221"/>
  <c r="L1221"/>
  <c r="N1221" s="1"/>
  <c r="K1222"/>
  <c r="N1222" s="1"/>
  <c r="L1222"/>
  <c r="K1224"/>
  <c r="N1224" s="1"/>
  <c r="L1224"/>
  <c r="L1225"/>
  <c r="K1226"/>
  <c r="K1227"/>
  <c r="N1227" s="1"/>
  <c r="L1227"/>
  <c r="K1229"/>
  <c r="N1229" s="1"/>
  <c r="L1229"/>
  <c r="L1230"/>
  <c r="K1232"/>
  <c r="L1232"/>
  <c r="N1232"/>
  <c r="K1233"/>
  <c r="N1233" s="1"/>
  <c r="L1233"/>
  <c r="K1234"/>
  <c r="L1234"/>
  <c r="N1234" s="1"/>
  <c r="K1235"/>
  <c r="L1235"/>
  <c r="N1235"/>
  <c r="K1237"/>
  <c r="L1237"/>
  <c r="K1238"/>
  <c r="N1238" s="1"/>
  <c r="L1238"/>
  <c r="K1240"/>
  <c r="L1240"/>
  <c r="N1240" s="1"/>
  <c r="K1241"/>
  <c r="N1241" s="1"/>
  <c r="L1241"/>
  <c r="K1242"/>
  <c r="L1242"/>
  <c r="N1242"/>
  <c r="K1243"/>
  <c r="L1243"/>
  <c r="N1243" s="1"/>
  <c r="K1245"/>
  <c r="L1245"/>
  <c r="N1245"/>
  <c r="K1246"/>
  <c r="L1246"/>
  <c r="K1248"/>
  <c r="N1248" s="1"/>
  <c r="L1248"/>
  <c r="K1249"/>
  <c r="N1249" s="1"/>
  <c r="L1249"/>
  <c r="K1250"/>
  <c r="L1250"/>
  <c r="N1250" s="1"/>
  <c r="K1251"/>
  <c r="N1251" s="1"/>
  <c r="L1251"/>
  <c r="K1252"/>
  <c r="K1253"/>
  <c r="L1253"/>
  <c r="N1253"/>
  <c r="K1254"/>
  <c r="L1254"/>
  <c r="N1254"/>
  <c r="K1256"/>
  <c r="L1256"/>
  <c r="N1256" s="1"/>
  <c r="K1257"/>
  <c r="N1257" s="1"/>
  <c r="L1257"/>
  <c r="K1258"/>
  <c r="L1258"/>
  <c r="N1258" s="1"/>
  <c r="K1259"/>
  <c r="L1259"/>
  <c r="N1259" s="1"/>
  <c r="L1260"/>
  <c r="K1261"/>
  <c r="N1261" s="1"/>
  <c r="L1261"/>
  <c r="K1262"/>
  <c r="N1262" s="1"/>
  <c r="L1262"/>
  <c r="K1264"/>
  <c r="L1264"/>
  <c r="N1264"/>
  <c r="K1265"/>
  <c r="L1265"/>
  <c r="K1266"/>
  <c r="N1266" s="1"/>
  <c r="L1266"/>
  <c r="K1267"/>
  <c r="L1267"/>
  <c r="N1267" s="1"/>
  <c r="K1268"/>
  <c r="K1269"/>
  <c r="N1269" s="1"/>
  <c r="L1269"/>
  <c r="K1270"/>
  <c r="L1270"/>
  <c r="N1270" s="1"/>
  <c r="L1271"/>
  <c r="K1272"/>
  <c r="L1272"/>
  <c r="N1272"/>
  <c r="L1273"/>
  <c r="K1274"/>
  <c r="N1274" s="1"/>
  <c r="L1274"/>
  <c r="K1275"/>
  <c r="L1275"/>
  <c r="N1275" s="1"/>
  <c r="K1276"/>
  <c r="K1277"/>
  <c r="N1277" s="1"/>
  <c r="L1277"/>
  <c r="K1278"/>
  <c r="L1278"/>
  <c r="N1278"/>
  <c r="K1280"/>
  <c r="L1280"/>
  <c r="N1280"/>
  <c r="K1281"/>
  <c r="L1281"/>
  <c r="K1282"/>
  <c r="N1282" s="1"/>
  <c r="L1282"/>
  <c r="K1283"/>
  <c r="L1283"/>
  <c r="N1283"/>
  <c r="K1284"/>
  <c r="K1285"/>
  <c r="N1285" s="1"/>
  <c r="L1285"/>
  <c r="K1286"/>
  <c r="N1286" s="1"/>
  <c r="L1286"/>
  <c r="L1287"/>
  <c r="K1288"/>
  <c r="L1288"/>
  <c r="N1288"/>
  <c r="L1289"/>
  <c r="K1290"/>
  <c r="N1290" s="1"/>
  <c r="L1290"/>
  <c r="K1291"/>
  <c r="L1291"/>
  <c r="N1291"/>
  <c r="K1292"/>
  <c r="K1293"/>
  <c r="N1293" s="1"/>
  <c r="L1293"/>
  <c r="K1294"/>
  <c r="N1294" s="1"/>
  <c r="L1294"/>
  <c r="L1295"/>
  <c r="K1296"/>
  <c r="L1296"/>
  <c r="N1296"/>
  <c r="L1297"/>
  <c r="K1298"/>
  <c r="N1298" s="1"/>
  <c r="L1298"/>
  <c r="K1299"/>
  <c r="L1299"/>
  <c r="N1299"/>
  <c r="K1300"/>
  <c r="K1301"/>
  <c r="N1301" s="1"/>
  <c r="L1301"/>
  <c r="K1302"/>
  <c r="L1302"/>
  <c r="N1302" s="1"/>
  <c r="K1304"/>
  <c r="L1304"/>
  <c r="N1304"/>
  <c r="K1305"/>
  <c r="N1305" s="1"/>
  <c r="L1305"/>
  <c r="K1306"/>
  <c r="N1306" s="1"/>
  <c r="L1306"/>
  <c r="K1307"/>
  <c r="L1307"/>
  <c r="N1307" s="1"/>
  <c r="K1308"/>
  <c r="K1309"/>
  <c r="N1309" s="1"/>
  <c r="L1309"/>
  <c r="K1310"/>
  <c r="N1310" s="1"/>
  <c r="L1310"/>
  <c r="K1312"/>
  <c r="L1312"/>
  <c r="N1312"/>
  <c r="L1313"/>
  <c r="K1314"/>
  <c r="N1314" s="1"/>
  <c r="L1314"/>
  <c r="K1315"/>
  <c r="L1315"/>
  <c r="N1315"/>
  <c r="K1316"/>
  <c r="K1317"/>
  <c r="N1317" s="1"/>
  <c r="L1317"/>
  <c r="K1318"/>
  <c r="N1318" s="1"/>
  <c r="L1318"/>
  <c r="E1204"/>
  <c r="K1204"/>
  <c r="N1204" s="1"/>
  <c r="G1204"/>
  <c r="L1204"/>
  <c r="E1206" i="10"/>
  <c r="K1206"/>
  <c r="N1206" s="1"/>
  <c r="G1206"/>
  <c r="L1206" s="1"/>
  <c r="E1207"/>
  <c r="K1207" s="1"/>
  <c r="G1207"/>
  <c r="L1207"/>
  <c r="N1207" s="1"/>
  <c r="E1208"/>
  <c r="K1208" s="1"/>
  <c r="G1208"/>
  <c r="E1209"/>
  <c r="K1209"/>
  <c r="G1209"/>
  <c r="L1209" s="1"/>
  <c r="E1210"/>
  <c r="K1210" s="1"/>
  <c r="G1210"/>
  <c r="L1210" s="1"/>
  <c r="E1211"/>
  <c r="K1211" s="1"/>
  <c r="N1211" s="1"/>
  <c r="G1211"/>
  <c r="L1211"/>
  <c r="E1212"/>
  <c r="K1212" s="1"/>
  <c r="G1212"/>
  <c r="L1212"/>
  <c r="N1212"/>
  <c r="E1213"/>
  <c r="K1213"/>
  <c r="N1213" s="1"/>
  <c r="G1213"/>
  <c r="L1213"/>
  <c r="E1214"/>
  <c r="K1214"/>
  <c r="G1214"/>
  <c r="L1214" s="1"/>
  <c r="N1214"/>
  <c r="E1215"/>
  <c r="K1215" s="1"/>
  <c r="N1215" s="1"/>
  <c r="G1215"/>
  <c r="L1215"/>
  <c r="E1216"/>
  <c r="K1216" s="1"/>
  <c r="G1216"/>
  <c r="E1217"/>
  <c r="K1217"/>
  <c r="G1217"/>
  <c r="E1219"/>
  <c r="G1219"/>
  <c r="L1219" s="1"/>
  <c r="E1220"/>
  <c r="O1220" s="1"/>
  <c r="R1220" s="1"/>
  <c r="K1220"/>
  <c r="N1220" s="1"/>
  <c r="G1220"/>
  <c r="L1220"/>
  <c r="E1221"/>
  <c r="K1221" s="1"/>
  <c r="G1221"/>
  <c r="L1221"/>
  <c r="N1221" s="1"/>
  <c r="E1222"/>
  <c r="K1222"/>
  <c r="G1222"/>
  <c r="L1222" s="1"/>
  <c r="E1223"/>
  <c r="G1223"/>
  <c r="E1224"/>
  <c r="K1224" s="1"/>
  <c r="G1224"/>
  <c r="L1224"/>
  <c r="N1224"/>
  <c r="E1225"/>
  <c r="G1225"/>
  <c r="E1226"/>
  <c r="K1226"/>
  <c r="G1226"/>
  <c r="L1226"/>
  <c r="E1227"/>
  <c r="K1227" s="1"/>
  <c r="G1227"/>
  <c r="L1227" s="1"/>
  <c r="N1227"/>
  <c r="E1228"/>
  <c r="O1228" s="1"/>
  <c r="R1228" s="1"/>
  <c r="K1228"/>
  <c r="N1228" s="1"/>
  <c r="G1228"/>
  <c r="L1228"/>
  <c r="E1229"/>
  <c r="K1229" s="1"/>
  <c r="N1229" s="1"/>
  <c r="G1229"/>
  <c r="L1229"/>
  <c r="E1230"/>
  <c r="K1230"/>
  <c r="G1230"/>
  <c r="L1230" s="1"/>
  <c r="E1231"/>
  <c r="O1231" s="1"/>
  <c r="K1231"/>
  <c r="G1231"/>
  <c r="E1232"/>
  <c r="K1232" s="1"/>
  <c r="N1232" s="1"/>
  <c r="G1232"/>
  <c r="L1232"/>
  <c r="E1233"/>
  <c r="K1233" s="1"/>
  <c r="G1233"/>
  <c r="E1234"/>
  <c r="K1234"/>
  <c r="G1234"/>
  <c r="L1234" s="1"/>
  <c r="E1235"/>
  <c r="K1235" s="1"/>
  <c r="N1235" s="1"/>
  <c r="G1235"/>
  <c r="L1235" s="1"/>
  <c r="E1236"/>
  <c r="Y1236" s="1"/>
  <c r="G1236"/>
  <c r="L1236"/>
  <c r="E1237"/>
  <c r="K1237" s="1"/>
  <c r="G1237"/>
  <c r="L1237"/>
  <c r="N1237" s="1"/>
  <c r="E1238"/>
  <c r="K1238"/>
  <c r="N1238" s="1"/>
  <c r="G1238"/>
  <c r="L1238" s="1"/>
  <c r="E1239"/>
  <c r="G1239"/>
  <c r="E1240"/>
  <c r="K1240" s="1"/>
  <c r="G1240"/>
  <c r="L1240"/>
  <c r="N1240" s="1"/>
  <c r="E1241"/>
  <c r="G1241"/>
  <c r="E1242"/>
  <c r="K1242"/>
  <c r="G1242"/>
  <c r="L1242"/>
  <c r="E1243"/>
  <c r="G1243"/>
  <c r="L1243" s="1"/>
  <c r="E1244"/>
  <c r="O1244" s="1"/>
  <c r="R1244" s="1"/>
  <c r="K1244"/>
  <c r="N1244" s="1"/>
  <c r="G1244"/>
  <c r="L1244"/>
  <c r="E1245"/>
  <c r="K1245" s="1"/>
  <c r="G1245"/>
  <c r="U1245" s="1"/>
  <c r="E1246"/>
  <c r="K1246"/>
  <c r="G1246"/>
  <c r="L1246" s="1"/>
  <c r="E1247"/>
  <c r="O1247" s="1"/>
  <c r="K1247"/>
  <c r="G1247"/>
  <c r="E1248"/>
  <c r="K1248" s="1"/>
  <c r="N1248" s="1"/>
  <c r="G1248"/>
  <c r="L1248"/>
  <c r="E1249"/>
  <c r="K1249" s="1"/>
  <c r="G1249"/>
  <c r="E1250"/>
  <c r="K1250"/>
  <c r="G1250"/>
  <c r="E1251"/>
  <c r="K1251" s="1"/>
  <c r="N1251" s="1"/>
  <c r="G1251"/>
  <c r="L1251" s="1"/>
  <c r="E1252"/>
  <c r="G1252"/>
  <c r="L1252"/>
  <c r="E1253"/>
  <c r="K1253" s="1"/>
  <c r="G1253"/>
  <c r="L1253"/>
  <c r="N1253" s="1"/>
  <c r="E1254"/>
  <c r="K1254"/>
  <c r="N1254" s="1"/>
  <c r="G1254"/>
  <c r="L1254" s="1"/>
  <c r="E1255"/>
  <c r="G1255"/>
  <c r="E1256"/>
  <c r="K1256" s="1"/>
  <c r="G1256"/>
  <c r="L1256"/>
  <c r="N1256" s="1"/>
  <c r="E1257"/>
  <c r="G1257"/>
  <c r="E1258"/>
  <c r="K1258"/>
  <c r="G1258"/>
  <c r="L1258"/>
  <c r="E1259"/>
  <c r="K1259" s="1"/>
  <c r="G1259"/>
  <c r="L1259" s="1"/>
  <c r="N1259"/>
  <c r="E1260"/>
  <c r="O1260" s="1"/>
  <c r="R1260" s="1"/>
  <c r="K1260"/>
  <c r="N1260" s="1"/>
  <c r="G1260"/>
  <c r="L1260"/>
  <c r="E1261"/>
  <c r="K1261" s="1"/>
  <c r="G1261"/>
  <c r="E1262"/>
  <c r="K1262"/>
  <c r="N1262" s="1"/>
  <c r="G1262"/>
  <c r="L1262"/>
  <c r="E1263"/>
  <c r="G1263"/>
  <c r="E1264"/>
  <c r="K1264"/>
  <c r="G1264"/>
  <c r="L1264"/>
  <c r="N1264"/>
  <c r="E1265"/>
  <c r="G1265"/>
  <c r="E1266"/>
  <c r="K1266"/>
  <c r="G1266"/>
  <c r="L1266"/>
  <c r="E1267"/>
  <c r="K1267" s="1"/>
  <c r="G1267"/>
  <c r="L1267" s="1"/>
  <c r="N1267"/>
  <c r="E1268"/>
  <c r="O1268" s="1"/>
  <c r="K1268"/>
  <c r="N1268" s="1"/>
  <c r="G1268"/>
  <c r="L1268"/>
  <c r="E1269"/>
  <c r="K1269" s="1"/>
  <c r="G1269"/>
  <c r="L1269"/>
  <c r="N1269"/>
  <c r="E1270"/>
  <c r="K1270"/>
  <c r="N1270" s="1"/>
  <c r="G1270"/>
  <c r="L1270"/>
  <c r="E1271"/>
  <c r="O1271" s="1"/>
  <c r="G1271"/>
  <c r="E1272"/>
  <c r="K1272"/>
  <c r="G1272"/>
  <c r="L1272"/>
  <c r="N1272"/>
  <c r="E1273"/>
  <c r="K1273" s="1"/>
  <c r="G1273"/>
  <c r="E1274"/>
  <c r="K1274"/>
  <c r="N1274" s="1"/>
  <c r="G1274"/>
  <c r="L1274" s="1"/>
  <c r="E1275"/>
  <c r="K1275" s="1"/>
  <c r="N1275" s="1"/>
  <c r="G1275"/>
  <c r="L1275" s="1"/>
  <c r="E1276"/>
  <c r="O1276" s="1"/>
  <c r="K1276"/>
  <c r="G1276"/>
  <c r="L1276"/>
  <c r="E1277"/>
  <c r="K1277" s="1"/>
  <c r="G1277"/>
  <c r="L1277"/>
  <c r="N1277" s="1"/>
  <c r="E1278"/>
  <c r="K1278"/>
  <c r="N1278" s="1"/>
  <c r="G1278"/>
  <c r="L1278"/>
  <c r="E1279"/>
  <c r="O1279" s="1"/>
  <c r="K1279"/>
  <c r="G1279"/>
  <c r="E1280"/>
  <c r="K1280"/>
  <c r="G1280"/>
  <c r="L1280"/>
  <c r="N1280" s="1"/>
  <c r="E1281"/>
  <c r="K1281" s="1"/>
  <c r="G1281"/>
  <c r="E1282"/>
  <c r="K1282"/>
  <c r="G1282"/>
  <c r="L1282"/>
  <c r="E1283"/>
  <c r="K1283" s="1"/>
  <c r="N1283" s="1"/>
  <c r="G1283"/>
  <c r="L1283" s="1"/>
  <c r="E1284"/>
  <c r="O1284" s="1"/>
  <c r="R1284" s="1"/>
  <c r="G1284"/>
  <c r="L1284"/>
  <c r="E1285"/>
  <c r="K1285" s="1"/>
  <c r="G1285"/>
  <c r="E1286"/>
  <c r="K1286"/>
  <c r="N1286" s="1"/>
  <c r="G1286"/>
  <c r="L1286"/>
  <c r="E1287"/>
  <c r="O1287" s="1"/>
  <c r="K1287"/>
  <c r="G1287"/>
  <c r="E1288"/>
  <c r="K1288"/>
  <c r="G1288"/>
  <c r="L1288"/>
  <c r="N1288"/>
  <c r="E1289"/>
  <c r="G1289"/>
  <c r="E1290"/>
  <c r="K1290"/>
  <c r="G1290"/>
  <c r="L1290"/>
  <c r="E1291"/>
  <c r="K1291" s="1"/>
  <c r="G1291"/>
  <c r="L1291" s="1"/>
  <c r="N1291"/>
  <c r="E1292"/>
  <c r="O1292" s="1"/>
  <c r="R1292" s="1"/>
  <c r="K1292"/>
  <c r="N1292" s="1"/>
  <c r="G1292"/>
  <c r="L1292"/>
  <c r="E1293"/>
  <c r="K1293" s="1"/>
  <c r="G1293"/>
  <c r="P1293" s="1"/>
  <c r="L1293"/>
  <c r="N1293"/>
  <c r="E1294"/>
  <c r="K1294"/>
  <c r="N1294" s="1"/>
  <c r="G1294"/>
  <c r="L1294"/>
  <c r="E1295"/>
  <c r="O1295" s="1"/>
  <c r="K1295"/>
  <c r="G1295"/>
  <c r="E1296"/>
  <c r="K1296"/>
  <c r="G1296"/>
  <c r="L1296"/>
  <c r="N1296"/>
  <c r="E1297"/>
  <c r="K1297" s="1"/>
  <c r="G1297"/>
  <c r="E1298"/>
  <c r="K1298"/>
  <c r="G1298"/>
  <c r="L1298"/>
  <c r="E1299"/>
  <c r="K1299" s="1"/>
  <c r="G1299"/>
  <c r="L1299" s="1"/>
  <c r="N1299"/>
  <c r="E1300"/>
  <c r="O1300" s="1"/>
  <c r="K1300"/>
  <c r="N1300" s="1"/>
  <c r="G1300"/>
  <c r="L1300"/>
  <c r="E1301"/>
  <c r="K1301" s="1"/>
  <c r="G1301"/>
  <c r="L1301"/>
  <c r="N1301"/>
  <c r="E1302"/>
  <c r="K1302"/>
  <c r="N1302" s="1"/>
  <c r="G1302"/>
  <c r="L1302"/>
  <c r="E1303"/>
  <c r="O1303" s="1"/>
  <c r="G1303"/>
  <c r="E1304"/>
  <c r="K1304"/>
  <c r="G1304"/>
  <c r="L1304"/>
  <c r="N1304"/>
  <c r="E1305"/>
  <c r="K1305" s="1"/>
  <c r="G1305"/>
  <c r="E1306"/>
  <c r="K1306"/>
  <c r="G1306"/>
  <c r="E1307"/>
  <c r="K1307" s="1"/>
  <c r="N1307" s="1"/>
  <c r="G1307"/>
  <c r="L1307" s="1"/>
  <c r="E1308"/>
  <c r="O1308" s="1"/>
  <c r="R1308" s="1"/>
  <c r="K1308"/>
  <c r="N1308" s="1"/>
  <c r="G1308"/>
  <c r="L1308"/>
  <c r="E1309"/>
  <c r="K1309" s="1"/>
  <c r="G1309"/>
  <c r="L1309"/>
  <c r="N1309" s="1"/>
  <c r="E1310"/>
  <c r="K1310"/>
  <c r="N1310" s="1"/>
  <c r="G1310"/>
  <c r="L1310"/>
  <c r="E1311"/>
  <c r="O1311" s="1"/>
  <c r="K1311"/>
  <c r="G1311"/>
  <c r="E1312"/>
  <c r="K1312"/>
  <c r="G1312"/>
  <c r="L1312"/>
  <c r="N1312" s="1"/>
  <c r="E1313"/>
  <c r="K1313" s="1"/>
  <c r="G1313"/>
  <c r="E1314"/>
  <c r="K1314"/>
  <c r="N1314" s="1"/>
  <c r="G1314"/>
  <c r="Y1314" s="1"/>
  <c r="L1314"/>
  <c r="E1315"/>
  <c r="G1315"/>
  <c r="L1315" s="1"/>
  <c r="E1316"/>
  <c r="O1316" s="1"/>
  <c r="R1316" s="1"/>
  <c r="G1316"/>
  <c r="L1316"/>
  <c r="E1317"/>
  <c r="K1317" s="1"/>
  <c r="G1317"/>
  <c r="E1318"/>
  <c r="K1318"/>
  <c r="N1318" s="1"/>
  <c r="G1318"/>
  <c r="L1318"/>
  <c r="E1204"/>
  <c r="K1204"/>
  <c r="N1204" s="1"/>
  <c r="G1204"/>
  <c r="L1204" s="1"/>
  <c r="P1220"/>
  <c r="O1221"/>
  <c r="P1221"/>
  <c r="R1221"/>
  <c r="O1222"/>
  <c r="P1222"/>
  <c r="O1224"/>
  <c r="P1224"/>
  <c r="O1226"/>
  <c r="P1226"/>
  <c r="O1227"/>
  <c r="P1227"/>
  <c r="P1228"/>
  <c r="O1229"/>
  <c r="P1229"/>
  <c r="Q1229" s="1"/>
  <c r="R1229"/>
  <c r="O1230"/>
  <c r="P1230"/>
  <c r="O1232"/>
  <c r="P1232"/>
  <c r="O1233"/>
  <c r="O1234"/>
  <c r="P1234"/>
  <c r="Q1234" s="1"/>
  <c r="R1234"/>
  <c r="O1235"/>
  <c r="P1235"/>
  <c r="P1236"/>
  <c r="O1237"/>
  <c r="P1237"/>
  <c r="Q1237" s="1"/>
  <c r="R1237"/>
  <c r="O1238"/>
  <c r="P1238"/>
  <c r="O1240"/>
  <c r="P1240"/>
  <c r="O1242"/>
  <c r="P1242"/>
  <c r="P1243"/>
  <c r="P1244"/>
  <c r="O1245"/>
  <c r="O1246"/>
  <c r="P1246"/>
  <c r="O1248"/>
  <c r="P1248"/>
  <c r="Q1248" s="1"/>
  <c r="O1249"/>
  <c r="O1250"/>
  <c r="O1251"/>
  <c r="P1251"/>
  <c r="P1252"/>
  <c r="O1253"/>
  <c r="P1253"/>
  <c r="R1253" s="1"/>
  <c r="O1254"/>
  <c r="P1254"/>
  <c r="O1256"/>
  <c r="P1256"/>
  <c r="O1258"/>
  <c r="P1258"/>
  <c r="P1259"/>
  <c r="P1260"/>
  <c r="O1261"/>
  <c r="O1262"/>
  <c r="P1262"/>
  <c r="O1264"/>
  <c r="P1264"/>
  <c r="O1266"/>
  <c r="P1266"/>
  <c r="O1267"/>
  <c r="P1268"/>
  <c r="O1269"/>
  <c r="Q1269" s="1"/>
  <c r="P1269"/>
  <c r="R1269"/>
  <c r="O1270"/>
  <c r="P1270"/>
  <c r="O1272"/>
  <c r="P1272"/>
  <c r="O1273"/>
  <c r="O1274"/>
  <c r="P1274"/>
  <c r="R1274"/>
  <c r="O1275"/>
  <c r="P1276"/>
  <c r="O1277"/>
  <c r="R1277" s="1"/>
  <c r="P1277"/>
  <c r="O1278"/>
  <c r="P1278"/>
  <c r="O1280"/>
  <c r="P1280"/>
  <c r="O1281"/>
  <c r="O1282"/>
  <c r="O1283"/>
  <c r="P1284"/>
  <c r="O1285"/>
  <c r="O1286"/>
  <c r="P1286"/>
  <c r="O1288"/>
  <c r="P1288"/>
  <c r="O1290"/>
  <c r="P1290"/>
  <c r="R1290" s="1"/>
  <c r="O1291"/>
  <c r="P1292"/>
  <c r="O1293"/>
  <c r="O1294"/>
  <c r="P1294"/>
  <c r="O1296"/>
  <c r="P1296"/>
  <c r="O1297"/>
  <c r="O1298"/>
  <c r="P1298"/>
  <c r="R1298"/>
  <c r="O1299"/>
  <c r="P1300"/>
  <c r="O1301"/>
  <c r="P1301"/>
  <c r="O1302"/>
  <c r="P1302"/>
  <c r="O1304"/>
  <c r="P1304"/>
  <c r="O1305"/>
  <c r="O1306"/>
  <c r="O1307"/>
  <c r="P1308"/>
  <c r="O1309"/>
  <c r="P1309"/>
  <c r="R1309"/>
  <c r="O1310"/>
  <c r="P1310"/>
  <c r="O1312"/>
  <c r="P1312"/>
  <c r="Q1312" s="1"/>
  <c r="O1313"/>
  <c r="O1314"/>
  <c r="P1314"/>
  <c r="P1316"/>
  <c r="O1317"/>
  <c r="O1318"/>
  <c r="P1318"/>
  <c r="P1219"/>
  <c r="E1220" i="11"/>
  <c r="O1220"/>
  <c r="R1220" s="1"/>
  <c r="G1220"/>
  <c r="P1220"/>
  <c r="E1221"/>
  <c r="O1221" s="1"/>
  <c r="R1221" s="1"/>
  <c r="G1221"/>
  <c r="P1221"/>
  <c r="E1222"/>
  <c r="O1222"/>
  <c r="R1222" s="1"/>
  <c r="G1222"/>
  <c r="P1222"/>
  <c r="E1223"/>
  <c r="O1223" s="1"/>
  <c r="R1223" s="1"/>
  <c r="G1223"/>
  <c r="P1223" s="1"/>
  <c r="E1224"/>
  <c r="O1224" s="1"/>
  <c r="G1224"/>
  <c r="P1224"/>
  <c r="Q1224" s="1"/>
  <c r="R1224"/>
  <c r="E1225"/>
  <c r="G1225"/>
  <c r="P1225" s="1"/>
  <c r="E1226"/>
  <c r="O1226"/>
  <c r="G1226"/>
  <c r="L1226" s="1"/>
  <c r="P1226"/>
  <c r="Q1226" s="1"/>
  <c r="E1227"/>
  <c r="G1227"/>
  <c r="P1227" s="1"/>
  <c r="E1228"/>
  <c r="O1228"/>
  <c r="R1228" s="1"/>
  <c r="G1228"/>
  <c r="P1228"/>
  <c r="E1229"/>
  <c r="O1229" s="1"/>
  <c r="G1229"/>
  <c r="L1229" s="1"/>
  <c r="N1229" s="1"/>
  <c r="P1229"/>
  <c r="R1229"/>
  <c r="E1230"/>
  <c r="O1230"/>
  <c r="R1230" s="1"/>
  <c r="G1230"/>
  <c r="P1230"/>
  <c r="E1231"/>
  <c r="O1231"/>
  <c r="G1231"/>
  <c r="E1232"/>
  <c r="O1232"/>
  <c r="G1232"/>
  <c r="P1232"/>
  <c r="R1232"/>
  <c r="E1233"/>
  <c r="G1233"/>
  <c r="E1234"/>
  <c r="O1234"/>
  <c r="G1234"/>
  <c r="L1234" s="1"/>
  <c r="P1234"/>
  <c r="E1235"/>
  <c r="G1235"/>
  <c r="P1235" s="1"/>
  <c r="E1236"/>
  <c r="G1236"/>
  <c r="P1236"/>
  <c r="E1237"/>
  <c r="O1237" s="1"/>
  <c r="G1237"/>
  <c r="P1237"/>
  <c r="R1237"/>
  <c r="E1238"/>
  <c r="O1238"/>
  <c r="G1238"/>
  <c r="P1238"/>
  <c r="E1239"/>
  <c r="K1239" s="1"/>
  <c r="G1239"/>
  <c r="E1240"/>
  <c r="O1240"/>
  <c r="G1240"/>
  <c r="P1240"/>
  <c r="R1240"/>
  <c r="E1241"/>
  <c r="G1241"/>
  <c r="L1241" s="1"/>
  <c r="E1242"/>
  <c r="O1242"/>
  <c r="G1242"/>
  <c r="E1243"/>
  <c r="G1243"/>
  <c r="P1243" s="1"/>
  <c r="E1244"/>
  <c r="K1244" s="1"/>
  <c r="N1244" s="1"/>
  <c r="O1244"/>
  <c r="G1244"/>
  <c r="P1244"/>
  <c r="E1245"/>
  <c r="O1245" s="1"/>
  <c r="R1245" s="1"/>
  <c r="G1245"/>
  <c r="P1245"/>
  <c r="E1246"/>
  <c r="O1246"/>
  <c r="R1246" s="1"/>
  <c r="G1246"/>
  <c r="P1246"/>
  <c r="E1247"/>
  <c r="O1247"/>
  <c r="R1247" s="1"/>
  <c r="G1247"/>
  <c r="P1247" s="1"/>
  <c r="E1248"/>
  <c r="O1248"/>
  <c r="G1248"/>
  <c r="P1248"/>
  <c r="E1249"/>
  <c r="G1249"/>
  <c r="P1249" s="1"/>
  <c r="E1250"/>
  <c r="O1250"/>
  <c r="G1250"/>
  <c r="E1251"/>
  <c r="G1251"/>
  <c r="P1251" s="1"/>
  <c r="E1252"/>
  <c r="O1252" s="1"/>
  <c r="G1252"/>
  <c r="P1252"/>
  <c r="E1253"/>
  <c r="O1253" s="1"/>
  <c r="G1253"/>
  <c r="E1254"/>
  <c r="O1254"/>
  <c r="R1254" s="1"/>
  <c r="G1254"/>
  <c r="P1254"/>
  <c r="E1255"/>
  <c r="K1255" s="1"/>
  <c r="N1255" s="1"/>
  <c r="O1255"/>
  <c r="R1255" s="1"/>
  <c r="G1255"/>
  <c r="P1255" s="1"/>
  <c r="E1256"/>
  <c r="O1256"/>
  <c r="G1256"/>
  <c r="P1256"/>
  <c r="E1257"/>
  <c r="G1257"/>
  <c r="P1257" s="1"/>
  <c r="E1258"/>
  <c r="O1258"/>
  <c r="G1258"/>
  <c r="L1258" s="1"/>
  <c r="P1258"/>
  <c r="Q1258" s="1"/>
  <c r="E1259"/>
  <c r="G1259"/>
  <c r="P1259" s="1"/>
  <c r="E1260"/>
  <c r="O1260"/>
  <c r="R1260" s="1"/>
  <c r="G1260"/>
  <c r="P1260"/>
  <c r="E1261"/>
  <c r="O1261" s="1"/>
  <c r="G1261"/>
  <c r="L1261" s="1"/>
  <c r="N1261" s="1"/>
  <c r="P1261"/>
  <c r="Q1261" s="1"/>
  <c r="E1262"/>
  <c r="O1262"/>
  <c r="R1262" s="1"/>
  <c r="G1262"/>
  <c r="P1262"/>
  <c r="E1263"/>
  <c r="K1263" s="1"/>
  <c r="O1263"/>
  <c r="G1263"/>
  <c r="E1264"/>
  <c r="O1264"/>
  <c r="G1264"/>
  <c r="P1264"/>
  <c r="R1264"/>
  <c r="E1265"/>
  <c r="G1265"/>
  <c r="P1265" s="1"/>
  <c r="E1266"/>
  <c r="O1266"/>
  <c r="G1266"/>
  <c r="L1266" s="1"/>
  <c r="P1266"/>
  <c r="E1267"/>
  <c r="G1267"/>
  <c r="P1267" s="1"/>
  <c r="E1268"/>
  <c r="G1268"/>
  <c r="P1268"/>
  <c r="E1269"/>
  <c r="O1269" s="1"/>
  <c r="G1269"/>
  <c r="P1269"/>
  <c r="R1269"/>
  <c r="E1270"/>
  <c r="O1270"/>
  <c r="R1270" s="1"/>
  <c r="G1270"/>
  <c r="P1270"/>
  <c r="E1271"/>
  <c r="O1271" s="1"/>
  <c r="G1271"/>
  <c r="E1272"/>
  <c r="O1272"/>
  <c r="G1272"/>
  <c r="P1272"/>
  <c r="R1272"/>
  <c r="E1273"/>
  <c r="G1273"/>
  <c r="E1274"/>
  <c r="O1274"/>
  <c r="G1274"/>
  <c r="E1275"/>
  <c r="G1275"/>
  <c r="P1275" s="1"/>
  <c r="E1276"/>
  <c r="Y1276" s="1"/>
  <c r="O1276"/>
  <c r="G1276"/>
  <c r="P1276"/>
  <c r="E1277"/>
  <c r="O1277" s="1"/>
  <c r="R1277" s="1"/>
  <c r="G1277"/>
  <c r="P1277"/>
  <c r="E1278"/>
  <c r="O1278"/>
  <c r="G1278"/>
  <c r="P1278"/>
  <c r="E1279"/>
  <c r="O1279"/>
  <c r="R1279" s="1"/>
  <c r="G1279"/>
  <c r="P1279" s="1"/>
  <c r="E1280"/>
  <c r="O1280"/>
  <c r="G1280"/>
  <c r="P1280"/>
  <c r="E1281"/>
  <c r="G1281"/>
  <c r="P1281" s="1"/>
  <c r="E1282"/>
  <c r="O1282"/>
  <c r="G1282"/>
  <c r="L1282" s="1"/>
  <c r="P1282"/>
  <c r="E1283"/>
  <c r="G1283"/>
  <c r="P1283" s="1"/>
  <c r="E1284"/>
  <c r="O1284" s="1"/>
  <c r="G1284"/>
  <c r="P1284"/>
  <c r="E1285"/>
  <c r="O1285" s="1"/>
  <c r="G1285"/>
  <c r="E1286"/>
  <c r="O1286"/>
  <c r="G1286"/>
  <c r="P1286" s="1"/>
  <c r="E1287"/>
  <c r="O1287" s="1"/>
  <c r="G1287"/>
  <c r="P1287" s="1"/>
  <c r="E1288"/>
  <c r="O1288" s="1"/>
  <c r="G1288"/>
  <c r="P1288"/>
  <c r="R1288"/>
  <c r="E1289"/>
  <c r="G1289"/>
  <c r="E1290"/>
  <c r="O1290"/>
  <c r="G1290"/>
  <c r="L1290" s="1"/>
  <c r="P1290"/>
  <c r="E1291"/>
  <c r="G1291"/>
  <c r="P1291" s="1"/>
  <c r="E1292"/>
  <c r="G1292"/>
  <c r="P1292"/>
  <c r="E1293"/>
  <c r="O1293" s="1"/>
  <c r="G1293"/>
  <c r="P1293"/>
  <c r="E1294"/>
  <c r="O1294"/>
  <c r="G1294"/>
  <c r="P1294" s="1"/>
  <c r="E1295"/>
  <c r="O1295"/>
  <c r="Q1295" s="1"/>
  <c r="G1295"/>
  <c r="P1295" s="1"/>
  <c r="R1295"/>
  <c r="E1296"/>
  <c r="O1296" s="1"/>
  <c r="G1296"/>
  <c r="P1296"/>
  <c r="E1297"/>
  <c r="G1297"/>
  <c r="P1297" s="1"/>
  <c r="E1298"/>
  <c r="O1298"/>
  <c r="G1298"/>
  <c r="E1299"/>
  <c r="G1299"/>
  <c r="P1299"/>
  <c r="E1300"/>
  <c r="O1300"/>
  <c r="G1300"/>
  <c r="P1300"/>
  <c r="Q1300" s="1"/>
  <c r="E1301"/>
  <c r="O1301" s="1"/>
  <c r="G1301"/>
  <c r="P1301"/>
  <c r="E1302"/>
  <c r="O1302"/>
  <c r="G1302"/>
  <c r="P1302" s="1"/>
  <c r="E1303"/>
  <c r="K1303" s="1"/>
  <c r="N1303" s="1"/>
  <c r="O1303"/>
  <c r="G1303"/>
  <c r="P1303" s="1"/>
  <c r="E1304"/>
  <c r="O1304" s="1"/>
  <c r="G1304"/>
  <c r="P1304"/>
  <c r="Q1304" s="1"/>
  <c r="E1305"/>
  <c r="G1305"/>
  <c r="P1305" s="1"/>
  <c r="E1306"/>
  <c r="O1306"/>
  <c r="G1306"/>
  <c r="L1306" s="1"/>
  <c r="E1307"/>
  <c r="G1307"/>
  <c r="P1307" s="1"/>
  <c r="E1308"/>
  <c r="G1308"/>
  <c r="P1308"/>
  <c r="E1309"/>
  <c r="O1309" s="1"/>
  <c r="G1309"/>
  <c r="E1310"/>
  <c r="O1310"/>
  <c r="G1310"/>
  <c r="P1310" s="1"/>
  <c r="E1311"/>
  <c r="K1311" s="1"/>
  <c r="G1311"/>
  <c r="E1312"/>
  <c r="O1312" s="1"/>
  <c r="G1312"/>
  <c r="P1312"/>
  <c r="E1313"/>
  <c r="G1313"/>
  <c r="P1313" s="1"/>
  <c r="E1314"/>
  <c r="O1314"/>
  <c r="G1314"/>
  <c r="E1315"/>
  <c r="G1315"/>
  <c r="P1315" s="1"/>
  <c r="E1316"/>
  <c r="O1316"/>
  <c r="G1316"/>
  <c r="P1316"/>
  <c r="E1317"/>
  <c r="O1317" s="1"/>
  <c r="G1317"/>
  <c r="P1317"/>
  <c r="E1318"/>
  <c r="O1318"/>
  <c r="G1318"/>
  <c r="P1318" s="1"/>
  <c r="K1220"/>
  <c r="N1220" s="1"/>
  <c r="L1220"/>
  <c r="K1221"/>
  <c r="L1221"/>
  <c r="K1222"/>
  <c r="L1222"/>
  <c r="N1222"/>
  <c r="L1223"/>
  <c r="K1224"/>
  <c r="N1224" s="1"/>
  <c r="L1224"/>
  <c r="L1225"/>
  <c r="K1226"/>
  <c r="N1226"/>
  <c r="L1227"/>
  <c r="K1228"/>
  <c r="N1228" s="1"/>
  <c r="L1228"/>
  <c r="K1229"/>
  <c r="K1230"/>
  <c r="L1230"/>
  <c r="N1230"/>
  <c r="K1231"/>
  <c r="K1232"/>
  <c r="N1232" s="1"/>
  <c r="L1232"/>
  <c r="K1234"/>
  <c r="N1234" s="1"/>
  <c r="L1235"/>
  <c r="L1236"/>
  <c r="K1237"/>
  <c r="L1237"/>
  <c r="K1238"/>
  <c r="L1238"/>
  <c r="N1238"/>
  <c r="K1240"/>
  <c r="N1240" s="1"/>
  <c r="L1240"/>
  <c r="K1242"/>
  <c r="L1243"/>
  <c r="L1244"/>
  <c r="K1245"/>
  <c r="N1245" s="1"/>
  <c r="L1245"/>
  <c r="K1246"/>
  <c r="L1246"/>
  <c r="N1246"/>
  <c r="K1247"/>
  <c r="L1247"/>
  <c r="K1248"/>
  <c r="N1248" s="1"/>
  <c r="L1248"/>
  <c r="L1249"/>
  <c r="K1250"/>
  <c r="L1251"/>
  <c r="K1252"/>
  <c r="L1252"/>
  <c r="N1252"/>
  <c r="K1253"/>
  <c r="K1254"/>
  <c r="L1254"/>
  <c r="N1254"/>
  <c r="L1255"/>
  <c r="K1256"/>
  <c r="N1256" s="1"/>
  <c r="L1256"/>
  <c r="L1257"/>
  <c r="K1258"/>
  <c r="N1258"/>
  <c r="L1259"/>
  <c r="K1260"/>
  <c r="L1260"/>
  <c r="N1260" s="1"/>
  <c r="K1261"/>
  <c r="K1262"/>
  <c r="L1262"/>
  <c r="N1262"/>
  <c r="K1264"/>
  <c r="N1264" s="1"/>
  <c r="L1264"/>
  <c r="L1265"/>
  <c r="K1266"/>
  <c r="N1266"/>
  <c r="L1267"/>
  <c r="L1268"/>
  <c r="K1269"/>
  <c r="L1269"/>
  <c r="N1269" s="1"/>
  <c r="K1270"/>
  <c r="L1270"/>
  <c r="N1270"/>
  <c r="K1271"/>
  <c r="K1272"/>
  <c r="N1272" s="1"/>
  <c r="L1272"/>
  <c r="K1274"/>
  <c r="L1275"/>
  <c r="K1276"/>
  <c r="N1276" s="1"/>
  <c r="L1276"/>
  <c r="K1277"/>
  <c r="L1277"/>
  <c r="N1277" s="1"/>
  <c r="K1278"/>
  <c r="L1278"/>
  <c r="N1278"/>
  <c r="K1279"/>
  <c r="L1279"/>
  <c r="K1280"/>
  <c r="N1280" s="1"/>
  <c r="L1280"/>
  <c r="K1282"/>
  <c r="N1282"/>
  <c r="L1283"/>
  <c r="K1284"/>
  <c r="L1284"/>
  <c r="K1285"/>
  <c r="K1286"/>
  <c r="L1286"/>
  <c r="N1286"/>
  <c r="K1287"/>
  <c r="L1287"/>
  <c r="K1288"/>
  <c r="N1288" s="1"/>
  <c r="L1288"/>
  <c r="K1290"/>
  <c r="N1290" s="1"/>
  <c r="L1291"/>
  <c r="L1292"/>
  <c r="K1293"/>
  <c r="L1293"/>
  <c r="N1293" s="1"/>
  <c r="K1294"/>
  <c r="L1294"/>
  <c r="N1294"/>
  <c r="K1295"/>
  <c r="N1295" s="1"/>
  <c r="L1295"/>
  <c r="K1296"/>
  <c r="N1296" s="1"/>
  <c r="L1296"/>
  <c r="L1297"/>
  <c r="K1298"/>
  <c r="L1299"/>
  <c r="K1300"/>
  <c r="L1300"/>
  <c r="N1300"/>
  <c r="K1301"/>
  <c r="L1301"/>
  <c r="N1301" s="1"/>
  <c r="K1302"/>
  <c r="L1302"/>
  <c r="N1302"/>
  <c r="L1303"/>
  <c r="K1304"/>
  <c r="N1304" s="1"/>
  <c r="L1304"/>
  <c r="L1305"/>
  <c r="K1306"/>
  <c r="N1306" s="1"/>
  <c r="L1307"/>
  <c r="L1308"/>
  <c r="K1309"/>
  <c r="K1310"/>
  <c r="L1310"/>
  <c r="N1310"/>
  <c r="K1312"/>
  <c r="N1312" s="1"/>
  <c r="L1312"/>
  <c r="L1313"/>
  <c r="K1314"/>
  <c r="L1315"/>
  <c r="K1316"/>
  <c r="L1316"/>
  <c r="N1316"/>
  <c r="K1317"/>
  <c r="L1317"/>
  <c r="N1317" s="1"/>
  <c r="K1318"/>
  <c r="L1318"/>
  <c r="N1318"/>
  <c r="E1219"/>
  <c r="K1219" s="1"/>
  <c r="O1219"/>
  <c r="G1219"/>
  <c r="L1219" s="1"/>
  <c r="P1219"/>
  <c r="Q1219" s="1"/>
  <c r="N1219"/>
  <c r="E1207"/>
  <c r="K1207" s="1"/>
  <c r="N1207" s="1"/>
  <c r="G1207"/>
  <c r="L1207"/>
  <c r="E1208"/>
  <c r="K1208" s="1"/>
  <c r="G1208"/>
  <c r="E1209"/>
  <c r="K1209"/>
  <c r="G1209"/>
  <c r="L1209" s="1"/>
  <c r="E1210"/>
  <c r="K1210"/>
  <c r="G1210"/>
  <c r="L1210" s="1"/>
  <c r="N1210" s="1"/>
  <c r="E1211"/>
  <c r="K1211" s="1"/>
  <c r="N1211" s="1"/>
  <c r="G1211"/>
  <c r="L1211"/>
  <c r="E1212"/>
  <c r="K1212" s="1"/>
  <c r="G1212"/>
  <c r="L1212" s="1"/>
  <c r="E1213"/>
  <c r="K1213"/>
  <c r="N1213" s="1"/>
  <c r="G1213"/>
  <c r="L1213" s="1"/>
  <c r="E1214"/>
  <c r="K1214" s="1"/>
  <c r="G1214"/>
  <c r="L1214"/>
  <c r="N1214"/>
  <c r="E1215"/>
  <c r="G1215"/>
  <c r="L1215"/>
  <c r="E1216"/>
  <c r="K1216" s="1"/>
  <c r="G1216"/>
  <c r="L1216"/>
  <c r="N1216"/>
  <c r="E1217"/>
  <c r="K1217"/>
  <c r="N1217" s="1"/>
  <c r="G1217"/>
  <c r="L1217"/>
  <c r="E1206"/>
  <c r="K1206"/>
  <c r="G1206"/>
  <c r="L1206" s="1"/>
  <c r="N1206"/>
  <c r="E1204"/>
  <c r="K1204" s="1"/>
  <c r="N1204" s="1"/>
  <c r="G1204"/>
  <c r="L1204"/>
  <c r="Q1318" i="5"/>
  <c r="Q1316"/>
  <c r="Q1314"/>
  <c r="Q1311"/>
  <c r="Q1310"/>
  <c r="Q1308"/>
  <c r="Q1306"/>
  <c r="Q1303"/>
  <c r="Q1302"/>
  <c r="Q1295"/>
  <c r="Q1293"/>
  <c r="Q1292"/>
  <c r="Q1287"/>
  <c r="Q1284"/>
  <c r="Q1283"/>
  <c r="Q1279"/>
  <c r="Q1278"/>
  <c r="Q1277"/>
  <c r="Q1276"/>
  <c r="Q1273"/>
  <c r="Q1271"/>
  <c r="Q1270"/>
  <c r="Q1269"/>
  <c r="Q1268"/>
  <c r="Q1266"/>
  <c r="Q1262"/>
  <c r="Q1261"/>
  <c r="Q1260"/>
  <c r="Q1258"/>
  <c r="Q1256"/>
  <c r="Q1255"/>
  <c r="Q1254"/>
  <c r="Q1252"/>
  <c r="Q1250"/>
  <c r="Q1246"/>
  <c r="Q1244"/>
  <c r="Q1242"/>
  <c r="Q1239"/>
  <c r="Q1237"/>
  <c r="Q1233"/>
  <c r="Q1232"/>
  <c r="Q1231"/>
  <c r="Q1229"/>
  <c r="Q1228"/>
  <c r="Q1227"/>
  <c r="Q1224"/>
  <c r="Q1223"/>
  <c r="Q1220"/>
  <c r="Q1219"/>
  <c r="Q1312" i="6"/>
  <c r="Q1306"/>
  <c r="Q1297"/>
  <c r="Q1296"/>
  <c r="Q1291"/>
  <c r="Q1288"/>
  <c r="Q1287"/>
  <c r="Q1284"/>
  <c r="Q1281"/>
  <c r="Q1280"/>
  <c r="Q1279"/>
  <c r="Q1274"/>
  <c r="Q1271"/>
  <c r="Q1269"/>
  <c r="Q1265"/>
  <c r="Q1264"/>
  <c r="Q1262"/>
  <c r="Q1259"/>
  <c r="Q1258"/>
  <c r="Q1256"/>
  <c r="Q1255"/>
  <c r="Q1252"/>
  <c r="Q1248"/>
  <c r="Q1247"/>
  <c r="Q1246"/>
  <c r="Q1242"/>
  <c r="Q1237"/>
  <c r="Q1234"/>
  <c r="Q1233"/>
  <c r="Q1232"/>
  <c r="Q1228"/>
  <c r="Q1227"/>
  <c r="Q1224"/>
  <c r="Q1220"/>
  <c r="Q1317" i="7"/>
  <c r="Q1316"/>
  <c r="Q1314"/>
  <c r="Q1309"/>
  <c r="Q1303"/>
  <c r="Q1301"/>
  <c r="Q1295"/>
  <c r="Q1293"/>
  <c r="Q1287"/>
  <c r="Q1285"/>
  <c r="Q1284"/>
  <c r="Q1282"/>
  <c r="Q1278"/>
  <c r="Q1277"/>
  <c r="Q1271"/>
  <c r="Q1269"/>
  <c r="Q1268"/>
  <c r="Q1263"/>
  <c r="Q1261"/>
  <c r="Q1259"/>
  <c r="Q1256"/>
  <c r="Q1254"/>
  <c r="Q1252"/>
  <c r="Q1249"/>
  <c r="Q1247"/>
  <c r="Q1244"/>
  <c r="Q1241"/>
  <c r="Q1240"/>
  <c r="Q1239"/>
  <c r="Q1238"/>
  <c r="Q1236"/>
  <c r="Q1234"/>
  <c r="Q1228"/>
  <c r="Q1226"/>
  <c r="Q1223"/>
  <c r="Q1222"/>
  <c r="Q1221"/>
  <c r="Q1220"/>
  <c r="Q1315" i="8"/>
  <c r="Q1314"/>
  <c r="Q1313"/>
  <c r="Q1312"/>
  <c r="Q1311"/>
  <c r="Q1307"/>
  <c r="Q1306"/>
  <c r="Q1305"/>
  <c r="Q1303"/>
  <c r="Q1299"/>
  <c r="Q1298"/>
  <c r="Q1297"/>
  <c r="Q1296"/>
  <c r="Q1295"/>
  <c r="Q1293"/>
  <c r="Q1290"/>
  <c r="Q1289"/>
  <c r="Q1287"/>
  <c r="Q1283"/>
  <c r="Q1282"/>
  <c r="Q1281"/>
  <c r="Q1280"/>
  <c r="Q1279"/>
  <c r="Q1275"/>
  <c r="Q1273"/>
  <c r="Q1271"/>
  <c r="Q1266"/>
  <c r="Q1265"/>
  <c r="Q1264"/>
  <c r="Q1263"/>
  <c r="Q1261"/>
  <c r="Q1259"/>
  <c r="Q1257"/>
  <c r="Q1256"/>
  <c r="Q1255"/>
  <c r="Q1251"/>
  <c r="Q1249"/>
  <c r="Q1248"/>
  <c r="Q1247"/>
  <c r="Q1243"/>
  <c r="Q1242"/>
  <c r="Q1241"/>
  <c r="Q1240"/>
  <c r="Q1239"/>
  <c r="Q1234"/>
  <c r="Q1233"/>
  <c r="Q1232"/>
  <c r="Q1231"/>
  <c r="Q1229"/>
  <c r="Q1227"/>
  <c r="Q1225"/>
  <c r="Q1224"/>
  <c r="Q1223"/>
  <c r="Q1219"/>
  <c r="Q1318" i="9"/>
  <c r="Q1315"/>
  <c r="Q1312"/>
  <c r="Q1310"/>
  <c r="Q1307"/>
  <c r="Q1302"/>
  <c r="Q1299"/>
  <c r="Q1295"/>
  <c r="Q1294"/>
  <c r="Q1291"/>
  <c r="Q1288"/>
  <c r="Q1287"/>
  <c r="Q1286"/>
  <c r="Q1283"/>
  <c r="Q1278"/>
  <c r="Q1275"/>
  <c r="Q1272"/>
  <c r="Q1271"/>
  <c r="Q1270"/>
  <c r="Q1267"/>
  <c r="Q1264"/>
  <c r="Q1262"/>
  <c r="Q1260"/>
  <c r="Q1259"/>
  <c r="Q1256"/>
  <c r="Q1254"/>
  <c r="Q1251"/>
  <c r="Q1248"/>
  <c r="Q1246"/>
  <c r="Q1243"/>
  <c r="Q1238"/>
  <c r="Q1235"/>
  <c r="Q1230"/>
  <c r="Q1227"/>
  <c r="Q1224"/>
  <c r="Q1222"/>
  <c r="Q1298" i="10"/>
  <c r="Q1292"/>
  <c r="Q1290"/>
  <c r="Q1284"/>
  <c r="Q1277"/>
  <c r="Q1274"/>
  <c r="Q1272"/>
  <c r="Q1264"/>
  <c r="Q1260"/>
  <c r="Q1256"/>
  <c r="Q1253"/>
  <c r="Q1244"/>
  <c r="Q1240"/>
  <c r="Q1232"/>
  <c r="Q1228"/>
  <c r="Q1224"/>
  <c r="Q1221"/>
  <c r="Q1220"/>
  <c r="Q1286" i="11"/>
  <c r="Q1288"/>
  <c r="Q1310"/>
  <c r="Q1318"/>
  <c r="G725" i="2"/>
  <c r="L725"/>
  <c r="N725" s="1"/>
  <c r="E725"/>
  <c r="K725" s="1"/>
  <c r="G724"/>
  <c r="L724"/>
  <c r="E724"/>
  <c r="G723"/>
  <c r="E723"/>
  <c r="K723"/>
  <c r="G722"/>
  <c r="L722"/>
  <c r="N722" s="1"/>
  <c r="E722"/>
  <c r="K722" s="1"/>
  <c r="G721"/>
  <c r="E721"/>
  <c r="K721"/>
  <c r="G720"/>
  <c r="L720"/>
  <c r="E720"/>
  <c r="Y720" s="1"/>
  <c r="K720"/>
  <c r="G719"/>
  <c r="L719"/>
  <c r="E719"/>
  <c r="K719"/>
  <c r="N719" s="1"/>
  <c r="G718"/>
  <c r="L718"/>
  <c r="N718" s="1"/>
  <c r="E718"/>
  <c r="K718"/>
  <c r="G717"/>
  <c r="L717"/>
  <c r="E717"/>
  <c r="K717" s="1"/>
  <c r="N717"/>
  <c r="G716"/>
  <c r="L716"/>
  <c r="E716"/>
  <c r="K716"/>
  <c r="N716"/>
  <c r="G715"/>
  <c r="L715" s="1"/>
  <c r="N715" s="1"/>
  <c r="E715"/>
  <c r="K715" s="1"/>
  <c r="G714"/>
  <c r="L714"/>
  <c r="E714"/>
  <c r="K714"/>
  <c r="N714"/>
  <c r="G712"/>
  <c r="L712" s="1"/>
  <c r="N712" s="1"/>
  <c r="E712"/>
  <c r="K712"/>
  <c r="G725" i="3"/>
  <c r="E725"/>
  <c r="K725"/>
  <c r="G724"/>
  <c r="L724"/>
  <c r="E724"/>
  <c r="K724"/>
  <c r="N724" s="1"/>
  <c r="G723"/>
  <c r="E723"/>
  <c r="K723"/>
  <c r="G722"/>
  <c r="L722"/>
  <c r="E722"/>
  <c r="K722" s="1"/>
  <c r="N722" s="1"/>
  <c r="G721"/>
  <c r="L721"/>
  <c r="E721"/>
  <c r="K721"/>
  <c r="N721"/>
  <c r="G720"/>
  <c r="Y720" s="1"/>
  <c r="L720"/>
  <c r="N720" s="1"/>
  <c r="E720"/>
  <c r="K720" s="1"/>
  <c r="G719"/>
  <c r="L719"/>
  <c r="E719"/>
  <c r="K719" s="1"/>
  <c r="N719" s="1"/>
  <c r="G718"/>
  <c r="L718" s="1"/>
  <c r="N718" s="1"/>
  <c r="E718"/>
  <c r="K718"/>
  <c r="G717"/>
  <c r="L717"/>
  <c r="N717" s="1"/>
  <c r="E717"/>
  <c r="K717" s="1"/>
  <c r="G716"/>
  <c r="L716"/>
  <c r="E716"/>
  <c r="K716"/>
  <c r="N716" s="1"/>
  <c r="G715"/>
  <c r="Y715" s="1"/>
  <c r="L715"/>
  <c r="N715" s="1"/>
  <c r="E715"/>
  <c r="K715"/>
  <c r="G714"/>
  <c r="L714"/>
  <c r="E714"/>
  <c r="G712"/>
  <c r="L712"/>
  <c r="E712"/>
  <c r="K712"/>
  <c r="N712"/>
  <c r="G725" i="4"/>
  <c r="E725"/>
  <c r="K725" s="1"/>
  <c r="E724"/>
  <c r="K724"/>
  <c r="G724"/>
  <c r="L724"/>
  <c r="N724" s="1"/>
  <c r="G723"/>
  <c r="E723"/>
  <c r="K723"/>
  <c r="G722"/>
  <c r="E722"/>
  <c r="K722"/>
  <c r="G721"/>
  <c r="L721"/>
  <c r="E721"/>
  <c r="K721"/>
  <c r="N721"/>
  <c r="G720"/>
  <c r="L720" s="1"/>
  <c r="N720" s="1"/>
  <c r="E720"/>
  <c r="K720"/>
  <c r="G719"/>
  <c r="L719"/>
  <c r="E719"/>
  <c r="K719"/>
  <c r="G718"/>
  <c r="L718" s="1"/>
  <c r="E718"/>
  <c r="K718"/>
  <c r="N718"/>
  <c r="G717"/>
  <c r="L717"/>
  <c r="E717"/>
  <c r="G716"/>
  <c r="L716"/>
  <c r="E716"/>
  <c r="K716"/>
  <c r="N716"/>
  <c r="G715"/>
  <c r="L715" s="1"/>
  <c r="N715" s="1"/>
  <c r="E715"/>
  <c r="K715"/>
  <c r="G714"/>
  <c r="L714" s="1"/>
  <c r="E714"/>
  <c r="E712"/>
  <c r="K712"/>
  <c r="G712"/>
  <c r="L712"/>
  <c r="N712" s="1"/>
  <c r="Q1277" i="11"/>
  <c r="Q1272"/>
  <c r="Q1270"/>
  <c r="Q1269"/>
  <c r="Q1266"/>
  <c r="Q1264"/>
  <c r="Q1262"/>
  <c r="Q1260"/>
  <c r="Q1255"/>
  <c r="Q1254"/>
  <c r="Q1247"/>
  <c r="Q1246"/>
  <c r="Q1245"/>
  <c r="Q1240"/>
  <c r="Q1237"/>
  <c r="Q1234"/>
  <c r="Q1232"/>
  <c r="Q1230"/>
  <c r="Q1229"/>
  <c r="Q1228"/>
  <c r="Q1222"/>
  <c r="Q1221"/>
  <c r="Q1220"/>
  <c r="G785" i="2"/>
  <c r="P785"/>
  <c r="E785"/>
  <c r="K785" s="1"/>
  <c r="O785"/>
  <c r="R785" s="1"/>
  <c r="Q785"/>
  <c r="L785"/>
  <c r="G784"/>
  <c r="L784" s="1"/>
  <c r="P784"/>
  <c r="E784"/>
  <c r="G783"/>
  <c r="L783" s="1"/>
  <c r="P783"/>
  <c r="E783"/>
  <c r="G782"/>
  <c r="E782"/>
  <c r="K782" s="1"/>
  <c r="O782"/>
  <c r="G781"/>
  <c r="E781"/>
  <c r="G780"/>
  <c r="P780"/>
  <c r="E780"/>
  <c r="O780"/>
  <c r="L780"/>
  <c r="K780"/>
  <c r="N780"/>
  <c r="G779"/>
  <c r="P779" s="1"/>
  <c r="R779" s="1"/>
  <c r="E779"/>
  <c r="O779"/>
  <c r="Q779"/>
  <c r="L779"/>
  <c r="K779"/>
  <c r="N779"/>
  <c r="G778"/>
  <c r="P778"/>
  <c r="E778"/>
  <c r="O778"/>
  <c r="R778"/>
  <c r="Q778"/>
  <c r="L778"/>
  <c r="K778"/>
  <c r="G777"/>
  <c r="P777"/>
  <c r="E777"/>
  <c r="K777" s="1"/>
  <c r="O777"/>
  <c r="Q777" s="1"/>
  <c r="R777"/>
  <c r="L777"/>
  <c r="N777" s="1"/>
  <c r="G776"/>
  <c r="L776" s="1"/>
  <c r="N776" s="1"/>
  <c r="P776"/>
  <c r="E776"/>
  <c r="K776" s="1"/>
  <c r="G775"/>
  <c r="L775" s="1"/>
  <c r="N775" s="1"/>
  <c r="P775"/>
  <c r="R775" s="1"/>
  <c r="E775"/>
  <c r="K775" s="1"/>
  <c r="O775"/>
  <c r="Q775" s="1"/>
  <c r="G774"/>
  <c r="L774" s="1"/>
  <c r="P774"/>
  <c r="R774" s="1"/>
  <c r="E774"/>
  <c r="K774" s="1"/>
  <c r="N774" s="1"/>
  <c r="O774"/>
  <c r="G773"/>
  <c r="P773"/>
  <c r="R773" s="1"/>
  <c r="E773"/>
  <c r="O773" s="1"/>
  <c r="G772"/>
  <c r="Y772" s="1"/>
  <c r="P772"/>
  <c r="E772"/>
  <c r="O772"/>
  <c r="L772"/>
  <c r="N772" s="1"/>
  <c r="K772"/>
  <c r="G771"/>
  <c r="P771" s="1"/>
  <c r="E771"/>
  <c r="O771"/>
  <c r="L771"/>
  <c r="N771" s="1"/>
  <c r="K771"/>
  <c r="G770"/>
  <c r="P770"/>
  <c r="E770"/>
  <c r="O770"/>
  <c r="R770"/>
  <c r="Q770"/>
  <c r="L770"/>
  <c r="N770" s="1"/>
  <c r="K770"/>
  <c r="G769"/>
  <c r="P769"/>
  <c r="E769"/>
  <c r="K769" s="1"/>
  <c r="O769"/>
  <c r="R769" s="1"/>
  <c r="Q769"/>
  <c r="L769"/>
  <c r="G768"/>
  <c r="L768" s="1"/>
  <c r="P768"/>
  <c r="E768"/>
  <c r="O768"/>
  <c r="G767"/>
  <c r="L767" s="1"/>
  <c r="N767" s="1"/>
  <c r="P767"/>
  <c r="E767"/>
  <c r="K767" s="1"/>
  <c r="G766"/>
  <c r="L766" s="1"/>
  <c r="P766"/>
  <c r="E766"/>
  <c r="K766" s="1"/>
  <c r="O766"/>
  <c r="Q766" s="1"/>
  <c r="N766"/>
  <c r="G765"/>
  <c r="L765" s="1"/>
  <c r="E765"/>
  <c r="O765" s="1"/>
  <c r="K765"/>
  <c r="N765" s="1"/>
  <c r="G764"/>
  <c r="L764" s="1"/>
  <c r="P764"/>
  <c r="E764"/>
  <c r="O764"/>
  <c r="K764"/>
  <c r="G763"/>
  <c r="E763"/>
  <c r="O763"/>
  <c r="K763"/>
  <c r="G762"/>
  <c r="P762"/>
  <c r="E762"/>
  <c r="O762"/>
  <c r="R762"/>
  <c r="Q762"/>
  <c r="L762"/>
  <c r="K762"/>
  <c r="G761"/>
  <c r="P761"/>
  <c r="E761"/>
  <c r="K761" s="1"/>
  <c r="O761"/>
  <c r="Q761" s="1"/>
  <c r="R761"/>
  <c r="L761"/>
  <c r="G760"/>
  <c r="L760" s="1"/>
  <c r="P760"/>
  <c r="E760"/>
  <c r="G759"/>
  <c r="L759" s="1"/>
  <c r="P759"/>
  <c r="E759"/>
  <c r="K759" s="1"/>
  <c r="G758"/>
  <c r="L758" s="1"/>
  <c r="P758"/>
  <c r="E758"/>
  <c r="Y758" s="1"/>
  <c r="G757"/>
  <c r="L757" s="1"/>
  <c r="P757"/>
  <c r="E757"/>
  <c r="G756"/>
  <c r="P756" s="1"/>
  <c r="E756"/>
  <c r="O756"/>
  <c r="L756"/>
  <c r="N756" s="1"/>
  <c r="K756"/>
  <c r="G755"/>
  <c r="E755"/>
  <c r="O755"/>
  <c r="K755"/>
  <c r="G754"/>
  <c r="P754"/>
  <c r="E754"/>
  <c r="O754"/>
  <c r="R754"/>
  <c r="Q754"/>
  <c r="L754"/>
  <c r="K754"/>
  <c r="G753"/>
  <c r="P753"/>
  <c r="E753"/>
  <c r="K753" s="1"/>
  <c r="O753"/>
  <c r="R753" s="1"/>
  <c r="Q753"/>
  <c r="L753"/>
  <c r="G752"/>
  <c r="L752" s="1"/>
  <c r="P752"/>
  <c r="E752"/>
  <c r="G751"/>
  <c r="L751" s="1"/>
  <c r="P751"/>
  <c r="E751"/>
  <c r="G750"/>
  <c r="E750"/>
  <c r="K750" s="1"/>
  <c r="O750"/>
  <c r="G749"/>
  <c r="E749"/>
  <c r="O749" s="1"/>
  <c r="K749"/>
  <c r="G748"/>
  <c r="P748"/>
  <c r="E748"/>
  <c r="O748"/>
  <c r="L748"/>
  <c r="K748"/>
  <c r="N748" s="1"/>
  <c r="G747"/>
  <c r="P747" s="1"/>
  <c r="R747" s="1"/>
  <c r="E747"/>
  <c r="O747"/>
  <c r="Q747"/>
  <c r="L747"/>
  <c r="K747"/>
  <c r="N747"/>
  <c r="G746"/>
  <c r="P746"/>
  <c r="E746"/>
  <c r="O746"/>
  <c r="R746"/>
  <c r="Q746"/>
  <c r="L746"/>
  <c r="K746"/>
  <c r="G745"/>
  <c r="P745"/>
  <c r="E745"/>
  <c r="K745" s="1"/>
  <c r="O745"/>
  <c r="Q745" s="1"/>
  <c r="L745"/>
  <c r="N745" s="1"/>
  <c r="G744"/>
  <c r="L744" s="1"/>
  <c r="N744" s="1"/>
  <c r="P744"/>
  <c r="E744"/>
  <c r="K744" s="1"/>
  <c r="G743"/>
  <c r="L743" s="1"/>
  <c r="N743" s="1"/>
  <c r="P743"/>
  <c r="R743" s="1"/>
  <c r="E743"/>
  <c r="K743" s="1"/>
  <c r="O743"/>
  <c r="Q743" s="1"/>
  <c r="G742"/>
  <c r="L742" s="1"/>
  <c r="P742"/>
  <c r="R742" s="1"/>
  <c r="E742"/>
  <c r="K742" s="1"/>
  <c r="N742" s="1"/>
  <c r="O742"/>
  <c r="G741"/>
  <c r="P741"/>
  <c r="R741" s="1"/>
  <c r="E741"/>
  <c r="O741" s="1"/>
  <c r="G740"/>
  <c r="E740"/>
  <c r="O740"/>
  <c r="K740"/>
  <c r="G739"/>
  <c r="P739" s="1"/>
  <c r="E739"/>
  <c r="O739"/>
  <c r="L739"/>
  <c r="N739" s="1"/>
  <c r="K739"/>
  <c r="G738"/>
  <c r="P738"/>
  <c r="E738"/>
  <c r="O738"/>
  <c r="R738"/>
  <c r="Q738"/>
  <c r="L738"/>
  <c r="N738" s="1"/>
  <c r="K738"/>
  <c r="G737"/>
  <c r="P737"/>
  <c r="E737"/>
  <c r="K737" s="1"/>
  <c r="O737"/>
  <c r="R737" s="1"/>
  <c r="Q737"/>
  <c r="L737"/>
  <c r="N737" s="1"/>
  <c r="G736"/>
  <c r="L736" s="1"/>
  <c r="P736"/>
  <c r="E736"/>
  <c r="O736"/>
  <c r="Q736" s="1"/>
  <c r="R736"/>
  <c r="G735"/>
  <c r="L735" s="1"/>
  <c r="N735" s="1"/>
  <c r="P735"/>
  <c r="E735"/>
  <c r="K735" s="1"/>
  <c r="G734"/>
  <c r="L734" s="1"/>
  <c r="N734" s="1"/>
  <c r="P734"/>
  <c r="E734"/>
  <c r="K734" s="1"/>
  <c r="O734"/>
  <c r="Q734" s="1"/>
  <c r="G733"/>
  <c r="L733" s="1"/>
  <c r="E733"/>
  <c r="O733" s="1"/>
  <c r="K733"/>
  <c r="N733" s="1"/>
  <c r="G732"/>
  <c r="L732" s="1"/>
  <c r="N732" s="1"/>
  <c r="P732"/>
  <c r="E732"/>
  <c r="O732"/>
  <c r="K732"/>
  <c r="G731"/>
  <c r="E731"/>
  <c r="O731"/>
  <c r="K731"/>
  <c r="G730"/>
  <c r="P730"/>
  <c r="E730"/>
  <c r="O730"/>
  <c r="R730"/>
  <c r="Q730"/>
  <c r="L730"/>
  <c r="K730"/>
  <c r="G729"/>
  <c r="P729" s="1"/>
  <c r="E729"/>
  <c r="K729" s="1"/>
  <c r="O729"/>
  <c r="L729"/>
  <c r="G728"/>
  <c r="L728" s="1"/>
  <c r="P728"/>
  <c r="E728"/>
  <c r="O728"/>
  <c r="R728" s="1"/>
  <c r="Q728"/>
  <c r="G727"/>
  <c r="L727" s="1"/>
  <c r="N727" s="1"/>
  <c r="P727"/>
  <c r="E727"/>
  <c r="K727" s="1"/>
  <c r="O727"/>
  <c r="G785" i="3"/>
  <c r="E785"/>
  <c r="K785" s="1"/>
  <c r="O785"/>
  <c r="G784"/>
  <c r="L784" s="1"/>
  <c r="P784"/>
  <c r="E784"/>
  <c r="K784"/>
  <c r="N784" s="1"/>
  <c r="G783"/>
  <c r="P783"/>
  <c r="E783"/>
  <c r="O783"/>
  <c r="L783"/>
  <c r="K783"/>
  <c r="N783" s="1"/>
  <c r="G782"/>
  <c r="P782" s="1"/>
  <c r="E782"/>
  <c r="O782" s="1"/>
  <c r="Q782"/>
  <c r="K782"/>
  <c r="G781"/>
  <c r="P781"/>
  <c r="E781"/>
  <c r="O781"/>
  <c r="R781"/>
  <c r="Q781"/>
  <c r="L781"/>
  <c r="K781"/>
  <c r="G780"/>
  <c r="P780" s="1"/>
  <c r="Q780" s="1"/>
  <c r="E780"/>
  <c r="K780" s="1"/>
  <c r="O780"/>
  <c r="R780"/>
  <c r="L780"/>
  <c r="G779"/>
  <c r="L779" s="1"/>
  <c r="P779"/>
  <c r="E779"/>
  <c r="O779"/>
  <c r="G778"/>
  <c r="L778" s="1"/>
  <c r="N778" s="1"/>
  <c r="P778"/>
  <c r="E778"/>
  <c r="K778" s="1"/>
  <c r="O778"/>
  <c r="G777"/>
  <c r="E777"/>
  <c r="S777" s="1"/>
  <c r="G776"/>
  <c r="L776" s="1"/>
  <c r="P776"/>
  <c r="E776"/>
  <c r="G775"/>
  <c r="E775"/>
  <c r="O775"/>
  <c r="L775"/>
  <c r="K775"/>
  <c r="N775"/>
  <c r="G774"/>
  <c r="P774" s="1"/>
  <c r="E774"/>
  <c r="O774" s="1"/>
  <c r="Q774" s="1"/>
  <c r="K774"/>
  <c r="G773"/>
  <c r="P773"/>
  <c r="E773"/>
  <c r="O773"/>
  <c r="R773"/>
  <c r="Q773"/>
  <c r="L773"/>
  <c r="K773"/>
  <c r="G772"/>
  <c r="P772" s="1"/>
  <c r="R772" s="1"/>
  <c r="E772"/>
  <c r="K772" s="1"/>
  <c r="O772"/>
  <c r="Q772"/>
  <c r="L772"/>
  <c r="G771"/>
  <c r="L771" s="1"/>
  <c r="P771"/>
  <c r="E771"/>
  <c r="G770"/>
  <c r="L770" s="1"/>
  <c r="N770" s="1"/>
  <c r="P770"/>
  <c r="E770"/>
  <c r="K770" s="1"/>
  <c r="O770"/>
  <c r="G769"/>
  <c r="E769"/>
  <c r="K769" s="1"/>
  <c r="O769"/>
  <c r="G768"/>
  <c r="L768" s="1"/>
  <c r="P768"/>
  <c r="R768" s="1"/>
  <c r="E768"/>
  <c r="O768" s="1"/>
  <c r="K768"/>
  <c r="N768" s="1"/>
  <c r="G767"/>
  <c r="P767"/>
  <c r="E767"/>
  <c r="O767"/>
  <c r="L767"/>
  <c r="K767"/>
  <c r="G766"/>
  <c r="P766" s="1"/>
  <c r="E766"/>
  <c r="O766" s="1"/>
  <c r="Q766" s="1"/>
  <c r="K766"/>
  <c r="G765"/>
  <c r="P765"/>
  <c r="E765"/>
  <c r="O765"/>
  <c r="R765"/>
  <c r="Q765"/>
  <c r="L765"/>
  <c r="K765"/>
  <c r="G764"/>
  <c r="P764" s="1"/>
  <c r="E764"/>
  <c r="K764" s="1"/>
  <c r="O764"/>
  <c r="R764"/>
  <c r="Q764"/>
  <c r="L764"/>
  <c r="G763"/>
  <c r="L763" s="1"/>
  <c r="P763"/>
  <c r="E763"/>
  <c r="O763" s="1"/>
  <c r="G762"/>
  <c r="L762" s="1"/>
  <c r="N762" s="1"/>
  <c r="P762"/>
  <c r="E762"/>
  <c r="K762" s="1"/>
  <c r="O762"/>
  <c r="Q762" s="1"/>
  <c r="R762"/>
  <c r="G761"/>
  <c r="E761"/>
  <c r="G760"/>
  <c r="L760" s="1"/>
  <c r="P760"/>
  <c r="E760"/>
  <c r="G759"/>
  <c r="E759"/>
  <c r="O759"/>
  <c r="K759"/>
  <c r="G758"/>
  <c r="P758" s="1"/>
  <c r="E758"/>
  <c r="O758" s="1"/>
  <c r="Q758" s="1"/>
  <c r="K758"/>
  <c r="G757"/>
  <c r="P757"/>
  <c r="E757"/>
  <c r="O757"/>
  <c r="R757"/>
  <c r="Q757"/>
  <c r="L757"/>
  <c r="K757"/>
  <c r="G756"/>
  <c r="P756" s="1"/>
  <c r="R756" s="1"/>
  <c r="E756"/>
  <c r="K756" s="1"/>
  <c r="O756"/>
  <c r="L756"/>
  <c r="G755"/>
  <c r="L755" s="1"/>
  <c r="P755"/>
  <c r="E755"/>
  <c r="O755"/>
  <c r="G754"/>
  <c r="L754" s="1"/>
  <c r="N754" s="1"/>
  <c r="P754"/>
  <c r="E754"/>
  <c r="K754" s="1"/>
  <c r="O754"/>
  <c r="G753"/>
  <c r="E753"/>
  <c r="O753"/>
  <c r="G752"/>
  <c r="L752" s="1"/>
  <c r="P752"/>
  <c r="E752"/>
  <c r="K752"/>
  <c r="N752" s="1"/>
  <c r="G751"/>
  <c r="L751" s="1"/>
  <c r="P751"/>
  <c r="R751" s="1"/>
  <c r="E751"/>
  <c r="O751" s="1"/>
  <c r="K751"/>
  <c r="G750"/>
  <c r="E750"/>
  <c r="O750" s="1"/>
  <c r="K750"/>
  <c r="G749"/>
  <c r="P749" s="1"/>
  <c r="R749" s="1"/>
  <c r="E749"/>
  <c r="O749"/>
  <c r="Q749"/>
  <c r="L749"/>
  <c r="N749" s="1"/>
  <c r="K749"/>
  <c r="G748"/>
  <c r="P748" s="1"/>
  <c r="E748"/>
  <c r="K748" s="1"/>
  <c r="O748"/>
  <c r="L748"/>
  <c r="G747"/>
  <c r="P747"/>
  <c r="E747"/>
  <c r="K747" s="1"/>
  <c r="O747"/>
  <c r="R747"/>
  <c r="Q747"/>
  <c r="L747"/>
  <c r="N747" s="1"/>
  <c r="G746"/>
  <c r="L746" s="1"/>
  <c r="N746" s="1"/>
  <c r="P746"/>
  <c r="E746"/>
  <c r="K746" s="1"/>
  <c r="G745"/>
  <c r="L745" s="1"/>
  <c r="N745" s="1"/>
  <c r="P745"/>
  <c r="R745" s="1"/>
  <c r="E745"/>
  <c r="K745" s="1"/>
  <c r="O745"/>
  <c r="G744"/>
  <c r="L744" s="1"/>
  <c r="E744"/>
  <c r="G743"/>
  <c r="L743" s="1"/>
  <c r="N743" s="1"/>
  <c r="P743"/>
  <c r="R743" s="1"/>
  <c r="E743"/>
  <c r="O743" s="1"/>
  <c r="K743"/>
  <c r="G742"/>
  <c r="E742"/>
  <c r="O742" s="1"/>
  <c r="K742"/>
  <c r="G741"/>
  <c r="P741" s="1"/>
  <c r="E741"/>
  <c r="O741"/>
  <c r="R741"/>
  <c r="Q741"/>
  <c r="L741"/>
  <c r="N741" s="1"/>
  <c r="K741"/>
  <c r="G740"/>
  <c r="P740" s="1"/>
  <c r="E740"/>
  <c r="K740" s="1"/>
  <c r="O740"/>
  <c r="R740" s="1"/>
  <c r="Q740"/>
  <c r="L740"/>
  <c r="N740" s="1"/>
  <c r="G739"/>
  <c r="L739" s="1"/>
  <c r="N739" s="1"/>
  <c r="P739"/>
  <c r="E739"/>
  <c r="K739" s="1"/>
  <c r="G738"/>
  <c r="L738" s="1"/>
  <c r="P738"/>
  <c r="E738"/>
  <c r="Y738" s="1"/>
  <c r="G737"/>
  <c r="L737" s="1"/>
  <c r="P737"/>
  <c r="E737"/>
  <c r="K737" s="1"/>
  <c r="N737" s="1"/>
  <c r="G736"/>
  <c r="L736" s="1"/>
  <c r="P736"/>
  <c r="R736" s="1"/>
  <c r="E736"/>
  <c r="O736" s="1"/>
  <c r="G735"/>
  <c r="P735"/>
  <c r="R735" s="1"/>
  <c r="E735"/>
  <c r="O735" s="1"/>
  <c r="L735"/>
  <c r="N735" s="1"/>
  <c r="K735"/>
  <c r="G734"/>
  <c r="P734" s="1"/>
  <c r="E734"/>
  <c r="O734" s="1"/>
  <c r="Q734" s="1"/>
  <c r="L734"/>
  <c r="K734"/>
  <c r="N734"/>
  <c r="G733"/>
  <c r="P733" s="1"/>
  <c r="Q733" s="1"/>
  <c r="E733"/>
  <c r="O733"/>
  <c r="R733"/>
  <c r="L733"/>
  <c r="N733" s="1"/>
  <c r="K733"/>
  <c r="G732"/>
  <c r="P732" s="1"/>
  <c r="R732" s="1"/>
  <c r="E732"/>
  <c r="K732" s="1"/>
  <c r="O732"/>
  <c r="Q732"/>
  <c r="L732"/>
  <c r="N732" s="1"/>
  <c r="G731"/>
  <c r="L731" s="1"/>
  <c r="P731"/>
  <c r="E731"/>
  <c r="G730"/>
  <c r="L730" s="1"/>
  <c r="P730"/>
  <c r="E730"/>
  <c r="G729"/>
  <c r="E729"/>
  <c r="K729" s="1"/>
  <c r="O729"/>
  <c r="G728"/>
  <c r="E728"/>
  <c r="O728" s="1"/>
  <c r="K728"/>
  <c r="G727"/>
  <c r="P727"/>
  <c r="R727" s="1"/>
  <c r="E727"/>
  <c r="O727" s="1"/>
  <c r="L727"/>
  <c r="N727" s="1"/>
  <c r="K727"/>
  <c r="G785" i="4"/>
  <c r="P785" s="1"/>
  <c r="R785" s="1"/>
  <c r="E785"/>
  <c r="O785" s="1"/>
  <c r="Q785" s="1"/>
  <c r="L785"/>
  <c r="N785" s="1"/>
  <c r="K785"/>
  <c r="G784"/>
  <c r="P784" s="1"/>
  <c r="R784" s="1"/>
  <c r="E784"/>
  <c r="O784"/>
  <c r="L784"/>
  <c r="K784"/>
  <c r="G783"/>
  <c r="P783" s="1"/>
  <c r="E783"/>
  <c r="K783" s="1"/>
  <c r="O783"/>
  <c r="R783"/>
  <c r="L783"/>
  <c r="G782"/>
  <c r="P782"/>
  <c r="E782"/>
  <c r="L782"/>
  <c r="G781"/>
  <c r="L781" s="1"/>
  <c r="P781"/>
  <c r="E781"/>
  <c r="G780"/>
  <c r="P780"/>
  <c r="E780"/>
  <c r="K780" s="1"/>
  <c r="G779"/>
  <c r="E779"/>
  <c r="O779" s="1"/>
  <c r="K779"/>
  <c r="G778"/>
  <c r="P778" s="1"/>
  <c r="E778"/>
  <c r="O778" s="1"/>
  <c r="Q778" s="1"/>
  <c r="L778"/>
  <c r="K778"/>
  <c r="G777"/>
  <c r="E777"/>
  <c r="O777" s="1"/>
  <c r="K777"/>
  <c r="G776"/>
  <c r="P776" s="1"/>
  <c r="Q776" s="1"/>
  <c r="E776"/>
  <c r="O776"/>
  <c r="R776"/>
  <c r="L776"/>
  <c r="K776"/>
  <c r="G775"/>
  <c r="P775"/>
  <c r="E775"/>
  <c r="K775" s="1"/>
  <c r="O775"/>
  <c r="L775"/>
  <c r="G774"/>
  <c r="L774" s="1"/>
  <c r="P774"/>
  <c r="E774"/>
  <c r="G773"/>
  <c r="L773" s="1"/>
  <c r="P773"/>
  <c r="E773"/>
  <c r="K773" s="1"/>
  <c r="O773"/>
  <c r="G772"/>
  <c r="L772" s="1"/>
  <c r="P772"/>
  <c r="E772"/>
  <c r="G771"/>
  <c r="E771"/>
  <c r="G770"/>
  <c r="E770"/>
  <c r="O770" s="1"/>
  <c r="L770"/>
  <c r="N770" s="1"/>
  <c r="K770"/>
  <c r="G769"/>
  <c r="P769" s="1"/>
  <c r="E769"/>
  <c r="O769" s="1"/>
  <c r="Q769"/>
  <c r="K769"/>
  <c r="G768"/>
  <c r="P768" s="1"/>
  <c r="R768" s="1"/>
  <c r="E768"/>
  <c r="O768"/>
  <c r="Q768"/>
  <c r="L768"/>
  <c r="N768" s="1"/>
  <c r="K768"/>
  <c r="G767"/>
  <c r="P767" s="1"/>
  <c r="E767"/>
  <c r="K767" s="1"/>
  <c r="O767"/>
  <c r="Q767"/>
  <c r="L767"/>
  <c r="G766"/>
  <c r="L766" s="1"/>
  <c r="P766"/>
  <c r="E766"/>
  <c r="G765"/>
  <c r="L765" s="1"/>
  <c r="N765" s="1"/>
  <c r="P765"/>
  <c r="E765"/>
  <c r="K765" s="1"/>
  <c r="G764"/>
  <c r="P764" s="1"/>
  <c r="E764"/>
  <c r="K764" s="1"/>
  <c r="O764"/>
  <c r="Q764" s="1"/>
  <c r="G763"/>
  <c r="L763" s="1"/>
  <c r="E763"/>
  <c r="K763"/>
  <c r="N763" s="1"/>
  <c r="G762"/>
  <c r="L762" s="1"/>
  <c r="N762" s="1"/>
  <c r="P762"/>
  <c r="E762"/>
  <c r="O762" s="1"/>
  <c r="Q762" s="1"/>
  <c r="K762"/>
  <c r="G761"/>
  <c r="P761" s="1"/>
  <c r="E761"/>
  <c r="O761" s="1"/>
  <c r="Q761" s="1"/>
  <c r="L761"/>
  <c r="N761" s="1"/>
  <c r="K761"/>
  <c r="G760"/>
  <c r="P760" s="1"/>
  <c r="E760"/>
  <c r="O760"/>
  <c r="R760"/>
  <c r="Q760"/>
  <c r="L760"/>
  <c r="N760" s="1"/>
  <c r="K760"/>
  <c r="G759"/>
  <c r="P759" s="1"/>
  <c r="E759"/>
  <c r="K759" s="1"/>
  <c r="O759"/>
  <c r="Q759" s="1"/>
  <c r="R759"/>
  <c r="L759"/>
  <c r="N759" s="1"/>
  <c r="G758"/>
  <c r="P758"/>
  <c r="E758"/>
  <c r="K758" s="1"/>
  <c r="L758"/>
  <c r="N758" s="1"/>
  <c r="G757"/>
  <c r="L757" s="1"/>
  <c r="P757"/>
  <c r="E757"/>
  <c r="S757" s="1"/>
  <c r="G756"/>
  <c r="E756"/>
  <c r="G755"/>
  <c r="E755"/>
  <c r="O755" s="1"/>
  <c r="K755"/>
  <c r="G754"/>
  <c r="U754" s="1"/>
  <c r="E754"/>
  <c r="O754" s="1"/>
  <c r="K754"/>
  <c r="G753"/>
  <c r="E753"/>
  <c r="O753" s="1"/>
  <c r="K753"/>
  <c r="G752"/>
  <c r="P752" s="1"/>
  <c r="E752"/>
  <c r="O752"/>
  <c r="R752"/>
  <c r="Q752"/>
  <c r="L752"/>
  <c r="K752"/>
  <c r="G751"/>
  <c r="P751" s="1"/>
  <c r="E751"/>
  <c r="K751" s="1"/>
  <c r="O751"/>
  <c r="R751"/>
  <c r="Q751"/>
  <c r="L751"/>
  <c r="N751" s="1"/>
  <c r="G750"/>
  <c r="P750"/>
  <c r="E750"/>
  <c r="L750"/>
  <c r="G749"/>
  <c r="L749" s="1"/>
  <c r="P749"/>
  <c r="E749"/>
  <c r="G748"/>
  <c r="L748" s="1"/>
  <c r="P748"/>
  <c r="E748"/>
  <c r="G747"/>
  <c r="P747"/>
  <c r="R747" s="1"/>
  <c r="E747"/>
  <c r="O747" s="1"/>
  <c r="G746"/>
  <c r="L746" s="1"/>
  <c r="P746"/>
  <c r="R746" s="1"/>
  <c r="E746"/>
  <c r="O746" s="1"/>
  <c r="K746"/>
  <c r="G745"/>
  <c r="P745" s="1"/>
  <c r="E745"/>
  <c r="O745" s="1"/>
  <c r="Q745" s="1"/>
  <c r="L745"/>
  <c r="N745" s="1"/>
  <c r="K745"/>
  <c r="G744"/>
  <c r="P744" s="1"/>
  <c r="E744"/>
  <c r="O744"/>
  <c r="R744"/>
  <c r="Q744"/>
  <c r="L744"/>
  <c r="N744" s="1"/>
  <c r="K744"/>
  <c r="G743"/>
  <c r="P743" s="1"/>
  <c r="R743" s="1"/>
  <c r="E743"/>
  <c r="K743" s="1"/>
  <c r="O743"/>
  <c r="Q743"/>
  <c r="L743"/>
  <c r="N743" s="1"/>
  <c r="G742"/>
  <c r="L742" s="1"/>
  <c r="P742"/>
  <c r="E742"/>
  <c r="K742" s="1"/>
  <c r="G741"/>
  <c r="L741" s="1"/>
  <c r="P741"/>
  <c r="E741"/>
  <c r="G740"/>
  <c r="E740"/>
  <c r="K740" s="1"/>
  <c r="O740"/>
  <c r="G739"/>
  <c r="E739"/>
  <c r="O739" s="1"/>
  <c r="K739"/>
  <c r="G738"/>
  <c r="P738"/>
  <c r="E738"/>
  <c r="O738" s="1"/>
  <c r="Q738" s="1"/>
  <c r="L738"/>
  <c r="N738" s="1"/>
  <c r="K738"/>
  <c r="G737"/>
  <c r="E737"/>
  <c r="O737" s="1"/>
  <c r="L737"/>
  <c r="K737"/>
  <c r="N737"/>
  <c r="G736"/>
  <c r="P736" s="1"/>
  <c r="R736" s="1"/>
  <c r="E736"/>
  <c r="O736"/>
  <c r="L736"/>
  <c r="K736"/>
  <c r="G735"/>
  <c r="P735" s="1"/>
  <c r="R735" s="1"/>
  <c r="E735"/>
  <c r="K735" s="1"/>
  <c r="O735"/>
  <c r="Q735" s="1"/>
  <c r="L735"/>
  <c r="G734"/>
  <c r="L734" s="1"/>
  <c r="P734"/>
  <c r="E734"/>
  <c r="G733"/>
  <c r="L733" s="1"/>
  <c r="P733"/>
  <c r="E733"/>
  <c r="G732"/>
  <c r="L732" s="1"/>
  <c r="P732"/>
  <c r="E732"/>
  <c r="G731"/>
  <c r="E731"/>
  <c r="G730"/>
  <c r="E730"/>
  <c r="O730" s="1"/>
  <c r="K730"/>
  <c r="G729"/>
  <c r="P729" s="1"/>
  <c r="E729"/>
  <c r="O729" s="1"/>
  <c r="Q729" s="1"/>
  <c r="K729"/>
  <c r="G728"/>
  <c r="P728" s="1"/>
  <c r="E728"/>
  <c r="O728"/>
  <c r="R728"/>
  <c r="Q728"/>
  <c r="L728"/>
  <c r="N728" s="1"/>
  <c r="K728"/>
  <c r="G727"/>
  <c r="L727" s="1"/>
  <c r="E727"/>
  <c r="O727"/>
  <c r="K727"/>
  <c r="E728" i="1"/>
  <c r="O728" s="1"/>
  <c r="G728"/>
  <c r="P728"/>
  <c r="R728" s="1"/>
  <c r="Q728"/>
  <c r="E729"/>
  <c r="G729"/>
  <c r="P729" s="1"/>
  <c r="E730"/>
  <c r="O730"/>
  <c r="G730"/>
  <c r="P730" s="1"/>
  <c r="R730" s="1"/>
  <c r="E731"/>
  <c r="O731" s="1"/>
  <c r="G731"/>
  <c r="P731"/>
  <c r="R731" s="1"/>
  <c r="E732"/>
  <c r="G732"/>
  <c r="P732"/>
  <c r="E733"/>
  <c r="O733"/>
  <c r="G733"/>
  <c r="E734"/>
  <c r="O734" s="1"/>
  <c r="G734"/>
  <c r="P734" s="1"/>
  <c r="E735"/>
  <c r="O735"/>
  <c r="G735"/>
  <c r="E736"/>
  <c r="O736" s="1"/>
  <c r="G736"/>
  <c r="L736" s="1"/>
  <c r="P736"/>
  <c r="R736" s="1"/>
  <c r="E737"/>
  <c r="O737" s="1"/>
  <c r="G737"/>
  <c r="P737" s="1"/>
  <c r="R737" s="1"/>
  <c r="E738"/>
  <c r="K738" s="1"/>
  <c r="O738"/>
  <c r="Q738" s="1"/>
  <c r="G738"/>
  <c r="P738"/>
  <c r="E739"/>
  <c r="O739" s="1"/>
  <c r="Q739" s="1"/>
  <c r="G739"/>
  <c r="P739"/>
  <c r="E740"/>
  <c r="Y740" s="1"/>
  <c r="G740"/>
  <c r="P740"/>
  <c r="E741"/>
  <c r="O741"/>
  <c r="G741"/>
  <c r="P741"/>
  <c r="Q741"/>
  <c r="E742"/>
  <c r="O742" s="1"/>
  <c r="R742" s="1"/>
  <c r="G742"/>
  <c r="P742"/>
  <c r="Q742"/>
  <c r="E743"/>
  <c r="O743" s="1"/>
  <c r="G743"/>
  <c r="E744"/>
  <c r="O744" s="1"/>
  <c r="G744"/>
  <c r="E745"/>
  <c r="G745"/>
  <c r="P745" s="1"/>
  <c r="E746"/>
  <c r="O746"/>
  <c r="G746"/>
  <c r="E747"/>
  <c r="O747" s="1"/>
  <c r="Q747" s="1"/>
  <c r="G747"/>
  <c r="P747"/>
  <c r="E748"/>
  <c r="O748"/>
  <c r="G748"/>
  <c r="P748"/>
  <c r="E749"/>
  <c r="O749"/>
  <c r="G749"/>
  <c r="Y749" s="1"/>
  <c r="E750"/>
  <c r="O750" s="1"/>
  <c r="G750"/>
  <c r="P750" s="1"/>
  <c r="Q750"/>
  <c r="E751"/>
  <c r="O751"/>
  <c r="Q751" s="1"/>
  <c r="G751"/>
  <c r="P751" s="1"/>
  <c r="E752"/>
  <c r="O752" s="1"/>
  <c r="G752"/>
  <c r="P752"/>
  <c r="Q752" s="1"/>
  <c r="E753"/>
  <c r="G753"/>
  <c r="P753" s="1"/>
  <c r="E754"/>
  <c r="G754"/>
  <c r="P754" s="1"/>
  <c r="E755"/>
  <c r="O755" s="1"/>
  <c r="G755"/>
  <c r="P755"/>
  <c r="E756"/>
  <c r="Y756" s="1"/>
  <c r="O756"/>
  <c r="G756"/>
  <c r="P756"/>
  <c r="E757"/>
  <c r="O757"/>
  <c r="G757"/>
  <c r="E758"/>
  <c r="O758" s="1"/>
  <c r="G758"/>
  <c r="P758"/>
  <c r="E759"/>
  <c r="G759"/>
  <c r="P759" s="1"/>
  <c r="E760"/>
  <c r="O760" s="1"/>
  <c r="G760"/>
  <c r="E761"/>
  <c r="G761"/>
  <c r="P761" s="1"/>
  <c r="E762"/>
  <c r="G762"/>
  <c r="E763"/>
  <c r="O763" s="1"/>
  <c r="G763"/>
  <c r="P763"/>
  <c r="E764"/>
  <c r="G764"/>
  <c r="P764"/>
  <c r="E765"/>
  <c r="O765"/>
  <c r="G765"/>
  <c r="L765" s="1"/>
  <c r="P765"/>
  <c r="E766"/>
  <c r="O766" s="1"/>
  <c r="Q766" s="1"/>
  <c r="G766"/>
  <c r="P766"/>
  <c r="E767"/>
  <c r="O767"/>
  <c r="G767"/>
  <c r="P767" s="1"/>
  <c r="E768"/>
  <c r="O768" s="1"/>
  <c r="Q768" s="1"/>
  <c r="G768"/>
  <c r="L768" s="1"/>
  <c r="P768"/>
  <c r="E769"/>
  <c r="O769" s="1"/>
  <c r="Q769" s="1"/>
  <c r="G769"/>
  <c r="P769" s="1"/>
  <c r="E770"/>
  <c r="G770"/>
  <c r="E771"/>
  <c r="O771" s="1"/>
  <c r="Q771" s="1"/>
  <c r="G771"/>
  <c r="P771"/>
  <c r="E772"/>
  <c r="O772"/>
  <c r="G772"/>
  <c r="P772" s="1"/>
  <c r="R772" s="1"/>
  <c r="E773"/>
  <c r="O773"/>
  <c r="G773"/>
  <c r="E774"/>
  <c r="O774" s="1"/>
  <c r="Q774" s="1"/>
  <c r="G774"/>
  <c r="P774" s="1"/>
  <c r="E775"/>
  <c r="O775"/>
  <c r="G775"/>
  <c r="P775" s="1"/>
  <c r="E776"/>
  <c r="O776" s="1"/>
  <c r="G776"/>
  <c r="P776"/>
  <c r="E777"/>
  <c r="O777" s="1"/>
  <c r="Q777" s="1"/>
  <c r="G777"/>
  <c r="P777" s="1"/>
  <c r="E778"/>
  <c r="G778"/>
  <c r="P778" s="1"/>
  <c r="E779"/>
  <c r="O779" s="1"/>
  <c r="G779"/>
  <c r="P779"/>
  <c r="E780"/>
  <c r="G780"/>
  <c r="P780"/>
  <c r="E781"/>
  <c r="O781"/>
  <c r="G781"/>
  <c r="E782"/>
  <c r="O782" s="1"/>
  <c r="G782"/>
  <c r="P782" s="1"/>
  <c r="E783"/>
  <c r="G783"/>
  <c r="P783" s="1"/>
  <c r="E784"/>
  <c r="O784" s="1"/>
  <c r="G784"/>
  <c r="E785"/>
  <c r="O785" s="1"/>
  <c r="G785"/>
  <c r="P785" s="1"/>
  <c r="R785" s="1"/>
  <c r="E727"/>
  <c r="G727"/>
  <c r="P727"/>
  <c r="R739"/>
  <c r="R741"/>
  <c r="R747"/>
  <c r="R751"/>
  <c r="R752"/>
  <c r="R766"/>
  <c r="R768"/>
  <c r="R769"/>
  <c r="R771"/>
  <c r="G714"/>
  <c r="L714"/>
  <c r="N714" s="1"/>
  <c r="E714"/>
  <c r="K714" s="1"/>
  <c r="G715"/>
  <c r="E715"/>
  <c r="K715"/>
  <c r="G716"/>
  <c r="E716"/>
  <c r="K716" s="1"/>
  <c r="G717"/>
  <c r="L717"/>
  <c r="N717" s="1"/>
  <c r="E717"/>
  <c r="K717" s="1"/>
  <c r="G718"/>
  <c r="L718"/>
  <c r="N718" s="1"/>
  <c r="E718"/>
  <c r="K718" s="1"/>
  <c r="G719"/>
  <c r="Y719" s="1"/>
  <c r="L719"/>
  <c r="N719" s="1"/>
  <c r="E719"/>
  <c r="K719"/>
  <c r="G720"/>
  <c r="L720" s="1"/>
  <c r="E720"/>
  <c r="Y720" s="1"/>
  <c r="K720"/>
  <c r="G721"/>
  <c r="L721"/>
  <c r="E721"/>
  <c r="K721" s="1"/>
  <c r="G722"/>
  <c r="L722"/>
  <c r="E722"/>
  <c r="K722" s="1"/>
  <c r="N722"/>
  <c r="G723"/>
  <c r="E723"/>
  <c r="K723"/>
  <c r="E724"/>
  <c r="K724" s="1"/>
  <c r="G724"/>
  <c r="L724"/>
  <c r="N724" s="1"/>
  <c r="G725"/>
  <c r="L725"/>
  <c r="E725"/>
  <c r="Y725" s="1"/>
  <c r="K725"/>
  <c r="L727"/>
  <c r="L728"/>
  <c r="K728"/>
  <c r="N728"/>
  <c r="L729"/>
  <c r="L730"/>
  <c r="L731"/>
  <c r="N731" s="1"/>
  <c r="K731"/>
  <c r="L732"/>
  <c r="K732"/>
  <c r="N732" s="1"/>
  <c r="K733"/>
  <c r="L734"/>
  <c r="N734" s="1"/>
  <c r="K734"/>
  <c r="K735"/>
  <c r="K736"/>
  <c r="L737"/>
  <c r="N737" s="1"/>
  <c r="K737"/>
  <c r="L738"/>
  <c r="L739"/>
  <c r="K739"/>
  <c r="L740"/>
  <c r="K740"/>
  <c r="N740" s="1"/>
  <c r="L741"/>
  <c r="K741"/>
  <c r="N741"/>
  <c r="L742"/>
  <c r="N742" s="1"/>
  <c r="K742"/>
  <c r="K743"/>
  <c r="K744"/>
  <c r="L745"/>
  <c r="K746"/>
  <c r="L747"/>
  <c r="K747"/>
  <c r="N747"/>
  <c r="L748"/>
  <c r="K748"/>
  <c r="N748"/>
  <c r="K749"/>
  <c r="L750"/>
  <c r="K750"/>
  <c r="L751"/>
  <c r="K751"/>
  <c r="L752"/>
  <c r="K752"/>
  <c r="N752"/>
  <c r="L753"/>
  <c r="L754"/>
  <c r="L755"/>
  <c r="K755"/>
  <c r="L756"/>
  <c r="K756"/>
  <c r="K757"/>
  <c r="L758"/>
  <c r="N758" s="1"/>
  <c r="K758"/>
  <c r="L759"/>
  <c r="K760"/>
  <c r="L761"/>
  <c r="K761"/>
  <c r="N761"/>
  <c r="L763"/>
  <c r="K763"/>
  <c r="N763"/>
  <c r="L764"/>
  <c r="K764"/>
  <c r="N764" s="1"/>
  <c r="K765"/>
  <c r="N765"/>
  <c r="L766"/>
  <c r="K766"/>
  <c r="N766"/>
  <c r="L767"/>
  <c r="K767"/>
  <c r="K768"/>
  <c r="N768"/>
  <c r="L769"/>
  <c r="K769"/>
  <c r="N769" s="1"/>
  <c r="L770"/>
  <c r="L771"/>
  <c r="K771"/>
  <c r="N771" s="1"/>
  <c r="L772"/>
  <c r="K773"/>
  <c r="L774"/>
  <c r="K774"/>
  <c r="N774"/>
  <c r="L775"/>
  <c r="N775" s="1"/>
  <c r="K775"/>
  <c r="L776"/>
  <c r="K776"/>
  <c r="N776" s="1"/>
  <c r="L777"/>
  <c r="K777"/>
  <c r="N777"/>
  <c r="L778"/>
  <c r="L779"/>
  <c r="K779"/>
  <c r="N779" s="1"/>
  <c r="L780"/>
  <c r="K781"/>
  <c r="L782"/>
  <c r="K782"/>
  <c r="N782" s="1"/>
  <c r="L783"/>
  <c r="K784"/>
  <c r="K785"/>
  <c r="N785" s="1"/>
  <c r="L785"/>
  <c r="G712"/>
  <c r="E712"/>
  <c r="K712"/>
  <c r="ED17" i="12"/>
  <c r="EE17"/>
  <c r="ED31"/>
  <c r="EE31"/>
  <c r="ED36"/>
  <c r="EE36"/>
  <c r="ED38"/>
  <c r="EE38"/>
  <c r="ED53"/>
  <c r="EE53"/>
  <c r="ED59"/>
  <c r="EE59"/>
  <c r="Y1206" i="5"/>
  <c r="I1206" i="7"/>
  <c r="M1206"/>
  <c r="I1207"/>
  <c r="M1207" s="1"/>
  <c r="I1208"/>
  <c r="M1208" s="1"/>
  <c r="I1209"/>
  <c r="M1209" s="1"/>
  <c r="I1210"/>
  <c r="M1210"/>
  <c r="I1211"/>
  <c r="M1211"/>
  <c r="I1212"/>
  <c r="M1212"/>
  <c r="I1213"/>
  <c r="M1213" s="1"/>
  <c r="I1214"/>
  <c r="M1214"/>
  <c r="I1215"/>
  <c r="M1215" s="1"/>
  <c r="I1216"/>
  <c r="I1217"/>
  <c r="I1219"/>
  <c r="M1219"/>
  <c r="I1220"/>
  <c r="M1220"/>
  <c r="I1221"/>
  <c r="I1222"/>
  <c r="M1222" s="1"/>
  <c r="I1223"/>
  <c r="M1223"/>
  <c r="I1224"/>
  <c r="M1224" s="1"/>
  <c r="I1225"/>
  <c r="W1225" s="1"/>
  <c r="M1225"/>
  <c r="I1226"/>
  <c r="M1226" s="1"/>
  <c r="I1227"/>
  <c r="M1227"/>
  <c r="I1228"/>
  <c r="M1228" s="1"/>
  <c r="I1229"/>
  <c r="M1229"/>
  <c r="I1230"/>
  <c r="M1230" s="1"/>
  <c r="I1231"/>
  <c r="M1231"/>
  <c r="I1232"/>
  <c r="M1232"/>
  <c r="I1233"/>
  <c r="M1233" s="1"/>
  <c r="I1234"/>
  <c r="M1234" s="1"/>
  <c r="I1235"/>
  <c r="M1235"/>
  <c r="I1236"/>
  <c r="M1236"/>
  <c r="I1237"/>
  <c r="W1237" s="1"/>
  <c r="M1237"/>
  <c r="I1238"/>
  <c r="M1238" s="1"/>
  <c r="I1239"/>
  <c r="M1239"/>
  <c r="I1240"/>
  <c r="M1240" s="1"/>
  <c r="I1241"/>
  <c r="I1242"/>
  <c r="M1242" s="1"/>
  <c r="I1243"/>
  <c r="M1243"/>
  <c r="I1244"/>
  <c r="M1244"/>
  <c r="I1245"/>
  <c r="M1245"/>
  <c r="I1246"/>
  <c r="M1246" s="1"/>
  <c r="I1247"/>
  <c r="M1247"/>
  <c r="I1248"/>
  <c r="M1248" s="1"/>
  <c r="I1249"/>
  <c r="I1250"/>
  <c r="I1251"/>
  <c r="M1251"/>
  <c r="I1252"/>
  <c r="M1252"/>
  <c r="I1253"/>
  <c r="M1253" s="1"/>
  <c r="I1254"/>
  <c r="M1254" s="1"/>
  <c r="I1255"/>
  <c r="M1255"/>
  <c r="I1256"/>
  <c r="M1256" s="1"/>
  <c r="I1257"/>
  <c r="W1257" s="1"/>
  <c r="M1257"/>
  <c r="I1258"/>
  <c r="M1258" s="1"/>
  <c r="I1259"/>
  <c r="M1259"/>
  <c r="I1260"/>
  <c r="M1260"/>
  <c r="I1261"/>
  <c r="M1261"/>
  <c r="I1262"/>
  <c r="M1262" s="1"/>
  <c r="I1263"/>
  <c r="M1263"/>
  <c r="I1264"/>
  <c r="M1264"/>
  <c r="I1265"/>
  <c r="I1266"/>
  <c r="M1266" s="1"/>
  <c r="I1267"/>
  <c r="M1267"/>
  <c r="I1268"/>
  <c r="M1268"/>
  <c r="I1269"/>
  <c r="W1269" s="1"/>
  <c r="M1269"/>
  <c r="I1270"/>
  <c r="M1270" s="1"/>
  <c r="I1271"/>
  <c r="M1271"/>
  <c r="I1272"/>
  <c r="M1272" s="1"/>
  <c r="I1273"/>
  <c r="M1273" s="1"/>
  <c r="I1274"/>
  <c r="M1274" s="1"/>
  <c r="I1275"/>
  <c r="M1275"/>
  <c r="I1276"/>
  <c r="M1276"/>
  <c r="I1277"/>
  <c r="M1277"/>
  <c r="I1278"/>
  <c r="M1278" s="1"/>
  <c r="I1279"/>
  <c r="M1279"/>
  <c r="I1280"/>
  <c r="I1281"/>
  <c r="I1282"/>
  <c r="M1282" s="1"/>
  <c r="I1283"/>
  <c r="M1283"/>
  <c r="I1284"/>
  <c r="M1284"/>
  <c r="I1285"/>
  <c r="I1286"/>
  <c r="M1286" s="1"/>
  <c r="I1287"/>
  <c r="M1287"/>
  <c r="I1288"/>
  <c r="M1288" s="1"/>
  <c r="I1289"/>
  <c r="I1290"/>
  <c r="M1290" s="1"/>
  <c r="I1291"/>
  <c r="M1291"/>
  <c r="I1292"/>
  <c r="I1293"/>
  <c r="M1293"/>
  <c r="I1294"/>
  <c r="I1295"/>
  <c r="M1295"/>
  <c r="I1296"/>
  <c r="W1296" s="1"/>
  <c r="M1296"/>
  <c r="I1297"/>
  <c r="M1297" s="1"/>
  <c r="I1298"/>
  <c r="M1298" s="1"/>
  <c r="I1299"/>
  <c r="M1299"/>
  <c r="I1300"/>
  <c r="M1300"/>
  <c r="I1301"/>
  <c r="W1301" s="1"/>
  <c r="M1301"/>
  <c r="I1302"/>
  <c r="M1302" s="1"/>
  <c r="I1303"/>
  <c r="M1303"/>
  <c r="I1304"/>
  <c r="I1305"/>
  <c r="I1306"/>
  <c r="M1306" s="1"/>
  <c r="I1307"/>
  <c r="M1307"/>
  <c r="I1308"/>
  <c r="M1308"/>
  <c r="I1309"/>
  <c r="M1309"/>
  <c r="I1310"/>
  <c r="M1310" s="1"/>
  <c r="I1311"/>
  <c r="M1311"/>
  <c r="I1312"/>
  <c r="M1312" s="1"/>
  <c r="I1313"/>
  <c r="I1314"/>
  <c r="M1314" s="1"/>
  <c r="I1315"/>
  <c r="M1315"/>
  <c r="I1316"/>
  <c r="M1316"/>
  <c r="I1317"/>
  <c r="M1317" s="1"/>
  <c r="I1318"/>
  <c r="M1318" s="1"/>
  <c r="I1204"/>
  <c r="M1204"/>
  <c r="Y785" i="1"/>
  <c r="Y783"/>
  <c r="Y782"/>
  <c r="Y781"/>
  <c r="Y779"/>
  <c r="Y778"/>
  <c r="Y777"/>
  <c r="Y776"/>
  <c r="Y775"/>
  <c r="Y774"/>
  <c r="Y771"/>
  <c r="Y769"/>
  <c r="Y768"/>
  <c r="Y767"/>
  <c r="Y766"/>
  <c r="Y765"/>
  <c r="Y763"/>
  <c r="Y758"/>
  <c r="Y755"/>
  <c r="Y754"/>
  <c r="Y752"/>
  <c r="Y751"/>
  <c r="Y750"/>
  <c r="Y748"/>
  <c r="Y747"/>
  <c r="Y743"/>
  <c r="Y742"/>
  <c r="Y741"/>
  <c r="Y739"/>
  <c r="Y738"/>
  <c r="Y737"/>
  <c r="Y736"/>
  <c r="Y734"/>
  <c r="Y733"/>
  <c r="Y731"/>
  <c r="Y729"/>
  <c r="Y728"/>
  <c r="Y724"/>
  <c r="Y718"/>
  <c r="Y717"/>
  <c r="Y785" i="4"/>
  <c r="Y784"/>
  <c r="Y783"/>
  <c r="Y781"/>
  <c r="Y778"/>
  <c r="Y777"/>
  <c r="Y776"/>
  <c r="Y775"/>
  <c r="Y774"/>
  <c r="Y773"/>
  <c r="Y769"/>
  <c r="Y768"/>
  <c r="Y767"/>
  <c r="Y765"/>
  <c r="Y762"/>
  <c r="Y761"/>
  <c r="Y760"/>
  <c r="Y759"/>
  <c r="Y758"/>
  <c r="Y757"/>
  <c r="Y752"/>
  <c r="Y751"/>
  <c r="Y746"/>
  <c r="Y745"/>
  <c r="Y744"/>
  <c r="Y743"/>
  <c r="Y738"/>
  <c r="Y736"/>
  <c r="Y735"/>
  <c r="Y729"/>
  <c r="Y728"/>
  <c r="Y727"/>
  <c r="Y724"/>
  <c r="Y721"/>
  <c r="Y720"/>
  <c r="Y719"/>
  <c r="Y718"/>
  <c r="Y716"/>
  <c r="Y712"/>
  <c r="Y783" i="3"/>
  <c r="Y782"/>
  <c r="Y781"/>
  <c r="Y780"/>
  <c r="Y778"/>
  <c r="Y774"/>
  <c r="Y773"/>
  <c r="Y772"/>
  <c r="Y770"/>
  <c r="Y769"/>
  <c r="Y768"/>
  <c r="Y767"/>
  <c r="Y766"/>
  <c r="Y765"/>
  <c r="Y764"/>
  <c r="Y762"/>
  <c r="Y760"/>
  <c r="Y758"/>
  <c r="Y757"/>
  <c r="Y756"/>
  <c r="Y754"/>
  <c r="Y751"/>
  <c r="Y750"/>
  <c r="Y749"/>
  <c r="Y748"/>
  <c r="Y747"/>
  <c r="Y746"/>
  <c r="Y745"/>
  <c r="Y743"/>
  <c r="Y741"/>
  <c r="Y740"/>
  <c r="Y739"/>
  <c r="Y737"/>
  <c r="Y736"/>
  <c r="Y735"/>
  <c r="Y734"/>
  <c r="Y733"/>
  <c r="Y732"/>
  <c r="Y729"/>
  <c r="Y728"/>
  <c r="Y727"/>
  <c r="Y724"/>
  <c r="Y721"/>
  <c r="Y719"/>
  <c r="Y718"/>
  <c r="Y717"/>
  <c r="Y716"/>
  <c r="Y712"/>
  <c r="Y714" i="2"/>
  <c r="Y715"/>
  <c r="Y716"/>
  <c r="Y717"/>
  <c r="Y718"/>
  <c r="Y719"/>
  <c r="Y722"/>
  <c r="Y725"/>
  <c r="Y727"/>
  <c r="Y729"/>
  <c r="Y730"/>
  <c r="Y732"/>
  <c r="Y733"/>
  <c r="Y734"/>
  <c r="Y735"/>
  <c r="Y737"/>
  <c r="Y738"/>
  <c r="Y739"/>
  <c r="Y742"/>
  <c r="Y743"/>
  <c r="Y744"/>
  <c r="Y745"/>
  <c r="Y746"/>
  <c r="Y747"/>
  <c r="Y748"/>
  <c r="Y750"/>
  <c r="Y751"/>
  <c r="Y753"/>
  <c r="Y754"/>
  <c r="Y755"/>
  <c r="Y756"/>
  <c r="Y761"/>
  <c r="Y762"/>
  <c r="Y764"/>
  <c r="Y765"/>
  <c r="Y766"/>
  <c r="Y767"/>
  <c r="Y769"/>
  <c r="Y770"/>
  <c r="Y771"/>
  <c r="Y774"/>
  <c r="Y776"/>
  <c r="Y777"/>
  <c r="Y778"/>
  <c r="Y779"/>
  <c r="Y780"/>
  <c r="Y785"/>
  <c r="Y712"/>
  <c r="Y1318" i="11"/>
  <c r="Y1317"/>
  <c r="Y1316"/>
  <c r="Y1315"/>
  <c r="Y1314"/>
  <c r="Y1313"/>
  <c r="Y1312"/>
  <c r="Y1311"/>
  <c r="Y1310"/>
  <c r="Y1308"/>
  <c r="Y1307"/>
  <c r="Y1306"/>
  <c r="Y1305"/>
  <c r="Y1304"/>
  <c r="Y1303"/>
  <c r="Y1302"/>
  <c r="Y1301"/>
  <c r="Y1300"/>
  <c r="Y1297"/>
  <c r="Y1296"/>
  <c r="Y1295"/>
  <c r="Y1294"/>
  <c r="Y1293"/>
  <c r="Y1291"/>
  <c r="Y1290"/>
  <c r="Y1288"/>
  <c r="Y1287"/>
  <c r="Y1286"/>
  <c r="Y1285"/>
  <c r="Y1284"/>
  <c r="Y1283"/>
  <c r="Y1282"/>
  <c r="Y1281"/>
  <c r="Y1280"/>
  <c r="Y1279"/>
  <c r="Y1278"/>
  <c r="Y1277"/>
  <c r="Y1275"/>
  <c r="Y1272"/>
  <c r="Y1271"/>
  <c r="Y1270"/>
  <c r="Y1269"/>
  <c r="Y1268"/>
  <c r="Y1267"/>
  <c r="Y1266"/>
  <c r="Y1264"/>
  <c r="Y1263"/>
  <c r="Y1262"/>
  <c r="Y1261"/>
  <c r="Y1260"/>
  <c r="Y1259"/>
  <c r="Y1258"/>
  <c r="Y1257"/>
  <c r="Y1256"/>
  <c r="Y1255"/>
  <c r="Y1254"/>
  <c r="Y1252"/>
  <c r="Y1251"/>
  <c r="Y1249"/>
  <c r="Y1248"/>
  <c r="Y1247"/>
  <c r="Y1246"/>
  <c r="Y1245"/>
  <c r="Y1244"/>
  <c r="Y1243"/>
  <c r="Y1240"/>
  <c r="Y1239"/>
  <c r="Y1238"/>
  <c r="Y1237"/>
  <c r="Y1236"/>
  <c r="Y1235"/>
  <c r="Y1234"/>
  <c r="Y1232"/>
  <c r="Y1231"/>
  <c r="Y1230"/>
  <c r="Y1229"/>
  <c r="Y1228"/>
  <c r="Y1227"/>
  <c r="Y1226"/>
  <c r="Y1224"/>
  <c r="Y1223"/>
  <c r="Y1222"/>
  <c r="Y1221"/>
  <c r="Y1220"/>
  <c r="Y1219"/>
  <c r="Y1217"/>
  <c r="Y1216"/>
  <c r="Y1214"/>
  <c r="Y1213"/>
  <c r="Y1212"/>
  <c r="Y1211"/>
  <c r="Y1210"/>
  <c r="Y1209"/>
  <c r="Y1207"/>
  <c r="Y1206"/>
  <c r="Y1204"/>
  <c r="Y1318" i="10"/>
  <c r="Y1317"/>
  <c r="Y1316"/>
  <c r="Y1315"/>
  <c r="Y1313"/>
  <c r="Y1312"/>
  <c r="Y1311"/>
  <c r="Y1310"/>
  <c r="Y1309"/>
  <c r="Y1308"/>
  <c r="Y1307"/>
  <c r="Y1305"/>
  <c r="Y1304"/>
  <c r="Y1303"/>
  <c r="Y1302"/>
  <c r="Y1301"/>
  <c r="Y1300"/>
  <c r="Y1299"/>
  <c r="Y1298"/>
  <c r="Y1297"/>
  <c r="Y1296"/>
  <c r="Y1295"/>
  <c r="Y1294"/>
  <c r="Y1293"/>
  <c r="Y1292"/>
  <c r="Y1291"/>
  <c r="Y1290"/>
  <c r="Y1289"/>
  <c r="Y1288"/>
  <c r="Y1287"/>
  <c r="Y1286"/>
  <c r="Y1285"/>
  <c r="Y1284"/>
  <c r="Y1283"/>
  <c r="Y1281"/>
  <c r="Y1280"/>
  <c r="Y1279"/>
  <c r="Y1278"/>
  <c r="Y1277"/>
  <c r="Y1276"/>
  <c r="Y1275"/>
  <c r="Y1274"/>
  <c r="Y1273"/>
  <c r="Y1272"/>
  <c r="Y1271"/>
  <c r="Y1270"/>
  <c r="Y1269"/>
  <c r="Y1268"/>
  <c r="Y1267"/>
  <c r="Y1266"/>
  <c r="Y1265"/>
  <c r="Y1264"/>
  <c r="Y1262"/>
  <c r="Y1261"/>
  <c r="Y1260"/>
  <c r="Y1258"/>
  <c r="Y1256"/>
  <c r="Y1255"/>
  <c r="Y1254"/>
  <c r="Y1253"/>
  <c r="Y1251"/>
  <c r="Y1249"/>
  <c r="Y1248"/>
  <c r="Y1247"/>
  <c r="Y1246"/>
  <c r="Y1245"/>
  <c r="Y1244"/>
  <c r="Y1242"/>
  <c r="Y1241"/>
  <c r="Y1240"/>
  <c r="Y1239"/>
  <c r="Y1238"/>
  <c r="Y1237"/>
  <c r="Y1235"/>
  <c r="Y1234"/>
  <c r="Y1232"/>
  <c r="Y1231"/>
  <c r="Y1230"/>
  <c r="Y1229"/>
  <c r="Y1228"/>
  <c r="Y1227"/>
  <c r="Y1226"/>
  <c r="Y1225"/>
  <c r="Y1224"/>
  <c r="Y1223"/>
  <c r="Y1222"/>
  <c r="Y1221"/>
  <c r="Y1220"/>
  <c r="Y1219"/>
  <c r="Y1215"/>
  <c r="Y1214"/>
  <c r="Y1213"/>
  <c r="Y1212"/>
  <c r="Y1211"/>
  <c r="Y1210"/>
  <c r="Y1209"/>
  <c r="Y1207"/>
  <c r="Y1206"/>
  <c r="Y1204"/>
  <c r="Y1318" i="9"/>
  <c r="Y1317"/>
  <c r="Y1316"/>
  <c r="Y1315"/>
  <c r="Y1314"/>
  <c r="Y1313"/>
  <c r="Y1312"/>
  <c r="Y1310"/>
  <c r="Y1309"/>
  <c r="Y1308"/>
  <c r="Y1307"/>
  <c r="Y1306"/>
  <c r="Y1305"/>
  <c r="Y1304"/>
  <c r="Y1302"/>
  <c r="Y1301"/>
  <c r="Y1300"/>
  <c r="Y1299"/>
  <c r="Y1298"/>
  <c r="Y1297"/>
  <c r="Y1296"/>
  <c r="Y1295"/>
  <c r="Y1294"/>
  <c r="Y1293"/>
  <c r="Y1292"/>
  <c r="Y1291"/>
  <c r="Y1290"/>
  <c r="Y1289"/>
  <c r="Y1288"/>
  <c r="Y1287"/>
  <c r="Y1286"/>
  <c r="Y1285"/>
  <c r="Y1284"/>
  <c r="Y1283"/>
  <c r="Y1282"/>
  <c r="Y1281"/>
  <c r="Y1280"/>
  <c r="Y1279"/>
  <c r="Y1278"/>
  <c r="Y1277"/>
  <c r="Y1276"/>
  <c r="Y1275"/>
  <c r="Y1274"/>
  <c r="Y1273"/>
  <c r="Y1272"/>
  <c r="Y1271"/>
  <c r="Y1270"/>
  <c r="Y1269"/>
  <c r="Y1268"/>
  <c r="Y1267"/>
  <c r="Y1266"/>
  <c r="Y1265"/>
  <c r="Y1264"/>
  <c r="Y1263"/>
  <c r="Y1262"/>
  <c r="Y1261"/>
  <c r="Y1260"/>
  <c r="Y1259"/>
  <c r="Y1258"/>
  <c r="Y1257"/>
  <c r="Y1256"/>
  <c r="Y1254"/>
  <c r="Y1253"/>
  <c r="Y1252"/>
  <c r="Y1251"/>
  <c r="Y1250"/>
  <c r="Y1249"/>
  <c r="Y1248"/>
  <c r="Y1246"/>
  <c r="Y1245"/>
  <c r="Y1244"/>
  <c r="Y1243"/>
  <c r="Y1242"/>
  <c r="Y1241"/>
  <c r="Y1240"/>
  <c r="Y1238"/>
  <c r="Y1237"/>
  <c r="Y1236"/>
  <c r="Y1235"/>
  <c r="Y1234"/>
  <c r="Y1233"/>
  <c r="Y1232"/>
  <c r="Y1231"/>
  <c r="Y1230"/>
  <c r="Y1229"/>
  <c r="Y1228"/>
  <c r="Y1227"/>
  <c r="Y1226"/>
  <c r="Y1225"/>
  <c r="Y1224"/>
  <c r="Y1222"/>
  <c r="Y1221"/>
  <c r="Y1219"/>
  <c r="Y1217"/>
  <c r="Y1216"/>
  <c r="Y1215"/>
  <c r="Y1214"/>
  <c r="Y1213"/>
  <c r="Y1212"/>
  <c r="Y1211"/>
  <c r="Y1210"/>
  <c r="Y1209"/>
  <c r="Y1208"/>
  <c r="Y1207"/>
  <c r="Y1206"/>
  <c r="Y1204"/>
  <c r="Y1318" i="8"/>
  <c r="Y1317"/>
  <c r="Y1316"/>
  <c r="Y1315"/>
  <c r="Y1314"/>
  <c r="Y1313"/>
  <c r="Y1312"/>
  <c r="Y1311"/>
  <c r="Y1310"/>
  <c r="Y1309"/>
  <c r="Y1307"/>
  <c r="Y1306"/>
  <c r="Y1305"/>
  <c r="Y1304"/>
  <c r="Y1303"/>
  <c r="Y1302"/>
  <c r="Y1301"/>
  <c r="Y1299"/>
  <c r="Y1298"/>
  <c r="Y1297"/>
  <c r="Y1296"/>
  <c r="Y1295"/>
  <c r="Y1294"/>
  <c r="Y1293"/>
  <c r="Y1292"/>
  <c r="Y1291"/>
  <c r="Y1290"/>
  <c r="Y1289"/>
  <c r="Y1288"/>
  <c r="Y1287"/>
  <c r="Y1286"/>
  <c r="Y1285"/>
  <c r="Y1284"/>
  <c r="Y1283"/>
  <c r="Y1282"/>
  <c r="Y1281"/>
  <c r="Y1280"/>
  <c r="Y1279"/>
  <c r="Y1278"/>
  <c r="Y1277"/>
  <c r="Y1275"/>
  <c r="Y1274"/>
  <c r="Y1273"/>
  <c r="Y1272"/>
  <c r="Y1271"/>
  <c r="Y1270"/>
  <c r="Y1269"/>
  <c r="Y1267"/>
  <c r="Y1266"/>
  <c r="Y1265"/>
  <c r="Y1264"/>
  <c r="Y1263"/>
  <c r="Y1262"/>
  <c r="Y1261"/>
  <c r="Y1260"/>
  <c r="Y1259"/>
  <c r="Y1258"/>
  <c r="Y1257"/>
  <c r="Y1256"/>
  <c r="Y1255"/>
  <c r="Y1254"/>
  <c r="Y1253"/>
  <c r="Y1252"/>
  <c r="Y1251"/>
  <c r="Y1250"/>
  <c r="Y1249"/>
  <c r="Y1248"/>
  <c r="Y1247"/>
  <c r="Y1246"/>
  <c r="Y1245"/>
  <c r="Y1243"/>
  <c r="Y1242"/>
  <c r="Y1241"/>
  <c r="Y1240"/>
  <c r="Y1239"/>
  <c r="Y1238"/>
  <c r="Y1237"/>
  <c r="Y1235"/>
  <c r="Y1234"/>
  <c r="Y1233"/>
  <c r="Y1232"/>
  <c r="Y1231"/>
  <c r="Y1230"/>
  <c r="Y1229"/>
  <c r="Y1228"/>
  <c r="Y1227"/>
  <c r="Y1226"/>
  <c r="Y1225"/>
  <c r="Y1224"/>
  <c r="Y1223"/>
  <c r="Y1222"/>
  <c r="Y1221"/>
  <c r="Y1220"/>
  <c r="Y1219"/>
  <c r="Y1217"/>
  <c r="Y1215"/>
  <c r="Y1214"/>
  <c r="Y1213"/>
  <c r="Y1212"/>
  <c r="Y1210"/>
  <c r="Y1209"/>
  <c r="Y1208"/>
  <c r="Y1207"/>
  <c r="Y1206"/>
  <c r="Y1204"/>
  <c r="Y1318" i="7"/>
  <c r="Y1317"/>
  <c r="Y1316"/>
  <c r="Y1315"/>
  <c r="Y1314"/>
  <c r="Y1312"/>
  <c r="Y1310"/>
  <c r="Y1309"/>
  <c r="Y1308"/>
  <c r="Y1307"/>
  <c r="Y1306"/>
  <c r="Y1305"/>
  <c r="Y1304"/>
  <c r="Y1303"/>
  <c r="Y1302"/>
  <c r="Y1301"/>
  <c r="Y1300"/>
  <c r="Y1299"/>
  <c r="Y1298"/>
  <c r="Y1297"/>
  <c r="Y1296"/>
  <c r="Y1295"/>
  <c r="Y1294"/>
  <c r="Y1293"/>
  <c r="Y1292"/>
  <c r="Y1291"/>
  <c r="Y1290"/>
  <c r="Y1289"/>
  <c r="Y1288"/>
  <c r="Y1287"/>
  <c r="Y1286"/>
  <c r="Y1285"/>
  <c r="Y1284"/>
  <c r="Y1283"/>
  <c r="Y1282"/>
  <c r="Y1280"/>
  <c r="Y1279"/>
  <c r="Y1278"/>
  <c r="Y1277"/>
  <c r="Y1276"/>
  <c r="Y1275"/>
  <c r="Y1274"/>
  <c r="Y1273"/>
  <c r="Y1271"/>
  <c r="Y1270"/>
  <c r="Y1269"/>
  <c r="Y1268"/>
  <c r="Y1267"/>
  <c r="Y1266"/>
  <c r="Y1265"/>
  <c r="Y1264"/>
  <c r="Y1263"/>
  <c r="Y1262"/>
  <c r="Y1261"/>
  <c r="Y1260"/>
  <c r="Y1259"/>
  <c r="Y1258"/>
  <c r="Y1257"/>
  <c r="Y1256"/>
  <c r="Y1254"/>
  <c r="Y1252"/>
  <c r="Y1251"/>
  <c r="Y1250"/>
  <c r="Y1249"/>
  <c r="Y1248"/>
  <c r="Y1247"/>
  <c r="Y1245"/>
  <c r="Y1244"/>
  <c r="Y1243"/>
  <c r="Y1241"/>
  <c r="Y1240"/>
  <c r="Y1239"/>
  <c r="Y1238"/>
  <c r="Y1237"/>
  <c r="Y1236"/>
  <c r="Y1235"/>
  <c r="Y1234"/>
  <c r="Y1233"/>
  <c r="Y1232"/>
  <c r="Y1231"/>
  <c r="Y1230"/>
  <c r="Y1229"/>
  <c r="Y1228"/>
  <c r="Y1227"/>
  <c r="Y1226"/>
  <c r="Y1225"/>
  <c r="Y1224"/>
  <c r="Y1223"/>
  <c r="Y1222"/>
  <c r="Y1221"/>
  <c r="Y1220"/>
  <c r="Y1219"/>
  <c r="Y1217"/>
  <c r="Y1215"/>
  <c r="Y1214"/>
  <c r="Y1213"/>
  <c r="Y1211"/>
  <c r="Y1210"/>
  <c r="Y1209"/>
  <c r="Y1208"/>
  <c r="Y1207"/>
  <c r="Y1206"/>
  <c r="Y1204"/>
  <c r="Y1318" i="6"/>
  <c r="Y1317"/>
  <c r="Y1316"/>
  <c r="Y1315"/>
  <c r="Y1314"/>
  <c r="Y1313"/>
  <c r="Y1312"/>
  <c r="Y1311"/>
  <c r="Y1309"/>
  <c r="Y1308"/>
  <c r="Y1307"/>
  <c r="Y1306"/>
  <c r="Y1305"/>
  <c r="Y1304"/>
  <c r="Y1303"/>
  <c r="Y1302"/>
  <c r="Y1301"/>
  <c r="Y1300"/>
  <c r="Y1299"/>
  <c r="Y1298"/>
  <c r="Y1297"/>
  <c r="Y1296"/>
  <c r="Y1295"/>
  <c r="Y1294"/>
  <c r="Y1293"/>
  <c r="Y1292"/>
  <c r="Y1291"/>
  <c r="Y1290"/>
  <c r="Y1289"/>
  <c r="Y1288"/>
  <c r="Y1287"/>
  <c r="Y1286"/>
  <c r="Y1285"/>
  <c r="Y1284"/>
  <c r="Y1283"/>
  <c r="Y1282"/>
  <c r="Y1281"/>
  <c r="Y1280"/>
  <c r="Y1279"/>
  <c r="Y1278"/>
  <c r="Y1277"/>
  <c r="Y1276"/>
  <c r="Y1275"/>
  <c r="Y1274"/>
  <c r="Y1273"/>
  <c r="Y1272"/>
  <c r="Y1271"/>
  <c r="Y1270"/>
  <c r="Y1269"/>
  <c r="Y1268"/>
  <c r="Y1267"/>
  <c r="Y1266"/>
  <c r="Y1265"/>
  <c r="Y1264"/>
  <c r="Y1263"/>
  <c r="Y1262"/>
  <c r="Y1261"/>
  <c r="Y1260"/>
  <c r="Y1259"/>
  <c r="Y1258"/>
  <c r="Y1257"/>
  <c r="Y1256"/>
  <c r="Y1255"/>
  <c r="Y1254"/>
  <c r="Y1253"/>
  <c r="Y1252"/>
  <c r="Y1251"/>
  <c r="Y1250"/>
  <c r="Y1249"/>
  <c r="Y1248"/>
  <c r="Y1247"/>
  <c r="Y1246"/>
  <c r="Y1245"/>
  <c r="Y1244"/>
  <c r="Y1243"/>
  <c r="Y1242"/>
  <c r="Y1241"/>
  <c r="Y1240"/>
  <c r="Y1239"/>
  <c r="Y1238"/>
  <c r="Y1237"/>
  <c r="Y1236"/>
  <c r="Y1235"/>
  <c r="Y1234"/>
  <c r="Y1233"/>
  <c r="Y1232"/>
  <c r="Y1231"/>
  <c r="Y1230"/>
  <c r="Y1229"/>
  <c r="Y1228"/>
  <c r="Y1227"/>
  <c r="Y1226"/>
  <c r="Y1225"/>
  <c r="Y1224"/>
  <c r="Y1223"/>
  <c r="Y1222"/>
  <c r="Y1221"/>
  <c r="Y1220"/>
  <c r="Y1219"/>
  <c r="Y1217"/>
  <c r="Y1216"/>
  <c r="Y1215"/>
  <c r="Y1214"/>
  <c r="Y1213"/>
  <c r="Y1212"/>
  <c r="Y1211"/>
  <c r="Y1210"/>
  <c r="Y1209"/>
  <c r="Y1208"/>
  <c r="Y1207"/>
  <c r="Y1206"/>
  <c r="Y1204"/>
  <c r="Y1207" i="5"/>
  <c r="Y1208"/>
  <c r="Y1209"/>
  <c r="Y1210"/>
  <c r="Y1211"/>
  <c r="Y1212"/>
  <c r="Y1213"/>
  <c r="Y1214"/>
  <c r="Y1215"/>
  <c r="Y1216"/>
  <c r="Y1217"/>
  <c r="Y1219"/>
  <c r="Y1220"/>
  <c r="Y1221"/>
  <c r="Y1222"/>
  <c r="Y1223"/>
  <c r="Y1224"/>
  <c r="Y1225"/>
  <c r="Y1226"/>
  <c r="Y1227"/>
  <c r="Y1228"/>
  <c r="Y1229"/>
  <c r="Y1230"/>
  <c r="Y1231"/>
  <c r="Y1232"/>
  <c r="Y1233"/>
  <c r="Y1234"/>
  <c r="Y1235"/>
  <c r="Y1236"/>
  <c r="Y1237"/>
  <c r="Y1238"/>
  <c r="Y1239"/>
  <c r="Y1240"/>
  <c r="Y1241"/>
  <c r="Y1242"/>
  <c r="Y1243"/>
  <c r="Y1244"/>
  <c r="Y1245"/>
  <c r="Y1246"/>
  <c r="Y1247"/>
  <c r="Y1248"/>
  <c r="Y1249"/>
  <c r="Y1250"/>
  <c r="Y1251"/>
  <c r="Y1252"/>
  <c r="Y1253"/>
  <c r="Y1254"/>
  <c r="Y1255"/>
  <c r="Y1256"/>
  <c r="Y1257"/>
  <c r="Y1258"/>
  <c r="Y1259"/>
  <c r="Y1260"/>
  <c r="Y1261"/>
  <c r="Y1262"/>
  <c r="Y1263"/>
  <c r="Y1264"/>
  <c r="Y1265"/>
  <c r="Y1266"/>
  <c r="Y1267"/>
  <c r="Y1268"/>
  <c r="Y1269"/>
  <c r="Y1270"/>
  <c r="Y1271"/>
  <c r="Y1272"/>
  <c r="Y1273"/>
  <c r="Y1274"/>
  <c r="Y1275"/>
  <c r="Y1276"/>
  <c r="Y1277"/>
  <c r="Y1278"/>
  <c r="Y1279"/>
  <c r="Y1280"/>
  <c r="Y1281"/>
  <c r="Y1282"/>
  <c r="Y1283"/>
  <c r="Y1284"/>
  <c r="Y1285"/>
  <c r="Y1286"/>
  <c r="Y1287"/>
  <c r="Y1288"/>
  <c r="Y1289"/>
  <c r="Y1290"/>
  <c r="Y1291"/>
  <c r="Y1292"/>
  <c r="Y1293"/>
  <c r="Y1294"/>
  <c r="Y1295"/>
  <c r="Y1296"/>
  <c r="Y1297"/>
  <c r="Y1298"/>
  <c r="Y1299"/>
  <c r="Y1300"/>
  <c r="Y1301"/>
  <c r="Y1302"/>
  <c r="Y1303"/>
  <c r="Y1304"/>
  <c r="Y1305"/>
  <c r="Y1306"/>
  <c r="Y1307"/>
  <c r="Y1308"/>
  <c r="Y1309"/>
  <c r="Y1310"/>
  <c r="Y1311"/>
  <c r="Y1312"/>
  <c r="Y1313"/>
  <c r="Y1314"/>
  <c r="Y1315"/>
  <c r="Y1316"/>
  <c r="Y1317"/>
  <c r="Y1318"/>
  <c r="Y1204"/>
  <c r="I714" i="4"/>
  <c r="M714"/>
  <c r="I715"/>
  <c r="M715"/>
  <c r="I716"/>
  <c r="M716"/>
  <c r="I717"/>
  <c r="M717" s="1"/>
  <c r="I718"/>
  <c r="M718" s="1"/>
  <c r="I719"/>
  <c r="M719" s="1"/>
  <c r="I720"/>
  <c r="M720"/>
  <c r="I721"/>
  <c r="M721" s="1"/>
  <c r="I722"/>
  <c r="M722"/>
  <c r="I723"/>
  <c r="M723" s="1"/>
  <c r="I724"/>
  <c r="M724"/>
  <c r="I725"/>
  <c r="M725" s="1"/>
  <c r="I727"/>
  <c r="M727" s="1"/>
  <c r="I728"/>
  <c r="M728"/>
  <c r="I729"/>
  <c r="M729" s="1"/>
  <c r="I730"/>
  <c r="M730" s="1"/>
  <c r="I731"/>
  <c r="I732"/>
  <c r="M732"/>
  <c r="I733"/>
  <c r="M733"/>
  <c r="I734"/>
  <c r="M734" s="1"/>
  <c r="I735"/>
  <c r="M735"/>
  <c r="I736"/>
  <c r="M736" s="1"/>
  <c r="I737"/>
  <c r="M737" s="1"/>
  <c r="I738"/>
  <c r="M738" s="1"/>
  <c r="I739"/>
  <c r="M739"/>
  <c r="I740"/>
  <c r="M740"/>
  <c r="I741"/>
  <c r="M741"/>
  <c r="I742"/>
  <c r="M742" s="1"/>
  <c r="I743"/>
  <c r="M743" s="1"/>
  <c r="I744"/>
  <c r="M744" s="1"/>
  <c r="I745"/>
  <c r="M745" s="1"/>
  <c r="I746"/>
  <c r="M746" s="1"/>
  <c r="I747"/>
  <c r="W747" s="1"/>
  <c r="M747"/>
  <c r="I748"/>
  <c r="M748"/>
  <c r="I749"/>
  <c r="M749" s="1"/>
  <c r="I750"/>
  <c r="M750" s="1"/>
  <c r="I751"/>
  <c r="I752"/>
  <c r="M752" s="1"/>
  <c r="I753"/>
  <c r="M753"/>
  <c r="I754"/>
  <c r="M754" s="1"/>
  <c r="I755"/>
  <c r="M755"/>
  <c r="I756"/>
  <c r="I757"/>
  <c r="M757"/>
  <c r="I758"/>
  <c r="M758" s="1"/>
  <c r="I759"/>
  <c r="M759" s="1"/>
  <c r="I760"/>
  <c r="M760" s="1"/>
  <c r="I761"/>
  <c r="M761" s="1"/>
  <c r="I762"/>
  <c r="I763"/>
  <c r="M763" s="1"/>
  <c r="I764"/>
  <c r="M764"/>
  <c r="I765"/>
  <c r="M765" s="1"/>
  <c r="I766"/>
  <c r="M766" s="1"/>
  <c r="I767"/>
  <c r="W767" s="1"/>
  <c r="M767"/>
  <c r="I768"/>
  <c r="M768" s="1"/>
  <c r="I769"/>
  <c r="M769"/>
  <c r="I770"/>
  <c r="M770" s="1"/>
  <c r="I771"/>
  <c r="M771"/>
  <c r="I772"/>
  <c r="W772" s="1"/>
  <c r="M772"/>
  <c r="I773"/>
  <c r="M773"/>
  <c r="I774"/>
  <c r="M774" s="1"/>
  <c r="I775"/>
  <c r="M775" s="1"/>
  <c r="I776"/>
  <c r="M776"/>
  <c r="I777"/>
  <c r="M777" s="1"/>
  <c r="I778"/>
  <c r="I779"/>
  <c r="M779"/>
  <c r="I780"/>
  <c r="M780"/>
  <c r="I781"/>
  <c r="M781"/>
  <c r="I782"/>
  <c r="M782" s="1"/>
  <c r="I783"/>
  <c r="I784"/>
  <c r="M784" s="1"/>
  <c r="I785"/>
  <c r="M785" s="1"/>
  <c r="I712"/>
  <c r="M712" s="1"/>
  <c r="I714" i="3"/>
  <c r="M714"/>
  <c r="I715"/>
  <c r="M715" s="1"/>
  <c r="I716"/>
  <c r="M716"/>
  <c r="I717"/>
  <c r="M717" s="1"/>
  <c r="I718"/>
  <c r="M718" s="1"/>
  <c r="I719"/>
  <c r="M719"/>
  <c r="I720"/>
  <c r="M720" s="1"/>
  <c r="I721"/>
  <c r="M721" s="1"/>
  <c r="I722"/>
  <c r="M722"/>
  <c r="I723"/>
  <c r="M723"/>
  <c r="I724"/>
  <c r="W724" s="1"/>
  <c r="M724"/>
  <c r="I725"/>
  <c r="M725" s="1"/>
  <c r="I727"/>
  <c r="M727"/>
  <c r="I728"/>
  <c r="I729"/>
  <c r="M729" s="1"/>
  <c r="I730"/>
  <c r="M730" s="1"/>
  <c r="I731"/>
  <c r="M731"/>
  <c r="I732"/>
  <c r="M732"/>
  <c r="I733"/>
  <c r="M733"/>
  <c r="I734"/>
  <c r="M734" s="1"/>
  <c r="I735"/>
  <c r="M735" s="1"/>
  <c r="I736"/>
  <c r="M736"/>
  <c r="I737"/>
  <c r="M737" s="1"/>
  <c r="I738"/>
  <c r="M738" s="1"/>
  <c r="I739"/>
  <c r="M739" s="1"/>
  <c r="I740"/>
  <c r="M740"/>
  <c r="I741"/>
  <c r="M741"/>
  <c r="I742"/>
  <c r="M742" s="1"/>
  <c r="I743"/>
  <c r="M743"/>
  <c r="I744"/>
  <c r="M744" s="1"/>
  <c r="I745"/>
  <c r="M745"/>
  <c r="I746"/>
  <c r="M746" s="1"/>
  <c r="I747"/>
  <c r="M747"/>
  <c r="I748"/>
  <c r="M748"/>
  <c r="I749"/>
  <c r="M749"/>
  <c r="I750"/>
  <c r="M750" s="1"/>
  <c r="I751"/>
  <c r="M751" s="1"/>
  <c r="I752"/>
  <c r="M752" s="1"/>
  <c r="I753"/>
  <c r="I754"/>
  <c r="M754" s="1"/>
  <c r="I755"/>
  <c r="M755" s="1"/>
  <c r="I756"/>
  <c r="M756"/>
  <c r="I757"/>
  <c r="I758"/>
  <c r="M758" s="1"/>
  <c r="I759"/>
  <c r="M759" s="1"/>
  <c r="I760"/>
  <c r="M760" s="1"/>
  <c r="I761"/>
  <c r="M761"/>
  <c r="I762"/>
  <c r="M762" s="1"/>
  <c r="I763"/>
  <c r="M763"/>
  <c r="I764"/>
  <c r="M764" s="1"/>
  <c r="I765"/>
  <c r="M765"/>
  <c r="I766"/>
  <c r="M766" s="1"/>
  <c r="I767"/>
  <c r="M767" s="1"/>
  <c r="I768"/>
  <c r="M768"/>
  <c r="I769"/>
  <c r="I770"/>
  <c r="M770" s="1"/>
  <c r="I771"/>
  <c r="M771"/>
  <c r="I772"/>
  <c r="M772"/>
  <c r="I773"/>
  <c r="M773"/>
  <c r="I774"/>
  <c r="M774" s="1"/>
  <c r="I775"/>
  <c r="M775" s="1"/>
  <c r="I776"/>
  <c r="M776" s="1"/>
  <c r="I777"/>
  <c r="I778"/>
  <c r="M778" s="1"/>
  <c r="I779"/>
  <c r="M779"/>
  <c r="I780"/>
  <c r="M780" s="1"/>
  <c r="I781"/>
  <c r="M781"/>
  <c r="I782"/>
  <c r="M782" s="1"/>
  <c r="I783"/>
  <c r="M783" s="1"/>
  <c r="I784"/>
  <c r="M784"/>
  <c r="I785"/>
  <c r="M785" s="1"/>
  <c r="I712"/>
  <c r="M712" s="1"/>
  <c r="I714" i="2"/>
  <c r="M714"/>
  <c r="I715"/>
  <c r="M715"/>
  <c r="I716"/>
  <c r="M716"/>
  <c r="I717"/>
  <c r="M717" s="1"/>
  <c r="I718"/>
  <c r="M718"/>
  <c r="I719"/>
  <c r="M719" s="1"/>
  <c r="I720"/>
  <c r="M720" s="1"/>
  <c r="I721"/>
  <c r="M721" s="1"/>
  <c r="I722"/>
  <c r="M722"/>
  <c r="I723"/>
  <c r="M723"/>
  <c r="I724"/>
  <c r="M724"/>
  <c r="I725"/>
  <c r="M725" s="1"/>
  <c r="I727"/>
  <c r="M727" s="1"/>
  <c r="I728"/>
  <c r="M728" s="1"/>
  <c r="I729"/>
  <c r="M729" s="1"/>
  <c r="I730"/>
  <c r="I731"/>
  <c r="I732"/>
  <c r="M732"/>
  <c r="I733"/>
  <c r="M733" s="1"/>
  <c r="I734"/>
  <c r="M734" s="1"/>
  <c r="I735"/>
  <c r="M735"/>
  <c r="I736"/>
  <c r="I737"/>
  <c r="M737"/>
  <c r="I738"/>
  <c r="I739"/>
  <c r="M739"/>
  <c r="I740"/>
  <c r="M740"/>
  <c r="I741"/>
  <c r="M741"/>
  <c r="I742"/>
  <c r="M742" s="1"/>
  <c r="I743"/>
  <c r="I744"/>
  <c r="M744" s="1"/>
  <c r="I745"/>
  <c r="M745" s="1"/>
  <c r="I746"/>
  <c r="M746" s="1"/>
  <c r="I747"/>
  <c r="I748"/>
  <c r="M748"/>
  <c r="I749"/>
  <c r="M749" s="1"/>
  <c r="I750"/>
  <c r="M750" s="1"/>
  <c r="I751"/>
  <c r="M751"/>
  <c r="I752"/>
  <c r="M752" s="1"/>
  <c r="I753"/>
  <c r="M753"/>
  <c r="I754"/>
  <c r="M754" s="1"/>
  <c r="I755"/>
  <c r="M755"/>
  <c r="I756"/>
  <c r="M756"/>
  <c r="I757"/>
  <c r="M757"/>
  <c r="I758"/>
  <c r="I759"/>
  <c r="M759" s="1"/>
  <c r="I760"/>
  <c r="M760"/>
  <c r="I761"/>
  <c r="M761" s="1"/>
  <c r="I762"/>
  <c r="M762" s="1"/>
  <c r="I763"/>
  <c r="M763"/>
  <c r="I764"/>
  <c r="M764"/>
  <c r="I765"/>
  <c r="M765"/>
  <c r="I766"/>
  <c r="M766" s="1"/>
  <c r="I767"/>
  <c r="M767" s="1"/>
  <c r="I768"/>
  <c r="M768" s="1"/>
  <c r="I769"/>
  <c r="M769" s="1"/>
  <c r="I770"/>
  <c r="M770" s="1"/>
  <c r="I771"/>
  <c r="M771"/>
  <c r="I772"/>
  <c r="M772" s="1"/>
  <c r="I773"/>
  <c r="M773"/>
  <c r="I774"/>
  <c r="M774" s="1"/>
  <c r="I775"/>
  <c r="M775" s="1"/>
  <c r="I776"/>
  <c r="I777"/>
  <c r="M777" s="1"/>
  <c r="I778"/>
  <c r="M778" s="1"/>
  <c r="I779"/>
  <c r="M779"/>
  <c r="I780"/>
  <c r="M780"/>
  <c r="I781"/>
  <c r="M781" s="1"/>
  <c r="I782"/>
  <c r="M782" s="1"/>
  <c r="I783"/>
  <c r="M783"/>
  <c r="I784"/>
  <c r="M784" s="1"/>
  <c r="I785"/>
  <c r="M785" s="1"/>
  <c r="I712"/>
  <c r="I1206" i="11"/>
  <c r="M1206"/>
  <c r="I1207"/>
  <c r="M1207"/>
  <c r="I1208"/>
  <c r="M1208"/>
  <c r="I1209"/>
  <c r="M1209" s="1"/>
  <c r="I1210"/>
  <c r="W1210" s="1"/>
  <c r="I1211"/>
  <c r="M1211" s="1"/>
  <c r="I1212"/>
  <c r="M1212" s="1"/>
  <c r="I1213"/>
  <c r="I1214"/>
  <c r="M1214" s="1"/>
  <c r="I1215"/>
  <c r="M1215"/>
  <c r="I1216"/>
  <c r="M1216" s="1"/>
  <c r="I1217"/>
  <c r="M1217" s="1"/>
  <c r="I1219"/>
  <c r="M1219" s="1"/>
  <c r="I1220"/>
  <c r="M1220"/>
  <c r="I1221"/>
  <c r="M1221"/>
  <c r="I1222"/>
  <c r="M1222" s="1"/>
  <c r="I1223"/>
  <c r="M1223"/>
  <c r="I1224"/>
  <c r="M1224" s="1"/>
  <c r="I1225"/>
  <c r="M1225"/>
  <c r="I1226"/>
  <c r="M1226" s="1"/>
  <c r="I1227"/>
  <c r="M1227" s="1"/>
  <c r="I1228"/>
  <c r="M1228"/>
  <c r="I1229"/>
  <c r="M1229" s="1"/>
  <c r="I1230"/>
  <c r="M1230" s="1"/>
  <c r="I1231"/>
  <c r="M1231"/>
  <c r="I1232"/>
  <c r="M1232"/>
  <c r="I1233"/>
  <c r="M1233" s="1"/>
  <c r="I1234"/>
  <c r="M1234" s="1"/>
  <c r="I1235"/>
  <c r="M1235" s="1"/>
  <c r="I1236"/>
  <c r="M1236" s="1"/>
  <c r="I1237"/>
  <c r="M1237"/>
  <c r="I1238"/>
  <c r="M1238" s="1"/>
  <c r="I1239"/>
  <c r="M1239" s="1"/>
  <c r="I1240"/>
  <c r="M1240"/>
  <c r="I1241"/>
  <c r="M1241"/>
  <c r="I1242"/>
  <c r="M1242" s="1"/>
  <c r="I1243"/>
  <c r="M1243" s="1"/>
  <c r="I1244"/>
  <c r="M1244"/>
  <c r="I1245"/>
  <c r="M1245" s="1"/>
  <c r="I1246"/>
  <c r="M1246" s="1"/>
  <c r="I1247"/>
  <c r="M1247"/>
  <c r="I1248"/>
  <c r="M1248" s="1"/>
  <c r="I1249"/>
  <c r="M1249"/>
  <c r="I1250"/>
  <c r="M1250" s="1"/>
  <c r="I1251"/>
  <c r="M1251" s="1"/>
  <c r="I1252"/>
  <c r="M1252" s="1"/>
  <c r="I1253"/>
  <c r="M1253" s="1"/>
  <c r="I1254"/>
  <c r="M1254" s="1"/>
  <c r="I1255"/>
  <c r="M1255"/>
  <c r="I1256"/>
  <c r="M1256"/>
  <c r="I1257"/>
  <c r="M1257" s="1"/>
  <c r="I1258"/>
  <c r="M1258" s="1"/>
  <c r="I1259"/>
  <c r="M1259" s="1"/>
  <c r="I1260"/>
  <c r="M1260" s="1"/>
  <c r="I1261"/>
  <c r="M1261"/>
  <c r="I1262"/>
  <c r="I1263"/>
  <c r="M1263" s="1"/>
  <c r="I1264"/>
  <c r="M1264"/>
  <c r="I1265"/>
  <c r="I1266"/>
  <c r="M1266" s="1"/>
  <c r="I1267"/>
  <c r="M1267" s="1"/>
  <c r="I1268"/>
  <c r="M1268" s="1"/>
  <c r="I1269"/>
  <c r="W1269" s="1"/>
  <c r="I1270"/>
  <c r="M1270" s="1"/>
  <c r="I1271"/>
  <c r="M1271"/>
  <c r="I1272"/>
  <c r="M1272" s="1"/>
  <c r="I1273"/>
  <c r="M1273"/>
  <c r="I1274"/>
  <c r="I1275"/>
  <c r="M1275" s="1"/>
  <c r="I1276"/>
  <c r="M1276"/>
  <c r="I1277"/>
  <c r="M1277" s="1"/>
  <c r="I1278"/>
  <c r="M1278"/>
  <c r="I1279"/>
  <c r="M1279"/>
  <c r="I1280"/>
  <c r="M1280"/>
  <c r="I1281"/>
  <c r="M1281" s="1"/>
  <c r="I1282"/>
  <c r="M1282" s="1"/>
  <c r="I1283"/>
  <c r="M1283"/>
  <c r="I1284"/>
  <c r="M1284" s="1"/>
  <c r="I1285"/>
  <c r="I1286"/>
  <c r="I1287"/>
  <c r="M1287"/>
  <c r="I1288"/>
  <c r="I1289"/>
  <c r="M1289" s="1"/>
  <c r="I1290"/>
  <c r="M1290"/>
  <c r="I1291"/>
  <c r="M1291" s="1"/>
  <c r="I1292"/>
  <c r="M1292"/>
  <c r="I1293"/>
  <c r="I1294"/>
  <c r="M1294"/>
  <c r="I1295"/>
  <c r="M1295" s="1"/>
  <c r="I1296"/>
  <c r="M1296"/>
  <c r="I1297"/>
  <c r="M1297" s="1"/>
  <c r="I1298"/>
  <c r="M1298" s="1"/>
  <c r="I1299"/>
  <c r="M1299" s="1"/>
  <c r="I1300"/>
  <c r="M1300" s="1"/>
  <c r="I1301"/>
  <c r="M1301" s="1"/>
  <c r="I1302"/>
  <c r="W1302" s="1"/>
  <c r="M1302"/>
  <c r="I1303"/>
  <c r="M1303"/>
  <c r="I1304"/>
  <c r="I1305"/>
  <c r="M1305" s="1"/>
  <c r="I1306"/>
  <c r="M1306"/>
  <c r="I1307"/>
  <c r="M1307" s="1"/>
  <c r="I1308"/>
  <c r="M1308" s="1"/>
  <c r="I1309"/>
  <c r="M1309" s="1"/>
  <c r="I1310"/>
  <c r="M1310"/>
  <c r="I1311"/>
  <c r="M1311"/>
  <c r="I1312"/>
  <c r="M1312"/>
  <c r="I1313"/>
  <c r="M1313" s="1"/>
  <c r="I1314"/>
  <c r="M1314" s="1"/>
  <c r="I1315"/>
  <c r="M1315" s="1"/>
  <c r="I1316"/>
  <c r="M1316" s="1"/>
  <c r="I1317"/>
  <c r="M1317" s="1"/>
  <c r="I1318"/>
  <c r="I1204"/>
  <c r="M1204"/>
  <c r="I1206" i="10"/>
  <c r="W1206" s="1"/>
  <c r="M1206"/>
  <c r="I1207"/>
  <c r="M1207" s="1"/>
  <c r="I1208"/>
  <c r="M1208"/>
  <c r="I1209"/>
  <c r="M1209" s="1"/>
  <c r="I1210"/>
  <c r="M1210" s="1"/>
  <c r="I1211"/>
  <c r="M1211" s="1"/>
  <c r="I1212"/>
  <c r="M1212"/>
  <c r="I1213"/>
  <c r="M1213" s="1"/>
  <c r="I1214"/>
  <c r="M1214"/>
  <c r="I1215"/>
  <c r="M1215" s="1"/>
  <c r="I1216"/>
  <c r="M1216" s="1"/>
  <c r="I1217"/>
  <c r="W1217" s="1"/>
  <c r="M1217"/>
  <c r="I1219"/>
  <c r="M1219" s="1"/>
  <c r="I1220"/>
  <c r="M1220" s="1"/>
  <c r="I1221"/>
  <c r="M1221"/>
  <c r="I1222"/>
  <c r="M1222"/>
  <c r="I1223"/>
  <c r="M1223" s="1"/>
  <c r="I1224"/>
  <c r="M1224" s="1"/>
  <c r="I1225"/>
  <c r="M1225"/>
  <c r="I1226"/>
  <c r="M1226" s="1"/>
  <c r="I1227"/>
  <c r="M1227" s="1"/>
  <c r="I1228"/>
  <c r="M1228" s="1"/>
  <c r="I1229"/>
  <c r="M1229"/>
  <c r="I1230"/>
  <c r="M1230"/>
  <c r="I1231"/>
  <c r="M1231"/>
  <c r="I1232"/>
  <c r="M1232" s="1"/>
  <c r="I1233"/>
  <c r="M1233" s="1"/>
  <c r="I1234"/>
  <c r="W1234" s="1"/>
  <c r="M1234"/>
  <c r="I1235"/>
  <c r="M1235" s="1"/>
  <c r="I1236"/>
  <c r="M1236" s="1"/>
  <c r="I1237"/>
  <c r="M1237" s="1"/>
  <c r="I1238"/>
  <c r="M1238"/>
  <c r="I1239"/>
  <c r="M1239"/>
  <c r="I1240"/>
  <c r="M1240" s="1"/>
  <c r="I1241"/>
  <c r="M1241"/>
  <c r="I1242"/>
  <c r="M1242" s="1"/>
  <c r="I1243"/>
  <c r="M1243" s="1"/>
  <c r="I1244"/>
  <c r="M1244" s="1"/>
  <c r="I1245"/>
  <c r="M1245"/>
  <c r="I1246"/>
  <c r="M1246" s="1"/>
  <c r="I1247"/>
  <c r="M1247"/>
  <c r="I1248"/>
  <c r="M1248" s="1"/>
  <c r="I1249"/>
  <c r="I1250"/>
  <c r="M1250"/>
  <c r="I1251"/>
  <c r="M1251" s="1"/>
  <c r="I1252"/>
  <c r="M1252" s="1"/>
  <c r="I1253"/>
  <c r="M1253"/>
  <c r="I1254"/>
  <c r="M1254"/>
  <c r="I1255"/>
  <c r="M1255" s="1"/>
  <c r="I1256"/>
  <c r="M1256" s="1"/>
  <c r="I1257"/>
  <c r="I1258"/>
  <c r="M1258" s="1"/>
  <c r="I1259"/>
  <c r="M1259"/>
  <c r="I1260"/>
  <c r="M1260" s="1"/>
  <c r="I1261"/>
  <c r="M1261"/>
  <c r="I1262"/>
  <c r="I1263"/>
  <c r="M1263"/>
  <c r="I1264"/>
  <c r="M1264" s="1"/>
  <c r="I1265"/>
  <c r="M1265" s="1"/>
  <c r="I1266"/>
  <c r="M1266"/>
  <c r="I1267"/>
  <c r="M1267" s="1"/>
  <c r="I1268"/>
  <c r="M1268" s="1"/>
  <c r="I1269"/>
  <c r="M1269" s="1"/>
  <c r="I1270"/>
  <c r="M1270"/>
  <c r="I1271"/>
  <c r="I1272"/>
  <c r="M1272" s="1"/>
  <c r="I1273"/>
  <c r="I1274"/>
  <c r="M1274" s="1"/>
  <c r="I1275"/>
  <c r="M1275"/>
  <c r="I1276"/>
  <c r="M1276" s="1"/>
  <c r="I1277"/>
  <c r="M1277"/>
  <c r="I1278"/>
  <c r="I1279"/>
  <c r="M1279"/>
  <c r="I1280"/>
  <c r="M1280" s="1"/>
  <c r="I1281"/>
  <c r="I1282"/>
  <c r="I1283"/>
  <c r="M1283" s="1"/>
  <c r="I1284"/>
  <c r="M1284" s="1"/>
  <c r="I1285"/>
  <c r="M1285"/>
  <c r="I1286"/>
  <c r="M1286"/>
  <c r="I1287"/>
  <c r="I1288"/>
  <c r="M1288" s="1"/>
  <c r="I1289"/>
  <c r="M1289"/>
  <c r="I1290"/>
  <c r="M1290" s="1"/>
  <c r="I1291"/>
  <c r="M1291"/>
  <c r="I1292"/>
  <c r="M1292" s="1"/>
  <c r="I1293"/>
  <c r="M1293"/>
  <c r="I1294"/>
  <c r="M1294"/>
  <c r="I1295"/>
  <c r="M1295"/>
  <c r="I1296"/>
  <c r="M1296" s="1"/>
  <c r="I1297"/>
  <c r="M1297" s="1"/>
  <c r="I1298"/>
  <c r="I1299"/>
  <c r="M1299" s="1"/>
  <c r="I1300"/>
  <c r="M1300" s="1"/>
  <c r="I1301"/>
  <c r="M1301" s="1"/>
  <c r="I1302"/>
  <c r="M1302"/>
  <c r="I1303"/>
  <c r="M1303"/>
  <c r="I1304"/>
  <c r="M1304" s="1"/>
  <c r="I1305"/>
  <c r="M1305"/>
  <c r="I1306"/>
  <c r="M1306" s="1"/>
  <c r="I1307"/>
  <c r="M1307"/>
  <c r="I1308"/>
  <c r="M1308" s="1"/>
  <c r="I1309"/>
  <c r="M1309"/>
  <c r="I1310"/>
  <c r="M1310" s="1"/>
  <c r="I1311"/>
  <c r="M1311"/>
  <c r="I1312"/>
  <c r="M1312" s="1"/>
  <c r="I1313"/>
  <c r="M1313" s="1"/>
  <c r="I1314"/>
  <c r="M1314"/>
  <c r="I1315"/>
  <c r="M1315" s="1"/>
  <c r="I1316"/>
  <c r="M1316" s="1"/>
  <c r="I1317"/>
  <c r="I1318"/>
  <c r="M1318"/>
  <c r="I1204"/>
  <c r="I1206" i="9"/>
  <c r="M1206" s="1"/>
  <c r="I1207"/>
  <c r="M1207"/>
  <c r="I1208"/>
  <c r="M1208" s="1"/>
  <c r="I1209"/>
  <c r="M1209"/>
  <c r="I1210"/>
  <c r="M1210" s="1"/>
  <c r="I1211"/>
  <c r="M1211"/>
  <c r="I1212"/>
  <c r="M1212"/>
  <c r="I1213"/>
  <c r="M1213"/>
  <c r="I1214"/>
  <c r="M1214" s="1"/>
  <c r="I1215"/>
  <c r="M1215" s="1"/>
  <c r="I1216"/>
  <c r="M1216" s="1"/>
  <c r="I1217"/>
  <c r="M1217" s="1"/>
  <c r="I1219"/>
  <c r="M1219" s="1"/>
  <c r="I1220"/>
  <c r="I1221"/>
  <c r="M1221"/>
  <c r="I1222"/>
  <c r="M1222"/>
  <c r="I1223"/>
  <c r="M1223" s="1"/>
  <c r="I1224"/>
  <c r="M1224"/>
  <c r="I1225"/>
  <c r="M1225" s="1"/>
  <c r="I1226"/>
  <c r="M1226"/>
  <c r="I1227"/>
  <c r="M1227" s="1"/>
  <c r="I1228"/>
  <c r="M1228"/>
  <c r="I1229"/>
  <c r="M1229" s="1"/>
  <c r="I1230"/>
  <c r="M1230"/>
  <c r="I1231"/>
  <c r="M1231" s="1"/>
  <c r="I1232"/>
  <c r="M1232" s="1"/>
  <c r="I1233"/>
  <c r="M1233"/>
  <c r="I1234"/>
  <c r="M1234" s="1"/>
  <c r="I1235"/>
  <c r="M1235" s="1"/>
  <c r="I1236"/>
  <c r="W1236" s="1"/>
  <c r="M1236"/>
  <c r="I1237"/>
  <c r="M1237"/>
  <c r="I1238"/>
  <c r="M1238" s="1"/>
  <c r="I1239"/>
  <c r="M1239" s="1"/>
  <c r="I1240"/>
  <c r="M1240" s="1"/>
  <c r="I1241"/>
  <c r="M1241" s="1"/>
  <c r="I1242"/>
  <c r="I1243"/>
  <c r="M1243" s="1"/>
  <c r="I1244"/>
  <c r="M1244"/>
  <c r="I1245"/>
  <c r="M1245" s="1"/>
  <c r="I1246"/>
  <c r="M1246"/>
  <c r="I1247"/>
  <c r="M1247" s="1"/>
  <c r="I1248"/>
  <c r="M1248" s="1"/>
  <c r="I1249"/>
  <c r="M1249"/>
  <c r="I1250"/>
  <c r="I1251"/>
  <c r="M1251" s="1"/>
  <c r="I1252"/>
  <c r="M1252" s="1"/>
  <c r="I1253"/>
  <c r="M1253"/>
  <c r="I1254"/>
  <c r="M1254"/>
  <c r="I1255"/>
  <c r="M1255" s="1"/>
  <c r="I1256"/>
  <c r="M1256" s="1"/>
  <c r="I1257"/>
  <c r="M1257" s="1"/>
  <c r="I1258"/>
  <c r="I1259"/>
  <c r="M1259" s="1"/>
  <c r="I1260"/>
  <c r="M1260"/>
  <c r="I1261"/>
  <c r="M1261" s="1"/>
  <c r="I1262"/>
  <c r="M1262"/>
  <c r="I1263"/>
  <c r="I1264"/>
  <c r="M1264" s="1"/>
  <c r="I1265"/>
  <c r="M1265"/>
  <c r="I1266"/>
  <c r="M1266" s="1"/>
  <c r="I1267"/>
  <c r="I1268"/>
  <c r="M1268"/>
  <c r="I1269"/>
  <c r="M1269"/>
  <c r="I1270"/>
  <c r="M1270" s="1"/>
  <c r="I1271"/>
  <c r="M1271" s="1"/>
  <c r="I1272"/>
  <c r="W1272" s="1"/>
  <c r="M1272"/>
  <c r="I1273"/>
  <c r="M1273" s="1"/>
  <c r="I1274"/>
  <c r="M1274"/>
  <c r="I1275"/>
  <c r="M1275" s="1"/>
  <c r="I1276"/>
  <c r="M1276"/>
  <c r="I1277"/>
  <c r="M1277"/>
  <c r="I1278"/>
  <c r="M1278"/>
  <c r="I1279"/>
  <c r="I1280"/>
  <c r="M1280" s="1"/>
  <c r="I1281"/>
  <c r="M1281"/>
  <c r="I1282"/>
  <c r="I1283"/>
  <c r="I1284"/>
  <c r="M1284" s="1"/>
  <c r="I1285"/>
  <c r="M1285"/>
  <c r="I1286"/>
  <c r="M1286"/>
  <c r="I1287"/>
  <c r="M1287" s="1"/>
  <c r="I1288"/>
  <c r="M1288"/>
  <c r="I1289"/>
  <c r="M1289" s="1"/>
  <c r="I1290"/>
  <c r="M1290"/>
  <c r="I1291"/>
  <c r="M1291" s="1"/>
  <c r="I1292"/>
  <c r="M1292"/>
  <c r="I1293"/>
  <c r="M1293" s="1"/>
  <c r="I1294"/>
  <c r="M1294"/>
  <c r="I1295"/>
  <c r="M1295" s="1"/>
  <c r="I1296"/>
  <c r="M1296" s="1"/>
  <c r="I1297"/>
  <c r="M1297"/>
  <c r="I1298"/>
  <c r="M1298" s="1"/>
  <c r="I1299"/>
  <c r="I1300"/>
  <c r="I1301"/>
  <c r="M1301"/>
  <c r="I1302"/>
  <c r="M1302" s="1"/>
  <c r="I1303"/>
  <c r="M1303" s="1"/>
  <c r="I1304"/>
  <c r="M1304"/>
  <c r="I1305"/>
  <c r="M1305" s="1"/>
  <c r="I1306"/>
  <c r="M1306"/>
  <c r="I1307"/>
  <c r="M1307" s="1"/>
  <c r="I1308"/>
  <c r="M1308"/>
  <c r="I1309"/>
  <c r="M1309"/>
  <c r="I1310"/>
  <c r="M1310"/>
  <c r="I1311"/>
  <c r="M1311" s="1"/>
  <c r="I1312"/>
  <c r="M1312" s="1"/>
  <c r="I1313"/>
  <c r="M1313"/>
  <c r="I1314"/>
  <c r="M1314" s="1"/>
  <c r="I1315"/>
  <c r="I1316"/>
  <c r="I1317"/>
  <c r="M1317"/>
  <c r="I1318"/>
  <c r="M1318" s="1"/>
  <c r="I1204"/>
  <c r="M1204" s="1"/>
  <c r="I1206" i="8"/>
  <c r="M1206"/>
  <c r="I1207"/>
  <c r="M1207" s="1"/>
  <c r="I1208"/>
  <c r="M1208"/>
  <c r="I1209"/>
  <c r="M1209" s="1"/>
  <c r="I1210"/>
  <c r="M1210"/>
  <c r="I1211"/>
  <c r="M1211" s="1"/>
  <c r="I1212"/>
  <c r="M1212"/>
  <c r="I1213"/>
  <c r="M1213" s="1"/>
  <c r="I1214"/>
  <c r="M1214" s="1"/>
  <c r="I1215"/>
  <c r="I1216"/>
  <c r="M1216" s="1"/>
  <c r="I1217"/>
  <c r="M1217" s="1"/>
  <c r="I1219"/>
  <c r="W1219" s="1"/>
  <c r="I1220"/>
  <c r="M1220"/>
  <c r="I1221"/>
  <c r="M1221" s="1"/>
  <c r="I1222"/>
  <c r="M1222" s="1"/>
  <c r="I1223"/>
  <c r="M1223"/>
  <c r="I1224"/>
  <c r="I1225"/>
  <c r="I1226"/>
  <c r="M1226" s="1"/>
  <c r="I1227"/>
  <c r="M1227"/>
  <c r="I1228"/>
  <c r="M1228"/>
  <c r="I1229"/>
  <c r="M1229"/>
  <c r="I1230"/>
  <c r="M1230" s="1"/>
  <c r="I1231"/>
  <c r="M1231" s="1"/>
  <c r="I1232"/>
  <c r="I1233"/>
  <c r="M1233" s="1"/>
  <c r="I1234"/>
  <c r="M1234" s="1"/>
  <c r="I1235"/>
  <c r="I1236"/>
  <c r="M1236"/>
  <c r="I1237"/>
  <c r="M1237"/>
  <c r="I1238"/>
  <c r="M1238" s="1"/>
  <c r="I1239"/>
  <c r="M1239"/>
  <c r="I1240"/>
  <c r="M1240" s="1"/>
  <c r="I1241"/>
  <c r="I1242"/>
  <c r="M1242" s="1"/>
  <c r="I1243"/>
  <c r="M1243"/>
  <c r="I1244"/>
  <c r="M1244" s="1"/>
  <c r="I1245"/>
  <c r="M1245"/>
  <c r="I1246"/>
  <c r="M1246" s="1"/>
  <c r="I1247"/>
  <c r="M1247" s="1"/>
  <c r="I1248"/>
  <c r="W1248" s="1"/>
  <c r="M1248"/>
  <c r="I1249"/>
  <c r="M1249" s="1"/>
  <c r="I1250"/>
  <c r="M1250" s="1"/>
  <c r="I1251"/>
  <c r="M1251"/>
  <c r="I1252"/>
  <c r="M1252"/>
  <c r="I1253"/>
  <c r="M1253" s="1"/>
  <c r="I1254"/>
  <c r="M1254" s="1"/>
  <c r="I1255"/>
  <c r="M1255"/>
  <c r="I1256"/>
  <c r="M1256" s="1"/>
  <c r="I1257"/>
  <c r="W1257" s="1"/>
  <c r="M1257"/>
  <c r="I1258"/>
  <c r="M1258" s="1"/>
  <c r="I1259"/>
  <c r="M1259"/>
  <c r="I1260"/>
  <c r="M1260"/>
  <c r="I1261"/>
  <c r="M1261"/>
  <c r="I1262"/>
  <c r="M1262" s="1"/>
  <c r="I1263"/>
  <c r="M1263" s="1"/>
  <c r="I1264"/>
  <c r="W1264" s="1"/>
  <c r="M1264"/>
  <c r="I1265"/>
  <c r="M1265" s="1"/>
  <c r="I1266"/>
  <c r="M1266" s="1"/>
  <c r="I1267"/>
  <c r="M1267" s="1"/>
  <c r="I1268"/>
  <c r="M1268"/>
  <c r="I1269"/>
  <c r="M1269"/>
  <c r="I1270"/>
  <c r="M1270" s="1"/>
  <c r="I1271"/>
  <c r="M1271"/>
  <c r="I1272"/>
  <c r="M1272" s="1"/>
  <c r="I1273"/>
  <c r="W1273" s="1"/>
  <c r="M1273"/>
  <c r="I1274"/>
  <c r="M1274" s="1"/>
  <c r="I1275"/>
  <c r="M1275"/>
  <c r="I1276"/>
  <c r="M1276" s="1"/>
  <c r="I1277"/>
  <c r="M1277"/>
  <c r="I1278"/>
  <c r="M1278" s="1"/>
  <c r="I1279"/>
  <c r="I1280"/>
  <c r="M1280"/>
  <c r="I1281"/>
  <c r="M1281" s="1"/>
  <c r="I1282"/>
  <c r="M1282" s="1"/>
  <c r="I1283"/>
  <c r="M1283"/>
  <c r="I1284"/>
  <c r="M1284"/>
  <c r="I1285"/>
  <c r="M1285" s="1"/>
  <c r="I1286"/>
  <c r="M1286" s="1"/>
  <c r="I1287"/>
  <c r="I1288"/>
  <c r="M1288" s="1"/>
  <c r="I1289"/>
  <c r="W1289" s="1"/>
  <c r="M1289"/>
  <c r="I1290"/>
  <c r="M1290" s="1"/>
  <c r="I1291"/>
  <c r="M1291"/>
  <c r="I1292"/>
  <c r="I1293"/>
  <c r="M1293"/>
  <c r="I1294"/>
  <c r="I1295"/>
  <c r="M1295" s="1"/>
  <c r="I1296"/>
  <c r="M1296"/>
  <c r="I1297"/>
  <c r="I1298"/>
  <c r="M1298" s="1"/>
  <c r="I1299"/>
  <c r="M1299" s="1"/>
  <c r="I1300"/>
  <c r="M1300"/>
  <c r="I1301"/>
  <c r="I1302"/>
  <c r="M1302" s="1"/>
  <c r="I1303"/>
  <c r="M1303" s="1"/>
  <c r="I1304"/>
  <c r="M1304" s="1"/>
  <c r="I1305"/>
  <c r="W1305" s="1"/>
  <c r="M1305"/>
  <c r="I1306"/>
  <c r="I1307"/>
  <c r="M1307"/>
  <c r="I1308"/>
  <c r="I1309"/>
  <c r="M1309"/>
  <c r="I1310"/>
  <c r="M1310" s="1"/>
  <c r="I1311"/>
  <c r="M1311" s="1"/>
  <c r="I1312"/>
  <c r="I1313"/>
  <c r="M1313" s="1"/>
  <c r="I1314"/>
  <c r="I1315"/>
  <c r="M1315"/>
  <c r="I1316"/>
  <c r="M1316"/>
  <c r="I1317"/>
  <c r="I1318"/>
  <c r="M1318" s="1"/>
  <c r="I1204"/>
  <c r="M1204"/>
  <c r="I1206" i="6"/>
  <c r="M1206" s="1"/>
  <c r="I1207"/>
  <c r="M1207"/>
  <c r="I1208"/>
  <c r="M1208" s="1"/>
  <c r="I1209"/>
  <c r="M1209"/>
  <c r="I1210"/>
  <c r="W1210" s="1"/>
  <c r="M1210"/>
  <c r="I1211"/>
  <c r="M1211"/>
  <c r="I1212"/>
  <c r="M1212" s="1"/>
  <c r="I1213"/>
  <c r="M1213" s="1"/>
  <c r="I1214"/>
  <c r="M1214" s="1"/>
  <c r="I1215"/>
  <c r="M1215" s="1"/>
  <c r="I1216"/>
  <c r="M1216" s="1"/>
  <c r="I1217"/>
  <c r="I1219"/>
  <c r="M1219"/>
  <c r="I1220"/>
  <c r="M1220" s="1"/>
  <c r="I1221"/>
  <c r="M1221" s="1"/>
  <c r="I1222"/>
  <c r="W1222" s="1"/>
  <c r="M1222"/>
  <c r="I1223"/>
  <c r="M1223" s="1"/>
  <c r="I1224"/>
  <c r="M1224"/>
  <c r="I1225"/>
  <c r="I1226"/>
  <c r="M1226"/>
  <c r="I1227"/>
  <c r="I1228"/>
  <c r="M1228"/>
  <c r="I1229"/>
  <c r="M1229" s="1"/>
  <c r="I1230"/>
  <c r="I1231"/>
  <c r="W1231" s="1"/>
  <c r="I1232"/>
  <c r="M1232" s="1"/>
  <c r="I1233"/>
  <c r="M1233" s="1"/>
  <c r="I1234"/>
  <c r="I1235"/>
  <c r="M1235"/>
  <c r="I1236"/>
  <c r="I1237"/>
  <c r="M1237" s="1"/>
  <c r="I1238"/>
  <c r="W1238" s="1"/>
  <c r="M1238"/>
  <c r="I1239"/>
  <c r="M1239" s="1"/>
  <c r="I1240"/>
  <c r="M1240"/>
  <c r="I1241"/>
  <c r="M1241" s="1"/>
  <c r="I1242"/>
  <c r="M1242"/>
  <c r="I1243"/>
  <c r="W1243" s="1"/>
  <c r="M1243"/>
  <c r="I1244"/>
  <c r="M1244"/>
  <c r="I1245"/>
  <c r="M1245" s="1"/>
  <c r="I1246"/>
  <c r="M1246" s="1"/>
  <c r="I1247"/>
  <c r="W1247" s="1"/>
  <c r="M1247"/>
  <c r="I1248"/>
  <c r="M1248" s="1"/>
  <c r="I1249"/>
  <c r="M1249" s="1"/>
  <c r="I1250"/>
  <c r="I1251"/>
  <c r="M1251"/>
  <c r="I1252"/>
  <c r="M1252"/>
  <c r="I1253"/>
  <c r="M1253" s="1"/>
  <c r="I1254"/>
  <c r="W1254" s="1"/>
  <c r="M1254"/>
  <c r="I1255"/>
  <c r="M1255" s="1"/>
  <c r="I1256"/>
  <c r="M1256"/>
  <c r="I1257"/>
  <c r="M1257" s="1"/>
  <c r="I1258"/>
  <c r="M1258"/>
  <c r="I1259"/>
  <c r="I1260"/>
  <c r="M1260"/>
  <c r="I1261"/>
  <c r="M1261" s="1"/>
  <c r="I1262"/>
  <c r="I1263"/>
  <c r="M1263"/>
  <c r="I1264"/>
  <c r="M1264" s="1"/>
  <c r="I1265"/>
  <c r="M1265" s="1"/>
  <c r="I1266"/>
  <c r="W1266" s="1"/>
  <c r="M1266"/>
  <c r="I1267"/>
  <c r="M1267"/>
  <c r="I1268"/>
  <c r="M1268" s="1"/>
  <c r="I1269"/>
  <c r="M1269" s="1"/>
  <c r="I1270"/>
  <c r="I1271"/>
  <c r="M1271" s="1"/>
  <c r="I1272"/>
  <c r="M1272" s="1"/>
  <c r="I1273"/>
  <c r="M1273" s="1"/>
  <c r="I1274"/>
  <c r="M1274"/>
  <c r="I1275"/>
  <c r="I1276"/>
  <c r="M1276"/>
  <c r="I1277"/>
  <c r="M1277" s="1"/>
  <c r="I1278"/>
  <c r="M1278" s="1"/>
  <c r="I1279"/>
  <c r="M1279"/>
  <c r="I1280"/>
  <c r="M1280" s="1"/>
  <c r="I1281"/>
  <c r="M1281" s="1"/>
  <c r="I1282"/>
  <c r="I1283"/>
  <c r="M1283"/>
  <c r="I1284"/>
  <c r="M1284"/>
  <c r="I1285"/>
  <c r="M1285" s="1"/>
  <c r="I1286"/>
  <c r="I1287"/>
  <c r="M1287" s="1"/>
  <c r="I1288"/>
  <c r="I1289"/>
  <c r="M1289" s="1"/>
  <c r="I1290"/>
  <c r="M1290"/>
  <c r="I1291"/>
  <c r="I1292"/>
  <c r="M1292"/>
  <c r="I1293"/>
  <c r="I1294"/>
  <c r="I1295"/>
  <c r="M1295"/>
  <c r="I1296"/>
  <c r="M1296" s="1"/>
  <c r="I1297"/>
  <c r="I1298"/>
  <c r="W1298" s="1"/>
  <c r="M1298"/>
  <c r="I1299"/>
  <c r="M1299"/>
  <c r="I1300"/>
  <c r="M1300" s="1"/>
  <c r="I1301"/>
  <c r="M1301" s="1"/>
  <c r="I1302"/>
  <c r="W1302" s="1"/>
  <c r="M1302"/>
  <c r="I1303"/>
  <c r="M1303" s="1"/>
  <c r="I1304"/>
  <c r="W1304" s="1"/>
  <c r="M1304"/>
  <c r="I1305"/>
  <c r="M1305" s="1"/>
  <c r="I1306"/>
  <c r="M1306"/>
  <c r="I1307"/>
  <c r="W1307" s="1"/>
  <c r="M1307"/>
  <c r="I1308"/>
  <c r="M1308"/>
  <c r="I1309"/>
  <c r="M1309" s="1"/>
  <c r="I1310"/>
  <c r="M1310" s="1"/>
  <c r="I1311"/>
  <c r="M1311"/>
  <c r="I1312"/>
  <c r="I1313"/>
  <c r="I1314"/>
  <c r="I1315"/>
  <c r="M1315"/>
  <c r="I1316"/>
  <c r="M1316"/>
  <c r="I1317"/>
  <c r="M1317" s="1"/>
  <c r="I1318"/>
  <c r="W1318" s="1"/>
  <c r="M1318"/>
  <c r="I1204"/>
  <c r="M1204" s="1"/>
  <c r="I1206" i="5"/>
  <c r="W1206" s="1"/>
  <c r="M1206"/>
  <c r="I1207"/>
  <c r="I1208"/>
  <c r="M1208"/>
  <c r="I1209"/>
  <c r="I1210"/>
  <c r="M1210"/>
  <c r="I1211"/>
  <c r="M1211" s="1"/>
  <c r="I1212"/>
  <c r="M1212" s="1"/>
  <c r="I1213"/>
  <c r="M1213"/>
  <c r="I1214"/>
  <c r="M1214" s="1"/>
  <c r="I1215"/>
  <c r="I1216"/>
  <c r="I1217"/>
  <c r="M1217"/>
  <c r="I1219"/>
  <c r="I1220"/>
  <c r="M1220" s="1"/>
  <c r="I1221"/>
  <c r="M1221"/>
  <c r="I1222"/>
  <c r="I1223"/>
  <c r="M1223"/>
  <c r="I1224"/>
  <c r="M1224" s="1"/>
  <c r="I1225"/>
  <c r="M1225"/>
  <c r="I1226"/>
  <c r="W1226" s="1"/>
  <c r="M1226"/>
  <c r="I1227"/>
  <c r="M1227"/>
  <c r="I1228"/>
  <c r="M1228" s="1"/>
  <c r="I1229"/>
  <c r="M1229" s="1"/>
  <c r="I1230"/>
  <c r="M1230"/>
  <c r="I1231"/>
  <c r="I1232"/>
  <c r="I1233"/>
  <c r="I1234"/>
  <c r="M1234"/>
  <c r="I1235"/>
  <c r="I1236"/>
  <c r="M1236" s="1"/>
  <c r="I1237"/>
  <c r="M1237"/>
  <c r="I1238"/>
  <c r="M1238" s="1"/>
  <c r="I1239"/>
  <c r="M1239"/>
  <c r="I1240"/>
  <c r="I1241"/>
  <c r="M1241"/>
  <c r="I1242"/>
  <c r="M1242" s="1"/>
  <c r="I1243"/>
  <c r="M1243"/>
  <c r="I1244"/>
  <c r="M1244" s="1"/>
  <c r="I1245"/>
  <c r="M1245" s="1"/>
  <c r="I1246"/>
  <c r="I1247"/>
  <c r="M1247" s="1"/>
  <c r="I1248"/>
  <c r="I1249"/>
  <c r="W1249" s="1"/>
  <c r="M1249"/>
  <c r="I1250"/>
  <c r="M1250"/>
  <c r="I1251"/>
  <c r="I1252"/>
  <c r="M1252" s="1"/>
  <c r="I1253"/>
  <c r="W1253" s="1"/>
  <c r="M1253"/>
  <c r="I1254"/>
  <c r="M1254" s="1"/>
  <c r="I1255"/>
  <c r="I1256"/>
  <c r="M1256" s="1"/>
  <c r="I1257"/>
  <c r="M1257"/>
  <c r="I1258"/>
  <c r="M1258"/>
  <c r="I1259"/>
  <c r="M1259"/>
  <c r="I1260"/>
  <c r="M1260" s="1"/>
  <c r="I1261"/>
  <c r="M1261" s="1"/>
  <c r="I1262"/>
  <c r="M1262" s="1"/>
  <c r="I1263"/>
  <c r="I1264"/>
  <c r="I1265"/>
  <c r="I1266"/>
  <c r="M1266"/>
  <c r="I1267"/>
  <c r="W1267" s="1"/>
  <c r="M1267"/>
  <c r="I1268"/>
  <c r="M1268" s="1"/>
  <c r="I1269"/>
  <c r="W1269" s="1"/>
  <c r="M1269"/>
  <c r="I1270"/>
  <c r="M1270" s="1"/>
  <c r="I1271"/>
  <c r="I1272"/>
  <c r="I1273"/>
  <c r="M1273"/>
  <c r="I1274"/>
  <c r="M1274" s="1"/>
  <c r="I1275"/>
  <c r="M1275"/>
  <c r="I1276"/>
  <c r="M1276" s="1"/>
  <c r="I1277"/>
  <c r="M1277" s="1"/>
  <c r="I1278"/>
  <c r="M1278"/>
  <c r="I1279"/>
  <c r="M1279" s="1"/>
  <c r="I1280"/>
  <c r="I1281"/>
  <c r="M1281"/>
  <c r="I1282"/>
  <c r="M1282"/>
  <c r="I1283"/>
  <c r="I1284"/>
  <c r="M1284" s="1"/>
  <c r="I1285"/>
  <c r="M1285"/>
  <c r="I1286"/>
  <c r="M1286" s="1"/>
  <c r="I1287"/>
  <c r="W1287" s="1"/>
  <c r="M1287"/>
  <c r="I1288"/>
  <c r="M1288" s="1"/>
  <c r="I1289"/>
  <c r="M1289"/>
  <c r="I1290"/>
  <c r="M1290"/>
  <c r="I1291"/>
  <c r="M1291"/>
  <c r="I1292"/>
  <c r="M1292" s="1"/>
  <c r="I1293"/>
  <c r="M1293" s="1"/>
  <c r="I1294"/>
  <c r="M1294"/>
  <c r="I1295"/>
  <c r="I1296"/>
  <c r="I1297"/>
  <c r="M1297" s="1"/>
  <c r="I1298"/>
  <c r="M1298"/>
  <c r="I1299"/>
  <c r="M1299"/>
  <c r="I1300"/>
  <c r="M1300" s="1"/>
  <c r="I1301"/>
  <c r="M1301"/>
  <c r="I1302"/>
  <c r="M1302" s="1"/>
  <c r="I1303"/>
  <c r="W1303" s="1"/>
  <c r="M1303"/>
  <c r="I1304"/>
  <c r="I1305"/>
  <c r="M1305"/>
  <c r="I1306"/>
  <c r="M1306" s="1"/>
  <c r="I1307"/>
  <c r="M1307"/>
  <c r="I1308"/>
  <c r="M1308" s="1"/>
  <c r="I1309"/>
  <c r="M1309" s="1"/>
  <c r="I1310"/>
  <c r="M1310"/>
  <c r="I1311"/>
  <c r="M1311" s="1"/>
  <c r="I1312"/>
  <c r="I1313"/>
  <c r="M1313"/>
  <c r="I1314"/>
  <c r="M1314"/>
  <c r="I1315"/>
  <c r="I1316"/>
  <c r="M1316" s="1"/>
  <c r="I1317"/>
  <c r="I1318"/>
  <c r="I1204"/>
  <c r="W1241" s="1"/>
  <c r="M1204"/>
  <c r="I714" i="1"/>
  <c r="M714" s="1"/>
  <c r="I715"/>
  <c r="M715"/>
  <c r="I716"/>
  <c r="M716" s="1"/>
  <c r="I717"/>
  <c r="M717"/>
  <c r="I718"/>
  <c r="M718" s="1"/>
  <c r="I719"/>
  <c r="M719" s="1"/>
  <c r="I720"/>
  <c r="M720"/>
  <c r="I721"/>
  <c r="M721" s="1"/>
  <c r="I722"/>
  <c r="M722" s="1"/>
  <c r="I723"/>
  <c r="M723" s="1"/>
  <c r="I724"/>
  <c r="M724"/>
  <c r="I725"/>
  <c r="M725" s="1"/>
  <c r="I727"/>
  <c r="M727" s="1"/>
  <c r="I728"/>
  <c r="M728" s="1"/>
  <c r="I729"/>
  <c r="M729" s="1"/>
  <c r="I730"/>
  <c r="W730" s="1"/>
  <c r="M730"/>
  <c r="I731"/>
  <c r="M731" s="1"/>
  <c r="I732"/>
  <c r="M732"/>
  <c r="I733"/>
  <c r="M733" s="1"/>
  <c r="I734"/>
  <c r="M734"/>
  <c r="I735"/>
  <c r="M735" s="1"/>
  <c r="I736"/>
  <c r="I737"/>
  <c r="M737" s="1"/>
  <c r="I738"/>
  <c r="M738" s="1"/>
  <c r="I739"/>
  <c r="M739" s="1"/>
  <c r="I740"/>
  <c r="M740"/>
  <c r="I741"/>
  <c r="M741"/>
  <c r="I742"/>
  <c r="I743"/>
  <c r="M743" s="1"/>
  <c r="I744"/>
  <c r="W744" s="1"/>
  <c r="M744"/>
  <c r="I745"/>
  <c r="M745" s="1"/>
  <c r="I746"/>
  <c r="M746"/>
  <c r="I747"/>
  <c r="M747" s="1"/>
  <c r="I748"/>
  <c r="M748"/>
  <c r="I749"/>
  <c r="M749"/>
  <c r="I750"/>
  <c r="M750"/>
  <c r="I751"/>
  <c r="M751" s="1"/>
  <c r="I752"/>
  <c r="M752" s="1"/>
  <c r="I753"/>
  <c r="M753" s="1"/>
  <c r="I754"/>
  <c r="M754" s="1"/>
  <c r="I755"/>
  <c r="M755" s="1"/>
  <c r="I756"/>
  <c r="M756" s="1"/>
  <c r="I757"/>
  <c r="M757"/>
  <c r="I758"/>
  <c r="W758" s="1"/>
  <c r="M758"/>
  <c r="I759"/>
  <c r="M759" s="1"/>
  <c r="I760"/>
  <c r="W760" s="1"/>
  <c r="M760"/>
  <c r="I761"/>
  <c r="M761" s="1"/>
  <c r="I762"/>
  <c r="M762"/>
  <c r="I763"/>
  <c r="M763" s="1"/>
  <c r="I764"/>
  <c r="M764"/>
  <c r="I765"/>
  <c r="M765" s="1"/>
  <c r="I766"/>
  <c r="M766"/>
  <c r="I767"/>
  <c r="M767" s="1"/>
  <c r="I768"/>
  <c r="M768" s="1"/>
  <c r="I769"/>
  <c r="M769"/>
  <c r="I770"/>
  <c r="M770" s="1"/>
  <c r="I771"/>
  <c r="M771" s="1"/>
  <c r="I772"/>
  <c r="I773"/>
  <c r="M773"/>
  <c r="I774"/>
  <c r="I775"/>
  <c r="M775" s="1"/>
  <c r="I776"/>
  <c r="M776"/>
  <c r="I777"/>
  <c r="M777" s="1"/>
  <c r="I778"/>
  <c r="M778"/>
  <c r="I779"/>
  <c r="M779" s="1"/>
  <c r="I780"/>
  <c r="M780"/>
  <c r="I781"/>
  <c r="M781"/>
  <c r="I782"/>
  <c r="M782"/>
  <c r="I783"/>
  <c r="M783" s="1"/>
  <c r="I784"/>
  <c r="M784" s="1"/>
  <c r="I785"/>
  <c r="M785" s="1"/>
  <c r="I712"/>
  <c r="M712" s="1"/>
  <c r="J1318" i="5"/>
  <c r="X1318" s="1"/>
  <c r="J1204"/>
  <c r="H1318"/>
  <c r="H1204"/>
  <c r="V1252" s="1"/>
  <c r="V1318"/>
  <c r="U1318"/>
  <c r="F1318"/>
  <c r="T1318" s="1"/>
  <c r="F1204"/>
  <c r="S1318"/>
  <c r="J1317"/>
  <c r="X1317" s="1"/>
  <c r="H1317"/>
  <c r="V1317"/>
  <c r="U1317"/>
  <c r="F1317"/>
  <c r="T1317" s="1"/>
  <c r="S1317"/>
  <c r="J1316"/>
  <c r="X1316" s="1"/>
  <c r="H1316"/>
  <c r="V1316" s="1"/>
  <c r="U1316"/>
  <c r="F1316"/>
  <c r="T1316" s="1"/>
  <c r="S1316"/>
  <c r="J1315"/>
  <c r="X1315"/>
  <c r="H1315"/>
  <c r="V1315" s="1"/>
  <c r="U1315"/>
  <c r="F1315"/>
  <c r="T1315"/>
  <c r="S1315"/>
  <c r="J1314"/>
  <c r="X1314" s="1"/>
  <c r="W1314"/>
  <c r="H1314"/>
  <c r="V1314" s="1"/>
  <c r="U1314"/>
  <c r="F1314"/>
  <c r="T1314"/>
  <c r="S1314"/>
  <c r="J1313"/>
  <c r="X1313"/>
  <c r="W1313"/>
  <c r="H1313"/>
  <c r="V1313" s="1"/>
  <c r="U1313"/>
  <c r="F1313"/>
  <c r="T1313"/>
  <c r="S1313"/>
  <c r="J1312"/>
  <c r="X1312" s="1"/>
  <c r="H1312"/>
  <c r="V1312"/>
  <c r="U1312"/>
  <c r="F1312"/>
  <c r="T1312" s="1"/>
  <c r="S1312"/>
  <c r="J1311"/>
  <c r="X1311" s="1"/>
  <c r="H1311"/>
  <c r="V1311" s="1"/>
  <c r="U1311"/>
  <c r="F1311"/>
  <c r="T1311"/>
  <c r="S1311"/>
  <c r="J1310"/>
  <c r="X1310" s="1"/>
  <c r="W1310"/>
  <c r="H1310"/>
  <c r="V1310" s="1"/>
  <c r="U1310"/>
  <c r="F1310"/>
  <c r="T1310" s="1"/>
  <c r="S1310"/>
  <c r="J1309"/>
  <c r="X1309"/>
  <c r="H1309"/>
  <c r="V1309" s="1"/>
  <c r="U1309"/>
  <c r="F1309"/>
  <c r="T1309" s="1"/>
  <c r="S1309"/>
  <c r="J1308"/>
  <c r="X1308"/>
  <c r="W1308"/>
  <c r="H1308"/>
  <c r="V1308"/>
  <c r="U1308"/>
  <c r="F1308"/>
  <c r="T1308" s="1"/>
  <c r="S1308"/>
  <c r="J1307"/>
  <c r="X1307"/>
  <c r="H1307"/>
  <c r="V1307" s="1"/>
  <c r="U1307"/>
  <c r="F1307"/>
  <c r="T1307"/>
  <c r="S1307"/>
  <c r="J1306"/>
  <c r="X1306" s="1"/>
  <c r="H1306"/>
  <c r="V1306" s="1"/>
  <c r="U1306"/>
  <c r="F1306"/>
  <c r="T1306"/>
  <c r="S1306"/>
  <c r="J1305"/>
  <c r="X1305"/>
  <c r="H1305"/>
  <c r="V1305" s="1"/>
  <c r="U1305"/>
  <c r="F1305"/>
  <c r="T1305"/>
  <c r="S1305"/>
  <c r="J1304"/>
  <c r="X1304"/>
  <c r="H1304"/>
  <c r="V1304"/>
  <c r="U1304"/>
  <c r="F1304"/>
  <c r="T1304" s="1"/>
  <c r="S1304"/>
  <c r="J1303"/>
  <c r="X1303" s="1"/>
  <c r="H1303"/>
  <c r="V1303"/>
  <c r="U1303"/>
  <c r="F1303"/>
  <c r="T1303"/>
  <c r="S1303"/>
  <c r="J1302"/>
  <c r="X1302" s="1"/>
  <c r="W1302"/>
  <c r="H1302"/>
  <c r="V1302"/>
  <c r="U1302"/>
  <c r="F1302"/>
  <c r="T1302"/>
  <c r="S1302"/>
  <c r="J1301"/>
  <c r="X1301"/>
  <c r="H1301"/>
  <c r="V1301" s="1"/>
  <c r="U1301"/>
  <c r="F1301"/>
  <c r="T1301" s="1"/>
  <c r="S1301"/>
  <c r="J1300"/>
  <c r="X1300"/>
  <c r="W1300"/>
  <c r="H1300"/>
  <c r="V1300"/>
  <c r="U1300"/>
  <c r="F1300"/>
  <c r="T1300" s="1"/>
  <c r="S1300"/>
  <c r="J1299"/>
  <c r="X1299"/>
  <c r="H1299"/>
  <c r="V1299" s="1"/>
  <c r="U1299"/>
  <c r="F1299"/>
  <c r="T1299"/>
  <c r="S1299"/>
  <c r="J1298"/>
  <c r="X1298" s="1"/>
  <c r="W1298"/>
  <c r="H1298"/>
  <c r="V1298" s="1"/>
  <c r="U1298"/>
  <c r="F1298"/>
  <c r="T1298"/>
  <c r="S1298"/>
  <c r="J1297"/>
  <c r="X1297"/>
  <c r="W1297"/>
  <c r="H1297"/>
  <c r="V1297" s="1"/>
  <c r="U1297"/>
  <c r="F1297"/>
  <c r="T1297"/>
  <c r="S1297"/>
  <c r="J1296"/>
  <c r="X1296" s="1"/>
  <c r="H1296"/>
  <c r="V1296"/>
  <c r="U1296"/>
  <c r="F1296"/>
  <c r="T1296" s="1"/>
  <c r="S1296"/>
  <c r="J1295"/>
  <c r="X1295" s="1"/>
  <c r="H1295"/>
  <c r="V1295" s="1"/>
  <c r="U1295"/>
  <c r="F1295"/>
  <c r="T1295"/>
  <c r="S1295"/>
  <c r="J1294"/>
  <c r="X1294" s="1"/>
  <c r="W1294"/>
  <c r="H1294"/>
  <c r="V1294" s="1"/>
  <c r="U1294"/>
  <c r="F1294"/>
  <c r="T1294" s="1"/>
  <c r="S1294"/>
  <c r="J1293"/>
  <c r="X1293"/>
  <c r="W1293"/>
  <c r="H1293"/>
  <c r="V1293" s="1"/>
  <c r="U1293"/>
  <c r="F1293"/>
  <c r="T1293" s="1"/>
  <c r="S1293"/>
  <c r="J1292"/>
  <c r="X1292"/>
  <c r="W1292"/>
  <c r="H1292"/>
  <c r="V1292"/>
  <c r="U1292"/>
  <c r="F1292"/>
  <c r="T1292" s="1"/>
  <c r="S1292"/>
  <c r="J1291"/>
  <c r="X1291"/>
  <c r="H1291"/>
  <c r="V1291" s="1"/>
  <c r="U1291"/>
  <c r="F1291"/>
  <c r="T1291"/>
  <c r="S1291"/>
  <c r="J1290"/>
  <c r="X1290" s="1"/>
  <c r="H1290"/>
  <c r="V1290" s="1"/>
  <c r="U1290"/>
  <c r="F1290"/>
  <c r="T1290"/>
  <c r="S1290"/>
  <c r="J1289"/>
  <c r="X1289"/>
  <c r="H1289"/>
  <c r="V1289" s="1"/>
  <c r="U1289"/>
  <c r="F1289"/>
  <c r="T1289"/>
  <c r="S1289"/>
  <c r="J1288"/>
  <c r="X1288"/>
  <c r="H1288"/>
  <c r="V1288"/>
  <c r="U1288"/>
  <c r="F1288"/>
  <c r="T1288" s="1"/>
  <c r="S1288"/>
  <c r="J1287"/>
  <c r="X1287" s="1"/>
  <c r="H1287"/>
  <c r="V1287"/>
  <c r="U1287"/>
  <c r="F1287"/>
  <c r="T1287"/>
  <c r="S1287"/>
  <c r="J1286"/>
  <c r="X1286" s="1"/>
  <c r="W1286"/>
  <c r="H1286"/>
  <c r="V1286"/>
  <c r="U1286"/>
  <c r="F1286"/>
  <c r="T1286"/>
  <c r="S1286"/>
  <c r="J1285"/>
  <c r="X1285"/>
  <c r="H1285"/>
  <c r="V1285" s="1"/>
  <c r="U1285"/>
  <c r="F1285"/>
  <c r="T1285" s="1"/>
  <c r="S1285"/>
  <c r="J1284"/>
  <c r="X1284"/>
  <c r="W1284"/>
  <c r="H1284"/>
  <c r="V1284"/>
  <c r="U1284"/>
  <c r="F1284"/>
  <c r="T1284" s="1"/>
  <c r="S1284"/>
  <c r="J1283"/>
  <c r="X1283"/>
  <c r="H1283"/>
  <c r="V1283" s="1"/>
  <c r="U1283"/>
  <c r="F1283"/>
  <c r="T1283"/>
  <c r="S1283"/>
  <c r="J1282"/>
  <c r="X1282" s="1"/>
  <c r="W1282"/>
  <c r="H1282"/>
  <c r="V1282" s="1"/>
  <c r="U1282"/>
  <c r="F1282"/>
  <c r="T1282"/>
  <c r="S1282"/>
  <c r="J1281"/>
  <c r="X1281"/>
  <c r="W1281"/>
  <c r="H1281"/>
  <c r="V1281" s="1"/>
  <c r="U1281"/>
  <c r="F1281"/>
  <c r="T1281"/>
  <c r="S1281"/>
  <c r="J1280"/>
  <c r="X1280" s="1"/>
  <c r="H1280"/>
  <c r="V1280"/>
  <c r="U1280"/>
  <c r="F1280"/>
  <c r="T1280" s="1"/>
  <c r="S1280"/>
  <c r="J1279"/>
  <c r="X1279" s="1"/>
  <c r="H1279"/>
  <c r="V1279" s="1"/>
  <c r="U1279"/>
  <c r="F1279"/>
  <c r="T1279"/>
  <c r="S1279"/>
  <c r="J1278"/>
  <c r="X1278" s="1"/>
  <c r="W1278"/>
  <c r="H1278"/>
  <c r="V1278" s="1"/>
  <c r="U1278"/>
  <c r="F1278"/>
  <c r="T1278" s="1"/>
  <c r="S1278"/>
  <c r="J1277"/>
  <c r="X1277"/>
  <c r="W1277"/>
  <c r="H1277"/>
  <c r="V1277" s="1"/>
  <c r="U1277"/>
  <c r="F1277"/>
  <c r="T1277" s="1"/>
  <c r="S1277"/>
  <c r="J1276"/>
  <c r="X1276"/>
  <c r="W1276"/>
  <c r="H1276"/>
  <c r="V1276"/>
  <c r="U1276"/>
  <c r="F1276"/>
  <c r="T1276" s="1"/>
  <c r="S1276"/>
  <c r="J1275"/>
  <c r="X1275"/>
  <c r="H1275"/>
  <c r="V1275" s="1"/>
  <c r="U1275"/>
  <c r="F1275"/>
  <c r="T1275"/>
  <c r="S1275"/>
  <c r="J1274"/>
  <c r="X1274" s="1"/>
  <c r="H1274"/>
  <c r="V1274" s="1"/>
  <c r="U1274"/>
  <c r="F1274"/>
  <c r="T1274"/>
  <c r="S1274"/>
  <c r="J1273"/>
  <c r="X1273"/>
  <c r="H1273"/>
  <c r="V1273" s="1"/>
  <c r="U1273"/>
  <c r="F1273"/>
  <c r="T1273"/>
  <c r="S1273"/>
  <c r="J1272"/>
  <c r="X1272"/>
  <c r="H1272"/>
  <c r="V1272"/>
  <c r="U1272"/>
  <c r="F1272"/>
  <c r="T1272" s="1"/>
  <c r="S1272"/>
  <c r="J1271"/>
  <c r="X1271" s="1"/>
  <c r="H1271"/>
  <c r="V1271"/>
  <c r="U1271"/>
  <c r="F1271"/>
  <c r="T1271"/>
  <c r="S1271"/>
  <c r="J1270"/>
  <c r="X1270" s="1"/>
  <c r="W1270"/>
  <c r="H1270"/>
  <c r="V1270"/>
  <c r="U1270"/>
  <c r="F1270"/>
  <c r="T1270"/>
  <c r="S1270"/>
  <c r="J1269"/>
  <c r="X1269"/>
  <c r="H1269"/>
  <c r="V1269" s="1"/>
  <c r="U1269"/>
  <c r="F1269"/>
  <c r="T1269" s="1"/>
  <c r="S1269"/>
  <c r="J1268"/>
  <c r="X1268"/>
  <c r="W1268"/>
  <c r="H1268"/>
  <c r="V1268"/>
  <c r="U1268"/>
  <c r="F1268"/>
  <c r="T1268" s="1"/>
  <c r="S1268"/>
  <c r="J1267"/>
  <c r="X1267"/>
  <c r="H1267"/>
  <c r="V1267" s="1"/>
  <c r="U1267"/>
  <c r="F1267"/>
  <c r="T1267"/>
  <c r="S1267"/>
  <c r="J1266"/>
  <c r="X1266" s="1"/>
  <c r="W1266"/>
  <c r="H1266"/>
  <c r="V1266" s="1"/>
  <c r="U1266"/>
  <c r="F1266"/>
  <c r="T1266"/>
  <c r="S1266"/>
  <c r="J1265"/>
  <c r="X1265"/>
  <c r="H1265"/>
  <c r="V1265" s="1"/>
  <c r="U1265"/>
  <c r="F1265"/>
  <c r="T1265"/>
  <c r="S1265"/>
  <c r="J1264"/>
  <c r="X1264" s="1"/>
  <c r="H1264"/>
  <c r="V1264"/>
  <c r="U1264"/>
  <c r="F1264"/>
  <c r="T1264" s="1"/>
  <c r="S1264"/>
  <c r="J1263"/>
  <c r="X1263" s="1"/>
  <c r="H1263"/>
  <c r="V1263" s="1"/>
  <c r="U1263"/>
  <c r="F1263"/>
  <c r="T1263"/>
  <c r="S1263"/>
  <c r="J1262"/>
  <c r="X1262" s="1"/>
  <c r="W1262"/>
  <c r="H1262"/>
  <c r="V1262" s="1"/>
  <c r="U1262"/>
  <c r="F1262"/>
  <c r="T1262" s="1"/>
  <c r="S1262"/>
  <c r="J1261"/>
  <c r="X1261"/>
  <c r="W1261"/>
  <c r="H1261"/>
  <c r="V1261" s="1"/>
  <c r="U1261"/>
  <c r="F1261"/>
  <c r="T1261" s="1"/>
  <c r="S1261"/>
  <c r="J1260"/>
  <c r="X1260"/>
  <c r="W1260"/>
  <c r="H1260"/>
  <c r="V1260"/>
  <c r="U1260"/>
  <c r="F1260"/>
  <c r="T1260" s="1"/>
  <c r="S1260"/>
  <c r="J1259"/>
  <c r="X1259"/>
  <c r="H1259"/>
  <c r="V1259"/>
  <c r="U1259"/>
  <c r="F1259"/>
  <c r="T1259"/>
  <c r="S1259"/>
  <c r="J1258"/>
  <c r="X1258" s="1"/>
  <c r="H1258"/>
  <c r="V1258" s="1"/>
  <c r="U1258"/>
  <c r="F1258"/>
  <c r="T1258"/>
  <c r="S1258"/>
  <c r="J1257"/>
  <c r="X1257"/>
  <c r="H1257"/>
  <c r="V1257" s="1"/>
  <c r="U1257"/>
  <c r="F1257"/>
  <c r="T1257"/>
  <c r="S1257"/>
  <c r="J1256"/>
  <c r="X1256"/>
  <c r="H1256"/>
  <c r="V1256"/>
  <c r="U1256"/>
  <c r="F1256"/>
  <c r="T1256" s="1"/>
  <c r="S1256"/>
  <c r="J1255"/>
  <c r="X1255" s="1"/>
  <c r="H1255"/>
  <c r="V1255"/>
  <c r="U1255"/>
  <c r="F1255"/>
  <c r="T1255"/>
  <c r="S1255"/>
  <c r="J1254"/>
  <c r="X1254" s="1"/>
  <c r="H1254"/>
  <c r="V1254"/>
  <c r="U1254"/>
  <c r="F1254"/>
  <c r="T1254"/>
  <c r="S1254"/>
  <c r="J1253"/>
  <c r="X1253"/>
  <c r="H1253"/>
  <c r="V1253" s="1"/>
  <c r="U1253"/>
  <c r="F1253"/>
  <c r="T1253" s="1"/>
  <c r="J1252"/>
  <c r="X1252" s="1"/>
  <c r="W1252"/>
  <c r="H1252"/>
  <c r="U1252"/>
  <c r="F1252"/>
  <c r="T1252" s="1"/>
  <c r="S1252"/>
  <c r="J1251"/>
  <c r="X1251" s="1"/>
  <c r="H1251"/>
  <c r="V1251"/>
  <c r="U1251"/>
  <c r="F1251"/>
  <c r="T1251"/>
  <c r="S1251"/>
  <c r="J1250"/>
  <c r="X1250" s="1"/>
  <c r="H1250"/>
  <c r="V1250" s="1"/>
  <c r="U1250"/>
  <c r="F1250"/>
  <c r="T1250"/>
  <c r="S1250"/>
  <c r="J1249"/>
  <c r="X1249"/>
  <c r="H1249"/>
  <c r="V1249" s="1"/>
  <c r="U1249"/>
  <c r="F1249"/>
  <c r="T1249"/>
  <c r="S1249"/>
  <c r="J1248"/>
  <c r="X1248"/>
  <c r="H1248"/>
  <c r="V1248"/>
  <c r="U1248"/>
  <c r="F1248"/>
  <c r="T1248" s="1"/>
  <c r="S1248"/>
  <c r="J1247"/>
  <c r="X1247" s="1"/>
  <c r="H1247"/>
  <c r="V1247"/>
  <c r="U1247"/>
  <c r="F1247"/>
  <c r="T1247"/>
  <c r="S1247"/>
  <c r="J1246"/>
  <c r="X1246" s="1"/>
  <c r="H1246"/>
  <c r="V1246"/>
  <c r="U1246"/>
  <c r="F1246"/>
  <c r="T1246"/>
  <c r="S1246"/>
  <c r="J1245"/>
  <c r="X1245"/>
  <c r="W1245"/>
  <c r="H1245"/>
  <c r="V1245" s="1"/>
  <c r="U1245"/>
  <c r="F1245"/>
  <c r="T1245" s="1"/>
  <c r="S1245"/>
  <c r="J1244"/>
  <c r="X1244"/>
  <c r="H1244"/>
  <c r="V1244"/>
  <c r="U1244"/>
  <c r="F1244"/>
  <c r="T1244" s="1"/>
  <c r="S1244"/>
  <c r="J1243"/>
  <c r="X1243"/>
  <c r="H1243"/>
  <c r="V1243"/>
  <c r="U1243"/>
  <c r="F1243"/>
  <c r="T1243"/>
  <c r="S1243"/>
  <c r="J1242"/>
  <c r="X1242" s="1"/>
  <c r="H1242"/>
  <c r="V1242" s="1"/>
  <c r="U1242"/>
  <c r="F1242"/>
  <c r="T1242" s="1"/>
  <c r="S1242"/>
  <c r="J1241"/>
  <c r="X1241"/>
  <c r="H1241"/>
  <c r="V1241" s="1"/>
  <c r="U1241"/>
  <c r="F1241"/>
  <c r="T1241" s="1"/>
  <c r="S1241"/>
  <c r="J1240"/>
  <c r="X1240" s="1"/>
  <c r="H1240"/>
  <c r="V1240"/>
  <c r="U1240"/>
  <c r="F1240"/>
  <c r="T1240" s="1"/>
  <c r="S1240"/>
  <c r="J1239"/>
  <c r="X1239" s="1"/>
  <c r="H1239"/>
  <c r="V1239" s="1"/>
  <c r="U1239"/>
  <c r="F1239"/>
  <c r="T1239"/>
  <c r="S1239"/>
  <c r="J1238"/>
  <c r="X1238" s="1"/>
  <c r="W1238"/>
  <c r="H1238"/>
  <c r="V1238" s="1"/>
  <c r="U1238"/>
  <c r="F1238"/>
  <c r="T1238"/>
  <c r="S1238"/>
  <c r="J1237"/>
  <c r="X1237"/>
  <c r="W1237"/>
  <c r="H1237"/>
  <c r="U1237"/>
  <c r="F1237"/>
  <c r="T1237" s="1"/>
  <c r="S1237"/>
  <c r="J1236"/>
  <c r="X1236" s="1"/>
  <c r="W1236"/>
  <c r="H1236"/>
  <c r="U1236"/>
  <c r="F1236"/>
  <c r="T1236" s="1"/>
  <c r="S1236"/>
  <c r="J1235"/>
  <c r="X1235" s="1"/>
  <c r="H1235"/>
  <c r="V1235"/>
  <c r="U1235"/>
  <c r="F1235"/>
  <c r="T1235"/>
  <c r="S1235"/>
  <c r="J1234"/>
  <c r="X1234" s="1"/>
  <c r="H1234"/>
  <c r="V1234" s="1"/>
  <c r="U1234"/>
  <c r="F1234"/>
  <c r="T1234"/>
  <c r="S1234"/>
  <c r="J1233"/>
  <c r="X1233"/>
  <c r="H1233"/>
  <c r="V1233" s="1"/>
  <c r="U1233"/>
  <c r="F1233"/>
  <c r="T1233"/>
  <c r="S1233"/>
  <c r="J1232"/>
  <c r="X1232"/>
  <c r="H1232"/>
  <c r="V1232"/>
  <c r="U1232"/>
  <c r="F1232"/>
  <c r="T1232" s="1"/>
  <c r="S1232"/>
  <c r="J1231"/>
  <c r="X1231" s="1"/>
  <c r="H1231"/>
  <c r="V1231"/>
  <c r="U1231"/>
  <c r="F1231"/>
  <c r="T1231"/>
  <c r="S1231"/>
  <c r="J1230"/>
  <c r="X1230" s="1"/>
  <c r="W1230"/>
  <c r="H1230"/>
  <c r="V1230"/>
  <c r="U1230"/>
  <c r="F1230"/>
  <c r="T1230"/>
  <c r="S1230"/>
  <c r="J1229"/>
  <c r="X1229"/>
  <c r="W1229"/>
  <c r="H1229"/>
  <c r="V1229" s="1"/>
  <c r="U1229"/>
  <c r="F1229"/>
  <c r="T1229" s="1"/>
  <c r="S1229"/>
  <c r="J1228"/>
  <c r="X1228"/>
  <c r="H1228"/>
  <c r="V1228"/>
  <c r="U1228"/>
  <c r="F1228"/>
  <c r="T1228" s="1"/>
  <c r="S1228"/>
  <c r="J1227"/>
  <c r="X1227"/>
  <c r="H1227"/>
  <c r="V1227"/>
  <c r="U1227"/>
  <c r="F1227"/>
  <c r="T1227"/>
  <c r="S1227"/>
  <c r="J1226"/>
  <c r="X1226" s="1"/>
  <c r="H1226"/>
  <c r="V1226" s="1"/>
  <c r="U1226"/>
  <c r="F1226"/>
  <c r="T1226" s="1"/>
  <c r="S1226"/>
  <c r="J1225"/>
  <c r="X1225"/>
  <c r="H1225"/>
  <c r="V1225" s="1"/>
  <c r="U1225"/>
  <c r="F1225"/>
  <c r="T1225" s="1"/>
  <c r="S1225"/>
  <c r="J1224"/>
  <c r="X1224" s="1"/>
  <c r="H1224"/>
  <c r="V1224"/>
  <c r="U1224"/>
  <c r="F1224"/>
  <c r="T1224" s="1"/>
  <c r="S1224"/>
  <c r="J1223"/>
  <c r="X1223" s="1"/>
  <c r="H1223"/>
  <c r="V1223" s="1"/>
  <c r="U1223"/>
  <c r="F1223"/>
  <c r="T1223"/>
  <c r="S1223"/>
  <c r="J1222"/>
  <c r="X1222" s="1"/>
  <c r="H1222"/>
  <c r="V1222" s="1"/>
  <c r="U1222"/>
  <c r="F1222"/>
  <c r="T1222"/>
  <c r="S1222"/>
  <c r="J1221"/>
  <c r="X1221"/>
  <c r="W1221"/>
  <c r="H1221"/>
  <c r="U1221"/>
  <c r="F1221"/>
  <c r="T1221" s="1"/>
  <c r="S1221"/>
  <c r="J1220"/>
  <c r="X1220" s="1"/>
  <c r="W1220"/>
  <c r="H1220"/>
  <c r="U1220"/>
  <c r="F1220"/>
  <c r="T1220" s="1"/>
  <c r="S1220"/>
  <c r="J1219"/>
  <c r="X1219" s="1"/>
  <c r="H1219"/>
  <c r="V1219"/>
  <c r="U1219"/>
  <c r="F1219"/>
  <c r="T1219"/>
  <c r="S1219"/>
  <c r="J1217"/>
  <c r="X1217" s="1"/>
  <c r="H1217"/>
  <c r="V1217" s="1"/>
  <c r="U1217"/>
  <c r="F1217"/>
  <c r="T1217"/>
  <c r="S1217"/>
  <c r="J1216"/>
  <c r="X1216"/>
  <c r="H1216"/>
  <c r="V1216" s="1"/>
  <c r="U1216"/>
  <c r="F1216"/>
  <c r="T1216"/>
  <c r="S1216"/>
  <c r="J1215"/>
  <c r="X1215" s="1"/>
  <c r="H1215"/>
  <c r="V1215"/>
  <c r="U1215"/>
  <c r="F1215"/>
  <c r="T1215" s="1"/>
  <c r="S1215"/>
  <c r="J1214"/>
  <c r="X1214" s="1"/>
  <c r="H1214"/>
  <c r="V1214" s="1"/>
  <c r="U1214"/>
  <c r="F1214"/>
  <c r="T1214"/>
  <c r="S1214"/>
  <c r="J1213"/>
  <c r="X1213" s="1"/>
  <c r="W1213"/>
  <c r="H1213"/>
  <c r="V1213" s="1"/>
  <c r="U1213"/>
  <c r="F1213"/>
  <c r="T1213"/>
  <c r="S1213"/>
  <c r="J1212"/>
  <c r="X1212"/>
  <c r="W1212"/>
  <c r="H1212"/>
  <c r="V1212" s="1"/>
  <c r="U1212"/>
  <c r="F1212"/>
  <c r="T1212" s="1"/>
  <c r="S1212"/>
  <c r="J1211"/>
  <c r="X1211"/>
  <c r="H1211"/>
  <c r="V1211"/>
  <c r="U1211"/>
  <c r="F1211"/>
  <c r="T1211" s="1"/>
  <c r="S1211"/>
  <c r="J1210"/>
  <c r="X1210"/>
  <c r="H1210"/>
  <c r="V1210"/>
  <c r="U1210"/>
  <c r="F1210"/>
  <c r="T1210"/>
  <c r="S1210"/>
  <c r="J1209"/>
  <c r="X1209" s="1"/>
  <c r="H1209"/>
  <c r="V1209" s="1"/>
  <c r="U1209"/>
  <c r="F1209"/>
  <c r="T1209" s="1"/>
  <c r="S1209"/>
  <c r="J1208"/>
  <c r="X1208"/>
  <c r="H1208"/>
  <c r="V1208" s="1"/>
  <c r="U1208"/>
  <c r="F1208"/>
  <c r="T1208" s="1"/>
  <c r="S1208"/>
  <c r="J1207"/>
  <c r="X1207" s="1"/>
  <c r="H1207"/>
  <c r="V1207"/>
  <c r="U1207"/>
  <c r="F1207"/>
  <c r="T1207" s="1"/>
  <c r="S1207"/>
  <c r="J1206"/>
  <c r="X1206" s="1"/>
  <c r="H1206"/>
  <c r="V1206" s="1"/>
  <c r="U1206"/>
  <c r="F1206"/>
  <c r="T1206"/>
  <c r="S1206"/>
  <c r="J1318" i="6"/>
  <c r="J1204"/>
  <c r="X1318"/>
  <c r="H1318"/>
  <c r="H1204"/>
  <c r="V1318"/>
  <c r="U1318"/>
  <c r="F1318"/>
  <c r="F1204"/>
  <c r="T1318"/>
  <c r="S1318"/>
  <c r="J1317"/>
  <c r="X1317" s="1"/>
  <c r="W1317"/>
  <c r="H1317"/>
  <c r="V1317" s="1"/>
  <c r="U1317"/>
  <c r="F1317"/>
  <c r="T1317"/>
  <c r="S1317"/>
  <c r="J1316"/>
  <c r="X1316"/>
  <c r="W1316"/>
  <c r="H1316"/>
  <c r="V1316" s="1"/>
  <c r="U1316"/>
  <c r="F1316"/>
  <c r="T1316"/>
  <c r="S1316"/>
  <c r="J1315"/>
  <c r="X1315"/>
  <c r="W1315"/>
  <c r="H1315"/>
  <c r="V1315"/>
  <c r="U1315"/>
  <c r="F1315"/>
  <c r="T1315" s="1"/>
  <c r="S1315"/>
  <c r="J1314"/>
  <c r="X1314" s="1"/>
  <c r="H1314"/>
  <c r="V1314"/>
  <c r="U1314"/>
  <c r="F1314"/>
  <c r="T1314"/>
  <c r="S1314"/>
  <c r="J1313"/>
  <c r="X1313" s="1"/>
  <c r="H1313"/>
  <c r="V1313"/>
  <c r="U1313"/>
  <c r="F1313"/>
  <c r="T1313" s="1"/>
  <c r="S1313"/>
  <c r="J1312"/>
  <c r="X1312"/>
  <c r="H1312"/>
  <c r="V1312" s="1"/>
  <c r="U1312"/>
  <c r="F1312"/>
  <c r="T1312" s="1"/>
  <c r="S1312"/>
  <c r="J1311"/>
  <c r="X1311"/>
  <c r="W1311"/>
  <c r="H1311"/>
  <c r="V1311"/>
  <c r="U1311"/>
  <c r="F1311"/>
  <c r="T1311" s="1"/>
  <c r="S1311"/>
  <c r="J1310"/>
  <c r="X1310"/>
  <c r="H1310"/>
  <c r="V1310"/>
  <c r="U1310"/>
  <c r="F1310"/>
  <c r="T1310"/>
  <c r="S1310"/>
  <c r="J1309"/>
  <c r="X1309" s="1"/>
  <c r="W1309"/>
  <c r="H1309"/>
  <c r="V1309" s="1"/>
  <c r="U1309"/>
  <c r="F1309"/>
  <c r="T1309"/>
  <c r="S1309"/>
  <c r="J1308"/>
  <c r="X1308"/>
  <c r="W1308"/>
  <c r="H1308"/>
  <c r="V1308" s="1"/>
  <c r="U1308"/>
  <c r="F1308"/>
  <c r="T1308"/>
  <c r="S1308"/>
  <c r="J1307"/>
  <c r="X1307"/>
  <c r="H1307"/>
  <c r="V1307"/>
  <c r="U1307"/>
  <c r="F1307"/>
  <c r="T1307" s="1"/>
  <c r="S1307"/>
  <c r="J1306"/>
  <c r="X1306" s="1"/>
  <c r="H1306"/>
  <c r="V1306"/>
  <c r="U1306"/>
  <c r="F1306"/>
  <c r="T1306"/>
  <c r="S1306"/>
  <c r="J1305"/>
  <c r="X1305" s="1"/>
  <c r="W1305"/>
  <c r="H1305"/>
  <c r="V1305"/>
  <c r="U1305"/>
  <c r="F1305"/>
  <c r="T1305"/>
  <c r="S1305"/>
  <c r="J1304"/>
  <c r="X1304"/>
  <c r="H1304"/>
  <c r="V1304" s="1"/>
  <c r="U1304"/>
  <c r="F1304"/>
  <c r="T1304" s="1"/>
  <c r="S1304"/>
  <c r="J1303"/>
  <c r="X1303"/>
  <c r="W1303"/>
  <c r="H1303"/>
  <c r="V1303"/>
  <c r="U1303"/>
  <c r="F1303"/>
  <c r="T1303" s="1"/>
  <c r="S1303"/>
  <c r="J1302"/>
  <c r="X1302"/>
  <c r="H1302"/>
  <c r="V1302" s="1"/>
  <c r="U1302"/>
  <c r="F1302"/>
  <c r="T1302"/>
  <c r="S1302"/>
  <c r="J1301"/>
  <c r="X1301" s="1"/>
  <c r="W1301"/>
  <c r="H1301"/>
  <c r="V1301" s="1"/>
  <c r="U1301"/>
  <c r="F1301"/>
  <c r="T1301"/>
  <c r="S1301"/>
  <c r="J1300"/>
  <c r="X1300"/>
  <c r="W1300"/>
  <c r="H1300"/>
  <c r="V1300" s="1"/>
  <c r="U1300"/>
  <c r="F1300"/>
  <c r="T1300"/>
  <c r="S1300"/>
  <c r="J1299"/>
  <c r="X1299"/>
  <c r="W1299"/>
  <c r="H1299"/>
  <c r="V1299"/>
  <c r="U1299"/>
  <c r="F1299"/>
  <c r="T1299" s="1"/>
  <c r="S1299"/>
  <c r="J1298"/>
  <c r="X1298" s="1"/>
  <c r="H1298"/>
  <c r="V1298"/>
  <c r="U1298"/>
  <c r="F1298"/>
  <c r="T1298"/>
  <c r="S1298"/>
  <c r="J1297"/>
  <c r="X1297" s="1"/>
  <c r="H1297"/>
  <c r="V1297"/>
  <c r="U1297"/>
  <c r="F1297"/>
  <c r="T1297"/>
  <c r="S1297"/>
  <c r="J1296"/>
  <c r="X1296"/>
  <c r="W1296"/>
  <c r="H1296"/>
  <c r="V1296" s="1"/>
  <c r="U1296"/>
  <c r="F1296"/>
  <c r="T1296" s="1"/>
  <c r="S1296"/>
  <c r="J1295"/>
  <c r="X1295" s="1"/>
  <c r="W1295"/>
  <c r="H1295"/>
  <c r="V1295"/>
  <c r="U1295"/>
  <c r="F1295"/>
  <c r="T1295" s="1"/>
  <c r="S1295"/>
  <c r="J1294"/>
  <c r="X1294" s="1"/>
  <c r="H1294"/>
  <c r="V1294"/>
  <c r="U1294"/>
  <c r="F1294"/>
  <c r="T1294"/>
  <c r="S1294"/>
  <c r="J1293"/>
  <c r="X1293" s="1"/>
  <c r="H1293"/>
  <c r="V1293" s="1"/>
  <c r="U1293"/>
  <c r="F1293"/>
  <c r="T1293"/>
  <c r="S1293"/>
  <c r="J1292"/>
  <c r="X1292"/>
  <c r="W1292"/>
  <c r="H1292"/>
  <c r="V1292" s="1"/>
  <c r="U1292"/>
  <c r="F1292"/>
  <c r="T1292"/>
  <c r="S1292"/>
  <c r="J1291"/>
  <c r="X1291"/>
  <c r="H1291"/>
  <c r="V1291"/>
  <c r="U1291"/>
  <c r="F1291"/>
  <c r="T1291" s="1"/>
  <c r="S1291"/>
  <c r="J1290"/>
  <c r="X1290" s="1"/>
  <c r="H1290"/>
  <c r="V1290"/>
  <c r="U1290"/>
  <c r="F1290"/>
  <c r="T1290"/>
  <c r="S1290"/>
  <c r="J1289"/>
  <c r="X1289" s="1"/>
  <c r="W1289"/>
  <c r="H1289"/>
  <c r="V1289"/>
  <c r="U1289"/>
  <c r="F1289"/>
  <c r="T1289"/>
  <c r="S1289"/>
  <c r="J1288"/>
  <c r="X1288"/>
  <c r="H1288"/>
  <c r="V1288" s="1"/>
  <c r="U1288"/>
  <c r="F1288"/>
  <c r="T1288" s="1"/>
  <c r="S1288"/>
  <c r="J1287"/>
  <c r="X1287"/>
  <c r="W1287"/>
  <c r="H1287"/>
  <c r="V1287"/>
  <c r="U1287"/>
  <c r="F1287"/>
  <c r="T1287" s="1"/>
  <c r="S1287"/>
  <c r="J1286"/>
  <c r="X1286"/>
  <c r="H1286"/>
  <c r="V1286"/>
  <c r="U1286"/>
  <c r="F1286"/>
  <c r="T1286"/>
  <c r="S1286"/>
  <c r="J1285"/>
  <c r="X1285" s="1"/>
  <c r="W1285"/>
  <c r="H1285"/>
  <c r="V1285" s="1"/>
  <c r="U1285"/>
  <c r="F1285"/>
  <c r="T1285" s="1"/>
  <c r="S1285"/>
  <c r="J1284"/>
  <c r="X1284"/>
  <c r="W1284"/>
  <c r="H1284"/>
  <c r="V1284" s="1"/>
  <c r="U1284"/>
  <c r="F1284"/>
  <c r="T1284" s="1"/>
  <c r="S1284"/>
  <c r="J1283"/>
  <c r="X1283"/>
  <c r="W1283"/>
  <c r="H1283"/>
  <c r="V1283"/>
  <c r="U1283"/>
  <c r="F1283"/>
  <c r="T1283" s="1"/>
  <c r="S1283"/>
  <c r="J1282"/>
  <c r="X1282" s="1"/>
  <c r="H1282"/>
  <c r="V1282"/>
  <c r="U1282"/>
  <c r="F1282"/>
  <c r="T1282"/>
  <c r="S1282"/>
  <c r="J1281"/>
  <c r="X1281" s="1"/>
  <c r="W1281"/>
  <c r="H1281"/>
  <c r="V1281"/>
  <c r="U1281"/>
  <c r="F1281"/>
  <c r="T1281"/>
  <c r="S1281"/>
  <c r="J1280"/>
  <c r="X1280"/>
  <c r="H1280"/>
  <c r="V1280" s="1"/>
  <c r="U1280"/>
  <c r="F1280"/>
  <c r="T1280" s="1"/>
  <c r="S1280"/>
  <c r="J1279"/>
  <c r="X1279"/>
  <c r="W1279"/>
  <c r="H1279"/>
  <c r="V1279"/>
  <c r="U1279"/>
  <c r="F1279"/>
  <c r="T1279" s="1"/>
  <c r="S1279"/>
  <c r="J1278"/>
  <c r="X1278"/>
  <c r="H1278"/>
  <c r="V1278"/>
  <c r="U1278"/>
  <c r="F1278"/>
  <c r="T1278"/>
  <c r="S1278"/>
  <c r="J1277"/>
  <c r="X1277" s="1"/>
  <c r="W1277"/>
  <c r="H1277"/>
  <c r="V1277" s="1"/>
  <c r="U1277"/>
  <c r="F1277"/>
  <c r="T1277" s="1"/>
  <c r="S1277"/>
  <c r="J1276"/>
  <c r="X1276"/>
  <c r="W1276"/>
  <c r="H1276"/>
  <c r="V1276" s="1"/>
  <c r="U1276"/>
  <c r="F1276"/>
  <c r="T1276" s="1"/>
  <c r="S1276"/>
  <c r="J1275"/>
  <c r="X1275" s="1"/>
  <c r="H1275"/>
  <c r="V1275"/>
  <c r="U1275"/>
  <c r="F1275"/>
  <c r="T1275" s="1"/>
  <c r="S1275"/>
  <c r="J1274"/>
  <c r="X1274" s="1"/>
  <c r="H1274"/>
  <c r="V1274" s="1"/>
  <c r="U1274"/>
  <c r="F1274"/>
  <c r="T1274"/>
  <c r="S1274"/>
  <c r="J1273"/>
  <c r="X1273" s="1"/>
  <c r="W1273"/>
  <c r="H1273"/>
  <c r="V1273" s="1"/>
  <c r="U1273"/>
  <c r="F1273"/>
  <c r="T1273"/>
  <c r="S1273"/>
  <c r="J1272"/>
  <c r="X1272"/>
  <c r="W1272"/>
  <c r="H1272"/>
  <c r="V1272" s="1"/>
  <c r="U1272"/>
  <c r="F1272"/>
  <c r="T1272" s="1"/>
  <c r="S1272"/>
  <c r="J1271"/>
  <c r="X1271" s="1"/>
  <c r="W1271"/>
  <c r="H1271"/>
  <c r="V1271"/>
  <c r="U1271"/>
  <c r="F1271"/>
  <c r="T1271" s="1"/>
  <c r="S1271"/>
  <c r="J1270"/>
  <c r="X1270" s="1"/>
  <c r="H1270"/>
  <c r="V1270"/>
  <c r="U1270"/>
  <c r="F1270"/>
  <c r="T1270"/>
  <c r="S1270"/>
  <c r="J1269"/>
  <c r="X1269" s="1"/>
  <c r="W1269"/>
  <c r="H1269"/>
  <c r="V1269" s="1"/>
  <c r="U1269"/>
  <c r="F1269"/>
  <c r="T1269"/>
  <c r="S1269"/>
  <c r="J1268"/>
  <c r="X1268"/>
  <c r="H1268"/>
  <c r="V1268" s="1"/>
  <c r="U1268"/>
  <c r="F1268"/>
  <c r="T1268"/>
  <c r="S1268"/>
  <c r="J1267"/>
  <c r="X1267"/>
  <c r="W1267"/>
  <c r="H1267"/>
  <c r="V1267"/>
  <c r="U1267"/>
  <c r="F1267"/>
  <c r="T1267" s="1"/>
  <c r="S1267"/>
  <c r="J1266"/>
  <c r="X1266" s="1"/>
  <c r="H1266"/>
  <c r="V1266" s="1"/>
  <c r="U1266"/>
  <c r="F1266"/>
  <c r="T1266"/>
  <c r="S1266"/>
  <c r="J1265"/>
  <c r="X1265" s="1"/>
  <c r="W1265"/>
  <c r="H1265"/>
  <c r="V1265" s="1"/>
  <c r="U1265"/>
  <c r="F1265"/>
  <c r="T1265" s="1"/>
  <c r="S1265"/>
  <c r="J1264"/>
  <c r="X1264"/>
  <c r="W1264"/>
  <c r="H1264"/>
  <c r="V1264" s="1"/>
  <c r="U1264"/>
  <c r="F1264"/>
  <c r="T1264" s="1"/>
  <c r="S1264"/>
  <c r="J1263"/>
  <c r="X1263"/>
  <c r="W1263"/>
  <c r="H1263"/>
  <c r="V1263"/>
  <c r="U1263"/>
  <c r="F1263"/>
  <c r="T1263" s="1"/>
  <c r="S1263"/>
  <c r="J1262"/>
  <c r="X1262"/>
  <c r="H1262"/>
  <c r="V1262" s="1"/>
  <c r="U1262"/>
  <c r="F1262"/>
  <c r="T1262"/>
  <c r="S1262"/>
  <c r="J1261"/>
  <c r="X1261" s="1"/>
  <c r="W1261"/>
  <c r="H1261"/>
  <c r="V1261" s="1"/>
  <c r="U1261"/>
  <c r="F1261"/>
  <c r="T1261"/>
  <c r="S1261"/>
  <c r="J1260"/>
  <c r="X1260"/>
  <c r="W1260"/>
  <c r="H1260"/>
  <c r="V1260" s="1"/>
  <c r="U1260"/>
  <c r="F1260"/>
  <c r="T1260"/>
  <c r="S1260"/>
  <c r="J1259"/>
  <c r="X1259"/>
  <c r="H1259"/>
  <c r="V1259"/>
  <c r="U1259"/>
  <c r="F1259"/>
  <c r="T1259" s="1"/>
  <c r="S1259"/>
  <c r="J1258"/>
  <c r="X1258" s="1"/>
  <c r="W1258"/>
  <c r="H1258"/>
  <c r="V1258"/>
  <c r="U1258"/>
  <c r="F1258"/>
  <c r="T1258"/>
  <c r="S1258"/>
  <c r="J1257"/>
  <c r="X1257" s="1"/>
  <c r="H1257"/>
  <c r="V1257"/>
  <c r="U1257"/>
  <c r="F1257"/>
  <c r="T1257" s="1"/>
  <c r="S1257"/>
  <c r="J1256"/>
  <c r="X1256"/>
  <c r="W1256"/>
  <c r="H1256"/>
  <c r="V1256" s="1"/>
  <c r="U1256"/>
  <c r="F1256"/>
  <c r="T1256" s="1"/>
  <c r="S1256"/>
  <c r="J1255"/>
  <c r="X1255"/>
  <c r="W1255"/>
  <c r="H1255"/>
  <c r="V1255"/>
  <c r="U1255"/>
  <c r="F1255"/>
  <c r="T1255" s="1"/>
  <c r="S1255"/>
  <c r="J1254"/>
  <c r="X1254"/>
  <c r="H1254"/>
  <c r="V1254"/>
  <c r="U1254"/>
  <c r="F1254"/>
  <c r="T1254"/>
  <c r="S1254"/>
  <c r="J1253"/>
  <c r="X1253" s="1"/>
  <c r="W1253"/>
  <c r="H1253"/>
  <c r="V1253" s="1"/>
  <c r="U1253"/>
  <c r="F1253"/>
  <c r="T1253"/>
  <c r="S1253"/>
  <c r="J1252"/>
  <c r="X1252"/>
  <c r="W1252"/>
  <c r="H1252"/>
  <c r="V1252" s="1"/>
  <c r="U1252"/>
  <c r="F1252"/>
  <c r="T1252"/>
  <c r="S1252"/>
  <c r="J1251"/>
  <c r="X1251"/>
  <c r="W1251"/>
  <c r="H1251"/>
  <c r="V1251"/>
  <c r="U1251"/>
  <c r="F1251"/>
  <c r="T1251" s="1"/>
  <c r="S1251"/>
  <c r="J1250"/>
  <c r="X1250" s="1"/>
  <c r="H1250"/>
  <c r="V1250"/>
  <c r="U1250"/>
  <c r="F1250"/>
  <c r="T1250"/>
  <c r="S1250"/>
  <c r="J1249"/>
  <c r="X1249" s="1"/>
  <c r="H1249"/>
  <c r="V1249"/>
  <c r="U1249"/>
  <c r="F1249"/>
  <c r="T1249"/>
  <c r="S1249"/>
  <c r="J1248"/>
  <c r="X1248"/>
  <c r="W1248"/>
  <c r="H1248"/>
  <c r="V1248" s="1"/>
  <c r="U1248"/>
  <c r="F1248"/>
  <c r="T1248" s="1"/>
  <c r="S1248"/>
  <c r="J1247"/>
  <c r="X1247"/>
  <c r="H1247"/>
  <c r="V1247"/>
  <c r="U1247"/>
  <c r="F1247"/>
  <c r="T1247" s="1"/>
  <c r="S1247"/>
  <c r="J1246"/>
  <c r="X1246" s="1"/>
  <c r="W1246"/>
  <c r="H1246"/>
  <c r="V1246"/>
  <c r="U1246"/>
  <c r="F1246"/>
  <c r="T1246"/>
  <c r="S1246"/>
  <c r="J1245"/>
  <c r="X1245" s="1"/>
  <c r="W1245"/>
  <c r="H1245"/>
  <c r="V1245" s="1"/>
  <c r="U1245"/>
  <c r="F1245"/>
  <c r="T1245"/>
  <c r="S1245"/>
  <c r="J1244"/>
  <c r="X1244"/>
  <c r="W1244"/>
  <c r="H1244"/>
  <c r="V1244" s="1"/>
  <c r="U1244"/>
  <c r="F1244"/>
  <c r="T1244"/>
  <c r="S1244"/>
  <c r="J1243"/>
  <c r="X1243" s="1"/>
  <c r="H1243"/>
  <c r="V1243"/>
  <c r="U1243"/>
  <c r="F1243"/>
  <c r="T1243" s="1"/>
  <c r="S1243"/>
  <c r="J1242"/>
  <c r="X1242" s="1"/>
  <c r="W1242"/>
  <c r="H1242"/>
  <c r="V1242" s="1"/>
  <c r="U1242"/>
  <c r="F1242"/>
  <c r="T1242"/>
  <c r="S1242"/>
  <c r="J1241"/>
  <c r="X1241" s="1"/>
  <c r="W1241"/>
  <c r="H1241"/>
  <c r="V1241" s="1"/>
  <c r="U1241"/>
  <c r="F1241"/>
  <c r="T1241" s="1"/>
  <c r="S1241"/>
  <c r="J1240"/>
  <c r="X1240"/>
  <c r="W1240"/>
  <c r="H1240"/>
  <c r="V1240" s="1"/>
  <c r="U1240"/>
  <c r="F1240"/>
  <c r="T1240" s="1"/>
  <c r="S1240"/>
  <c r="J1239"/>
  <c r="X1239"/>
  <c r="H1239"/>
  <c r="V1239"/>
  <c r="U1239"/>
  <c r="F1239"/>
  <c r="T1239" s="1"/>
  <c r="S1239"/>
  <c r="J1238"/>
  <c r="X1238"/>
  <c r="H1238"/>
  <c r="V1238"/>
  <c r="U1238"/>
  <c r="F1238"/>
  <c r="T1238"/>
  <c r="S1238"/>
  <c r="J1237"/>
  <c r="X1237" s="1"/>
  <c r="W1237"/>
  <c r="H1237"/>
  <c r="V1237" s="1"/>
  <c r="U1237"/>
  <c r="F1237"/>
  <c r="T1237"/>
  <c r="S1237"/>
  <c r="J1236"/>
  <c r="X1236"/>
  <c r="H1236"/>
  <c r="V1236" s="1"/>
  <c r="U1236"/>
  <c r="F1236"/>
  <c r="T1236"/>
  <c r="S1236"/>
  <c r="J1235"/>
  <c r="X1235"/>
  <c r="W1235"/>
  <c r="H1235"/>
  <c r="V1235"/>
  <c r="U1235"/>
  <c r="F1235"/>
  <c r="T1235" s="1"/>
  <c r="S1235"/>
  <c r="J1234"/>
  <c r="X1234" s="1"/>
  <c r="H1234"/>
  <c r="V1234"/>
  <c r="U1234"/>
  <c r="F1234"/>
  <c r="T1234"/>
  <c r="S1234"/>
  <c r="J1233"/>
  <c r="X1233" s="1"/>
  <c r="H1233"/>
  <c r="V1233"/>
  <c r="U1233"/>
  <c r="F1233"/>
  <c r="T1233" s="1"/>
  <c r="S1233"/>
  <c r="J1232"/>
  <c r="X1232"/>
  <c r="W1232"/>
  <c r="H1232"/>
  <c r="V1232" s="1"/>
  <c r="U1232"/>
  <c r="F1232"/>
  <c r="T1232" s="1"/>
  <c r="S1232"/>
  <c r="J1231"/>
  <c r="X1231"/>
  <c r="H1231"/>
  <c r="V1231"/>
  <c r="U1231"/>
  <c r="F1231"/>
  <c r="T1231" s="1"/>
  <c r="S1231"/>
  <c r="J1230"/>
  <c r="X1230"/>
  <c r="H1230"/>
  <c r="V1230"/>
  <c r="U1230"/>
  <c r="F1230"/>
  <c r="T1230"/>
  <c r="S1230"/>
  <c r="J1229"/>
  <c r="X1229" s="1"/>
  <c r="W1229"/>
  <c r="H1229"/>
  <c r="V1229" s="1"/>
  <c r="U1229"/>
  <c r="F1229"/>
  <c r="T1229"/>
  <c r="S1229"/>
  <c r="J1228"/>
  <c r="X1228"/>
  <c r="W1228"/>
  <c r="H1228"/>
  <c r="V1228" s="1"/>
  <c r="U1228"/>
  <c r="F1228"/>
  <c r="T1228"/>
  <c r="S1228"/>
  <c r="J1227"/>
  <c r="X1227"/>
  <c r="H1227"/>
  <c r="V1227"/>
  <c r="U1227"/>
  <c r="F1227"/>
  <c r="T1227" s="1"/>
  <c r="S1227"/>
  <c r="J1226"/>
  <c r="X1226" s="1"/>
  <c r="W1226"/>
  <c r="H1226"/>
  <c r="V1226"/>
  <c r="U1226"/>
  <c r="F1226"/>
  <c r="T1226"/>
  <c r="S1226"/>
  <c r="J1225"/>
  <c r="X1225" s="1"/>
  <c r="H1225"/>
  <c r="V1225"/>
  <c r="U1225"/>
  <c r="F1225"/>
  <c r="T1225"/>
  <c r="S1225"/>
  <c r="J1224"/>
  <c r="X1224"/>
  <c r="W1224"/>
  <c r="H1224"/>
  <c r="V1224" s="1"/>
  <c r="U1224"/>
  <c r="F1224"/>
  <c r="T1224" s="1"/>
  <c r="S1224"/>
  <c r="J1223"/>
  <c r="X1223" s="1"/>
  <c r="W1223"/>
  <c r="H1223"/>
  <c r="V1223"/>
  <c r="U1223"/>
  <c r="F1223"/>
  <c r="T1223" s="1"/>
  <c r="S1223"/>
  <c r="J1222"/>
  <c r="X1222" s="1"/>
  <c r="H1222"/>
  <c r="V1222"/>
  <c r="U1222"/>
  <c r="F1222"/>
  <c r="T1222"/>
  <c r="S1222"/>
  <c r="J1221"/>
  <c r="X1221" s="1"/>
  <c r="W1221"/>
  <c r="H1221"/>
  <c r="V1221" s="1"/>
  <c r="U1221"/>
  <c r="F1221"/>
  <c r="T1221" s="1"/>
  <c r="S1221"/>
  <c r="J1220"/>
  <c r="X1220"/>
  <c r="W1220"/>
  <c r="H1220"/>
  <c r="V1220" s="1"/>
  <c r="U1220"/>
  <c r="F1220"/>
  <c r="T1220" s="1"/>
  <c r="S1220"/>
  <c r="J1219"/>
  <c r="X1219"/>
  <c r="W1219"/>
  <c r="H1219"/>
  <c r="V1219"/>
  <c r="U1219"/>
  <c r="F1219"/>
  <c r="T1219" s="1"/>
  <c r="S1219"/>
  <c r="J1217"/>
  <c r="X1217"/>
  <c r="H1217"/>
  <c r="V1217" s="1"/>
  <c r="U1217"/>
  <c r="F1217"/>
  <c r="T1217"/>
  <c r="S1217"/>
  <c r="J1216"/>
  <c r="X1216" s="1"/>
  <c r="H1216"/>
  <c r="V1216" s="1"/>
  <c r="U1216"/>
  <c r="F1216"/>
  <c r="T1216" s="1"/>
  <c r="S1216"/>
  <c r="J1215"/>
  <c r="X1215"/>
  <c r="W1215"/>
  <c r="H1215"/>
  <c r="V1215" s="1"/>
  <c r="U1215"/>
  <c r="F1215"/>
  <c r="T1215" s="1"/>
  <c r="S1215"/>
  <c r="J1214"/>
  <c r="X1214"/>
  <c r="W1214"/>
  <c r="H1214"/>
  <c r="V1214"/>
  <c r="U1214"/>
  <c r="F1214"/>
  <c r="T1214" s="1"/>
  <c r="S1214"/>
  <c r="J1213"/>
  <c r="X1213"/>
  <c r="W1213"/>
  <c r="H1213"/>
  <c r="V1213"/>
  <c r="U1213"/>
  <c r="F1213"/>
  <c r="T1213"/>
  <c r="S1213"/>
  <c r="J1212"/>
  <c r="X1212" s="1"/>
  <c r="W1212"/>
  <c r="H1212"/>
  <c r="V1212"/>
  <c r="U1212"/>
  <c r="F1212"/>
  <c r="T1212"/>
  <c r="S1212"/>
  <c r="J1211"/>
  <c r="X1211"/>
  <c r="W1211"/>
  <c r="H1211"/>
  <c r="V1211" s="1"/>
  <c r="U1211"/>
  <c r="F1211"/>
  <c r="T1211" s="1"/>
  <c r="S1211"/>
  <c r="J1210"/>
  <c r="X1210"/>
  <c r="H1210"/>
  <c r="V1210"/>
  <c r="U1210"/>
  <c r="F1210"/>
  <c r="T1210" s="1"/>
  <c r="S1210"/>
  <c r="J1209"/>
  <c r="X1209" s="1"/>
  <c r="W1209"/>
  <c r="H1209"/>
  <c r="V1209"/>
  <c r="U1209"/>
  <c r="F1209"/>
  <c r="T1209"/>
  <c r="S1209"/>
  <c r="J1208"/>
  <c r="X1208" s="1"/>
  <c r="W1208"/>
  <c r="H1208"/>
  <c r="V1208"/>
  <c r="U1208"/>
  <c r="F1208"/>
  <c r="T1208"/>
  <c r="S1208"/>
  <c r="J1207"/>
  <c r="X1207"/>
  <c r="W1207"/>
  <c r="H1207"/>
  <c r="V1207" s="1"/>
  <c r="U1207"/>
  <c r="F1207"/>
  <c r="T1207"/>
  <c r="S1207"/>
  <c r="J1206"/>
  <c r="X1206" s="1"/>
  <c r="W1206"/>
  <c r="H1206"/>
  <c r="V1206"/>
  <c r="U1206"/>
  <c r="F1206"/>
  <c r="T1206" s="1"/>
  <c r="S1206"/>
  <c r="J1318" i="7"/>
  <c r="X1318" s="1"/>
  <c r="J1204"/>
  <c r="X1307" s="1"/>
  <c r="W1318"/>
  <c r="H1318"/>
  <c r="V1318" s="1"/>
  <c r="H1204"/>
  <c r="U1318"/>
  <c r="F1318"/>
  <c r="F1204"/>
  <c r="T1276" s="1"/>
  <c r="S1318"/>
  <c r="J1317"/>
  <c r="X1317"/>
  <c r="W1317"/>
  <c r="H1317"/>
  <c r="V1317"/>
  <c r="U1317"/>
  <c r="F1317"/>
  <c r="T1317"/>
  <c r="S1317"/>
  <c r="J1316"/>
  <c r="X1316" s="1"/>
  <c r="W1316"/>
  <c r="H1316"/>
  <c r="V1316"/>
  <c r="U1316"/>
  <c r="F1316"/>
  <c r="T1316"/>
  <c r="S1316"/>
  <c r="J1315"/>
  <c r="X1315"/>
  <c r="W1315"/>
  <c r="H1315"/>
  <c r="V1315" s="1"/>
  <c r="U1315"/>
  <c r="F1315"/>
  <c r="T1315"/>
  <c r="S1315"/>
  <c r="J1314"/>
  <c r="X1314"/>
  <c r="W1314"/>
  <c r="H1314"/>
  <c r="V1314"/>
  <c r="U1314"/>
  <c r="F1314"/>
  <c r="T1314" s="1"/>
  <c r="S1314"/>
  <c r="J1313"/>
  <c r="X1313"/>
  <c r="H1313"/>
  <c r="V1313"/>
  <c r="U1313"/>
  <c r="F1313"/>
  <c r="T1313"/>
  <c r="S1313"/>
  <c r="J1312"/>
  <c r="X1312" s="1"/>
  <c r="W1312"/>
  <c r="H1312"/>
  <c r="V1312"/>
  <c r="U1312"/>
  <c r="F1312"/>
  <c r="T1312"/>
  <c r="S1312"/>
  <c r="J1311"/>
  <c r="X1311"/>
  <c r="W1311"/>
  <c r="H1311"/>
  <c r="V1311" s="1"/>
  <c r="U1311"/>
  <c r="F1311"/>
  <c r="T1311"/>
  <c r="S1311"/>
  <c r="J1310"/>
  <c r="X1310"/>
  <c r="W1310"/>
  <c r="H1310"/>
  <c r="V1310"/>
  <c r="U1310"/>
  <c r="F1310"/>
  <c r="T1310" s="1"/>
  <c r="S1310"/>
  <c r="J1309"/>
  <c r="X1309"/>
  <c r="W1309"/>
  <c r="H1309"/>
  <c r="V1309"/>
  <c r="U1309"/>
  <c r="F1309"/>
  <c r="S1309"/>
  <c r="J1308"/>
  <c r="X1308" s="1"/>
  <c r="W1308"/>
  <c r="H1308"/>
  <c r="V1308"/>
  <c r="U1308"/>
  <c r="F1308"/>
  <c r="S1308"/>
  <c r="J1307"/>
  <c r="W1307"/>
  <c r="H1307"/>
  <c r="V1307" s="1"/>
  <c r="U1307"/>
  <c r="F1307"/>
  <c r="S1307"/>
  <c r="J1306"/>
  <c r="X1306" s="1"/>
  <c r="W1306"/>
  <c r="H1306"/>
  <c r="V1306"/>
  <c r="U1306"/>
  <c r="F1306"/>
  <c r="S1306"/>
  <c r="J1305"/>
  <c r="X1305" s="1"/>
  <c r="H1305"/>
  <c r="V1305"/>
  <c r="U1305"/>
  <c r="F1305"/>
  <c r="S1305"/>
  <c r="J1304"/>
  <c r="X1304" s="1"/>
  <c r="H1304"/>
  <c r="V1304"/>
  <c r="U1304"/>
  <c r="F1304"/>
  <c r="T1304" s="1"/>
  <c r="S1304"/>
  <c r="J1303"/>
  <c r="W1303"/>
  <c r="H1303"/>
  <c r="V1303" s="1"/>
  <c r="U1303"/>
  <c r="F1303"/>
  <c r="S1303"/>
  <c r="J1302"/>
  <c r="X1302" s="1"/>
  <c r="W1302"/>
  <c r="H1302"/>
  <c r="V1302"/>
  <c r="U1302"/>
  <c r="F1302"/>
  <c r="S1302"/>
  <c r="J1301"/>
  <c r="X1301" s="1"/>
  <c r="H1301"/>
  <c r="V1301"/>
  <c r="U1301"/>
  <c r="F1301"/>
  <c r="S1301"/>
  <c r="J1300"/>
  <c r="X1300" s="1"/>
  <c r="W1300"/>
  <c r="H1300"/>
  <c r="V1300"/>
  <c r="U1300"/>
  <c r="F1300"/>
  <c r="S1300"/>
  <c r="J1299"/>
  <c r="W1299"/>
  <c r="H1299"/>
  <c r="V1299" s="1"/>
  <c r="U1299"/>
  <c r="F1299"/>
  <c r="T1299" s="1"/>
  <c r="S1299"/>
  <c r="J1298"/>
  <c r="X1298" s="1"/>
  <c r="W1298"/>
  <c r="H1298"/>
  <c r="V1298"/>
  <c r="U1298"/>
  <c r="F1298"/>
  <c r="S1298"/>
  <c r="J1297"/>
  <c r="X1297" s="1"/>
  <c r="W1297"/>
  <c r="H1297"/>
  <c r="V1297"/>
  <c r="U1297"/>
  <c r="F1297"/>
  <c r="S1297"/>
  <c r="J1296"/>
  <c r="H1296"/>
  <c r="V1296"/>
  <c r="U1296"/>
  <c r="F1296"/>
  <c r="S1296"/>
  <c r="J1295"/>
  <c r="W1295"/>
  <c r="H1295"/>
  <c r="V1295" s="1"/>
  <c r="U1295"/>
  <c r="F1295"/>
  <c r="S1295"/>
  <c r="J1294"/>
  <c r="H1294"/>
  <c r="V1294"/>
  <c r="U1294"/>
  <c r="F1294"/>
  <c r="S1294"/>
  <c r="J1293"/>
  <c r="W1293"/>
  <c r="H1293"/>
  <c r="V1293" s="1"/>
  <c r="U1293"/>
  <c r="F1293"/>
  <c r="T1293"/>
  <c r="S1293"/>
  <c r="J1292"/>
  <c r="H1292"/>
  <c r="V1292" s="1"/>
  <c r="U1292"/>
  <c r="F1292"/>
  <c r="S1292"/>
  <c r="J1291"/>
  <c r="X1291"/>
  <c r="W1291"/>
  <c r="H1291"/>
  <c r="V1291" s="1"/>
  <c r="U1291"/>
  <c r="F1291"/>
  <c r="S1291"/>
  <c r="J1290"/>
  <c r="X1290"/>
  <c r="W1290"/>
  <c r="H1290"/>
  <c r="V1290"/>
  <c r="U1290"/>
  <c r="F1290"/>
  <c r="S1290"/>
  <c r="J1289"/>
  <c r="X1289"/>
  <c r="H1289"/>
  <c r="V1289" s="1"/>
  <c r="U1289"/>
  <c r="F1289"/>
  <c r="S1289"/>
  <c r="J1288"/>
  <c r="W1288"/>
  <c r="H1288"/>
  <c r="V1288" s="1"/>
  <c r="U1288"/>
  <c r="F1288"/>
  <c r="S1288"/>
  <c r="J1287"/>
  <c r="X1287"/>
  <c r="W1287"/>
  <c r="H1287"/>
  <c r="V1287" s="1"/>
  <c r="U1287"/>
  <c r="F1287"/>
  <c r="S1287"/>
  <c r="J1286"/>
  <c r="X1286"/>
  <c r="W1286"/>
  <c r="H1286"/>
  <c r="V1286"/>
  <c r="U1286"/>
  <c r="F1286"/>
  <c r="S1286"/>
  <c r="J1285"/>
  <c r="X1285"/>
  <c r="H1285"/>
  <c r="V1285" s="1"/>
  <c r="U1285"/>
  <c r="F1285"/>
  <c r="S1285"/>
  <c r="J1284"/>
  <c r="W1284"/>
  <c r="H1284"/>
  <c r="V1284" s="1"/>
  <c r="U1284"/>
  <c r="F1284"/>
  <c r="S1284"/>
  <c r="J1283"/>
  <c r="X1283"/>
  <c r="W1283"/>
  <c r="H1283"/>
  <c r="V1283" s="1"/>
  <c r="U1283"/>
  <c r="F1283"/>
  <c r="S1283"/>
  <c r="J1282"/>
  <c r="X1282"/>
  <c r="W1282"/>
  <c r="H1282"/>
  <c r="V1282"/>
  <c r="U1282"/>
  <c r="F1282"/>
  <c r="S1282"/>
  <c r="J1281"/>
  <c r="X1281"/>
  <c r="H1281"/>
  <c r="V1281" s="1"/>
  <c r="F1281"/>
  <c r="S1281"/>
  <c r="J1280"/>
  <c r="H1280"/>
  <c r="V1280"/>
  <c r="U1280"/>
  <c r="F1280"/>
  <c r="S1280"/>
  <c r="J1279"/>
  <c r="X1279"/>
  <c r="W1279"/>
  <c r="H1279"/>
  <c r="V1279" s="1"/>
  <c r="U1279"/>
  <c r="F1279"/>
  <c r="S1279"/>
  <c r="J1278"/>
  <c r="X1278"/>
  <c r="W1278"/>
  <c r="H1278"/>
  <c r="V1278"/>
  <c r="U1278"/>
  <c r="F1278"/>
  <c r="S1278"/>
  <c r="J1277"/>
  <c r="X1277"/>
  <c r="W1277"/>
  <c r="H1277"/>
  <c r="V1277" s="1"/>
  <c r="U1277"/>
  <c r="F1277"/>
  <c r="S1277"/>
  <c r="J1276"/>
  <c r="X1276" s="1"/>
  <c r="W1276"/>
  <c r="H1276"/>
  <c r="V1276" s="1"/>
  <c r="F1276"/>
  <c r="S1276"/>
  <c r="J1275"/>
  <c r="X1275"/>
  <c r="W1275"/>
  <c r="H1275"/>
  <c r="V1275" s="1"/>
  <c r="U1275"/>
  <c r="F1275"/>
  <c r="S1275"/>
  <c r="J1274"/>
  <c r="X1274"/>
  <c r="W1274"/>
  <c r="H1274"/>
  <c r="V1274"/>
  <c r="U1274"/>
  <c r="F1274"/>
  <c r="S1274"/>
  <c r="J1273"/>
  <c r="X1273"/>
  <c r="W1273"/>
  <c r="H1273"/>
  <c r="V1273" s="1"/>
  <c r="U1273"/>
  <c r="F1273"/>
  <c r="S1273"/>
  <c r="J1272"/>
  <c r="X1272" s="1"/>
  <c r="H1272"/>
  <c r="V1272" s="1"/>
  <c r="U1272"/>
  <c r="F1272"/>
  <c r="J1271"/>
  <c r="X1271"/>
  <c r="W1271"/>
  <c r="H1271"/>
  <c r="V1271" s="1"/>
  <c r="U1271"/>
  <c r="F1271"/>
  <c r="S1271"/>
  <c r="J1270"/>
  <c r="X1270"/>
  <c r="W1270"/>
  <c r="H1270"/>
  <c r="V1270"/>
  <c r="U1270"/>
  <c r="F1270"/>
  <c r="S1270"/>
  <c r="J1269"/>
  <c r="X1269"/>
  <c r="H1269"/>
  <c r="V1269" s="1"/>
  <c r="U1269"/>
  <c r="F1269"/>
  <c r="S1269"/>
  <c r="J1268"/>
  <c r="X1268" s="1"/>
  <c r="W1268"/>
  <c r="H1268"/>
  <c r="V1268" s="1"/>
  <c r="U1268"/>
  <c r="F1268"/>
  <c r="S1268"/>
  <c r="J1267"/>
  <c r="X1267"/>
  <c r="W1267"/>
  <c r="H1267"/>
  <c r="V1267" s="1"/>
  <c r="U1267"/>
  <c r="F1267"/>
  <c r="T1267" s="1"/>
  <c r="S1267"/>
  <c r="J1266"/>
  <c r="X1266"/>
  <c r="W1266"/>
  <c r="H1266"/>
  <c r="V1266"/>
  <c r="U1266"/>
  <c r="F1266"/>
  <c r="S1266"/>
  <c r="J1265"/>
  <c r="X1265"/>
  <c r="H1265"/>
  <c r="V1265" s="1"/>
  <c r="U1265"/>
  <c r="F1265"/>
  <c r="S1265"/>
  <c r="J1264"/>
  <c r="X1264" s="1"/>
  <c r="W1264"/>
  <c r="H1264"/>
  <c r="V1264" s="1"/>
  <c r="U1264"/>
  <c r="F1264"/>
  <c r="S1264"/>
  <c r="J1263"/>
  <c r="X1263"/>
  <c r="W1263"/>
  <c r="H1263"/>
  <c r="V1263" s="1"/>
  <c r="U1263"/>
  <c r="F1263"/>
  <c r="T1263" s="1"/>
  <c r="S1263"/>
  <c r="J1262"/>
  <c r="X1262"/>
  <c r="W1262"/>
  <c r="H1262"/>
  <c r="V1262"/>
  <c r="U1262"/>
  <c r="F1262"/>
  <c r="S1262"/>
  <c r="J1261"/>
  <c r="X1261"/>
  <c r="W1261"/>
  <c r="H1261"/>
  <c r="V1261"/>
  <c r="U1261"/>
  <c r="F1261"/>
  <c r="S1261"/>
  <c r="J1260"/>
  <c r="X1260" s="1"/>
  <c r="W1260"/>
  <c r="H1260"/>
  <c r="V1260"/>
  <c r="U1260"/>
  <c r="F1260"/>
  <c r="S1260"/>
  <c r="J1259"/>
  <c r="X1259"/>
  <c r="W1259"/>
  <c r="H1259"/>
  <c r="V1259" s="1"/>
  <c r="U1259"/>
  <c r="F1259"/>
  <c r="S1259"/>
  <c r="J1258"/>
  <c r="X1258" s="1"/>
  <c r="W1258"/>
  <c r="H1258"/>
  <c r="V1258"/>
  <c r="U1258"/>
  <c r="F1258"/>
  <c r="S1258"/>
  <c r="J1257"/>
  <c r="X1257" s="1"/>
  <c r="H1257"/>
  <c r="V1257"/>
  <c r="U1257"/>
  <c r="F1257"/>
  <c r="S1257"/>
  <c r="J1256"/>
  <c r="X1256" s="1"/>
  <c r="W1256"/>
  <c r="H1256"/>
  <c r="V1256"/>
  <c r="U1256"/>
  <c r="F1256"/>
  <c r="S1256"/>
  <c r="J1255"/>
  <c r="X1255"/>
  <c r="W1255"/>
  <c r="H1255"/>
  <c r="V1255" s="1"/>
  <c r="U1255"/>
  <c r="F1255"/>
  <c r="J1254"/>
  <c r="X1254"/>
  <c r="W1254"/>
  <c r="H1254"/>
  <c r="V1254"/>
  <c r="U1254"/>
  <c r="F1254"/>
  <c r="S1254"/>
  <c r="J1253"/>
  <c r="X1253"/>
  <c r="W1253"/>
  <c r="H1253"/>
  <c r="V1253"/>
  <c r="U1253"/>
  <c r="F1253"/>
  <c r="S1253"/>
  <c r="J1252"/>
  <c r="X1252" s="1"/>
  <c r="W1252"/>
  <c r="H1252"/>
  <c r="V1252"/>
  <c r="U1252"/>
  <c r="F1252"/>
  <c r="S1252"/>
  <c r="J1251"/>
  <c r="X1251"/>
  <c r="W1251"/>
  <c r="H1251"/>
  <c r="V1251" s="1"/>
  <c r="U1251"/>
  <c r="F1251"/>
  <c r="S1251"/>
  <c r="J1250"/>
  <c r="X1250"/>
  <c r="H1250"/>
  <c r="V1250"/>
  <c r="U1250"/>
  <c r="F1250"/>
  <c r="S1250"/>
  <c r="J1249"/>
  <c r="X1249" s="1"/>
  <c r="H1249"/>
  <c r="V1249"/>
  <c r="U1249"/>
  <c r="F1249"/>
  <c r="S1249"/>
  <c r="J1248"/>
  <c r="X1248" s="1"/>
  <c r="W1248"/>
  <c r="H1248"/>
  <c r="V1248"/>
  <c r="U1248"/>
  <c r="F1248"/>
  <c r="S1248"/>
  <c r="J1247"/>
  <c r="X1247"/>
  <c r="W1247"/>
  <c r="H1247"/>
  <c r="V1247" s="1"/>
  <c r="U1247"/>
  <c r="F1247"/>
  <c r="S1247"/>
  <c r="J1246"/>
  <c r="X1246"/>
  <c r="W1246"/>
  <c r="H1246"/>
  <c r="V1246"/>
  <c r="F1246"/>
  <c r="S1246"/>
  <c r="J1245"/>
  <c r="X1245" s="1"/>
  <c r="W1245"/>
  <c r="H1245"/>
  <c r="V1245"/>
  <c r="U1245"/>
  <c r="F1245"/>
  <c r="S1245"/>
  <c r="J1244"/>
  <c r="X1244" s="1"/>
  <c r="W1244"/>
  <c r="H1244"/>
  <c r="V1244"/>
  <c r="U1244"/>
  <c r="F1244"/>
  <c r="S1244"/>
  <c r="J1243"/>
  <c r="X1243"/>
  <c r="W1243"/>
  <c r="H1243"/>
  <c r="V1243" s="1"/>
  <c r="U1243"/>
  <c r="F1243"/>
  <c r="S1243"/>
  <c r="J1242"/>
  <c r="X1242" s="1"/>
  <c r="W1242"/>
  <c r="H1242"/>
  <c r="V1242"/>
  <c r="U1242"/>
  <c r="F1242"/>
  <c r="S1242"/>
  <c r="J1241"/>
  <c r="X1241" s="1"/>
  <c r="H1241"/>
  <c r="V1241"/>
  <c r="U1241"/>
  <c r="F1241"/>
  <c r="S1241"/>
  <c r="J1240"/>
  <c r="X1240" s="1"/>
  <c r="H1240"/>
  <c r="V1240"/>
  <c r="U1240"/>
  <c r="F1240"/>
  <c r="S1240"/>
  <c r="J1239"/>
  <c r="X1239"/>
  <c r="W1239"/>
  <c r="H1239"/>
  <c r="V1239" s="1"/>
  <c r="U1239"/>
  <c r="F1239"/>
  <c r="S1239"/>
  <c r="J1238"/>
  <c r="X1238" s="1"/>
  <c r="W1238"/>
  <c r="H1238"/>
  <c r="V1238"/>
  <c r="U1238"/>
  <c r="F1238"/>
  <c r="S1238"/>
  <c r="J1237"/>
  <c r="X1237" s="1"/>
  <c r="H1237"/>
  <c r="V1237"/>
  <c r="U1237"/>
  <c r="F1237"/>
  <c r="S1237"/>
  <c r="J1236"/>
  <c r="X1236" s="1"/>
  <c r="W1236"/>
  <c r="H1236"/>
  <c r="V1236"/>
  <c r="U1236"/>
  <c r="F1236"/>
  <c r="S1236"/>
  <c r="J1235"/>
  <c r="X1235"/>
  <c r="W1235"/>
  <c r="H1235"/>
  <c r="V1235" s="1"/>
  <c r="U1235"/>
  <c r="F1235"/>
  <c r="S1235"/>
  <c r="J1234"/>
  <c r="X1234" s="1"/>
  <c r="W1234"/>
  <c r="H1234"/>
  <c r="V1234"/>
  <c r="U1234"/>
  <c r="F1234"/>
  <c r="S1234"/>
  <c r="J1233"/>
  <c r="X1233" s="1"/>
  <c r="W1233"/>
  <c r="H1233"/>
  <c r="V1233" s="1"/>
  <c r="U1233"/>
  <c r="F1233"/>
  <c r="T1233"/>
  <c r="S1233"/>
  <c r="J1232"/>
  <c r="X1232" s="1"/>
  <c r="W1232"/>
  <c r="H1232"/>
  <c r="V1232" s="1"/>
  <c r="U1232"/>
  <c r="F1232"/>
  <c r="S1232"/>
  <c r="J1231"/>
  <c r="X1231"/>
  <c r="W1231"/>
  <c r="H1231"/>
  <c r="V1231" s="1"/>
  <c r="U1231"/>
  <c r="F1231"/>
  <c r="S1231"/>
  <c r="J1230"/>
  <c r="X1230"/>
  <c r="W1230"/>
  <c r="H1230"/>
  <c r="V1230"/>
  <c r="U1230"/>
  <c r="F1230"/>
  <c r="S1230"/>
  <c r="J1229"/>
  <c r="X1229"/>
  <c r="W1229"/>
  <c r="H1229"/>
  <c r="V1229"/>
  <c r="U1229"/>
  <c r="F1229"/>
  <c r="T1229"/>
  <c r="S1229"/>
  <c r="J1228"/>
  <c r="X1228" s="1"/>
  <c r="W1228"/>
  <c r="H1228"/>
  <c r="V1228"/>
  <c r="U1228"/>
  <c r="F1228"/>
  <c r="T1228"/>
  <c r="S1228"/>
  <c r="J1227"/>
  <c r="X1227"/>
  <c r="W1227"/>
  <c r="H1227"/>
  <c r="V1227" s="1"/>
  <c r="U1227"/>
  <c r="F1227"/>
  <c r="T1227"/>
  <c r="S1227"/>
  <c r="J1226"/>
  <c r="X1226"/>
  <c r="W1226"/>
  <c r="H1226"/>
  <c r="V1226"/>
  <c r="U1226"/>
  <c r="F1226"/>
  <c r="T1226" s="1"/>
  <c r="S1226"/>
  <c r="J1225"/>
  <c r="X1225"/>
  <c r="H1225"/>
  <c r="V1225"/>
  <c r="U1225"/>
  <c r="F1225"/>
  <c r="T1225"/>
  <c r="S1225"/>
  <c r="J1224"/>
  <c r="X1224" s="1"/>
  <c r="W1224"/>
  <c r="H1224"/>
  <c r="V1224"/>
  <c r="U1224"/>
  <c r="F1224"/>
  <c r="T1224"/>
  <c r="S1224"/>
  <c r="J1223"/>
  <c r="X1223"/>
  <c r="W1223"/>
  <c r="H1223"/>
  <c r="V1223" s="1"/>
  <c r="U1223"/>
  <c r="F1223"/>
  <c r="T1223"/>
  <c r="S1223"/>
  <c r="J1222"/>
  <c r="X1222"/>
  <c r="W1222"/>
  <c r="H1222"/>
  <c r="V1222"/>
  <c r="U1222"/>
  <c r="F1222"/>
  <c r="T1222" s="1"/>
  <c r="S1222"/>
  <c r="J1221"/>
  <c r="X1221"/>
  <c r="H1221"/>
  <c r="V1221"/>
  <c r="U1221"/>
  <c r="F1221"/>
  <c r="T1221"/>
  <c r="S1221"/>
  <c r="J1220"/>
  <c r="X1220" s="1"/>
  <c r="W1220"/>
  <c r="H1220"/>
  <c r="V1220"/>
  <c r="U1220"/>
  <c r="F1220"/>
  <c r="T1220"/>
  <c r="S1220"/>
  <c r="J1219"/>
  <c r="X1219"/>
  <c r="W1219"/>
  <c r="H1219"/>
  <c r="V1219" s="1"/>
  <c r="U1219"/>
  <c r="F1219"/>
  <c r="T1219"/>
  <c r="S1219"/>
  <c r="J1217"/>
  <c r="X1217"/>
  <c r="H1217"/>
  <c r="V1217"/>
  <c r="U1217"/>
  <c r="F1217"/>
  <c r="S1217"/>
  <c r="J1216"/>
  <c r="X1216"/>
  <c r="H1216"/>
  <c r="V1216" s="1"/>
  <c r="U1216"/>
  <c r="F1216"/>
  <c r="S1216"/>
  <c r="J1215"/>
  <c r="X1215" s="1"/>
  <c r="W1215"/>
  <c r="H1215"/>
  <c r="V1215" s="1"/>
  <c r="U1215"/>
  <c r="F1215"/>
  <c r="T1215" s="1"/>
  <c r="S1215"/>
  <c r="J1214"/>
  <c r="X1214"/>
  <c r="W1214"/>
  <c r="H1214"/>
  <c r="V1214" s="1"/>
  <c r="U1214"/>
  <c r="F1214"/>
  <c r="T1214" s="1"/>
  <c r="S1214"/>
  <c r="J1213"/>
  <c r="X1213"/>
  <c r="W1213"/>
  <c r="H1213"/>
  <c r="V1213"/>
  <c r="U1213"/>
  <c r="F1213"/>
  <c r="S1213"/>
  <c r="J1212"/>
  <c r="X1212"/>
  <c r="W1212"/>
  <c r="H1212"/>
  <c r="V1212"/>
  <c r="U1212"/>
  <c r="F1212"/>
  <c r="S1212"/>
  <c r="J1211"/>
  <c r="X1211" s="1"/>
  <c r="W1211"/>
  <c r="H1211"/>
  <c r="V1211"/>
  <c r="U1211"/>
  <c r="F1211"/>
  <c r="T1211" s="1"/>
  <c r="S1211"/>
  <c r="J1210"/>
  <c r="W1210"/>
  <c r="H1210"/>
  <c r="V1210" s="1"/>
  <c r="U1210"/>
  <c r="F1210"/>
  <c r="S1210"/>
  <c r="J1209"/>
  <c r="X1209" s="1"/>
  <c r="W1209"/>
  <c r="H1209"/>
  <c r="V1209"/>
  <c r="U1209"/>
  <c r="F1209"/>
  <c r="S1209"/>
  <c r="J1208"/>
  <c r="X1208" s="1"/>
  <c r="W1208"/>
  <c r="H1208"/>
  <c r="V1208"/>
  <c r="U1208"/>
  <c r="F1208"/>
  <c r="S1208"/>
  <c r="J1207"/>
  <c r="H1207"/>
  <c r="V1207"/>
  <c r="U1207"/>
  <c r="F1207"/>
  <c r="S1207"/>
  <c r="J1206"/>
  <c r="W1206"/>
  <c r="H1206"/>
  <c r="V1206" s="1"/>
  <c r="U1206"/>
  <c r="F1206"/>
  <c r="S1206"/>
  <c r="J1318" i="8"/>
  <c r="J1204"/>
  <c r="X1318"/>
  <c r="H1318"/>
  <c r="V1318" s="1"/>
  <c r="H1204"/>
  <c r="U1318"/>
  <c r="F1318"/>
  <c r="T1318" s="1"/>
  <c r="F1204"/>
  <c r="S1318"/>
  <c r="J1317"/>
  <c r="X1317"/>
  <c r="H1317"/>
  <c r="V1317"/>
  <c r="U1317"/>
  <c r="F1317"/>
  <c r="T1317" s="1"/>
  <c r="S1317"/>
  <c r="J1316"/>
  <c r="X1316"/>
  <c r="H1316"/>
  <c r="U1316"/>
  <c r="F1316"/>
  <c r="T1316"/>
  <c r="S1316"/>
  <c r="J1315"/>
  <c r="X1315" s="1"/>
  <c r="W1315"/>
  <c r="H1315"/>
  <c r="U1315"/>
  <c r="F1315"/>
  <c r="T1315"/>
  <c r="S1315"/>
  <c r="J1314"/>
  <c r="X1314"/>
  <c r="H1314"/>
  <c r="U1314"/>
  <c r="F1314"/>
  <c r="T1314"/>
  <c r="S1314"/>
  <c r="J1313"/>
  <c r="X1313"/>
  <c r="H1313"/>
  <c r="U1313"/>
  <c r="F1313"/>
  <c r="T1313" s="1"/>
  <c r="S1313"/>
  <c r="J1312"/>
  <c r="X1312"/>
  <c r="H1312"/>
  <c r="U1312"/>
  <c r="F1312"/>
  <c r="T1312"/>
  <c r="S1312"/>
  <c r="J1311"/>
  <c r="X1311" s="1"/>
  <c r="W1311"/>
  <c r="H1311"/>
  <c r="U1311"/>
  <c r="F1311"/>
  <c r="T1311"/>
  <c r="S1311"/>
  <c r="J1310"/>
  <c r="X1310"/>
  <c r="H1310"/>
  <c r="U1310"/>
  <c r="F1310"/>
  <c r="T1310"/>
  <c r="S1310"/>
  <c r="J1309"/>
  <c r="X1309"/>
  <c r="H1309"/>
  <c r="V1309"/>
  <c r="U1309"/>
  <c r="F1309"/>
  <c r="T1309" s="1"/>
  <c r="S1309"/>
  <c r="J1308"/>
  <c r="X1308"/>
  <c r="H1308"/>
  <c r="U1308"/>
  <c r="F1308"/>
  <c r="T1308"/>
  <c r="S1308"/>
  <c r="J1307"/>
  <c r="X1307" s="1"/>
  <c r="W1307"/>
  <c r="H1307"/>
  <c r="U1307"/>
  <c r="F1307"/>
  <c r="T1307"/>
  <c r="S1307"/>
  <c r="J1306"/>
  <c r="X1306"/>
  <c r="H1306"/>
  <c r="U1306"/>
  <c r="F1306"/>
  <c r="T1306"/>
  <c r="S1306"/>
  <c r="J1305"/>
  <c r="X1305"/>
  <c r="H1305"/>
  <c r="U1305"/>
  <c r="F1305"/>
  <c r="T1305" s="1"/>
  <c r="S1305"/>
  <c r="J1304"/>
  <c r="X1304"/>
  <c r="H1304"/>
  <c r="U1304"/>
  <c r="F1304"/>
  <c r="T1304"/>
  <c r="S1304"/>
  <c r="J1303"/>
  <c r="X1303" s="1"/>
  <c r="H1303"/>
  <c r="U1303"/>
  <c r="F1303"/>
  <c r="T1303"/>
  <c r="S1303"/>
  <c r="J1302"/>
  <c r="X1302"/>
  <c r="H1302"/>
  <c r="U1302"/>
  <c r="F1302"/>
  <c r="T1302"/>
  <c r="S1302"/>
  <c r="J1301"/>
  <c r="X1301"/>
  <c r="H1301"/>
  <c r="V1301"/>
  <c r="U1301"/>
  <c r="F1301"/>
  <c r="T1301" s="1"/>
  <c r="S1301"/>
  <c r="J1300"/>
  <c r="X1300"/>
  <c r="H1300"/>
  <c r="U1300"/>
  <c r="F1300"/>
  <c r="T1300"/>
  <c r="S1300"/>
  <c r="J1299"/>
  <c r="X1299" s="1"/>
  <c r="W1299"/>
  <c r="H1299"/>
  <c r="U1299"/>
  <c r="F1299"/>
  <c r="T1299"/>
  <c r="S1299"/>
  <c r="J1298"/>
  <c r="X1298"/>
  <c r="H1298"/>
  <c r="U1298"/>
  <c r="F1298"/>
  <c r="T1298"/>
  <c r="S1298"/>
  <c r="J1297"/>
  <c r="X1297"/>
  <c r="H1297"/>
  <c r="U1297"/>
  <c r="F1297"/>
  <c r="T1297" s="1"/>
  <c r="S1297"/>
  <c r="J1296"/>
  <c r="X1296"/>
  <c r="H1296"/>
  <c r="U1296"/>
  <c r="F1296"/>
  <c r="T1296"/>
  <c r="S1296"/>
  <c r="J1295"/>
  <c r="X1295" s="1"/>
  <c r="W1295"/>
  <c r="H1295"/>
  <c r="U1295"/>
  <c r="F1295"/>
  <c r="T1295"/>
  <c r="S1295"/>
  <c r="J1294"/>
  <c r="X1294"/>
  <c r="H1294"/>
  <c r="V1294"/>
  <c r="U1294"/>
  <c r="F1294"/>
  <c r="T1294"/>
  <c r="S1294"/>
  <c r="J1293"/>
  <c r="X1293" s="1"/>
  <c r="W1293"/>
  <c r="H1293"/>
  <c r="V1293" s="1"/>
  <c r="U1293"/>
  <c r="F1293"/>
  <c r="T1293" s="1"/>
  <c r="S1293"/>
  <c r="J1292"/>
  <c r="X1292" s="1"/>
  <c r="H1292"/>
  <c r="V1292" s="1"/>
  <c r="U1292"/>
  <c r="F1292"/>
  <c r="T1292"/>
  <c r="S1292"/>
  <c r="J1291"/>
  <c r="X1291"/>
  <c r="W1291"/>
  <c r="H1291"/>
  <c r="U1291"/>
  <c r="F1291"/>
  <c r="T1291" s="1"/>
  <c r="S1291"/>
  <c r="J1290"/>
  <c r="X1290"/>
  <c r="H1290"/>
  <c r="U1290"/>
  <c r="F1290"/>
  <c r="T1290"/>
  <c r="S1290"/>
  <c r="J1289"/>
  <c r="X1289"/>
  <c r="H1289"/>
  <c r="U1289"/>
  <c r="F1289"/>
  <c r="T1289" s="1"/>
  <c r="S1289"/>
  <c r="J1288"/>
  <c r="X1288" s="1"/>
  <c r="H1288"/>
  <c r="V1288"/>
  <c r="U1288"/>
  <c r="F1288"/>
  <c r="T1288"/>
  <c r="S1288"/>
  <c r="J1287"/>
  <c r="X1287"/>
  <c r="H1287"/>
  <c r="V1287"/>
  <c r="U1287"/>
  <c r="F1287"/>
  <c r="T1287"/>
  <c r="S1287"/>
  <c r="J1286"/>
  <c r="X1286"/>
  <c r="W1286"/>
  <c r="H1286"/>
  <c r="V1286" s="1"/>
  <c r="U1286"/>
  <c r="F1286"/>
  <c r="T1286" s="1"/>
  <c r="S1286"/>
  <c r="J1285"/>
  <c r="X1285"/>
  <c r="W1285"/>
  <c r="H1285"/>
  <c r="U1285"/>
  <c r="F1285"/>
  <c r="T1285"/>
  <c r="S1285"/>
  <c r="J1284"/>
  <c r="X1284"/>
  <c r="H1284"/>
  <c r="V1284"/>
  <c r="U1284"/>
  <c r="F1284"/>
  <c r="T1284"/>
  <c r="S1284"/>
  <c r="J1283"/>
  <c r="X1283" s="1"/>
  <c r="W1283"/>
  <c r="H1283"/>
  <c r="V1283" s="1"/>
  <c r="U1283"/>
  <c r="F1283"/>
  <c r="T1283"/>
  <c r="S1283"/>
  <c r="J1282"/>
  <c r="X1282"/>
  <c r="W1282"/>
  <c r="H1282"/>
  <c r="U1282"/>
  <c r="F1282"/>
  <c r="T1282"/>
  <c r="S1282"/>
  <c r="J1281"/>
  <c r="X1281"/>
  <c r="H1281"/>
  <c r="U1281"/>
  <c r="F1281"/>
  <c r="T1281" s="1"/>
  <c r="S1281"/>
  <c r="J1280"/>
  <c r="X1280" s="1"/>
  <c r="H1280"/>
  <c r="U1280"/>
  <c r="F1280"/>
  <c r="T1280"/>
  <c r="S1280"/>
  <c r="J1279"/>
  <c r="X1279"/>
  <c r="H1279"/>
  <c r="V1279" s="1"/>
  <c r="U1279"/>
  <c r="F1279"/>
  <c r="T1279"/>
  <c r="S1279"/>
  <c r="J1278"/>
  <c r="X1278"/>
  <c r="W1278"/>
  <c r="H1278"/>
  <c r="U1278"/>
  <c r="F1278"/>
  <c r="T1278" s="1"/>
  <c r="S1278"/>
  <c r="J1277"/>
  <c r="X1277"/>
  <c r="W1277"/>
  <c r="H1277"/>
  <c r="U1277"/>
  <c r="F1277"/>
  <c r="T1277"/>
  <c r="S1277"/>
  <c r="J1276"/>
  <c r="X1276"/>
  <c r="H1276"/>
  <c r="U1276"/>
  <c r="F1276"/>
  <c r="T1276"/>
  <c r="S1276"/>
  <c r="J1275"/>
  <c r="X1275" s="1"/>
  <c r="W1275"/>
  <c r="H1275"/>
  <c r="V1275" s="1"/>
  <c r="U1275"/>
  <c r="F1275"/>
  <c r="T1275"/>
  <c r="S1275"/>
  <c r="J1274"/>
  <c r="X1274"/>
  <c r="W1274"/>
  <c r="H1274"/>
  <c r="U1274"/>
  <c r="F1274"/>
  <c r="T1274"/>
  <c r="S1274"/>
  <c r="J1273"/>
  <c r="X1273"/>
  <c r="H1273"/>
  <c r="U1273"/>
  <c r="F1273"/>
  <c r="T1273" s="1"/>
  <c r="S1273"/>
  <c r="J1272"/>
  <c r="X1272" s="1"/>
  <c r="H1272"/>
  <c r="V1272"/>
  <c r="U1272"/>
  <c r="F1272"/>
  <c r="T1272"/>
  <c r="S1272"/>
  <c r="J1271"/>
  <c r="X1271"/>
  <c r="W1271"/>
  <c r="H1271"/>
  <c r="V1271" s="1"/>
  <c r="U1271"/>
  <c r="F1271"/>
  <c r="T1271"/>
  <c r="S1271"/>
  <c r="J1270"/>
  <c r="X1270"/>
  <c r="W1270"/>
  <c r="H1270"/>
  <c r="V1270" s="1"/>
  <c r="U1270"/>
  <c r="F1270"/>
  <c r="T1270" s="1"/>
  <c r="S1270"/>
  <c r="J1269"/>
  <c r="X1269"/>
  <c r="W1269"/>
  <c r="H1269"/>
  <c r="U1269"/>
  <c r="F1269"/>
  <c r="T1269"/>
  <c r="S1269"/>
  <c r="J1268"/>
  <c r="X1268"/>
  <c r="H1268"/>
  <c r="V1268"/>
  <c r="U1268"/>
  <c r="F1268"/>
  <c r="T1268"/>
  <c r="S1268"/>
  <c r="J1267"/>
  <c r="X1267" s="1"/>
  <c r="W1267"/>
  <c r="H1267"/>
  <c r="V1267" s="1"/>
  <c r="U1267"/>
  <c r="F1267"/>
  <c r="T1267"/>
  <c r="S1267"/>
  <c r="J1266"/>
  <c r="X1266"/>
  <c r="W1266"/>
  <c r="H1266"/>
  <c r="U1266"/>
  <c r="F1266"/>
  <c r="T1266"/>
  <c r="S1266"/>
  <c r="J1265"/>
  <c r="X1265"/>
  <c r="H1265"/>
  <c r="U1265"/>
  <c r="F1265"/>
  <c r="T1265" s="1"/>
  <c r="S1265"/>
  <c r="J1264"/>
  <c r="X1264" s="1"/>
  <c r="H1264"/>
  <c r="U1264"/>
  <c r="F1264"/>
  <c r="T1264"/>
  <c r="S1264"/>
  <c r="J1263"/>
  <c r="X1263"/>
  <c r="W1263"/>
  <c r="H1263"/>
  <c r="V1263" s="1"/>
  <c r="U1263"/>
  <c r="F1263"/>
  <c r="T1263"/>
  <c r="S1263"/>
  <c r="J1262"/>
  <c r="X1262"/>
  <c r="H1262"/>
  <c r="U1262"/>
  <c r="F1262"/>
  <c r="T1262" s="1"/>
  <c r="S1262"/>
  <c r="J1261"/>
  <c r="X1261"/>
  <c r="W1261"/>
  <c r="H1261"/>
  <c r="U1261"/>
  <c r="F1261"/>
  <c r="T1261"/>
  <c r="S1261"/>
  <c r="J1260"/>
  <c r="X1260"/>
  <c r="H1260"/>
  <c r="U1260"/>
  <c r="F1260"/>
  <c r="T1260"/>
  <c r="S1260"/>
  <c r="J1259"/>
  <c r="X1259" s="1"/>
  <c r="W1259"/>
  <c r="H1259"/>
  <c r="V1259" s="1"/>
  <c r="U1259"/>
  <c r="F1259"/>
  <c r="T1259"/>
  <c r="S1259"/>
  <c r="J1258"/>
  <c r="X1258"/>
  <c r="W1258"/>
  <c r="H1258"/>
  <c r="U1258"/>
  <c r="F1258"/>
  <c r="T1258"/>
  <c r="S1258"/>
  <c r="J1257"/>
  <c r="X1257"/>
  <c r="H1257"/>
  <c r="U1257"/>
  <c r="F1257"/>
  <c r="T1257" s="1"/>
  <c r="S1257"/>
  <c r="J1256"/>
  <c r="X1256" s="1"/>
  <c r="H1256"/>
  <c r="V1256"/>
  <c r="U1256"/>
  <c r="F1256"/>
  <c r="T1256"/>
  <c r="S1256"/>
  <c r="J1255"/>
  <c r="X1255"/>
  <c r="W1255"/>
  <c r="H1255"/>
  <c r="V1255" s="1"/>
  <c r="U1255"/>
  <c r="F1255"/>
  <c r="T1255"/>
  <c r="S1255"/>
  <c r="J1254"/>
  <c r="X1254"/>
  <c r="W1254"/>
  <c r="H1254"/>
  <c r="V1254" s="1"/>
  <c r="U1254"/>
  <c r="F1254"/>
  <c r="T1254" s="1"/>
  <c r="S1254"/>
  <c r="J1253"/>
  <c r="X1253"/>
  <c r="W1253"/>
  <c r="H1253"/>
  <c r="U1253"/>
  <c r="F1253"/>
  <c r="T1253"/>
  <c r="S1253"/>
  <c r="J1252"/>
  <c r="X1252"/>
  <c r="H1252"/>
  <c r="V1252"/>
  <c r="U1252"/>
  <c r="F1252"/>
  <c r="T1252"/>
  <c r="S1252"/>
  <c r="J1251"/>
  <c r="X1251" s="1"/>
  <c r="W1251"/>
  <c r="H1251"/>
  <c r="V1251" s="1"/>
  <c r="U1251"/>
  <c r="F1251"/>
  <c r="T1251"/>
  <c r="S1251"/>
  <c r="J1250"/>
  <c r="X1250"/>
  <c r="W1250"/>
  <c r="H1250"/>
  <c r="U1250"/>
  <c r="F1250"/>
  <c r="T1250"/>
  <c r="S1250"/>
  <c r="J1249"/>
  <c r="X1249"/>
  <c r="H1249"/>
  <c r="U1249"/>
  <c r="F1249"/>
  <c r="T1249" s="1"/>
  <c r="S1249"/>
  <c r="J1248"/>
  <c r="X1248" s="1"/>
  <c r="H1248"/>
  <c r="U1248"/>
  <c r="F1248"/>
  <c r="T1248"/>
  <c r="S1248"/>
  <c r="J1247"/>
  <c r="X1247"/>
  <c r="W1247"/>
  <c r="H1247"/>
  <c r="V1247" s="1"/>
  <c r="U1247"/>
  <c r="F1247"/>
  <c r="T1247"/>
  <c r="S1247"/>
  <c r="J1246"/>
  <c r="X1246"/>
  <c r="H1246"/>
  <c r="U1246"/>
  <c r="F1246"/>
  <c r="T1246" s="1"/>
  <c r="S1246"/>
  <c r="J1245"/>
  <c r="X1245"/>
  <c r="W1245"/>
  <c r="H1245"/>
  <c r="U1245"/>
  <c r="F1245"/>
  <c r="T1245"/>
  <c r="S1245"/>
  <c r="J1244"/>
  <c r="X1244"/>
  <c r="H1244"/>
  <c r="U1244"/>
  <c r="F1244"/>
  <c r="T1244"/>
  <c r="S1244"/>
  <c r="J1243"/>
  <c r="X1243" s="1"/>
  <c r="W1243"/>
  <c r="H1243"/>
  <c r="V1243" s="1"/>
  <c r="U1243"/>
  <c r="F1243"/>
  <c r="T1243"/>
  <c r="S1243"/>
  <c r="J1242"/>
  <c r="X1242"/>
  <c r="W1242"/>
  <c r="H1242"/>
  <c r="U1242"/>
  <c r="F1242"/>
  <c r="T1242"/>
  <c r="S1242"/>
  <c r="J1241"/>
  <c r="X1241"/>
  <c r="H1241"/>
  <c r="U1241"/>
  <c r="F1241"/>
  <c r="T1241" s="1"/>
  <c r="S1241"/>
  <c r="J1240"/>
  <c r="X1240" s="1"/>
  <c r="H1240"/>
  <c r="V1240"/>
  <c r="U1240"/>
  <c r="F1240"/>
  <c r="T1240"/>
  <c r="S1240"/>
  <c r="J1239"/>
  <c r="X1239"/>
  <c r="W1239"/>
  <c r="H1239"/>
  <c r="V1239" s="1"/>
  <c r="U1239"/>
  <c r="F1239"/>
  <c r="T1239"/>
  <c r="S1239"/>
  <c r="J1238"/>
  <c r="X1238"/>
  <c r="W1238"/>
  <c r="H1238"/>
  <c r="V1238" s="1"/>
  <c r="U1238"/>
  <c r="F1238"/>
  <c r="T1238" s="1"/>
  <c r="S1238"/>
  <c r="J1237"/>
  <c r="X1237"/>
  <c r="W1237"/>
  <c r="H1237"/>
  <c r="U1237"/>
  <c r="F1237"/>
  <c r="T1237"/>
  <c r="S1237"/>
  <c r="J1236"/>
  <c r="X1236"/>
  <c r="H1236"/>
  <c r="V1236"/>
  <c r="U1236"/>
  <c r="F1236"/>
  <c r="T1236"/>
  <c r="S1236"/>
  <c r="J1235"/>
  <c r="X1235" s="1"/>
  <c r="H1235"/>
  <c r="V1235" s="1"/>
  <c r="U1235"/>
  <c r="F1235"/>
  <c r="T1235"/>
  <c r="S1235"/>
  <c r="J1234"/>
  <c r="X1234"/>
  <c r="W1234"/>
  <c r="H1234"/>
  <c r="U1234"/>
  <c r="F1234"/>
  <c r="T1234" s="1"/>
  <c r="S1234"/>
  <c r="J1233"/>
  <c r="X1233"/>
  <c r="H1233"/>
  <c r="U1233"/>
  <c r="F1233"/>
  <c r="T1233" s="1"/>
  <c r="S1233"/>
  <c r="J1232"/>
  <c r="X1232" s="1"/>
  <c r="H1232"/>
  <c r="V1232"/>
  <c r="U1232"/>
  <c r="F1232"/>
  <c r="T1232"/>
  <c r="S1232"/>
  <c r="J1231"/>
  <c r="X1231"/>
  <c r="W1231"/>
  <c r="H1231"/>
  <c r="V1231" s="1"/>
  <c r="U1231"/>
  <c r="F1231"/>
  <c r="T1231"/>
  <c r="S1231"/>
  <c r="J1230"/>
  <c r="X1230"/>
  <c r="W1230"/>
  <c r="H1230"/>
  <c r="U1230"/>
  <c r="F1230"/>
  <c r="T1230" s="1"/>
  <c r="S1230"/>
  <c r="J1229"/>
  <c r="X1229"/>
  <c r="W1229"/>
  <c r="H1229"/>
  <c r="U1229"/>
  <c r="F1229"/>
  <c r="T1229"/>
  <c r="S1229"/>
  <c r="J1228"/>
  <c r="X1228" s="1"/>
  <c r="H1228"/>
  <c r="V1228"/>
  <c r="U1228"/>
  <c r="F1228"/>
  <c r="T1228"/>
  <c r="S1228"/>
  <c r="J1227"/>
  <c r="X1227" s="1"/>
  <c r="W1227"/>
  <c r="H1227"/>
  <c r="V1227" s="1"/>
  <c r="U1227"/>
  <c r="F1227"/>
  <c r="T1227"/>
  <c r="S1227"/>
  <c r="J1226"/>
  <c r="X1226"/>
  <c r="W1226"/>
  <c r="H1226"/>
  <c r="U1226"/>
  <c r="F1226"/>
  <c r="T1226" s="1"/>
  <c r="S1226"/>
  <c r="J1225"/>
  <c r="X1225"/>
  <c r="H1225"/>
  <c r="U1225"/>
  <c r="F1225"/>
  <c r="T1225" s="1"/>
  <c r="S1225"/>
  <c r="J1224"/>
  <c r="X1224" s="1"/>
  <c r="H1224"/>
  <c r="V1224"/>
  <c r="U1224"/>
  <c r="F1224"/>
  <c r="T1224"/>
  <c r="S1224"/>
  <c r="J1223"/>
  <c r="X1223"/>
  <c r="W1223"/>
  <c r="H1223"/>
  <c r="V1223"/>
  <c r="U1223"/>
  <c r="F1223"/>
  <c r="T1223"/>
  <c r="S1223"/>
  <c r="J1222"/>
  <c r="X1222"/>
  <c r="W1222"/>
  <c r="H1222"/>
  <c r="V1222" s="1"/>
  <c r="U1222"/>
  <c r="F1222"/>
  <c r="T1222" s="1"/>
  <c r="S1222"/>
  <c r="J1221"/>
  <c r="X1221"/>
  <c r="H1221"/>
  <c r="U1221"/>
  <c r="F1221"/>
  <c r="T1221"/>
  <c r="S1221"/>
  <c r="J1220"/>
  <c r="X1220" s="1"/>
  <c r="H1220"/>
  <c r="V1220"/>
  <c r="U1220"/>
  <c r="F1220"/>
  <c r="T1220"/>
  <c r="S1220"/>
  <c r="J1219"/>
  <c r="X1219" s="1"/>
  <c r="H1219"/>
  <c r="U1219"/>
  <c r="F1219"/>
  <c r="T1219"/>
  <c r="S1219"/>
  <c r="J1217"/>
  <c r="X1217"/>
  <c r="W1217"/>
  <c r="H1217"/>
  <c r="U1217"/>
  <c r="F1217"/>
  <c r="T1217"/>
  <c r="S1217"/>
  <c r="J1216"/>
  <c r="X1216"/>
  <c r="H1216"/>
  <c r="U1216"/>
  <c r="F1216"/>
  <c r="T1216" s="1"/>
  <c r="S1216"/>
  <c r="J1215"/>
  <c r="X1215" s="1"/>
  <c r="H1215"/>
  <c r="V1215"/>
  <c r="U1215"/>
  <c r="F1215"/>
  <c r="T1215"/>
  <c r="S1215"/>
  <c r="J1214"/>
  <c r="X1214" s="1"/>
  <c r="W1214"/>
  <c r="H1214"/>
  <c r="V1214"/>
  <c r="U1214"/>
  <c r="F1214"/>
  <c r="T1214"/>
  <c r="S1214"/>
  <c r="J1213"/>
  <c r="X1213"/>
  <c r="W1213"/>
  <c r="H1213"/>
  <c r="V1213" s="1"/>
  <c r="U1213"/>
  <c r="F1213"/>
  <c r="T1213" s="1"/>
  <c r="S1213"/>
  <c r="J1212"/>
  <c r="X1212"/>
  <c r="W1212"/>
  <c r="H1212"/>
  <c r="U1212"/>
  <c r="F1212"/>
  <c r="T1212" s="1"/>
  <c r="S1212"/>
  <c r="J1211"/>
  <c r="X1211"/>
  <c r="H1211"/>
  <c r="V1211"/>
  <c r="U1211"/>
  <c r="F1211"/>
  <c r="T1211"/>
  <c r="S1211"/>
  <c r="J1210"/>
  <c r="X1210" s="1"/>
  <c r="W1210"/>
  <c r="H1210"/>
  <c r="V1210" s="1"/>
  <c r="U1210"/>
  <c r="F1210"/>
  <c r="T1210"/>
  <c r="S1210"/>
  <c r="J1209"/>
  <c r="X1209"/>
  <c r="W1209"/>
  <c r="H1209"/>
  <c r="V1209" s="1"/>
  <c r="U1209"/>
  <c r="F1209"/>
  <c r="T1209"/>
  <c r="S1209"/>
  <c r="J1208"/>
  <c r="X1208"/>
  <c r="H1208"/>
  <c r="U1208"/>
  <c r="F1208"/>
  <c r="T1208" s="1"/>
  <c r="S1208"/>
  <c r="J1207"/>
  <c r="X1207" s="1"/>
  <c r="H1207"/>
  <c r="U1207"/>
  <c r="F1207"/>
  <c r="T1207"/>
  <c r="S1207"/>
  <c r="J1206"/>
  <c r="X1206" s="1"/>
  <c r="W1206"/>
  <c r="H1206"/>
  <c r="V1206" s="1"/>
  <c r="U1206"/>
  <c r="F1206"/>
  <c r="T1206"/>
  <c r="S1206"/>
  <c r="J1318" i="9"/>
  <c r="J1204"/>
  <c r="X1318"/>
  <c r="H1318"/>
  <c r="H1204"/>
  <c r="V1316" s="1"/>
  <c r="V1318"/>
  <c r="U1318"/>
  <c r="F1318"/>
  <c r="F1204"/>
  <c r="T1318"/>
  <c r="S1318"/>
  <c r="J1317"/>
  <c r="X1317"/>
  <c r="W1317"/>
  <c r="H1317"/>
  <c r="V1317" s="1"/>
  <c r="U1317"/>
  <c r="F1317"/>
  <c r="T1317"/>
  <c r="S1317"/>
  <c r="J1316"/>
  <c r="X1316"/>
  <c r="H1316"/>
  <c r="U1316"/>
  <c r="F1316"/>
  <c r="T1316" s="1"/>
  <c r="S1316"/>
  <c r="J1315"/>
  <c r="X1315" s="1"/>
  <c r="H1315"/>
  <c r="V1315"/>
  <c r="U1315"/>
  <c r="F1315"/>
  <c r="T1315"/>
  <c r="S1315"/>
  <c r="J1314"/>
  <c r="X1314" s="1"/>
  <c r="W1314"/>
  <c r="H1314"/>
  <c r="V1314" s="1"/>
  <c r="U1314"/>
  <c r="F1314"/>
  <c r="T1314"/>
  <c r="S1314"/>
  <c r="J1313"/>
  <c r="X1313"/>
  <c r="W1313"/>
  <c r="H1313"/>
  <c r="V1313" s="1"/>
  <c r="U1313"/>
  <c r="F1313"/>
  <c r="T1313" s="1"/>
  <c r="S1313"/>
  <c r="J1312"/>
  <c r="X1312"/>
  <c r="W1312"/>
  <c r="H1312"/>
  <c r="V1312"/>
  <c r="U1312"/>
  <c r="F1312"/>
  <c r="T1312" s="1"/>
  <c r="S1312"/>
  <c r="J1311"/>
  <c r="X1311"/>
  <c r="H1311"/>
  <c r="V1311"/>
  <c r="U1311"/>
  <c r="F1311"/>
  <c r="T1311"/>
  <c r="S1311"/>
  <c r="J1310"/>
  <c r="X1310" s="1"/>
  <c r="W1310"/>
  <c r="H1310"/>
  <c r="V1310" s="1"/>
  <c r="U1310"/>
  <c r="F1310"/>
  <c r="T1310"/>
  <c r="S1310"/>
  <c r="J1309"/>
  <c r="X1309"/>
  <c r="W1309"/>
  <c r="H1309"/>
  <c r="V1309" s="1"/>
  <c r="U1309"/>
  <c r="F1309"/>
  <c r="T1309"/>
  <c r="S1309"/>
  <c r="J1308"/>
  <c r="X1308"/>
  <c r="W1308"/>
  <c r="H1308"/>
  <c r="U1308"/>
  <c r="F1308"/>
  <c r="T1308" s="1"/>
  <c r="S1308"/>
  <c r="J1307"/>
  <c r="X1307" s="1"/>
  <c r="W1307"/>
  <c r="H1307"/>
  <c r="V1307"/>
  <c r="U1307"/>
  <c r="F1307"/>
  <c r="T1307"/>
  <c r="S1307"/>
  <c r="J1306"/>
  <c r="X1306" s="1"/>
  <c r="W1306"/>
  <c r="H1306"/>
  <c r="V1306"/>
  <c r="U1306"/>
  <c r="F1306"/>
  <c r="T1306"/>
  <c r="S1306"/>
  <c r="J1305"/>
  <c r="X1305"/>
  <c r="H1305"/>
  <c r="V1305" s="1"/>
  <c r="U1305"/>
  <c r="F1305"/>
  <c r="T1305" s="1"/>
  <c r="S1305"/>
  <c r="J1304"/>
  <c r="X1304"/>
  <c r="W1304"/>
  <c r="H1304"/>
  <c r="V1304"/>
  <c r="U1304"/>
  <c r="F1304"/>
  <c r="T1304" s="1"/>
  <c r="S1304"/>
  <c r="J1303"/>
  <c r="X1303"/>
  <c r="W1303"/>
  <c r="H1303"/>
  <c r="V1303"/>
  <c r="F1303"/>
  <c r="T1303"/>
  <c r="S1303"/>
  <c r="J1302"/>
  <c r="X1302" s="1"/>
  <c r="W1302"/>
  <c r="H1302"/>
  <c r="V1302" s="1"/>
  <c r="U1302"/>
  <c r="F1302"/>
  <c r="T1302"/>
  <c r="S1302"/>
  <c r="J1301"/>
  <c r="X1301"/>
  <c r="W1301"/>
  <c r="H1301"/>
  <c r="V1301" s="1"/>
  <c r="U1301"/>
  <c r="F1301"/>
  <c r="T1301"/>
  <c r="S1301"/>
  <c r="J1300"/>
  <c r="X1300"/>
  <c r="H1300"/>
  <c r="U1300"/>
  <c r="F1300"/>
  <c r="T1300" s="1"/>
  <c r="S1300"/>
  <c r="J1299"/>
  <c r="X1299" s="1"/>
  <c r="H1299"/>
  <c r="V1299"/>
  <c r="U1299"/>
  <c r="F1299"/>
  <c r="T1299"/>
  <c r="S1299"/>
  <c r="J1298"/>
  <c r="X1298" s="1"/>
  <c r="W1298"/>
  <c r="H1298"/>
  <c r="V1298" s="1"/>
  <c r="U1298"/>
  <c r="F1298"/>
  <c r="T1298"/>
  <c r="S1298"/>
  <c r="J1297"/>
  <c r="X1297"/>
  <c r="W1297"/>
  <c r="H1297"/>
  <c r="V1297" s="1"/>
  <c r="U1297"/>
  <c r="F1297"/>
  <c r="T1297" s="1"/>
  <c r="S1297"/>
  <c r="J1296"/>
  <c r="X1296"/>
  <c r="W1296"/>
  <c r="H1296"/>
  <c r="V1296"/>
  <c r="U1296"/>
  <c r="F1296"/>
  <c r="T1296" s="1"/>
  <c r="S1296"/>
  <c r="J1295"/>
  <c r="X1295"/>
  <c r="H1295"/>
  <c r="V1295"/>
  <c r="U1295"/>
  <c r="F1295"/>
  <c r="T1295"/>
  <c r="S1295"/>
  <c r="J1294"/>
  <c r="X1294" s="1"/>
  <c r="W1294"/>
  <c r="H1294"/>
  <c r="V1294" s="1"/>
  <c r="U1294"/>
  <c r="F1294"/>
  <c r="T1294"/>
  <c r="S1294"/>
  <c r="J1293"/>
  <c r="X1293"/>
  <c r="H1293"/>
  <c r="V1293" s="1"/>
  <c r="U1293"/>
  <c r="F1293"/>
  <c r="T1293"/>
  <c r="S1293"/>
  <c r="J1292"/>
  <c r="X1292"/>
  <c r="W1292"/>
  <c r="H1292"/>
  <c r="U1292"/>
  <c r="F1292"/>
  <c r="T1292" s="1"/>
  <c r="S1292"/>
  <c r="J1291"/>
  <c r="X1291" s="1"/>
  <c r="W1291"/>
  <c r="H1291"/>
  <c r="V1291"/>
  <c r="U1291"/>
  <c r="F1291"/>
  <c r="T1291"/>
  <c r="S1291"/>
  <c r="J1290"/>
  <c r="X1290" s="1"/>
  <c r="W1290"/>
  <c r="H1290"/>
  <c r="V1290"/>
  <c r="U1290"/>
  <c r="F1290"/>
  <c r="T1290"/>
  <c r="S1290"/>
  <c r="J1289"/>
  <c r="X1289"/>
  <c r="W1289"/>
  <c r="H1289"/>
  <c r="V1289" s="1"/>
  <c r="U1289"/>
  <c r="F1289"/>
  <c r="T1289" s="1"/>
  <c r="S1289"/>
  <c r="J1288"/>
  <c r="X1288"/>
  <c r="W1288"/>
  <c r="H1288"/>
  <c r="V1288"/>
  <c r="U1288"/>
  <c r="F1288"/>
  <c r="T1288" s="1"/>
  <c r="S1288"/>
  <c r="J1287"/>
  <c r="X1287"/>
  <c r="W1287"/>
  <c r="H1287"/>
  <c r="V1287"/>
  <c r="U1287"/>
  <c r="F1287"/>
  <c r="T1287"/>
  <c r="S1287"/>
  <c r="J1286"/>
  <c r="X1286" s="1"/>
  <c r="W1286"/>
  <c r="H1286"/>
  <c r="V1286" s="1"/>
  <c r="U1286"/>
  <c r="F1286"/>
  <c r="T1286"/>
  <c r="S1286"/>
  <c r="J1285"/>
  <c r="X1285"/>
  <c r="W1285"/>
  <c r="H1285"/>
  <c r="V1285" s="1"/>
  <c r="U1285"/>
  <c r="F1285"/>
  <c r="T1285" s="1"/>
  <c r="S1285"/>
  <c r="J1284"/>
  <c r="X1284"/>
  <c r="W1284"/>
  <c r="H1284"/>
  <c r="U1284"/>
  <c r="F1284"/>
  <c r="T1284" s="1"/>
  <c r="S1284"/>
  <c r="J1283"/>
  <c r="X1283" s="1"/>
  <c r="H1283"/>
  <c r="V1283"/>
  <c r="U1283"/>
  <c r="F1283"/>
  <c r="T1283"/>
  <c r="S1283"/>
  <c r="J1282"/>
  <c r="X1282" s="1"/>
  <c r="H1282"/>
  <c r="V1282"/>
  <c r="U1282"/>
  <c r="F1282"/>
  <c r="T1282"/>
  <c r="S1282"/>
  <c r="J1281"/>
  <c r="X1281"/>
  <c r="W1281"/>
  <c r="H1281"/>
  <c r="V1281" s="1"/>
  <c r="U1281"/>
  <c r="F1281"/>
  <c r="T1281" s="1"/>
  <c r="S1281"/>
  <c r="J1280"/>
  <c r="X1280"/>
  <c r="W1280"/>
  <c r="H1280"/>
  <c r="V1280"/>
  <c r="U1280"/>
  <c r="F1280"/>
  <c r="T1280" s="1"/>
  <c r="S1280"/>
  <c r="J1279"/>
  <c r="X1279"/>
  <c r="H1279"/>
  <c r="V1279"/>
  <c r="U1279"/>
  <c r="F1279"/>
  <c r="T1279"/>
  <c r="S1279"/>
  <c r="J1278"/>
  <c r="X1278" s="1"/>
  <c r="W1278"/>
  <c r="H1278"/>
  <c r="V1278" s="1"/>
  <c r="U1278"/>
  <c r="F1278"/>
  <c r="T1278"/>
  <c r="S1278"/>
  <c r="J1277"/>
  <c r="X1277"/>
  <c r="W1277"/>
  <c r="H1277"/>
  <c r="V1277" s="1"/>
  <c r="U1277"/>
  <c r="F1277"/>
  <c r="T1277"/>
  <c r="S1277"/>
  <c r="J1276"/>
  <c r="X1276"/>
  <c r="W1276"/>
  <c r="H1276"/>
  <c r="U1276"/>
  <c r="F1276"/>
  <c r="T1276" s="1"/>
  <c r="S1276"/>
  <c r="J1275"/>
  <c r="X1275" s="1"/>
  <c r="W1275"/>
  <c r="H1275"/>
  <c r="V1275"/>
  <c r="U1275"/>
  <c r="F1275"/>
  <c r="T1275"/>
  <c r="S1275"/>
  <c r="J1274"/>
  <c r="X1274" s="1"/>
  <c r="W1274"/>
  <c r="H1274"/>
  <c r="V1274"/>
  <c r="U1274"/>
  <c r="F1274"/>
  <c r="T1274"/>
  <c r="S1274"/>
  <c r="J1273"/>
  <c r="X1273"/>
  <c r="W1273"/>
  <c r="H1273"/>
  <c r="V1273" s="1"/>
  <c r="U1273"/>
  <c r="F1273"/>
  <c r="T1273" s="1"/>
  <c r="S1273"/>
  <c r="J1272"/>
  <c r="X1272"/>
  <c r="H1272"/>
  <c r="V1272"/>
  <c r="U1272"/>
  <c r="F1272"/>
  <c r="T1272" s="1"/>
  <c r="S1272"/>
  <c r="J1271"/>
  <c r="X1271"/>
  <c r="W1271"/>
  <c r="H1271"/>
  <c r="V1271"/>
  <c r="U1271"/>
  <c r="F1271"/>
  <c r="T1271"/>
  <c r="S1271"/>
  <c r="J1270"/>
  <c r="X1270" s="1"/>
  <c r="W1270"/>
  <c r="H1270"/>
  <c r="V1270" s="1"/>
  <c r="U1270"/>
  <c r="F1270"/>
  <c r="T1270"/>
  <c r="S1270"/>
  <c r="J1269"/>
  <c r="X1269"/>
  <c r="W1269"/>
  <c r="H1269"/>
  <c r="V1269" s="1"/>
  <c r="U1269"/>
  <c r="F1269"/>
  <c r="T1269" s="1"/>
  <c r="S1269"/>
  <c r="J1268"/>
  <c r="X1268"/>
  <c r="W1268"/>
  <c r="H1268"/>
  <c r="U1268"/>
  <c r="F1268"/>
  <c r="T1268" s="1"/>
  <c r="S1268"/>
  <c r="J1267"/>
  <c r="X1267" s="1"/>
  <c r="H1267"/>
  <c r="V1267"/>
  <c r="U1267"/>
  <c r="F1267"/>
  <c r="T1267"/>
  <c r="S1267"/>
  <c r="J1266"/>
  <c r="X1266" s="1"/>
  <c r="W1266"/>
  <c r="H1266"/>
  <c r="V1266"/>
  <c r="U1266"/>
  <c r="F1266"/>
  <c r="T1266"/>
  <c r="S1266"/>
  <c r="J1265"/>
  <c r="X1265"/>
  <c r="W1265"/>
  <c r="H1265"/>
  <c r="V1265" s="1"/>
  <c r="U1265"/>
  <c r="F1265"/>
  <c r="T1265" s="1"/>
  <c r="S1265"/>
  <c r="J1264"/>
  <c r="X1264"/>
  <c r="W1264"/>
  <c r="H1264"/>
  <c r="V1264"/>
  <c r="U1264"/>
  <c r="F1264"/>
  <c r="T1264" s="1"/>
  <c r="S1264"/>
  <c r="J1263"/>
  <c r="X1263" s="1"/>
  <c r="H1263"/>
  <c r="V1263"/>
  <c r="U1263"/>
  <c r="F1263"/>
  <c r="T1263"/>
  <c r="S1263"/>
  <c r="J1262"/>
  <c r="X1262" s="1"/>
  <c r="W1262"/>
  <c r="H1262"/>
  <c r="V1262" s="1"/>
  <c r="U1262"/>
  <c r="F1262"/>
  <c r="T1262"/>
  <c r="S1262"/>
  <c r="J1261"/>
  <c r="X1261"/>
  <c r="H1261"/>
  <c r="V1261" s="1"/>
  <c r="U1261"/>
  <c r="F1261"/>
  <c r="T1261" s="1"/>
  <c r="S1261"/>
  <c r="J1260"/>
  <c r="X1260"/>
  <c r="W1260"/>
  <c r="H1260"/>
  <c r="U1260"/>
  <c r="F1260"/>
  <c r="T1260" s="1"/>
  <c r="S1260"/>
  <c r="J1259"/>
  <c r="X1259" s="1"/>
  <c r="W1259"/>
  <c r="H1259"/>
  <c r="V1259"/>
  <c r="U1259"/>
  <c r="F1259"/>
  <c r="T1259"/>
  <c r="S1259"/>
  <c r="J1258"/>
  <c r="X1258" s="1"/>
  <c r="H1258"/>
  <c r="V1258" s="1"/>
  <c r="U1258"/>
  <c r="F1258"/>
  <c r="T1258"/>
  <c r="S1258"/>
  <c r="J1257"/>
  <c r="X1257"/>
  <c r="W1257"/>
  <c r="H1257"/>
  <c r="V1257" s="1"/>
  <c r="U1257"/>
  <c r="F1257"/>
  <c r="T1257" s="1"/>
  <c r="S1257"/>
  <c r="J1256"/>
  <c r="X1256"/>
  <c r="W1256"/>
  <c r="H1256"/>
  <c r="V1256"/>
  <c r="U1256"/>
  <c r="F1256"/>
  <c r="T1256" s="1"/>
  <c r="S1256"/>
  <c r="J1255"/>
  <c r="X1255" s="1"/>
  <c r="W1255"/>
  <c r="H1255"/>
  <c r="V1255"/>
  <c r="F1255"/>
  <c r="T1255"/>
  <c r="S1255"/>
  <c r="J1254"/>
  <c r="X1254" s="1"/>
  <c r="W1254"/>
  <c r="H1254"/>
  <c r="V1254" s="1"/>
  <c r="U1254"/>
  <c r="F1254"/>
  <c r="T1254"/>
  <c r="S1254"/>
  <c r="J1253"/>
  <c r="X1253"/>
  <c r="W1253"/>
  <c r="H1253"/>
  <c r="V1253" s="1"/>
  <c r="U1253"/>
  <c r="F1253"/>
  <c r="T1253" s="1"/>
  <c r="S1253"/>
  <c r="J1252"/>
  <c r="X1252"/>
  <c r="H1252"/>
  <c r="U1252"/>
  <c r="F1252"/>
  <c r="T1252" s="1"/>
  <c r="S1252"/>
  <c r="J1251"/>
  <c r="X1251" s="1"/>
  <c r="W1251"/>
  <c r="H1251"/>
  <c r="V1251"/>
  <c r="U1251"/>
  <c r="F1251"/>
  <c r="T1251"/>
  <c r="S1251"/>
  <c r="J1250"/>
  <c r="X1250" s="1"/>
  <c r="H1250"/>
  <c r="V1250"/>
  <c r="U1250"/>
  <c r="F1250"/>
  <c r="T1250"/>
  <c r="S1250"/>
  <c r="J1249"/>
  <c r="X1249"/>
  <c r="W1249"/>
  <c r="H1249"/>
  <c r="V1249" s="1"/>
  <c r="U1249"/>
  <c r="F1249"/>
  <c r="T1249" s="1"/>
  <c r="S1249"/>
  <c r="J1248"/>
  <c r="X1248"/>
  <c r="W1248"/>
  <c r="H1248"/>
  <c r="V1248"/>
  <c r="U1248"/>
  <c r="F1248"/>
  <c r="T1248" s="1"/>
  <c r="S1248"/>
  <c r="J1247"/>
  <c r="X1247" s="1"/>
  <c r="W1247"/>
  <c r="H1247"/>
  <c r="V1247"/>
  <c r="U1247"/>
  <c r="F1247"/>
  <c r="T1247"/>
  <c r="S1247"/>
  <c r="J1246"/>
  <c r="X1246" s="1"/>
  <c r="W1246"/>
  <c r="H1246"/>
  <c r="V1246" s="1"/>
  <c r="U1246"/>
  <c r="F1246"/>
  <c r="T1246"/>
  <c r="S1246"/>
  <c r="J1245"/>
  <c r="X1245"/>
  <c r="H1245"/>
  <c r="V1245" s="1"/>
  <c r="U1245"/>
  <c r="F1245"/>
  <c r="T1245" s="1"/>
  <c r="S1245"/>
  <c r="J1244"/>
  <c r="X1244"/>
  <c r="W1244"/>
  <c r="H1244"/>
  <c r="U1244"/>
  <c r="F1244"/>
  <c r="T1244" s="1"/>
  <c r="S1244"/>
  <c r="J1243"/>
  <c r="X1243" s="1"/>
  <c r="W1243"/>
  <c r="H1243"/>
  <c r="V1243"/>
  <c r="U1243"/>
  <c r="F1243"/>
  <c r="T1243"/>
  <c r="S1243"/>
  <c r="J1242"/>
  <c r="X1242" s="1"/>
  <c r="H1242"/>
  <c r="V1242" s="1"/>
  <c r="U1242"/>
  <c r="F1242"/>
  <c r="T1242"/>
  <c r="S1242"/>
  <c r="J1241"/>
  <c r="X1241"/>
  <c r="W1241"/>
  <c r="H1241"/>
  <c r="V1241" s="1"/>
  <c r="U1241"/>
  <c r="F1241"/>
  <c r="T1241" s="1"/>
  <c r="S1241"/>
  <c r="J1240"/>
  <c r="X1240"/>
  <c r="W1240"/>
  <c r="H1240"/>
  <c r="V1240"/>
  <c r="U1240"/>
  <c r="F1240"/>
  <c r="T1240" s="1"/>
  <c r="S1240"/>
  <c r="J1239"/>
  <c r="X1239" s="1"/>
  <c r="W1239"/>
  <c r="H1239"/>
  <c r="V1239"/>
  <c r="F1239"/>
  <c r="T1239"/>
  <c r="S1239"/>
  <c r="J1238"/>
  <c r="X1238" s="1"/>
  <c r="W1238"/>
  <c r="H1238"/>
  <c r="V1238" s="1"/>
  <c r="U1238"/>
  <c r="F1238"/>
  <c r="T1238"/>
  <c r="S1238"/>
  <c r="J1237"/>
  <c r="X1237"/>
  <c r="W1237"/>
  <c r="H1237"/>
  <c r="V1237" s="1"/>
  <c r="U1237"/>
  <c r="F1237"/>
  <c r="T1237" s="1"/>
  <c r="S1237"/>
  <c r="J1236"/>
  <c r="X1236"/>
  <c r="H1236"/>
  <c r="U1236"/>
  <c r="F1236"/>
  <c r="T1236" s="1"/>
  <c r="S1236"/>
  <c r="J1235"/>
  <c r="X1235" s="1"/>
  <c r="W1235"/>
  <c r="H1235"/>
  <c r="V1235"/>
  <c r="U1235"/>
  <c r="F1235"/>
  <c r="T1235"/>
  <c r="S1235"/>
  <c r="J1234"/>
  <c r="X1234" s="1"/>
  <c r="W1234"/>
  <c r="H1234"/>
  <c r="V1234"/>
  <c r="U1234"/>
  <c r="F1234"/>
  <c r="T1234"/>
  <c r="S1234"/>
  <c r="J1233"/>
  <c r="X1233"/>
  <c r="W1233"/>
  <c r="H1233"/>
  <c r="V1233" s="1"/>
  <c r="U1233"/>
  <c r="F1233"/>
  <c r="T1233" s="1"/>
  <c r="S1233"/>
  <c r="J1232"/>
  <c r="X1232"/>
  <c r="W1232"/>
  <c r="H1232"/>
  <c r="V1232"/>
  <c r="U1232"/>
  <c r="F1232"/>
  <c r="T1232" s="1"/>
  <c r="S1232"/>
  <c r="J1231"/>
  <c r="X1231" s="1"/>
  <c r="W1231"/>
  <c r="H1231"/>
  <c r="V1231"/>
  <c r="U1231"/>
  <c r="F1231"/>
  <c r="T1231"/>
  <c r="S1231"/>
  <c r="J1230"/>
  <c r="X1230" s="1"/>
  <c r="W1230"/>
  <c r="H1230"/>
  <c r="V1230" s="1"/>
  <c r="U1230"/>
  <c r="F1230"/>
  <c r="T1230"/>
  <c r="S1230"/>
  <c r="J1229"/>
  <c r="X1229"/>
  <c r="W1229"/>
  <c r="H1229"/>
  <c r="V1229" s="1"/>
  <c r="U1229"/>
  <c r="F1229"/>
  <c r="T1229"/>
  <c r="S1229"/>
  <c r="J1228"/>
  <c r="X1228"/>
  <c r="W1228"/>
  <c r="H1228"/>
  <c r="U1228"/>
  <c r="F1228"/>
  <c r="T1228" s="1"/>
  <c r="S1228"/>
  <c r="J1227"/>
  <c r="X1227" s="1"/>
  <c r="H1227"/>
  <c r="V1227"/>
  <c r="U1227"/>
  <c r="F1227"/>
  <c r="T1227"/>
  <c r="S1227"/>
  <c r="J1226"/>
  <c r="X1226" s="1"/>
  <c r="W1226"/>
  <c r="H1226"/>
  <c r="V1226" s="1"/>
  <c r="U1226"/>
  <c r="F1226"/>
  <c r="T1226"/>
  <c r="S1226"/>
  <c r="J1225"/>
  <c r="X1225"/>
  <c r="W1225"/>
  <c r="H1225"/>
  <c r="V1225" s="1"/>
  <c r="U1225"/>
  <c r="F1225"/>
  <c r="T1225" s="1"/>
  <c r="S1225"/>
  <c r="J1224"/>
  <c r="X1224"/>
  <c r="W1224"/>
  <c r="H1224"/>
  <c r="V1224"/>
  <c r="U1224"/>
  <c r="F1224"/>
  <c r="T1224" s="1"/>
  <c r="S1224"/>
  <c r="J1223"/>
  <c r="X1223"/>
  <c r="W1223"/>
  <c r="H1223"/>
  <c r="V1223"/>
  <c r="U1223"/>
  <c r="F1223"/>
  <c r="T1223"/>
  <c r="S1223"/>
  <c r="J1222"/>
  <c r="X1222" s="1"/>
  <c r="W1222"/>
  <c r="H1222"/>
  <c r="V1222" s="1"/>
  <c r="U1222"/>
  <c r="F1222"/>
  <c r="T1222"/>
  <c r="S1222"/>
  <c r="J1221"/>
  <c r="X1221"/>
  <c r="W1221"/>
  <c r="H1221"/>
  <c r="V1221" s="1"/>
  <c r="U1221"/>
  <c r="F1221"/>
  <c r="T1221"/>
  <c r="S1221"/>
  <c r="J1220"/>
  <c r="X1220"/>
  <c r="H1220"/>
  <c r="U1220"/>
  <c r="F1220"/>
  <c r="T1220" s="1"/>
  <c r="S1220"/>
  <c r="J1219"/>
  <c r="X1219" s="1"/>
  <c r="H1219"/>
  <c r="V1219"/>
  <c r="U1219"/>
  <c r="F1219"/>
  <c r="T1219"/>
  <c r="S1219"/>
  <c r="J1217"/>
  <c r="X1217" s="1"/>
  <c r="W1217"/>
  <c r="H1217"/>
  <c r="V1217" s="1"/>
  <c r="U1217"/>
  <c r="F1217"/>
  <c r="T1217"/>
  <c r="S1217"/>
  <c r="J1216"/>
  <c r="X1216"/>
  <c r="W1216"/>
  <c r="H1216"/>
  <c r="V1216" s="1"/>
  <c r="U1216"/>
  <c r="F1216"/>
  <c r="T1216" s="1"/>
  <c r="S1216"/>
  <c r="J1215"/>
  <c r="X1215"/>
  <c r="W1215"/>
  <c r="H1215"/>
  <c r="V1215"/>
  <c r="U1215"/>
  <c r="F1215"/>
  <c r="T1215" s="1"/>
  <c r="S1215"/>
  <c r="J1214"/>
  <c r="X1214"/>
  <c r="W1214"/>
  <c r="H1214"/>
  <c r="V1214"/>
  <c r="U1214"/>
  <c r="F1214"/>
  <c r="T1214"/>
  <c r="S1214"/>
  <c r="J1213"/>
  <c r="X1213" s="1"/>
  <c r="W1213"/>
  <c r="H1213"/>
  <c r="V1213" s="1"/>
  <c r="U1213"/>
  <c r="F1213"/>
  <c r="T1213"/>
  <c r="S1213"/>
  <c r="J1212"/>
  <c r="X1212"/>
  <c r="W1212"/>
  <c r="H1212"/>
  <c r="V1212" s="1"/>
  <c r="U1212"/>
  <c r="F1212"/>
  <c r="T1212"/>
  <c r="S1212"/>
  <c r="J1211"/>
  <c r="X1211"/>
  <c r="W1211"/>
  <c r="H1211"/>
  <c r="U1211"/>
  <c r="F1211"/>
  <c r="T1211" s="1"/>
  <c r="S1211"/>
  <c r="J1210"/>
  <c r="X1210" s="1"/>
  <c r="W1210"/>
  <c r="H1210"/>
  <c r="V1210"/>
  <c r="U1210"/>
  <c r="F1210"/>
  <c r="T1210"/>
  <c r="S1210"/>
  <c r="J1209"/>
  <c r="X1209" s="1"/>
  <c r="W1209"/>
  <c r="H1209"/>
  <c r="V1209"/>
  <c r="U1209"/>
  <c r="F1209"/>
  <c r="T1209"/>
  <c r="S1209"/>
  <c r="J1208"/>
  <c r="X1208"/>
  <c r="H1208"/>
  <c r="V1208" s="1"/>
  <c r="U1208"/>
  <c r="F1208"/>
  <c r="T1208" s="1"/>
  <c r="S1208"/>
  <c r="J1207"/>
  <c r="X1207"/>
  <c r="W1207"/>
  <c r="H1207"/>
  <c r="V1207"/>
  <c r="U1207"/>
  <c r="F1207"/>
  <c r="T1207" s="1"/>
  <c r="S1207"/>
  <c r="J1206"/>
  <c r="X1206" s="1"/>
  <c r="W1206"/>
  <c r="H1206"/>
  <c r="V1206"/>
  <c r="U1206"/>
  <c r="F1206"/>
  <c r="T1206"/>
  <c r="S1206"/>
  <c r="J1318" i="10"/>
  <c r="X1318" s="1"/>
  <c r="J1204"/>
  <c r="W1318"/>
  <c r="H1318"/>
  <c r="H1204"/>
  <c r="V1318"/>
  <c r="U1318"/>
  <c r="F1318"/>
  <c r="T1318" s="1"/>
  <c r="F1204"/>
  <c r="T1315" s="1"/>
  <c r="S1318"/>
  <c r="J1317"/>
  <c r="X1317"/>
  <c r="H1317"/>
  <c r="V1317" s="1"/>
  <c r="U1317"/>
  <c r="F1317"/>
  <c r="T1317"/>
  <c r="S1317"/>
  <c r="J1316"/>
  <c r="X1316"/>
  <c r="W1316"/>
  <c r="H1316"/>
  <c r="V1316" s="1"/>
  <c r="U1316"/>
  <c r="F1316"/>
  <c r="T1316" s="1"/>
  <c r="S1316"/>
  <c r="J1315"/>
  <c r="X1315"/>
  <c r="W1315"/>
  <c r="H1315"/>
  <c r="V1315"/>
  <c r="U1315"/>
  <c r="F1315"/>
  <c r="S1315"/>
  <c r="J1314"/>
  <c r="X1314"/>
  <c r="H1314"/>
  <c r="V1314"/>
  <c r="U1314"/>
  <c r="F1314"/>
  <c r="T1314"/>
  <c r="S1314"/>
  <c r="J1313"/>
  <c r="X1313" s="1"/>
  <c r="H1313"/>
  <c r="V1313" s="1"/>
  <c r="U1313"/>
  <c r="F1313"/>
  <c r="T1313"/>
  <c r="S1313"/>
  <c r="J1312"/>
  <c r="X1312"/>
  <c r="W1312"/>
  <c r="H1312"/>
  <c r="V1312"/>
  <c r="U1312"/>
  <c r="F1312"/>
  <c r="T1312"/>
  <c r="S1312"/>
  <c r="J1311"/>
  <c r="X1311"/>
  <c r="H1311"/>
  <c r="V1311"/>
  <c r="U1311"/>
  <c r="F1311"/>
  <c r="T1311" s="1"/>
  <c r="S1311"/>
  <c r="J1310"/>
  <c r="X1310" s="1"/>
  <c r="H1310"/>
  <c r="V1310"/>
  <c r="U1310"/>
  <c r="F1310"/>
  <c r="T1310"/>
  <c r="S1310"/>
  <c r="J1309"/>
  <c r="X1309"/>
  <c r="H1309"/>
  <c r="V1309" s="1"/>
  <c r="U1309"/>
  <c r="F1309"/>
  <c r="T1309"/>
  <c r="S1309"/>
  <c r="J1308"/>
  <c r="X1308"/>
  <c r="W1308"/>
  <c r="H1308"/>
  <c r="V1308" s="1"/>
  <c r="U1308"/>
  <c r="F1308"/>
  <c r="T1308" s="1"/>
  <c r="S1308"/>
  <c r="J1307"/>
  <c r="X1307"/>
  <c r="W1307"/>
  <c r="H1307"/>
  <c r="V1307"/>
  <c r="U1307"/>
  <c r="F1307"/>
  <c r="S1307"/>
  <c r="J1306"/>
  <c r="X1306"/>
  <c r="H1306"/>
  <c r="V1306"/>
  <c r="F1306"/>
  <c r="T1306"/>
  <c r="S1306"/>
  <c r="J1305"/>
  <c r="X1305" s="1"/>
  <c r="H1305"/>
  <c r="V1305" s="1"/>
  <c r="U1305"/>
  <c r="F1305"/>
  <c r="T1305"/>
  <c r="S1305"/>
  <c r="J1304"/>
  <c r="X1304"/>
  <c r="W1304"/>
  <c r="H1304"/>
  <c r="V1304"/>
  <c r="U1304"/>
  <c r="F1304"/>
  <c r="T1304" s="1"/>
  <c r="S1304"/>
  <c r="J1303"/>
  <c r="X1303"/>
  <c r="H1303"/>
  <c r="V1303"/>
  <c r="U1303"/>
  <c r="F1303"/>
  <c r="T1303" s="1"/>
  <c r="S1303"/>
  <c r="J1302"/>
  <c r="X1302" s="1"/>
  <c r="H1302"/>
  <c r="V1302"/>
  <c r="U1302"/>
  <c r="F1302"/>
  <c r="T1302"/>
  <c r="S1302"/>
  <c r="J1301"/>
  <c r="X1301"/>
  <c r="H1301"/>
  <c r="V1301"/>
  <c r="U1301"/>
  <c r="F1301"/>
  <c r="T1301"/>
  <c r="S1301"/>
  <c r="J1300"/>
  <c r="X1300"/>
  <c r="W1300"/>
  <c r="H1300"/>
  <c r="V1300" s="1"/>
  <c r="U1300"/>
  <c r="F1300"/>
  <c r="T1300" s="1"/>
  <c r="S1300"/>
  <c r="J1299"/>
  <c r="X1299"/>
  <c r="W1299"/>
  <c r="H1299"/>
  <c r="V1299"/>
  <c r="U1299"/>
  <c r="F1299"/>
  <c r="S1299"/>
  <c r="J1298"/>
  <c r="X1298" s="1"/>
  <c r="H1298"/>
  <c r="V1298"/>
  <c r="U1298"/>
  <c r="F1298"/>
  <c r="T1298"/>
  <c r="S1298"/>
  <c r="J1297"/>
  <c r="X1297" s="1"/>
  <c r="H1297"/>
  <c r="V1297" s="1"/>
  <c r="U1297"/>
  <c r="F1297"/>
  <c r="T1297"/>
  <c r="S1297"/>
  <c r="J1296"/>
  <c r="X1296"/>
  <c r="W1296"/>
  <c r="H1296"/>
  <c r="V1296"/>
  <c r="U1296"/>
  <c r="F1296"/>
  <c r="T1296" s="1"/>
  <c r="S1296"/>
  <c r="J1295"/>
  <c r="X1295"/>
  <c r="H1295"/>
  <c r="V1295"/>
  <c r="U1295"/>
  <c r="F1295"/>
  <c r="T1295" s="1"/>
  <c r="S1295"/>
  <c r="J1294"/>
  <c r="X1294" s="1"/>
  <c r="H1294"/>
  <c r="V1294"/>
  <c r="U1294"/>
  <c r="F1294"/>
  <c r="T1294"/>
  <c r="S1294"/>
  <c r="J1293"/>
  <c r="X1293"/>
  <c r="H1293"/>
  <c r="V1293" s="1"/>
  <c r="U1293"/>
  <c r="F1293"/>
  <c r="T1293"/>
  <c r="S1293"/>
  <c r="J1292"/>
  <c r="X1292"/>
  <c r="W1292"/>
  <c r="H1292"/>
  <c r="V1292" s="1"/>
  <c r="U1292"/>
  <c r="F1292"/>
  <c r="T1292" s="1"/>
  <c r="S1292"/>
  <c r="J1291"/>
  <c r="X1291"/>
  <c r="W1291"/>
  <c r="H1291"/>
  <c r="V1291"/>
  <c r="U1291"/>
  <c r="F1291"/>
  <c r="S1291"/>
  <c r="J1290"/>
  <c r="X1290" s="1"/>
  <c r="H1290"/>
  <c r="V1290"/>
  <c r="U1290"/>
  <c r="F1290"/>
  <c r="T1290"/>
  <c r="S1290"/>
  <c r="J1289"/>
  <c r="X1289" s="1"/>
  <c r="H1289"/>
  <c r="V1289" s="1"/>
  <c r="U1289"/>
  <c r="F1289"/>
  <c r="T1289"/>
  <c r="S1289"/>
  <c r="J1288"/>
  <c r="X1288"/>
  <c r="W1288"/>
  <c r="H1288"/>
  <c r="V1288"/>
  <c r="U1288"/>
  <c r="F1288"/>
  <c r="T1288" s="1"/>
  <c r="S1288"/>
  <c r="J1287"/>
  <c r="X1287"/>
  <c r="H1287"/>
  <c r="V1287"/>
  <c r="U1287"/>
  <c r="F1287"/>
  <c r="T1287" s="1"/>
  <c r="S1287"/>
  <c r="J1286"/>
  <c r="X1286" s="1"/>
  <c r="H1286"/>
  <c r="V1286"/>
  <c r="U1286"/>
  <c r="F1286"/>
  <c r="T1286"/>
  <c r="S1286"/>
  <c r="J1285"/>
  <c r="X1285"/>
  <c r="H1285"/>
  <c r="V1285"/>
  <c r="U1285"/>
  <c r="F1285"/>
  <c r="T1285"/>
  <c r="S1285"/>
  <c r="J1284"/>
  <c r="X1284"/>
  <c r="W1284"/>
  <c r="H1284"/>
  <c r="V1284" s="1"/>
  <c r="U1284"/>
  <c r="F1284"/>
  <c r="T1284" s="1"/>
  <c r="S1284"/>
  <c r="J1283"/>
  <c r="X1283"/>
  <c r="W1283"/>
  <c r="H1283"/>
  <c r="V1283"/>
  <c r="U1283"/>
  <c r="F1283"/>
  <c r="T1283"/>
  <c r="S1283"/>
  <c r="J1282"/>
  <c r="X1282"/>
  <c r="H1282"/>
  <c r="V1282"/>
  <c r="U1282"/>
  <c r="F1282"/>
  <c r="T1282"/>
  <c r="S1282"/>
  <c r="J1281"/>
  <c r="X1281" s="1"/>
  <c r="H1281"/>
  <c r="V1281" s="1"/>
  <c r="U1281"/>
  <c r="F1281"/>
  <c r="T1281"/>
  <c r="S1281"/>
  <c r="J1280"/>
  <c r="X1280"/>
  <c r="W1280"/>
  <c r="H1280"/>
  <c r="V1280"/>
  <c r="U1280"/>
  <c r="F1280"/>
  <c r="T1280"/>
  <c r="S1280"/>
  <c r="J1279"/>
  <c r="X1279"/>
  <c r="H1279"/>
  <c r="V1279"/>
  <c r="U1279"/>
  <c r="F1279"/>
  <c r="T1279" s="1"/>
  <c r="S1279"/>
  <c r="J1278"/>
  <c r="X1278" s="1"/>
  <c r="H1278"/>
  <c r="V1278"/>
  <c r="U1278"/>
  <c r="F1278"/>
  <c r="T1278"/>
  <c r="S1278"/>
  <c r="J1277"/>
  <c r="X1277"/>
  <c r="H1277"/>
  <c r="V1277" s="1"/>
  <c r="U1277"/>
  <c r="F1277"/>
  <c r="T1277"/>
  <c r="S1277"/>
  <c r="J1276"/>
  <c r="X1276"/>
  <c r="H1276"/>
  <c r="V1276" s="1"/>
  <c r="U1276"/>
  <c r="F1276"/>
  <c r="T1276" s="1"/>
  <c r="S1276"/>
  <c r="J1275"/>
  <c r="X1275"/>
  <c r="W1275"/>
  <c r="H1275"/>
  <c r="V1275"/>
  <c r="U1275"/>
  <c r="F1275"/>
  <c r="T1275"/>
  <c r="S1275"/>
  <c r="J1274"/>
  <c r="X1274"/>
  <c r="H1274"/>
  <c r="V1274"/>
  <c r="U1274"/>
  <c r="F1274"/>
  <c r="T1274"/>
  <c r="S1274"/>
  <c r="J1273"/>
  <c r="X1273" s="1"/>
  <c r="H1273"/>
  <c r="V1273" s="1"/>
  <c r="U1273"/>
  <c r="F1273"/>
  <c r="T1273"/>
  <c r="S1273"/>
  <c r="J1272"/>
  <c r="X1272"/>
  <c r="W1272"/>
  <c r="H1272"/>
  <c r="V1272"/>
  <c r="U1272"/>
  <c r="F1272"/>
  <c r="T1272"/>
  <c r="S1272"/>
  <c r="J1271"/>
  <c r="X1271"/>
  <c r="H1271"/>
  <c r="V1271"/>
  <c r="U1271"/>
  <c r="F1271"/>
  <c r="T1271" s="1"/>
  <c r="S1271"/>
  <c r="J1270"/>
  <c r="X1270" s="1"/>
  <c r="H1270"/>
  <c r="V1270"/>
  <c r="U1270"/>
  <c r="F1270"/>
  <c r="T1270"/>
  <c r="S1270"/>
  <c r="J1269"/>
  <c r="X1269"/>
  <c r="H1269"/>
  <c r="V1269"/>
  <c r="U1269"/>
  <c r="F1269"/>
  <c r="T1269"/>
  <c r="S1269"/>
  <c r="J1268"/>
  <c r="X1268"/>
  <c r="W1268"/>
  <c r="H1268"/>
  <c r="V1268" s="1"/>
  <c r="U1268"/>
  <c r="F1268"/>
  <c r="T1268" s="1"/>
  <c r="S1268"/>
  <c r="J1267"/>
  <c r="X1267"/>
  <c r="W1267"/>
  <c r="H1267"/>
  <c r="V1267"/>
  <c r="U1267"/>
  <c r="F1267"/>
  <c r="T1267"/>
  <c r="S1267"/>
  <c r="J1266"/>
  <c r="X1266"/>
  <c r="H1266"/>
  <c r="V1266"/>
  <c r="U1266"/>
  <c r="F1266"/>
  <c r="T1266"/>
  <c r="S1266"/>
  <c r="J1265"/>
  <c r="X1265" s="1"/>
  <c r="H1265"/>
  <c r="V1265" s="1"/>
  <c r="U1265"/>
  <c r="F1265"/>
  <c r="T1265"/>
  <c r="S1265"/>
  <c r="J1264"/>
  <c r="X1264"/>
  <c r="W1264"/>
  <c r="H1264"/>
  <c r="V1264"/>
  <c r="U1264"/>
  <c r="F1264"/>
  <c r="T1264" s="1"/>
  <c r="S1264"/>
  <c r="J1263"/>
  <c r="X1263"/>
  <c r="H1263"/>
  <c r="V1263"/>
  <c r="U1263"/>
  <c r="F1263"/>
  <c r="T1263" s="1"/>
  <c r="J1262"/>
  <c r="X1262" s="1"/>
  <c r="H1262"/>
  <c r="V1262"/>
  <c r="U1262"/>
  <c r="F1262"/>
  <c r="T1262"/>
  <c r="S1262"/>
  <c r="J1261"/>
  <c r="X1261"/>
  <c r="H1261"/>
  <c r="V1261"/>
  <c r="U1261"/>
  <c r="F1261"/>
  <c r="T1261"/>
  <c r="S1261"/>
  <c r="J1260"/>
  <c r="X1260"/>
  <c r="W1260"/>
  <c r="H1260"/>
  <c r="V1260" s="1"/>
  <c r="U1260"/>
  <c r="F1260"/>
  <c r="T1260" s="1"/>
  <c r="S1260"/>
  <c r="J1259"/>
  <c r="X1259"/>
  <c r="W1259"/>
  <c r="H1259"/>
  <c r="V1259"/>
  <c r="U1259"/>
  <c r="F1259"/>
  <c r="T1259"/>
  <c r="S1259"/>
  <c r="J1258"/>
  <c r="X1258" s="1"/>
  <c r="H1258"/>
  <c r="V1258"/>
  <c r="U1258"/>
  <c r="F1258"/>
  <c r="T1258"/>
  <c r="S1258"/>
  <c r="J1257"/>
  <c r="X1257" s="1"/>
  <c r="H1257"/>
  <c r="V1257" s="1"/>
  <c r="U1257"/>
  <c r="F1257"/>
  <c r="T1257"/>
  <c r="S1257"/>
  <c r="J1256"/>
  <c r="X1256"/>
  <c r="W1256"/>
  <c r="H1256"/>
  <c r="V1256"/>
  <c r="U1256"/>
  <c r="F1256"/>
  <c r="T1256"/>
  <c r="S1256"/>
  <c r="J1255"/>
  <c r="X1255"/>
  <c r="H1255"/>
  <c r="V1255"/>
  <c r="U1255"/>
  <c r="F1255"/>
  <c r="T1255" s="1"/>
  <c r="S1255"/>
  <c r="J1254"/>
  <c r="X1254" s="1"/>
  <c r="H1254"/>
  <c r="V1254"/>
  <c r="U1254"/>
  <c r="F1254"/>
  <c r="T1254"/>
  <c r="S1254"/>
  <c r="J1253"/>
  <c r="X1253"/>
  <c r="H1253"/>
  <c r="V1253"/>
  <c r="U1253"/>
  <c r="F1253"/>
  <c r="T1253"/>
  <c r="S1253"/>
  <c r="J1252"/>
  <c r="X1252"/>
  <c r="W1252"/>
  <c r="H1252"/>
  <c r="V1252" s="1"/>
  <c r="U1252"/>
  <c r="F1252"/>
  <c r="T1252" s="1"/>
  <c r="J1251"/>
  <c r="X1251"/>
  <c r="W1251"/>
  <c r="H1251"/>
  <c r="V1251"/>
  <c r="U1251"/>
  <c r="F1251"/>
  <c r="T1251"/>
  <c r="S1251"/>
  <c r="J1250"/>
  <c r="X1250"/>
  <c r="H1250"/>
  <c r="V1250"/>
  <c r="U1250"/>
  <c r="F1250"/>
  <c r="T1250"/>
  <c r="S1250"/>
  <c r="J1249"/>
  <c r="X1249" s="1"/>
  <c r="H1249"/>
  <c r="V1249" s="1"/>
  <c r="U1249"/>
  <c r="F1249"/>
  <c r="T1249"/>
  <c r="S1249"/>
  <c r="J1248"/>
  <c r="X1248"/>
  <c r="W1248"/>
  <c r="H1248"/>
  <c r="V1248"/>
  <c r="U1248"/>
  <c r="F1248"/>
  <c r="T1248" s="1"/>
  <c r="S1248"/>
  <c r="J1247"/>
  <c r="X1247"/>
  <c r="H1247"/>
  <c r="V1247"/>
  <c r="U1247"/>
  <c r="F1247"/>
  <c r="T1247" s="1"/>
  <c r="S1247"/>
  <c r="J1246"/>
  <c r="X1246" s="1"/>
  <c r="H1246"/>
  <c r="V1246"/>
  <c r="U1246"/>
  <c r="F1246"/>
  <c r="T1246"/>
  <c r="S1246"/>
  <c r="J1245"/>
  <c r="X1245"/>
  <c r="H1245"/>
  <c r="V1245"/>
  <c r="F1245"/>
  <c r="T1245"/>
  <c r="S1245"/>
  <c r="J1244"/>
  <c r="X1244"/>
  <c r="W1244"/>
  <c r="H1244"/>
  <c r="V1244" s="1"/>
  <c r="U1244"/>
  <c r="F1244"/>
  <c r="T1244" s="1"/>
  <c r="S1244"/>
  <c r="J1243"/>
  <c r="X1243"/>
  <c r="H1243"/>
  <c r="V1243"/>
  <c r="U1243"/>
  <c r="F1243"/>
  <c r="T1243"/>
  <c r="J1242"/>
  <c r="X1242"/>
  <c r="H1242"/>
  <c r="V1242"/>
  <c r="U1242"/>
  <c r="F1242"/>
  <c r="T1242"/>
  <c r="S1242"/>
  <c r="J1241"/>
  <c r="X1241" s="1"/>
  <c r="H1241"/>
  <c r="V1241" s="1"/>
  <c r="U1241"/>
  <c r="F1241"/>
  <c r="T1241"/>
  <c r="S1241"/>
  <c r="J1240"/>
  <c r="X1240"/>
  <c r="W1240"/>
  <c r="H1240"/>
  <c r="V1240"/>
  <c r="U1240"/>
  <c r="F1240"/>
  <c r="T1240"/>
  <c r="S1240"/>
  <c r="J1239"/>
  <c r="X1239"/>
  <c r="H1239"/>
  <c r="V1239"/>
  <c r="U1239"/>
  <c r="F1239"/>
  <c r="T1239" s="1"/>
  <c r="S1239"/>
  <c r="J1238"/>
  <c r="X1238" s="1"/>
  <c r="H1238"/>
  <c r="V1238"/>
  <c r="U1238"/>
  <c r="F1238"/>
  <c r="T1238"/>
  <c r="S1238"/>
  <c r="J1237"/>
  <c r="X1237"/>
  <c r="H1237"/>
  <c r="V1237"/>
  <c r="U1237"/>
  <c r="F1237"/>
  <c r="T1237"/>
  <c r="S1237"/>
  <c r="J1236"/>
  <c r="X1236"/>
  <c r="W1236"/>
  <c r="H1236"/>
  <c r="V1236" s="1"/>
  <c r="U1236"/>
  <c r="F1236"/>
  <c r="T1236" s="1"/>
  <c r="S1236"/>
  <c r="J1235"/>
  <c r="X1235"/>
  <c r="W1235"/>
  <c r="H1235"/>
  <c r="V1235"/>
  <c r="U1235"/>
  <c r="F1235"/>
  <c r="T1235"/>
  <c r="S1235"/>
  <c r="J1234"/>
  <c r="X1234"/>
  <c r="H1234"/>
  <c r="V1234"/>
  <c r="U1234"/>
  <c r="F1234"/>
  <c r="T1234"/>
  <c r="S1234"/>
  <c r="J1233"/>
  <c r="X1233" s="1"/>
  <c r="H1233"/>
  <c r="V1233" s="1"/>
  <c r="U1233"/>
  <c r="F1233"/>
  <c r="T1233"/>
  <c r="S1233"/>
  <c r="J1232"/>
  <c r="X1232"/>
  <c r="W1232"/>
  <c r="H1232"/>
  <c r="V1232"/>
  <c r="U1232"/>
  <c r="F1232"/>
  <c r="T1232" s="1"/>
  <c r="S1232"/>
  <c r="J1231"/>
  <c r="X1231"/>
  <c r="H1231"/>
  <c r="V1231"/>
  <c r="U1231"/>
  <c r="F1231"/>
  <c r="T1231" s="1"/>
  <c r="S1231"/>
  <c r="J1230"/>
  <c r="X1230" s="1"/>
  <c r="H1230"/>
  <c r="V1230"/>
  <c r="U1230"/>
  <c r="F1230"/>
  <c r="T1230"/>
  <c r="S1230"/>
  <c r="J1229"/>
  <c r="X1229"/>
  <c r="H1229"/>
  <c r="V1229"/>
  <c r="U1229"/>
  <c r="F1229"/>
  <c r="T1229"/>
  <c r="S1229"/>
  <c r="J1228"/>
  <c r="X1228"/>
  <c r="W1228"/>
  <c r="H1228"/>
  <c r="V1228" s="1"/>
  <c r="U1228"/>
  <c r="F1228"/>
  <c r="T1228" s="1"/>
  <c r="S1228"/>
  <c r="J1227"/>
  <c r="X1227"/>
  <c r="H1227"/>
  <c r="V1227"/>
  <c r="U1227"/>
  <c r="F1227"/>
  <c r="T1227"/>
  <c r="S1227"/>
  <c r="J1226"/>
  <c r="X1226" s="1"/>
  <c r="H1226"/>
  <c r="V1226"/>
  <c r="U1226"/>
  <c r="F1226"/>
  <c r="T1226"/>
  <c r="S1226"/>
  <c r="J1225"/>
  <c r="X1225" s="1"/>
  <c r="H1225"/>
  <c r="V1225" s="1"/>
  <c r="U1225"/>
  <c r="F1225"/>
  <c r="T1225"/>
  <c r="S1225"/>
  <c r="J1224"/>
  <c r="X1224"/>
  <c r="W1224"/>
  <c r="H1224"/>
  <c r="V1224"/>
  <c r="U1224"/>
  <c r="F1224"/>
  <c r="T1224" s="1"/>
  <c r="S1224"/>
  <c r="J1223"/>
  <c r="X1223"/>
  <c r="H1223"/>
  <c r="V1223"/>
  <c r="U1223"/>
  <c r="F1223"/>
  <c r="T1223" s="1"/>
  <c r="S1223"/>
  <c r="J1222"/>
  <c r="X1222" s="1"/>
  <c r="H1222"/>
  <c r="V1222"/>
  <c r="U1222"/>
  <c r="F1222"/>
  <c r="T1222"/>
  <c r="S1222"/>
  <c r="J1221"/>
  <c r="X1221"/>
  <c r="H1221"/>
  <c r="V1221" s="1"/>
  <c r="U1221"/>
  <c r="F1221"/>
  <c r="T1221"/>
  <c r="S1221"/>
  <c r="J1220"/>
  <c r="X1220"/>
  <c r="W1220"/>
  <c r="H1220"/>
  <c r="V1220" s="1"/>
  <c r="U1220"/>
  <c r="F1220"/>
  <c r="T1220" s="1"/>
  <c r="S1220"/>
  <c r="J1219"/>
  <c r="X1219"/>
  <c r="W1219"/>
  <c r="H1219"/>
  <c r="V1219"/>
  <c r="U1219"/>
  <c r="F1219"/>
  <c r="T1219"/>
  <c r="S1219"/>
  <c r="J1217"/>
  <c r="X1217"/>
  <c r="H1217"/>
  <c r="V1217"/>
  <c r="U1217"/>
  <c r="F1217"/>
  <c r="T1217"/>
  <c r="S1217"/>
  <c r="J1216"/>
  <c r="X1216" s="1"/>
  <c r="H1216"/>
  <c r="V1216" s="1"/>
  <c r="U1216"/>
  <c r="F1216"/>
  <c r="T1216"/>
  <c r="S1216"/>
  <c r="J1215"/>
  <c r="X1215"/>
  <c r="W1215"/>
  <c r="H1215"/>
  <c r="V1215"/>
  <c r="U1215"/>
  <c r="F1215"/>
  <c r="T1215"/>
  <c r="S1215"/>
  <c r="J1214"/>
  <c r="X1214"/>
  <c r="H1214"/>
  <c r="V1214"/>
  <c r="U1214"/>
  <c r="F1214"/>
  <c r="T1214" s="1"/>
  <c r="S1214"/>
  <c r="J1213"/>
  <c r="X1213" s="1"/>
  <c r="H1213"/>
  <c r="V1213"/>
  <c r="U1213"/>
  <c r="F1213"/>
  <c r="T1213"/>
  <c r="S1213"/>
  <c r="J1212"/>
  <c r="X1212"/>
  <c r="H1212"/>
  <c r="V1212" s="1"/>
  <c r="U1212"/>
  <c r="F1212"/>
  <c r="T1212"/>
  <c r="S1212"/>
  <c r="J1211"/>
  <c r="X1211"/>
  <c r="W1211"/>
  <c r="H1211"/>
  <c r="V1211" s="1"/>
  <c r="U1211"/>
  <c r="F1211"/>
  <c r="T1211" s="1"/>
  <c r="S1211"/>
  <c r="J1210"/>
  <c r="X1210"/>
  <c r="W1210"/>
  <c r="H1210"/>
  <c r="V1210"/>
  <c r="U1210"/>
  <c r="F1210"/>
  <c r="T1210"/>
  <c r="S1210"/>
  <c r="J1209"/>
  <c r="X1209"/>
  <c r="H1209"/>
  <c r="V1209"/>
  <c r="U1209"/>
  <c r="F1209"/>
  <c r="T1209"/>
  <c r="S1209"/>
  <c r="J1208"/>
  <c r="X1208" s="1"/>
  <c r="H1208"/>
  <c r="V1208" s="1"/>
  <c r="U1208"/>
  <c r="F1208"/>
  <c r="T1208"/>
  <c r="S1208"/>
  <c r="J1207"/>
  <c r="X1207"/>
  <c r="W1207"/>
  <c r="H1207"/>
  <c r="V1207"/>
  <c r="U1207"/>
  <c r="F1207"/>
  <c r="T1207"/>
  <c r="S1207"/>
  <c r="J1206"/>
  <c r="X1206"/>
  <c r="H1206"/>
  <c r="V1206"/>
  <c r="U1206"/>
  <c r="F1206"/>
  <c r="T1206" s="1"/>
  <c r="S1206"/>
  <c r="F1219" i="11"/>
  <c r="T1219" s="1"/>
  <c r="F1204"/>
  <c r="U1219"/>
  <c r="H1219"/>
  <c r="H1204"/>
  <c r="V1264" s="1"/>
  <c r="W1219"/>
  <c r="J1219"/>
  <c r="X1219" s="1"/>
  <c r="J1204"/>
  <c r="F1220"/>
  <c r="T1220"/>
  <c r="U1220"/>
  <c r="H1220"/>
  <c r="W1220"/>
  <c r="J1220"/>
  <c r="X1220" s="1"/>
  <c r="F1221"/>
  <c r="T1221"/>
  <c r="U1221"/>
  <c r="H1221"/>
  <c r="W1221"/>
  <c r="J1221"/>
  <c r="X1221" s="1"/>
  <c r="F1222"/>
  <c r="T1222"/>
  <c r="U1222"/>
  <c r="H1222"/>
  <c r="W1222"/>
  <c r="J1222"/>
  <c r="X1222" s="1"/>
  <c r="F1223"/>
  <c r="T1223"/>
  <c r="U1223"/>
  <c r="H1223"/>
  <c r="W1223"/>
  <c r="J1223"/>
  <c r="X1223" s="1"/>
  <c r="F1224"/>
  <c r="T1224"/>
  <c r="U1224"/>
  <c r="H1224"/>
  <c r="W1224"/>
  <c r="J1224"/>
  <c r="X1224" s="1"/>
  <c r="F1225"/>
  <c r="T1225"/>
  <c r="U1225"/>
  <c r="H1225"/>
  <c r="W1225"/>
  <c r="J1225"/>
  <c r="X1225" s="1"/>
  <c r="F1226"/>
  <c r="T1226"/>
  <c r="U1226"/>
  <c r="H1226"/>
  <c r="W1226"/>
  <c r="J1226"/>
  <c r="X1226" s="1"/>
  <c r="F1227"/>
  <c r="T1227"/>
  <c r="U1227"/>
  <c r="H1227"/>
  <c r="W1227"/>
  <c r="J1227"/>
  <c r="X1227" s="1"/>
  <c r="F1228"/>
  <c r="T1228"/>
  <c r="U1228"/>
  <c r="H1228"/>
  <c r="W1228"/>
  <c r="J1228"/>
  <c r="X1228" s="1"/>
  <c r="F1229"/>
  <c r="T1229"/>
  <c r="U1229"/>
  <c r="H1229"/>
  <c r="W1229"/>
  <c r="J1229"/>
  <c r="X1229" s="1"/>
  <c r="F1230"/>
  <c r="T1230"/>
  <c r="U1230"/>
  <c r="H1230"/>
  <c r="W1230"/>
  <c r="J1230"/>
  <c r="X1230" s="1"/>
  <c r="F1231"/>
  <c r="T1231"/>
  <c r="U1231"/>
  <c r="H1231"/>
  <c r="W1231"/>
  <c r="J1231"/>
  <c r="X1231" s="1"/>
  <c r="F1232"/>
  <c r="T1232"/>
  <c r="U1232"/>
  <c r="H1232"/>
  <c r="W1232"/>
  <c r="J1232"/>
  <c r="X1232" s="1"/>
  <c r="F1233"/>
  <c r="T1233"/>
  <c r="U1233"/>
  <c r="H1233"/>
  <c r="W1233"/>
  <c r="J1233"/>
  <c r="X1233" s="1"/>
  <c r="F1234"/>
  <c r="T1234"/>
  <c r="U1234"/>
  <c r="H1234"/>
  <c r="W1234"/>
  <c r="J1234"/>
  <c r="X1234" s="1"/>
  <c r="F1235"/>
  <c r="T1235"/>
  <c r="U1235"/>
  <c r="H1235"/>
  <c r="W1235"/>
  <c r="J1235"/>
  <c r="X1235" s="1"/>
  <c r="F1236"/>
  <c r="T1236"/>
  <c r="U1236"/>
  <c r="H1236"/>
  <c r="W1236"/>
  <c r="J1236"/>
  <c r="X1236" s="1"/>
  <c r="F1237"/>
  <c r="T1237"/>
  <c r="U1237"/>
  <c r="H1237"/>
  <c r="W1237"/>
  <c r="J1237"/>
  <c r="X1237" s="1"/>
  <c r="F1238"/>
  <c r="T1238"/>
  <c r="U1238"/>
  <c r="H1238"/>
  <c r="W1238"/>
  <c r="J1238"/>
  <c r="X1238" s="1"/>
  <c r="F1239"/>
  <c r="T1239"/>
  <c r="U1239"/>
  <c r="H1239"/>
  <c r="W1239"/>
  <c r="J1239"/>
  <c r="X1239" s="1"/>
  <c r="F1240"/>
  <c r="T1240"/>
  <c r="U1240"/>
  <c r="H1240"/>
  <c r="W1240"/>
  <c r="J1240"/>
  <c r="X1240" s="1"/>
  <c r="F1241"/>
  <c r="T1241"/>
  <c r="U1241"/>
  <c r="H1241"/>
  <c r="W1241"/>
  <c r="J1241"/>
  <c r="X1241" s="1"/>
  <c r="F1242"/>
  <c r="T1242"/>
  <c r="U1242"/>
  <c r="H1242"/>
  <c r="J1242"/>
  <c r="X1242" s="1"/>
  <c r="F1243"/>
  <c r="T1243"/>
  <c r="U1243"/>
  <c r="H1243"/>
  <c r="W1243"/>
  <c r="J1243"/>
  <c r="X1243" s="1"/>
  <c r="F1244"/>
  <c r="T1244"/>
  <c r="U1244"/>
  <c r="H1244"/>
  <c r="W1244"/>
  <c r="J1244"/>
  <c r="X1244" s="1"/>
  <c r="F1245"/>
  <c r="T1245"/>
  <c r="U1245"/>
  <c r="H1245"/>
  <c r="W1245"/>
  <c r="J1245"/>
  <c r="X1245" s="1"/>
  <c r="F1246"/>
  <c r="T1246"/>
  <c r="U1246"/>
  <c r="H1246"/>
  <c r="J1246"/>
  <c r="X1246" s="1"/>
  <c r="F1247"/>
  <c r="T1247"/>
  <c r="U1247"/>
  <c r="H1247"/>
  <c r="W1247"/>
  <c r="J1247"/>
  <c r="X1247" s="1"/>
  <c r="F1248"/>
  <c r="T1248"/>
  <c r="U1248"/>
  <c r="H1248"/>
  <c r="W1248"/>
  <c r="J1248"/>
  <c r="X1248" s="1"/>
  <c r="F1249"/>
  <c r="T1249"/>
  <c r="U1249"/>
  <c r="H1249"/>
  <c r="W1249"/>
  <c r="J1249"/>
  <c r="X1249" s="1"/>
  <c r="F1250"/>
  <c r="T1250"/>
  <c r="U1250"/>
  <c r="H1250"/>
  <c r="W1250"/>
  <c r="J1250"/>
  <c r="X1250" s="1"/>
  <c r="F1251"/>
  <c r="T1251"/>
  <c r="U1251"/>
  <c r="H1251"/>
  <c r="W1251"/>
  <c r="J1251"/>
  <c r="X1251" s="1"/>
  <c r="F1252"/>
  <c r="T1252"/>
  <c r="U1252"/>
  <c r="H1252"/>
  <c r="W1252"/>
  <c r="J1252"/>
  <c r="X1252" s="1"/>
  <c r="F1253"/>
  <c r="T1253"/>
  <c r="U1253"/>
  <c r="H1253"/>
  <c r="W1253"/>
  <c r="J1253"/>
  <c r="X1253" s="1"/>
  <c r="F1254"/>
  <c r="T1254"/>
  <c r="U1254"/>
  <c r="H1254"/>
  <c r="W1254"/>
  <c r="J1254"/>
  <c r="X1254" s="1"/>
  <c r="F1255"/>
  <c r="T1255"/>
  <c r="U1255"/>
  <c r="H1255"/>
  <c r="W1255"/>
  <c r="J1255"/>
  <c r="X1255" s="1"/>
  <c r="F1256"/>
  <c r="T1256"/>
  <c r="U1256"/>
  <c r="H1256"/>
  <c r="W1256"/>
  <c r="J1256"/>
  <c r="X1256" s="1"/>
  <c r="F1257"/>
  <c r="T1257"/>
  <c r="U1257"/>
  <c r="H1257"/>
  <c r="W1257"/>
  <c r="J1257"/>
  <c r="X1257" s="1"/>
  <c r="F1258"/>
  <c r="T1258"/>
  <c r="U1258"/>
  <c r="H1258"/>
  <c r="W1258"/>
  <c r="J1258"/>
  <c r="X1258" s="1"/>
  <c r="F1259"/>
  <c r="T1259"/>
  <c r="U1259"/>
  <c r="H1259"/>
  <c r="W1259"/>
  <c r="J1259"/>
  <c r="X1259" s="1"/>
  <c r="F1260"/>
  <c r="T1260"/>
  <c r="U1260"/>
  <c r="H1260"/>
  <c r="W1260"/>
  <c r="J1260"/>
  <c r="X1260" s="1"/>
  <c r="S1219"/>
  <c r="S1220"/>
  <c r="S1221"/>
  <c r="S1222"/>
  <c r="S1223"/>
  <c r="S1224"/>
  <c r="S1225"/>
  <c r="S1226"/>
  <c r="S1227"/>
  <c r="S1228"/>
  <c r="S1229"/>
  <c r="S1230"/>
  <c r="S1231"/>
  <c r="S1232"/>
  <c r="S1233"/>
  <c r="S1234"/>
  <c r="S1235"/>
  <c r="S1236"/>
  <c r="S1237"/>
  <c r="S1238"/>
  <c r="S1239"/>
  <c r="S1240"/>
  <c r="S1241"/>
  <c r="S1242"/>
  <c r="S1243"/>
  <c r="S1244"/>
  <c r="S1245"/>
  <c r="S1246"/>
  <c r="S1247"/>
  <c r="S1248"/>
  <c r="S1249"/>
  <c r="S1250"/>
  <c r="S1251"/>
  <c r="S1252"/>
  <c r="S1253"/>
  <c r="S1254"/>
  <c r="S1255"/>
  <c r="S1256"/>
  <c r="S1257"/>
  <c r="S1258"/>
  <c r="S1259"/>
  <c r="F1207"/>
  <c r="T1207" s="1"/>
  <c r="H1207"/>
  <c r="J1207"/>
  <c r="F1208"/>
  <c r="H1208"/>
  <c r="J1208"/>
  <c r="F1209"/>
  <c r="H1209"/>
  <c r="J1209"/>
  <c r="X1209" s="1"/>
  <c r="F1210"/>
  <c r="T1210" s="1"/>
  <c r="H1210"/>
  <c r="J1210"/>
  <c r="X1210" s="1"/>
  <c r="F1211"/>
  <c r="H1211"/>
  <c r="J1211"/>
  <c r="F1212"/>
  <c r="T1212" s="1"/>
  <c r="H1212"/>
  <c r="J1212"/>
  <c r="F1213"/>
  <c r="H1213"/>
  <c r="J1213"/>
  <c r="X1213" s="1"/>
  <c r="F1214"/>
  <c r="H1214"/>
  <c r="J1214"/>
  <c r="F1215"/>
  <c r="T1215" s="1"/>
  <c r="H1215"/>
  <c r="J1215"/>
  <c r="F1216"/>
  <c r="H1216"/>
  <c r="J1216"/>
  <c r="F1217"/>
  <c r="H1217"/>
  <c r="J1217"/>
  <c r="X1217" s="1"/>
  <c r="F1206"/>
  <c r="T1206" s="1"/>
  <c r="H1206"/>
  <c r="J1206"/>
  <c r="S1261"/>
  <c r="F1261"/>
  <c r="T1261" s="1"/>
  <c r="U1261"/>
  <c r="H1261"/>
  <c r="W1261"/>
  <c r="J1261"/>
  <c r="X1261"/>
  <c r="S1262"/>
  <c r="F1262"/>
  <c r="T1262"/>
  <c r="U1262"/>
  <c r="H1262"/>
  <c r="J1262"/>
  <c r="X1262" s="1"/>
  <c r="S1263"/>
  <c r="F1263"/>
  <c r="T1263"/>
  <c r="U1263"/>
  <c r="H1263"/>
  <c r="W1263"/>
  <c r="J1263"/>
  <c r="X1263" s="1"/>
  <c r="S1264"/>
  <c r="F1264"/>
  <c r="T1264"/>
  <c r="U1264"/>
  <c r="H1264"/>
  <c r="W1264"/>
  <c r="J1264"/>
  <c r="X1264"/>
  <c r="S1265"/>
  <c r="F1265"/>
  <c r="T1265" s="1"/>
  <c r="U1265"/>
  <c r="H1265"/>
  <c r="J1265"/>
  <c r="X1265"/>
  <c r="S1266"/>
  <c r="F1266"/>
  <c r="T1266"/>
  <c r="U1266"/>
  <c r="H1266"/>
  <c r="W1266"/>
  <c r="J1266"/>
  <c r="X1266"/>
  <c r="S1267"/>
  <c r="F1267"/>
  <c r="T1267"/>
  <c r="U1267"/>
  <c r="H1267"/>
  <c r="W1267"/>
  <c r="J1267"/>
  <c r="X1267" s="1"/>
  <c r="S1268"/>
  <c r="F1268"/>
  <c r="T1268" s="1"/>
  <c r="U1268"/>
  <c r="H1268"/>
  <c r="W1268"/>
  <c r="J1268"/>
  <c r="X1268"/>
  <c r="S1269"/>
  <c r="F1269"/>
  <c r="T1269" s="1"/>
  <c r="U1269"/>
  <c r="H1269"/>
  <c r="J1269"/>
  <c r="X1269"/>
  <c r="S1270"/>
  <c r="F1270"/>
  <c r="T1270"/>
  <c r="U1270"/>
  <c r="H1270"/>
  <c r="W1270"/>
  <c r="J1270"/>
  <c r="X1270" s="1"/>
  <c r="S1271"/>
  <c r="F1271"/>
  <c r="T1271"/>
  <c r="U1271"/>
  <c r="H1271"/>
  <c r="W1271"/>
  <c r="J1271"/>
  <c r="X1271" s="1"/>
  <c r="S1272"/>
  <c r="F1272"/>
  <c r="T1272" s="1"/>
  <c r="U1272"/>
  <c r="H1272"/>
  <c r="W1272"/>
  <c r="J1272"/>
  <c r="X1272"/>
  <c r="S1273"/>
  <c r="F1273"/>
  <c r="T1273" s="1"/>
  <c r="U1273"/>
  <c r="H1273"/>
  <c r="W1273"/>
  <c r="J1273"/>
  <c r="X1273"/>
  <c r="S1274"/>
  <c r="F1274"/>
  <c r="T1274"/>
  <c r="U1274"/>
  <c r="H1274"/>
  <c r="J1274"/>
  <c r="X1274" s="1"/>
  <c r="S1275"/>
  <c r="F1275"/>
  <c r="T1275"/>
  <c r="U1275"/>
  <c r="H1275"/>
  <c r="W1275"/>
  <c r="J1275"/>
  <c r="X1275" s="1"/>
  <c r="S1276"/>
  <c r="F1276"/>
  <c r="T1276" s="1"/>
  <c r="U1276"/>
  <c r="H1276"/>
  <c r="W1276"/>
  <c r="J1276"/>
  <c r="X1276"/>
  <c r="S1277"/>
  <c r="F1277"/>
  <c r="T1277" s="1"/>
  <c r="U1277"/>
  <c r="H1277"/>
  <c r="V1277" s="1"/>
  <c r="W1277"/>
  <c r="J1277"/>
  <c r="X1277"/>
  <c r="S1278"/>
  <c r="F1278"/>
  <c r="T1278"/>
  <c r="U1278"/>
  <c r="H1278"/>
  <c r="W1278"/>
  <c r="J1278"/>
  <c r="X1278" s="1"/>
  <c r="S1279"/>
  <c r="F1279"/>
  <c r="T1279"/>
  <c r="U1279"/>
  <c r="H1279"/>
  <c r="W1279"/>
  <c r="J1279"/>
  <c r="X1279" s="1"/>
  <c r="S1280"/>
  <c r="F1280"/>
  <c r="T1280" s="1"/>
  <c r="U1280"/>
  <c r="H1280"/>
  <c r="V1280"/>
  <c r="W1280"/>
  <c r="J1280"/>
  <c r="X1280"/>
  <c r="S1281"/>
  <c r="F1281"/>
  <c r="T1281" s="1"/>
  <c r="U1281"/>
  <c r="H1281"/>
  <c r="J1281"/>
  <c r="X1281"/>
  <c r="S1282"/>
  <c r="F1282"/>
  <c r="T1282"/>
  <c r="U1282"/>
  <c r="H1282"/>
  <c r="W1282"/>
  <c r="J1282"/>
  <c r="X1282" s="1"/>
  <c r="S1283"/>
  <c r="F1283"/>
  <c r="T1283"/>
  <c r="U1283"/>
  <c r="H1283"/>
  <c r="W1283"/>
  <c r="J1283"/>
  <c r="X1283" s="1"/>
  <c r="S1284"/>
  <c r="F1284"/>
  <c r="T1284" s="1"/>
  <c r="U1284"/>
  <c r="H1284"/>
  <c r="W1284"/>
  <c r="J1284"/>
  <c r="X1284"/>
  <c r="S1285"/>
  <c r="F1285"/>
  <c r="T1285" s="1"/>
  <c r="U1285"/>
  <c r="H1285"/>
  <c r="V1285" s="1"/>
  <c r="J1285"/>
  <c r="X1285"/>
  <c r="S1286"/>
  <c r="F1286"/>
  <c r="T1286"/>
  <c r="U1286"/>
  <c r="H1286"/>
  <c r="J1286"/>
  <c r="X1286" s="1"/>
  <c r="S1287"/>
  <c r="F1287"/>
  <c r="T1287"/>
  <c r="U1287"/>
  <c r="H1287"/>
  <c r="W1287"/>
  <c r="J1287"/>
  <c r="X1287" s="1"/>
  <c r="S1288"/>
  <c r="F1288"/>
  <c r="T1288"/>
  <c r="U1288"/>
  <c r="H1288"/>
  <c r="J1288"/>
  <c r="X1288"/>
  <c r="S1289"/>
  <c r="F1289"/>
  <c r="T1289" s="1"/>
  <c r="U1289"/>
  <c r="H1289"/>
  <c r="V1289" s="1"/>
  <c r="W1289"/>
  <c r="J1289"/>
  <c r="X1289"/>
  <c r="S1290"/>
  <c r="F1290"/>
  <c r="T1290"/>
  <c r="U1290"/>
  <c r="H1290"/>
  <c r="V1290" s="1"/>
  <c r="W1290"/>
  <c r="J1290"/>
  <c r="X1290"/>
  <c r="S1291"/>
  <c r="F1291"/>
  <c r="T1291"/>
  <c r="U1291"/>
  <c r="H1291"/>
  <c r="W1291"/>
  <c r="J1291"/>
  <c r="X1291" s="1"/>
  <c r="F1292"/>
  <c r="T1292" s="1"/>
  <c r="U1292"/>
  <c r="H1292"/>
  <c r="W1292"/>
  <c r="J1292"/>
  <c r="X1292"/>
  <c r="S1293"/>
  <c r="F1293"/>
  <c r="T1293" s="1"/>
  <c r="U1293"/>
  <c r="H1293"/>
  <c r="J1293"/>
  <c r="X1293"/>
  <c r="S1294"/>
  <c r="F1294"/>
  <c r="T1294"/>
  <c r="U1294"/>
  <c r="H1294"/>
  <c r="W1294"/>
  <c r="J1294"/>
  <c r="X1294" s="1"/>
  <c r="S1295"/>
  <c r="F1295"/>
  <c r="T1295"/>
  <c r="U1295"/>
  <c r="H1295"/>
  <c r="W1295"/>
  <c r="J1295"/>
  <c r="X1295" s="1"/>
  <c r="S1296"/>
  <c r="F1296"/>
  <c r="T1296" s="1"/>
  <c r="U1296"/>
  <c r="H1296"/>
  <c r="W1296"/>
  <c r="J1296"/>
  <c r="X1296"/>
  <c r="S1297"/>
  <c r="F1297"/>
  <c r="T1297" s="1"/>
  <c r="U1297"/>
  <c r="H1297"/>
  <c r="W1297"/>
  <c r="J1297"/>
  <c r="X1297"/>
  <c r="S1298"/>
  <c r="F1298"/>
  <c r="T1298"/>
  <c r="U1298"/>
  <c r="H1298"/>
  <c r="W1298"/>
  <c r="J1298"/>
  <c r="X1298"/>
  <c r="F1299"/>
  <c r="T1299"/>
  <c r="U1299"/>
  <c r="H1299"/>
  <c r="W1299"/>
  <c r="J1299"/>
  <c r="X1299" s="1"/>
  <c r="S1300"/>
  <c r="F1300"/>
  <c r="T1300" s="1"/>
  <c r="U1300"/>
  <c r="H1300"/>
  <c r="W1300"/>
  <c r="J1300"/>
  <c r="X1300"/>
  <c r="S1301"/>
  <c r="F1301"/>
  <c r="T1301" s="1"/>
  <c r="U1301"/>
  <c r="H1301"/>
  <c r="V1301" s="1"/>
  <c r="J1301"/>
  <c r="X1301"/>
  <c r="S1302"/>
  <c r="F1302"/>
  <c r="T1302"/>
  <c r="U1302"/>
  <c r="H1302"/>
  <c r="V1302" s="1"/>
  <c r="J1302"/>
  <c r="X1302" s="1"/>
  <c r="S1303"/>
  <c r="F1303"/>
  <c r="T1303"/>
  <c r="U1303"/>
  <c r="H1303"/>
  <c r="W1303"/>
  <c r="J1303"/>
  <c r="X1303" s="1"/>
  <c r="S1304"/>
  <c r="F1304"/>
  <c r="T1304"/>
  <c r="U1304"/>
  <c r="H1304"/>
  <c r="J1304"/>
  <c r="X1304"/>
  <c r="S1305"/>
  <c r="F1305"/>
  <c r="T1305" s="1"/>
  <c r="U1305"/>
  <c r="H1305"/>
  <c r="W1305"/>
  <c r="J1305"/>
  <c r="X1305"/>
  <c r="S1306"/>
  <c r="F1306"/>
  <c r="T1306"/>
  <c r="U1306"/>
  <c r="H1306"/>
  <c r="W1306"/>
  <c r="J1306"/>
  <c r="X1306"/>
  <c r="S1307"/>
  <c r="F1307"/>
  <c r="T1307"/>
  <c r="U1307"/>
  <c r="H1307"/>
  <c r="J1307"/>
  <c r="X1307" s="1"/>
  <c r="S1308"/>
  <c r="F1308"/>
  <c r="T1308" s="1"/>
  <c r="U1308"/>
  <c r="H1308"/>
  <c r="J1308"/>
  <c r="X1308"/>
  <c r="S1309"/>
  <c r="F1309"/>
  <c r="T1309" s="1"/>
  <c r="U1309"/>
  <c r="H1309"/>
  <c r="W1309"/>
  <c r="J1309"/>
  <c r="X1309"/>
  <c r="S1310"/>
  <c r="F1310"/>
  <c r="T1310"/>
  <c r="U1310"/>
  <c r="H1310"/>
  <c r="W1310"/>
  <c r="J1310"/>
  <c r="X1310" s="1"/>
  <c r="S1311"/>
  <c r="F1311"/>
  <c r="T1311"/>
  <c r="U1311"/>
  <c r="H1311"/>
  <c r="W1311"/>
  <c r="J1311"/>
  <c r="X1311" s="1"/>
  <c r="S1312"/>
  <c r="F1312"/>
  <c r="T1312"/>
  <c r="U1312"/>
  <c r="H1312"/>
  <c r="W1312"/>
  <c r="J1312"/>
  <c r="X1312"/>
  <c r="S1313"/>
  <c r="F1313"/>
  <c r="T1313" s="1"/>
  <c r="U1313"/>
  <c r="H1313"/>
  <c r="W1313"/>
  <c r="J1313"/>
  <c r="X1313"/>
  <c r="S1314"/>
  <c r="F1314"/>
  <c r="T1314"/>
  <c r="U1314"/>
  <c r="H1314"/>
  <c r="W1314"/>
  <c r="J1314"/>
  <c r="X1314" s="1"/>
  <c r="S1315"/>
  <c r="F1315"/>
  <c r="T1315"/>
  <c r="U1315"/>
  <c r="H1315"/>
  <c r="W1315"/>
  <c r="J1315"/>
  <c r="X1315" s="1"/>
  <c r="S1316"/>
  <c r="F1316"/>
  <c r="T1316" s="1"/>
  <c r="U1316"/>
  <c r="H1316"/>
  <c r="V1316"/>
  <c r="W1316"/>
  <c r="J1316"/>
  <c r="X1316"/>
  <c r="S1317"/>
  <c r="F1317"/>
  <c r="T1317" s="1"/>
  <c r="U1317"/>
  <c r="H1317"/>
  <c r="V1317"/>
  <c r="J1317"/>
  <c r="X1317"/>
  <c r="S1318"/>
  <c r="F1318"/>
  <c r="T1318"/>
  <c r="U1318"/>
  <c r="H1318"/>
  <c r="J1318"/>
  <c r="X1318" s="1"/>
  <c r="S1260"/>
  <c r="U1206"/>
  <c r="W1206"/>
  <c r="X1206"/>
  <c r="U1207"/>
  <c r="W1207"/>
  <c r="X1207"/>
  <c r="T1208"/>
  <c r="U1208"/>
  <c r="W1208"/>
  <c r="X1208"/>
  <c r="T1209"/>
  <c r="U1209"/>
  <c r="V1209"/>
  <c r="W1209"/>
  <c r="U1210"/>
  <c r="T1211"/>
  <c r="U1211"/>
  <c r="W1211"/>
  <c r="X1211"/>
  <c r="U1212"/>
  <c r="W1212"/>
  <c r="X1212"/>
  <c r="T1213"/>
  <c r="U1213"/>
  <c r="T1214"/>
  <c r="U1214"/>
  <c r="W1214"/>
  <c r="X1214"/>
  <c r="U1215"/>
  <c r="W1215"/>
  <c r="X1215"/>
  <c r="T1216"/>
  <c r="U1216"/>
  <c r="W1216"/>
  <c r="X1216"/>
  <c r="T1217"/>
  <c r="U1217"/>
  <c r="W1217"/>
  <c r="S1207"/>
  <c r="S1208"/>
  <c r="S1209"/>
  <c r="S1210"/>
  <c r="S1211"/>
  <c r="S1212"/>
  <c r="S1213"/>
  <c r="S1214"/>
  <c r="S1216"/>
  <c r="S1217"/>
  <c r="S1206"/>
  <c r="J785" i="2"/>
  <c r="J712"/>
  <c r="X785"/>
  <c r="H785"/>
  <c r="V785" s="1"/>
  <c r="H712"/>
  <c r="U785"/>
  <c r="F785"/>
  <c r="F712"/>
  <c r="T785" s="1"/>
  <c r="S785"/>
  <c r="J784"/>
  <c r="H784"/>
  <c r="U784"/>
  <c r="F784"/>
  <c r="J783"/>
  <c r="X783" s="1"/>
  <c r="H783"/>
  <c r="V783"/>
  <c r="U783"/>
  <c r="F783"/>
  <c r="J782"/>
  <c r="H782"/>
  <c r="V782"/>
  <c r="U782"/>
  <c r="F782"/>
  <c r="S782"/>
  <c r="J781"/>
  <c r="H781"/>
  <c r="V781" s="1"/>
  <c r="F781"/>
  <c r="J780"/>
  <c r="X780"/>
  <c r="W780"/>
  <c r="H780"/>
  <c r="U780"/>
  <c r="F780"/>
  <c r="S780"/>
  <c r="J779"/>
  <c r="X779" s="1"/>
  <c r="H779"/>
  <c r="V779"/>
  <c r="U779"/>
  <c r="F779"/>
  <c r="S779"/>
  <c r="J778"/>
  <c r="X778" s="1"/>
  <c r="H778"/>
  <c r="V778" s="1"/>
  <c r="U778"/>
  <c r="F778"/>
  <c r="S778"/>
  <c r="J777"/>
  <c r="H777"/>
  <c r="V777" s="1"/>
  <c r="U777"/>
  <c r="F777"/>
  <c r="S777"/>
  <c r="J776"/>
  <c r="H776"/>
  <c r="U776"/>
  <c r="F776"/>
  <c r="S776"/>
  <c r="J775"/>
  <c r="X775" s="1"/>
  <c r="H775"/>
  <c r="V775"/>
  <c r="U775"/>
  <c r="F775"/>
  <c r="S775"/>
  <c r="J774"/>
  <c r="X774" s="1"/>
  <c r="H774"/>
  <c r="V774"/>
  <c r="U774"/>
  <c r="F774"/>
  <c r="S774"/>
  <c r="J773"/>
  <c r="W773"/>
  <c r="H773"/>
  <c r="V773" s="1"/>
  <c r="U773"/>
  <c r="F773"/>
  <c r="S773"/>
  <c r="J772"/>
  <c r="W772"/>
  <c r="H772"/>
  <c r="U772"/>
  <c r="F772"/>
  <c r="S772"/>
  <c r="J771"/>
  <c r="X771" s="1"/>
  <c r="H771"/>
  <c r="V771"/>
  <c r="U771"/>
  <c r="F771"/>
  <c r="S771"/>
  <c r="J770"/>
  <c r="X770" s="1"/>
  <c r="H770"/>
  <c r="V770" s="1"/>
  <c r="U770"/>
  <c r="F770"/>
  <c r="S770"/>
  <c r="J769"/>
  <c r="H769"/>
  <c r="V769" s="1"/>
  <c r="U769"/>
  <c r="F769"/>
  <c r="S769"/>
  <c r="J768"/>
  <c r="H768"/>
  <c r="U768"/>
  <c r="F768"/>
  <c r="S768"/>
  <c r="J767"/>
  <c r="H767"/>
  <c r="V767"/>
  <c r="U767"/>
  <c r="F767"/>
  <c r="S767"/>
  <c r="J766"/>
  <c r="H766"/>
  <c r="V766"/>
  <c r="U766"/>
  <c r="F766"/>
  <c r="S766"/>
  <c r="J765"/>
  <c r="H765"/>
  <c r="V765" s="1"/>
  <c r="U765"/>
  <c r="F765"/>
  <c r="S765"/>
  <c r="J764"/>
  <c r="X764"/>
  <c r="W764"/>
  <c r="H764"/>
  <c r="U764"/>
  <c r="F764"/>
  <c r="S764"/>
  <c r="J763"/>
  <c r="X763" s="1"/>
  <c r="H763"/>
  <c r="V763"/>
  <c r="F763"/>
  <c r="S763"/>
  <c r="J762"/>
  <c r="H762"/>
  <c r="V762" s="1"/>
  <c r="U762"/>
  <c r="F762"/>
  <c r="S762"/>
  <c r="J761"/>
  <c r="H761"/>
  <c r="V761" s="1"/>
  <c r="U761"/>
  <c r="F761"/>
  <c r="T761" s="1"/>
  <c r="S761"/>
  <c r="J760"/>
  <c r="H760"/>
  <c r="U760"/>
  <c r="F760"/>
  <c r="J759"/>
  <c r="X759" s="1"/>
  <c r="H759"/>
  <c r="V759"/>
  <c r="U759"/>
  <c r="F759"/>
  <c r="S759"/>
  <c r="J758"/>
  <c r="H758"/>
  <c r="V758"/>
  <c r="U758"/>
  <c r="F758"/>
  <c r="J757"/>
  <c r="H757"/>
  <c r="V757" s="1"/>
  <c r="U757"/>
  <c r="F757"/>
  <c r="S757"/>
  <c r="J756"/>
  <c r="X756"/>
  <c r="H756"/>
  <c r="U756"/>
  <c r="F756"/>
  <c r="S756"/>
  <c r="J755"/>
  <c r="X755"/>
  <c r="H755"/>
  <c r="V755"/>
  <c r="F755"/>
  <c r="S755"/>
  <c r="J754"/>
  <c r="X754" s="1"/>
  <c r="H754"/>
  <c r="V754" s="1"/>
  <c r="U754"/>
  <c r="F754"/>
  <c r="S754"/>
  <c r="J753"/>
  <c r="H753"/>
  <c r="V753" s="1"/>
  <c r="U753"/>
  <c r="F753"/>
  <c r="S753"/>
  <c r="J752"/>
  <c r="H752"/>
  <c r="U752"/>
  <c r="F752"/>
  <c r="S752"/>
  <c r="J751"/>
  <c r="X751" s="1"/>
  <c r="H751"/>
  <c r="V751"/>
  <c r="U751"/>
  <c r="F751"/>
  <c r="S751"/>
  <c r="J750"/>
  <c r="X750" s="1"/>
  <c r="H750"/>
  <c r="V750"/>
  <c r="F750"/>
  <c r="S750"/>
  <c r="J749"/>
  <c r="W749"/>
  <c r="H749"/>
  <c r="V749" s="1"/>
  <c r="F749"/>
  <c r="S749"/>
  <c r="J748"/>
  <c r="H748"/>
  <c r="U748"/>
  <c r="F748"/>
  <c r="S748"/>
  <c r="J747"/>
  <c r="X747"/>
  <c r="H747"/>
  <c r="V747"/>
  <c r="U747"/>
  <c r="F747"/>
  <c r="S747"/>
  <c r="J746"/>
  <c r="H746"/>
  <c r="V746" s="1"/>
  <c r="U746"/>
  <c r="F746"/>
  <c r="S746"/>
  <c r="J745"/>
  <c r="W745"/>
  <c r="H745"/>
  <c r="V745" s="1"/>
  <c r="U745"/>
  <c r="F745"/>
  <c r="T745" s="1"/>
  <c r="S745"/>
  <c r="J744"/>
  <c r="X744"/>
  <c r="H744"/>
  <c r="U744"/>
  <c r="F744"/>
  <c r="S744"/>
  <c r="J743"/>
  <c r="H743"/>
  <c r="V743"/>
  <c r="U743"/>
  <c r="F743"/>
  <c r="S743"/>
  <c r="J742"/>
  <c r="X742" s="1"/>
  <c r="H742"/>
  <c r="V742" s="1"/>
  <c r="U742"/>
  <c r="F742"/>
  <c r="S742"/>
  <c r="J741"/>
  <c r="H741"/>
  <c r="V741" s="1"/>
  <c r="U741"/>
  <c r="F741"/>
  <c r="S741"/>
  <c r="J740"/>
  <c r="X740"/>
  <c r="H740"/>
  <c r="U740"/>
  <c r="F740"/>
  <c r="S740"/>
  <c r="J739"/>
  <c r="X739"/>
  <c r="H739"/>
  <c r="V739"/>
  <c r="U739"/>
  <c r="F739"/>
  <c r="S739"/>
  <c r="J738"/>
  <c r="H738"/>
  <c r="V738" s="1"/>
  <c r="U738"/>
  <c r="F738"/>
  <c r="S738"/>
  <c r="J737"/>
  <c r="H737"/>
  <c r="V737" s="1"/>
  <c r="U737"/>
  <c r="F737"/>
  <c r="S737"/>
  <c r="J736"/>
  <c r="X736"/>
  <c r="H736"/>
  <c r="U736"/>
  <c r="F736"/>
  <c r="S736"/>
  <c r="J735"/>
  <c r="X735" s="1"/>
  <c r="H735"/>
  <c r="V735"/>
  <c r="U735"/>
  <c r="F735"/>
  <c r="S735"/>
  <c r="J734"/>
  <c r="H734"/>
  <c r="V734"/>
  <c r="U734"/>
  <c r="F734"/>
  <c r="S734"/>
  <c r="J733"/>
  <c r="H733"/>
  <c r="V733" s="1"/>
  <c r="U733"/>
  <c r="F733"/>
  <c r="S733"/>
  <c r="J732"/>
  <c r="H732"/>
  <c r="U732"/>
  <c r="F732"/>
  <c r="S732"/>
  <c r="J731"/>
  <c r="X731"/>
  <c r="H731"/>
  <c r="V731"/>
  <c r="U731"/>
  <c r="F731"/>
  <c r="S731"/>
  <c r="J730"/>
  <c r="H730"/>
  <c r="V730" s="1"/>
  <c r="U730"/>
  <c r="F730"/>
  <c r="S730"/>
  <c r="J729"/>
  <c r="W729"/>
  <c r="H729"/>
  <c r="V729" s="1"/>
  <c r="U729"/>
  <c r="F729"/>
  <c r="T729" s="1"/>
  <c r="S729"/>
  <c r="J728"/>
  <c r="X728"/>
  <c r="H728"/>
  <c r="U728"/>
  <c r="F728"/>
  <c r="S728"/>
  <c r="J727"/>
  <c r="H727"/>
  <c r="V727"/>
  <c r="U727"/>
  <c r="F727"/>
  <c r="S727"/>
  <c r="J725"/>
  <c r="X725" s="1"/>
  <c r="H725"/>
  <c r="V725" s="1"/>
  <c r="U725"/>
  <c r="F725"/>
  <c r="S725"/>
  <c r="J724"/>
  <c r="H724"/>
  <c r="V724" s="1"/>
  <c r="U724"/>
  <c r="F724"/>
  <c r="J723"/>
  <c r="X723"/>
  <c r="W723"/>
  <c r="H723"/>
  <c r="U723"/>
  <c r="F723"/>
  <c r="S723"/>
  <c r="J722"/>
  <c r="H722"/>
  <c r="V722"/>
  <c r="U722"/>
  <c r="F722"/>
  <c r="S722"/>
  <c r="J721"/>
  <c r="H721"/>
  <c r="V721" s="1"/>
  <c r="U721"/>
  <c r="F721"/>
  <c r="T721"/>
  <c r="S721"/>
  <c r="J720"/>
  <c r="W720"/>
  <c r="H720"/>
  <c r="V720" s="1"/>
  <c r="U720"/>
  <c r="F720"/>
  <c r="S720"/>
  <c r="J719"/>
  <c r="X719"/>
  <c r="H719"/>
  <c r="U719"/>
  <c r="F719"/>
  <c r="S719"/>
  <c r="J718"/>
  <c r="X718" s="1"/>
  <c r="H718"/>
  <c r="V718"/>
  <c r="U718"/>
  <c r="F718"/>
  <c r="S718"/>
  <c r="J717"/>
  <c r="H717"/>
  <c r="V717"/>
  <c r="U717"/>
  <c r="F717"/>
  <c r="S717"/>
  <c r="J716"/>
  <c r="H716"/>
  <c r="V716" s="1"/>
  <c r="U716"/>
  <c r="F716"/>
  <c r="T716" s="1"/>
  <c r="S716"/>
  <c r="J715"/>
  <c r="X715"/>
  <c r="H715"/>
  <c r="U715"/>
  <c r="F715"/>
  <c r="S715"/>
  <c r="J714"/>
  <c r="X714"/>
  <c r="H714"/>
  <c r="V714"/>
  <c r="U714"/>
  <c r="F714"/>
  <c r="S714"/>
  <c r="J785" i="3"/>
  <c r="X785" s="1"/>
  <c r="J712"/>
  <c r="W785"/>
  <c r="H785"/>
  <c r="H712"/>
  <c r="V785"/>
  <c r="F785"/>
  <c r="T785" s="1"/>
  <c r="F712"/>
  <c r="T782" s="1"/>
  <c r="S785"/>
  <c r="J784"/>
  <c r="X784"/>
  <c r="W784"/>
  <c r="H784"/>
  <c r="V784"/>
  <c r="U784"/>
  <c r="F784"/>
  <c r="T784"/>
  <c r="S784"/>
  <c r="J783"/>
  <c r="X783"/>
  <c r="W783"/>
  <c r="H783"/>
  <c r="V783" s="1"/>
  <c r="U783"/>
  <c r="F783"/>
  <c r="T783" s="1"/>
  <c r="S783"/>
  <c r="J782"/>
  <c r="X782"/>
  <c r="H782"/>
  <c r="V782"/>
  <c r="U782"/>
  <c r="F782"/>
  <c r="S782"/>
  <c r="J781"/>
  <c r="X781"/>
  <c r="W781"/>
  <c r="H781"/>
  <c r="V781"/>
  <c r="U781"/>
  <c r="F781"/>
  <c r="T781"/>
  <c r="S781"/>
  <c r="J780"/>
  <c r="X780" s="1"/>
  <c r="W780"/>
  <c r="H780"/>
  <c r="V780" s="1"/>
  <c r="U780"/>
  <c r="F780"/>
  <c r="T780"/>
  <c r="S780"/>
  <c r="J779"/>
  <c r="X779"/>
  <c r="W779"/>
  <c r="H779"/>
  <c r="V779"/>
  <c r="U779"/>
  <c r="F779"/>
  <c r="T779" s="1"/>
  <c r="S779"/>
  <c r="J778"/>
  <c r="X778"/>
  <c r="W778"/>
  <c r="H778"/>
  <c r="V778"/>
  <c r="U778"/>
  <c r="F778"/>
  <c r="T778" s="1"/>
  <c r="S778"/>
  <c r="J777"/>
  <c r="X777" s="1"/>
  <c r="H777"/>
  <c r="V777"/>
  <c r="U777"/>
  <c r="F777"/>
  <c r="T777"/>
  <c r="J776"/>
  <c r="X776"/>
  <c r="W776"/>
  <c r="H776"/>
  <c r="V776"/>
  <c r="U776"/>
  <c r="F776"/>
  <c r="T776"/>
  <c r="J775"/>
  <c r="X775"/>
  <c r="W775"/>
  <c r="H775"/>
  <c r="V775" s="1"/>
  <c r="U775"/>
  <c r="F775"/>
  <c r="T775" s="1"/>
  <c r="S775"/>
  <c r="J774"/>
  <c r="X774"/>
  <c r="W774"/>
  <c r="H774"/>
  <c r="V774"/>
  <c r="U774"/>
  <c r="F774"/>
  <c r="S774"/>
  <c r="J773"/>
  <c r="X773"/>
  <c r="W773"/>
  <c r="H773"/>
  <c r="V773"/>
  <c r="U773"/>
  <c r="F773"/>
  <c r="T773"/>
  <c r="S773"/>
  <c r="J772"/>
  <c r="X772" s="1"/>
  <c r="W772"/>
  <c r="H772"/>
  <c r="V772" s="1"/>
  <c r="U772"/>
  <c r="F772"/>
  <c r="T772"/>
  <c r="S772"/>
  <c r="J771"/>
  <c r="X771"/>
  <c r="W771"/>
  <c r="H771"/>
  <c r="V771"/>
  <c r="U771"/>
  <c r="F771"/>
  <c r="T771"/>
  <c r="J770"/>
  <c r="X770"/>
  <c r="W770"/>
  <c r="H770"/>
  <c r="V770"/>
  <c r="U770"/>
  <c r="F770"/>
  <c r="T770" s="1"/>
  <c r="S770"/>
  <c r="J769"/>
  <c r="X769" s="1"/>
  <c r="H769"/>
  <c r="V769"/>
  <c r="U769"/>
  <c r="F769"/>
  <c r="T769"/>
  <c r="S769"/>
  <c r="J768"/>
  <c r="X768"/>
  <c r="W768"/>
  <c r="H768"/>
  <c r="V768" s="1"/>
  <c r="U768"/>
  <c r="F768"/>
  <c r="T768"/>
  <c r="S768"/>
  <c r="J767"/>
  <c r="X767"/>
  <c r="W767"/>
  <c r="H767"/>
  <c r="V767" s="1"/>
  <c r="U767"/>
  <c r="F767"/>
  <c r="T767" s="1"/>
  <c r="S767"/>
  <c r="J766"/>
  <c r="X766"/>
  <c r="W766"/>
  <c r="H766"/>
  <c r="V766"/>
  <c r="U766"/>
  <c r="F766"/>
  <c r="S766"/>
  <c r="J765"/>
  <c r="X765" s="1"/>
  <c r="W765"/>
  <c r="H765"/>
  <c r="V765"/>
  <c r="U765"/>
  <c r="F765"/>
  <c r="T765"/>
  <c r="S765"/>
  <c r="J764"/>
  <c r="X764" s="1"/>
  <c r="W764"/>
  <c r="H764"/>
  <c r="V764" s="1"/>
  <c r="U764"/>
  <c r="F764"/>
  <c r="T764"/>
  <c r="S764"/>
  <c r="J763"/>
  <c r="X763"/>
  <c r="W763"/>
  <c r="H763"/>
  <c r="V763"/>
  <c r="U763"/>
  <c r="F763"/>
  <c r="T763"/>
  <c r="S763"/>
  <c r="J762"/>
  <c r="X762"/>
  <c r="H762"/>
  <c r="V762"/>
  <c r="U762"/>
  <c r="F762"/>
  <c r="T762" s="1"/>
  <c r="S762"/>
  <c r="J761"/>
  <c r="X761" s="1"/>
  <c r="W761"/>
  <c r="H761"/>
  <c r="V761"/>
  <c r="F761"/>
  <c r="T761"/>
  <c r="S761"/>
  <c r="J760"/>
  <c r="X760"/>
  <c r="W760"/>
  <c r="H760"/>
  <c r="V760" s="1"/>
  <c r="U760"/>
  <c r="F760"/>
  <c r="T760"/>
  <c r="J759"/>
  <c r="X759"/>
  <c r="W759"/>
  <c r="H759"/>
  <c r="V759" s="1"/>
  <c r="F759"/>
  <c r="T759" s="1"/>
  <c r="S759"/>
  <c r="J758"/>
  <c r="X758"/>
  <c r="W758"/>
  <c r="H758"/>
  <c r="V758"/>
  <c r="U758"/>
  <c r="F758"/>
  <c r="T758"/>
  <c r="S758"/>
  <c r="J757"/>
  <c r="X757"/>
  <c r="H757"/>
  <c r="V757"/>
  <c r="U757"/>
  <c r="F757"/>
  <c r="T757"/>
  <c r="S757"/>
  <c r="J756"/>
  <c r="X756" s="1"/>
  <c r="W756"/>
  <c r="H756"/>
  <c r="V756" s="1"/>
  <c r="U756"/>
  <c r="F756"/>
  <c r="T756"/>
  <c r="S756"/>
  <c r="J755"/>
  <c r="X755"/>
  <c r="W755"/>
  <c r="H755"/>
  <c r="V755"/>
  <c r="U755"/>
  <c r="F755"/>
  <c r="T755" s="1"/>
  <c r="J754"/>
  <c r="X754"/>
  <c r="W754"/>
  <c r="H754"/>
  <c r="V754"/>
  <c r="U754"/>
  <c r="F754"/>
  <c r="T754" s="1"/>
  <c r="S754"/>
  <c r="J753"/>
  <c r="X753" s="1"/>
  <c r="H753"/>
  <c r="V753"/>
  <c r="U753"/>
  <c r="F753"/>
  <c r="T753"/>
  <c r="S753"/>
  <c r="J752"/>
  <c r="X752"/>
  <c r="W752"/>
  <c r="H752"/>
  <c r="V752" s="1"/>
  <c r="U752"/>
  <c r="F752"/>
  <c r="T752"/>
  <c r="J751"/>
  <c r="X751"/>
  <c r="W751"/>
  <c r="H751"/>
  <c r="V751" s="1"/>
  <c r="U751"/>
  <c r="F751"/>
  <c r="T751" s="1"/>
  <c r="S751"/>
  <c r="J750"/>
  <c r="X750"/>
  <c r="H750"/>
  <c r="V750"/>
  <c r="U750"/>
  <c r="F750"/>
  <c r="T750"/>
  <c r="S750"/>
  <c r="J749"/>
  <c r="X749"/>
  <c r="W749"/>
  <c r="H749"/>
  <c r="V749"/>
  <c r="U749"/>
  <c r="F749"/>
  <c r="T749"/>
  <c r="S749"/>
  <c r="J748"/>
  <c r="X748" s="1"/>
  <c r="W748"/>
  <c r="H748"/>
  <c r="V748" s="1"/>
  <c r="U748"/>
  <c r="F748"/>
  <c r="T748"/>
  <c r="S748"/>
  <c r="J747"/>
  <c r="X747"/>
  <c r="W747"/>
  <c r="H747"/>
  <c r="V747"/>
  <c r="U747"/>
  <c r="F747"/>
  <c r="T747" s="1"/>
  <c r="S747"/>
  <c r="J746"/>
  <c r="X746"/>
  <c r="W746"/>
  <c r="H746"/>
  <c r="V746"/>
  <c r="U746"/>
  <c r="F746"/>
  <c r="T746" s="1"/>
  <c r="S746"/>
  <c r="J745"/>
  <c r="X745" s="1"/>
  <c r="W745"/>
  <c r="H745"/>
  <c r="V745"/>
  <c r="U745"/>
  <c r="F745"/>
  <c r="T745"/>
  <c r="S745"/>
  <c r="J744"/>
  <c r="X744"/>
  <c r="W744"/>
  <c r="H744"/>
  <c r="V744"/>
  <c r="U744"/>
  <c r="F744"/>
  <c r="T744"/>
  <c r="S744"/>
  <c r="J743"/>
  <c r="X743"/>
  <c r="W743"/>
  <c r="H743"/>
  <c r="V743" s="1"/>
  <c r="U743"/>
  <c r="F743"/>
  <c r="T743" s="1"/>
  <c r="S743"/>
  <c r="J742"/>
  <c r="X742"/>
  <c r="W742"/>
  <c r="H742"/>
  <c r="V742"/>
  <c r="U742"/>
  <c r="F742"/>
  <c r="T742"/>
  <c r="S742"/>
  <c r="J741"/>
  <c r="X741"/>
  <c r="W741"/>
  <c r="H741"/>
  <c r="V741"/>
  <c r="U741"/>
  <c r="F741"/>
  <c r="T741"/>
  <c r="S741"/>
  <c r="J740"/>
  <c r="X740" s="1"/>
  <c r="W740"/>
  <c r="H740"/>
  <c r="V740" s="1"/>
  <c r="U740"/>
  <c r="F740"/>
  <c r="T740"/>
  <c r="S740"/>
  <c r="J739"/>
  <c r="X739"/>
  <c r="W739"/>
  <c r="H739"/>
  <c r="V739"/>
  <c r="U739"/>
  <c r="F739"/>
  <c r="T739"/>
  <c r="S739"/>
  <c r="J738"/>
  <c r="X738"/>
  <c r="W738"/>
  <c r="H738"/>
  <c r="V738"/>
  <c r="U738"/>
  <c r="F738"/>
  <c r="T738" s="1"/>
  <c r="S738"/>
  <c r="J737"/>
  <c r="X737" s="1"/>
  <c r="W737"/>
  <c r="H737"/>
  <c r="V737"/>
  <c r="U737"/>
  <c r="F737"/>
  <c r="T737"/>
  <c r="S737"/>
  <c r="J736"/>
  <c r="X736"/>
  <c r="W736"/>
  <c r="H736"/>
  <c r="V736" s="1"/>
  <c r="U736"/>
  <c r="F736"/>
  <c r="T736"/>
  <c r="S736"/>
  <c r="J735"/>
  <c r="X735"/>
  <c r="W735"/>
  <c r="H735"/>
  <c r="V735" s="1"/>
  <c r="U735"/>
  <c r="F735"/>
  <c r="T735" s="1"/>
  <c r="S735"/>
  <c r="J734"/>
  <c r="X734"/>
  <c r="W734"/>
  <c r="H734"/>
  <c r="V734"/>
  <c r="U734"/>
  <c r="F734"/>
  <c r="T734"/>
  <c r="S734"/>
  <c r="J733"/>
  <c r="X733"/>
  <c r="W733"/>
  <c r="H733"/>
  <c r="V733"/>
  <c r="U733"/>
  <c r="F733"/>
  <c r="T733"/>
  <c r="S733"/>
  <c r="J732"/>
  <c r="X732" s="1"/>
  <c r="W732"/>
  <c r="H732"/>
  <c r="V732" s="1"/>
  <c r="U732"/>
  <c r="F732"/>
  <c r="T732"/>
  <c r="S732"/>
  <c r="J731"/>
  <c r="X731"/>
  <c r="W731"/>
  <c r="H731"/>
  <c r="V731"/>
  <c r="U731"/>
  <c r="F731"/>
  <c r="T731"/>
  <c r="S731"/>
  <c r="J730"/>
  <c r="X730"/>
  <c r="W730"/>
  <c r="H730"/>
  <c r="V730"/>
  <c r="U730"/>
  <c r="F730"/>
  <c r="T730" s="1"/>
  <c r="J729"/>
  <c r="X729" s="1"/>
  <c r="W729"/>
  <c r="H729"/>
  <c r="V729"/>
  <c r="U729"/>
  <c r="F729"/>
  <c r="T729"/>
  <c r="S729"/>
  <c r="J728"/>
  <c r="X728"/>
  <c r="H728"/>
  <c r="V728" s="1"/>
  <c r="U728"/>
  <c r="F728"/>
  <c r="T728"/>
  <c r="S728"/>
  <c r="J727"/>
  <c r="X727"/>
  <c r="W727"/>
  <c r="H727"/>
  <c r="V727" s="1"/>
  <c r="U727"/>
  <c r="F727"/>
  <c r="T727" s="1"/>
  <c r="S727"/>
  <c r="J725"/>
  <c r="X725"/>
  <c r="W725"/>
  <c r="H725"/>
  <c r="V725"/>
  <c r="U725"/>
  <c r="F725"/>
  <c r="T725"/>
  <c r="S725"/>
  <c r="J724"/>
  <c r="X724"/>
  <c r="H724"/>
  <c r="V724"/>
  <c r="U724"/>
  <c r="F724"/>
  <c r="T724"/>
  <c r="S724"/>
  <c r="J723"/>
  <c r="X723" s="1"/>
  <c r="W723"/>
  <c r="H723"/>
  <c r="V723" s="1"/>
  <c r="U723"/>
  <c r="F723"/>
  <c r="T723"/>
  <c r="S723"/>
  <c r="J722"/>
  <c r="X722"/>
  <c r="W722"/>
  <c r="H722"/>
  <c r="V722"/>
  <c r="U722"/>
  <c r="F722"/>
  <c r="T722"/>
  <c r="J721"/>
  <c r="X721"/>
  <c r="W721"/>
  <c r="H721"/>
  <c r="V721"/>
  <c r="U721"/>
  <c r="F721"/>
  <c r="T721" s="1"/>
  <c r="S721"/>
  <c r="J720"/>
  <c r="X720" s="1"/>
  <c r="W720"/>
  <c r="H720"/>
  <c r="V720"/>
  <c r="U720"/>
  <c r="F720"/>
  <c r="T720"/>
  <c r="S720"/>
  <c r="J719"/>
  <c r="X719"/>
  <c r="W719"/>
  <c r="H719"/>
  <c r="V719" s="1"/>
  <c r="U719"/>
  <c r="F719"/>
  <c r="T719"/>
  <c r="S719"/>
  <c r="J718"/>
  <c r="X718"/>
  <c r="W718"/>
  <c r="H718"/>
  <c r="V718" s="1"/>
  <c r="U718"/>
  <c r="F718"/>
  <c r="T718" s="1"/>
  <c r="S718"/>
  <c r="J717"/>
  <c r="X717"/>
  <c r="W717"/>
  <c r="H717"/>
  <c r="V717"/>
  <c r="U717"/>
  <c r="F717"/>
  <c r="T717"/>
  <c r="S717"/>
  <c r="J716"/>
  <c r="X716"/>
  <c r="W716"/>
  <c r="H716"/>
  <c r="V716"/>
  <c r="U716"/>
  <c r="F716"/>
  <c r="T716"/>
  <c r="S716"/>
  <c r="J715"/>
  <c r="X715" s="1"/>
  <c r="W715"/>
  <c r="H715"/>
  <c r="V715" s="1"/>
  <c r="F715"/>
  <c r="T715"/>
  <c r="S715"/>
  <c r="J714"/>
  <c r="X714"/>
  <c r="W714"/>
  <c r="H714"/>
  <c r="V714"/>
  <c r="U714"/>
  <c r="F714"/>
  <c r="T714"/>
  <c r="S714"/>
  <c r="J785" i="4"/>
  <c r="J712"/>
  <c r="W785"/>
  <c r="H785"/>
  <c r="H712"/>
  <c r="V785"/>
  <c r="U785"/>
  <c r="F785"/>
  <c r="T785" s="1"/>
  <c r="F712"/>
  <c r="S785"/>
  <c r="J784"/>
  <c r="H784"/>
  <c r="U784"/>
  <c r="F784"/>
  <c r="S784"/>
  <c r="J783"/>
  <c r="X783"/>
  <c r="H783"/>
  <c r="V783"/>
  <c r="U783"/>
  <c r="F783"/>
  <c r="S783"/>
  <c r="J782"/>
  <c r="W782"/>
  <c r="H782"/>
  <c r="V782" s="1"/>
  <c r="U782"/>
  <c r="F782"/>
  <c r="T782"/>
  <c r="S782"/>
  <c r="J781"/>
  <c r="W781"/>
  <c r="H781"/>
  <c r="U781"/>
  <c r="F781"/>
  <c r="T781" s="1"/>
  <c r="S781"/>
  <c r="J780"/>
  <c r="X780"/>
  <c r="W780"/>
  <c r="H780"/>
  <c r="U780"/>
  <c r="F780"/>
  <c r="S780"/>
  <c r="J779"/>
  <c r="W779"/>
  <c r="H779"/>
  <c r="V779"/>
  <c r="U779"/>
  <c r="F779"/>
  <c r="S779"/>
  <c r="J778"/>
  <c r="H778"/>
  <c r="V778"/>
  <c r="U778"/>
  <c r="F778"/>
  <c r="T778"/>
  <c r="S778"/>
  <c r="J777"/>
  <c r="W777"/>
  <c r="H777"/>
  <c r="V777" s="1"/>
  <c r="U777"/>
  <c r="F777"/>
  <c r="T777" s="1"/>
  <c r="S777"/>
  <c r="J776"/>
  <c r="W776"/>
  <c r="H776"/>
  <c r="V776"/>
  <c r="U776"/>
  <c r="F776"/>
  <c r="S776"/>
  <c r="J775"/>
  <c r="X775" s="1"/>
  <c r="W775"/>
  <c r="H775"/>
  <c r="V775"/>
  <c r="U775"/>
  <c r="F775"/>
  <c r="S775"/>
  <c r="J774"/>
  <c r="X774" s="1"/>
  <c r="W774"/>
  <c r="H774"/>
  <c r="V774" s="1"/>
  <c r="U774"/>
  <c r="F774"/>
  <c r="T774"/>
  <c r="S774"/>
  <c r="J773"/>
  <c r="X773"/>
  <c r="W773"/>
  <c r="H773"/>
  <c r="V773" s="1"/>
  <c r="U773"/>
  <c r="F773"/>
  <c r="T773"/>
  <c r="S773"/>
  <c r="J772"/>
  <c r="X772"/>
  <c r="H772"/>
  <c r="U772"/>
  <c r="F772"/>
  <c r="T772" s="1"/>
  <c r="S772"/>
  <c r="J771"/>
  <c r="X771" s="1"/>
  <c r="W771"/>
  <c r="H771"/>
  <c r="V771"/>
  <c r="U771"/>
  <c r="F771"/>
  <c r="T771"/>
  <c r="S771"/>
  <c r="J770"/>
  <c r="W770"/>
  <c r="H770"/>
  <c r="V770"/>
  <c r="U770"/>
  <c r="F770"/>
  <c r="T770"/>
  <c r="S770"/>
  <c r="J769"/>
  <c r="W769"/>
  <c r="H769"/>
  <c r="V769" s="1"/>
  <c r="U769"/>
  <c r="F769"/>
  <c r="S769"/>
  <c r="J768"/>
  <c r="X768"/>
  <c r="W768"/>
  <c r="H768"/>
  <c r="V768"/>
  <c r="U768"/>
  <c r="F768"/>
  <c r="S768"/>
  <c r="J767"/>
  <c r="X767"/>
  <c r="H767"/>
  <c r="V767" s="1"/>
  <c r="U767"/>
  <c r="F767"/>
  <c r="S767"/>
  <c r="J766"/>
  <c r="W766"/>
  <c r="H766"/>
  <c r="V766" s="1"/>
  <c r="U766"/>
  <c r="F766"/>
  <c r="T766"/>
  <c r="S766"/>
  <c r="J765"/>
  <c r="W765"/>
  <c r="H765"/>
  <c r="V765" s="1"/>
  <c r="U765"/>
  <c r="F765"/>
  <c r="T765"/>
  <c r="S765"/>
  <c r="J764"/>
  <c r="X764" s="1"/>
  <c r="W764"/>
  <c r="H764"/>
  <c r="U764"/>
  <c r="F764"/>
  <c r="T764" s="1"/>
  <c r="S764"/>
  <c r="J763"/>
  <c r="X763" s="1"/>
  <c r="W763"/>
  <c r="H763"/>
  <c r="V763"/>
  <c r="U763"/>
  <c r="F763"/>
  <c r="T763"/>
  <c r="S763"/>
  <c r="J762"/>
  <c r="X762" s="1"/>
  <c r="H762"/>
  <c r="V762" s="1"/>
  <c r="U762"/>
  <c r="F762"/>
  <c r="T762"/>
  <c r="S762"/>
  <c r="J761"/>
  <c r="W761"/>
  <c r="H761"/>
  <c r="V761" s="1"/>
  <c r="U761"/>
  <c r="F761"/>
  <c r="T761" s="1"/>
  <c r="S761"/>
  <c r="J760"/>
  <c r="W760"/>
  <c r="H760"/>
  <c r="V760"/>
  <c r="U760"/>
  <c r="F760"/>
  <c r="T760" s="1"/>
  <c r="S760"/>
  <c r="J759"/>
  <c r="X759" s="1"/>
  <c r="W759"/>
  <c r="H759"/>
  <c r="V759" s="1"/>
  <c r="U759"/>
  <c r="F759"/>
  <c r="S759"/>
  <c r="J758"/>
  <c r="X758" s="1"/>
  <c r="W758"/>
  <c r="H758"/>
  <c r="V758" s="1"/>
  <c r="U758"/>
  <c r="F758"/>
  <c r="S758"/>
  <c r="J757"/>
  <c r="X757"/>
  <c r="W757"/>
  <c r="H757"/>
  <c r="V757" s="1"/>
  <c r="U757"/>
  <c r="F757"/>
  <c r="T757" s="1"/>
  <c r="J756"/>
  <c r="X756"/>
  <c r="H756"/>
  <c r="U756"/>
  <c r="F756"/>
  <c r="T756" s="1"/>
  <c r="S756"/>
  <c r="J755"/>
  <c r="W755"/>
  <c r="H755"/>
  <c r="V755"/>
  <c r="U755"/>
  <c r="F755"/>
  <c r="T755"/>
  <c r="S755"/>
  <c r="J754"/>
  <c r="W754"/>
  <c r="H754"/>
  <c r="V754"/>
  <c r="F754"/>
  <c r="T754" s="1"/>
  <c r="S754"/>
  <c r="J753"/>
  <c r="W753"/>
  <c r="H753"/>
  <c r="V753" s="1"/>
  <c r="U753"/>
  <c r="F753"/>
  <c r="T753" s="1"/>
  <c r="S753"/>
  <c r="J752"/>
  <c r="X752"/>
  <c r="W752"/>
  <c r="H752"/>
  <c r="V752"/>
  <c r="U752"/>
  <c r="F752"/>
  <c r="T752" s="1"/>
  <c r="S752"/>
  <c r="J751"/>
  <c r="X751"/>
  <c r="H751"/>
  <c r="V751" s="1"/>
  <c r="U751"/>
  <c r="F751"/>
  <c r="S751"/>
  <c r="J750"/>
  <c r="X750" s="1"/>
  <c r="W750"/>
  <c r="H750"/>
  <c r="V750" s="1"/>
  <c r="U750"/>
  <c r="F750"/>
  <c r="S750"/>
  <c r="J749"/>
  <c r="X749"/>
  <c r="W749"/>
  <c r="H749"/>
  <c r="V749" s="1"/>
  <c r="U749"/>
  <c r="F749"/>
  <c r="T749" s="1"/>
  <c r="J748"/>
  <c r="X748"/>
  <c r="W748"/>
  <c r="H748"/>
  <c r="U748"/>
  <c r="F748"/>
  <c r="T748" s="1"/>
  <c r="S748"/>
  <c r="J747"/>
  <c r="H747"/>
  <c r="V747"/>
  <c r="U747"/>
  <c r="F747"/>
  <c r="T747"/>
  <c r="S747"/>
  <c r="J746"/>
  <c r="W746"/>
  <c r="H746"/>
  <c r="V746"/>
  <c r="U746"/>
  <c r="F746"/>
  <c r="T746"/>
  <c r="S746"/>
  <c r="J745"/>
  <c r="W745"/>
  <c r="H745"/>
  <c r="V745" s="1"/>
  <c r="U745"/>
  <c r="F745"/>
  <c r="T745" s="1"/>
  <c r="S745"/>
  <c r="J744"/>
  <c r="X744"/>
  <c r="W744"/>
  <c r="H744"/>
  <c r="V744"/>
  <c r="U744"/>
  <c r="F744"/>
  <c r="T744" s="1"/>
  <c r="S744"/>
  <c r="J743"/>
  <c r="X743"/>
  <c r="H743"/>
  <c r="V743" s="1"/>
  <c r="U743"/>
  <c r="F743"/>
  <c r="S743"/>
  <c r="J742"/>
  <c r="W742"/>
  <c r="H742"/>
  <c r="V742" s="1"/>
  <c r="U742"/>
  <c r="F742"/>
  <c r="T742"/>
  <c r="S742"/>
  <c r="J741"/>
  <c r="W741"/>
  <c r="H741"/>
  <c r="U741"/>
  <c r="F741"/>
  <c r="T741"/>
  <c r="J740"/>
  <c r="X740"/>
  <c r="W740"/>
  <c r="H740"/>
  <c r="U740"/>
  <c r="F740"/>
  <c r="T740" s="1"/>
  <c r="S740"/>
  <c r="J739"/>
  <c r="W739"/>
  <c r="H739"/>
  <c r="V739"/>
  <c r="U739"/>
  <c r="F739"/>
  <c r="T739"/>
  <c r="S739"/>
  <c r="J738"/>
  <c r="W738"/>
  <c r="H738"/>
  <c r="V738" s="1"/>
  <c r="U738"/>
  <c r="F738"/>
  <c r="T738" s="1"/>
  <c r="S738"/>
  <c r="J737"/>
  <c r="W737"/>
  <c r="H737"/>
  <c r="V737" s="1"/>
  <c r="U737"/>
  <c r="F737"/>
  <c r="T737" s="1"/>
  <c r="S737"/>
  <c r="J736"/>
  <c r="W736"/>
  <c r="H736"/>
  <c r="V736"/>
  <c r="U736"/>
  <c r="F736"/>
  <c r="S736"/>
  <c r="J735"/>
  <c r="X735" s="1"/>
  <c r="W735"/>
  <c r="H735"/>
  <c r="V735"/>
  <c r="U735"/>
  <c r="F735"/>
  <c r="S735"/>
  <c r="J734"/>
  <c r="W734"/>
  <c r="H734"/>
  <c r="V734" s="1"/>
  <c r="U734"/>
  <c r="F734"/>
  <c r="T734"/>
  <c r="S734"/>
  <c r="J733"/>
  <c r="W733"/>
  <c r="H733"/>
  <c r="U733"/>
  <c r="F733"/>
  <c r="T733" s="1"/>
  <c r="S733"/>
  <c r="J732"/>
  <c r="X732" s="1"/>
  <c r="W732"/>
  <c r="H732"/>
  <c r="U732"/>
  <c r="F732"/>
  <c r="T732" s="1"/>
  <c r="S732"/>
  <c r="J731"/>
  <c r="X731" s="1"/>
  <c r="H731"/>
  <c r="V731"/>
  <c r="U731"/>
  <c r="F731"/>
  <c r="T731"/>
  <c r="S731"/>
  <c r="J730"/>
  <c r="W730"/>
  <c r="H730"/>
  <c r="V730" s="1"/>
  <c r="F730"/>
  <c r="T730"/>
  <c r="S730"/>
  <c r="J729"/>
  <c r="W729"/>
  <c r="H729"/>
  <c r="V729" s="1"/>
  <c r="U729"/>
  <c r="F729"/>
  <c r="T729" s="1"/>
  <c r="S729"/>
  <c r="J728"/>
  <c r="X728"/>
  <c r="W728"/>
  <c r="H728"/>
  <c r="V728"/>
  <c r="U728"/>
  <c r="F728"/>
  <c r="S728"/>
  <c r="J727"/>
  <c r="X727"/>
  <c r="W727"/>
  <c r="H727"/>
  <c r="V727"/>
  <c r="U727"/>
  <c r="F727"/>
  <c r="S727"/>
  <c r="J725"/>
  <c r="W725"/>
  <c r="H725"/>
  <c r="V725" s="1"/>
  <c r="F725"/>
  <c r="T725"/>
  <c r="S725"/>
  <c r="J724"/>
  <c r="W724"/>
  <c r="H724"/>
  <c r="V724" s="1"/>
  <c r="U724"/>
  <c r="F724"/>
  <c r="T724"/>
  <c r="S724"/>
  <c r="J723"/>
  <c r="X723" s="1"/>
  <c r="W723"/>
  <c r="H723"/>
  <c r="U723"/>
  <c r="F723"/>
  <c r="T723" s="1"/>
  <c r="S723"/>
  <c r="J722"/>
  <c r="X722" s="1"/>
  <c r="W722"/>
  <c r="H722"/>
  <c r="V722"/>
  <c r="U722"/>
  <c r="F722"/>
  <c r="T722"/>
  <c r="S722"/>
  <c r="J721"/>
  <c r="X721" s="1"/>
  <c r="W721"/>
  <c r="H721"/>
  <c r="V721"/>
  <c r="U721"/>
  <c r="F721"/>
  <c r="T721" s="1"/>
  <c r="S721"/>
  <c r="J720"/>
  <c r="W720"/>
  <c r="H720"/>
  <c r="V720" s="1"/>
  <c r="U720"/>
  <c r="F720"/>
  <c r="T720" s="1"/>
  <c r="S720"/>
  <c r="J719"/>
  <c r="X719"/>
  <c r="W719"/>
  <c r="H719"/>
  <c r="V719"/>
  <c r="U719"/>
  <c r="F719"/>
  <c r="T719" s="1"/>
  <c r="S719"/>
  <c r="J718"/>
  <c r="X718"/>
  <c r="W718"/>
  <c r="H718"/>
  <c r="V718" s="1"/>
  <c r="U718"/>
  <c r="F718"/>
  <c r="S718"/>
  <c r="J717"/>
  <c r="W717"/>
  <c r="H717"/>
  <c r="V717" s="1"/>
  <c r="U717"/>
  <c r="F717"/>
  <c r="T717"/>
  <c r="S717"/>
  <c r="J716"/>
  <c r="W716"/>
  <c r="H716"/>
  <c r="V716" s="1"/>
  <c r="U716"/>
  <c r="F716"/>
  <c r="T716"/>
  <c r="S716"/>
  <c r="J715"/>
  <c r="X715" s="1"/>
  <c r="W715"/>
  <c r="H715"/>
  <c r="U715"/>
  <c r="F715"/>
  <c r="S715"/>
  <c r="J714"/>
  <c r="X714" s="1"/>
  <c r="W714"/>
  <c r="H714"/>
  <c r="V714"/>
  <c r="U714"/>
  <c r="F714"/>
  <c r="S714"/>
  <c r="F728" i="1"/>
  <c r="H728"/>
  <c r="J728"/>
  <c r="F729"/>
  <c r="T729" s="1"/>
  <c r="H729"/>
  <c r="V729" s="1"/>
  <c r="J729"/>
  <c r="F730"/>
  <c r="H730"/>
  <c r="V730" s="1"/>
  <c r="J730"/>
  <c r="F731"/>
  <c r="H731"/>
  <c r="J731"/>
  <c r="X731" s="1"/>
  <c r="F732"/>
  <c r="T732" s="1"/>
  <c r="H732"/>
  <c r="J732"/>
  <c r="F733"/>
  <c r="H733"/>
  <c r="J733"/>
  <c r="F734"/>
  <c r="H734"/>
  <c r="V734" s="1"/>
  <c r="J734"/>
  <c r="X734" s="1"/>
  <c r="F735"/>
  <c r="H735"/>
  <c r="J735"/>
  <c r="X735" s="1"/>
  <c r="F736"/>
  <c r="H736"/>
  <c r="J736"/>
  <c r="F737"/>
  <c r="T737" s="1"/>
  <c r="H737"/>
  <c r="V737" s="1"/>
  <c r="J737"/>
  <c r="F738"/>
  <c r="H738"/>
  <c r="V738" s="1"/>
  <c r="J738"/>
  <c r="F739"/>
  <c r="H739"/>
  <c r="J739"/>
  <c r="X739" s="1"/>
  <c r="F740"/>
  <c r="T740" s="1"/>
  <c r="H740"/>
  <c r="J740"/>
  <c r="F741"/>
  <c r="H741"/>
  <c r="J741"/>
  <c r="F742"/>
  <c r="H742"/>
  <c r="V742" s="1"/>
  <c r="J742"/>
  <c r="X742" s="1"/>
  <c r="F743"/>
  <c r="H743"/>
  <c r="J743"/>
  <c r="X743" s="1"/>
  <c r="F744"/>
  <c r="H744"/>
  <c r="J744"/>
  <c r="F745"/>
  <c r="T745" s="1"/>
  <c r="H745"/>
  <c r="V745" s="1"/>
  <c r="J745"/>
  <c r="F746"/>
  <c r="H746"/>
  <c r="V746" s="1"/>
  <c r="J746"/>
  <c r="F747"/>
  <c r="H747"/>
  <c r="J747"/>
  <c r="X747" s="1"/>
  <c r="F748"/>
  <c r="T748" s="1"/>
  <c r="H748"/>
  <c r="J748"/>
  <c r="F749"/>
  <c r="H749"/>
  <c r="J749"/>
  <c r="F750"/>
  <c r="H750"/>
  <c r="V750" s="1"/>
  <c r="J750"/>
  <c r="X750" s="1"/>
  <c r="F751"/>
  <c r="H751"/>
  <c r="J751"/>
  <c r="X751" s="1"/>
  <c r="F752"/>
  <c r="H752"/>
  <c r="J752"/>
  <c r="F753"/>
  <c r="T753" s="1"/>
  <c r="H753"/>
  <c r="V753" s="1"/>
  <c r="J753"/>
  <c r="F754"/>
  <c r="H754"/>
  <c r="V754" s="1"/>
  <c r="J754"/>
  <c r="F755"/>
  <c r="H755"/>
  <c r="J755"/>
  <c r="X755" s="1"/>
  <c r="F756"/>
  <c r="T756" s="1"/>
  <c r="H756"/>
  <c r="J756"/>
  <c r="F757"/>
  <c r="H757"/>
  <c r="J757"/>
  <c r="F758"/>
  <c r="H758"/>
  <c r="V758" s="1"/>
  <c r="J758"/>
  <c r="X758" s="1"/>
  <c r="F759"/>
  <c r="H759"/>
  <c r="J759"/>
  <c r="X759" s="1"/>
  <c r="F760"/>
  <c r="H760"/>
  <c r="J760"/>
  <c r="F761"/>
  <c r="T761" s="1"/>
  <c r="H761"/>
  <c r="V761" s="1"/>
  <c r="J761"/>
  <c r="F762"/>
  <c r="H762"/>
  <c r="V762" s="1"/>
  <c r="J762"/>
  <c r="F763"/>
  <c r="H763"/>
  <c r="J763"/>
  <c r="X763" s="1"/>
  <c r="F764"/>
  <c r="T764" s="1"/>
  <c r="H764"/>
  <c r="J764"/>
  <c r="F765"/>
  <c r="H765"/>
  <c r="J765"/>
  <c r="F766"/>
  <c r="H766"/>
  <c r="V766" s="1"/>
  <c r="J766"/>
  <c r="X766" s="1"/>
  <c r="F767"/>
  <c r="H767"/>
  <c r="J767"/>
  <c r="X767" s="1"/>
  <c r="F768"/>
  <c r="H768"/>
  <c r="J768"/>
  <c r="F769"/>
  <c r="T769" s="1"/>
  <c r="H769"/>
  <c r="V769" s="1"/>
  <c r="J769"/>
  <c r="F770"/>
  <c r="H770"/>
  <c r="V770" s="1"/>
  <c r="J770"/>
  <c r="F771"/>
  <c r="H771"/>
  <c r="J771"/>
  <c r="X771" s="1"/>
  <c r="F772"/>
  <c r="T772" s="1"/>
  <c r="H772"/>
  <c r="J772"/>
  <c r="F773"/>
  <c r="H773"/>
  <c r="J773"/>
  <c r="F774"/>
  <c r="H774"/>
  <c r="V774" s="1"/>
  <c r="J774"/>
  <c r="X774" s="1"/>
  <c r="F775"/>
  <c r="H775"/>
  <c r="J775"/>
  <c r="X775" s="1"/>
  <c r="F776"/>
  <c r="H776"/>
  <c r="J776"/>
  <c r="F777"/>
  <c r="T777" s="1"/>
  <c r="H777"/>
  <c r="V777" s="1"/>
  <c r="J777"/>
  <c r="F778"/>
  <c r="H778"/>
  <c r="V778" s="1"/>
  <c r="J778"/>
  <c r="F779"/>
  <c r="H779"/>
  <c r="J779"/>
  <c r="X779" s="1"/>
  <c r="F780"/>
  <c r="T780" s="1"/>
  <c r="H780"/>
  <c r="J780"/>
  <c r="F781"/>
  <c r="H781"/>
  <c r="J781"/>
  <c r="F782"/>
  <c r="H782"/>
  <c r="V782" s="1"/>
  <c r="J782"/>
  <c r="X782" s="1"/>
  <c r="F783"/>
  <c r="H783"/>
  <c r="J783"/>
  <c r="X783" s="1"/>
  <c r="F784"/>
  <c r="H784"/>
  <c r="J784"/>
  <c r="F785"/>
  <c r="T785" s="1"/>
  <c r="H785"/>
  <c r="V785" s="1"/>
  <c r="J785"/>
  <c r="S728"/>
  <c r="F712"/>
  <c r="T762" s="1"/>
  <c r="H712"/>
  <c r="V733" s="1"/>
  <c r="V728"/>
  <c r="J712"/>
  <c r="X728"/>
  <c r="S729"/>
  <c r="W729"/>
  <c r="X729"/>
  <c r="S730"/>
  <c r="T730"/>
  <c r="U730"/>
  <c r="X730"/>
  <c r="S731"/>
  <c r="V731"/>
  <c r="W731"/>
  <c r="S732"/>
  <c r="U732"/>
  <c r="V732"/>
  <c r="W732"/>
  <c r="X732"/>
  <c r="S733"/>
  <c r="X733"/>
  <c r="S734"/>
  <c r="T734"/>
  <c r="U734"/>
  <c r="W734"/>
  <c r="S735"/>
  <c r="V735"/>
  <c r="W735"/>
  <c r="S736"/>
  <c r="U736"/>
  <c r="V736"/>
  <c r="X736"/>
  <c r="S737"/>
  <c r="W737"/>
  <c r="X737"/>
  <c r="S738"/>
  <c r="T738"/>
  <c r="U738"/>
  <c r="W738"/>
  <c r="X738"/>
  <c r="S739"/>
  <c r="V739"/>
  <c r="W739"/>
  <c r="S740"/>
  <c r="U740"/>
  <c r="V740"/>
  <c r="W740"/>
  <c r="X740"/>
  <c r="S741"/>
  <c r="W741"/>
  <c r="X741"/>
  <c r="S742"/>
  <c r="T742"/>
  <c r="U742"/>
  <c r="S743"/>
  <c r="T743"/>
  <c r="V743"/>
  <c r="W743"/>
  <c r="S744"/>
  <c r="U744"/>
  <c r="V744"/>
  <c r="X744"/>
  <c r="W745"/>
  <c r="X745"/>
  <c r="S746"/>
  <c r="U746"/>
  <c r="W746"/>
  <c r="X746"/>
  <c r="S747"/>
  <c r="T747"/>
  <c r="V747"/>
  <c r="W747"/>
  <c r="S748"/>
  <c r="U748"/>
  <c r="V748"/>
  <c r="W748"/>
  <c r="X748"/>
  <c r="S749"/>
  <c r="W749"/>
  <c r="X749"/>
  <c r="S750"/>
  <c r="T750"/>
  <c r="U750"/>
  <c r="W750"/>
  <c r="S751"/>
  <c r="T751"/>
  <c r="V751"/>
  <c r="W751"/>
  <c r="S752"/>
  <c r="U752"/>
  <c r="V752"/>
  <c r="W752"/>
  <c r="X752"/>
  <c r="S753"/>
  <c r="X753"/>
  <c r="S754"/>
  <c r="T754"/>
  <c r="U754"/>
  <c r="X754"/>
  <c r="S755"/>
  <c r="T755"/>
  <c r="V755"/>
  <c r="W755"/>
  <c r="S756"/>
  <c r="U756"/>
  <c r="V756"/>
  <c r="W756"/>
  <c r="X756"/>
  <c r="S757"/>
  <c r="W757"/>
  <c r="X757"/>
  <c r="S758"/>
  <c r="T758"/>
  <c r="U758"/>
  <c r="S759"/>
  <c r="T759"/>
  <c r="V759"/>
  <c r="W759"/>
  <c r="S760"/>
  <c r="U760"/>
  <c r="V760"/>
  <c r="X760"/>
  <c r="S761"/>
  <c r="W761"/>
  <c r="X761"/>
  <c r="S762"/>
  <c r="W762"/>
  <c r="X762"/>
  <c r="S763"/>
  <c r="T763"/>
  <c r="V763"/>
  <c r="W763"/>
  <c r="S764"/>
  <c r="U764"/>
  <c r="V764"/>
  <c r="W764"/>
  <c r="X764"/>
  <c r="S765"/>
  <c r="W765"/>
  <c r="X765"/>
  <c r="S766"/>
  <c r="U766"/>
  <c r="W766"/>
  <c r="S767"/>
  <c r="T767"/>
  <c r="V767"/>
  <c r="W767"/>
  <c r="S768"/>
  <c r="U768"/>
  <c r="V768"/>
  <c r="X768"/>
  <c r="S769"/>
  <c r="W769"/>
  <c r="X769"/>
  <c r="U770"/>
  <c r="W770"/>
  <c r="X770"/>
  <c r="S771"/>
  <c r="V771"/>
  <c r="W771"/>
  <c r="S772"/>
  <c r="U772"/>
  <c r="V772"/>
  <c r="X772"/>
  <c r="S773"/>
  <c r="W773"/>
  <c r="X773"/>
  <c r="S774"/>
  <c r="U774"/>
  <c r="S775"/>
  <c r="T775"/>
  <c r="V775"/>
  <c r="W775"/>
  <c r="S776"/>
  <c r="U776"/>
  <c r="V776"/>
  <c r="W776"/>
  <c r="X776"/>
  <c r="S777"/>
  <c r="W777"/>
  <c r="X777"/>
  <c r="S778"/>
  <c r="T778"/>
  <c r="U778"/>
  <c r="W778"/>
  <c r="X778"/>
  <c r="S779"/>
  <c r="T779"/>
  <c r="V779"/>
  <c r="W779"/>
  <c r="S780"/>
  <c r="U780"/>
  <c r="V780"/>
  <c r="W780"/>
  <c r="X780"/>
  <c r="S781"/>
  <c r="V781"/>
  <c r="W781"/>
  <c r="X781"/>
  <c r="S782"/>
  <c r="U782"/>
  <c r="W782"/>
  <c r="S783"/>
  <c r="V783"/>
  <c r="W783"/>
  <c r="S784"/>
  <c r="U784"/>
  <c r="V784"/>
  <c r="W784"/>
  <c r="X784"/>
  <c r="S785"/>
  <c r="X785"/>
  <c r="J727"/>
  <c r="X727"/>
  <c r="W727"/>
  <c r="H727"/>
  <c r="U727"/>
  <c r="F727"/>
  <c r="T727"/>
  <c r="F714"/>
  <c r="T714" s="1"/>
  <c r="H714"/>
  <c r="V714"/>
  <c r="W714"/>
  <c r="J714"/>
  <c r="X714" s="1"/>
  <c r="F715"/>
  <c r="T715"/>
  <c r="H715"/>
  <c r="V715"/>
  <c r="W715"/>
  <c r="J715"/>
  <c r="X715" s="1"/>
  <c r="F716"/>
  <c r="T716"/>
  <c r="H716"/>
  <c r="V716"/>
  <c r="W716"/>
  <c r="J716"/>
  <c r="X716" s="1"/>
  <c r="F717"/>
  <c r="H717"/>
  <c r="V717"/>
  <c r="W717"/>
  <c r="J717"/>
  <c r="X717" s="1"/>
  <c r="F718"/>
  <c r="T718" s="1"/>
  <c r="H718"/>
  <c r="V718"/>
  <c r="W718"/>
  <c r="J718"/>
  <c r="X718" s="1"/>
  <c r="F719"/>
  <c r="T719"/>
  <c r="H719"/>
  <c r="V719"/>
  <c r="W719"/>
  <c r="J719"/>
  <c r="X719" s="1"/>
  <c r="F720"/>
  <c r="T720"/>
  <c r="H720"/>
  <c r="V720"/>
  <c r="W720"/>
  <c r="J720"/>
  <c r="X720" s="1"/>
  <c r="F721"/>
  <c r="T721"/>
  <c r="H721"/>
  <c r="V721"/>
  <c r="W721"/>
  <c r="J721"/>
  <c r="X721" s="1"/>
  <c r="F722"/>
  <c r="T722" s="1"/>
  <c r="H722"/>
  <c r="V722"/>
  <c r="W722"/>
  <c r="J722"/>
  <c r="X722" s="1"/>
  <c r="F723"/>
  <c r="T723"/>
  <c r="H723"/>
  <c r="V723"/>
  <c r="W723"/>
  <c r="J723"/>
  <c r="X723" s="1"/>
  <c r="F724"/>
  <c r="T724"/>
  <c r="H724"/>
  <c r="V724"/>
  <c r="W724"/>
  <c r="J724"/>
  <c r="X724" s="1"/>
  <c r="F725"/>
  <c r="T725"/>
  <c r="H725"/>
  <c r="V725"/>
  <c r="J725"/>
  <c r="X725" s="1"/>
  <c r="S715"/>
  <c r="S716"/>
  <c r="S717"/>
  <c r="S718"/>
  <c r="S719"/>
  <c r="S720"/>
  <c r="S721"/>
  <c r="S722"/>
  <c r="S723"/>
  <c r="S724"/>
  <c r="S725"/>
  <c r="S714"/>
  <c r="T732" i="2" l="1"/>
  <c r="T752"/>
  <c r="T776"/>
  <c r="T723"/>
  <c r="T734"/>
  <c r="T754"/>
  <c r="T758"/>
  <c r="T773"/>
  <c r="T778"/>
  <c r="T782"/>
  <c r="V1206" i="11"/>
  <c r="V1310"/>
  <c r="V1309"/>
  <c r="V1308"/>
  <c r="V1298"/>
  <c r="V1297"/>
  <c r="V1274"/>
  <c r="V1273"/>
  <c r="V1262"/>
  <c r="V1261"/>
  <c r="V1212"/>
  <c r="M742" i="1"/>
  <c r="W742"/>
  <c r="M736"/>
  <c r="W736"/>
  <c r="M1317" i="5"/>
  <c r="W1317"/>
  <c r="W1255"/>
  <c r="M1255"/>
  <c r="W1270" i="6"/>
  <c r="M1270"/>
  <c r="M1225"/>
  <c r="W1225"/>
  <c r="M1297" i="8"/>
  <c r="W1297"/>
  <c r="W1241"/>
  <c r="M1241"/>
  <c r="M1279" i="9"/>
  <c r="W1279"/>
  <c r="M1263"/>
  <c r="W1263"/>
  <c r="M1278" i="10"/>
  <c r="W1278"/>
  <c r="M1293" i="11"/>
  <c r="W1293"/>
  <c r="M712" i="2"/>
  <c r="W784"/>
  <c r="W760"/>
  <c r="W752"/>
  <c r="W744"/>
  <c r="W728"/>
  <c r="W782"/>
  <c r="W774"/>
  <c r="W750"/>
  <c r="W734"/>
  <c r="W725"/>
  <c r="W783"/>
  <c r="W775"/>
  <c r="W767"/>
  <c r="W759"/>
  <c r="W751"/>
  <c r="W727"/>
  <c r="W718"/>
  <c r="W766"/>
  <c r="W742"/>
  <c r="W717"/>
  <c r="W785"/>
  <c r="W779"/>
  <c r="W771"/>
  <c r="W763"/>
  <c r="W755"/>
  <c r="W739"/>
  <c r="W722"/>
  <c r="W714"/>
  <c r="W778"/>
  <c r="W770"/>
  <c r="W762"/>
  <c r="W754"/>
  <c r="W746"/>
  <c r="W721"/>
  <c r="M777" i="3"/>
  <c r="W777"/>
  <c r="M753"/>
  <c r="W753"/>
  <c r="L762" i="1"/>
  <c r="Y762"/>
  <c r="P762"/>
  <c r="R762" s="1"/>
  <c r="Q756"/>
  <c r="R756"/>
  <c r="O753"/>
  <c r="Q753" s="1"/>
  <c r="K753"/>
  <c r="N753" s="1"/>
  <c r="Y753"/>
  <c r="O745"/>
  <c r="K745"/>
  <c r="N745" s="1"/>
  <c r="Y745"/>
  <c r="R732" i="4"/>
  <c r="L759" i="3"/>
  <c r="N759" s="1"/>
  <c r="P759"/>
  <c r="Y759"/>
  <c r="U759"/>
  <c r="K771"/>
  <c r="Y771"/>
  <c r="O771"/>
  <c r="S771"/>
  <c r="R729" i="2"/>
  <c r="Q729"/>
  <c r="K783"/>
  <c r="O783"/>
  <c r="Q783" s="1"/>
  <c r="Y783"/>
  <c r="Y1215" i="11"/>
  <c r="K1215"/>
  <c r="N1215" s="1"/>
  <c r="S1215"/>
  <c r="R1251" i="10"/>
  <c r="Q1251"/>
  <c r="CJ15" i="12"/>
  <c r="CK15"/>
  <c r="CL15"/>
  <c r="EA15"/>
  <c r="W785" i="1"/>
  <c r="S745"/>
  <c r="X777" i="4"/>
  <c r="X753"/>
  <c r="X745"/>
  <c r="X729"/>
  <c r="X778"/>
  <c r="X770"/>
  <c r="X738"/>
  <c r="X730"/>
  <c r="X769"/>
  <c r="X761"/>
  <c r="X737"/>
  <c r="X720"/>
  <c r="X781"/>
  <c r="T717" i="2"/>
  <c r="W724"/>
  <c r="T728"/>
  <c r="W741"/>
  <c r="T744"/>
  <c r="T753"/>
  <c r="T762"/>
  <c r="W769"/>
  <c r="T772"/>
  <c r="T777"/>
  <c r="X781"/>
  <c r="X773"/>
  <c r="X749"/>
  <c r="X765"/>
  <c r="X757"/>
  <c r="X741"/>
  <c r="X733"/>
  <c r="X724"/>
  <c r="X716"/>
  <c r="X777"/>
  <c r="X769"/>
  <c r="X761"/>
  <c r="X753"/>
  <c r="X745"/>
  <c r="X737"/>
  <c r="X729"/>
  <c r="X720"/>
  <c r="V1312" i="11"/>
  <c r="V1288"/>
  <c r="W1293" i="9"/>
  <c r="T1274" i="7"/>
  <c r="T1275"/>
  <c r="T1300"/>
  <c r="M1288" i="6"/>
  <c r="W1288"/>
  <c r="M1236"/>
  <c r="W1236"/>
  <c r="M1279" i="8"/>
  <c r="W1279"/>
  <c r="M1235"/>
  <c r="W1235"/>
  <c r="M1250" i="9"/>
  <c r="W1250"/>
  <c r="W1271" i="10"/>
  <c r="M1271"/>
  <c r="M1304" i="11"/>
  <c r="W1304"/>
  <c r="M751" i="4"/>
  <c r="W751"/>
  <c r="W1289" i="7"/>
  <c r="M1289"/>
  <c r="M1241"/>
  <c r="W1241"/>
  <c r="N756" i="1"/>
  <c r="K741" i="4"/>
  <c r="O741"/>
  <c r="Q741" s="1"/>
  <c r="Y741"/>
  <c r="S741"/>
  <c r="K749"/>
  <c r="O749"/>
  <c r="Q749" s="1"/>
  <c r="Y749"/>
  <c r="S749"/>
  <c r="R755" i="3"/>
  <c r="Q755"/>
  <c r="O760"/>
  <c r="Q760" s="1"/>
  <c r="K760"/>
  <c r="N760" s="1"/>
  <c r="S760"/>
  <c r="O776"/>
  <c r="Q776" s="1"/>
  <c r="K776"/>
  <c r="N776" s="1"/>
  <c r="S776"/>
  <c r="N1287" i="11"/>
  <c r="R1280" i="10"/>
  <c r="Q1280"/>
  <c r="O1263"/>
  <c r="Y1263"/>
  <c r="K1263"/>
  <c r="S1263"/>
  <c r="W725" i="1"/>
  <c r="T783"/>
  <c r="T771"/>
  <c r="W728"/>
  <c r="X716" i="4"/>
  <c r="X717"/>
  <c r="X741"/>
  <c r="X742"/>
  <c r="X760"/>
  <c r="X782"/>
  <c r="T759"/>
  <c r="T751"/>
  <c r="T743"/>
  <c r="T735"/>
  <c r="T727"/>
  <c r="T718"/>
  <c r="T784"/>
  <c r="T776"/>
  <c r="T736"/>
  <c r="T728"/>
  <c r="T783"/>
  <c r="T775"/>
  <c r="T767"/>
  <c r="X785"/>
  <c r="X730" i="2"/>
  <c r="T733"/>
  <c r="T738"/>
  <c r="W740"/>
  <c r="X746"/>
  <c r="T749"/>
  <c r="T766"/>
  <c r="X768"/>
  <c r="V1314" i="11"/>
  <c r="V1313"/>
  <c r="V1300"/>
  <c r="V1278"/>
  <c r="V1276"/>
  <c r="W1305" i="9"/>
  <c r="W1303" i="8"/>
  <c r="V1265"/>
  <c r="V1257"/>
  <c r="V1233"/>
  <c r="V1225"/>
  <c r="V1216"/>
  <c r="V1291"/>
  <c r="V1282"/>
  <c r="V1274"/>
  <c r="V1266"/>
  <c r="V1258"/>
  <c r="V1250"/>
  <c r="V1242"/>
  <c r="V1234"/>
  <c r="V1226"/>
  <c r="V1289"/>
  <c r="V1281"/>
  <c r="V1273"/>
  <c r="V1249"/>
  <c r="V1241"/>
  <c r="V1208"/>
  <c r="V1316"/>
  <c r="V1315"/>
  <c r="V1312"/>
  <c r="V1311"/>
  <c r="V1308"/>
  <c r="V1307"/>
  <c r="V1304"/>
  <c r="V1303"/>
  <c r="V1300"/>
  <c r="V1299"/>
  <c r="V1296"/>
  <c r="V1295"/>
  <c r="V1285"/>
  <c r="V1277"/>
  <c r="V1269"/>
  <c r="V1261"/>
  <c r="V1253"/>
  <c r="V1245"/>
  <c r="V1237"/>
  <c r="V1229"/>
  <c r="V1221"/>
  <c r="V1212"/>
  <c r="T1210" i="7"/>
  <c r="T1268"/>
  <c r="W1254" i="5"/>
  <c r="W1309"/>
  <c r="W1271"/>
  <c r="M1271"/>
  <c r="M1293" i="6"/>
  <c r="W1293"/>
  <c r="W1275"/>
  <c r="M1275"/>
  <c r="M1308" i="8"/>
  <c r="W1308"/>
  <c r="M1215"/>
  <c r="W1215"/>
  <c r="M1317" i="10"/>
  <c r="W1317"/>
  <c r="W1294"/>
  <c r="M1286" i="11"/>
  <c r="W1286"/>
  <c r="M1269"/>
  <c r="M743" i="2"/>
  <c r="W743"/>
  <c r="M738"/>
  <c r="W738"/>
  <c r="W756" i="4"/>
  <c r="M756"/>
  <c r="M1304" i="7"/>
  <c r="W1304"/>
  <c r="M1294"/>
  <c r="W1294"/>
  <c r="O727" i="1"/>
  <c r="Q727" s="1"/>
  <c r="K727"/>
  <c r="N727" s="1"/>
  <c r="S727"/>
  <c r="Y727"/>
  <c r="Q782"/>
  <c r="R782"/>
  <c r="K770"/>
  <c r="O770"/>
  <c r="S770"/>
  <c r="R741" i="4"/>
  <c r="Q743" i="3"/>
  <c r="Q753"/>
  <c r="K755"/>
  <c r="Y755"/>
  <c r="S755"/>
  <c r="R1317" i="11"/>
  <c r="Q1317"/>
  <c r="N1311"/>
  <c r="O1292"/>
  <c r="K1292"/>
  <c r="N1292" s="1"/>
  <c r="Y1292"/>
  <c r="S1292"/>
  <c r="K1265" i="10"/>
  <c r="N1265" s="1"/>
  <c r="O1265"/>
  <c r="O1252"/>
  <c r="K1252"/>
  <c r="N1252" s="1"/>
  <c r="Y1252"/>
  <c r="S1252"/>
  <c r="K1243"/>
  <c r="N1243" s="1"/>
  <c r="O1243"/>
  <c r="S1243"/>
  <c r="Y1243"/>
  <c r="R1223" i="9"/>
  <c r="P1220"/>
  <c r="L1220"/>
  <c r="Y1220"/>
  <c r="R1288" i="8"/>
  <c r="Q1288"/>
  <c r="Q1300" i="7"/>
  <c r="R1300"/>
  <c r="R1257"/>
  <c r="Q1257"/>
  <c r="T779" i="2"/>
  <c r="T763"/>
  <c r="T747"/>
  <c r="T771"/>
  <c r="T755"/>
  <c r="T739"/>
  <c r="T731"/>
  <c r="T722"/>
  <c r="T714"/>
  <c r="T783"/>
  <c r="T775"/>
  <c r="T767"/>
  <c r="T759"/>
  <c r="T751"/>
  <c r="T743"/>
  <c r="T735"/>
  <c r="T727"/>
  <c r="T718"/>
  <c r="V1210" i="11"/>
  <c r="V1267"/>
  <c r="V1275"/>
  <c r="V1299"/>
  <c r="V1315"/>
  <c r="V1283"/>
  <c r="V1291"/>
  <c r="V1307"/>
  <c r="V1211"/>
  <c r="V1220"/>
  <c r="V1221"/>
  <c r="V1222"/>
  <c r="V1223"/>
  <c r="V1224"/>
  <c r="V1225"/>
  <c r="V1226"/>
  <c r="V1227"/>
  <c r="V1228"/>
  <c r="V1229"/>
  <c r="V1230"/>
  <c r="V1231"/>
  <c r="V1232"/>
  <c r="V1233"/>
  <c r="V1234"/>
  <c r="V1235"/>
  <c r="V1236"/>
  <c r="V1237"/>
  <c r="V1238"/>
  <c r="V1239"/>
  <c r="V1240"/>
  <c r="V1241"/>
  <c r="V1242"/>
  <c r="V1243"/>
  <c r="V1244"/>
  <c r="V1245"/>
  <c r="V1246"/>
  <c r="V1247"/>
  <c r="V1248"/>
  <c r="V1249"/>
  <c r="V1250"/>
  <c r="V1251"/>
  <c r="V1252"/>
  <c r="V1253"/>
  <c r="V1254"/>
  <c r="V1255"/>
  <c r="V1256"/>
  <c r="V1257"/>
  <c r="V1258"/>
  <c r="V1259"/>
  <c r="V1260"/>
  <c r="V1263"/>
  <c r="V1271"/>
  <c r="V1279"/>
  <c r="V1287"/>
  <c r="V1295"/>
  <c r="V1303"/>
  <c r="V1311"/>
  <c r="M774" i="1"/>
  <c r="W774"/>
  <c r="M1265" i="5"/>
  <c r="W1265"/>
  <c r="M1301" i="8"/>
  <c r="W1301"/>
  <c r="M1282" i="10"/>
  <c r="W1282"/>
  <c r="M1285" i="11"/>
  <c r="W1285"/>
  <c r="M769" i="3"/>
  <c r="W769"/>
  <c r="M762" i="4"/>
  <c r="W762"/>
  <c r="K730" i="3"/>
  <c r="O730"/>
  <c r="Y730"/>
  <c r="S730"/>
  <c r="L785"/>
  <c r="N785" s="1"/>
  <c r="P785"/>
  <c r="R785" s="1"/>
  <c r="Y785"/>
  <c r="L749" i="2"/>
  <c r="N749" s="1"/>
  <c r="P749"/>
  <c r="R749" s="1"/>
  <c r="Y749"/>
  <c r="U749"/>
  <c r="O781"/>
  <c r="K781"/>
  <c r="S781"/>
  <c r="K784"/>
  <c r="N784" s="1"/>
  <c r="Y784"/>
  <c r="O784"/>
  <c r="S784"/>
  <c r="EE14" i="12"/>
  <c r="T725" i="2"/>
  <c r="T742"/>
  <c r="T756"/>
  <c r="T765"/>
  <c r="T770"/>
  <c r="T784"/>
  <c r="V1318" i="11"/>
  <c r="V1281"/>
  <c r="V1266"/>
  <c r="V1219"/>
  <c r="T1277" i="7"/>
  <c r="T1273"/>
  <c r="T1269"/>
  <c r="T1265"/>
  <c r="T1245"/>
  <c r="T1244"/>
  <c r="T1237"/>
  <c r="T1236"/>
  <c r="T1235"/>
  <c r="T1261"/>
  <c r="T1260"/>
  <c r="T1259"/>
  <c r="T1257"/>
  <c r="T1256"/>
  <c r="T1255"/>
  <c r="T1253"/>
  <c r="T1252"/>
  <c r="T1251"/>
  <c r="T1249"/>
  <c r="T1248"/>
  <c r="T1247"/>
  <c r="T1243"/>
  <c r="T1241"/>
  <c r="T1240"/>
  <c r="T1239"/>
  <c r="T1309"/>
  <c r="T1305"/>
  <c r="T1301"/>
  <c r="T1212"/>
  <c r="T1297"/>
  <c r="T1296"/>
  <c r="T1295"/>
  <c r="T1208"/>
  <c r="T1207"/>
  <c r="T1206"/>
  <c r="M1246" i="5"/>
  <c r="W1246"/>
  <c r="M1240"/>
  <c r="W1240"/>
  <c r="W1234" i="6"/>
  <c r="M1234"/>
  <c r="M1294" i="8"/>
  <c r="W1294"/>
  <c r="M1232"/>
  <c r="W1232"/>
  <c r="M1316" i="9"/>
  <c r="W1316"/>
  <c r="M1299"/>
  <c r="W1299"/>
  <c r="M1242"/>
  <c r="W1242"/>
  <c r="M1298" i="10"/>
  <c r="W1298"/>
  <c r="M1287"/>
  <c r="W1287"/>
  <c r="M1281"/>
  <c r="W1281"/>
  <c r="M1257"/>
  <c r="W1257"/>
  <c r="M783" i="4"/>
  <c r="W783"/>
  <c r="M778"/>
  <c r="W778"/>
  <c r="M1281" i="7"/>
  <c r="W1281"/>
  <c r="M1265"/>
  <c r="W1265"/>
  <c r="M1250"/>
  <c r="W1250"/>
  <c r="Q757" i="1"/>
  <c r="P746"/>
  <c r="R746" s="1"/>
  <c r="Y746"/>
  <c r="L746"/>
  <c r="N746" s="1"/>
  <c r="Q768" i="2"/>
  <c r="R768"/>
  <c r="T717" i="1"/>
  <c r="T766"/>
  <c r="U762"/>
  <c r="T746"/>
  <c r="T773"/>
  <c r="T757"/>
  <c r="T749"/>
  <c r="T741"/>
  <c r="T733"/>
  <c r="X739" i="4"/>
  <c r="U785" i="3"/>
  <c r="X722" i="2"/>
  <c r="T736"/>
  <c r="W753"/>
  <c r="X758"/>
  <c r="X762"/>
  <c r="T764"/>
  <c r="T769"/>
  <c r="X782"/>
  <c r="V1304" i="11"/>
  <c r="V1292"/>
  <c r="V1282"/>
  <c r="V1269"/>
  <c r="V1268"/>
  <c r="W1208" i="9"/>
  <c r="T1217" i="7"/>
  <c r="T1230"/>
  <c r="T1231"/>
  <c r="T1232"/>
  <c r="T1281"/>
  <c r="T1303"/>
  <c r="M1251" i="5"/>
  <c r="W1251"/>
  <c r="M1313" i="6"/>
  <c r="W1313"/>
  <c r="M1291"/>
  <c r="W1291"/>
  <c r="W1312" i="8"/>
  <c r="M1312"/>
  <c r="M1315" i="9"/>
  <c r="W1315"/>
  <c r="M758" i="2"/>
  <c r="W758"/>
  <c r="M736"/>
  <c r="W736"/>
  <c r="M1216" i="7"/>
  <c r="W1216"/>
  <c r="Q1285" i="11"/>
  <c r="L1274"/>
  <c r="P1274"/>
  <c r="R1274" s="1"/>
  <c r="Y1274"/>
  <c r="T782" i="1"/>
  <c r="W733"/>
  <c r="T714" i="4"/>
  <c r="T715"/>
  <c r="X724"/>
  <c r="X736"/>
  <c r="X747"/>
  <c r="T750"/>
  <c r="T758"/>
  <c r="X765"/>
  <c r="X766"/>
  <c r="W784"/>
  <c r="V756"/>
  <c r="V748"/>
  <c r="V740"/>
  <c r="V732"/>
  <c r="V723"/>
  <c r="V781"/>
  <c r="V741"/>
  <c r="V733"/>
  <c r="V780"/>
  <c r="V772"/>
  <c r="V764"/>
  <c r="V715"/>
  <c r="V784"/>
  <c r="W716" i="2"/>
  <c r="X717"/>
  <c r="T719"/>
  <c r="T724"/>
  <c r="T730"/>
  <c r="W732"/>
  <c r="X738"/>
  <c r="T741"/>
  <c r="T746"/>
  <c r="W748"/>
  <c r="X752"/>
  <c r="W757"/>
  <c r="W761"/>
  <c r="T774"/>
  <c r="X776"/>
  <c r="S783"/>
  <c r="V784"/>
  <c r="V776"/>
  <c r="V752"/>
  <c r="V768"/>
  <c r="V760"/>
  <c r="V744"/>
  <c r="V736"/>
  <c r="V728"/>
  <c r="V719"/>
  <c r="V780"/>
  <c r="V772"/>
  <c r="V764"/>
  <c r="V756"/>
  <c r="V748"/>
  <c r="V740"/>
  <c r="V732"/>
  <c r="V723"/>
  <c r="V715"/>
  <c r="W1307" i="11"/>
  <c r="V1294"/>
  <c r="V1284"/>
  <c r="V1270"/>
  <c r="W1227" i="10"/>
  <c r="W1245" i="9"/>
  <c r="W1261"/>
  <c r="V1217" i="8"/>
  <c r="V1219"/>
  <c r="V1246"/>
  <c r="V1262"/>
  <c r="V1278"/>
  <c r="V1280"/>
  <c r="V1297"/>
  <c r="V1305"/>
  <c r="V1313"/>
  <c r="T1216" i="7"/>
  <c r="T1271"/>
  <c r="T1278"/>
  <c r="T1279"/>
  <c r="T1280"/>
  <c r="T1307"/>
  <c r="W1216" i="6"/>
  <c r="W1239"/>
  <c r="M772" i="1"/>
  <c r="W772"/>
  <c r="M1233" i="5"/>
  <c r="W1233"/>
  <c r="M1222"/>
  <c r="W1222"/>
  <c r="M1215"/>
  <c r="W1215"/>
  <c r="M1209"/>
  <c r="W1209"/>
  <c r="M1312" i="6"/>
  <c r="W1312"/>
  <c r="M1317" i="8"/>
  <c r="W1317"/>
  <c r="M1287"/>
  <c r="W1287"/>
  <c r="W1225"/>
  <c r="M1225"/>
  <c r="M1219"/>
  <c r="W1314" i="10"/>
  <c r="W1303"/>
  <c r="M747" i="2"/>
  <c r="W747"/>
  <c r="Q765" i="1"/>
  <c r="R765"/>
  <c r="O771" i="4"/>
  <c r="K771"/>
  <c r="Q756" i="3"/>
  <c r="L750" i="2"/>
  <c r="N750" s="1"/>
  <c r="P750"/>
  <c r="R750" s="1"/>
  <c r="U750"/>
  <c r="R757"/>
  <c r="L1298" i="11"/>
  <c r="N1298" s="1"/>
  <c r="P1298"/>
  <c r="Y1298"/>
  <c r="R1304" i="9"/>
  <c r="Q1304"/>
  <c r="K1247"/>
  <c r="O1247"/>
  <c r="Y1247"/>
  <c r="L1239"/>
  <c r="N1239" s="1"/>
  <c r="P1239"/>
  <c r="Y1239"/>
  <c r="U1239"/>
  <c r="R1272" i="8"/>
  <c r="Q1272"/>
  <c r="P1281" i="7"/>
  <c r="Y1281"/>
  <c r="U1281"/>
  <c r="L1281"/>
  <c r="N1281" s="1"/>
  <c r="P1276"/>
  <c r="L1276"/>
  <c r="N1276" s="1"/>
  <c r="U1276"/>
  <c r="O1272"/>
  <c r="K1272"/>
  <c r="N1272" s="1"/>
  <c r="Y1272"/>
  <c r="S1272"/>
  <c r="L1246"/>
  <c r="P1246"/>
  <c r="Q1246" s="1"/>
  <c r="Y1246"/>
  <c r="U1246"/>
  <c r="R1230"/>
  <c r="Q1230"/>
  <c r="T737" i="2"/>
  <c r="T748"/>
  <c r="T757"/>
  <c r="T781"/>
  <c r="V1265" i="11"/>
  <c r="W1235" i="5"/>
  <c r="M1235"/>
  <c r="W1286" i="6"/>
  <c r="M1286"/>
  <c r="M1314" i="8"/>
  <c r="W1314"/>
  <c r="W1300" i="9"/>
  <c r="M1300"/>
  <c r="M1283"/>
  <c r="W1283"/>
  <c r="M1267"/>
  <c r="W1267"/>
  <c r="M1220"/>
  <c r="W1220"/>
  <c r="M1274" i="11"/>
  <c r="W1274"/>
  <c r="M1262"/>
  <c r="W1262"/>
  <c r="M757" i="3"/>
  <c r="W757"/>
  <c r="R783"/>
  <c r="Q783"/>
  <c r="P763" i="2"/>
  <c r="L763"/>
  <c r="N763" s="1"/>
  <c r="Y763"/>
  <c r="U763"/>
  <c r="Y722" i="3"/>
  <c r="S722"/>
  <c r="N1287" i="10"/>
  <c r="T715" i="2"/>
  <c r="T720"/>
  <c r="T760"/>
  <c r="V1214" i="11"/>
  <c r="V1216"/>
  <c r="V1208"/>
  <c r="T1272" i="7"/>
  <c r="T1282"/>
  <c r="T1283"/>
  <c r="T1284"/>
  <c r="T1285"/>
  <c r="T1286"/>
  <c r="T1287"/>
  <c r="T1288"/>
  <c r="T1289"/>
  <c r="T1290"/>
  <c r="T1291"/>
  <c r="T1292"/>
  <c r="T1308"/>
  <c r="W1280" i="6"/>
  <c r="M1282" i="9"/>
  <c r="W1282"/>
  <c r="M1213" i="11"/>
  <c r="W1213"/>
  <c r="M731" i="2"/>
  <c r="W731"/>
  <c r="M728" i="3"/>
  <c r="W728"/>
  <c r="M1217" i="7"/>
  <c r="W1217"/>
  <c r="Q755" i="1"/>
  <c r="R755"/>
  <c r="P730" i="4"/>
  <c r="R730" s="1"/>
  <c r="L730"/>
  <c r="N730" s="1"/>
  <c r="Y730"/>
  <c r="U730"/>
  <c r="Q770" i="3"/>
  <c r="R770"/>
  <c r="K777"/>
  <c r="O777"/>
  <c r="Q777" s="1"/>
  <c r="Y777"/>
  <c r="Q727" i="2"/>
  <c r="R727"/>
  <c r="L781"/>
  <c r="P781"/>
  <c r="R781" s="1"/>
  <c r="Y781"/>
  <c r="U781"/>
  <c r="T728" i="1"/>
  <c r="T736"/>
  <c r="T744"/>
  <c r="T752"/>
  <c r="T760"/>
  <c r="T768"/>
  <c r="T776"/>
  <c r="T784"/>
  <c r="T781"/>
  <c r="T765"/>
  <c r="X725" i="4"/>
  <c r="X779"/>
  <c r="W750" i="3"/>
  <c r="W733" i="2"/>
  <c r="X734"/>
  <c r="X767"/>
  <c r="X772"/>
  <c r="W777"/>
  <c r="T780"/>
  <c r="W781"/>
  <c r="V1293" i="11"/>
  <c r="W1221" i="8"/>
  <c r="M1216" i="5"/>
  <c r="W1216"/>
  <c r="M1297" i="6"/>
  <c r="W1297"/>
  <c r="M1250"/>
  <c r="W1250"/>
  <c r="M1306" i="8"/>
  <c r="W1306"/>
  <c r="M1262" i="10"/>
  <c r="W1262"/>
  <c r="W776" i="2"/>
  <c r="M776"/>
  <c r="M730"/>
  <c r="W730"/>
  <c r="M731" i="4"/>
  <c r="W731"/>
  <c r="M1313" i="7"/>
  <c r="W1313"/>
  <c r="M1292"/>
  <c r="W1292"/>
  <c r="M1280"/>
  <c r="W1280"/>
  <c r="M1249"/>
  <c r="W1249"/>
  <c r="L761" i="3"/>
  <c r="P761"/>
  <c r="Y761"/>
  <c r="O1299" i="11"/>
  <c r="K1299"/>
  <c r="N1299" s="1"/>
  <c r="Y1299"/>
  <c r="S1299"/>
  <c r="Q1293"/>
  <c r="R1293"/>
  <c r="Q1282"/>
  <c r="R1282"/>
  <c r="T774" i="1"/>
  <c r="T770"/>
  <c r="W753"/>
  <c r="T739"/>
  <c r="T735"/>
  <c r="T731"/>
  <c r="X733" i="4"/>
  <c r="X734"/>
  <c r="X746"/>
  <c r="X754"/>
  <c r="X755"/>
  <c r="T768"/>
  <c r="T769"/>
  <c r="X776"/>
  <c r="T779"/>
  <c r="T780"/>
  <c r="X784"/>
  <c r="U761" i="3"/>
  <c r="W782"/>
  <c r="W715" i="2"/>
  <c r="X721"/>
  <c r="X727"/>
  <c r="X732"/>
  <c r="W737"/>
  <c r="T740"/>
  <c r="X743"/>
  <c r="X748"/>
  <c r="T750"/>
  <c r="W756"/>
  <c r="X760"/>
  <c r="W765"/>
  <c r="X766"/>
  <c r="T768"/>
  <c r="X784"/>
  <c r="V1217" i="11"/>
  <c r="V1213"/>
  <c r="W1308"/>
  <c r="V1306"/>
  <c r="V1305"/>
  <c r="V1296"/>
  <c r="V1286"/>
  <c r="V1272"/>
  <c r="V1215"/>
  <c r="V1207"/>
  <c r="W1246"/>
  <c r="W1242"/>
  <c r="W1243" i="10"/>
  <c r="W1276"/>
  <c r="W1318" i="9"/>
  <c r="V1207" i="8"/>
  <c r="V1230"/>
  <c r="V1244"/>
  <c r="W1246"/>
  <c r="V1248"/>
  <c r="V1260"/>
  <c r="W1262"/>
  <c r="V1264"/>
  <c r="V1276"/>
  <c r="T1213" i="7"/>
  <c r="T1264"/>
  <c r="W1272"/>
  <c r="M1232" i="5"/>
  <c r="W1232"/>
  <c r="M1231" i="6"/>
  <c r="M1292" i="8"/>
  <c r="W1292"/>
  <c r="M1224"/>
  <c r="W1224"/>
  <c r="M1258" i="9"/>
  <c r="W1258"/>
  <c r="M1204" i="10"/>
  <c r="W1311"/>
  <c r="W1295"/>
  <c r="W1279"/>
  <c r="W1263"/>
  <c r="W1255"/>
  <c r="W1247"/>
  <c r="W1239"/>
  <c r="W1231"/>
  <c r="W1214"/>
  <c r="W1309"/>
  <c r="W1285"/>
  <c r="W1277"/>
  <c r="W1237"/>
  <c r="W1229"/>
  <c r="W1221"/>
  <c r="W1302"/>
  <c r="W1286"/>
  <c r="W1270"/>
  <c r="W1254"/>
  <c r="W1246"/>
  <c r="W1238"/>
  <c r="W1230"/>
  <c r="W1222"/>
  <c r="W1213"/>
  <c r="W1301"/>
  <c r="W1293"/>
  <c r="W1269"/>
  <c r="W1261"/>
  <c r="W1253"/>
  <c r="W1245"/>
  <c r="W1212"/>
  <c r="W1306"/>
  <c r="W1290"/>
  <c r="W1274"/>
  <c r="W1266"/>
  <c r="W1258"/>
  <c r="W1250"/>
  <c r="W1242"/>
  <c r="W1209"/>
  <c r="W1313"/>
  <c r="W1305"/>
  <c r="W1297"/>
  <c r="W1289"/>
  <c r="W1265"/>
  <c r="W1241"/>
  <c r="W1233"/>
  <c r="W1225"/>
  <c r="W1216"/>
  <c r="W1208"/>
  <c r="M1273"/>
  <c r="W1273"/>
  <c r="M1249"/>
  <c r="W1249"/>
  <c r="M1318" i="11"/>
  <c r="W1318"/>
  <c r="M1288"/>
  <c r="W1288"/>
  <c r="M1265"/>
  <c r="W1265"/>
  <c r="M1210"/>
  <c r="W735" i="2"/>
  <c r="Y776" i="3"/>
  <c r="N770" i="1"/>
  <c r="Y759"/>
  <c r="K759"/>
  <c r="O759"/>
  <c r="R753"/>
  <c r="Q748"/>
  <c r="R748"/>
  <c r="L756" i="4"/>
  <c r="Y756"/>
  <c r="P756"/>
  <c r="R756" s="1"/>
  <c r="Y740" i="2"/>
  <c r="L740"/>
  <c r="N740" s="1"/>
  <c r="P740"/>
  <c r="R745"/>
  <c r="R748"/>
  <c r="Q748"/>
  <c r="K751"/>
  <c r="O751"/>
  <c r="Q751" s="1"/>
  <c r="P755"/>
  <c r="L755"/>
  <c r="N755" s="1"/>
  <c r="U755"/>
  <c r="K760"/>
  <c r="Y760"/>
  <c r="O760"/>
  <c r="S760"/>
  <c r="L725" i="3"/>
  <c r="N725" s="1"/>
  <c r="Y725"/>
  <c r="L723" i="2"/>
  <c r="N723" s="1"/>
  <c r="Y723"/>
  <c r="R1238" i="10"/>
  <c r="Q1238"/>
  <c r="N1317"/>
  <c r="L1306"/>
  <c r="P1306"/>
  <c r="Y1306"/>
  <c r="U1306"/>
  <c r="V1298" i="8"/>
  <c r="V1302"/>
  <c r="V1306"/>
  <c r="V1310"/>
  <c r="V1314"/>
  <c r="T1294" i="7"/>
  <c r="M1283" i="5"/>
  <c r="W1283"/>
  <c r="M1272"/>
  <c r="W1272"/>
  <c r="M1282" i="6"/>
  <c r="W1282"/>
  <c r="M1227"/>
  <c r="W1227"/>
  <c r="W1318" i="8"/>
  <c r="W1304"/>
  <c r="W1316"/>
  <c r="W1300"/>
  <c r="L712" i="1"/>
  <c r="N712" s="1"/>
  <c r="Y712"/>
  <c r="P735"/>
  <c r="R735" s="1"/>
  <c r="Y735"/>
  <c r="Q730"/>
  <c r="Q753" i="4"/>
  <c r="L755"/>
  <c r="N755" s="1"/>
  <c r="P755"/>
  <c r="R755" s="1"/>
  <c r="Y755"/>
  <c r="Q773"/>
  <c r="R773"/>
  <c r="P742" i="3"/>
  <c r="R742" s="1"/>
  <c r="L742"/>
  <c r="N742" s="1"/>
  <c r="O752"/>
  <c r="Q752" s="1"/>
  <c r="Y752"/>
  <c r="R779"/>
  <c r="Q779"/>
  <c r="Q785"/>
  <c r="R732" i="2"/>
  <c r="Q732"/>
  <c r="R780"/>
  <c r="Q780"/>
  <c r="Y714" i="4"/>
  <c r="K714"/>
  <c r="N714" s="1"/>
  <c r="L725"/>
  <c r="N725" s="1"/>
  <c r="Y725"/>
  <c r="K724" i="2"/>
  <c r="N724" s="1"/>
  <c r="Y724"/>
  <c r="P1253" i="11"/>
  <c r="L1253"/>
  <c r="N1253" s="1"/>
  <c r="Y1253"/>
  <c r="R1250"/>
  <c r="Q1250"/>
  <c r="L1242"/>
  <c r="N1242" s="1"/>
  <c r="P1242"/>
  <c r="Q1242" s="1"/>
  <c r="Y1242"/>
  <c r="R1304" i="10"/>
  <c r="Q1304"/>
  <c r="R1262"/>
  <c r="Q1262"/>
  <c r="K1311" i="9"/>
  <c r="N1311" s="1"/>
  <c r="O1311"/>
  <c r="Y1311"/>
  <c r="P1303"/>
  <c r="Y1303"/>
  <c r="L1303"/>
  <c r="R1253"/>
  <c r="Q1253"/>
  <c r="R1239"/>
  <c r="Q1239"/>
  <c r="P1236"/>
  <c r="L1236"/>
  <c r="R1232"/>
  <c r="Q1232"/>
  <c r="O1236" i="8"/>
  <c r="K1236"/>
  <c r="N1236" s="1"/>
  <c r="Y1236"/>
  <c r="L1311" i="7"/>
  <c r="N1311" s="1"/>
  <c r="P1311"/>
  <c r="R1306"/>
  <c r="Q1306"/>
  <c r="O1302"/>
  <c r="K1302"/>
  <c r="N1302" s="1"/>
  <c r="U783" i="1"/>
  <c r="U779"/>
  <c r="U775"/>
  <c r="U771"/>
  <c r="W768"/>
  <c r="U767"/>
  <c r="U763"/>
  <c r="U759"/>
  <c r="U755"/>
  <c r="U751"/>
  <c r="U747"/>
  <c r="U743"/>
  <c r="U739"/>
  <c r="U735"/>
  <c r="U731"/>
  <c r="W743" i="4"/>
  <c r="W1317" i="11"/>
  <c r="W1301"/>
  <c r="W1226" i="10"/>
  <c r="W1295" i="9"/>
  <c r="W1311"/>
  <c r="W1211" i="8"/>
  <c r="W1220"/>
  <c r="W1228"/>
  <c r="W1236"/>
  <c r="W1244"/>
  <c r="W1252"/>
  <c r="W1260"/>
  <c r="W1268"/>
  <c r="W1276"/>
  <c r="W1284"/>
  <c r="W1298"/>
  <c r="W1302"/>
  <c r="W1309"/>
  <c r="W1310"/>
  <c r="W1313"/>
  <c r="T1209" i="7"/>
  <c r="W1240"/>
  <c r="T1298"/>
  <c r="T1302"/>
  <c r="T1306"/>
  <c r="W1249" i="6"/>
  <c r="W1268"/>
  <c r="W1217" i="5"/>
  <c r="W1234"/>
  <c r="W1250"/>
  <c r="M1315"/>
  <c r="W1315"/>
  <c r="M1304"/>
  <c r="W1304"/>
  <c r="W1299"/>
  <c r="W1239"/>
  <c r="W1223"/>
  <c r="M1314" i="6"/>
  <c r="W1314"/>
  <c r="M1259"/>
  <c r="W1259"/>
  <c r="W1296" i="8"/>
  <c r="Y1311" i="7"/>
  <c r="Y742" i="3"/>
  <c r="N720" i="1"/>
  <c r="Y780"/>
  <c r="K780"/>
  <c r="N780" s="1"/>
  <c r="O780"/>
  <c r="Q776"/>
  <c r="R776"/>
  <c r="P773"/>
  <c r="R773" s="1"/>
  <c r="L773"/>
  <c r="N773" s="1"/>
  <c r="K754"/>
  <c r="N754" s="1"/>
  <c r="O754"/>
  <c r="Q754" s="1"/>
  <c r="Q735"/>
  <c r="K730"/>
  <c r="N730" s="1"/>
  <c r="Y730"/>
  <c r="K733" i="4"/>
  <c r="O733"/>
  <c r="P753"/>
  <c r="R753" s="1"/>
  <c r="L753"/>
  <c r="N753" s="1"/>
  <c r="Y753"/>
  <c r="P770"/>
  <c r="R770" s="1"/>
  <c r="Y770"/>
  <c r="Q775"/>
  <c r="R775"/>
  <c r="R781"/>
  <c r="O757" i="2"/>
  <c r="Q757" s="1"/>
  <c r="K757"/>
  <c r="N757" s="1"/>
  <c r="Y757"/>
  <c r="L773"/>
  <c r="N773" s="1"/>
  <c r="Y773"/>
  <c r="L721"/>
  <c r="N721" s="1"/>
  <c r="Y721"/>
  <c r="N1274" i="11"/>
  <c r="K1265"/>
  <c r="N1265" s="1"/>
  <c r="O1265"/>
  <c r="Y1265"/>
  <c r="R1253"/>
  <c r="Q1253"/>
  <c r="P1274" i="8"/>
  <c r="L1274"/>
  <c r="N1274" s="1"/>
  <c r="V1211" i="9"/>
  <c r="V1220"/>
  <c r="V1244"/>
  <c r="V1260"/>
  <c r="V1268"/>
  <c r="V1292"/>
  <c r="T1234" i="7"/>
  <c r="T1238"/>
  <c r="W1228" i="5"/>
  <c r="W1244"/>
  <c r="W1257"/>
  <c r="W1258"/>
  <c r="W1273"/>
  <c r="W1274"/>
  <c r="W1289"/>
  <c r="W1290"/>
  <c r="W1305"/>
  <c r="W1306"/>
  <c r="W1231"/>
  <c r="M1231"/>
  <c r="Q779" i="1"/>
  <c r="R779"/>
  <c r="Q734"/>
  <c r="R734"/>
  <c r="P754" i="4"/>
  <c r="R754" s="1"/>
  <c r="Y754"/>
  <c r="L754"/>
  <c r="N754" s="1"/>
  <c r="Q778" i="3"/>
  <c r="R778"/>
  <c r="N764" i="2"/>
  <c r="R1307" i="10"/>
  <c r="R1296"/>
  <c r="Q1296"/>
  <c r="Q1227"/>
  <c r="R1227"/>
  <c r="R1305" i="9"/>
  <c r="Q1305"/>
  <c r="Q1274"/>
  <c r="R1274"/>
  <c r="K1223"/>
  <c r="Y1223"/>
  <c r="R1286" i="8"/>
  <c r="Q1286"/>
  <c r="N1246" i="7"/>
  <c r="R1282" i="5"/>
  <c r="Q1282"/>
  <c r="V727" i="1"/>
  <c r="U785"/>
  <c r="U781"/>
  <c r="U777"/>
  <c r="U773"/>
  <c r="U769"/>
  <c r="U765"/>
  <c r="U761"/>
  <c r="U757"/>
  <c r="W754"/>
  <c r="U753"/>
  <c r="U749"/>
  <c r="U745"/>
  <c r="U741"/>
  <c r="U737"/>
  <c r="U733"/>
  <c r="U729"/>
  <c r="U728"/>
  <c r="U725" i="4"/>
  <c r="U715" i="3"/>
  <c r="T766"/>
  <c r="T774"/>
  <c r="S724" i="2"/>
  <c r="W1281" i="11"/>
  <c r="T1291" i="10"/>
  <c r="T1299"/>
  <c r="T1307"/>
  <c r="W1310"/>
  <c r="W1219" i="9"/>
  <c r="W1227"/>
  <c r="W1207" i="8"/>
  <c r="W1240"/>
  <c r="W1256"/>
  <c r="W1272"/>
  <c r="W1280"/>
  <c r="W1288"/>
  <c r="V1290"/>
  <c r="X1206" i="7"/>
  <c r="W1207"/>
  <c r="T1246"/>
  <c r="T1250"/>
  <c r="T1258"/>
  <c r="X1280"/>
  <c r="X1284"/>
  <c r="X1288"/>
  <c r="X1292"/>
  <c r="X1293"/>
  <c r="X1294"/>
  <c r="X1295"/>
  <c r="W1208" i="5"/>
  <c r="W1225"/>
  <c r="W1242"/>
  <c r="W1318"/>
  <c r="M1318"/>
  <c r="M1296"/>
  <c r="W1296"/>
  <c r="M1280"/>
  <c r="W1280"/>
  <c r="W1263"/>
  <c r="M1263"/>
  <c r="M1262" i="6"/>
  <c r="W1262"/>
  <c r="Y733" i="4"/>
  <c r="W1221" i="7"/>
  <c r="M1221"/>
  <c r="N759" i="1"/>
  <c r="L735"/>
  <c r="N735" s="1"/>
  <c r="N721"/>
  <c r="L716"/>
  <c r="N716" s="1"/>
  <c r="Y716"/>
  <c r="Q781"/>
  <c r="Q775"/>
  <c r="R775"/>
  <c r="Q772"/>
  <c r="L731" i="4"/>
  <c r="N731" s="1"/>
  <c r="Y731"/>
  <c r="P731"/>
  <c r="R731" s="1"/>
  <c r="K734"/>
  <c r="N734" s="1"/>
  <c r="O734"/>
  <c r="Y734"/>
  <c r="R738" i="3"/>
  <c r="O744"/>
  <c r="Y744"/>
  <c r="K744"/>
  <c r="N744" s="1"/>
  <c r="R763"/>
  <c r="Q763"/>
  <c r="L741" i="2"/>
  <c r="Y741"/>
  <c r="N751"/>
  <c r="R772"/>
  <c r="Q772"/>
  <c r="Q1256" i="11"/>
  <c r="R1256"/>
  <c r="K1257" i="10"/>
  <c r="O1257"/>
  <c r="Y1257"/>
  <c r="L1233"/>
  <c r="P1233"/>
  <c r="R1233" s="1"/>
  <c r="Y1233"/>
  <c r="O1223"/>
  <c r="K1223"/>
  <c r="L1216"/>
  <c r="N1216" s="1"/>
  <c r="Q1267" i="6"/>
  <c r="R1267"/>
  <c r="R1300" i="5"/>
  <c r="Q1300"/>
  <c r="R1286"/>
  <c r="Q1286"/>
  <c r="Q1281"/>
  <c r="R1281"/>
  <c r="R1247"/>
  <c r="Q1247"/>
  <c r="R1230"/>
  <c r="Q1230"/>
  <c r="V773" i="1"/>
  <c r="V765"/>
  <c r="V757"/>
  <c r="V749"/>
  <c r="V741"/>
  <c r="V1228" i="9"/>
  <c r="V1236"/>
  <c r="V1252"/>
  <c r="V1276"/>
  <c r="V1284"/>
  <c r="V1300"/>
  <c r="V1308"/>
  <c r="T1242" i="7"/>
  <c r="T1318"/>
  <c r="W1211" i="5"/>
  <c r="W1288"/>
  <c r="W1256"/>
  <c r="W1224"/>
  <c r="W1316"/>
  <c r="W1307"/>
  <c r="W1291"/>
  <c r="W1275"/>
  <c r="W1259"/>
  <c r="W1243"/>
  <c r="W1227"/>
  <c r="W1210"/>
  <c r="M1264"/>
  <c r="W1264"/>
  <c r="M1248"/>
  <c r="W1248"/>
  <c r="M1230" i="6"/>
  <c r="W1230"/>
  <c r="W1285" i="7"/>
  <c r="M1285"/>
  <c r="N751" i="1"/>
  <c r="N727" i="4"/>
  <c r="O731"/>
  <c r="K731"/>
  <c r="K757"/>
  <c r="O757"/>
  <c r="Q757" s="1"/>
  <c r="K766"/>
  <c r="N766" s="1"/>
  <c r="Y766"/>
  <c r="O766"/>
  <c r="L779"/>
  <c r="N779" s="1"/>
  <c r="Y779"/>
  <c r="P779"/>
  <c r="R779" s="1"/>
  <c r="K738" i="3"/>
  <c r="O738"/>
  <c r="Q738" s="1"/>
  <c r="R746"/>
  <c r="K753"/>
  <c r="Y753"/>
  <c r="R760"/>
  <c r="K758" i="2"/>
  <c r="N758" s="1"/>
  <c r="O758"/>
  <c r="Q758" s="1"/>
  <c r="Q1301" i="10"/>
  <c r="R1301"/>
  <c r="Q1266"/>
  <c r="R1266"/>
  <c r="P1245"/>
  <c r="L1245"/>
  <c r="N1245" s="1"/>
  <c r="R1265" i="9"/>
  <c r="Q1265"/>
  <c r="L1255"/>
  <c r="P1255"/>
  <c r="Y1255"/>
  <c r="R1315" i="7"/>
  <c r="Q1315"/>
  <c r="R1259" i="5"/>
  <c r="Q1259"/>
  <c r="U725" i="1"/>
  <c r="U724"/>
  <c r="U723"/>
  <c r="U722"/>
  <c r="U721"/>
  <c r="U720"/>
  <c r="U719"/>
  <c r="U718"/>
  <c r="U717"/>
  <c r="U716"/>
  <c r="U715"/>
  <c r="U714"/>
  <c r="S752" i="3"/>
  <c r="W762"/>
  <c r="W719" i="2"/>
  <c r="S758"/>
  <c r="W768"/>
  <c r="W1223" i="10"/>
  <c r="W1252" i="9"/>
  <c r="U1255"/>
  <c r="U1303"/>
  <c r="W1208" i="8"/>
  <c r="W1216"/>
  <c r="W1233"/>
  <c r="W1249"/>
  <c r="W1265"/>
  <c r="W1281"/>
  <c r="W1290"/>
  <c r="X1207" i="7"/>
  <c r="X1210"/>
  <c r="T1254"/>
  <c r="T1262"/>
  <c r="T1266"/>
  <c r="T1270"/>
  <c r="X1296"/>
  <c r="X1299"/>
  <c r="X1303"/>
  <c r="W1233" i="6"/>
  <c r="W1257"/>
  <c r="V1220" i="5"/>
  <c r="V1221"/>
  <c r="V1236"/>
  <c r="V1237"/>
  <c r="W1285"/>
  <c r="W1301"/>
  <c r="M1312"/>
  <c r="W1312"/>
  <c r="W1295"/>
  <c r="M1295"/>
  <c r="M1219"/>
  <c r="W1219"/>
  <c r="M1207"/>
  <c r="W1207"/>
  <c r="M1294" i="6"/>
  <c r="W1294"/>
  <c r="M1217"/>
  <c r="W1217"/>
  <c r="Y721" i="1"/>
  <c r="Y773"/>
  <c r="M1305" i="7"/>
  <c r="W1305"/>
  <c r="N739" i="1"/>
  <c r="L784"/>
  <c r="N784" s="1"/>
  <c r="P784"/>
  <c r="R784" s="1"/>
  <c r="Y784"/>
  <c r="K778"/>
  <c r="O778"/>
  <c r="Q778" s="1"/>
  <c r="R763"/>
  <c r="Q763"/>
  <c r="P760"/>
  <c r="R760" s="1"/>
  <c r="L760"/>
  <c r="N760" s="1"/>
  <c r="Y760"/>
  <c r="L757"/>
  <c r="N757" s="1"/>
  <c r="P757"/>
  <c r="R757" s="1"/>
  <c r="Y757"/>
  <c r="Q749"/>
  <c r="P743"/>
  <c r="R743" s="1"/>
  <c r="L743"/>
  <c r="N743" s="1"/>
  <c r="N736" i="4"/>
  <c r="P737"/>
  <c r="R737" s="1"/>
  <c r="Y737"/>
  <c r="L747"/>
  <c r="Y747"/>
  <c r="R764"/>
  <c r="R780"/>
  <c r="K782"/>
  <c r="N782" s="1"/>
  <c r="O782"/>
  <c r="Y782"/>
  <c r="K731" i="3"/>
  <c r="Y731"/>
  <c r="O731"/>
  <c r="Q748"/>
  <c r="R748"/>
  <c r="N751"/>
  <c r="Q754"/>
  <c r="R754"/>
  <c r="R767"/>
  <c r="Q767"/>
  <c r="L769"/>
  <c r="N769" s="1"/>
  <c r="P769"/>
  <c r="R769" s="1"/>
  <c r="Q749" i="2"/>
  <c r="K752"/>
  <c r="N752" s="1"/>
  <c r="Y752"/>
  <c r="O752"/>
  <c r="N769"/>
  <c r="L782"/>
  <c r="N782" s="1"/>
  <c r="P782"/>
  <c r="R782" s="1"/>
  <c r="Y782"/>
  <c r="P1311" i="11"/>
  <c r="L1311"/>
  <c r="P1289"/>
  <c r="L1289"/>
  <c r="R1280"/>
  <c r="Q1280"/>
  <c r="R1276"/>
  <c r="Q1276"/>
  <c r="O1259"/>
  <c r="K1259"/>
  <c r="N1259" s="1"/>
  <c r="K1236"/>
  <c r="N1236" s="1"/>
  <c r="O1236"/>
  <c r="Q1253" i="8"/>
  <c r="R1253"/>
  <c r="O1268"/>
  <c r="K1268"/>
  <c r="N1268" s="1"/>
  <c r="Y1268"/>
  <c r="K1262" i="7"/>
  <c r="N1262" s="1"/>
  <c r="O1262"/>
  <c r="K1255"/>
  <c r="O1255"/>
  <c r="Y1255"/>
  <c r="S1255"/>
  <c r="R1250"/>
  <c r="Q1250"/>
  <c r="P1242"/>
  <c r="L1242"/>
  <c r="N1242" s="1"/>
  <c r="Y1242"/>
  <c r="R1282" i="6"/>
  <c r="Q1282"/>
  <c r="O1253" i="5"/>
  <c r="K1253"/>
  <c r="N1253" s="1"/>
  <c r="S1253"/>
  <c r="W1278" i="6"/>
  <c r="W1310"/>
  <c r="Y759" i="2"/>
  <c r="Y742" i="4"/>
  <c r="N778" i="1"/>
  <c r="Y714"/>
  <c r="L781"/>
  <c r="N781" s="1"/>
  <c r="P781"/>
  <c r="R781" s="1"/>
  <c r="P770"/>
  <c r="R770" s="1"/>
  <c r="Y770"/>
  <c r="Q767"/>
  <c r="R767"/>
  <c r="R754"/>
  <c r="Q743"/>
  <c r="N736"/>
  <c r="L733"/>
  <c r="N733" s="1"/>
  <c r="P733"/>
  <c r="K748" i="4"/>
  <c r="N748" s="1"/>
  <c r="Y748"/>
  <c r="O748"/>
  <c r="Q748" s="1"/>
  <c r="K750"/>
  <c r="O750"/>
  <c r="Y750"/>
  <c r="P777"/>
  <c r="R777" s="1"/>
  <c r="L777"/>
  <c r="N777" s="1"/>
  <c r="L729" i="3"/>
  <c r="N729" s="1"/>
  <c r="P729"/>
  <c r="R729" s="1"/>
  <c r="N731"/>
  <c r="Q745"/>
  <c r="L753"/>
  <c r="N753" s="1"/>
  <c r="P753"/>
  <c r="R753" s="1"/>
  <c r="P775"/>
  <c r="Y775"/>
  <c r="K728" i="2"/>
  <c r="Y728"/>
  <c r="R734"/>
  <c r="K736"/>
  <c r="Y736"/>
  <c r="Q742"/>
  <c r="R751"/>
  <c r="Q782"/>
  <c r="K717" i="4"/>
  <c r="N717" s="1"/>
  <c r="Y717"/>
  <c r="L723"/>
  <c r="N723" s="1"/>
  <c r="Y723"/>
  <c r="K1289" i="11"/>
  <c r="O1289"/>
  <c r="Y1289"/>
  <c r="O1283"/>
  <c r="K1283"/>
  <c r="N1283" s="1"/>
  <c r="R1278"/>
  <c r="Q1278"/>
  <c r="P1263"/>
  <c r="Q1263" s="1"/>
  <c r="L1263"/>
  <c r="L1250"/>
  <c r="Y1250"/>
  <c r="P1250"/>
  <c r="R1288" i="10"/>
  <c r="Q1288"/>
  <c r="Q1258"/>
  <c r="R1258"/>
  <c r="Q1226"/>
  <c r="R1226"/>
  <c r="K1289"/>
  <c r="N1289" s="1"/>
  <c r="O1289"/>
  <c r="L1217"/>
  <c r="Y1217"/>
  <c r="N1210"/>
  <c r="K1303" i="9"/>
  <c r="N1303" s="1"/>
  <c r="O1303"/>
  <c r="Q1300"/>
  <c r="R1283" i="7"/>
  <c r="Q1283"/>
  <c r="L1255"/>
  <c r="P1255"/>
  <c r="O1253"/>
  <c r="K1253"/>
  <c r="N1253" s="1"/>
  <c r="Y1253"/>
  <c r="R1231"/>
  <c r="Q1231"/>
  <c r="L1310" i="6"/>
  <c r="P1310"/>
  <c r="Y1310"/>
  <c r="W1274"/>
  <c r="W1290"/>
  <c r="W1306"/>
  <c r="W1214" i="5"/>
  <c r="W1247"/>
  <c r="W1279"/>
  <c r="W1311"/>
  <c r="N755" i="1"/>
  <c r="R777"/>
  <c r="Y772"/>
  <c r="K772"/>
  <c r="N772" s="1"/>
  <c r="Y764"/>
  <c r="O764"/>
  <c r="O740"/>
  <c r="O742" i="4"/>
  <c r="N746"/>
  <c r="L771"/>
  <c r="N771" s="1"/>
  <c r="Y771"/>
  <c r="P771"/>
  <c r="R771" s="1"/>
  <c r="R778"/>
  <c r="L780"/>
  <c r="N780" s="1"/>
  <c r="Y780"/>
  <c r="L728" i="3"/>
  <c r="N728" s="1"/>
  <c r="P728"/>
  <c r="R728" s="1"/>
  <c r="N730"/>
  <c r="O737"/>
  <c r="Q737" s="1"/>
  <c r="N767"/>
  <c r="O784"/>
  <c r="Q784" s="1"/>
  <c r="Y784"/>
  <c r="P731" i="2"/>
  <c r="L731"/>
  <c r="N731" s="1"/>
  <c r="Y731"/>
  <c r="Q733"/>
  <c r="N754"/>
  <c r="O759"/>
  <c r="N760"/>
  <c r="R764"/>
  <c r="Q764"/>
  <c r="R766"/>
  <c r="K768"/>
  <c r="Y768"/>
  <c r="Q774"/>
  <c r="R783"/>
  <c r="Y714" i="3"/>
  <c r="K714"/>
  <c r="L1208" i="11"/>
  <c r="N1208" s="1"/>
  <c r="Y1208"/>
  <c r="P1309"/>
  <c r="L1309"/>
  <c r="N1309" s="1"/>
  <c r="Y1309"/>
  <c r="Q1303"/>
  <c r="R1303"/>
  <c r="Q1274"/>
  <c r="R1314" i="10"/>
  <c r="Q1314"/>
  <c r="Q1291"/>
  <c r="R1254"/>
  <c r="Q1254"/>
  <c r="P1303"/>
  <c r="Q1303" s="1"/>
  <c r="L1303"/>
  <c r="P1247"/>
  <c r="L1247"/>
  <c r="N1247" s="1"/>
  <c r="O1239"/>
  <c r="K1239"/>
  <c r="L1208"/>
  <c r="Y1208"/>
  <c r="O1300" i="8"/>
  <c r="K1300"/>
  <c r="Y1300"/>
  <c r="O1244"/>
  <c r="K1244"/>
  <c r="Y1244"/>
  <c r="K1293" i="6"/>
  <c r="N1293" s="1"/>
  <c r="O1293"/>
  <c r="EW12" i="12"/>
  <c r="N783" i="1"/>
  <c r="L715"/>
  <c r="N715" s="1"/>
  <c r="Y715"/>
  <c r="R727"/>
  <c r="K783"/>
  <c r="O783"/>
  <c r="O761"/>
  <c r="Q761" s="1"/>
  <c r="Y761"/>
  <c r="R758"/>
  <c r="Q758"/>
  <c r="P749"/>
  <c r="R749" s="1"/>
  <c r="L749"/>
  <c r="N749" s="1"/>
  <c r="L744"/>
  <c r="N744" s="1"/>
  <c r="P744"/>
  <c r="Y744"/>
  <c r="Y732"/>
  <c r="O732"/>
  <c r="O729"/>
  <c r="Q729" s="1"/>
  <c r="K729"/>
  <c r="N729" s="1"/>
  <c r="N749" i="4"/>
  <c r="Q754"/>
  <c r="L764"/>
  <c r="N764" s="1"/>
  <c r="Y764"/>
  <c r="K772"/>
  <c r="O772"/>
  <c r="Q772" s="1"/>
  <c r="K781"/>
  <c r="O781"/>
  <c r="Q781" s="1"/>
  <c r="P750" i="3"/>
  <c r="L750"/>
  <c r="N750" s="1"/>
  <c r="K761"/>
  <c r="O761"/>
  <c r="Q761" s="1"/>
  <c r="K763"/>
  <c r="Y763"/>
  <c r="Q769"/>
  <c r="R784"/>
  <c r="N783" i="2"/>
  <c r="N714" i="3"/>
  <c r="N720" i="2"/>
  <c r="N1231" i="11"/>
  <c r="R1248"/>
  <c r="Q1248"/>
  <c r="R1244"/>
  <c r="Q1244"/>
  <c r="K1225"/>
  <c r="N1225" s="1"/>
  <c r="O1225"/>
  <c r="Y1225"/>
  <c r="R1283" i="10"/>
  <c r="O1236"/>
  <c r="K1236"/>
  <c r="N1236" s="1"/>
  <c r="K1289" i="9"/>
  <c r="N1289" s="1"/>
  <c r="O1289"/>
  <c r="K1225"/>
  <c r="N1225" s="1"/>
  <c r="O1225"/>
  <c r="R1226" i="8"/>
  <c r="Q1226"/>
  <c r="R1317" i="6"/>
  <c r="Q1317"/>
  <c r="R1311"/>
  <c r="Q1311"/>
  <c r="Q1229"/>
  <c r="O1272"/>
  <c r="K1272"/>
  <c r="N1272" s="1"/>
  <c r="P1315" i="5"/>
  <c r="L1315"/>
  <c r="L1312"/>
  <c r="N1312" s="1"/>
  <c r="P1312"/>
  <c r="Q1312" s="1"/>
  <c r="FC12" i="12"/>
  <c r="BU69"/>
  <c r="FC69" s="1"/>
  <c r="Y1313" i="7"/>
  <c r="Y775" i="2"/>
  <c r="N738" i="1"/>
  <c r="Y722"/>
  <c r="Q760"/>
  <c r="R750"/>
  <c r="R738"/>
  <c r="Q736"/>
  <c r="Q731"/>
  <c r="L739" i="4"/>
  <c r="N739" s="1"/>
  <c r="Y739"/>
  <c r="P739"/>
  <c r="R739" s="1"/>
  <c r="N741"/>
  <c r="N750"/>
  <c r="K756"/>
  <c r="O756"/>
  <c r="R762"/>
  <c r="R767"/>
  <c r="N772"/>
  <c r="K774"/>
  <c r="N774" s="1"/>
  <c r="O774"/>
  <c r="N784"/>
  <c r="Q728" i="3"/>
  <c r="N738"/>
  <c r="N748"/>
  <c r="R776"/>
  <c r="R739" i="2"/>
  <c r="Q739"/>
  <c r="N785"/>
  <c r="L722" i="4"/>
  <c r="N722" s="1"/>
  <c r="Y722"/>
  <c r="N1279" i="11"/>
  <c r="N1250"/>
  <c r="L1314"/>
  <c r="P1314"/>
  <c r="Q1314" s="1"/>
  <c r="Q1301"/>
  <c r="R1301"/>
  <c r="R1296"/>
  <c r="Q1296"/>
  <c r="O1268"/>
  <c r="K1268"/>
  <c r="N1268" s="1"/>
  <c r="R1261"/>
  <c r="R1238"/>
  <c r="Q1238"/>
  <c r="P1233"/>
  <c r="L1233"/>
  <c r="Y1233"/>
  <c r="P1231"/>
  <c r="L1231"/>
  <c r="R1235" i="10"/>
  <c r="Q1235"/>
  <c r="L1317"/>
  <c r="P1317"/>
  <c r="R1317" s="1"/>
  <c r="R1300"/>
  <c r="Q1300"/>
  <c r="L1297"/>
  <c r="P1297"/>
  <c r="P1295"/>
  <c r="L1295"/>
  <c r="N1295" s="1"/>
  <c r="L1273"/>
  <c r="P1273"/>
  <c r="Q1273" s="1"/>
  <c r="P1271"/>
  <c r="L1271"/>
  <c r="N1217"/>
  <c r="R1293" i="9"/>
  <c r="Q1293"/>
  <c r="P1276"/>
  <c r="Q1276" s="1"/>
  <c r="L1276"/>
  <c r="N1276" s="1"/>
  <c r="R1233"/>
  <c r="Q1233"/>
  <c r="R1235" i="8"/>
  <c r="Q1235"/>
  <c r="R1230"/>
  <c r="Q1230"/>
  <c r="O1276"/>
  <c r="Y1276"/>
  <c r="K1294" i="7"/>
  <c r="N1294" s="1"/>
  <c r="O1294"/>
  <c r="R1281"/>
  <c r="Q1281"/>
  <c r="R1253" i="6"/>
  <c r="Q1253"/>
  <c r="K1308"/>
  <c r="N1308" s="1"/>
  <c r="O1308"/>
  <c r="L1289"/>
  <c r="P1289"/>
  <c r="Q1289" s="1"/>
  <c r="O1283"/>
  <c r="K1283"/>
  <c r="R1297" i="5"/>
  <c r="R1263"/>
  <c r="Q1263"/>
  <c r="Q1241"/>
  <c r="N1251"/>
  <c r="Y1259" i="10"/>
  <c r="N767" i="1"/>
  <c r="N750"/>
  <c r="N725"/>
  <c r="L723"/>
  <c r="N723" s="1"/>
  <c r="Y723"/>
  <c r="R774"/>
  <c r="K762"/>
  <c r="O762"/>
  <c r="R729"/>
  <c r="K732" i="4"/>
  <c r="N732" s="1"/>
  <c r="O732"/>
  <c r="Q732" s="1"/>
  <c r="R738"/>
  <c r="L740"/>
  <c r="N740" s="1"/>
  <c r="P740"/>
  <c r="R740" s="1"/>
  <c r="Y740"/>
  <c r="N742"/>
  <c r="R757"/>
  <c r="R761"/>
  <c r="O763"/>
  <c r="Y763"/>
  <c r="N767"/>
  <c r="N778"/>
  <c r="Q783"/>
  <c r="Q727" i="3"/>
  <c r="Q768"/>
  <c r="L777"/>
  <c r="N777" s="1"/>
  <c r="P777"/>
  <c r="K779"/>
  <c r="Y779"/>
  <c r="N753" i="2"/>
  <c r="R756"/>
  <c r="Q756"/>
  <c r="R771"/>
  <c r="Q771"/>
  <c r="N719" i="4"/>
  <c r="Y723" i="3"/>
  <c r="L723"/>
  <c r="N723" s="1"/>
  <c r="R1304" i="11"/>
  <c r="R1302"/>
  <c r="Q1302"/>
  <c r="P1271"/>
  <c r="R1271" s="1"/>
  <c r="L1271"/>
  <c r="P1239"/>
  <c r="L1239"/>
  <c r="R1270" i="10"/>
  <c r="Q1270"/>
  <c r="O1259"/>
  <c r="L1305"/>
  <c r="P1305"/>
  <c r="R1305" s="1"/>
  <c r="R1303"/>
  <c r="L1285"/>
  <c r="N1285" s="1"/>
  <c r="P1285"/>
  <c r="P1282"/>
  <c r="Y1282"/>
  <c r="K1241"/>
  <c r="O1241"/>
  <c r="K1225"/>
  <c r="N1225" s="1"/>
  <c r="O1225"/>
  <c r="N1222"/>
  <c r="O1313" i="9"/>
  <c r="R1273"/>
  <c r="Q1273"/>
  <c r="P1263"/>
  <c r="L1263"/>
  <c r="R1249"/>
  <c r="Q1249"/>
  <c r="O1308" i="8"/>
  <c r="K1308"/>
  <c r="Y1308"/>
  <c r="K1211"/>
  <c r="N1211" s="1"/>
  <c r="N1209"/>
  <c r="P1313" i="7"/>
  <c r="R1313" s="1"/>
  <c r="K1268" i="6"/>
  <c r="N1268" s="1"/>
  <c r="O1268"/>
  <c r="L1243"/>
  <c r="N1243" s="1"/>
  <c r="P1243"/>
  <c r="L1236"/>
  <c r="N1315" i="5"/>
  <c r="L1296"/>
  <c r="P1296"/>
  <c r="Q1296" s="1"/>
  <c r="R1294"/>
  <c r="Q1294"/>
  <c r="O1245"/>
  <c r="K1245"/>
  <c r="N1245" s="1"/>
  <c r="FB12" i="12"/>
  <c r="BT69"/>
  <c r="FB69" s="1"/>
  <c r="N1314" i="11"/>
  <c r="Q1287"/>
  <c r="R1287"/>
  <c r="R1284"/>
  <c r="Q1284"/>
  <c r="P1273"/>
  <c r="L1273"/>
  <c r="Y1273"/>
  <c r="R1252"/>
  <c r="Q1252"/>
  <c r="P1241"/>
  <c r="Y1241"/>
  <c r="N1239"/>
  <c r="Q1317" i="10"/>
  <c r="Q1293"/>
  <c r="R1293"/>
  <c r="R1242"/>
  <c r="Q1242"/>
  <c r="P1261"/>
  <c r="L1261"/>
  <c r="N1261" s="1"/>
  <c r="L1250"/>
  <c r="N1250" s="1"/>
  <c r="Y1250"/>
  <c r="P1250"/>
  <c r="N1313" i="9"/>
  <c r="R1309"/>
  <c r="Q1309"/>
  <c r="Q1282"/>
  <c r="R1282"/>
  <c r="K1270" i="8"/>
  <c r="O1270"/>
  <c r="K1212" i="7"/>
  <c r="N1212" s="1"/>
  <c r="Y1212"/>
  <c r="R1219"/>
  <c r="Q1219"/>
  <c r="P1308"/>
  <c r="L1308"/>
  <c r="N1308" s="1"/>
  <c r="O1304"/>
  <c r="K1304"/>
  <c r="N1304" s="1"/>
  <c r="R729" i="4"/>
  <c r="Q746"/>
  <c r="N752"/>
  <c r="N757"/>
  <c r="R769"/>
  <c r="Q779"/>
  <c r="Q735" i="3"/>
  <c r="R758"/>
  <c r="R766"/>
  <c r="R774"/>
  <c r="R782"/>
  <c r="N746" i="2"/>
  <c r="N778"/>
  <c r="N1284" i="11"/>
  <c r="Q1312"/>
  <c r="R1312"/>
  <c r="O1307"/>
  <c r="K1307"/>
  <c r="N1307" s="1"/>
  <c r="R1294"/>
  <c r="Q1294"/>
  <c r="N1263"/>
  <c r="O1251"/>
  <c r="K1251"/>
  <c r="N1251" s="1"/>
  <c r="R1278" i="10"/>
  <c r="Q1278"/>
  <c r="R1230"/>
  <c r="Q1230"/>
  <c r="K1315"/>
  <c r="N1315" s="1"/>
  <c r="O1315"/>
  <c r="N1282"/>
  <c r="R1268"/>
  <c r="Q1268"/>
  <c r="L1265"/>
  <c r="P1265"/>
  <c r="P1263"/>
  <c r="L1263"/>
  <c r="N1237" i="9"/>
  <c r="R1317"/>
  <c r="Q1317"/>
  <c r="P1300"/>
  <c r="R1300" s="1"/>
  <c r="L1300"/>
  <c r="N1300" s="1"/>
  <c r="R1240"/>
  <c r="Q1240"/>
  <c r="R1229"/>
  <c r="Q1229"/>
  <c r="R1310" i="8"/>
  <c r="Q1310"/>
  <c r="N1310"/>
  <c r="Q1250"/>
  <c r="R1250"/>
  <c r="K1246"/>
  <c r="O1246"/>
  <c r="N1241" i="7"/>
  <c r="P1302"/>
  <c r="L1302"/>
  <c r="O1296"/>
  <c r="K1296"/>
  <c r="N1296" s="1"/>
  <c r="R1246"/>
  <c r="O1232"/>
  <c r="K1232"/>
  <c r="N1232" s="1"/>
  <c r="P1225"/>
  <c r="L1225"/>
  <c r="N1225" s="1"/>
  <c r="R1302" i="6"/>
  <c r="Q1302"/>
  <c r="R1289"/>
  <c r="O1315"/>
  <c r="K1315"/>
  <c r="L1283"/>
  <c r="P1283"/>
  <c r="N1281"/>
  <c r="R1270"/>
  <c r="Q1270"/>
  <c r="K1236"/>
  <c r="N1236" s="1"/>
  <c r="O1236"/>
  <c r="R1317" i="5"/>
  <c r="Q1317"/>
  <c r="BJ69" i="12"/>
  <c r="ER69" s="1"/>
  <c r="ER12"/>
  <c r="EK12"/>
  <c r="BC69"/>
  <c r="EK69" s="1"/>
  <c r="DT52"/>
  <c r="DU52"/>
  <c r="CY52"/>
  <c r="CZ52"/>
  <c r="DA52"/>
  <c r="CE51"/>
  <c r="CF51"/>
  <c r="CG51"/>
  <c r="EB44"/>
  <c r="BZ44"/>
  <c r="CA44"/>
  <c r="CB44"/>
  <c r="EB43"/>
  <c r="CT43"/>
  <c r="CU43"/>
  <c r="CV43"/>
  <c r="Q785" i="1"/>
  <c r="Q737"/>
  <c r="Q730" i="4"/>
  <c r="N735"/>
  <c r="Q736"/>
  <c r="R745"/>
  <c r="K747"/>
  <c r="Q755"/>
  <c r="O758"/>
  <c r="P763"/>
  <c r="R763" s="1"/>
  <c r="O765"/>
  <c r="Q770"/>
  <c r="N775"/>
  <c r="N776"/>
  <c r="O780"/>
  <c r="Q780" s="1"/>
  <c r="N781"/>
  <c r="N783"/>
  <c r="Q784"/>
  <c r="R734" i="3"/>
  <c r="K736"/>
  <c r="N736" s="1"/>
  <c r="O739"/>
  <c r="P744"/>
  <c r="R744" s="1"/>
  <c r="O746"/>
  <c r="Q746" s="1"/>
  <c r="N755"/>
  <c r="N757"/>
  <c r="N763"/>
  <c r="N765"/>
  <c r="N771"/>
  <c r="N773"/>
  <c r="N779"/>
  <c r="N781"/>
  <c r="N728" i="2"/>
  <c r="N730"/>
  <c r="P733"/>
  <c r="R733" s="1"/>
  <c r="O735"/>
  <c r="K741"/>
  <c r="O744"/>
  <c r="N761"/>
  <c r="N762"/>
  <c r="P765"/>
  <c r="R765" s="1"/>
  <c r="O767"/>
  <c r="K773"/>
  <c r="O776"/>
  <c r="Q1223" i="11"/>
  <c r="Q1308" i="10"/>
  <c r="Q1296" i="9"/>
  <c r="K1223" i="11"/>
  <c r="N1223" s="1"/>
  <c r="R1316"/>
  <c r="Q1316"/>
  <c r="Q1298"/>
  <c r="R1298"/>
  <c r="R1242"/>
  <c r="K1233"/>
  <c r="N1233" s="1"/>
  <c r="O1233"/>
  <c r="O1227"/>
  <c r="K1227"/>
  <c r="N1227" s="1"/>
  <c r="Q1309" i="10"/>
  <c r="R1286"/>
  <c r="Q1286"/>
  <c r="Q1267"/>
  <c r="N1306"/>
  <c r="N1297"/>
  <c r="N1276"/>
  <c r="N1208"/>
  <c r="N1217" i="9"/>
  <c r="L1219"/>
  <c r="P1219"/>
  <c r="P1284"/>
  <c r="Q1284" s="1"/>
  <c r="L1284"/>
  <c r="N1284" s="1"/>
  <c r="R1280"/>
  <c r="Q1280"/>
  <c r="R1263"/>
  <c r="Q1263"/>
  <c r="R1245"/>
  <c r="Q1245"/>
  <c r="R1269" i="8"/>
  <c r="Q1269"/>
  <c r="K1278"/>
  <c r="O1278"/>
  <c r="N1213"/>
  <c r="L1292" i="7"/>
  <c r="N1292" s="1"/>
  <c r="P1292"/>
  <c r="P1279"/>
  <c r="N1275"/>
  <c r="O1264"/>
  <c r="K1264"/>
  <c r="N1264" s="1"/>
  <c r="R1305" i="5"/>
  <c r="Q1305"/>
  <c r="R1290"/>
  <c r="Q1290"/>
  <c r="O1291"/>
  <c r="K1291"/>
  <c r="N1291" s="1"/>
  <c r="L1257"/>
  <c r="N1257" s="1"/>
  <c r="L1251"/>
  <c r="N1249"/>
  <c r="L1225"/>
  <c r="N1225" s="1"/>
  <c r="P1225"/>
  <c r="Y715" i="4"/>
  <c r="Y732"/>
  <c r="Y772"/>
  <c r="L729"/>
  <c r="N729" s="1"/>
  <c r="N733"/>
  <c r="Q747"/>
  <c r="L769"/>
  <c r="N769" s="1"/>
  <c r="N773"/>
  <c r="Q736" i="3"/>
  <c r="Q751"/>
  <c r="N756"/>
  <c r="L758"/>
  <c r="N758" s="1"/>
  <c r="N764"/>
  <c r="L766"/>
  <c r="N766" s="1"/>
  <c r="N772"/>
  <c r="L774"/>
  <c r="N774" s="1"/>
  <c r="N780"/>
  <c r="L782"/>
  <c r="N782" s="1"/>
  <c r="N729" i="2"/>
  <c r="N736"/>
  <c r="Q741"/>
  <c r="N759"/>
  <c r="N768"/>
  <c r="Q773"/>
  <c r="N1271" i="11"/>
  <c r="R1318"/>
  <c r="O1308"/>
  <c r="K1308"/>
  <c r="N1308" s="1"/>
  <c r="K1305"/>
  <c r="N1305" s="1"/>
  <c r="O1305"/>
  <c r="R1300"/>
  <c r="P1285"/>
  <c r="R1285" s="1"/>
  <c r="L1285"/>
  <c r="N1285" s="1"/>
  <c r="K1257"/>
  <c r="N1257" s="1"/>
  <c r="O1257"/>
  <c r="R1313" i="10"/>
  <c r="Q1313"/>
  <c r="R1297"/>
  <c r="Q1297"/>
  <c r="R1246"/>
  <c r="Q1246"/>
  <c r="R1222"/>
  <c r="Q1222"/>
  <c r="R1276"/>
  <c r="Q1276"/>
  <c r="O1255"/>
  <c r="K1255"/>
  <c r="L1249"/>
  <c r="P1249"/>
  <c r="Q1249" s="1"/>
  <c r="N1234"/>
  <c r="P1231"/>
  <c r="L1231"/>
  <c r="N1231" s="1"/>
  <c r="N1281" i="9"/>
  <c r="N1219"/>
  <c r="O1297"/>
  <c r="K1297"/>
  <c r="N1297" s="1"/>
  <c r="R1284"/>
  <c r="P1279"/>
  <c r="R1279" s="1"/>
  <c r="L1279"/>
  <c r="R1269"/>
  <c r="Q1269"/>
  <c r="N1263"/>
  <c r="R1260"/>
  <c r="R1241"/>
  <c r="Q1241"/>
  <c r="Q1277" i="8"/>
  <c r="R1277"/>
  <c r="K1302"/>
  <c r="O1302"/>
  <c r="K1238"/>
  <c r="O1238"/>
  <c r="L1300" i="7"/>
  <c r="R1274"/>
  <c r="Q1274"/>
  <c r="O1270"/>
  <c r="K1270"/>
  <c r="N1270" s="1"/>
  <c r="O1304" i="6"/>
  <c r="R1292"/>
  <c r="Q1292"/>
  <c r="R1277"/>
  <c r="Q1277"/>
  <c r="R1230"/>
  <c r="Q1230"/>
  <c r="L1297" i="5"/>
  <c r="P1297"/>
  <c r="Q1297" s="1"/>
  <c r="K1275"/>
  <c r="O1275"/>
  <c r="R1257"/>
  <c r="Q1257"/>
  <c r="Q1251"/>
  <c r="R1251"/>
  <c r="R1219" i="11"/>
  <c r="N1237"/>
  <c r="O1311"/>
  <c r="P1306"/>
  <c r="Q1306" s="1"/>
  <c r="O1291"/>
  <c r="K1291"/>
  <c r="N1291" s="1"/>
  <c r="R1286"/>
  <c r="K1273"/>
  <c r="O1273"/>
  <c r="O1267"/>
  <c r="K1267"/>
  <c r="N1267" s="1"/>
  <c r="K1241"/>
  <c r="N1241" s="1"/>
  <c r="O1241"/>
  <c r="O1239"/>
  <c r="O1235"/>
  <c r="K1235"/>
  <c r="N1235" s="1"/>
  <c r="R1312" i="10"/>
  <c r="R1294"/>
  <c r="Q1294"/>
  <c r="R1249"/>
  <c r="Q1233"/>
  <c r="K1316"/>
  <c r="N1316" s="1"/>
  <c r="N1305"/>
  <c r="K1303"/>
  <c r="K1284"/>
  <c r="N1284" s="1"/>
  <c r="N1273"/>
  <c r="K1271"/>
  <c r="N1249"/>
  <c r="N1233"/>
  <c r="O1219" i="9"/>
  <c r="P1316"/>
  <c r="Q1316" s="1"/>
  <c r="L1316"/>
  <c r="N1316" s="1"/>
  <c r="R1290"/>
  <c r="R1285"/>
  <c r="Q1285"/>
  <c r="N1279"/>
  <c r="O1255"/>
  <c r="P1252"/>
  <c r="Q1252" s="1"/>
  <c r="L1252"/>
  <c r="L1231"/>
  <c r="N1231" s="1"/>
  <c r="P1231"/>
  <c r="Q1231" s="1"/>
  <c r="R1226"/>
  <c r="R1221"/>
  <c r="Q1221"/>
  <c r="Q1309" i="8"/>
  <c r="R1309"/>
  <c r="R1301"/>
  <c r="Q1301"/>
  <c r="R1267"/>
  <c r="R1262"/>
  <c r="Q1262"/>
  <c r="O1222"/>
  <c r="R1316"/>
  <c r="N1314"/>
  <c r="R1284"/>
  <c r="N1282"/>
  <c r="N1250"/>
  <c r="L1226"/>
  <c r="N1226" s="1"/>
  <c r="N1217"/>
  <c r="N1279" i="7"/>
  <c r="N1249"/>
  <c r="L1233"/>
  <c r="N1233" s="1"/>
  <c r="N1313"/>
  <c r="P1258"/>
  <c r="R1258" s="1"/>
  <c r="R1249" i="6"/>
  <c r="R1238"/>
  <c r="Q1238"/>
  <c r="R1223"/>
  <c r="Q1223"/>
  <c r="N1310"/>
  <c r="L1307"/>
  <c r="N1307" s="1"/>
  <c r="P1307"/>
  <c r="R1294"/>
  <c r="Q1294"/>
  <c r="K1276"/>
  <c r="N1276" s="1"/>
  <c r="O1276"/>
  <c r="O1263"/>
  <c r="K1263"/>
  <c r="N1263" s="1"/>
  <c r="L1251"/>
  <c r="P1251"/>
  <c r="Q1251" s="1"/>
  <c r="N1229"/>
  <c r="R1289" i="5"/>
  <c r="O1301"/>
  <c r="K1301"/>
  <c r="N1301" s="1"/>
  <c r="K1299"/>
  <c r="N1299" s="1"/>
  <c r="L1280"/>
  <c r="N1280" s="1"/>
  <c r="P1280"/>
  <c r="Q1280" s="1"/>
  <c r="R1265"/>
  <c r="Q1265"/>
  <c r="N1259"/>
  <c r="N1234"/>
  <c r="EQ21" i="12"/>
  <c r="BI69"/>
  <c r="EQ69" s="1"/>
  <c r="CV64" i="13"/>
  <c r="CU64"/>
  <c r="EA53"/>
  <c r="P727" i="4"/>
  <c r="N1212" i="11"/>
  <c r="K1313"/>
  <c r="N1313" s="1"/>
  <c r="O1313"/>
  <c r="R1258"/>
  <c r="R1226"/>
  <c r="R1302" i="10"/>
  <c r="Q1302"/>
  <c r="R1273"/>
  <c r="L1313"/>
  <c r="N1313" s="1"/>
  <c r="P1313"/>
  <c r="P1311"/>
  <c r="L1311"/>
  <c r="N1311" s="1"/>
  <c r="N1290"/>
  <c r="L1281"/>
  <c r="P1281"/>
  <c r="R1281" s="1"/>
  <c r="P1279"/>
  <c r="L1279"/>
  <c r="N1279" s="1"/>
  <c r="N1258"/>
  <c r="N1242"/>
  <c r="N1226"/>
  <c r="R1316" i="9"/>
  <c r="P1292"/>
  <c r="Q1292" s="1"/>
  <c r="L1292"/>
  <c r="N1292" s="1"/>
  <c r="R1281"/>
  <c r="Q1281"/>
  <c r="R1261"/>
  <c r="Q1261"/>
  <c r="N1255"/>
  <c r="R1252"/>
  <c r="R1231"/>
  <c r="P1228"/>
  <c r="L1228"/>
  <c r="R1318" i="8"/>
  <c r="Q1318"/>
  <c r="N1292"/>
  <c r="N1260"/>
  <c r="N1254"/>
  <c r="N1222"/>
  <c r="N1207" i="7"/>
  <c r="O1310"/>
  <c r="K1310"/>
  <c r="N1310" s="1"/>
  <c r="R1297"/>
  <c r="Q1297"/>
  <c r="K1291"/>
  <c r="N1291" s="1"/>
  <c r="O1291"/>
  <c r="R1289"/>
  <c r="Q1289"/>
  <c r="R1265"/>
  <c r="Q1265"/>
  <c r="P1260"/>
  <c r="Q1260" s="1"/>
  <c r="L1260"/>
  <c r="O1245"/>
  <c r="K1245"/>
  <c r="N1245" s="1"/>
  <c r="P1235"/>
  <c r="R1235" s="1"/>
  <c r="L1235"/>
  <c r="N1235" s="1"/>
  <c r="R1313" i="6"/>
  <c r="Q1313"/>
  <c r="Q1295"/>
  <c r="R1295"/>
  <c r="K1285"/>
  <c r="N1285" s="1"/>
  <c r="O1285"/>
  <c r="L1266"/>
  <c r="N1266" s="1"/>
  <c r="P1266"/>
  <c r="L1257"/>
  <c r="P1257"/>
  <c r="N1251"/>
  <c r="N1249"/>
  <c r="N1240"/>
  <c r="R1274" i="5"/>
  <c r="Q1274"/>
  <c r="P1307"/>
  <c r="L1307"/>
  <c r="N1307" s="1"/>
  <c r="N1305"/>
  <c r="R1299"/>
  <c r="Q1299"/>
  <c r="O1285"/>
  <c r="K1285"/>
  <c r="N1285" s="1"/>
  <c r="EU68" i="12"/>
  <c r="BM69"/>
  <c r="EU69" s="1"/>
  <c r="EH68"/>
  <c r="AZ69"/>
  <c r="EH69" s="1"/>
  <c r="DY25" i="13"/>
  <c r="DZ25"/>
  <c r="DX25"/>
  <c r="DZ17"/>
  <c r="DX17"/>
  <c r="DY17"/>
  <c r="DY7"/>
  <c r="DZ7"/>
  <c r="DX7"/>
  <c r="DY103"/>
  <c r="DZ103"/>
  <c r="DX103"/>
  <c r="DY94"/>
  <c r="DZ94"/>
  <c r="DX94"/>
  <c r="DY86"/>
  <c r="DX86"/>
  <c r="DZ86"/>
  <c r="DY78"/>
  <c r="DZ78"/>
  <c r="DX78"/>
  <c r="DY70"/>
  <c r="DX70"/>
  <c r="DZ70"/>
  <c r="DY62"/>
  <c r="DX62"/>
  <c r="DZ62"/>
  <c r="DY54"/>
  <c r="DX54"/>
  <c r="DZ54"/>
  <c r="DY46"/>
  <c r="DX46"/>
  <c r="DZ46"/>
  <c r="DY38"/>
  <c r="DZ38"/>
  <c r="DX38"/>
  <c r="DZ29"/>
  <c r="DY29"/>
  <c r="DX29"/>
  <c r="DX19"/>
  <c r="DY19"/>
  <c r="DZ19"/>
  <c r="DZ11"/>
  <c r="DY11"/>
  <c r="DX11"/>
  <c r="DY105"/>
  <c r="DX105"/>
  <c r="DZ105"/>
  <c r="DY97"/>
  <c r="DX97"/>
  <c r="DZ97"/>
  <c r="DX88"/>
  <c r="DY88"/>
  <c r="DZ88"/>
  <c r="DX80"/>
  <c r="DY80"/>
  <c r="DZ80"/>
  <c r="DX72"/>
  <c r="DY72"/>
  <c r="DZ72"/>
  <c r="DX64"/>
  <c r="DY64"/>
  <c r="DZ64"/>
  <c r="DX56"/>
  <c r="DY56"/>
  <c r="DZ56"/>
  <c r="DX48"/>
  <c r="DY48"/>
  <c r="DZ48"/>
  <c r="DX40"/>
  <c r="DY40"/>
  <c r="DZ40"/>
  <c r="DX31"/>
  <c r="DZ31"/>
  <c r="DY31"/>
  <c r="CO88"/>
  <c r="EA88" s="1"/>
  <c r="CQ88"/>
  <c r="CP88"/>
  <c r="L1281" i="11"/>
  <c r="N1247"/>
  <c r="N1221"/>
  <c r="K1297"/>
  <c r="N1297" s="1"/>
  <c r="O1297"/>
  <c r="K1281"/>
  <c r="O1281"/>
  <c r="Q1279"/>
  <c r="O1275"/>
  <c r="K1275"/>
  <c r="N1275" s="1"/>
  <c r="K1249"/>
  <c r="N1249" s="1"/>
  <c r="O1249"/>
  <c r="O1243"/>
  <c r="K1243"/>
  <c r="N1243" s="1"/>
  <c r="R1310" i="10"/>
  <c r="Q1310"/>
  <c r="R1264"/>
  <c r="R1256"/>
  <c r="R1248"/>
  <c r="R1240"/>
  <c r="R1232"/>
  <c r="R1224"/>
  <c r="N1281"/>
  <c r="P1255"/>
  <c r="L1255"/>
  <c r="N1246"/>
  <c r="P1239"/>
  <c r="L1239"/>
  <c r="N1230"/>
  <c r="P1223"/>
  <c r="L1223"/>
  <c r="K1219"/>
  <c r="N1219" s="1"/>
  <c r="O1219"/>
  <c r="N1209"/>
  <c r="R1301" i="9"/>
  <c r="Q1301"/>
  <c r="N1295"/>
  <c r="R1271"/>
  <c r="P1268"/>
  <c r="Q1268" s="1"/>
  <c r="L1268"/>
  <c r="N1268" s="1"/>
  <c r="R1257"/>
  <c r="Q1257"/>
  <c r="L1247"/>
  <c r="P1247"/>
  <c r="R1237"/>
  <c r="Q1237"/>
  <c r="Q1245" i="8"/>
  <c r="R1245"/>
  <c r="R1237"/>
  <c r="Q1237"/>
  <c r="R1292"/>
  <c r="N1290"/>
  <c r="N1258"/>
  <c r="N1297" i="7"/>
  <c r="K1278"/>
  <c r="N1278" s="1"/>
  <c r="N1228"/>
  <c r="P1318"/>
  <c r="Q1318" s="1"/>
  <c r="L1318"/>
  <c r="N1318" s="1"/>
  <c r="K1299"/>
  <c r="N1299" s="1"/>
  <c r="O1299"/>
  <c r="P1286"/>
  <c r="Q1286" s="1"/>
  <c r="L1286"/>
  <c r="N1286" s="1"/>
  <c r="K1267"/>
  <c r="N1267" s="1"/>
  <c r="O1267"/>
  <c r="Q1258"/>
  <c r="Q1251"/>
  <c r="R1251"/>
  <c r="Q1235"/>
  <c r="R1233"/>
  <c r="Q1233"/>
  <c r="R1273" i="6"/>
  <c r="Q1273"/>
  <c r="Q1222"/>
  <c r="R1222"/>
  <c r="K1300"/>
  <c r="N1300" s="1"/>
  <c r="O1300"/>
  <c r="N1257"/>
  <c r="K1231"/>
  <c r="N1231" s="1"/>
  <c r="O1231"/>
  <c r="P1313" i="5"/>
  <c r="Q1313" s="1"/>
  <c r="L1313"/>
  <c r="N1313" s="1"/>
  <c r="L1304"/>
  <c r="P1304"/>
  <c r="Q1304" s="1"/>
  <c r="O1243"/>
  <c r="K1243"/>
  <c r="K1236"/>
  <c r="N1236" s="1"/>
  <c r="O1236"/>
  <c r="Q1316" i="10"/>
  <c r="N1209" i="11"/>
  <c r="O1315"/>
  <c r="K1315"/>
  <c r="N1315" s="1"/>
  <c r="R1310"/>
  <c r="Q1290"/>
  <c r="R1290"/>
  <c r="R1266"/>
  <c r="R1234"/>
  <c r="R1318" i="10"/>
  <c r="Q1318"/>
  <c r="R1272"/>
  <c r="N1298"/>
  <c r="L1289"/>
  <c r="P1289"/>
  <c r="P1287"/>
  <c r="Q1287" s="1"/>
  <c r="L1287"/>
  <c r="N1266"/>
  <c r="L1257"/>
  <c r="P1257"/>
  <c r="L1241"/>
  <c r="P1241"/>
  <c r="L1225"/>
  <c r="P1225"/>
  <c r="L1311" i="9"/>
  <c r="N1265"/>
  <c r="P1308"/>
  <c r="Q1308" s="1"/>
  <c r="L1308"/>
  <c r="N1308" s="1"/>
  <c r="R1277"/>
  <c r="Q1277"/>
  <c r="N1271"/>
  <c r="R1268"/>
  <c r="P1244"/>
  <c r="L1244"/>
  <c r="L1223"/>
  <c r="P1223"/>
  <c r="Q1223" s="1"/>
  <c r="R1299" i="8"/>
  <c r="R1294"/>
  <c r="Q1294"/>
  <c r="O1254"/>
  <c r="N1262"/>
  <c r="N1230"/>
  <c r="N1260" i="7"/>
  <c r="O1312"/>
  <c r="K1312"/>
  <c r="N1312" s="1"/>
  <c r="Q1298"/>
  <c r="R1298"/>
  <c r="R1286"/>
  <c r="O1280"/>
  <c r="K1280"/>
  <c r="N1280" s="1"/>
  <c r="Q1266"/>
  <c r="R1266"/>
  <c r="K1224"/>
  <c r="N1224" s="1"/>
  <c r="O1224"/>
  <c r="R1225" i="6"/>
  <c r="Q1225"/>
  <c r="L1293"/>
  <c r="P1293"/>
  <c r="N1253"/>
  <c r="L1219"/>
  <c r="P1219"/>
  <c r="P1222" i="5"/>
  <c r="Q1222" s="1"/>
  <c r="R1309"/>
  <c r="Q1309"/>
  <c r="R1307"/>
  <c r="Q1307"/>
  <c r="P1291"/>
  <c r="L1291"/>
  <c r="P1249"/>
  <c r="Q1249" s="1"/>
  <c r="L1249"/>
  <c r="R1238"/>
  <c r="P1315" i="10"/>
  <c r="P1307"/>
  <c r="Q1307" s="1"/>
  <c r="P1299"/>
  <c r="P1291"/>
  <c r="R1291" s="1"/>
  <c r="P1283"/>
  <c r="Q1283" s="1"/>
  <c r="P1275"/>
  <c r="Q1275" s="1"/>
  <c r="P1267"/>
  <c r="R1267" s="1"/>
  <c r="K1260" i="9"/>
  <c r="N1260" s="1"/>
  <c r="K1230"/>
  <c r="N1230" s="1"/>
  <c r="L1226"/>
  <c r="N1226" s="1"/>
  <c r="R1291" i="8"/>
  <c r="R1259"/>
  <c r="R1227"/>
  <c r="L1316"/>
  <c r="N1316" s="1"/>
  <c r="P1316"/>
  <c r="Q1316" s="1"/>
  <c r="L1308"/>
  <c r="P1308"/>
  <c r="L1300"/>
  <c r="P1300"/>
  <c r="L1292"/>
  <c r="P1292"/>
  <c r="Q1292" s="1"/>
  <c r="L1284"/>
  <c r="N1284" s="1"/>
  <c r="P1284"/>
  <c r="Q1284" s="1"/>
  <c r="L1276"/>
  <c r="N1276" s="1"/>
  <c r="P1276"/>
  <c r="L1268"/>
  <c r="P1268"/>
  <c r="L1260"/>
  <c r="P1260"/>
  <c r="Q1260" s="1"/>
  <c r="L1252"/>
  <c r="N1252" s="1"/>
  <c r="P1252"/>
  <c r="Q1252" s="1"/>
  <c r="L1244"/>
  <c r="P1244"/>
  <c r="L1236"/>
  <c r="P1236"/>
  <c r="L1228"/>
  <c r="N1228" s="1"/>
  <c r="P1228"/>
  <c r="Q1228" s="1"/>
  <c r="L1220"/>
  <c r="N1220" s="1"/>
  <c r="P1220"/>
  <c r="Q1220" s="1"/>
  <c r="N1271" i="7"/>
  <c r="N1268"/>
  <c r="K1220"/>
  <c r="N1220" s="1"/>
  <c r="O1240" i="6"/>
  <c r="L1308"/>
  <c r="P1308"/>
  <c r="N1289"/>
  <c r="K1254"/>
  <c r="N1254" s="1"/>
  <c r="O1254"/>
  <c r="K1239"/>
  <c r="N1239" s="1"/>
  <c r="O1239"/>
  <c r="L1226"/>
  <c r="N1226" s="1"/>
  <c r="P1226"/>
  <c r="R1313" i="5"/>
  <c r="N1297"/>
  <c r="L1288"/>
  <c r="P1288"/>
  <c r="Q1288" s="1"/>
  <c r="L1238"/>
  <c r="N1238" s="1"/>
  <c r="P1238"/>
  <c r="Q1238" s="1"/>
  <c r="R1234"/>
  <c r="EX12" i="12"/>
  <c r="BP69"/>
  <c r="EX69" s="1"/>
  <c r="EM12"/>
  <c r="BE69"/>
  <c r="EM69" s="1"/>
  <c r="CO15"/>
  <c r="CP15"/>
  <c r="CQ15"/>
  <c r="O1244" i="9"/>
  <c r="O1236"/>
  <c r="O1228"/>
  <c r="O1220"/>
  <c r="R1307" i="8"/>
  <c r="R1275"/>
  <c r="R1243"/>
  <c r="N1300" i="7"/>
  <c r="N1244"/>
  <c r="N1236"/>
  <c r="O1307"/>
  <c r="O1275"/>
  <c r="O1248"/>
  <c r="R1316" i="6"/>
  <c r="R1305"/>
  <c r="R1301"/>
  <c r="R1228"/>
  <c r="K1318"/>
  <c r="N1318" s="1"/>
  <c r="O1318"/>
  <c r="K1303"/>
  <c r="N1303" s="1"/>
  <c r="O1303"/>
  <c r="L1290"/>
  <c r="N1290" s="1"/>
  <c r="P1290"/>
  <c r="L1278"/>
  <c r="N1278" s="1"/>
  <c r="P1278"/>
  <c r="R1278" s="1"/>
  <c r="R1259"/>
  <c r="L1244"/>
  <c r="N1244" s="1"/>
  <c r="P1244"/>
  <c r="R1244" s="1"/>
  <c r="N1225"/>
  <c r="K1219"/>
  <c r="N1219" s="1"/>
  <c r="R1255" i="5"/>
  <c r="L1275"/>
  <c r="K1269"/>
  <c r="N1269" s="1"/>
  <c r="N1265"/>
  <c r="K1224"/>
  <c r="N1224" s="1"/>
  <c r="K1222"/>
  <c r="N1222" s="1"/>
  <c r="N1207"/>
  <c r="G69" i="12"/>
  <c r="BK110" i="13"/>
  <c r="EJ110" s="1"/>
  <c r="EJ9"/>
  <c r="CJ85"/>
  <c r="CK85"/>
  <c r="EA77"/>
  <c r="CT76"/>
  <c r="EA76" s="1"/>
  <c r="CU76"/>
  <c r="CV76"/>
  <c r="CT64"/>
  <c r="N1244" i="9"/>
  <c r="N1236"/>
  <c r="N1228"/>
  <c r="N1220"/>
  <c r="R1305" i="7"/>
  <c r="O1288"/>
  <c r="K1288"/>
  <c r="N1288" s="1"/>
  <c r="R1273"/>
  <c r="O1243"/>
  <c r="K1243"/>
  <c r="N1243" s="1"/>
  <c r="R1239"/>
  <c r="O1237"/>
  <c r="K1237"/>
  <c r="N1237" s="1"/>
  <c r="R1241" i="6"/>
  <c r="L1315"/>
  <c r="P1315"/>
  <c r="L1275"/>
  <c r="N1275" s="1"/>
  <c r="P1275"/>
  <c r="K1261"/>
  <c r="N1261" s="1"/>
  <c r="O1261"/>
  <c r="K1221"/>
  <c r="N1221" s="1"/>
  <c r="O1221"/>
  <c r="N1273" i="5"/>
  <c r="N1267"/>
  <c r="L1264"/>
  <c r="N1264" s="1"/>
  <c r="P1264"/>
  <c r="Q1264" s="1"/>
  <c r="BC110" i="13"/>
  <c r="EB110" s="1"/>
  <c r="EB27"/>
  <c r="CZ89"/>
  <c r="DA89"/>
  <c r="N1252" i="9"/>
  <c r="N1246"/>
  <c r="N1212"/>
  <c r="R1315" i="8"/>
  <c r="R1283"/>
  <c r="R1251"/>
  <c r="N1284" i="7"/>
  <c r="R1220"/>
  <c r="P1298" i="6"/>
  <c r="R1265"/>
  <c r="L1229"/>
  <c r="P1229"/>
  <c r="R1229" s="1"/>
  <c r="R1219" i="5"/>
  <c r="N1281"/>
  <c r="L1272"/>
  <c r="N1272" s="1"/>
  <c r="P1272"/>
  <c r="Q1272" s="1"/>
  <c r="L1234"/>
  <c r="P1234"/>
  <c r="Q1234" s="1"/>
  <c r="R1229" i="7"/>
  <c r="R1303" i="5"/>
  <c r="R1232"/>
  <c r="N1304"/>
  <c r="N1296"/>
  <c r="N1288"/>
  <c r="N1256"/>
  <c r="N1248"/>
  <c r="K1240"/>
  <c r="N1240" s="1"/>
  <c r="O1240"/>
  <c r="L1318" i="8"/>
  <c r="N1318" s="1"/>
  <c r="L1310"/>
  <c r="L1302"/>
  <c r="L1294"/>
  <c r="N1294" s="1"/>
  <c r="L1286"/>
  <c r="N1286" s="1"/>
  <c r="L1278"/>
  <c r="L1270"/>
  <c r="L1262"/>
  <c r="L1254"/>
  <c r="L1246"/>
  <c r="L1238"/>
  <c r="L1230"/>
  <c r="L1222"/>
  <c r="N1309" i="6"/>
  <c r="N1294"/>
  <c r="N1277"/>
  <c r="N1262"/>
  <c r="N1245"/>
  <c r="N1230"/>
  <c r="N1212"/>
  <c r="R1295" i="5"/>
  <c r="R1239"/>
  <c r="R1312"/>
  <c r="R1280"/>
  <c r="R1264"/>
  <c r="R1256"/>
  <c r="R1248"/>
  <c r="N1229"/>
  <c r="N1217"/>
  <c r="L1234" i="7"/>
  <c r="N1234" s="1"/>
  <c r="K1229"/>
  <c r="N1229" s="1"/>
  <c r="R1254"/>
  <c r="R1238"/>
  <c r="R1221"/>
  <c r="O1309" i="6"/>
  <c r="O1260"/>
  <c r="O1245"/>
  <c r="R1306" i="5"/>
  <c r="R1287"/>
  <c r="R1231"/>
  <c r="R1223"/>
  <c r="N1213"/>
  <c r="CY34" i="13"/>
  <c r="EA34" s="1"/>
  <c r="CZ34"/>
  <c r="DA34"/>
  <c r="P1314" i="6"/>
  <c r="P1299"/>
  <c r="R1284"/>
  <c r="R1269"/>
  <c r="P1250"/>
  <c r="P1235"/>
  <c r="R1220"/>
  <c r="N1301"/>
  <c r="N1269"/>
  <c r="N1237"/>
  <c r="O1298" i="5"/>
  <c r="R1279"/>
  <c r="L1243"/>
  <c r="P1243"/>
  <c r="N1220"/>
  <c r="AX69" i="12"/>
  <c r="EF69" s="1"/>
  <c r="EF12"/>
  <c r="EA25" i="13"/>
  <c r="CE48"/>
  <c r="CG48"/>
  <c r="CF48"/>
  <c r="CE38"/>
  <c r="CG38"/>
  <c r="CF38"/>
  <c r="CT36"/>
  <c r="CV36"/>
  <c r="CU36"/>
  <c r="P1235" i="5"/>
  <c r="FA21" i="12"/>
  <c r="DU6" i="13"/>
  <c r="DK96"/>
  <c r="CY107"/>
  <c r="EA107" s="1"/>
  <c r="DA107"/>
  <c r="CZ107"/>
  <c r="CT105"/>
  <c r="CV105"/>
  <c r="CU105"/>
  <c r="CT101"/>
  <c r="CU101"/>
  <c r="CV101"/>
  <c r="EA80"/>
  <c r="CE72"/>
  <c r="EA72" s="1"/>
  <c r="CG72"/>
  <c r="CJ68"/>
  <c r="EA68" s="1"/>
  <c r="CL68"/>
  <c r="CK68"/>
  <c r="CU67"/>
  <c r="CV67"/>
  <c r="DO65"/>
  <c r="DP65"/>
  <c r="CO63"/>
  <c r="CP63"/>
  <c r="CE60"/>
  <c r="EA60" s="1"/>
  <c r="CF60"/>
  <c r="CG60"/>
  <c r="CE57"/>
  <c r="EA57" s="1"/>
  <c r="CG57"/>
  <c r="CT56"/>
  <c r="CU56"/>
  <c r="CV56"/>
  <c r="DF48"/>
  <c r="DE48"/>
  <c r="AQ110"/>
  <c r="DL9"/>
  <c r="N1237" i="5"/>
  <c r="DU24" i="13"/>
  <c r="DS24"/>
  <c r="DT24"/>
  <c r="DU16"/>
  <c r="DS16"/>
  <c r="DT16"/>
  <c r="DP24"/>
  <c r="DO24"/>
  <c r="DN24"/>
  <c r="DN16"/>
  <c r="DP16"/>
  <c r="DO16"/>
  <c r="DI24"/>
  <c r="DK24"/>
  <c r="DJ24"/>
  <c r="DI16"/>
  <c r="DK16"/>
  <c r="DJ16"/>
  <c r="DD24"/>
  <c r="DF24"/>
  <c r="DE24"/>
  <c r="DE16"/>
  <c r="DF16"/>
  <c r="DD16"/>
  <c r="CZ24"/>
  <c r="DA24"/>
  <c r="CY24"/>
  <c r="CY16"/>
  <c r="CZ16"/>
  <c r="DA16"/>
  <c r="CT24"/>
  <c r="CU24"/>
  <c r="CT16"/>
  <c r="CV16"/>
  <c r="CU16"/>
  <c r="CQ24"/>
  <c r="CO24"/>
  <c r="CQ16"/>
  <c r="CO16"/>
  <c r="CP16"/>
  <c r="CJ24"/>
  <c r="CK24"/>
  <c r="CJ16"/>
  <c r="CL16"/>
  <c r="CE24"/>
  <c r="CG24"/>
  <c r="CF24"/>
  <c r="CE16"/>
  <c r="CG16"/>
  <c r="CB25"/>
  <c r="CA25"/>
  <c r="BZ25"/>
  <c r="CA16"/>
  <c r="CB16"/>
  <c r="BZ16"/>
  <c r="EA16" s="1"/>
  <c r="EA92"/>
  <c r="CY77"/>
  <c r="DA77"/>
  <c r="CZ77"/>
  <c r="CO76"/>
  <c r="CQ76"/>
  <c r="DD75"/>
  <c r="DF75"/>
  <c r="DE75"/>
  <c r="CE70"/>
  <c r="CG70"/>
  <c r="CF70"/>
  <c r="CO64"/>
  <c r="EA64" s="1"/>
  <c r="CP64"/>
  <c r="CQ64"/>
  <c r="CJ47"/>
  <c r="CL47"/>
  <c r="BZ27"/>
  <c r="CB27"/>
  <c r="N1221" i="5"/>
  <c r="EG12" i="12"/>
  <c r="AY69"/>
  <c r="EG69" s="1"/>
  <c r="BH110" i="13"/>
  <c r="EG110" s="1"/>
  <c r="EG9"/>
  <c r="BZ93"/>
  <c r="CB93"/>
  <c r="CA83"/>
  <c r="CB83"/>
  <c r="BZ83"/>
  <c r="CA70"/>
  <c r="CB70"/>
  <c r="BZ61"/>
  <c r="CB61"/>
  <c r="CA61"/>
  <c r="CA49"/>
  <c r="BZ49"/>
  <c r="CB49"/>
  <c r="BZ39"/>
  <c r="CB39"/>
  <c r="CA39"/>
  <c r="BZ30"/>
  <c r="CA30"/>
  <c r="CB30"/>
  <c r="BZ85"/>
  <c r="CA85"/>
  <c r="CB85"/>
  <c r="CB72"/>
  <c r="BZ72"/>
  <c r="CB64"/>
  <c r="BZ64"/>
  <c r="CA64"/>
  <c r="BZ51"/>
  <c r="CA51"/>
  <c r="CB51"/>
  <c r="BZ42"/>
  <c r="CB42"/>
  <c r="BZ32"/>
  <c r="CA32"/>
  <c r="CB32"/>
  <c r="CO95"/>
  <c r="CQ95"/>
  <c r="CQ57"/>
  <c r="CO57"/>
  <c r="CO43"/>
  <c r="CP43"/>
  <c r="CQ30"/>
  <c r="CO30"/>
  <c r="CP90"/>
  <c r="CO90"/>
  <c r="CQ90"/>
  <c r="CP75"/>
  <c r="CO75"/>
  <c r="CP48"/>
  <c r="CO48"/>
  <c r="CO40"/>
  <c r="CP40"/>
  <c r="CQ40"/>
  <c r="DS96"/>
  <c r="DT96"/>
  <c r="DS102"/>
  <c r="DT102"/>
  <c r="DU102"/>
  <c r="DT93"/>
  <c r="DU93"/>
  <c r="DS93"/>
  <c r="DT85"/>
  <c r="DU85"/>
  <c r="DS85"/>
  <c r="DT77"/>
  <c r="DU77"/>
  <c r="DT69"/>
  <c r="DU69"/>
  <c r="DU61"/>
  <c r="DS61"/>
  <c r="DT61"/>
  <c r="DS52"/>
  <c r="DU52"/>
  <c r="DS44"/>
  <c r="DU44"/>
  <c r="DS36"/>
  <c r="DT36"/>
  <c r="DN8"/>
  <c r="DP8"/>
  <c r="DN105"/>
  <c r="DO105"/>
  <c r="DN82"/>
  <c r="DO82"/>
  <c r="DN74"/>
  <c r="DO74"/>
  <c r="DP74"/>
  <c r="DN66"/>
  <c r="DP66"/>
  <c r="DP57"/>
  <c r="DN57"/>
  <c r="DN49"/>
  <c r="DP49"/>
  <c r="DP37"/>
  <c r="DO37"/>
  <c r="DN37"/>
  <c r="DN97"/>
  <c r="DO97"/>
  <c r="DP97"/>
  <c r="DP59"/>
  <c r="DN59"/>
  <c r="DO51"/>
  <c r="DP51"/>
  <c r="DN39"/>
  <c r="DO39"/>
  <c r="DP39"/>
  <c r="DP30"/>
  <c r="DO30"/>
  <c r="DN30"/>
  <c r="DI106"/>
  <c r="DJ106"/>
  <c r="DI86"/>
  <c r="DJ86"/>
  <c r="DI77"/>
  <c r="DJ77"/>
  <c r="DK66"/>
  <c r="DI66"/>
  <c r="DK47"/>
  <c r="DJ47"/>
  <c r="DJ36"/>
  <c r="DK36"/>
  <c r="DI36"/>
  <c r="DJ104"/>
  <c r="DI104"/>
  <c r="DK104"/>
  <c r="DI94"/>
  <c r="DJ94"/>
  <c r="DK94"/>
  <c r="DJ83"/>
  <c r="DK83"/>
  <c r="DJ75"/>
  <c r="DK75"/>
  <c r="DI75"/>
  <c r="DK64"/>
  <c r="DI64"/>
  <c r="DJ64"/>
  <c r="DJ54"/>
  <c r="DI54"/>
  <c r="DK54"/>
  <c r="DJ45"/>
  <c r="DI45"/>
  <c r="DK45"/>
  <c r="DI34"/>
  <c r="DJ34"/>
  <c r="DK34"/>
  <c r="DD108"/>
  <c r="DE108"/>
  <c r="DF108"/>
  <c r="DF84"/>
  <c r="DD84"/>
  <c r="DE84"/>
  <c r="DD56"/>
  <c r="DF56"/>
  <c r="DE56"/>
  <c r="DE47"/>
  <c r="DD47"/>
  <c r="DD37"/>
  <c r="DE37"/>
  <c r="DF37"/>
  <c r="DE29"/>
  <c r="DD29"/>
  <c r="DE86"/>
  <c r="DF86"/>
  <c r="DD86"/>
  <c r="DE76"/>
  <c r="DD76"/>
  <c r="DF76"/>
  <c r="DD57"/>
  <c r="DF57"/>
  <c r="DE57"/>
  <c r="DE49"/>
  <c r="DD49"/>
  <c r="DE40"/>
  <c r="DF40"/>
  <c r="DD30"/>
  <c r="DE30"/>
  <c r="DF30"/>
  <c r="CZ108"/>
  <c r="DA108"/>
  <c r="CZ95"/>
  <c r="DA95"/>
  <c r="CY95"/>
  <c r="CY73"/>
  <c r="CZ73"/>
  <c r="DA73"/>
  <c r="CY36"/>
  <c r="CZ36"/>
  <c r="DA36"/>
  <c r="CZ75"/>
  <c r="DA75"/>
  <c r="CY41"/>
  <c r="DA41"/>
  <c r="CZ41"/>
  <c r="BZ106"/>
  <c r="EA106" s="1"/>
  <c r="CB106"/>
  <c r="CE96"/>
  <c r="CG96"/>
  <c r="CF96"/>
  <c r="CE94"/>
  <c r="EA94" s="1"/>
  <c r="CG94"/>
  <c r="CO93"/>
  <c r="EA93" s="1"/>
  <c r="CP93"/>
  <c r="CQ93"/>
  <c r="DN90"/>
  <c r="DO90"/>
  <c r="H8" i="12"/>
  <c r="H12" s="1"/>
  <c r="B8"/>
  <c r="BV8"/>
  <c r="BV12" s="1"/>
  <c r="DR110" i="13"/>
  <c r="AX110"/>
  <c r="AW110"/>
  <c r="CJ61" i="12"/>
  <c r="CK61"/>
  <c r="CL61"/>
  <c r="CJ67"/>
  <c r="CK67"/>
  <c r="CL67"/>
  <c r="CY15"/>
  <c r="CZ15"/>
  <c r="DD16"/>
  <c r="DE16"/>
  <c r="DF16"/>
  <c r="DN15"/>
  <c r="DO15"/>
  <c r="DP15"/>
  <c r="P1226" i="5"/>
  <c r="R1226" s="1"/>
  <c r="O1221"/>
  <c r="BD69" i="12"/>
  <c r="EL69" s="1"/>
  <c r="CO106" i="13"/>
  <c r="DP105"/>
  <c r="DD97"/>
  <c r="DP84"/>
  <c r="DS80"/>
  <c r="DS69"/>
  <c r="DE64"/>
  <c r="DI47"/>
  <c r="DD40"/>
  <c r="CF16"/>
  <c r="BS110"/>
  <c r="ER110" s="1"/>
  <c r="ER9"/>
  <c r="EA102"/>
  <c r="EA98"/>
  <c r="CT97"/>
  <c r="CV97"/>
  <c r="CU97"/>
  <c r="EA97"/>
  <c r="EA96"/>
  <c r="CY92"/>
  <c r="CZ92"/>
  <c r="H27"/>
  <c r="J14"/>
  <c r="C110"/>
  <c r="D9"/>
  <c r="E9"/>
  <c r="F27"/>
  <c r="G27" s="1"/>
  <c r="BV19" i="12"/>
  <c r="B19"/>
  <c r="H19"/>
  <c r="BL69"/>
  <c r="ET69" s="1"/>
  <c r="BH69"/>
  <c r="EP69" s="1"/>
  <c r="CA100" i="13"/>
  <c r="CB73"/>
  <c r="DS67"/>
  <c r="DP44"/>
  <c r="DE32"/>
  <c r="BN110"/>
  <c r="EM110" s="1"/>
  <c r="EM9"/>
  <c r="CK6"/>
  <c r="CJ6"/>
  <c r="DD85"/>
  <c r="DE85"/>
  <c r="DF85"/>
  <c r="CG81"/>
  <c r="CE81"/>
  <c r="EA81" s="1"/>
  <c r="CY78"/>
  <c r="DA78"/>
  <c r="EA55"/>
  <c r="CT53"/>
  <c r="CU53"/>
  <c r="CU48"/>
  <c r="CT48"/>
  <c r="EA48" s="1"/>
  <c r="CV48"/>
  <c r="CU42"/>
  <c r="CT42"/>
  <c r="CV42"/>
  <c r="CE37"/>
  <c r="CF37"/>
  <c r="CG37"/>
  <c r="CZ35"/>
  <c r="DA35"/>
  <c r="B31" i="12"/>
  <c r="H31"/>
  <c r="BV31"/>
  <c r="EA10"/>
  <c r="CA10"/>
  <c r="CO8"/>
  <c r="CP8"/>
  <c r="CQ8"/>
  <c r="CT6"/>
  <c r="CU6"/>
  <c r="CY63"/>
  <c r="CZ63"/>
  <c r="EB18"/>
  <c r="CA18"/>
  <c r="EB15"/>
  <c r="EE15" s="1"/>
  <c r="CB97" i="13"/>
  <c r="BZ97"/>
  <c r="CA65"/>
  <c r="BZ65"/>
  <c r="CB53"/>
  <c r="BZ53"/>
  <c r="CB33"/>
  <c r="BZ33"/>
  <c r="CA33"/>
  <c r="CB90"/>
  <c r="BZ90"/>
  <c r="BZ76"/>
  <c r="CA76"/>
  <c r="CA67"/>
  <c r="CB67"/>
  <c r="CB56"/>
  <c r="CA56"/>
  <c r="BZ46"/>
  <c r="CA46"/>
  <c r="CB36"/>
  <c r="CA36"/>
  <c r="CQ99"/>
  <c r="CO99"/>
  <c r="CO69"/>
  <c r="CP69"/>
  <c r="CO38"/>
  <c r="CP38"/>
  <c r="DT100"/>
  <c r="DU100"/>
  <c r="DU58"/>
  <c r="DS58"/>
  <c r="DU50"/>
  <c r="DS50"/>
  <c r="DU42"/>
  <c r="DT42"/>
  <c r="DU34"/>
  <c r="DS34"/>
  <c r="DU105"/>
  <c r="DT55"/>
  <c r="DU47"/>
  <c r="DS47"/>
  <c r="DU39"/>
  <c r="DT39"/>
  <c r="DT31"/>
  <c r="DU31"/>
  <c r="DO6"/>
  <c r="DP6"/>
  <c r="DP52"/>
  <c r="DO52"/>
  <c r="DN41"/>
  <c r="DP41"/>
  <c r="DO31"/>
  <c r="DN31"/>
  <c r="DP31"/>
  <c r="DP79"/>
  <c r="DN79"/>
  <c r="DP71"/>
  <c r="DN71"/>
  <c r="DO62"/>
  <c r="DN62"/>
  <c r="DO54"/>
  <c r="DN54"/>
  <c r="DP54"/>
  <c r="DP33"/>
  <c r="DO33"/>
  <c r="DK8"/>
  <c r="DI8"/>
  <c r="DK89"/>
  <c r="DI89"/>
  <c r="DI61"/>
  <c r="DJ61"/>
  <c r="DI39"/>
  <c r="DJ39"/>
  <c r="DJ97"/>
  <c r="DK97"/>
  <c r="DJ67"/>
  <c r="DK67"/>
  <c r="DJ49"/>
  <c r="DK49"/>
  <c r="DE5"/>
  <c r="DD5"/>
  <c r="DF5"/>
  <c r="DD101"/>
  <c r="DE101"/>
  <c r="DD79"/>
  <c r="DE79"/>
  <c r="DE59"/>
  <c r="DD59"/>
  <c r="DF51"/>
  <c r="DD51"/>
  <c r="DE51"/>
  <c r="DF42"/>
  <c r="DD42"/>
  <c r="DF68"/>
  <c r="DD68"/>
  <c r="DE60"/>
  <c r="DD60"/>
  <c r="DE52"/>
  <c r="DF52"/>
  <c r="DE43"/>
  <c r="DF43"/>
  <c r="DE33"/>
  <c r="DF33"/>
  <c r="DD33"/>
  <c r="CY82"/>
  <c r="CZ82"/>
  <c r="DA52"/>
  <c r="CY52"/>
  <c r="DA102"/>
  <c r="CY102"/>
  <c r="DA58"/>
  <c r="CY58"/>
  <c r="DI98"/>
  <c r="DJ98"/>
  <c r="DK98"/>
  <c r="CY87"/>
  <c r="DA87"/>
  <c r="EA75"/>
  <c r="DI73"/>
  <c r="DJ73"/>
  <c r="CJ71"/>
  <c r="CK71"/>
  <c r="CL71"/>
  <c r="CK62"/>
  <c r="CJ62"/>
  <c r="CP60"/>
  <c r="CQ60"/>
  <c r="CO60"/>
  <c r="CE54"/>
  <c r="EA54" s="1"/>
  <c r="CF54"/>
  <c r="CG54"/>
  <c r="CY45"/>
  <c r="CZ45"/>
  <c r="B47" i="12"/>
  <c r="BV47"/>
  <c r="H47"/>
  <c r="BV36"/>
  <c r="B36"/>
  <c r="H36"/>
  <c r="BV25"/>
  <c r="B25"/>
  <c r="H25"/>
  <c r="AZ110" i="13"/>
  <c r="DW9"/>
  <c r="CA53"/>
  <c r="CB46"/>
  <c r="CE103"/>
  <c r="CF103"/>
  <c r="CT61"/>
  <c r="EA61" s="1"/>
  <c r="CU61"/>
  <c r="CY29"/>
  <c r="EA29" s="1"/>
  <c r="CZ29"/>
  <c r="H63" i="12"/>
  <c r="BV63"/>
  <c r="B63"/>
  <c r="BV52"/>
  <c r="B52"/>
  <c r="H52"/>
  <c r="BV41"/>
  <c r="H41"/>
  <c r="B41"/>
  <c r="CS27" i="13"/>
  <c r="AB110"/>
  <c r="CS110" s="1"/>
  <c r="AD27"/>
  <c r="AC27"/>
  <c r="K110"/>
  <c r="BX9"/>
  <c r="DS54" i="12"/>
  <c r="DT54"/>
  <c r="DU54"/>
  <c r="DX7"/>
  <c r="DY7"/>
  <c r="DZ7"/>
  <c r="DX36"/>
  <c r="DY36"/>
  <c r="DX67"/>
  <c r="DY67"/>
  <c r="CJ11"/>
  <c r="CK11"/>
  <c r="CL11"/>
  <c r="DN57"/>
  <c r="DO57"/>
  <c r="DP57"/>
  <c r="EA56"/>
  <c r="BZ56"/>
  <c r="CT46"/>
  <c r="CU46"/>
  <c r="CE46"/>
  <c r="CF46"/>
  <c r="CG46"/>
  <c r="DI45"/>
  <c r="DJ45"/>
  <c r="CE19"/>
  <c r="CF19"/>
  <c r="EL27" i="13"/>
  <c r="DS100"/>
  <c r="DJ87"/>
  <c r="CQ87"/>
  <c r="DU75"/>
  <c r="CB65"/>
  <c r="DT47"/>
  <c r="DD43"/>
  <c r="DK39"/>
  <c r="DI37"/>
  <c r="BZ36"/>
  <c r="DN33"/>
  <c r="EA103"/>
  <c r="CJ92"/>
  <c r="CL92"/>
  <c r="CJ87"/>
  <c r="CL87"/>
  <c r="CO83"/>
  <c r="EA83" s="1"/>
  <c r="CE63"/>
  <c r="CF63"/>
  <c r="CG63"/>
  <c r="CE59"/>
  <c r="CF59"/>
  <c r="CK58"/>
  <c r="CL58"/>
  <c r="EA56"/>
  <c r="BZ52"/>
  <c r="CB52"/>
  <c r="CT45"/>
  <c r="EA45" s="1"/>
  <c r="CU45"/>
  <c r="CV45"/>
  <c r="CT43"/>
  <c r="CU43"/>
  <c r="CT35"/>
  <c r="CV35"/>
  <c r="CE33"/>
  <c r="CG33"/>
  <c r="CP32"/>
  <c r="CQ32"/>
  <c r="CO32"/>
  <c r="CT30"/>
  <c r="CU30"/>
  <c r="B14" i="12"/>
  <c r="BV14"/>
  <c r="F21"/>
  <c r="H14"/>
  <c r="BV57"/>
  <c r="H57"/>
  <c r="DS9" i="13"/>
  <c r="DU9"/>
  <c r="DT9"/>
  <c r="DA27"/>
  <c r="CY27"/>
  <c r="CK93"/>
  <c r="CV57"/>
  <c r="BO110"/>
  <c r="EN110" s="1"/>
  <c r="BZ34"/>
  <c r="CA34"/>
  <c r="CP52"/>
  <c r="CO52"/>
  <c r="BV15" i="12"/>
  <c r="H15"/>
  <c r="B15"/>
  <c r="BV53"/>
  <c r="B53"/>
  <c r="BV37"/>
  <c r="B37"/>
  <c r="CO9" i="13"/>
  <c r="CP9"/>
  <c r="CQ9"/>
  <c r="BZ19" i="12"/>
  <c r="CE10"/>
  <c r="DN52"/>
  <c r="DD58"/>
  <c r="EA58"/>
  <c r="BQ110" i="13"/>
  <c r="EP110" s="1"/>
  <c r="EA22"/>
  <c r="EA100"/>
  <c r="CY89"/>
  <c r="EA89" s="1"/>
  <c r="CJ79"/>
  <c r="EA36"/>
  <c r="DI33"/>
  <c r="DJ33"/>
  <c r="EA33"/>
  <c r="H109"/>
  <c r="J109" s="1"/>
  <c r="DT27"/>
  <c r="DU27"/>
  <c r="DS27"/>
  <c r="CG9"/>
  <c r="CE9"/>
  <c r="CF9"/>
  <c r="EA8" i="12"/>
  <c r="BZ8"/>
  <c r="EB66"/>
  <c r="EC66" s="1"/>
  <c r="BZ66"/>
  <c r="EB25"/>
  <c r="BZ25"/>
  <c r="CG73" i="13"/>
  <c r="DO40"/>
  <c r="DO36"/>
  <c r="EA5"/>
  <c r="DU20"/>
  <c r="DT12"/>
  <c r="DO20"/>
  <c r="DN20"/>
  <c r="DO12"/>
  <c r="DK20"/>
  <c r="DK12"/>
  <c r="DI12"/>
  <c r="DJ12"/>
  <c r="DF20"/>
  <c r="DE12"/>
  <c r="DD12"/>
  <c r="DF12"/>
  <c r="DA20"/>
  <c r="CY20"/>
  <c r="CY12"/>
  <c r="DA12"/>
  <c r="CU20"/>
  <c r="CV20"/>
  <c r="CU12"/>
  <c r="CO12"/>
  <c r="CQ12"/>
  <c r="CJ20"/>
  <c r="CL20"/>
  <c r="CJ12"/>
  <c r="CK12"/>
  <c r="CE20"/>
  <c r="CG20"/>
  <c r="CE12"/>
  <c r="CG12"/>
  <c r="EA20"/>
  <c r="EA12"/>
  <c r="BZ20"/>
  <c r="CA20"/>
  <c r="CB12"/>
  <c r="BZ12"/>
  <c r="CA12"/>
  <c r="DI69"/>
  <c r="EA65"/>
  <c r="CJ58"/>
  <c r="CF30"/>
  <c r="CG30"/>
  <c r="AN110"/>
  <c r="DH9"/>
  <c r="AA110"/>
  <c r="CR9"/>
  <c r="BZ65" i="12"/>
  <c r="EA65"/>
  <c r="CL79" i="13"/>
  <c r="CZ20"/>
  <c r="CL12"/>
  <c r="DZ26"/>
  <c r="DX26"/>
  <c r="DY26"/>
  <c r="DZ18"/>
  <c r="DX18"/>
  <c r="DY18"/>
  <c r="DX8"/>
  <c r="DY8"/>
  <c r="DZ8"/>
  <c r="DY104"/>
  <c r="DZ104"/>
  <c r="DX95"/>
  <c r="DY95"/>
  <c r="DZ95"/>
  <c r="DX87"/>
  <c r="DY87"/>
  <c r="DZ87"/>
  <c r="DX79"/>
  <c r="DY79"/>
  <c r="DZ79"/>
  <c r="DX71"/>
  <c r="DY71"/>
  <c r="DZ71"/>
  <c r="DX63"/>
  <c r="DY63"/>
  <c r="DZ63"/>
  <c r="DX55"/>
  <c r="DY55"/>
  <c r="DZ55"/>
  <c r="DX47"/>
  <c r="DY47"/>
  <c r="DZ47"/>
  <c r="DX39"/>
  <c r="DY39"/>
  <c r="DZ39"/>
  <c r="DZ30"/>
  <c r="DX30"/>
  <c r="EA11"/>
  <c r="EA8"/>
  <c r="DI6"/>
  <c r="EA101"/>
  <c r="DD95"/>
  <c r="EA95" s="1"/>
  <c r="CE85"/>
  <c r="CE71"/>
  <c r="EA71" s="1"/>
  <c r="CY66"/>
  <c r="EA51"/>
  <c r="CU49"/>
  <c r="CV49"/>
  <c r="CE32"/>
  <c r="CF32"/>
  <c r="CG32"/>
  <c r="CE30"/>
  <c r="H53" i="12"/>
  <c r="EB65"/>
  <c r="EE65" s="1"/>
  <c r="CT65"/>
  <c r="BR110" i="13"/>
  <c r="EQ110" s="1"/>
  <c r="DZ20"/>
  <c r="DZ12"/>
  <c r="DX106"/>
  <c r="DY106"/>
  <c r="DX98"/>
  <c r="DY98"/>
  <c r="DZ89"/>
  <c r="DX89"/>
  <c r="DZ81"/>
  <c r="DX81"/>
  <c r="DZ73"/>
  <c r="DX73"/>
  <c r="DZ65"/>
  <c r="DX65"/>
  <c r="DZ57"/>
  <c r="DX57"/>
  <c r="DZ49"/>
  <c r="DX49"/>
  <c r="DZ41"/>
  <c r="DX41"/>
  <c r="DZ32"/>
  <c r="DX32"/>
  <c r="DY32"/>
  <c r="DX22"/>
  <c r="DY22"/>
  <c r="DX14"/>
  <c r="DY14"/>
  <c r="DZ14"/>
  <c r="DX91"/>
  <c r="DY91"/>
  <c r="DX83"/>
  <c r="DY83"/>
  <c r="DX75"/>
  <c r="DY75"/>
  <c r="DX67"/>
  <c r="DY67"/>
  <c r="DX59"/>
  <c r="DY59"/>
  <c r="DX51"/>
  <c r="DY51"/>
  <c r="DX43"/>
  <c r="DY43"/>
  <c r="DX35"/>
  <c r="DY35"/>
  <c r="DT15"/>
  <c r="DP15"/>
  <c r="DJ23"/>
  <c r="DJ15"/>
  <c r="DF15"/>
  <c r="CZ15"/>
  <c r="CV23"/>
  <c r="CT15"/>
  <c r="CV15"/>
  <c r="CQ15"/>
  <c r="CJ15"/>
  <c r="EA15" s="1"/>
  <c r="CE23"/>
  <c r="BZ24"/>
  <c r="CA24"/>
  <c r="CB15"/>
  <c r="CA15"/>
  <c r="CJ99"/>
  <c r="EA99" s="1"/>
  <c r="DD92"/>
  <c r="EA91"/>
  <c r="CE73"/>
  <c r="CT70"/>
  <c r="EA70"/>
  <c r="DN65"/>
  <c r="CK54"/>
  <c r="EA43"/>
  <c r="CK9"/>
  <c r="CJ9"/>
  <c r="CL9"/>
  <c r="DC27"/>
  <c r="AJ110"/>
  <c r="DC110" s="1"/>
  <c r="AF110"/>
  <c r="CX9"/>
  <c r="CY9" s="1"/>
  <c r="CO27"/>
  <c r="DX40" i="12"/>
  <c r="EA11"/>
  <c r="CE11"/>
  <c r="AE69"/>
  <c r="DC12"/>
  <c r="DZ22" i="13"/>
  <c r="DX12"/>
  <c r="DY81"/>
  <c r="DX24"/>
  <c r="DY24"/>
  <c r="DX16"/>
  <c r="DY16"/>
  <c r="CT23"/>
  <c r="EA23" s="1"/>
  <c r="CE7"/>
  <c r="CE104"/>
  <c r="EA104" s="1"/>
  <c r="CE90"/>
  <c r="EA82"/>
  <c r="CT78"/>
  <c r="EA78" s="1"/>
  <c r="EA69"/>
  <c r="DD48"/>
  <c r="CE39"/>
  <c r="EA39" s="1"/>
  <c r="CY38"/>
  <c r="CZ38"/>
  <c r="CJ37"/>
  <c r="EA37" s="1"/>
  <c r="H18" i="12"/>
  <c r="BV18"/>
  <c r="B18"/>
  <c r="BV56"/>
  <c r="H56"/>
  <c r="B56"/>
  <c r="BV40"/>
  <c r="H40"/>
  <c r="BV24"/>
  <c r="H24"/>
  <c r="H68" s="1"/>
  <c r="I68" s="1"/>
  <c r="DZ27" i="13"/>
  <c r="DY27"/>
  <c r="CQ109"/>
  <c r="CY57" i="12"/>
  <c r="EA57"/>
  <c r="CX21"/>
  <c r="AA69"/>
  <c r="CX69" s="1"/>
  <c r="EB19"/>
  <c r="EC19" s="1"/>
  <c r="DY57" i="13"/>
  <c r="EA14"/>
  <c r="EA7"/>
  <c r="EA66"/>
  <c r="DS59"/>
  <c r="DT59"/>
  <c r="EA58"/>
  <c r="CO50"/>
  <c r="CQ50"/>
  <c r="DN109"/>
  <c r="DO109"/>
  <c r="DP109"/>
  <c r="CH109"/>
  <c r="S110"/>
  <c r="BZ109"/>
  <c r="CA109"/>
  <c r="EA23" i="12"/>
  <c r="BZ23"/>
  <c r="DY92" i="13"/>
  <c r="DZ92"/>
  <c r="DY84"/>
  <c r="DZ84"/>
  <c r="DY76"/>
  <c r="DZ76"/>
  <c r="DY68"/>
  <c r="DZ68"/>
  <c r="DY60"/>
  <c r="DZ60"/>
  <c r="DY52"/>
  <c r="DZ52"/>
  <c r="DY44"/>
  <c r="DZ44"/>
  <c r="DY36"/>
  <c r="DZ36"/>
  <c r="CO104"/>
  <c r="CY98"/>
  <c r="CY90"/>
  <c r="EA90" s="1"/>
  <c r="CT86"/>
  <c r="EA86" s="1"/>
  <c r="CT80"/>
  <c r="BZ79"/>
  <c r="EA79" s="1"/>
  <c r="CJ76"/>
  <c r="CT65"/>
  <c r="CT49"/>
  <c r="CY35"/>
  <c r="CY30"/>
  <c r="BY110"/>
  <c r="EB24" i="12"/>
  <c r="BZ24"/>
  <c r="CJ16"/>
  <c r="EB16"/>
  <c r="EA16"/>
  <c r="DZ108" i="13"/>
  <c r="DZ100"/>
  <c r="DZ91"/>
  <c r="DZ83"/>
  <c r="DZ75"/>
  <c r="DZ67"/>
  <c r="DZ59"/>
  <c r="DZ51"/>
  <c r="DZ43"/>
  <c r="DZ35"/>
  <c r="CT26"/>
  <c r="EA26" s="1"/>
  <c r="CE18"/>
  <c r="EA18" s="1"/>
  <c r="EA74"/>
  <c r="EA49"/>
  <c r="EA47"/>
  <c r="B12" i="12"/>
  <c r="DZ109" i="13"/>
  <c r="DX109"/>
  <c r="DQ110"/>
  <c r="CR27"/>
  <c r="CN27"/>
  <c r="CP27" s="1"/>
  <c r="CC27"/>
  <c r="DH27"/>
  <c r="CH27"/>
  <c r="AL69" i="12"/>
  <c r="DL68"/>
  <c r="DN56"/>
  <c r="DD54"/>
  <c r="EB54"/>
  <c r="CT32"/>
  <c r="EA32"/>
  <c r="EA27"/>
  <c r="CE27"/>
  <c r="EC24"/>
  <c r="BI110" i="13"/>
  <c r="EH110" s="1"/>
  <c r="CO6"/>
  <c r="DD25"/>
  <c r="DE17"/>
  <c r="DA17"/>
  <c r="CT17"/>
  <c r="CP17"/>
  <c r="CJ17"/>
  <c r="CL17"/>
  <c r="BZ17"/>
  <c r="EA17" s="1"/>
  <c r="CT106"/>
  <c r="BZ105"/>
  <c r="EA105" s="1"/>
  <c r="CE102"/>
  <c r="BZ87"/>
  <c r="EA87" s="1"/>
  <c r="CJ84"/>
  <c r="EA84" s="1"/>
  <c r="CO73"/>
  <c r="CO67"/>
  <c r="EA67" s="1"/>
  <c r="CO62"/>
  <c r="EA62" s="1"/>
  <c r="CT58"/>
  <c r="CE56"/>
  <c r="CT52"/>
  <c r="CE50"/>
  <c r="EA50" s="1"/>
  <c r="CY47"/>
  <c r="CJ36"/>
  <c r="H110"/>
  <c r="J110" s="1"/>
  <c r="BV49" i="12"/>
  <c r="B49"/>
  <c r="BV33"/>
  <c r="H33"/>
  <c r="DD27" i="13"/>
  <c r="BW27"/>
  <c r="CI110"/>
  <c r="DD8" i="12"/>
  <c r="EB7"/>
  <c r="BZ7"/>
  <c r="CJ6"/>
  <c r="EA6"/>
  <c r="AH69"/>
  <c r="DG12"/>
  <c r="BZ55"/>
  <c r="EB55"/>
  <c r="EA54"/>
  <c r="BZ54"/>
  <c r="DX108" i="13"/>
  <c r="DX100"/>
  <c r="CJ49"/>
  <c r="CE44"/>
  <c r="EA44" s="1"/>
  <c r="CE42"/>
  <c r="EA42" s="1"/>
  <c r="CY37"/>
  <c r="B45" i="12"/>
  <c r="H29"/>
  <c r="BV64"/>
  <c r="H64"/>
  <c r="BV48"/>
  <c r="H48"/>
  <c r="BV32"/>
  <c r="H32"/>
  <c r="DZ9" i="13"/>
  <c r="DX9"/>
  <c r="W110"/>
  <c r="CJ44" i="12"/>
  <c r="DN27"/>
  <c r="EB52"/>
  <c r="EE52" s="1"/>
  <c r="DD40"/>
  <c r="EB30"/>
  <c r="EE30" s="1"/>
  <c r="CT30"/>
  <c r="CY40" i="13"/>
  <c r="EA40" s="1"/>
  <c r="CJ35"/>
  <c r="EA35" s="1"/>
  <c r="CY31"/>
  <c r="EA31" s="1"/>
  <c r="CJ30"/>
  <c r="B109"/>
  <c r="D109" s="1"/>
  <c r="B27"/>
  <c r="D27" s="1"/>
  <c r="E109"/>
  <c r="DJ109"/>
  <c r="DI109"/>
  <c r="DD109"/>
  <c r="DF109"/>
  <c r="CU109"/>
  <c r="BY27"/>
  <c r="CA27" s="1"/>
  <c r="DD9"/>
  <c r="DE9"/>
  <c r="CO6" i="12"/>
  <c r="CO66"/>
  <c r="BZ69"/>
  <c r="DS52"/>
  <c r="EC36"/>
  <c r="EC25"/>
  <c r="EA20"/>
  <c r="BZ20"/>
  <c r="DN46" i="13"/>
  <c r="EA46" s="1"/>
  <c r="BZ41"/>
  <c r="EA41" s="1"/>
  <c r="CJ32"/>
  <c r="F12" i="12"/>
  <c r="H45"/>
  <c r="F9" i="13"/>
  <c r="BV60" i="12"/>
  <c r="B60"/>
  <c r="BV44"/>
  <c r="B44"/>
  <c r="BV28"/>
  <c r="B28"/>
  <c r="B23"/>
  <c r="F68"/>
  <c r="BU27" i="13"/>
  <c r="BU110" s="1"/>
  <c r="DY9"/>
  <c r="DK109"/>
  <c r="CF109"/>
  <c r="CE109"/>
  <c r="CG109"/>
  <c r="DG27"/>
  <c r="CC110"/>
  <c r="DX69" i="12"/>
  <c r="BZ53"/>
  <c r="EA34"/>
  <c r="EB29"/>
  <c r="CJ22"/>
  <c r="CJ28"/>
  <c r="CJ50"/>
  <c r="CJ58"/>
  <c r="CO43"/>
  <c r="DX52"/>
  <c r="AQ69"/>
  <c r="CH68"/>
  <c r="N69"/>
  <c r="DD52"/>
  <c r="EA51"/>
  <c r="EB47"/>
  <c r="EE47" s="1"/>
  <c r="BZ47"/>
  <c r="EA46"/>
  <c r="CJ34"/>
  <c r="EB33"/>
  <c r="EE33" s="1"/>
  <c r="DT109" i="13"/>
  <c r="CO16" i="12"/>
  <c r="CO54"/>
  <c r="DN62"/>
  <c r="DX12"/>
  <c r="EB11"/>
  <c r="O69"/>
  <c r="CI69" s="1"/>
  <c r="CI12"/>
  <c r="EB62"/>
  <c r="EA60"/>
  <c r="CT51"/>
  <c r="DD44"/>
  <c r="EA44"/>
  <c r="CE33"/>
  <c r="EB23"/>
  <c r="EE23" s="1"/>
  <c r="EB20"/>
  <c r="EE20" s="1"/>
  <c r="CZ109" i="13"/>
  <c r="AI110"/>
  <c r="CJ38" i="12"/>
  <c r="DD18"/>
  <c r="DI17"/>
  <c r="DN48"/>
  <c r="R69"/>
  <c r="CM12"/>
  <c r="EC67"/>
  <c r="EB45"/>
  <c r="BZ45"/>
  <c r="EC29"/>
  <c r="EA26"/>
  <c r="CO48"/>
  <c r="DI43"/>
  <c r="DS7"/>
  <c r="DS33"/>
  <c r="DS47"/>
  <c r="DX22"/>
  <c r="EA64"/>
  <c r="EB50"/>
  <c r="EA45"/>
  <c r="EA43"/>
  <c r="EB42"/>
  <c r="EA40"/>
  <c r="EA33"/>
  <c r="EA30"/>
  <c r="DN16"/>
  <c r="DI11"/>
  <c r="DN12"/>
  <c r="DN20"/>
  <c r="DN24"/>
  <c r="DS59"/>
  <c r="EA5"/>
  <c r="EB6"/>
  <c r="EE6" s="1"/>
  <c r="CY64"/>
  <c r="EA63"/>
  <c r="EB60"/>
  <c r="EE60" s="1"/>
  <c r="EA50"/>
  <c r="EA48"/>
  <c r="EB46"/>
  <c r="EE46" s="1"/>
  <c r="EB41"/>
  <c r="EB37"/>
  <c r="EE37" s="1"/>
  <c r="CT37"/>
  <c r="EA37"/>
  <c r="EB34"/>
  <c r="EE34" s="1"/>
  <c r="EA21"/>
  <c r="CO62"/>
  <c r="CY13"/>
  <c r="DI34"/>
  <c r="DS25"/>
  <c r="DS43"/>
  <c r="DS55"/>
  <c r="EA7"/>
  <c r="CY67"/>
  <c r="EB63"/>
  <c r="CY51"/>
  <c r="EB48"/>
  <c r="EE48" s="1"/>
  <c r="EA42"/>
  <c r="EB39"/>
  <c r="EB26"/>
  <c r="EE26" s="1"/>
  <c r="DI15"/>
  <c r="DN42"/>
  <c r="DS11"/>
  <c r="DX16"/>
  <c r="DX32"/>
  <c r="DX44"/>
  <c r="EB8"/>
  <c r="EE8" s="1"/>
  <c r="DH69"/>
  <c r="CS12"/>
  <c r="W69"/>
  <c r="E69"/>
  <c r="BY69" s="1"/>
  <c r="CW12"/>
  <c r="Z69"/>
  <c r="J69"/>
  <c r="DR68"/>
  <c r="CX68"/>
  <c r="CD68"/>
  <c r="DG68"/>
  <c r="EB67"/>
  <c r="EB51"/>
  <c r="EE51" s="1"/>
  <c r="EA47"/>
  <c r="EA35"/>
  <c r="EB27"/>
  <c r="EE27" s="1"/>
  <c r="EA9"/>
  <c r="DD68"/>
  <c r="EB61"/>
  <c r="EA52"/>
  <c r="DD48"/>
  <c r="DD42"/>
  <c r="EA39"/>
  <c r="DI37"/>
  <c r="EA28"/>
  <c r="DI21"/>
  <c r="EA14"/>
  <c r="DI29"/>
  <c r="DN38"/>
  <c r="DS57"/>
  <c r="DX10"/>
  <c r="DX48"/>
  <c r="DX60"/>
  <c r="EA62"/>
  <c r="EA55"/>
  <c r="EB49"/>
  <c r="EC39" l="1"/>
  <c r="ED39"/>
  <c r="EC64"/>
  <c r="EE64"/>
  <c r="ED64"/>
  <c r="EC44"/>
  <c r="ED44"/>
  <c r="EB21"/>
  <c r="EE21" s="1"/>
  <c r="CZ21"/>
  <c r="DA21"/>
  <c r="DE27" i="13"/>
  <c r="DF27"/>
  <c r="EA32"/>
  <c r="J27"/>
  <c r="E27"/>
  <c r="DL110"/>
  <c r="AT110"/>
  <c r="AS110"/>
  <c r="R1272" i="5"/>
  <c r="R1249"/>
  <c r="R1244" i="9"/>
  <c r="Q1244"/>
  <c r="Q1299" i="10"/>
  <c r="R1299"/>
  <c r="R1254" i="8"/>
  <c r="Q1254"/>
  <c r="Q1243" i="11"/>
  <c r="R1243"/>
  <c r="Q1275" i="5"/>
  <c r="R1275"/>
  <c r="R1238" i="8"/>
  <c r="Q1238"/>
  <c r="R1297" i="9"/>
  <c r="Q1297"/>
  <c r="Q767" i="2"/>
  <c r="R767"/>
  <c r="Q1315" i="10"/>
  <c r="R1315"/>
  <c r="N1270" i="8"/>
  <c r="R1294" i="7"/>
  <c r="Q1294"/>
  <c r="R1315" i="5"/>
  <c r="Q1315"/>
  <c r="R731" i="2"/>
  <c r="Q731"/>
  <c r="R1255" i="7"/>
  <c r="Q1255"/>
  <c r="R1257" i="10"/>
  <c r="Q1257"/>
  <c r="Q780" i="1"/>
  <c r="R780"/>
  <c r="Q760" i="2"/>
  <c r="R760"/>
  <c r="Q730" i="3"/>
  <c r="R730"/>
  <c r="EC35" i="12"/>
  <c r="ED35"/>
  <c r="EE35"/>
  <c r="CC69"/>
  <c r="L69"/>
  <c r="M69"/>
  <c r="EC42"/>
  <c r="ED42"/>
  <c r="EC30"/>
  <c r="ED30"/>
  <c r="EC20"/>
  <c r="ED20"/>
  <c r="CM110" i="13"/>
  <c r="Z110"/>
  <c r="Y110"/>
  <c r="EC6" i="12"/>
  <c r="ED6"/>
  <c r="EC27"/>
  <c r="ED27"/>
  <c r="CJ27" i="13"/>
  <c r="CL27"/>
  <c r="CK27"/>
  <c r="CZ9"/>
  <c r="EC23" i="12"/>
  <c r="ED23"/>
  <c r="EC57"/>
  <c r="ED57"/>
  <c r="EE57"/>
  <c r="EA24" i="13"/>
  <c r="DH110"/>
  <c r="AP110"/>
  <c r="AO110"/>
  <c r="EC58" i="12"/>
  <c r="ED58"/>
  <c r="EE58"/>
  <c r="H21"/>
  <c r="I21" s="1"/>
  <c r="R1299" i="6"/>
  <c r="Q1299"/>
  <c r="R1239"/>
  <c r="Q1239"/>
  <c r="Q1278"/>
  <c r="R1312" i="7"/>
  <c r="Q1312"/>
  <c r="R1299"/>
  <c r="Q1299"/>
  <c r="R1228" i="8"/>
  <c r="R1219" i="10"/>
  <c r="Q1219"/>
  <c r="R1249" i="11"/>
  <c r="Q1249"/>
  <c r="R1285" i="6"/>
  <c r="Q1285"/>
  <c r="R1311" i="10"/>
  <c r="Q1311"/>
  <c r="R1263" i="6"/>
  <c r="Q1263"/>
  <c r="Q1311" i="11"/>
  <c r="R1311"/>
  <c r="N1275" i="5"/>
  <c r="N1238" i="8"/>
  <c r="R1291" i="5"/>
  <c r="Q1291"/>
  <c r="R1279" i="7"/>
  <c r="Q1279"/>
  <c r="Q1227" i="11"/>
  <c r="R1227"/>
  <c r="Q1251"/>
  <c r="R1251"/>
  <c r="R1243" i="6"/>
  <c r="Q1243"/>
  <c r="N1308" i="8"/>
  <c r="Q1282" i="10"/>
  <c r="R1282"/>
  <c r="R1268" i="11"/>
  <c r="Q1268"/>
  <c r="Q1313" i="7"/>
  <c r="Q740" i="4"/>
  <c r="Q759" i="2"/>
  <c r="R759"/>
  <c r="R742" i="4"/>
  <c r="Q742"/>
  <c r="R1253" i="7"/>
  <c r="Q1253"/>
  <c r="R1289" i="11"/>
  <c r="Q1289"/>
  <c r="R775" i="3"/>
  <c r="Q775"/>
  <c r="N1255" i="7"/>
  <c r="R1236" i="11"/>
  <c r="Q1236"/>
  <c r="Q765" i="2"/>
  <c r="N1257" i="10"/>
  <c r="Q739" i="4"/>
  <c r="Q777"/>
  <c r="R1302" i="7"/>
  <c r="Q1302"/>
  <c r="R1236" i="8"/>
  <c r="Q1236"/>
  <c r="N761" i="3"/>
  <c r="R784" i="2"/>
  <c r="Q784"/>
  <c r="R1243" i="10"/>
  <c r="Q1243"/>
  <c r="EC15" i="12"/>
  <c r="ED15"/>
  <c r="R771" i="3"/>
  <c r="Q771"/>
  <c r="EC47" i="12"/>
  <c r="ED47"/>
  <c r="CW69"/>
  <c r="AC69"/>
  <c r="AB69"/>
  <c r="EC41"/>
  <c r="ED41"/>
  <c r="EE41"/>
  <c r="EC5"/>
  <c r="ED5"/>
  <c r="EE5"/>
  <c r="EC33"/>
  <c r="ED33"/>
  <c r="EE45"/>
  <c r="EC51"/>
  <c r="ED51"/>
  <c r="CF110" i="13"/>
  <c r="CE110"/>
  <c r="CG110"/>
  <c r="C68" i="12"/>
  <c r="F110" i="13"/>
  <c r="G110" s="1"/>
  <c r="G9"/>
  <c r="CY21" i="12"/>
  <c r="EC32"/>
  <c r="ED32"/>
  <c r="EE32"/>
  <c r="DA9" i="13"/>
  <c r="ED24" i="12"/>
  <c r="EE24"/>
  <c r="CQ27" i="13"/>
  <c r="EA73"/>
  <c r="C21" i="12"/>
  <c r="EC18"/>
  <c r="ED18"/>
  <c r="EE18"/>
  <c r="R1314" i="6"/>
  <c r="Q1314"/>
  <c r="R1288" i="5"/>
  <c r="R1288" i="7"/>
  <c r="Q1288"/>
  <c r="R1290" i="6"/>
  <c r="Q1290"/>
  <c r="R1318" i="7"/>
  <c r="R1231" i="6"/>
  <c r="Q1231"/>
  <c r="R1306" i="11"/>
  <c r="Q1285" i="5"/>
  <c r="R1285"/>
  <c r="R1291" i="7"/>
  <c r="Q1291"/>
  <c r="R1313" i="11"/>
  <c r="Q1313"/>
  <c r="R1276" i="6"/>
  <c r="Q1276"/>
  <c r="N1303" i="10"/>
  <c r="Q1267" i="11"/>
  <c r="R1267"/>
  <c r="R1304" i="6"/>
  <c r="Q1304"/>
  <c r="R1302" i="8"/>
  <c r="Q1302"/>
  <c r="N1255" i="10"/>
  <c r="R1292" i="7"/>
  <c r="Q1292"/>
  <c r="R1233" i="11"/>
  <c r="Q1233"/>
  <c r="R1296" i="7"/>
  <c r="Q1296"/>
  <c r="R1308"/>
  <c r="Q1308"/>
  <c r="R1261" i="10"/>
  <c r="Q1261"/>
  <c r="R1245" i="5"/>
  <c r="Q1245"/>
  <c r="R1308" i="8"/>
  <c r="Q1308"/>
  <c r="R1313" i="9"/>
  <c r="Q1313"/>
  <c r="R1285" i="10"/>
  <c r="Q1285"/>
  <c r="R1308" i="6"/>
  <c r="Q1308"/>
  <c r="R1271" i="10"/>
  <c r="Q1271"/>
  <c r="Q756" i="4"/>
  <c r="R1272" i="6"/>
  <c r="Q1272"/>
  <c r="R1236" i="10"/>
  <c r="Q1236"/>
  <c r="N1239"/>
  <c r="N1289" i="11"/>
  <c r="Q773" i="1"/>
  <c r="R1262" i="7"/>
  <c r="Q1262"/>
  <c r="N747" i="4"/>
  <c r="N1223" i="10"/>
  <c r="N741" i="2"/>
  <c r="Q737" i="4"/>
  <c r="R1265" i="11"/>
  <c r="Q1265"/>
  <c r="N756" i="4"/>
  <c r="R1247" i="9"/>
  <c r="Q1247"/>
  <c r="Q784" i="1"/>
  <c r="Q770"/>
  <c r="DT68" i="12"/>
  <c r="DU68"/>
  <c r="EE39"/>
  <c r="DG69"/>
  <c r="AK69"/>
  <c r="AJ69"/>
  <c r="DL69"/>
  <c r="AO69"/>
  <c r="AN69"/>
  <c r="EC11"/>
  <c r="ED11"/>
  <c r="DJ9" i="13"/>
  <c r="DI9"/>
  <c r="DK9"/>
  <c r="DW110"/>
  <c r="BB110"/>
  <c r="BA110"/>
  <c r="R1298" i="5"/>
  <c r="Q1298"/>
  <c r="R1221" i="6"/>
  <c r="Q1221"/>
  <c r="R1240"/>
  <c r="Q1240"/>
  <c r="Q1236" i="5"/>
  <c r="R1236"/>
  <c r="R1297" i="11"/>
  <c r="Q1297"/>
  <c r="R758" i="4"/>
  <c r="Q758"/>
  <c r="EE44" i="12"/>
  <c r="R1304" i="7"/>
  <c r="Q1304"/>
  <c r="Q1231" i="11"/>
  <c r="R1231"/>
  <c r="R750" i="3"/>
  <c r="Q750"/>
  <c r="R1293" i="6"/>
  <c r="Q1293"/>
  <c r="R1303" i="9"/>
  <c r="Q1303"/>
  <c r="Q733" i="1"/>
  <c r="R733"/>
  <c r="R731" i="3"/>
  <c r="Q731"/>
  <c r="R761"/>
  <c r="EC49" i="12"/>
  <c r="ED49"/>
  <c r="EE49"/>
  <c r="EC52"/>
  <c r="ED52"/>
  <c r="CY12"/>
  <c r="DA12"/>
  <c r="CZ12"/>
  <c r="EC40"/>
  <c r="ED40"/>
  <c r="EE40"/>
  <c r="DB110" i="13"/>
  <c r="AL110"/>
  <c r="AK110"/>
  <c r="EC60" i="12"/>
  <c r="ED60"/>
  <c r="DJ27" i="13"/>
  <c r="DK27"/>
  <c r="DI27"/>
  <c r="B68" i="12"/>
  <c r="EC54"/>
  <c r="ED54"/>
  <c r="CG27" i="13"/>
  <c r="CF27"/>
  <c r="CE27"/>
  <c r="EA27" s="1"/>
  <c r="EE25" i="12"/>
  <c r="ED25"/>
  <c r="BV21"/>
  <c r="BV69" s="1"/>
  <c r="EC10"/>
  <c r="ED10"/>
  <c r="EE10"/>
  <c r="R1245" i="6"/>
  <c r="Q1245"/>
  <c r="R1296" i="5"/>
  <c r="R1222"/>
  <c r="R1261" i="6"/>
  <c r="Q1261"/>
  <c r="R1254"/>
  <c r="Q1254"/>
  <c r="N1243" i="5"/>
  <c r="R1260" i="8"/>
  <c r="Q1281" i="10"/>
  <c r="R1245" i="7"/>
  <c r="Q1245"/>
  <c r="R1301" i="5"/>
  <c r="Q1301"/>
  <c r="R1255" i="9"/>
  <c r="Q1255"/>
  <c r="R1219"/>
  <c r="Q1219"/>
  <c r="R1273" i="11"/>
  <c r="Q1273"/>
  <c r="N1302" i="8"/>
  <c r="R1255" i="10"/>
  <c r="Q1255"/>
  <c r="R1305" i="11"/>
  <c r="Q1305"/>
  <c r="Q1225" i="5"/>
  <c r="R1225"/>
  <c r="R1268" i="6"/>
  <c r="Q1268"/>
  <c r="R1276" i="8"/>
  <c r="Q1276"/>
  <c r="N1244"/>
  <c r="R1239" i="10"/>
  <c r="Q1239"/>
  <c r="Q740" i="1"/>
  <c r="R740"/>
  <c r="Q1310" i="6"/>
  <c r="R1310"/>
  <c r="R750" i="4"/>
  <c r="Q750"/>
  <c r="R1242" i="7"/>
  <c r="Q1242"/>
  <c r="R752" i="2"/>
  <c r="Q752"/>
  <c r="R1223" i="10"/>
  <c r="Q1223"/>
  <c r="R740" i="2"/>
  <c r="Q740"/>
  <c r="R1272" i="7"/>
  <c r="Q1272"/>
  <c r="N1247" i="9"/>
  <c r="Q745" i="1"/>
  <c r="R745"/>
  <c r="N762"/>
  <c r="EC55" i="12"/>
  <c r="ED55"/>
  <c r="EC14"/>
  <c r="ED14"/>
  <c r="EC61"/>
  <c r="ED61"/>
  <c r="EE61"/>
  <c r="EE67"/>
  <c r="ED67"/>
  <c r="EB69"/>
  <c r="CA69"/>
  <c r="CB69"/>
  <c r="EE63"/>
  <c r="EC48"/>
  <c r="ED48"/>
  <c r="EE42"/>
  <c r="EA12"/>
  <c r="CP12"/>
  <c r="CQ12"/>
  <c r="CO12"/>
  <c r="EE62"/>
  <c r="C12"/>
  <c r="F69"/>
  <c r="EE55"/>
  <c r="EE7"/>
  <c r="EE54"/>
  <c r="EC65"/>
  <c r="ED65"/>
  <c r="B21"/>
  <c r="B69" s="1"/>
  <c r="EA59" i="13"/>
  <c r="EC56" i="12"/>
  <c r="ED56"/>
  <c r="EE56"/>
  <c r="I12"/>
  <c r="H69"/>
  <c r="EA38" i="13"/>
  <c r="R1260" i="6"/>
  <c r="Q1260"/>
  <c r="R1304" i="5"/>
  <c r="B110" i="13"/>
  <c r="R1237" i="7"/>
  <c r="Q1237"/>
  <c r="R1303" i="6"/>
  <c r="Q1303"/>
  <c r="R1248" i="7"/>
  <c r="Q1248"/>
  <c r="R1280"/>
  <c r="Q1280"/>
  <c r="R1243" i="5"/>
  <c r="Q1243"/>
  <c r="R1251" i="6"/>
  <c r="R1260" i="7"/>
  <c r="R1292" i="9"/>
  <c r="Q1275" i="11"/>
  <c r="R1275"/>
  <c r="Q1279" i="10"/>
  <c r="R1279"/>
  <c r="R1220" i="8"/>
  <c r="R1222"/>
  <c r="Q1222"/>
  <c r="R1276" i="9"/>
  <c r="N1273" i="11"/>
  <c r="R1270" i="7"/>
  <c r="Q1270"/>
  <c r="R744" i="2"/>
  <c r="Q744"/>
  <c r="R739" i="3"/>
  <c r="Q739"/>
  <c r="EE43" i="12"/>
  <c r="Q1225" i="7"/>
  <c r="R1225"/>
  <c r="R1225" i="10"/>
  <c r="Q1225"/>
  <c r="R777" i="3"/>
  <c r="Q763" i="4"/>
  <c r="Q1279" i="9"/>
  <c r="Q732" i="1"/>
  <c r="R732"/>
  <c r="R1244" i="8"/>
  <c r="Q1244"/>
  <c r="Q1309" i="11"/>
  <c r="R1309"/>
  <c r="Q750" i="2"/>
  <c r="R752" i="3"/>
  <c r="R761" i="1"/>
  <c r="Q746"/>
  <c r="Q1259" i="11"/>
  <c r="R1259"/>
  <c r="Q782" i="4"/>
  <c r="R782"/>
  <c r="Q731"/>
  <c r="Q1244" i="6"/>
  <c r="Q1271" i="11"/>
  <c r="Q734" i="4"/>
  <c r="R734"/>
  <c r="R778" i="1"/>
  <c r="Q1226" i="5"/>
  <c r="N1223" i="9"/>
  <c r="R1311" i="7"/>
  <c r="Q1311"/>
  <c r="R748" i="4"/>
  <c r="N781" i="2"/>
  <c r="R1292" i="11"/>
  <c r="Q1292"/>
  <c r="N1263" i="10"/>
  <c r="EC62" i="12"/>
  <c r="ED62"/>
  <c r="DI68"/>
  <c r="DJ68"/>
  <c r="DK68"/>
  <c r="CS69"/>
  <c r="Y69"/>
  <c r="X69"/>
  <c r="EC21"/>
  <c r="ED21"/>
  <c r="EC50"/>
  <c r="ED50"/>
  <c r="EC43"/>
  <c r="ED43"/>
  <c r="CM69"/>
  <c r="U69"/>
  <c r="T69"/>
  <c r="CJ12"/>
  <c r="CK12"/>
  <c r="CL12"/>
  <c r="CH69"/>
  <c r="Q69"/>
  <c r="P69"/>
  <c r="CU27" i="13"/>
  <c r="CT27"/>
  <c r="CV27"/>
  <c r="CH110"/>
  <c r="V110"/>
  <c r="U110"/>
  <c r="DE12" i="12"/>
  <c r="DF12"/>
  <c r="EA30" i="13"/>
  <c r="ED66" i="12"/>
  <c r="EE66"/>
  <c r="CA9" i="13"/>
  <c r="BZ9"/>
  <c r="CB9"/>
  <c r="EA6"/>
  <c r="R1235" i="6"/>
  <c r="Q1235"/>
  <c r="R1309"/>
  <c r="Q1309"/>
  <c r="R1240" i="5"/>
  <c r="Q1240"/>
  <c r="R1298" i="6"/>
  <c r="Q1298"/>
  <c r="R1275"/>
  <c r="Q1275"/>
  <c r="R1275" i="7"/>
  <c r="Q1275"/>
  <c r="R1220" i="9"/>
  <c r="Q1220"/>
  <c r="R1315" i="11"/>
  <c r="Q1315"/>
  <c r="R1267" i="7"/>
  <c r="Q1267"/>
  <c r="R1257" i="6"/>
  <c r="Q1257"/>
  <c r="R727" i="4"/>
  <c r="Q727"/>
  <c r="Q1235" i="11"/>
  <c r="R1235"/>
  <c r="R1275" i="10"/>
  <c r="Q774" i="4"/>
  <c r="R774"/>
  <c r="R1225" i="9"/>
  <c r="Q1225"/>
  <c r="R1247" i="10"/>
  <c r="Q1247"/>
  <c r="Q764" i="1"/>
  <c r="R764"/>
  <c r="R1287" i="10"/>
  <c r="Q733" i="4"/>
  <c r="R733"/>
  <c r="R1308" i="9"/>
  <c r="R755" i="2"/>
  <c r="Q755"/>
  <c r="EC28" i="12"/>
  <c r="ED28"/>
  <c r="EE28"/>
  <c r="EB12"/>
  <c r="EE12" s="1"/>
  <c r="EB68"/>
  <c r="CE68"/>
  <c r="CG68"/>
  <c r="CF68"/>
  <c r="CT12"/>
  <c r="CU12"/>
  <c r="CV12"/>
  <c r="EC7"/>
  <c r="ED7"/>
  <c r="EC45"/>
  <c r="ED45"/>
  <c r="DD12"/>
  <c r="CJ68"/>
  <c r="CK68"/>
  <c r="CL68"/>
  <c r="ED29"/>
  <c r="EE29"/>
  <c r="DS68"/>
  <c r="EA68"/>
  <c r="DT110" i="13"/>
  <c r="DS110"/>
  <c r="DU110"/>
  <c r="EC16" i="12"/>
  <c r="ED16"/>
  <c r="CK109" i="13"/>
  <c r="CL109"/>
  <c r="CJ109"/>
  <c r="EA109" s="1"/>
  <c r="ED19" i="12"/>
  <c r="EE19"/>
  <c r="DC69"/>
  <c r="AF69"/>
  <c r="AG69"/>
  <c r="CX110" i="13"/>
  <c r="AH110"/>
  <c r="AG110"/>
  <c r="EA85"/>
  <c r="CV9"/>
  <c r="CT9"/>
  <c r="CU9"/>
  <c r="BX110"/>
  <c r="M110"/>
  <c r="N110"/>
  <c r="D110"/>
  <c r="E110"/>
  <c r="R1235" i="5"/>
  <c r="Q1235"/>
  <c r="R1250" i="6"/>
  <c r="Q1250"/>
  <c r="R1318"/>
  <c r="Q1318"/>
  <c r="R1307" i="7"/>
  <c r="Q1307"/>
  <c r="R1228" i="9"/>
  <c r="Q1228"/>
  <c r="R1219" i="6"/>
  <c r="Q1219"/>
  <c r="R1300"/>
  <c r="Q1300"/>
  <c r="R1281" i="11"/>
  <c r="Q1281"/>
  <c r="Q1307" i="6"/>
  <c r="R1307"/>
  <c r="R1239" i="11"/>
  <c r="Q1239"/>
  <c r="R1231" i="10"/>
  <c r="Q1231"/>
  <c r="R1257" i="11"/>
  <c r="Q1257"/>
  <c r="R1308"/>
  <c r="Q1308"/>
  <c r="R1278" i="8"/>
  <c r="Q1278"/>
  <c r="R776" i="2"/>
  <c r="Q776"/>
  <c r="Q735"/>
  <c r="R735"/>
  <c r="Q765" i="4"/>
  <c r="R765"/>
  <c r="N1315" i="6"/>
  <c r="R1232" i="7"/>
  <c r="Q1232"/>
  <c r="R1246" i="8"/>
  <c r="Q1246"/>
  <c r="Q1305" i="10"/>
  <c r="Q1307" i="11"/>
  <c r="R1307"/>
  <c r="Q1250" i="10"/>
  <c r="R1250"/>
  <c r="R1241"/>
  <c r="Q1241"/>
  <c r="N1283" i="6"/>
  <c r="R1295" i="10"/>
  <c r="Q1295"/>
  <c r="N1300" i="8"/>
  <c r="R1253" i="5"/>
  <c r="Q1253"/>
  <c r="R1268" i="8"/>
  <c r="Q1268"/>
  <c r="Q1245" i="10"/>
  <c r="R1245"/>
  <c r="Q766" i="4"/>
  <c r="R766"/>
  <c r="R1274" i="8"/>
  <c r="Q1274"/>
  <c r="R1306" i="10"/>
  <c r="Q1306"/>
  <c r="Q742" i="3"/>
  <c r="Q759" i="1"/>
  <c r="R759"/>
  <c r="R1299" i="11"/>
  <c r="Q1299"/>
  <c r="R763" i="2"/>
  <c r="Q763"/>
  <c r="R1276" i="7"/>
  <c r="Q1276"/>
  <c r="Q781" i="2"/>
  <c r="R1252" i="10"/>
  <c r="Q1252"/>
  <c r="R1314" i="11"/>
  <c r="R1263" i="10"/>
  <c r="Q1263"/>
  <c r="R759" i="3"/>
  <c r="Q759"/>
  <c r="EC9" i="12"/>
  <c r="ED9"/>
  <c r="EE9"/>
  <c r="CY68"/>
  <c r="CZ68"/>
  <c r="DA68"/>
  <c r="EC37"/>
  <c r="ED37"/>
  <c r="EC63"/>
  <c r="ED63"/>
  <c r="EE50"/>
  <c r="EC26"/>
  <c r="ED26"/>
  <c r="EE11"/>
  <c r="EC46"/>
  <c r="ED46"/>
  <c r="DR69"/>
  <c r="AS69"/>
  <c r="AR69"/>
  <c r="EC34"/>
  <c r="ED34"/>
  <c r="DI12"/>
  <c r="DJ12"/>
  <c r="DK12"/>
  <c r="DN68"/>
  <c r="DO68"/>
  <c r="DP68"/>
  <c r="EE16"/>
  <c r="BV68"/>
  <c r="CR110" i="13"/>
  <c r="AD110"/>
  <c r="AC110"/>
  <c r="EC8" i="12"/>
  <c r="ED8"/>
  <c r="EA52" i="13"/>
  <c r="EA63"/>
  <c r="Q1221" i="5"/>
  <c r="R1221"/>
  <c r="DN9" i="13"/>
  <c r="DP9"/>
  <c r="DO9"/>
  <c r="R1243" i="7"/>
  <c r="Q1243"/>
  <c r="R1236" i="9"/>
  <c r="Q1236"/>
  <c r="R1226" i="6"/>
  <c r="Q1226"/>
  <c r="R1224" i="7"/>
  <c r="Q1224"/>
  <c r="N1281" i="11"/>
  <c r="R1266" i="6"/>
  <c r="Q1266"/>
  <c r="R1310" i="7"/>
  <c r="Q1310"/>
  <c r="R1252" i="8"/>
  <c r="N1271" i="10"/>
  <c r="R1241" i="11"/>
  <c r="Q1241"/>
  <c r="Q1291"/>
  <c r="R1291"/>
  <c r="R1264" i="7"/>
  <c r="Q1264"/>
  <c r="N1278" i="8"/>
  <c r="R1236" i="6"/>
  <c r="Q1236"/>
  <c r="R1315"/>
  <c r="Q1315"/>
  <c r="N1246" i="8"/>
  <c r="R1270"/>
  <c r="Q1270"/>
  <c r="N1241" i="10"/>
  <c r="Q1259"/>
  <c r="R1259"/>
  <c r="Q762" i="1"/>
  <c r="R1283" i="6"/>
  <c r="Q1283"/>
  <c r="R1263" i="11"/>
  <c r="R1289" i="9"/>
  <c r="Q1289"/>
  <c r="R1225" i="11"/>
  <c r="Q1225"/>
  <c r="R744" i="1"/>
  <c r="Q744"/>
  <c r="Q783"/>
  <c r="R783"/>
  <c r="R1300" i="8"/>
  <c r="Q1300"/>
  <c r="R749" i="4"/>
  <c r="R1289" i="10"/>
  <c r="Q1289"/>
  <c r="R1283" i="11"/>
  <c r="Q1283"/>
  <c r="R772" i="4"/>
  <c r="R758" i="2"/>
  <c r="Q744" i="3"/>
  <c r="R1311" i="9"/>
  <c r="Q1311"/>
  <c r="Q729" i="3"/>
  <c r="Q771" i="4"/>
  <c r="R1265" i="10"/>
  <c r="Q1265"/>
  <c r="R737" i="3"/>
  <c r="CU69" i="12" l="1"/>
  <c r="CV69"/>
  <c r="CT69"/>
  <c r="C69"/>
  <c r="DT69"/>
  <c r="DU69"/>
  <c r="DS69"/>
  <c r="CJ69"/>
  <c r="CK69"/>
  <c r="CL69"/>
  <c r="EC68"/>
  <c r="ED68"/>
  <c r="EA9" i="13"/>
  <c r="DD110"/>
  <c r="DF110"/>
  <c r="DE110"/>
  <c r="CY69" i="12"/>
  <c r="CZ69"/>
  <c r="DA69"/>
  <c r="DI110" i="13"/>
  <c r="DK110"/>
  <c r="DJ110"/>
  <c r="CU110"/>
  <c r="CT110"/>
  <c r="CV110"/>
  <c r="CL110"/>
  <c r="CJ110"/>
  <c r="CK110"/>
  <c r="CP110"/>
  <c r="CO110"/>
  <c r="CQ110"/>
  <c r="CZ110"/>
  <c r="DA110"/>
  <c r="CY110"/>
  <c r="EE68" i="12"/>
  <c r="I69"/>
  <c r="DY110" i="13"/>
  <c r="DX110"/>
  <c r="DZ110"/>
  <c r="DN69" i="12"/>
  <c r="DO69"/>
  <c r="DP69"/>
  <c r="CE69"/>
  <c r="CF69"/>
  <c r="CG69"/>
  <c r="EA69"/>
  <c r="CA110" i="13"/>
  <c r="CB110"/>
  <c r="BZ110"/>
  <c r="EE69" i="12"/>
  <c r="EC12"/>
  <c r="ED12"/>
  <c r="DD69"/>
  <c r="DE69"/>
  <c r="DF69"/>
  <c r="CO69"/>
  <c r="CP69"/>
  <c r="CQ69"/>
  <c r="DI69"/>
  <c r="DJ69"/>
  <c r="DK69"/>
  <c r="DO110" i="13"/>
  <c r="DP110"/>
  <c r="DN110"/>
  <c r="EC69" i="12" l="1"/>
  <c r="ED69"/>
  <c r="EA110" i="13"/>
</calcChain>
</file>

<file path=xl/sharedStrings.xml><?xml version="1.0" encoding="utf-8"?>
<sst xmlns="http://schemas.openxmlformats.org/spreadsheetml/2006/main" count="48148" uniqueCount="353">
  <si>
    <t>El Paso</t>
  </si>
  <si>
    <t>Aguascalientes</t>
  </si>
  <si>
    <t>01_09</t>
  </si>
  <si>
    <t>Agricultural Products</t>
  </si>
  <si>
    <t>10_14</t>
  </si>
  <si>
    <t>Stones and Ores</t>
  </si>
  <si>
    <t>15_19</t>
  </si>
  <si>
    <t>Energy Products</t>
  </si>
  <si>
    <t>20_24</t>
  </si>
  <si>
    <t>Chemicals and Plastics</t>
  </si>
  <si>
    <t>25_29</t>
  </si>
  <si>
    <t>Wood Products</t>
  </si>
  <si>
    <t>30,39</t>
  </si>
  <si>
    <t>Textiles and Furniture</t>
  </si>
  <si>
    <t>31_32</t>
  </si>
  <si>
    <t>Metals</t>
  </si>
  <si>
    <t>33_34,40</t>
  </si>
  <si>
    <t>Machinery and Tools</t>
  </si>
  <si>
    <t>35</t>
  </si>
  <si>
    <t>Electronics</t>
  </si>
  <si>
    <t>36</t>
  </si>
  <si>
    <t>Motor Vehicles and Parts</t>
  </si>
  <si>
    <t>38</t>
  </si>
  <si>
    <t>Precision Instruments</t>
  </si>
  <si>
    <t>Tijuana</t>
  </si>
  <si>
    <t>371_373</t>
  </si>
  <si>
    <t>Other Transportation Equipment including Aircraft</t>
  </si>
  <si>
    <t>Mexicali</t>
  </si>
  <si>
    <t>Saltillo</t>
  </si>
  <si>
    <t>Monclova-Frontera</t>
  </si>
  <si>
    <t>Piedras Negras</t>
  </si>
  <si>
    <t>Colima-Villa de Álvarez</t>
  </si>
  <si>
    <t>Tecomán</t>
  </si>
  <si>
    <t>Tuxtla Gutiérrez</t>
  </si>
  <si>
    <t>Juárez</t>
  </si>
  <si>
    <t>Chihuahua</t>
  </si>
  <si>
    <t>La Laguna</t>
  </si>
  <si>
    <t>León</t>
  </si>
  <si>
    <t>San Francisco del Rincón</t>
  </si>
  <si>
    <t>Moroleón-Uriangato</t>
  </si>
  <si>
    <t>Celaya</t>
  </si>
  <si>
    <t>Acapulco</t>
  </si>
  <si>
    <t>Pachuca</t>
  </si>
  <si>
    <t>Tulancingo</t>
  </si>
  <si>
    <t>Tula</t>
  </si>
  <si>
    <t>Guadalajara</t>
  </si>
  <si>
    <t>Ocotlán</t>
  </si>
  <si>
    <t>Mexico City</t>
  </si>
  <si>
    <t>Toluca</t>
  </si>
  <si>
    <t>Tianguistenco</t>
  </si>
  <si>
    <t>Morelia</t>
  </si>
  <si>
    <t>Zamora-Jacona</t>
  </si>
  <si>
    <t>Piedad-Pénjamo</t>
  </si>
  <si>
    <t>Cuernavaca</t>
  </si>
  <si>
    <t>Cuautla</t>
  </si>
  <si>
    <t>Puerto Vallarta</t>
  </si>
  <si>
    <t>Tepic</t>
  </si>
  <si>
    <t>Monterrey</t>
  </si>
  <si>
    <t>Oaxaca</t>
  </si>
  <si>
    <t>Tehuantepec</t>
  </si>
  <si>
    <t>Tehuacán</t>
  </si>
  <si>
    <t>Teziutlán</t>
  </si>
  <si>
    <t>Querétaro</t>
  </si>
  <si>
    <t>Cancún</t>
  </si>
  <si>
    <t>San Luis Potosí-Soledad de Graciano Sánchez</t>
  </si>
  <si>
    <t>Ríoverde-Ciudad Fernández</t>
  </si>
  <si>
    <t>Guaymas</t>
  </si>
  <si>
    <t>Villahermosa</t>
  </si>
  <si>
    <t>Reynosa-Río Bravo</t>
  </si>
  <si>
    <t>Matamoros</t>
  </si>
  <si>
    <t>Nuevo Laredo</t>
  </si>
  <si>
    <t>Puebla-Tlaxcala</t>
  </si>
  <si>
    <t>Tlaxcala-Apizaco</t>
  </si>
  <si>
    <t>Tampico</t>
  </si>
  <si>
    <t>Veracruz</t>
  </si>
  <si>
    <t>Xalapa</t>
  </si>
  <si>
    <t>Poza Rica</t>
  </si>
  <si>
    <t>Orizaba</t>
  </si>
  <si>
    <t>Minatitlán</t>
  </si>
  <si>
    <t>Coatzacoalcos</t>
  </si>
  <si>
    <t>Córdoba</t>
  </si>
  <si>
    <t>Acayucan</t>
  </si>
  <si>
    <t>Mérida</t>
  </si>
  <si>
    <t>Zacatecas-Guadalupe</t>
  </si>
  <si>
    <t>McAllen-Edinburg-Pharr</t>
  </si>
  <si>
    <t>San Diego-Carlsbad-San Marcos</t>
  </si>
  <si>
    <t>Tucson</t>
  </si>
  <si>
    <t>Import Value, Millions of $</t>
  </si>
  <si>
    <t>Import Weight, Thousands of Tons</t>
  </si>
  <si>
    <t>Export Value, Millions of $</t>
  </si>
  <si>
    <t>Export Weight, Thousands of Tons</t>
  </si>
  <si>
    <t>Akron</t>
  </si>
  <si>
    <t>Albany-Schenectady-Troy</t>
  </si>
  <si>
    <t>Albuquerque</t>
  </si>
  <si>
    <t>Allentown-Bethlehem-Easton</t>
  </si>
  <si>
    <t>Atlanta-Sandy Springs-Marietta</t>
  </si>
  <si>
    <t>Augusta-Richmond County</t>
  </si>
  <si>
    <t>Austin-Round Rock</t>
  </si>
  <si>
    <t>Bakersfield</t>
  </si>
  <si>
    <t>Baltimore-Towson</t>
  </si>
  <si>
    <t>Baton Rouge</t>
  </si>
  <si>
    <t>Birmingham-Hoover</t>
  </si>
  <si>
    <t>Boise City-Nampa</t>
  </si>
  <si>
    <t>Boston-Cambridge-Quincy</t>
  </si>
  <si>
    <t>Bridgeport-Stamford-Norwalk</t>
  </si>
  <si>
    <t>Buffalo-Niagara Falls</t>
  </si>
  <si>
    <t>Cape Coral-Fort Myers</t>
  </si>
  <si>
    <t>Charleston-North Charleston</t>
  </si>
  <si>
    <t>Charlotte-Gastonia-Concord</t>
  </si>
  <si>
    <t>Chattanooga</t>
  </si>
  <si>
    <t>Chicago-Naperville-Joliet</t>
  </si>
  <si>
    <t>Cincinnati-Middletown</t>
  </si>
  <si>
    <t>Cleveland-Elyria-Mentor</t>
  </si>
  <si>
    <t>Colorado Springs</t>
  </si>
  <si>
    <t>Columbia</t>
  </si>
  <si>
    <t>Columbus</t>
  </si>
  <si>
    <t>Dallas-Fort Worth-Arlington</t>
  </si>
  <si>
    <t>Dayton</t>
  </si>
  <si>
    <t>Denver-Aurora</t>
  </si>
  <si>
    <t>Des Moines</t>
  </si>
  <si>
    <t>Detroit-Warren-Livonia</t>
  </si>
  <si>
    <t>Fresno</t>
  </si>
  <si>
    <t>Grand Rapids-Wyoming</t>
  </si>
  <si>
    <t>Greensboro-High Point</t>
  </si>
  <si>
    <t>Greenville</t>
  </si>
  <si>
    <t>Harrisburg-Carlisle</t>
  </si>
  <si>
    <t>Hartford-West Hartford-East Hartford</t>
  </si>
  <si>
    <t>Honolulu</t>
  </si>
  <si>
    <t>Houston-Baytown-Sugar Land</t>
  </si>
  <si>
    <t>Indianapolis</t>
  </si>
  <si>
    <t>Jackson</t>
  </si>
  <si>
    <t>Jacksonville</t>
  </si>
  <si>
    <t>Kansas City</t>
  </si>
  <si>
    <t>Knoxville</t>
  </si>
  <si>
    <t>Lakeland</t>
  </si>
  <si>
    <t>Lancaster</t>
  </si>
  <si>
    <t>Las Vegas-Paradise</t>
  </si>
  <si>
    <t>Little Rock-North Little Rock</t>
  </si>
  <si>
    <t>Los Angeles-Long Beach-Santa Ana</t>
  </si>
  <si>
    <t>Louisville</t>
  </si>
  <si>
    <t>Madison</t>
  </si>
  <si>
    <t>Memphis</t>
  </si>
  <si>
    <t>Miami-Fort Lauderdale-Miami Beach</t>
  </si>
  <si>
    <t>Milwaukee-Waukesha-West Allis</t>
  </si>
  <si>
    <t>Minneapolis-St. Paul-Bloomington</t>
  </si>
  <si>
    <t>Modesto</t>
  </si>
  <si>
    <t>Nashville-Davidson--Murfreesboro</t>
  </si>
  <si>
    <t>New Haven-Milford</t>
  </si>
  <si>
    <t>New Orleans-Metairie-Kenner</t>
  </si>
  <si>
    <t>New York-Northern New Jersey-Long Island</t>
  </si>
  <si>
    <t>Ogden-Clearfield</t>
  </si>
  <si>
    <t>Oklahoma City</t>
  </si>
  <si>
    <t>Omaha-Council Bluffs</t>
  </si>
  <si>
    <t>Orlando</t>
  </si>
  <si>
    <t>Oxnard-Thousand Oaks-Ventura</t>
  </si>
  <si>
    <t>Palm Bay-Melbourne-Titusville</t>
  </si>
  <si>
    <t>Philadelphia-Camden-Wilmington</t>
  </si>
  <si>
    <t>Phoenix-Mesa-Scottsdale</t>
  </si>
  <si>
    <t>Pittsburgh</t>
  </si>
  <si>
    <t>Portland-Vancouver-Beaverton</t>
  </si>
  <si>
    <t>Poughkeepsie-Newburgh-Middletown</t>
  </si>
  <si>
    <t>Providence-New Bedford-Fall River</t>
  </si>
  <si>
    <t>Provo-Orem</t>
  </si>
  <si>
    <t>Raleigh-Cary</t>
  </si>
  <si>
    <t>Richmond</t>
  </si>
  <si>
    <t>Riverside-San Bernardino-Ontario</t>
  </si>
  <si>
    <t>Rochester</t>
  </si>
  <si>
    <t>Sacramento--Arden-Arcade--Roseville</t>
  </si>
  <si>
    <t>St. Louis</t>
  </si>
  <si>
    <t>Salt Lake City</t>
  </si>
  <si>
    <t>San Antonio</t>
  </si>
  <si>
    <t>San Francisco-Oakland-Fremont</t>
  </si>
  <si>
    <t>San Jose-Sunnyvale-Santa Clara</t>
  </si>
  <si>
    <t>Sarasota-Bradenton-Venice</t>
  </si>
  <si>
    <t>Scranton--Wilkes-Barre</t>
  </si>
  <si>
    <t>Seattle-Tacoma-Bellevue</t>
  </si>
  <si>
    <t>Springfield</t>
  </si>
  <si>
    <t>Stockton</t>
  </si>
  <si>
    <t>Syracuse</t>
  </si>
  <si>
    <t>Tampa-St. Petersburg-Clearwater</t>
  </si>
  <si>
    <t>Toledo</t>
  </si>
  <si>
    <t>Tulsa</t>
  </si>
  <si>
    <t>Virginia Beach-Norfolk-Newport News</t>
  </si>
  <si>
    <t>Washington-Arlington-Alexandria</t>
  </si>
  <si>
    <t>Wichita</t>
  </si>
  <si>
    <t>Worcester</t>
  </si>
  <si>
    <t>Youngstown-Warren-Boardman</t>
  </si>
  <si>
    <t>Import Value</t>
  </si>
  <si>
    <t>Export Value</t>
  </si>
  <si>
    <t>Import + Export Value</t>
  </si>
  <si>
    <t>Data From Brookings</t>
  </si>
  <si>
    <t>Total of 59 Mexican Metro Areas</t>
  </si>
  <si>
    <t>Export - to - Import Ratio</t>
  </si>
  <si>
    <t>Exports</t>
  </si>
  <si>
    <t>Imports</t>
  </si>
  <si>
    <t>Advanced Industries</t>
  </si>
  <si>
    <t>San Jose</t>
  </si>
  <si>
    <t>Los Angeles</t>
  </si>
  <si>
    <t>New York</t>
  </si>
  <si>
    <t>Houston</t>
  </si>
  <si>
    <t>Chicago</t>
  </si>
  <si>
    <t>Dallas</t>
  </si>
  <si>
    <t>Detroit</t>
  </si>
  <si>
    <t>Boston</t>
  </si>
  <si>
    <t>Austin</t>
  </si>
  <si>
    <t>Philadelphia</t>
  </si>
  <si>
    <t>Minneapolis</t>
  </si>
  <si>
    <t>Phoenix</t>
  </si>
  <si>
    <t>San Diego</t>
  </si>
  <si>
    <t>Atlanta</t>
  </si>
  <si>
    <t>New Orleans</t>
  </si>
  <si>
    <t>Acayucán</t>
  </si>
  <si>
    <t>Cancun</t>
  </si>
  <si>
    <t>Colima-Villa de Alvarez</t>
  </si>
  <si>
    <t>Ciudad México</t>
  </si>
  <si>
    <t>Ocatlán</t>
  </si>
  <si>
    <t>Piedad-Penjamo</t>
  </si>
  <si>
    <t>Rioverde-Ciudad Fernandez</t>
  </si>
  <si>
    <t>San Francisco de Rincón</t>
  </si>
  <si>
    <t>San Luis Potosi-SGS</t>
  </si>
  <si>
    <t>Tuxtla Gutierrez</t>
  </si>
  <si>
    <t>San Francisco</t>
  </si>
  <si>
    <t>Seattle</t>
  </si>
  <si>
    <t>Pittsburg</t>
  </si>
  <si>
    <t>Philadel-phia</t>
  </si>
  <si>
    <t>Minnea-polis</t>
  </si>
  <si>
    <t>Washing-ton DC</t>
  </si>
  <si>
    <t>Nashville</t>
  </si>
  <si>
    <t>Net</t>
  </si>
  <si>
    <t>Chemicals &amp; Plastics</t>
  </si>
  <si>
    <t>Textiles &amp; Furniture</t>
  </si>
  <si>
    <t>Machinery &amp; Tools</t>
  </si>
  <si>
    <t>Motor Vehicles &amp; Parts</t>
  </si>
  <si>
    <t>Other Transportation Equipment</t>
  </si>
  <si>
    <t>Guadala-jara</t>
  </si>
  <si>
    <t>Chihua-hua</t>
  </si>
  <si>
    <t>Aguas-calientes</t>
  </si>
  <si>
    <t>Tehuan-tepec</t>
  </si>
  <si>
    <t>San Luis Potosi</t>
  </si>
  <si>
    <t>Share of World</t>
  </si>
  <si>
    <t>McAllen</t>
  </si>
  <si>
    <t>Oxnard</t>
  </si>
  <si>
    <t>Riverside</t>
  </si>
  <si>
    <t>Sacramento</t>
  </si>
  <si>
    <t>Albany</t>
  </si>
  <si>
    <t>Allentown</t>
  </si>
  <si>
    <t>Augusta</t>
  </si>
  <si>
    <t>Baltimore</t>
  </si>
  <si>
    <t>Birmingham</t>
  </si>
  <si>
    <t>Boise</t>
  </si>
  <si>
    <t>Bridgeport</t>
  </si>
  <si>
    <t>Buffalo</t>
  </si>
  <si>
    <t>Cape Coral</t>
  </si>
  <si>
    <t>Charleston</t>
  </si>
  <si>
    <t>Charlotte</t>
  </si>
  <si>
    <t>Cincinnati</t>
  </si>
  <si>
    <t>Cleveland</t>
  </si>
  <si>
    <t>Denver</t>
  </si>
  <si>
    <t>Grand Rapids</t>
  </si>
  <si>
    <t>Greensboro</t>
  </si>
  <si>
    <t>Harrisburg</t>
  </si>
  <si>
    <t>Hartford</t>
  </si>
  <si>
    <t>Little Rock</t>
  </si>
  <si>
    <t>Miami</t>
  </si>
  <si>
    <t>Milwaukee</t>
  </si>
  <si>
    <t>New Haven</t>
  </si>
  <si>
    <t>North Port</t>
  </si>
  <si>
    <t>Ogden</t>
  </si>
  <si>
    <t>Omaha</t>
  </si>
  <si>
    <t>Palm Bay</t>
  </si>
  <si>
    <t>Portland</t>
  </si>
  <si>
    <t>Poughkeepsie</t>
  </si>
  <si>
    <t>Providence</t>
  </si>
  <si>
    <t>Provo</t>
  </si>
  <si>
    <t>Raleigh</t>
  </si>
  <si>
    <t>Scranton</t>
  </si>
  <si>
    <t>St Louis</t>
  </si>
  <si>
    <t>Tampa</t>
  </si>
  <si>
    <t>Virginia Beach</t>
  </si>
  <si>
    <t>Washington</t>
  </si>
  <si>
    <t>Youngstown</t>
  </si>
  <si>
    <t>Las Vegas</t>
  </si>
  <si>
    <t>Net Value</t>
  </si>
  <si>
    <t>Import + Export Value, Millions of $</t>
  </si>
  <si>
    <t>Import + Export Weight, Thousands of Tons</t>
  </si>
  <si>
    <t>Exports + Imports</t>
  </si>
  <si>
    <t>Value/Ton ($)</t>
  </si>
  <si>
    <t>Weight (Tons)</t>
  </si>
  <si>
    <t>Share of Total Trade</t>
  </si>
  <si>
    <t>Ratio, Exports/ Imports</t>
  </si>
  <si>
    <t>Other Than Top 5 Commodity Groups</t>
  </si>
  <si>
    <t>Value in Millions of Dollars</t>
  </si>
  <si>
    <t>ADVANCED INDUSTRIES</t>
  </si>
  <si>
    <t>Total Value of Imports + Exports</t>
  </si>
  <si>
    <t xml:space="preserve">TOTAL </t>
  </si>
  <si>
    <t>Imports + Exports</t>
  </si>
  <si>
    <t>Total of Border Region</t>
  </si>
  <si>
    <t>Total of Balance of Border States</t>
  </si>
  <si>
    <t>Total of Nonborder States</t>
  </si>
  <si>
    <t>All Metropolitan Areas</t>
  </si>
  <si>
    <t>Border Region</t>
  </si>
  <si>
    <t>Balance of Border States</t>
  </si>
  <si>
    <t>Nonborder States</t>
  </si>
  <si>
    <t>TOTAL TRADE WITH UNITED STATES</t>
  </si>
  <si>
    <t>Top 100 Metropolitan Areas</t>
  </si>
  <si>
    <t>TOTAL TRADE WITH NORTH AMERICA</t>
  </si>
  <si>
    <t>Value/Ton in Dollars</t>
  </si>
  <si>
    <t>TOTAL TRADE WITH MÉXICO</t>
  </si>
  <si>
    <t>Share of World Trade</t>
  </si>
  <si>
    <t>Top 100 Metropolitan Areas in United States</t>
  </si>
  <si>
    <t>TOP 10 TRADING PARTNERS (METROPOLITAN AREAS IN MÉXICO): VALUE IN MILLIONS OF DOLLARS</t>
  </si>
  <si>
    <t>TOP 10 TRADING PARTNERS (METROPOLITAN AREAS IN UNITED STATES): VALUE IN MILLIONS OF DOLLARS</t>
  </si>
  <si>
    <t>TOP 5 COMMODITY GROUPS: VALUE IN MILLIONS OF DOLLARS (TRADE WITH UNITED STATES)</t>
  </si>
  <si>
    <t>TOP 5 COMMODITY GROUPS: PER CAPITA VALUE (TRADE WITH UNITED STATES)</t>
  </si>
  <si>
    <t>TOP 10 TRADING PARTNERS (METROPOLITAN AREAS IN UNITED STATES): PER CAPITA VALUE</t>
  </si>
  <si>
    <t>TOP 5 COMMODITY GROUPS: VALUE IN MILLIONS OF DOLLARS (TRADE WITH MÉXICO)</t>
  </si>
  <si>
    <t>TOP 5 COMMODITY GROUPS: PER CAPITA VALUE IN DOLLARS (TRADE WITH MÉXICO)</t>
  </si>
  <si>
    <t>TOTAL</t>
  </si>
  <si>
    <t>TOP 10 TRADING PARTNERS (METROPOLITAN AREAS IN MÉXICO): PER CAPITA VALUE</t>
  </si>
  <si>
    <t>Sources:</t>
  </si>
  <si>
    <t xml:space="preserve">    Trade Data: Brookings Institution, "Metro North America: Cities and Metros as Hubs of Advanced Industries and Integrated Goods Trade"</t>
  </si>
  <si>
    <t xml:space="preserve">        http://www.brookings.edu/research/interactives/2013/metro-north-america#</t>
  </si>
  <si>
    <t xml:space="preserve">    Population:</t>
  </si>
  <si>
    <t xml:space="preserve">        U.S. Department of Commerce, Census Bureau (2010 decennial census): http://factfinder2.census.gov/faces/nav/jsf/pages/index.xhtml</t>
  </si>
  <si>
    <t xml:space="preserve">        Instituto Nacional de Estadística y Geografía (censo 2010): http://www.censo2010.org.mx/</t>
  </si>
  <si>
    <t xml:space="preserve">    Trade Data: Brookings Institution Excel file</t>
  </si>
  <si>
    <t xml:space="preserve">    Population: U.S. Department of Commerce, Census Bureau (2010 decennial census): http://factfinder2.census.gov/faces/nav/jsf/pages/index.xhtml</t>
  </si>
  <si>
    <t>Population in Millions</t>
  </si>
  <si>
    <t xml:space="preserve">    Population: Instituto Nacional de Estadística y Geografía (censo 2010): http://www.censo2010.org.mx/</t>
  </si>
  <si>
    <t>SCTG Commod-ity Code</t>
  </si>
  <si>
    <t>Commodity Group Name</t>
  </si>
  <si>
    <t>Per Capita (El Paso Population)</t>
  </si>
  <si>
    <t>Per Capita (Mexican Metro Population)</t>
  </si>
  <si>
    <t>Share of Total of 59 Mexican Metro Areas</t>
  </si>
  <si>
    <t>Per Capita (McAllen Population)</t>
  </si>
  <si>
    <t>Per Capita (Tucson Population)</t>
  </si>
  <si>
    <t>Per Capita (San Diego Population)</t>
  </si>
  <si>
    <t>Total of Top 100 U.S. Metro Areas</t>
  </si>
  <si>
    <t>Share of Top 100 U.S. Metro Areas</t>
  </si>
  <si>
    <t>Per Capita (U.S. Metro Population)</t>
  </si>
  <si>
    <t>Per Capita (Juárez Population)</t>
  </si>
  <si>
    <t>Per Capita (Tijuana Population)</t>
  </si>
  <si>
    <t>Per Capita (Reynosa-Río Bravo Population)</t>
  </si>
  <si>
    <t>Per Capita (Piedras Negras Population)</t>
  </si>
  <si>
    <t>Per Capita (Nuevo Laredo Population)</t>
  </si>
  <si>
    <t>Per Capita (Mexicali Population)</t>
  </si>
  <si>
    <t>Per Capita (Matamoros Population)</t>
  </si>
  <si>
    <t>Other Than Top 10 Metros</t>
  </si>
  <si>
    <t>Ratio, Exports to Imports</t>
  </si>
  <si>
    <t>Metropolitan Areas in México</t>
  </si>
  <si>
    <t>TOTAL TRADE WITH WORLD</t>
  </si>
  <si>
    <t>México Metro Area</t>
  </si>
  <si>
    <t>United States Metro Area</t>
  </si>
</sst>
</file>

<file path=xl/styles.xml><?xml version="1.0" encoding="utf-8"?>
<styleSheet xmlns="http://schemas.openxmlformats.org/spreadsheetml/2006/main">
  <numFmts count="5">
    <numFmt numFmtId="164" formatCode="0.000"/>
    <numFmt numFmtId="165" formatCode="0.0"/>
    <numFmt numFmtId="166" formatCode="#,##0.000"/>
    <numFmt numFmtId="167" formatCode="0.000000"/>
    <numFmt numFmtId="168" formatCode="#,##0.000000"/>
  </numFmts>
  <fonts count="3"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0">
    <xf numFmtId="0" fontId="0" fillId="0" borderId="0" xfId="0"/>
    <xf numFmtId="164" fontId="0" fillId="0" borderId="0" xfId="0" applyNumberFormat="1"/>
    <xf numFmtId="0" fontId="0" fillId="0" borderId="0" xfId="0" applyAlignment="1">
      <alignment horizontal="right" wrapText="1"/>
    </xf>
    <xf numFmtId="0" fontId="0" fillId="0" borderId="0" xfId="0" applyAlignment="1">
      <alignment horizontal="right"/>
    </xf>
    <xf numFmtId="0" fontId="0" fillId="0" borderId="0" xfId="0" applyAlignment="1">
      <alignment horizontal="left" wrapText="1"/>
    </xf>
    <xf numFmtId="165" fontId="0" fillId="0" borderId="0" xfId="0" applyNumberFormat="1"/>
    <xf numFmtId="166" fontId="0" fillId="0" borderId="0" xfId="0" applyNumberFormat="1"/>
    <xf numFmtId="0" fontId="0" fillId="0" borderId="0" xfId="0" applyFill="1"/>
    <xf numFmtId="0" fontId="1" fillId="0" borderId="0" xfId="0" applyFont="1"/>
    <xf numFmtId="0" fontId="0" fillId="0" borderId="1" xfId="0" applyBorder="1"/>
    <xf numFmtId="164" fontId="0" fillId="0" borderId="1" xfId="0" applyNumberFormat="1" applyBorder="1"/>
    <xf numFmtId="2" fontId="1" fillId="0" borderId="0" xfId="0" applyNumberFormat="1" applyFont="1"/>
    <xf numFmtId="2" fontId="0" fillId="0" borderId="0" xfId="0" applyNumberFormat="1"/>
    <xf numFmtId="166" fontId="1" fillId="0" borderId="0" xfId="0" applyNumberFormat="1" applyFont="1"/>
    <xf numFmtId="4" fontId="1" fillId="0" borderId="0" xfId="0" applyNumberFormat="1" applyFont="1"/>
    <xf numFmtId="4" fontId="0" fillId="0" borderId="0" xfId="0" applyNumberFormat="1"/>
    <xf numFmtId="4" fontId="0" fillId="0" borderId="0" xfId="0" applyNumberFormat="1" applyFont="1"/>
    <xf numFmtId="3" fontId="0" fillId="0" borderId="0" xfId="0" applyNumberFormat="1"/>
    <xf numFmtId="0" fontId="0" fillId="0" borderId="0" xfId="0" applyBorder="1"/>
    <xf numFmtId="3" fontId="0" fillId="0" borderId="0" xfId="0" applyNumberFormat="1" applyFill="1"/>
    <xf numFmtId="0" fontId="0" fillId="0" borderId="2" xfId="0" applyBorder="1" applyAlignment="1">
      <alignment horizontal="right" wrapText="1"/>
    </xf>
    <xf numFmtId="0" fontId="0" fillId="0" borderId="2" xfId="0" applyBorder="1"/>
    <xf numFmtId="3" fontId="0" fillId="0" borderId="2" xfId="0" applyNumberFormat="1" applyBorder="1"/>
    <xf numFmtId="0" fontId="0" fillId="0" borderId="3" xfId="0" applyBorder="1"/>
    <xf numFmtId="0" fontId="0" fillId="0" borderId="3" xfId="0" applyBorder="1" applyAlignment="1">
      <alignment horizontal="right" wrapText="1"/>
    </xf>
    <xf numFmtId="167" fontId="0" fillId="0" borderId="3" xfId="0" applyNumberFormat="1" applyBorder="1"/>
    <xf numFmtId="0" fontId="1" fillId="0" borderId="0" xfId="0" applyFont="1" applyAlignment="1">
      <alignment horizontal="right" wrapText="1"/>
    </xf>
    <xf numFmtId="4" fontId="0" fillId="0" borderId="2" xfId="0" applyNumberFormat="1" applyBorder="1"/>
    <xf numFmtId="2" fontId="0" fillId="0" borderId="2" xfId="0" applyNumberFormat="1" applyBorder="1"/>
    <xf numFmtId="167" fontId="0" fillId="0" borderId="2" xfId="0" applyNumberFormat="1" applyBorder="1"/>
    <xf numFmtId="0" fontId="0" fillId="0" borderId="0" xfId="0" applyBorder="1" applyAlignment="1">
      <alignment horizontal="right" wrapText="1"/>
    </xf>
    <xf numFmtId="3" fontId="0" fillId="0" borderId="0" xfId="0" applyNumberFormat="1" applyBorder="1"/>
    <xf numFmtId="0" fontId="0" fillId="0" borderId="3" xfId="0" applyFont="1" applyBorder="1" applyAlignment="1">
      <alignment horizontal="right" wrapText="1"/>
    </xf>
    <xf numFmtId="168" fontId="0" fillId="0" borderId="3" xfId="0" applyNumberFormat="1" applyBorder="1"/>
    <xf numFmtId="0" fontId="1" fillId="0" borderId="0" xfId="0" applyFont="1" applyFill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0" fillId="0" borderId="0" xfId="0" applyFill="1" applyAlignment="1">
      <alignment horizontal="right" wrapText="1"/>
    </xf>
    <xf numFmtId="0" fontId="0" fillId="0" borderId="2" xfId="0" applyFill="1" applyBorder="1" applyAlignment="1">
      <alignment horizontal="right" wrapText="1"/>
    </xf>
    <xf numFmtId="0" fontId="0" fillId="0" borderId="2" xfId="0" applyFill="1" applyBorder="1"/>
    <xf numFmtId="3" fontId="0" fillId="0" borderId="2" xfId="0" applyNumberFormat="1" applyFill="1" applyBorder="1"/>
    <xf numFmtId="0" fontId="0" fillId="0" borderId="0" xfId="0" applyFill="1" applyBorder="1"/>
    <xf numFmtId="0" fontId="1" fillId="0" borderId="0" xfId="0" applyFont="1" applyFill="1"/>
    <xf numFmtId="0" fontId="1" fillId="0" borderId="0" xfId="0" applyFont="1" applyAlignment="1"/>
    <xf numFmtId="0" fontId="0" fillId="0" borderId="0" xfId="0" applyFill="1" applyBorder="1" applyAlignment="1">
      <alignment horizontal="right" wrapText="1"/>
    </xf>
    <xf numFmtId="0" fontId="1" fillId="0" borderId="0" xfId="0" applyFont="1" applyAlignment="1">
      <alignment wrapText="1"/>
    </xf>
    <xf numFmtId="0" fontId="1" fillId="0" borderId="2" xfId="0" applyFont="1" applyBorder="1" applyAlignment="1">
      <alignment horizontal="center" wrapText="1"/>
    </xf>
    <xf numFmtId="0" fontId="2" fillId="0" borderId="0" xfId="0" applyFont="1"/>
    <xf numFmtId="166" fontId="0" fillId="0" borderId="3" xfId="0" applyNumberFormat="1" applyBorder="1"/>
    <xf numFmtId="0" fontId="0" fillId="0" borderId="0" xfId="0" applyFill="1" applyAlignment="1">
      <alignment horizontal="left" wrapText="1"/>
    </xf>
    <xf numFmtId="0" fontId="0" fillId="0" borderId="1" xfId="0" applyFill="1" applyBorder="1"/>
    <xf numFmtId="164" fontId="0" fillId="0" borderId="2" xfId="0" applyNumberFormat="1" applyBorder="1"/>
    <xf numFmtId="164" fontId="0" fillId="0" borderId="5" xfId="0" applyNumberFormat="1" applyBorder="1"/>
    <xf numFmtId="166" fontId="1" fillId="0" borderId="2" xfId="0" applyNumberFormat="1" applyFont="1" applyBorder="1"/>
    <xf numFmtId="166" fontId="0" fillId="0" borderId="2" xfId="0" applyNumberFormat="1" applyBorder="1"/>
    <xf numFmtId="2" fontId="1" fillId="0" borderId="2" xfId="0" applyNumberFormat="1" applyFont="1" applyBorder="1"/>
    <xf numFmtId="2" fontId="0" fillId="0" borderId="2" xfId="0" applyNumberFormat="1" applyFont="1" applyBorder="1"/>
    <xf numFmtId="0" fontId="2" fillId="0" borderId="0" xfId="0" applyFont="1" applyFill="1"/>
    <xf numFmtId="0" fontId="0" fillId="0" borderId="5" xfId="0" applyBorder="1"/>
    <xf numFmtId="4" fontId="1" fillId="0" borderId="2" xfId="0" applyNumberFormat="1" applyFont="1" applyBorder="1"/>
    <xf numFmtId="4" fontId="0" fillId="0" borderId="2" xfId="0" applyNumberFormat="1" applyFont="1" applyBorder="1"/>
    <xf numFmtId="0" fontId="1" fillId="0" borderId="4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wrapText="1"/>
    </xf>
    <xf numFmtId="0" fontId="1" fillId="0" borderId="2" xfId="0" applyFont="1" applyFill="1" applyBorder="1" applyAlignment="1">
      <alignment horizontal="center" wrapText="1"/>
    </xf>
    <xf numFmtId="0" fontId="1" fillId="0" borderId="0" xfId="0" applyFont="1" applyAlignment="1">
      <alignment horizontal="left" wrapText="1"/>
    </xf>
    <xf numFmtId="0" fontId="1" fillId="0" borderId="0" xfId="0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C74"/>
  <sheetViews>
    <sheetView tabSelected="1" workbookViewId="0">
      <pane xSplit="1" ySplit="3" topLeftCell="B4" activePane="bottomRight" state="frozen"/>
      <selection pane="topRight" activeCell="B1" sqref="B1"/>
      <selection pane="bottomLeft" activeCell="A3" sqref="A3"/>
      <selection pane="bottomRight"/>
    </sheetView>
  </sheetViews>
  <sheetFormatPr defaultRowHeight="12.75"/>
  <cols>
    <col min="1" max="1" width="25.7109375" customWidth="1"/>
    <col min="2" max="2" width="10.85546875" customWidth="1"/>
    <col min="3" max="7" width="9.140625" style="7"/>
    <col min="8" max="9" width="11.140625" style="7" customWidth="1"/>
    <col min="47" max="49" width="9.140625" customWidth="1"/>
    <col min="73" max="73" width="9.140625" style="18"/>
    <col min="74" max="74" width="9.140625" customWidth="1"/>
    <col min="75" max="75" width="9.5703125" bestFit="1" customWidth="1"/>
  </cols>
  <sheetData>
    <row r="1" spans="1:159">
      <c r="A1" s="8"/>
      <c r="B1" s="62" t="s">
        <v>303</v>
      </c>
      <c r="C1" s="62"/>
      <c r="D1" s="62"/>
      <c r="E1" s="62"/>
      <c r="F1" s="62"/>
      <c r="G1" s="63"/>
      <c r="H1" s="64" t="s">
        <v>292</v>
      </c>
      <c r="I1" s="65"/>
      <c r="J1" s="60" t="s">
        <v>312</v>
      </c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3"/>
      <c r="AX1" s="60" t="s">
        <v>311</v>
      </c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3"/>
      <c r="BW1" s="23"/>
      <c r="BX1" s="60" t="s">
        <v>313</v>
      </c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3"/>
      <c r="EF1" s="60" t="s">
        <v>314</v>
      </c>
      <c r="EG1" s="61"/>
      <c r="EH1" s="61"/>
      <c r="EI1" s="61"/>
      <c r="EJ1" s="61"/>
      <c r="EK1" s="61"/>
      <c r="EL1" s="61"/>
      <c r="EM1" s="61"/>
      <c r="EN1" s="61"/>
      <c r="EO1" s="61"/>
      <c r="EP1" s="61"/>
      <c r="EQ1" s="61"/>
      <c r="ER1" s="61"/>
      <c r="ES1" s="61"/>
      <c r="ET1" s="61"/>
      <c r="EU1" s="61"/>
      <c r="EV1" s="61"/>
      <c r="EW1" s="61"/>
      <c r="EX1" s="61"/>
      <c r="EY1" s="61"/>
      <c r="EZ1" s="61"/>
      <c r="FA1" s="61"/>
      <c r="FB1" s="61"/>
      <c r="FC1" s="61"/>
    </row>
    <row r="2" spans="1:159">
      <c r="A2" s="8"/>
      <c r="D2" s="64" t="s">
        <v>291</v>
      </c>
      <c r="E2" s="64"/>
      <c r="F2" s="64"/>
      <c r="G2" s="65"/>
      <c r="H2" s="64"/>
      <c r="I2" s="65"/>
      <c r="J2" s="61" t="s">
        <v>19</v>
      </c>
      <c r="K2" s="61"/>
      <c r="L2" s="61"/>
      <c r="M2" s="61"/>
      <c r="N2" s="61" t="s">
        <v>232</v>
      </c>
      <c r="O2" s="61"/>
      <c r="P2" s="61"/>
      <c r="Q2" s="61"/>
      <c r="R2" s="61" t="s">
        <v>23</v>
      </c>
      <c r="S2" s="61"/>
      <c r="T2" s="61"/>
      <c r="U2" s="61"/>
      <c r="V2" s="61" t="s">
        <v>231</v>
      </c>
      <c r="W2" s="61"/>
      <c r="X2" s="61"/>
      <c r="Y2" s="61"/>
      <c r="Z2" s="61" t="s">
        <v>229</v>
      </c>
      <c r="AA2" s="61"/>
      <c r="AB2" s="61"/>
      <c r="AC2" s="61"/>
      <c r="AD2" s="61" t="s">
        <v>3</v>
      </c>
      <c r="AE2" s="61"/>
      <c r="AF2" s="61"/>
      <c r="AG2" s="61"/>
      <c r="AH2" s="61" t="s">
        <v>7</v>
      </c>
      <c r="AI2" s="61"/>
      <c r="AJ2" s="61"/>
      <c r="AK2" s="61"/>
      <c r="AL2" s="61" t="s">
        <v>230</v>
      </c>
      <c r="AM2" s="61"/>
      <c r="AN2" s="61"/>
      <c r="AO2" s="61"/>
      <c r="AP2" s="61" t="s">
        <v>15</v>
      </c>
      <c r="AQ2" s="61"/>
      <c r="AR2" s="61"/>
      <c r="AS2" s="61"/>
      <c r="AT2" s="62" t="s">
        <v>233</v>
      </c>
      <c r="AU2" s="62"/>
      <c r="AV2" s="62"/>
      <c r="AW2" s="63"/>
      <c r="AX2" s="60" t="s">
        <v>293</v>
      </c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3"/>
      <c r="BW2" s="23"/>
      <c r="BX2" s="61" t="s">
        <v>294</v>
      </c>
      <c r="BY2" s="61"/>
      <c r="BZ2" s="61"/>
      <c r="CA2" s="61"/>
      <c r="CB2" s="61"/>
      <c r="CC2" s="61" t="s">
        <v>19</v>
      </c>
      <c r="CD2" s="61"/>
      <c r="CE2" s="61"/>
      <c r="CF2" s="61"/>
      <c r="CG2" s="61"/>
      <c r="CH2" s="61" t="s">
        <v>232</v>
      </c>
      <c r="CI2" s="61"/>
      <c r="CJ2" s="61"/>
      <c r="CK2" s="61"/>
      <c r="CL2" s="61"/>
      <c r="CM2" s="61" t="s">
        <v>23</v>
      </c>
      <c r="CN2" s="61"/>
      <c r="CO2" s="61"/>
      <c r="CP2" s="61"/>
      <c r="CQ2" s="61"/>
      <c r="CR2" s="61" t="s">
        <v>231</v>
      </c>
      <c r="CS2" s="61"/>
      <c r="CT2" s="61"/>
      <c r="CU2" s="61"/>
      <c r="CV2" s="61"/>
      <c r="CW2" s="61" t="s">
        <v>229</v>
      </c>
      <c r="CX2" s="61"/>
      <c r="CY2" s="61"/>
      <c r="CZ2" s="61"/>
      <c r="DA2" s="61"/>
      <c r="DB2" s="61" t="s">
        <v>3</v>
      </c>
      <c r="DC2" s="61"/>
      <c r="DD2" s="61"/>
      <c r="DE2" s="61"/>
      <c r="DF2" s="61"/>
      <c r="DG2" s="61" t="s">
        <v>7</v>
      </c>
      <c r="DH2" s="61"/>
      <c r="DI2" s="61"/>
      <c r="DJ2" s="61"/>
      <c r="DK2" s="61"/>
      <c r="DL2" s="61" t="s">
        <v>230</v>
      </c>
      <c r="DM2" s="61"/>
      <c r="DN2" s="61"/>
      <c r="DO2" s="61"/>
      <c r="DP2" s="61"/>
      <c r="DQ2" s="61" t="s">
        <v>15</v>
      </c>
      <c r="DR2" s="61"/>
      <c r="DS2" s="61"/>
      <c r="DT2" s="61"/>
      <c r="DU2" s="61"/>
      <c r="DV2" s="61" t="s">
        <v>233</v>
      </c>
      <c r="DW2" s="61"/>
      <c r="DX2" s="61"/>
      <c r="DY2" s="61"/>
      <c r="DZ2" s="61"/>
      <c r="EA2" s="62" t="s">
        <v>290</v>
      </c>
      <c r="EB2" s="62"/>
      <c r="EC2" s="62"/>
      <c r="ED2" s="62"/>
      <c r="EE2" s="63"/>
      <c r="EF2" s="62" t="s">
        <v>295</v>
      </c>
      <c r="EG2" s="62"/>
      <c r="EH2" s="62"/>
      <c r="EI2" s="62"/>
      <c r="EJ2" s="62"/>
      <c r="EK2" s="62"/>
      <c r="EL2" s="62"/>
      <c r="EM2" s="62"/>
      <c r="EN2" s="62"/>
      <c r="EO2" s="62"/>
      <c r="EP2" s="62"/>
      <c r="EQ2" s="62"/>
      <c r="ER2" s="62"/>
      <c r="ES2" s="62"/>
      <c r="ET2" s="62"/>
      <c r="EU2" s="62"/>
      <c r="EV2" s="62"/>
      <c r="EW2" s="62"/>
      <c r="EX2" s="62"/>
      <c r="EY2" s="62"/>
      <c r="EZ2" s="62"/>
      <c r="FA2" s="62"/>
      <c r="FB2" s="62"/>
      <c r="FC2" s="62"/>
    </row>
    <row r="3" spans="1:159" s="2" customFormat="1" ht="38.25" customHeight="1">
      <c r="A3" s="68" t="s">
        <v>349</v>
      </c>
      <c r="B3" s="2" t="s">
        <v>287</v>
      </c>
      <c r="C3" s="36" t="s">
        <v>286</v>
      </c>
      <c r="D3" s="36" t="s">
        <v>193</v>
      </c>
      <c r="E3" s="36" t="s">
        <v>194</v>
      </c>
      <c r="F3" s="36" t="s">
        <v>285</v>
      </c>
      <c r="G3" s="37" t="s">
        <v>228</v>
      </c>
      <c r="H3" s="36" t="s">
        <v>291</v>
      </c>
      <c r="I3" s="37" t="s">
        <v>288</v>
      </c>
      <c r="J3" s="2" t="s">
        <v>193</v>
      </c>
      <c r="K3" s="2" t="s">
        <v>194</v>
      </c>
      <c r="L3" s="2" t="s">
        <v>285</v>
      </c>
      <c r="M3" s="2" t="s">
        <v>228</v>
      </c>
      <c r="N3" s="2" t="s">
        <v>193</v>
      </c>
      <c r="O3" s="2" t="s">
        <v>194</v>
      </c>
      <c r="P3" s="2" t="s">
        <v>285</v>
      </c>
      <c r="Q3" s="2" t="s">
        <v>228</v>
      </c>
      <c r="R3" s="2" t="s">
        <v>193</v>
      </c>
      <c r="S3" s="2" t="s">
        <v>194</v>
      </c>
      <c r="T3" s="2" t="s">
        <v>285</v>
      </c>
      <c r="U3" s="2" t="s">
        <v>228</v>
      </c>
      <c r="V3" s="2" t="s">
        <v>193</v>
      </c>
      <c r="W3" s="2" t="s">
        <v>194</v>
      </c>
      <c r="X3" s="2" t="s">
        <v>285</v>
      </c>
      <c r="Y3" s="2" t="s">
        <v>228</v>
      </c>
      <c r="Z3" s="2" t="s">
        <v>193</v>
      </c>
      <c r="AA3" s="2" t="s">
        <v>194</v>
      </c>
      <c r="AB3" s="2" t="s">
        <v>285</v>
      </c>
      <c r="AC3" s="2" t="s">
        <v>228</v>
      </c>
      <c r="AD3" s="2" t="s">
        <v>193</v>
      </c>
      <c r="AE3" s="2" t="s">
        <v>194</v>
      </c>
      <c r="AF3" s="2" t="s">
        <v>285</v>
      </c>
      <c r="AG3" s="2" t="s">
        <v>228</v>
      </c>
      <c r="AH3" s="2" t="s">
        <v>193</v>
      </c>
      <c r="AI3" s="2" t="s">
        <v>194</v>
      </c>
      <c r="AJ3" s="2" t="s">
        <v>285</v>
      </c>
      <c r="AK3" s="2" t="s">
        <v>228</v>
      </c>
      <c r="AL3" s="2" t="s">
        <v>193</v>
      </c>
      <c r="AM3" s="2" t="s">
        <v>194</v>
      </c>
      <c r="AN3" s="2" t="s">
        <v>285</v>
      </c>
      <c r="AO3" s="2" t="s">
        <v>228</v>
      </c>
      <c r="AP3" s="2" t="s">
        <v>193</v>
      </c>
      <c r="AQ3" s="2" t="s">
        <v>194</v>
      </c>
      <c r="AR3" s="2" t="s">
        <v>285</v>
      </c>
      <c r="AS3" s="2" t="s">
        <v>228</v>
      </c>
      <c r="AT3" s="2" t="s">
        <v>193</v>
      </c>
      <c r="AU3" s="2" t="s">
        <v>194</v>
      </c>
      <c r="AV3" s="2" t="s">
        <v>285</v>
      </c>
      <c r="AW3" s="20" t="s">
        <v>228</v>
      </c>
      <c r="AX3" s="2" t="s">
        <v>196</v>
      </c>
      <c r="AY3" s="2" t="s">
        <v>197</v>
      </c>
      <c r="AZ3" s="2" t="s">
        <v>198</v>
      </c>
      <c r="BA3" s="2" t="s">
        <v>199</v>
      </c>
      <c r="BB3" s="2" t="s">
        <v>200</v>
      </c>
      <c r="BC3" s="2" t="s">
        <v>201</v>
      </c>
      <c r="BD3" s="2" t="s">
        <v>202</v>
      </c>
      <c r="BE3" s="2" t="s">
        <v>221</v>
      </c>
      <c r="BF3" s="2" t="s">
        <v>203</v>
      </c>
      <c r="BG3" s="2" t="s">
        <v>204</v>
      </c>
      <c r="BH3" s="2" t="s">
        <v>224</v>
      </c>
      <c r="BI3" s="2" t="s">
        <v>225</v>
      </c>
      <c r="BJ3" s="2" t="s">
        <v>207</v>
      </c>
      <c r="BK3" s="2" t="s">
        <v>208</v>
      </c>
      <c r="BL3" s="2" t="s">
        <v>132</v>
      </c>
      <c r="BM3" s="2" t="s">
        <v>209</v>
      </c>
      <c r="BN3" s="2" t="s">
        <v>210</v>
      </c>
      <c r="BO3" s="2" t="s">
        <v>222</v>
      </c>
      <c r="BP3" s="2" t="s">
        <v>184</v>
      </c>
      <c r="BQ3" s="2" t="s">
        <v>223</v>
      </c>
      <c r="BR3" s="2" t="s">
        <v>226</v>
      </c>
      <c r="BS3" s="2" t="s">
        <v>227</v>
      </c>
      <c r="BT3" s="2" t="s">
        <v>100</v>
      </c>
      <c r="BU3" s="30" t="s">
        <v>139</v>
      </c>
      <c r="BV3" s="20" t="s">
        <v>347</v>
      </c>
      <c r="BW3" s="24" t="s">
        <v>327</v>
      </c>
      <c r="BX3" s="2" t="s">
        <v>193</v>
      </c>
      <c r="BY3" s="2" t="s">
        <v>194</v>
      </c>
      <c r="BZ3" s="2" t="s">
        <v>285</v>
      </c>
      <c r="CA3" s="2" t="s">
        <v>228</v>
      </c>
      <c r="CB3" s="2" t="s">
        <v>289</v>
      </c>
      <c r="CC3" s="2" t="s">
        <v>193</v>
      </c>
      <c r="CD3" s="2" t="s">
        <v>194</v>
      </c>
      <c r="CE3" s="2" t="s">
        <v>285</v>
      </c>
      <c r="CF3" s="2" t="s">
        <v>228</v>
      </c>
      <c r="CG3" s="2" t="s">
        <v>289</v>
      </c>
      <c r="CH3" s="2" t="s">
        <v>193</v>
      </c>
      <c r="CI3" s="2" t="s">
        <v>194</v>
      </c>
      <c r="CJ3" s="2" t="s">
        <v>285</v>
      </c>
      <c r="CK3" s="2" t="s">
        <v>228</v>
      </c>
      <c r="CL3" s="2" t="s">
        <v>289</v>
      </c>
      <c r="CM3" s="2" t="s">
        <v>193</v>
      </c>
      <c r="CN3" s="2" t="s">
        <v>194</v>
      </c>
      <c r="CO3" s="2" t="s">
        <v>285</v>
      </c>
      <c r="CP3" s="2" t="s">
        <v>228</v>
      </c>
      <c r="CQ3" s="2" t="s">
        <v>289</v>
      </c>
      <c r="CR3" s="2" t="s">
        <v>193</v>
      </c>
      <c r="CS3" s="2" t="s">
        <v>194</v>
      </c>
      <c r="CT3" s="2" t="s">
        <v>285</v>
      </c>
      <c r="CU3" s="2" t="s">
        <v>228</v>
      </c>
      <c r="CV3" s="2" t="s">
        <v>289</v>
      </c>
      <c r="CW3" s="2" t="s">
        <v>193</v>
      </c>
      <c r="CX3" s="2" t="s">
        <v>194</v>
      </c>
      <c r="CY3" s="2" t="s">
        <v>285</v>
      </c>
      <c r="CZ3" s="2" t="s">
        <v>228</v>
      </c>
      <c r="DA3" s="2" t="s">
        <v>289</v>
      </c>
      <c r="DB3" s="2" t="s">
        <v>193</v>
      </c>
      <c r="DC3" s="2" t="s">
        <v>194</v>
      </c>
      <c r="DD3" s="2" t="s">
        <v>285</v>
      </c>
      <c r="DE3" s="2" t="s">
        <v>228</v>
      </c>
      <c r="DF3" s="2" t="s">
        <v>289</v>
      </c>
      <c r="DG3" s="2" t="s">
        <v>193</v>
      </c>
      <c r="DH3" s="2" t="s">
        <v>194</v>
      </c>
      <c r="DI3" s="2" t="s">
        <v>285</v>
      </c>
      <c r="DJ3" s="2" t="s">
        <v>228</v>
      </c>
      <c r="DK3" s="2" t="s">
        <v>289</v>
      </c>
      <c r="DL3" s="2" t="s">
        <v>193</v>
      </c>
      <c r="DM3" s="2" t="s">
        <v>194</v>
      </c>
      <c r="DN3" s="2" t="s">
        <v>285</v>
      </c>
      <c r="DO3" s="2" t="s">
        <v>228</v>
      </c>
      <c r="DP3" s="2" t="s">
        <v>289</v>
      </c>
      <c r="DQ3" s="2" t="s">
        <v>193</v>
      </c>
      <c r="DR3" s="2" t="s">
        <v>194</v>
      </c>
      <c r="DS3" s="2" t="s">
        <v>285</v>
      </c>
      <c r="DT3" s="2" t="s">
        <v>228</v>
      </c>
      <c r="DU3" s="2" t="s">
        <v>289</v>
      </c>
      <c r="DV3" s="2" t="s">
        <v>193</v>
      </c>
      <c r="DW3" s="2" t="s">
        <v>194</v>
      </c>
      <c r="DX3" s="2" t="s">
        <v>285</v>
      </c>
      <c r="DY3" s="2" t="s">
        <v>228</v>
      </c>
      <c r="DZ3" s="2" t="s">
        <v>289</v>
      </c>
      <c r="EA3" s="2" t="s">
        <v>193</v>
      </c>
      <c r="EB3" s="2" t="s">
        <v>194</v>
      </c>
      <c r="EC3" s="2" t="s">
        <v>285</v>
      </c>
      <c r="ED3" s="2" t="s">
        <v>228</v>
      </c>
      <c r="EE3" s="20" t="s">
        <v>289</v>
      </c>
      <c r="EF3" s="2" t="s">
        <v>196</v>
      </c>
      <c r="EG3" s="2" t="s">
        <v>197</v>
      </c>
      <c r="EH3" s="2" t="s">
        <v>198</v>
      </c>
      <c r="EI3" s="2" t="s">
        <v>199</v>
      </c>
      <c r="EJ3" s="2" t="s">
        <v>200</v>
      </c>
      <c r="EK3" s="2" t="s">
        <v>201</v>
      </c>
      <c r="EL3" s="2" t="s">
        <v>202</v>
      </c>
      <c r="EM3" s="2" t="s">
        <v>221</v>
      </c>
      <c r="EN3" s="2" t="s">
        <v>203</v>
      </c>
      <c r="EO3" s="2" t="s">
        <v>204</v>
      </c>
      <c r="EP3" s="2" t="s">
        <v>224</v>
      </c>
      <c r="EQ3" s="2" t="s">
        <v>225</v>
      </c>
      <c r="ER3" s="2" t="s">
        <v>207</v>
      </c>
      <c r="ES3" s="2" t="s">
        <v>208</v>
      </c>
      <c r="ET3" s="2" t="s">
        <v>132</v>
      </c>
      <c r="EU3" s="2" t="s">
        <v>209</v>
      </c>
      <c r="EV3" s="2" t="s">
        <v>210</v>
      </c>
      <c r="EW3" s="2" t="s">
        <v>222</v>
      </c>
      <c r="EX3" s="2" t="s">
        <v>184</v>
      </c>
      <c r="EY3" s="2" t="s">
        <v>223</v>
      </c>
      <c r="EZ3" s="2" t="s">
        <v>226</v>
      </c>
      <c r="FA3" s="2" t="s">
        <v>227</v>
      </c>
      <c r="FB3" s="2" t="s">
        <v>100</v>
      </c>
      <c r="FC3" s="2" t="s">
        <v>139</v>
      </c>
    </row>
    <row r="4" spans="1:159">
      <c r="A4" s="8" t="s">
        <v>300</v>
      </c>
      <c r="B4" s="8"/>
      <c r="G4" s="38"/>
      <c r="I4" s="38"/>
      <c r="AW4" s="21"/>
      <c r="BV4" s="29"/>
      <c r="BW4" s="25"/>
      <c r="EE4" s="21"/>
    </row>
    <row r="5" spans="1:159">
      <c r="A5" t="s">
        <v>34</v>
      </c>
      <c r="B5" s="17">
        <f>(F5*1000000)/C5</f>
        <v>3313766.8918918921</v>
      </c>
      <c r="C5" s="19">
        <v>4736</v>
      </c>
      <c r="D5" s="19">
        <v>11499</v>
      </c>
      <c r="E5" s="19">
        <v>4195</v>
      </c>
      <c r="F5" s="19">
        <f>D5+E5</f>
        <v>15694</v>
      </c>
      <c r="G5" s="39">
        <f>D5-E5</f>
        <v>7304</v>
      </c>
      <c r="H5" s="19">
        <f>F5*(I5/100)</f>
        <v>13182.96</v>
      </c>
      <c r="I5" s="39">
        <v>84</v>
      </c>
      <c r="J5" s="17">
        <v>5855</v>
      </c>
      <c r="K5" s="17">
        <v>1651</v>
      </c>
      <c r="L5" s="17">
        <f>IF((J5+K5)&lt;&gt;0,J5+K5," ")</f>
        <v>7506</v>
      </c>
      <c r="M5" s="17">
        <f>IF((J5+K5)&lt;&gt;0,J5-K5," ")</f>
        <v>4204</v>
      </c>
      <c r="N5" s="17">
        <v>2433</v>
      </c>
      <c r="O5" s="17">
        <v>368</v>
      </c>
      <c r="P5" s="17">
        <f>IF((N5+O5)&lt;&gt;0,N5+O5," ")</f>
        <v>2801</v>
      </c>
      <c r="Q5" s="17">
        <f>IF((N5+O5)&lt;&gt;0,N5-O5," ")</f>
        <v>2065</v>
      </c>
      <c r="R5" s="17">
        <v>1461</v>
      </c>
      <c r="S5" s="17">
        <v>175</v>
      </c>
      <c r="T5" s="17">
        <f>IF((R5+S5)&lt;&gt;0,R5+S5," ")</f>
        <v>1636</v>
      </c>
      <c r="U5" s="17">
        <f>IF((R5+S5)&lt;&gt;0,R5-S5," ")</f>
        <v>1286</v>
      </c>
      <c r="V5" s="17">
        <v>1186</v>
      </c>
      <c r="W5" s="17">
        <v>424</v>
      </c>
      <c r="X5" s="17">
        <f>IF((V5+W5)&lt;&gt;0,V5+W5," ")</f>
        <v>1610</v>
      </c>
      <c r="Y5" s="17">
        <f>IF((V5+W5)&lt;&gt;0,V5-W5," ")</f>
        <v>762</v>
      </c>
      <c r="Z5" s="17">
        <v>170</v>
      </c>
      <c r="AA5" s="17">
        <v>749</v>
      </c>
      <c r="AB5" s="17">
        <f>IF((Z5+AA5)&lt;&gt;0,Z5+AA5," ")</f>
        <v>919</v>
      </c>
      <c r="AC5" s="17">
        <f>IF((Z5+AA5)&lt;&gt;0,Z5-AA5," ")</f>
        <v>-579</v>
      </c>
      <c r="AD5" s="17"/>
      <c r="AE5" s="17"/>
      <c r="AF5" s="17" t="str">
        <f>IF((AD5+AE5)&lt;&gt;0,AD5+AE5," ")</f>
        <v xml:space="preserve"> </v>
      </c>
      <c r="AG5" s="17" t="str">
        <f>IF((AD5+AE5)&lt;&gt;0,AD5-AE5," ")</f>
        <v xml:space="preserve"> </v>
      </c>
      <c r="AH5" s="17"/>
      <c r="AI5" s="17"/>
      <c r="AJ5" s="17" t="str">
        <f>IF((AH5+AI5)&lt;&gt;0,AH5+AI5," ")</f>
        <v xml:space="preserve"> </v>
      </c>
      <c r="AK5" s="17" t="str">
        <f>IF((AH5+AI5)&lt;&gt;0,AH5-AI5," ")</f>
        <v xml:space="preserve"> </v>
      </c>
      <c r="AL5" s="17"/>
      <c r="AM5" s="17"/>
      <c r="AN5" s="17" t="str">
        <f>IF((AL5+AM5)&lt;&gt;0,AL5+AM5," ")</f>
        <v xml:space="preserve"> </v>
      </c>
      <c r="AO5" s="17" t="str">
        <f>IF((AL5+AM5)&lt;&gt;0,AL5-AM5," ")</f>
        <v xml:space="preserve"> </v>
      </c>
      <c r="AP5" s="17"/>
      <c r="AQ5" s="17"/>
      <c r="AR5" s="17" t="str">
        <f>IF((AP5+AQ5)&lt;&gt;0,AP5+AQ5," ")</f>
        <v xml:space="preserve"> </v>
      </c>
      <c r="AS5" s="17" t="str">
        <f>IF((AP5+AQ5)&lt;&gt;0,AP5-AQ5," ")</f>
        <v xml:space="preserve"> </v>
      </c>
      <c r="AT5" s="17"/>
      <c r="AU5" s="17"/>
      <c r="AV5" s="17" t="str">
        <f>IF((AT5+AU5)&lt;&gt;0,AT5+AU5," ")</f>
        <v xml:space="preserve"> </v>
      </c>
      <c r="AW5" s="22" t="str">
        <f>IF((AT5+AU5)&lt;&gt;0,AT5-AU5," ")</f>
        <v xml:space="preserve"> </v>
      </c>
      <c r="AX5" s="17">
        <v>985</v>
      </c>
      <c r="AY5" s="17">
        <v>675</v>
      </c>
      <c r="AZ5" s="17">
        <v>510</v>
      </c>
      <c r="BA5" s="17">
        <v>500</v>
      </c>
      <c r="BB5" s="17">
        <v>426</v>
      </c>
      <c r="BC5" s="17">
        <v>405</v>
      </c>
      <c r="BD5" s="17">
        <v>373</v>
      </c>
      <c r="BE5" s="17">
        <v>353</v>
      </c>
      <c r="BF5" s="17">
        <v>254</v>
      </c>
      <c r="BG5" s="17">
        <v>228</v>
      </c>
      <c r="BH5" s="17"/>
      <c r="BI5" s="17"/>
      <c r="BJ5" s="17"/>
      <c r="BK5" s="17"/>
      <c r="BL5" s="17"/>
      <c r="BM5" s="17"/>
      <c r="BN5" s="17"/>
      <c r="BO5" s="17"/>
      <c r="BV5" s="22">
        <f>F5-SUM(AX5:BU5)</f>
        <v>10985</v>
      </c>
      <c r="BW5" s="25">
        <v>1.332131</v>
      </c>
      <c r="BX5" s="15">
        <f t="shared" ref="BX5:BX36" si="0">IF(D5&lt;&gt;0,D5/$BW5," ")</f>
        <v>8632.0339366023309</v>
      </c>
      <c r="BY5" s="15">
        <f t="shared" ref="BY5:BY36" si="1">IF(E5&lt;&gt;0,E5/$BW5," ")</f>
        <v>3149.0896916294269</v>
      </c>
      <c r="BZ5" s="15">
        <f>IF(AND(BX5&lt;&gt;" ",BY5&lt;&gt;" "),BX5+BY5," ")</f>
        <v>11781.123628231759</v>
      </c>
      <c r="CA5" s="15">
        <f>IF(AND(BX5&lt;&gt;" ",BY5&lt;&gt;" "),BX5-BY5," ")</f>
        <v>5482.944244972904</v>
      </c>
      <c r="CB5" s="15">
        <f>IF(AND(BX5&lt;&gt;" ",BY5&lt;&gt;" "),BX5/BY5," ")</f>
        <v>2.7411203814064362</v>
      </c>
      <c r="CC5" s="15">
        <f t="shared" ref="CC5:CC23" si="2">IF(J5&lt;&gt;0,J5/$BW5," ")</f>
        <v>4395.2133836687235</v>
      </c>
      <c r="CD5" s="15">
        <f t="shared" ref="CD5:CD23" si="3">IF(K5&lt;&gt;0,K5/$BW5," ")</f>
        <v>1239.3675997330593</v>
      </c>
      <c r="CE5" s="15">
        <f>IF(AND(CC5&lt;&gt;" ",CD5&lt;&gt;" "),CC5+CD5," ")</f>
        <v>5634.5809834017828</v>
      </c>
      <c r="CF5" s="15">
        <f>IF(AND(CC5&lt;&gt;" ",CD5&lt;&gt;" "),CC5-CD5," ")</f>
        <v>3155.8457839356643</v>
      </c>
      <c r="CG5" s="15">
        <f>IF(AND(CC5&lt;&gt;" ",CD5&lt;&gt;" "),CC5/CD5," ")</f>
        <v>3.5463355542095703</v>
      </c>
      <c r="CH5" s="15">
        <f t="shared" ref="CH5:CH23" si="4">IF(N5&lt;&gt;0,N5/$BW5," ")</f>
        <v>1826.3969534527762</v>
      </c>
      <c r="CI5" s="15">
        <f t="shared" ref="CI5:CI23" si="5">IF(O5&lt;&gt;0,O5/$BW5," ")</f>
        <v>276.24910763280792</v>
      </c>
      <c r="CJ5" s="15">
        <f>IF(AND(CH5&lt;&gt;" ",CI5&lt;&gt;" "),CH5+CI5," ")</f>
        <v>2102.6460610855843</v>
      </c>
      <c r="CK5" s="15">
        <f>IF(AND(CH5&lt;&gt;" ",CI5&lt;&gt;" "),CH5-CI5," ")</f>
        <v>1550.1478458199683</v>
      </c>
      <c r="CL5" s="15">
        <f>IF(AND(CH5&lt;&gt;" ",CI5&lt;&gt;" "),CH5/CI5," ")</f>
        <v>6.6114130434782608</v>
      </c>
      <c r="CM5" s="15">
        <f t="shared" ref="CM5:CM36" si="6">IF(R5&lt;&gt;0,R5/$BW5," ")</f>
        <v>1096.7389843791639</v>
      </c>
      <c r="CN5" s="15">
        <f t="shared" ref="CN5:CN36" si="7">IF(S5&lt;&gt;0,S5/$BW5," ")</f>
        <v>131.36846151016681</v>
      </c>
      <c r="CO5" s="15">
        <f>IF(AND(CM5&lt;&gt;" ",CN5&lt;&gt;" "),CM5+CN5," ")</f>
        <v>1228.1074458893306</v>
      </c>
      <c r="CP5" s="15">
        <f>IF(AND(CM5&lt;&gt;" ",CN5&lt;&gt;" "),CM5-CN5," ")</f>
        <v>965.37052286899711</v>
      </c>
      <c r="CQ5" s="15">
        <f>IF(AND(CM5&lt;&gt;" ",CN5&lt;&gt;" "),CM5/CN5," ")</f>
        <v>8.348571428571427</v>
      </c>
      <c r="CR5" s="15">
        <f t="shared" ref="CR5:CR36" si="8">IF(V5&lt;&gt;0,V5/$BW5," ")</f>
        <v>890.30283057747329</v>
      </c>
      <c r="CS5" s="15">
        <f t="shared" ref="CS5:CS36" si="9">IF(W5&lt;&gt;0,W5/$BW5," ")</f>
        <v>318.28701531606129</v>
      </c>
      <c r="CT5" s="15">
        <f>IF(AND(CR5&lt;&gt;" ",CS5&lt;&gt;" "),CR5+CS5," ")</f>
        <v>1208.5898458935346</v>
      </c>
      <c r="CU5" s="15">
        <f>IF(AND(CR5&lt;&gt;" ",CS5&lt;&gt;" "),CR5-CS5," ")</f>
        <v>572.01581526141194</v>
      </c>
      <c r="CV5" s="15">
        <f>IF(AND(CR5&lt;&gt;" ",CS5&lt;&gt;" "),CR5/CS5," ")</f>
        <v>2.7971698113207548</v>
      </c>
      <c r="CW5" s="15">
        <f t="shared" ref="CW5:CW38" si="10">IF(Z5&lt;&gt;0,Z5/$BW5," ")</f>
        <v>127.6150768955906</v>
      </c>
      <c r="CX5" s="15">
        <f t="shared" ref="CX5:CX38" si="11">IF(AA5&lt;&gt;0,AA5/$BW5," ")</f>
        <v>562.25701526351395</v>
      </c>
      <c r="CY5" s="15">
        <f>IF(AND(CW5&lt;&gt;" ",CX5&lt;&gt;" "),CW5+CX5," ")</f>
        <v>689.87209215910457</v>
      </c>
      <c r="CZ5" s="15">
        <f>IF(AND(CW5&lt;&gt;" ",CX5&lt;&gt;" "),CW5-CX5," ")</f>
        <v>-434.64193836792333</v>
      </c>
      <c r="DA5" s="15">
        <f>IF(AND(CW5&lt;&gt;" ",CX5&lt;&gt;" "),CW5/CX5," ")</f>
        <v>0.22696929238985311</v>
      </c>
      <c r="DB5" s="15" t="str">
        <f t="shared" ref="DB5:DB36" si="12">IF(AD5&lt;&gt;0,AD5/$BW5," ")</f>
        <v xml:space="preserve"> </v>
      </c>
      <c r="DC5" s="15" t="str">
        <f t="shared" ref="DC5:DC36" si="13">IF(AE5&lt;&gt;0,AE5/$BW5," ")</f>
        <v xml:space="preserve"> </v>
      </c>
      <c r="DD5" s="15" t="str">
        <f>IF(AND(DB5&lt;&gt;" ",DC5&lt;&gt;" "),DB5+DC5," ")</f>
        <v xml:space="preserve"> </v>
      </c>
      <c r="DE5" s="15" t="str">
        <f>IF(AND(DB5&lt;&gt;" ",DC5&lt;&gt;" "),DB5-DC5," ")</f>
        <v xml:space="preserve"> </v>
      </c>
      <c r="DF5" s="15" t="str">
        <f>IF(AND(DB5&lt;&gt;" ",DC5&lt;&gt;" "),DB5/DC5," ")</f>
        <v xml:space="preserve"> </v>
      </c>
      <c r="DG5" s="15" t="str">
        <f t="shared" ref="DG5:DG22" si="14">IF(AH5&lt;&gt;0,AH5/$BW5," ")</f>
        <v xml:space="preserve"> </v>
      </c>
      <c r="DH5" s="15" t="str">
        <f t="shared" ref="DH5:DH22" si="15">IF(AI5&lt;&gt;0,AI5/$BW5," ")</f>
        <v xml:space="preserve"> </v>
      </c>
      <c r="DI5" s="15" t="str">
        <f>IF(AND(DG5&lt;&gt;" ",DH5&lt;&gt;" "),DG5+DH5," ")</f>
        <v xml:space="preserve"> </v>
      </c>
      <c r="DJ5" s="15" t="str">
        <f>IF(AND(DG5&lt;&gt;" ",DH5&lt;&gt;" "),DG5-DH5," ")</f>
        <v xml:space="preserve"> </v>
      </c>
      <c r="DK5" s="15" t="str">
        <f>IF(AND(DG5&lt;&gt;" ",DH5&lt;&gt;" "),DG5/DH5," ")</f>
        <v xml:space="preserve"> </v>
      </c>
      <c r="DL5" s="15" t="str">
        <f t="shared" ref="DL5:DL36" si="16">IF(AL5&lt;&gt;0,AL5/$BW5," ")</f>
        <v xml:space="preserve"> </v>
      </c>
      <c r="DM5" s="15" t="str">
        <f t="shared" ref="DM5:DM36" si="17">IF(AM5&lt;&gt;0,AM5/$BW5," ")</f>
        <v xml:space="preserve"> </v>
      </c>
      <c r="DN5" s="15" t="str">
        <f>IF(AND(DL5&lt;&gt;" ",DM5&lt;&gt;" "),DL5+DM5," ")</f>
        <v xml:space="preserve"> </v>
      </c>
      <c r="DO5" s="15" t="str">
        <f>IF(AND(DL5&lt;&gt;" ",DM5&lt;&gt;" "),DL5-DM5," ")</f>
        <v xml:space="preserve"> </v>
      </c>
      <c r="DP5" s="15" t="str">
        <f>IF(AND(DL5&lt;&gt;" ",DM5&lt;&gt;" "),DL5/DM5," ")</f>
        <v xml:space="preserve"> </v>
      </c>
      <c r="DQ5" s="15" t="str">
        <f t="shared" ref="DQ5:DQ36" si="18">IF(AP5&lt;&gt;0,AP5/$BW5," ")</f>
        <v xml:space="preserve"> </v>
      </c>
      <c r="DR5" s="15" t="str">
        <f t="shared" ref="DR5:DR36" si="19">IF(AQ5&lt;&gt;0,AQ5/$BW5," ")</f>
        <v xml:space="preserve"> </v>
      </c>
      <c r="DS5" s="15" t="str">
        <f>IF(AND(DQ5&lt;&gt;" ",DR5&lt;&gt;" "),DQ5+DR5," ")</f>
        <v xml:space="preserve"> </v>
      </c>
      <c r="DT5" s="15" t="str">
        <f>IF(AND(DQ5&lt;&gt;" ",DR5&lt;&gt;" "),DQ5-DR5," ")</f>
        <v xml:space="preserve"> </v>
      </c>
      <c r="DU5" s="15" t="str">
        <f>IF(AND(DQ5&lt;&gt;" ",DR5&lt;&gt;" "),DQ5/DR5," ")</f>
        <v xml:space="preserve"> </v>
      </c>
      <c r="DV5" s="15" t="str">
        <f t="shared" ref="DV5:DV36" si="20">IF(AT5&lt;&gt;0,AT5/$BW5," ")</f>
        <v xml:space="preserve"> </v>
      </c>
      <c r="DW5" s="15" t="str">
        <f t="shared" ref="DW5:DW36" si="21">IF(AU5&lt;&gt;0,AU5/$BW5," ")</f>
        <v xml:space="preserve"> </v>
      </c>
      <c r="DX5" s="15" t="str">
        <f>IF(AND(DV5&lt;&gt;" ",DW5&lt;&gt;" "),DV5+DW5," ")</f>
        <v xml:space="preserve"> </v>
      </c>
      <c r="DY5" s="15" t="str">
        <f>IF(AND(DV5&lt;&gt;" ",DW5&lt;&gt;" "),DV5-DW5," ")</f>
        <v xml:space="preserve"> </v>
      </c>
      <c r="DZ5" s="15" t="str">
        <f>IF(AND(DV5&lt;&gt;" ",DW5&lt;&gt;" "),DV5/DW5," ")</f>
        <v xml:space="preserve"> </v>
      </c>
      <c r="EA5" s="15">
        <f>BX5-CC5-CH5-CM5-CR5-CW5</f>
        <v>295.76670762860363</v>
      </c>
      <c r="EB5" s="15">
        <f>BY5-CD5-CI5-CN5-CS5-CX5</f>
        <v>621.56049217381769</v>
      </c>
      <c r="EC5" s="15">
        <f>EA5+EB5</f>
        <v>917.32719980242132</v>
      </c>
      <c r="ED5" s="15">
        <f>EA5-EB5</f>
        <v>-325.79378454521407</v>
      </c>
      <c r="EE5" s="27">
        <f>EA5/EB5</f>
        <v>0.47584541062801861</v>
      </c>
      <c r="EF5" s="5">
        <f t="shared" ref="EF5:EF36" si="22">IF(AX5&lt;&gt;0,AX5/1.836911," ")</f>
        <v>536.22630601047081</v>
      </c>
      <c r="EG5" s="5">
        <f t="shared" ref="EG5:EG36" si="23">IF(AY5&lt;&gt;0,AY5/12.828837," ")</f>
        <v>52.615837273480054</v>
      </c>
      <c r="EH5" s="5">
        <f t="shared" ref="EH5:EH36" si="24">IF(AZ5&lt;&gt;0,AZ5/18.897109," ")</f>
        <v>26.988255187605681</v>
      </c>
      <c r="EI5" s="5">
        <f t="shared" ref="EI5:EI36" si="25">IF(BA5&lt;&gt;0,BA5/5.9468," ")</f>
        <v>84.078832313176846</v>
      </c>
      <c r="EJ5" s="5">
        <f t="shared" ref="EJ5:EJ36" si="26">IF(BB5&lt;&gt;0,BB5/9.461105," ")</f>
        <v>45.02645304116168</v>
      </c>
      <c r="EK5" s="5">
        <f t="shared" ref="EK5:EK36" si="27">IF(BC5&lt;&gt;0,BC5/6.371773," ")</f>
        <v>63.561586390475618</v>
      </c>
      <c r="EL5" s="5">
        <f t="shared" ref="EL5:EL36" si="28">IF(BD5&lt;&gt;0,BD5/4.29625," ")</f>
        <v>86.819901076520225</v>
      </c>
      <c r="EM5" s="5">
        <f t="shared" ref="EM5:EM36" si="29">IF(BE5&lt;&gt;0,BE5/4.335391," ")</f>
        <v>81.422875122451458</v>
      </c>
      <c r="EN5" s="5">
        <f t="shared" ref="EN5:EN36" si="30">IF(BF5&lt;&gt;0,BF5/4.552402," ")</f>
        <v>55.794721116456763</v>
      </c>
      <c r="EO5" s="5">
        <f t="shared" ref="EO5:EO36" si="31">IF(BG5&lt;&gt;0,BG5/1.716289," ")</f>
        <v>132.84475982774464</v>
      </c>
      <c r="EP5" s="5" t="str">
        <f t="shared" ref="EP5:EP36" si="32">IF(BH5&lt;&gt;0,BH5/5.965343," ")</f>
        <v xml:space="preserve"> </v>
      </c>
      <c r="EQ5" s="5" t="str">
        <f t="shared" ref="EQ5:EQ36" si="33">IF(BI5&lt;&gt;0,BI5/3.279833," ")</f>
        <v xml:space="preserve"> </v>
      </c>
      <c r="ER5" s="5" t="str">
        <f t="shared" ref="ER5:ER36" si="34">IF(BJ5&lt;&gt;0,BJ5/4.192887," ")</f>
        <v xml:space="preserve"> </v>
      </c>
      <c r="ES5" s="5" t="str">
        <f t="shared" ref="ES5:ES36" si="35">IF(BK5&lt;&gt;0,BK5/3.095313," ")</f>
        <v xml:space="preserve"> </v>
      </c>
      <c r="ET5" s="5" t="str">
        <f t="shared" ref="ET5:ET36" si="36">IF(BL5&lt;&gt;0,BL5/2.035334," ")</f>
        <v xml:space="preserve"> </v>
      </c>
      <c r="EU5" s="5" t="str">
        <f t="shared" ref="EU5:EU36" si="37">IF(BM5&lt;&gt;0,BM5/5.26886," ")</f>
        <v xml:space="preserve"> </v>
      </c>
      <c r="EV5" s="5" t="str">
        <f t="shared" ref="EV5:EV36" si="38">IF(BN5&lt;&gt;0,BN5/1.167764," ")</f>
        <v xml:space="preserve"> </v>
      </c>
      <c r="EW5" s="5" t="str">
        <f t="shared" ref="EW5:EW36" si="39">IF(BO5&lt;&gt;0,BO5/3.439809," ")</f>
        <v xml:space="preserve"> </v>
      </c>
      <c r="EX5" s="5" t="str">
        <f t="shared" ref="EX5:EX36" si="40">IF(BP5&lt;&gt;0,BP5/0.623061," ")</f>
        <v xml:space="preserve"> </v>
      </c>
      <c r="EY5" s="5" t="str">
        <f t="shared" ref="EY5:EY36" si="41">IF(BQ5&lt;&gt;0,BQ5/2.356285," ")</f>
        <v xml:space="preserve"> </v>
      </c>
      <c r="EZ5" s="5" t="str">
        <f t="shared" ref="EZ5:EZ36" si="42">IF(BR5&lt;&gt;0,BR5/5.58217," ")</f>
        <v xml:space="preserve"> </v>
      </c>
      <c r="FA5" s="5" t="str">
        <f t="shared" ref="FA5:FA36" si="43">IF(BS5&lt;&gt;0,BS5/1.589934," ")</f>
        <v xml:space="preserve"> </v>
      </c>
      <c r="FB5" s="5" t="str">
        <f t="shared" ref="FB5:FB36" si="44">IF(BT5&lt;&gt;0,BT5/0.802484," ")</f>
        <v xml:space="preserve"> </v>
      </c>
      <c r="FC5" s="5" t="str">
        <f>IF(BU5&lt;&gt;0,BU5/1.283566," ")</f>
        <v xml:space="preserve"> </v>
      </c>
    </row>
    <row r="6" spans="1:159">
      <c r="A6" t="s">
        <v>69</v>
      </c>
      <c r="B6" s="17">
        <f t="shared" ref="B6:B11" si="45">(F6*1000000)/C6</f>
        <v>832545.77672770235</v>
      </c>
      <c r="C6" s="19">
        <v>3386</v>
      </c>
      <c r="D6" s="19">
        <v>1705</v>
      </c>
      <c r="E6" s="19">
        <v>1114</v>
      </c>
      <c r="F6" s="19">
        <f t="shared" ref="F6:F11" si="46">D6+E6</f>
        <v>2819</v>
      </c>
      <c r="G6" s="39">
        <f t="shared" ref="G6:G11" si="47">D6-E6</f>
        <v>591</v>
      </c>
      <c r="H6" s="19">
        <f t="shared" ref="H6:H11" si="48">F6*(I6/100)</f>
        <v>2142.44</v>
      </c>
      <c r="I6" s="39">
        <v>76</v>
      </c>
      <c r="J6" s="17">
        <v>877</v>
      </c>
      <c r="K6" s="17">
        <v>379</v>
      </c>
      <c r="L6" s="17">
        <f t="shared" ref="L6:L12" si="49">IF((J6+K6)&lt;&gt;0,J6+K6," ")</f>
        <v>1256</v>
      </c>
      <c r="M6" s="17">
        <f t="shared" ref="M6:M12" si="50">IF((J6+K6)&lt;&gt;0,J6-K6," ")</f>
        <v>498</v>
      </c>
      <c r="N6" s="17">
        <v>393</v>
      </c>
      <c r="O6" s="17">
        <v>112</v>
      </c>
      <c r="P6" s="17">
        <f t="shared" ref="P6:P12" si="51">IF((N6+O6)&lt;&gt;0,N6+O6," ")</f>
        <v>505</v>
      </c>
      <c r="Q6" s="17">
        <f t="shared" ref="Q6:Q12" si="52">IF((N6+O6)&lt;&gt;0,N6-O6," ")</f>
        <v>281</v>
      </c>
      <c r="R6" s="17"/>
      <c r="S6" s="17"/>
      <c r="T6" s="17" t="str">
        <f t="shared" ref="T6:T12" si="53">IF((R6+S6)&lt;&gt;0,R6+S6," ")</f>
        <v xml:space="preserve"> </v>
      </c>
      <c r="U6" s="17" t="str">
        <f t="shared" ref="U6:U12" si="54">IF((R6+S6)&lt;&gt;0,R6-S6," ")</f>
        <v xml:space="preserve"> </v>
      </c>
      <c r="V6" s="17">
        <v>259</v>
      </c>
      <c r="W6" s="17">
        <v>244</v>
      </c>
      <c r="X6" s="17">
        <f t="shared" ref="X6:X12" si="55">IF((V6+W6)&lt;&gt;0,V6+W6," ")</f>
        <v>503</v>
      </c>
      <c r="Y6" s="17">
        <f t="shared" ref="Y6:Y12" si="56">IF((V6+W6)&lt;&gt;0,V6-W6," ")</f>
        <v>15</v>
      </c>
      <c r="Z6" s="17">
        <v>86</v>
      </c>
      <c r="AA6" s="17">
        <v>166</v>
      </c>
      <c r="AB6" s="17">
        <f t="shared" ref="AB6:AB12" si="57">IF((Z6+AA6)&lt;&gt;0,Z6+AA6," ")</f>
        <v>252</v>
      </c>
      <c r="AC6" s="17">
        <f t="shared" ref="AC6:AC12" si="58">IF((Z6+AA6)&lt;&gt;0,Z6-AA6," ")</f>
        <v>-80</v>
      </c>
      <c r="AD6" s="17">
        <v>48</v>
      </c>
      <c r="AE6" s="17">
        <v>48</v>
      </c>
      <c r="AF6" s="17">
        <f t="shared" ref="AF6:AF12" si="59">IF((AD6+AE6)&lt;&gt;0,AD6+AE6," ")</f>
        <v>96</v>
      </c>
      <c r="AG6" s="17">
        <f t="shared" ref="AG6:AG12" si="60">IF((AD6+AE6)&lt;&gt;0,AD6-AE6," ")</f>
        <v>0</v>
      </c>
      <c r="AH6" s="17"/>
      <c r="AI6" s="17"/>
      <c r="AJ6" s="17" t="str">
        <f t="shared" ref="AJ6:AJ12" si="61">IF((AH6+AI6)&lt;&gt;0,AH6+AI6," ")</f>
        <v xml:space="preserve"> </v>
      </c>
      <c r="AK6" s="17" t="str">
        <f t="shared" ref="AK6:AK12" si="62">IF((AH6+AI6)&lt;&gt;0,AH6-AI6," ")</f>
        <v xml:space="preserve"> </v>
      </c>
      <c r="AL6" s="17"/>
      <c r="AM6" s="17"/>
      <c r="AN6" s="17" t="str">
        <f t="shared" ref="AN6:AN12" si="63">IF((AL6+AM6)&lt;&gt;0,AL6+AM6," ")</f>
        <v xml:space="preserve"> </v>
      </c>
      <c r="AO6" s="17" t="str">
        <f t="shared" ref="AO6:AO12" si="64">IF((AL6+AM6)&lt;&gt;0,AL6-AM6," ")</f>
        <v xml:space="preserve"> </v>
      </c>
      <c r="AP6" s="17"/>
      <c r="AQ6" s="17"/>
      <c r="AR6" s="17" t="str">
        <f t="shared" ref="AR6:AR12" si="65">IF((AP6+AQ6)&lt;&gt;0,AP6+AQ6," ")</f>
        <v xml:space="preserve"> </v>
      </c>
      <c r="AS6" s="17" t="str">
        <f t="shared" ref="AS6:AS12" si="66">IF((AP6+AQ6)&lt;&gt;0,AP6-AQ6," ")</f>
        <v xml:space="preserve"> </v>
      </c>
      <c r="AT6" s="17"/>
      <c r="AU6" s="17"/>
      <c r="AV6" s="17" t="str">
        <f t="shared" ref="AV6:AV12" si="67">IF((AT6+AU6)&lt;&gt;0,AT6+AU6," ")</f>
        <v xml:space="preserve"> </v>
      </c>
      <c r="AW6" s="22" t="str">
        <f t="shared" ref="AW6:AW12" si="68">IF((AT6+AU6)&lt;&gt;0,AT6-AU6," ")</f>
        <v xml:space="preserve"> </v>
      </c>
      <c r="AX6" s="17">
        <v>163</v>
      </c>
      <c r="AY6" s="17">
        <v>105</v>
      </c>
      <c r="AZ6" s="17">
        <v>87</v>
      </c>
      <c r="BA6" s="17">
        <v>99</v>
      </c>
      <c r="BB6" s="17">
        <v>78</v>
      </c>
      <c r="BC6" s="17">
        <v>75</v>
      </c>
      <c r="BD6" s="17">
        <v>71</v>
      </c>
      <c r="BE6" s="17">
        <v>60</v>
      </c>
      <c r="BF6" s="17">
        <v>40</v>
      </c>
      <c r="BG6" s="17">
        <v>40</v>
      </c>
      <c r="BH6" s="17"/>
      <c r="BI6" s="17"/>
      <c r="BJ6" s="17"/>
      <c r="BK6" s="17"/>
      <c r="BL6" s="17"/>
      <c r="BM6" s="17"/>
      <c r="BN6" s="17"/>
      <c r="BO6" s="17"/>
      <c r="BV6" s="22">
        <f t="shared" ref="BV6:BV11" si="69">F6-SUM(AX6:BU6)</f>
        <v>2001</v>
      </c>
      <c r="BW6" s="25">
        <v>0.48919299999999999</v>
      </c>
      <c r="BX6" s="15">
        <f t="shared" si="0"/>
        <v>3485.3319650935318</v>
      </c>
      <c r="BY6" s="15">
        <f t="shared" si="1"/>
        <v>2277.2198293924894</v>
      </c>
      <c r="BZ6" s="15">
        <f t="shared" ref="BZ6:BZ69" si="70">IF(AND(BX6&lt;&gt;" ",BY6&lt;&gt;" "),BX6+BY6," ")</f>
        <v>5762.5517944860212</v>
      </c>
      <c r="CA6" s="15">
        <f t="shared" ref="CA6:CA69" si="71">IF(AND(BX6&lt;&gt;" ",BY6&lt;&gt;" "),BX6-BY6," ")</f>
        <v>1208.1121357010425</v>
      </c>
      <c r="CB6" s="15">
        <f t="shared" ref="CB6:CB69" si="72">IF(AND(BX6&lt;&gt;" ",BY6&lt;&gt;" "),BX6/BY6," ")</f>
        <v>1.5305206463195691</v>
      </c>
      <c r="CC6" s="15">
        <f t="shared" si="2"/>
        <v>1792.7484653296347</v>
      </c>
      <c r="CD6" s="15">
        <f t="shared" si="3"/>
        <v>774.74534590642145</v>
      </c>
      <c r="CE6" s="15">
        <f t="shared" ref="CE6:CE69" si="73">IF(AND(CC6&lt;&gt;" ",CD6&lt;&gt;" "),CC6+CD6," ")</f>
        <v>2567.493811236056</v>
      </c>
      <c r="CF6" s="15">
        <f t="shared" ref="CF6:CF69" si="74">IF(AND(CC6&lt;&gt;" ",CD6&lt;&gt;" "),CC6-CD6," ")</f>
        <v>1018.0031194232132</v>
      </c>
      <c r="CG6" s="15">
        <f t="shared" ref="CG6:CG69" si="75">IF(AND(CC6&lt;&gt;" ",CD6&lt;&gt;" "),CC6/CD6," ")</f>
        <v>2.313984168865435</v>
      </c>
      <c r="CH6" s="15">
        <f t="shared" si="4"/>
        <v>803.36390749663224</v>
      </c>
      <c r="CI6" s="15">
        <f t="shared" si="5"/>
        <v>228.94849272168653</v>
      </c>
      <c r="CJ6" s="15">
        <f t="shared" ref="CJ6:CJ69" si="76">IF(AND(CH6&lt;&gt;" ",CI6&lt;&gt;" "),CH6+CI6," ")</f>
        <v>1032.3124002183188</v>
      </c>
      <c r="CK6" s="15">
        <f t="shared" ref="CK6:CK69" si="77">IF(AND(CH6&lt;&gt;" ",CI6&lt;&gt;" "),CH6-CI6," ")</f>
        <v>574.4154147749457</v>
      </c>
      <c r="CL6" s="15">
        <f t="shared" ref="CL6:CL69" si="78">IF(AND(CH6&lt;&gt;" ",CI6&lt;&gt;" "),CH6/CI6," ")</f>
        <v>3.5089285714285716</v>
      </c>
      <c r="CM6" s="15" t="str">
        <f t="shared" si="6"/>
        <v xml:space="preserve"> </v>
      </c>
      <c r="CN6" s="15" t="str">
        <f t="shared" si="7"/>
        <v xml:space="preserve"> </v>
      </c>
      <c r="CO6" s="15" t="str">
        <f t="shared" ref="CO6:CO69" si="79">IF(AND(CM6&lt;&gt;" ",CN6&lt;&gt;" "),CM6+CN6," ")</f>
        <v xml:space="preserve"> </v>
      </c>
      <c r="CP6" s="15" t="str">
        <f t="shared" ref="CP6:CP69" si="80">IF(AND(CM6&lt;&gt;" ",CN6&lt;&gt;" "),CM6-CN6," ")</f>
        <v xml:space="preserve"> </v>
      </c>
      <c r="CQ6" s="15" t="str">
        <f t="shared" ref="CQ6:CQ69" si="81">IF(AND(CM6&lt;&gt;" ",CN6&lt;&gt;" "),CM6/CN6," ")</f>
        <v xml:space="preserve"> </v>
      </c>
      <c r="CR6" s="15">
        <f t="shared" si="8"/>
        <v>529.4433894189001</v>
      </c>
      <c r="CS6" s="15">
        <f t="shared" si="9"/>
        <v>498.78064485795994</v>
      </c>
      <c r="CT6" s="15">
        <f t="shared" ref="CT6:CT69" si="82">IF(AND(CR6&lt;&gt;" ",CS6&lt;&gt;" "),CR6+CS6," ")</f>
        <v>1028.22403427686</v>
      </c>
      <c r="CU6" s="15">
        <f t="shared" ref="CU6:CU69" si="83">IF(AND(CR6&lt;&gt;" ",CS6&lt;&gt;" "),CR6-CS6," ")</f>
        <v>30.662744560940155</v>
      </c>
      <c r="CV6" s="15">
        <f t="shared" ref="CV6:CV69" si="84">IF(AND(CR6&lt;&gt;" ",CS6&lt;&gt;" "),CR6/CS6," ")</f>
        <v>1.0614754098360655</v>
      </c>
      <c r="CW6" s="15">
        <f t="shared" si="10"/>
        <v>175.79973548272361</v>
      </c>
      <c r="CX6" s="15">
        <f t="shared" si="11"/>
        <v>339.33437314107113</v>
      </c>
      <c r="CY6" s="15">
        <f t="shared" ref="CY6:CY69" si="85">IF(AND(CW6&lt;&gt;" ",CX6&lt;&gt;" "),CW6+CX6," ")</f>
        <v>515.13410862379476</v>
      </c>
      <c r="CZ6" s="15">
        <f t="shared" ref="CZ6:CZ69" si="86">IF(AND(CW6&lt;&gt;" ",CX6&lt;&gt;" "),CW6-CX6," ")</f>
        <v>-163.53463765834752</v>
      </c>
      <c r="DA6" s="15">
        <f t="shared" ref="DA6:DA69" si="87">IF(AND(CW6&lt;&gt;" ",CX6&lt;&gt;" "),CW6/CX6," ")</f>
        <v>0.51807228915662651</v>
      </c>
      <c r="DB6" s="15">
        <f t="shared" si="12"/>
        <v>98.120782595008521</v>
      </c>
      <c r="DC6" s="15">
        <f t="shared" si="13"/>
        <v>98.120782595008521</v>
      </c>
      <c r="DD6" s="15">
        <f t="shared" ref="DD6:DD69" si="88">IF(AND(DB6&lt;&gt;" ",DC6&lt;&gt;" "),DB6+DC6," ")</f>
        <v>196.24156519001704</v>
      </c>
      <c r="DE6" s="15">
        <f t="shared" ref="DE6:DE69" si="89">IF(AND(DB6&lt;&gt;" ",DC6&lt;&gt;" "),DB6-DC6," ")</f>
        <v>0</v>
      </c>
      <c r="DF6" s="15">
        <f t="shared" ref="DF6:DF69" si="90">IF(AND(DB6&lt;&gt;" ",DC6&lt;&gt;" "),DB6/DC6," ")</f>
        <v>1</v>
      </c>
      <c r="DG6" s="15" t="str">
        <f t="shared" si="14"/>
        <v xml:space="preserve"> </v>
      </c>
      <c r="DH6" s="15" t="str">
        <f t="shared" si="15"/>
        <v xml:space="preserve"> </v>
      </c>
      <c r="DI6" s="15" t="str">
        <f t="shared" ref="DI6:DI69" si="91">IF(AND(DG6&lt;&gt;" ",DH6&lt;&gt;" "),DG6+DH6," ")</f>
        <v xml:space="preserve"> </v>
      </c>
      <c r="DJ6" s="15" t="str">
        <f t="shared" ref="DJ6:DJ69" si="92">IF(AND(DG6&lt;&gt;" ",DH6&lt;&gt;" "),DG6-DH6," ")</f>
        <v xml:space="preserve"> </v>
      </c>
      <c r="DK6" s="15" t="str">
        <f t="shared" ref="DK6:DK69" si="93">IF(AND(DG6&lt;&gt;" ",DH6&lt;&gt;" "),DG6/DH6," ")</f>
        <v xml:space="preserve"> </v>
      </c>
      <c r="DL6" s="15" t="str">
        <f t="shared" si="16"/>
        <v xml:space="preserve"> </v>
      </c>
      <c r="DM6" s="15" t="str">
        <f t="shared" si="17"/>
        <v xml:space="preserve"> </v>
      </c>
      <c r="DN6" s="15" t="str">
        <f t="shared" ref="DN6:DN69" si="94">IF(AND(DL6&lt;&gt;" ",DM6&lt;&gt;" "),DL6+DM6," ")</f>
        <v xml:space="preserve"> </v>
      </c>
      <c r="DO6" s="15" t="str">
        <f t="shared" ref="DO6:DO69" si="95">IF(AND(DL6&lt;&gt;" ",DM6&lt;&gt;" "),DL6-DM6," ")</f>
        <v xml:space="preserve"> </v>
      </c>
      <c r="DP6" s="15" t="str">
        <f t="shared" ref="DP6:DP69" si="96">IF(AND(DL6&lt;&gt;" ",DM6&lt;&gt;" "),DL6/DM6," ")</f>
        <v xml:space="preserve"> </v>
      </c>
      <c r="DQ6" s="15" t="str">
        <f t="shared" si="18"/>
        <v xml:space="preserve"> </v>
      </c>
      <c r="DR6" s="15" t="str">
        <f t="shared" si="19"/>
        <v xml:space="preserve"> </v>
      </c>
      <c r="DS6" s="15" t="str">
        <f t="shared" ref="DS6:DS69" si="97">IF(AND(DQ6&lt;&gt;" ",DR6&lt;&gt;" "),DQ6+DR6," ")</f>
        <v xml:space="preserve"> </v>
      </c>
      <c r="DT6" s="15" t="str">
        <f t="shared" ref="DT6:DT69" si="98">IF(AND(DQ6&lt;&gt;" ",DR6&lt;&gt;" "),DQ6-DR6," ")</f>
        <v xml:space="preserve"> </v>
      </c>
      <c r="DU6" s="15" t="str">
        <f t="shared" ref="DU6:DU69" si="99">IF(AND(DQ6&lt;&gt;" ",DR6&lt;&gt;" "),DQ6/DR6," ")</f>
        <v xml:space="preserve"> </v>
      </c>
      <c r="DV6" s="15" t="str">
        <f t="shared" si="20"/>
        <v xml:space="preserve"> </v>
      </c>
      <c r="DW6" s="15" t="str">
        <f t="shared" si="21"/>
        <v xml:space="preserve"> </v>
      </c>
      <c r="DX6" s="15" t="str">
        <f t="shared" ref="DX6:DX69" si="100">IF(AND(DV6&lt;&gt;" ",DW6&lt;&gt;" "),DV6+DW6," ")</f>
        <v xml:space="preserve"> </v>
      </c>
      <c r="DY6" s="15" t="str">
        <f t="shared" ref="DY6:DY69" si="101">IF(AND(DV6&lt;&gt;" ",DW6&lt;&gt;" "),DV6-DW6," ")</f>
        <v xml:space="preserve"> </v>
      </c>
      <c r="DZ6" s="15" t="str">
        <f t="shared" ref="DZ6:DZ69" si="102">IF(AND(DV6&lt;&gt;" ",DW6&lt;&gt;" "),DV6/DW6," ")</f>
        <v xml:space="preserve"> </v>
      </c>
      <c r="EA6" s="15">
        <f>BX6-CC6-CH6-CR6-CW6-DB6</f>
        <v>85.85568477063272</v>
      </c>
      <c r="EB6" s="15">
        <f>BY6-CD6-CI6-CS6-CX6-DC6</f>
        <v>337.29019017034193</v>
      </c>
      <c r="EC6" s="15">
        <f t="shared" ref="EC6:EC69" si="103">EA6+EB6</f>
        <v>423.14587494097464</v>
      </c>
      <c r="ED6" s="15">
        <f t="shared" ref="ED6:ED69" si="104">IF(EA6&lt;&gt;0,EA6-EB6," ")</f>
        <v>-251.43450539970922</v>
      </c>
      <c r="EE6" s="28">
        <f t="shared" ref="EE6:EE69" si="105">IF(EB6&lt;&gt;0,EA6/EB6," ")</f>
        <v>0.25454545454545524</v>
      </c>
      <c r="EF6" s="5">
        <f t="shared" si="22"/>
        <v>88.735926781428176</v>
      </c>
      <c r="EG6" s="5">
        <f t="shared" si="23"/>
        <v>8.184685798096897</v>
      </c>
      <c r="EH6" s="5">
        <f t="shared" si="24"/>
        <v>4.6038788261209689</v>
      </c>
      <c r="EI6" s="5">
        <f t="shared" si="25"/>
        <v>16.647608798009013</v>
      </c>
      <c r="EJ6" s="5">
        <f t="shared" si="26"/>
        <v>8.2442801342972096</v>
      </c>
      <c r="EK6" s="5">
        <f t="shared" si="27"/>
        <v>11.770664146384373</v>
      </c>
      <c r="EL6" s="5">
        <f t="shared" si="28"/>
        <v>16.526040151294733</v>
      </c>
      <c r="EM6" s="5">
        <f t="shared" si="29"/>
        <v>13.839582173787784</v>
      </c>
      <c r="EN6" s="5">
        <f t="shared" si="30"/>
        <v>8.7865702545601199</v>
      </c>
      <c r="EO6" s="5">
        <f t="shared" si="31"/>
        <v>23.306098215393796</v>
      </c>
      <c r="EP6" s="5" t="str">
        <f t="shared" si="32"/>
        <v xml:space="preserve"> </v>
      </c>
      <c r="EQ6" s="5" t="str">
        <f t="shared" si="33"/>
        <v xml:space="preserve"> </v>
      </c>
      <c r="ER6" s="5" t="str">
        <f t="shared" si="34"/>
        <v xml:space="preserve"> </v>
      </c>
      <c r="ES6" s="5" t="str">
        <f t="shared" si="35"/>
        <v xml:space="preserve"> </v>
      </c>
      <c r="ET6" s="5" t="str">
        <f t="shared" si="36"/>
        <v xml:space="preserve"> </v>
      </c>
      <c r="EU6" s="5" t="str">
        <f t="shared" si="37"/>
        <v xml:space="preserve"> </v>
      </c>
      <c r="EV6" s="5" t="str">
        <f t="shared" si="38"/>
        <v xml:space="preserve"> </v>
      </c>
      <c r="EW6" s="5" t="str">
        <f t="shared" si="39"/>
        <v xml:space="preserve"> </v>
      </c>
      <c r="EX6" s="5" t="str">
        <f t="shared" si="40"/>
        <v xml:space="preserve"> </v>
      </c>
      <c r="EY6" s="5" t="str">
        <f t="shared" si="41"/>
        <v xml:space="preserve"> </v>
      </c>
      <c r="EZ6" s="5" t="str">
        <f t="shared" si="42"/>
        <v xml:space="preserve"> </v>
      </c>
      <c r="FA6" s="5" t="str">
        <f t="shared" si="43"/>
        <v xml:space="preserve"> </v>
      </c>
      <c r="FB6" s="5" t="str">
        <f t="shared" si="44"/>
        <v xml:space="preserve"> </v>
      </c>
      <c r="FC6" s="5" t="str">
        <f t="shared" ref="FC6:FC69" si="106">IF(BU6&lt;&gt;0,BU6/1.283566," ")</f>
        <v xml:space="preserve"> </v>
      </c>
    </row>
    <row r="7" spans="1:159">
      <c r="A7" t="s">
        <v>27</v>
      </c>
      <c r="B7" s="17">
        <f t="shared" si="45"/>
        <v>1796196.4235026967</v>
      </c>
      <c r="C7" s="19">
        <v>3523</v>
      </c>
      <c r="D7" s="19">
        <v>3924</v>
      </c>
      <c r="E7" s="19">
        <v>2404</v>
      </c>
      <c r="F7" s="19">
        <f t="shared" si="46"/>
        <v>6328</v>
      </c>
      <c r="G7" s="39">
        <f t="shared" si="47"/>
        <v>1520</v>
      </c>
      <c r="H7" s="19">
        <f t="shared" si="48"/>
        <v>4682.72</v>
      </c>
      <c r="I7" s="39">
        <v>74</v>
      </c>
      <c r="J7" s="17">
        <v>1970</v>
      </c>
      <c r="K7" s="17">
        <v>722</v>
      </c>
      <c r="L7" s="17">
        <f t="shared" si="49"/>
        <v>2692</v>
      </c>
      <c r="M7" s="17">
        <f t="shared" si="50"/>
        <v>1248</v>
      </c>
      <c r="N7" s="17">
        <v>668</v>
      </c>
      <c r="O7" s="17">
        <v>187</v>
      </c>
      <c r="P7" s="17">
        <f t="shared" si="51"/>
        <v>855</v>
      </c>
      <c r="Q7" s="17">
        <f t="shared" si="52"/>
        <v>481</v>
      </c>
      <c r="R7" s="17">
        <v>557</v>
      </c>
      <c r="S7" s="17">
        <v>99</v>
      </c>
      <c r="T7" s="17">
        <f t="shared" si="53"/>
        <v>656</v>
      </c>
      <c r="U7" s="17">
        <f t="shared" si="54"/>
        <v>458</v>
      </c>
      <c r="V7" s="17">
        <v>375</v>
      </c>
      <c r="W7" s="17">
        <v>377</v>
      </c>
      <c r="X7" s="17">
        <f t="shared" si="55"/>
        <v>752</v>
      </c>
      <c r="Y7" s="17">
        <f t="shared" si="56"/>
        <v>-2</v>
      </c>
      <c r="Z7" s="17">
        <v>50</v>
      </c>
      <c r="AA7" s="17">
        <v>283</v>
      </c>
      <c r="AB7" s="17">
        <f t="shared" si="57"/>
        <v>333</v>
      </c>
      <c r="AC7" s="17">
        <f t="shared" si="58"/>
        <v>-233</v>
      </c>
      <c r="AD7" s="17"/>
      <c r="AE7" s="17"/>
      <c r="AF7" s="17" t="str">
        <f t="shared" si="59"/>
        <v xml:space="preserve"> </v>
      </c>
      <c r="AG7" s="17" t="str">
        <f t="shared" si="60"/>
        <v xml:space="preserve"> </v>
      </c>
      <c r="AH7" s="17"/>
      <c r="AI7" s="17"/>
      <c r="AJ7" s="17" t="str">
        <f t="shared" si="61"/>
        <v xml:space="preserve"> </v>
      </c>
      <c r="AK7" s="17" t="str">
        <f t="shared" si="62"/>
        <v xml:space="preserve"> </v>
      </c>
      <c r="AL7" s="17"/>
      <c r="AM7" s="17"/>
      <c r="AN7" s="17" t="str">
        <f t="shared" si="63"/>
        <v xml:space="preserve"> </v>
      </c>
      <c r="AO7" s="17" t="str">
        <f t="shared" si="64"/>
        <v xml:space="preserve"> </v>
      </c>
      <c r="AP7" s="17"/>
      <c r="AQ7" s="17"/>
      <c r="AR7" s="17" t="str">
        <f t="shared" si="65"/>
        <v xml:space="preserve"> </v>
      </c>
      <c r="AS7" s="17" t="str">
        <f t="shared" si="66"/>
        <v xml:space="preserve"> </v>
      </c>
      <c r="AT7" s="17"/>
      <c r="AU7" s="17"/>
      <c r="AV7" s="17" t="str">
        <f t="shared" si="67"/>
        <v xml:space="preserve"> </v>
      </c>
      <c r="AW7" s="22" t="str">
        <f t="shared" si="68"/>
        <v xml:space="preserve"> </v>
      </c>
      <c r="AX7" s="17">
        <v>379</v>
      </c>
      <c r="AY7" s="17">
        <v>289</v>
      </c>
      <c r="AZ7" s="17">
        <v>193</v>
      </c>
      <c r="BA7" s="17">
        <v>199</v>
      </c>
      <c r="BB7" s="17">
        <v>174</v>
      </c>
      <c r="BC7" s="17">
        <v>175</v>
      </c>
      <c r="BD7" s="17">
        <v>132</v>
      </c>
      <c r="BE7" s="17">
        <v>154</v>
      </c>
      <c r="BF7" s="17">
        <v>99</v>
      </c>
      <c r="BG7" s="17"/>
      <c r="BH7" s="17"/>
      <c r="BI7" s="17"/>
      <c r="BJ7" s="17">
        <v>91</v>
      </c>
      <c r="BK7" s="17"/>
      <c r="BL7" s="17"/>
      <c r="BM7" s="17"/>
      <c r="BN7" s="17"/>
      <c r="BO7" s="17"/>
      <c r="BV7" s="22">
        <f t="shared" si="69"/>
        <v>4443</v>
      </c>
      <c r="BW7" s="25">
        <v>0.93682600000000005</v>
      </c>
      <c r="BX7" s="15">
        <f t="shared" si="0"/>
        <v>4188.6113323071731</v>
      </c>
      <c r="BY7" s="15">
        <f t="shared" si="1"/>
        <v>2566.1115297824781</v>
      </c>
      <c r="BZ7" s="15">
        <f t="shared" si="70"/>
        <v>6754.7228620896512</v>
      </c>
      <c r="CA7" s="15">
        <f t="shared" si="71"/>
        <v>1622.499802524695</v>
      </c>
      <c r="CB7" s="15">
        <f t="shared" si="72"/>
        <v>1.6322795341098171</v>
      </c>
      <c r="CC7" s="15">
        <f t="shared" si="2"/>
        <v>2102.8451387984533</v>
      </c>
      <c r="CD7" s="15">
        <f t="shared" si="3"/>
        <v>770.68740619923017</v>
      </c>
      <c r="CE7" s="15">
        <f t="shared" si="73"/>
        <v>2873.5325449976835</v>
      </c>
      <c r="CF7" s="15">
        <f t="shared" si="74"/>
        <v>1332.157732599223</v>
      </c>
      <c r="CG7" s="15">
        <f t="shared" si="75"/>
        <v>2.7285318559556782</v>
      </c>
      <c r="CH7" s="15">
        <f t="shared" si="4"/>
        <v>713.04596584637909</v>
      </c>
      <c r="CI7" s="15">
        <f t="shared" si="5"/>
        <v>199.61017307376181</v>
      </c>
      <c r="CJ7" s="15">
        <f t="shared" si="76"/>
        <v>912.65613892014085</v>
      </c>
      <c r="CK7" s="15">
        <f t="shared" si="77"/>
        <v>513.43579277261733</v>
      </c>
      <c r="CL7" s="15">
        <f t="shared" si="78"/>
        <v>3.572192513368984</v>
      </c>
      <c r="CM7" s="15">
        <f t="shared" si="6"/>
        <v>594.56078289885204</v>
      </c>
      <c r="CN7" s="15">
        <f t="shared" si="7"/>
        <v>105.67597398022684</v>
      </c>
      <c r="CO7" s="15">
        <f t="shared" si="79"/>
        <v>700.23675687907894</v>
      </c>
      <c r="CP7" s="15">
        <f t="shared" si="80"/>
        <v>488.8848089186252</v>
      </c>
      <c r="CQ7" s="15">
        <f t="shared" si="81"/>
        <v>5.6262626262626263</v>
      </c>
      <c r="CR7" s="15">
        <f t="shared" si="8"/>
        <v>400.28778022813196</v>
      </c>
      <c r="CS7" s="15">
        <f t="shared" si="9"/>
        <v>402.42264838934869</v>
      </c>
      <c r="CT7" s="15">
        <f t="shared" si="82"/>
        <v>802.7104286174806</v>
      </c>
      <c r="CU7" s="15">
        <f t="shared" si="83"/>
        <v>-2.1348681612167297</v>
      </c>
      <c r="CV7" s="15">
        <f t="shared" si="84"/>
        <v>0.9946949602122015</v>
      </c>
      <c r="CW7" s="15">
        <f t="shared" si="10"/>
        <v>53.371704030417597</v>
      </c>
      <c r="CX7" s="15">
        <f t="shared" si="11"/>
        <v>302.08384481216359</v>
      </c>
      <c r="CY7" s="15">
        <f t="shared" si="85"/>
        <v>355.45554884258121</v>
      </c>
      <c r="CZ7" s="15">
        <f t="shared" si="86"/>
        <v>-248.712140781746</v>
      </c>
      <c r="DA7" s="15">
        <f t="shared" si="87"/>
        <v>0.17667844522968199</v>
      </c>
      <c r="DB7" s="15" t="str">
        <f t="shared" si="12"/>
        <v xml:space="preserve"> </v>
      </c>
      <c r="DC7" s="15" t="str">
        <f t="shared" si="13"/>
        <v xml:space="preserve"> </v>
      </c>
      <c r="DD7" s="15" t="str">
        <f t="shared" si="88"/>
        <v xml:space="preserve"> </v>
      </c>
      <c r="DE7" s="15" t="str">
        <f t="shared" si="89"/>
        <v xml:space="preserve"> </v>
      </c>
      <c r="DF7" s="15" t="str">
        <f t="shared" si="90"/>
        <v xml:space="preserve"> </v>
      </c>
      <c r="DG7" s="15" t="str">
        <f t="shared" si="14"/>
        <v xml:space="preserve"> </v>
      </c>
      <c r="DH7" s="15" t="str">
        <f t="shared" si="15"/>
        <v xml:space="preserve"> </v>
      </c>
      <c r="DI7" s="15" t="str">
        <f t="shared" si="91"/>
        <v xml:space="preserve"> </v>
      </c>
      <c r="DJ7" s="15" t="str">
        <f t="shared" si="92"/>
        <v xml:space="preserve"> </v>
      </c>
      <c r="DK7" s="15" t="str">
        <f t="shared" si="93"/>
        <v xml:space="preserve"> </v>
      </c>
      <c r="DL7" s="15" t="str">
        <f t="shared" si="16"/>
        <v xml:space="preserve"> </v>
      </c>
      <c r="DM7" s="15" t="str">
        <f t="shared" si="17"/>
        <v xml:space="preserve"> </v>
      </c>
      <c r="DN7" s="15" t="str">
        <f t="shared" si="94"/>
        <v xml:space="preserve"> </v>
      </c>
      <c r="DO7" s="15" t="str">
        <f t="shared" si="95"/>
        <v xml:space="preserve"> </v>
      </c>
      <c r="DP7" s="15" t="str">
        <f t="shared" si="96"/>
        <v xml:space="preserve"> </v>
      </c>
      <c r="DQ7" s="15" t="str">
        <f t="shared" si="18"/>
        <v xml:space="preserve"> </v>
      </c>
      <c r="DR7" s="15" t="str">
        <f t="shared" si="19"/>
        <v xml:space="preserve"> </v>
      </c>
      <c r="DS7" s="15" t="str">
        <f t="shared" si="97"/>
        <v xml:space="preserve"> </v>
      </c>
      <c r="DT7" s="15" t="str">
        <f t="shared" si="98"/>
        <v xml:space="preserve"> </v>
      </c>
      <c r="DU7" s="15" t="str">
        <f t="shared" si="99"/>
        <v xml:space="preserve"> </v>
      </c>
      <c r="DV7" s="15" t="str">
        <f t="shared" si="20"/>
        <v xml:space="preserve"> </v>
      </c>
      <c r="DW7" s="15" t="str">
        <f t="shared" si="21"/>
        <v xml:space="preserve"> </v>
      </c>
      <c r="DX7" s="15" t="str">
        <f t="shared" si="100"/>
        <v xml:space="preserve"> </v>
      </c>
      <c r="DY7" s="15" t="str">
        <f t="shared" si="101"/>
        <v xml:space="preserve"> </v>
      </c>
      <c r="DZ7" s="15" t="str">
        <f t="shared" si="102"/>
        <v xml:space="preserve"> </v>
      </c>
      <c r="EA7" s="15">
        <f>BX7-CC7-CH7-CM7-CR7-CW7</f>
        <v>324.49996050493905</v>
      </c>
      <c r="EB7" s="15">
        <f>BY7-CD7-CI7-CN7-CS7-CX7</f>
        <v>785.63148332774676</v>
      </c>
      <c r="EC7" s="15">
        <f t="shared" si="103"/>
        <v>1110.1314438326858</v>
      </c>
      <c r="ED7" s="15">
        <f t="shared" si="104"/>
        <v>-461.13152282280771</v>
      </c>
      <c r="EE7" s="28">
        <f t="shared" si="105"/>
        <v>0.41304347826086979</v>
      </c>
      <c r="EF7" s="5">
        <f t="shared" si="22"/>
        <v>206.32463957154158</v>
      </c>
      <c r="EG7" s="5">
        <f t="shared" si="23"/>
        <v>22.527373291904791</v>
      </c>
      <c r="EH7" s="5">
        <f t="shared" si="24"/>
        <v>10.213202453348817</v>
      </c>
      <c r="EI7" s="5">
        <f t="shared" si="25"/>
        <v>33.463375260644384</v>
      </c>
      <c r="EJ7" s="5">
        <f t="shared" si="26"/>
        <v>18.391086453432237</v>
      </c>
      <c r="EK7" s="5">
        <f t="shared" si="27"/>
        <v>27.464883008230206</v>
      </c>
      <c r="EL7" s="5">
        <f t="shared" si="28"/>
        <v>30.724469013674717</v>
      </c>
      <c r="EM7" s="5">
        <f t="shared" si="29"/>
        <v>35.521594246055315</v>
      </c>
      <c r="EN7" s="5">
        <f t="shared" si="30"/>
        <v>21.746761380036297</v>
      </c>
      <c r="EO7" s="5" t="str">
        <f t="shared" si="31"/>
        <v xml:space="preserve"> </v>
      </c>
      <c r="EP7" s="5" t="str">
        <f t="shared" si="32"/>
        <v xml:space="preserve"> </v>
      </c>
      <c r="EQ7" s="5" t="str">
        <f t="shared" si="33"/>
        <v xml:space="preserve"> </v>
      </c>
      <c r="ER7" s="5">
        <f t="shared" si="34"/>
        <v>21.703422963700191</v>
      </c>
      <c r="ES7" s="5" t="str">
        <f t="shared" si="35"/>
        <v xml:space="preserve"> </v>
      </c>
      <c r="ET7" s="5" t="str">
        <f t="shared" si="36"/>
        <v xml:space="preserve"> </v>
      </c>
      <c r="EU7" s="5" t="str">
        <f t="shared" si="37"/>
        <v xml:space="preserve"> </v>
      </c>
      <c r="EV7" s="5" t="str">
        <f t="shared" si="38"/>
        <v xml:space="preserve"> </v>
      </c>
      <c r="EW7" s="5" t="str">
        <f t="shared" si="39"/>
        <v xml:space="preserve"> </v>
      </c>
      <c r="EX7" s="5" t="str">
        <f t="shared" si="40"/>
        <v xml:space="preserve"> </v>
      </c>
      <c r="EY7" s="5" t="str">
        <f t="shared" si="41"/>
        <v xml:space="preserve"> </v>
      </c>
      <c r="EZ7" s="5" t="str">
        <f t="shared" si="42"/>
        <v xml:space="preserve"> </v>
      </c>
      <c r="FA7" s="5" t="str">
        <f t="shared" si="43"/>
        <v xml:space="preserve"> </v>
      </c>
      <c r="FB7" s="5" t="str">
        <f t="shared" si="44"/>
        <v xml:space="preserve"> </v>
      </c>
      <c r="FC7" s="5" t="str">
        <f t="shared" si="106"/>
        <v xml:space="preserve"> </v>
      </c>
    </row>
    <row r="8" spans="1:159">
      <c r="A8" t="s">
        <v>70</v>
      </c>
      <c r="B8" s="17">
        <f t="shared" si="45"/>
        <v>440382.94168842473</v>
      </c>
      <c r="C8" s="19">
        <v>3447</v>
      </c>
      <c r="D8" s="19">
        <v>932</v>
      </c>
      <c r="E8" s="19">
        <v>586</v>
      </c>
      <c r="F8" s="19">
        <f t="shared" si="46"/>
        <v>1518</v>
      </c>
      <c r="G8" s="39">
        <f t="shared" si="47"/>
        <v>346</v>
      </c>
      <c r="H8" s="19">
        <f t="shared" si="48"/>
        <v>1214.4000000000001</v>
      </c>
      <c r="I8" s="39">
        <v>80</v>
      </c>
      <c r="J8" s="17">
        <v>402</v>
      </c>
      <c r="K8" s="17">
        <v>143</v>
      </c>
      <c r="L8" s="17">
        <f t="shared" si="49"/>
        <v>545</v>
      </c>
      <c r="M8" s="17">
        <f t="shared" si="50"/>
        <v>259</v>
      </c>
      <c r="N8" s="17">
        <v>322</v>
      </c>
      <c r="O8" s="17">
        <v>83</v>
      </c>
      <c r="P8" s="17">
        <f t="shared" si="51"/>
        <v>405</v>
      </c>
      <c r="Q8" s="17">
        <f t="shared" si="52"/>
        <v>239</v>
      </c>
      <c r="R8" s="17">
        <v>134</v>
      </c>
      <c r="S8" s="17">
        <v>35</v>
      </c>
      <c r="T8" s="17">
        <f t="shared" si="53"/>
        <v>169</v>
      </c>
      <c r="U8" s="17">
        <f t="shared" si="54"/>
        <v>99</v>
      </c>
      <c r="V8" s="17">
        <v>44</v>
      </c>
      <c r="W8" s="17">
        <v>85</v>
      </c>
      <c r="X8" s="17">
        <f t="shared" si="55"/>
        <v>129</v>
      </c>
      <c r="Y8" s="17">
        <f t="shared" si="56"/>
        <v>-41</v>
      </c>
      <c r="Z8" s="17">
        <v>6</v>
      </c>
      <c r="AA8" s="17">
        <v>74</v>
      </c>
      <c r="AB8" s="17">
        <f t="shared" si="57"/>
        <v>80</v>
      </c>
      <c r="AC8" s="17">
        <f t="shared" si="58"/>
        <v>-68</v>
      </c>
      <c r="AD8" s="17"/>
      <c r="AE8" s="17"/>
      <c r="AF8" s="17" t="str">
        <f t="shared" si="59"/>
        <v xml:space="preserve"> </v>
      </c>
      <c r="AG8" s="17" t="str">
        <f t="shared" si="60"/>
        <v xml:space="preserve"> </v>
      </c>
      <c r="AH8" s="17"/>
      <c r="AI8" s="17"/>
      <c r="AJ8" s="17" t="str">
        <f t="shared" si="61"/>
        <v xml:space="preserve"> </v>
      </c>
      <c r="AK8" s="17" t="str">
        <f t="shared" si="62"/>
        <v xml:space="preserve"> </v>
      </c>
      <c r="AL8" s="17"/>
      <c r="AM8" s="17"/>
      <c r="AN8" s="17" t="str">
        <f t="shared" si="63"/>
        <v xml:space="preserve"> </v>
      </c>
      <c r="AO8" s="17" t="str">
        <f t="shared" si="64"/>
        <v xml:space="preserve"> </v>
      </c>
      <c r="AP8" s="17"/>
      <c r="AQ8" s="17"/>
      <c r="AR8" s="17" t="str">
        <f t="shared" si="65"/>
        <v xml:space="preserve"> </v>
      </c>
      <c r="AS8" s="17" t="str">
        <f t="shared" si="66"/>
        <v xml:space="preserve"> </v>
      </c>
      <c r="AT8" s="17"/>
      <c r="AU8" s="17"/>
      <c r="AV8" s="17" t="str">
        <f t="shared" si="67"/>
        <v xml:space="preserve"> </v>
      </c>
      <c r="AW8" s="22" t="str">
        <f t="shared" si="68"/>
        <v xml:space="preserve"> </v>
      </c>
      <c r="AX8" s="17">
        <v>74</v>
      </c>
      <c r="AY8" s="17">
        <v>62</v>
      </c>
      <c r="AZ8" s="17">
        <v>46</v>
      </c>
      <c r="BA8" s="17">
        <v>48</v>
      </c>
      <c r="BB8" s="17">
        <v>42</v>
      </c>
      <c r="BC8" s="17">
        <v>36</v>
      </c>
      <c r="BD8" s="17">
        <v>48</v>
      </c>
      <c r="BE8" s="17">
        <v>39</v>
      </c>
      <c r="BF8" s="17">
        <v>23</v>
      </c>
      <c r="BG8" s="17"/>
      <c r="BH8" s="17"/>
      <c r="BI8" s="17">
        <v>22</v>
      </c>
      <c r="BJ8" s="17"/>
      <c r="BK8" s="17"/>
      <c r="BL8" s="17"/>
      <c r="BM8" s="17"/>
      <c r="BN8" s="17"/>
      <c r="BO8" s="17"/>
      <c r="BV8" s="22">
        <f t="shared" si="69"/>
        <v>1078</v>
      </c>
      <c r="BW8" s="25">
        <v>0.38403300000000001</v>
      </c>
      <c r="BX8" s="15">
        <f t="shared" si="0"/>
        <v>2426.8747737824615</v>
      </c>
      <c r="BY8" s="15">
        <f t="shared" si="1"/>
        <v>1525.9105337301742</v>
      </c>
      <c r="BZ8" s="15">
        <f t="shared" si="70"/>
        <v>3952.7853075126359</v>
      </c>
      <c r="CA8" s="15">
        <f t="shared" si="71"/>
        <v>900.96424005228732</v>
      </c>
      <c r="CB8" s="15">
        <f t="shared" si="72"/>
        <v>1.5904436860068261</v>
      </c>
      <c r="CC8" s="15">
        <f t="shared" si="2"/>
        <v>1046.7850419104607</v>
      </c>
      <c r="CD8" s="15">
        <f t="shared" si="3"/>
        <v>372.36383331640769</v>
      </c>
      <c r="CE8" s="15">
        <f t="shared" si="73"/>
        <v>1419.1488752268683</v>
      </c>
      <c r="CF8" s="15">
        <f t="shared" si="74"/>
        <v>674.42120859405304</v>
      </c>
      <c r="CG8" s="15">
        <f t="shared" si="75"/>
        <v>2.8111888111888108</v>
      </c>
      <c r="CH8" s="15">
        <f t="shared" si="4"/>
        <v>838.46961068449843</v>
      </c>
      <c r="CI8" s="15">
        <f t="shared" si="5"/>
        <v>216.12725989693593</v>
      </c>
      <c r="CJ8" s="15">
        <f t="shared" si="76"/>
        <v>1054.5968705814344</v>
      </c>
      <c r="CK8" s="15">
        <f t="shared" si="77"/>
        <v>622.34235078756251</v>
      </c>
      <c r="CL8" s="15">
        <f t="shared" si="78"/>
        <v>3.8795180722891569</v>
      </c>
      <c r="CM8" s="15">
        <f t="shared" si="6"/>
        <v>348.92834730348693</v>
      </c>
      <c r="CN8" s="15">
        <f t="shared" si="7"/>
        <v>91.138001161358531</v>
      </c>
      <c r="CO8" s="15">
        <f t="shared" si="79"/>
        <v>440.06634846484548</v>
      </c>
      <c r="CP8" s="15">
        <f t="shared" si="80"/>
        <v>257.79034614212839</v>
      </c>
      <c r="CQ8" s="15">
        <f t="shared" si="81"/>
        <v>3.8285714285714283</v>
      </c>
      <c r="CR8" s="15">
        <f t="shared" si="8"/>
        <v>114.57348717427929</v>
      </c>
      <c r="CS8" s="15">
        <f t="shared" si="9"/>
        <v>221.33514567758499</v>
      </c>
      <c r="CT8" s="15">
        <f t="shared" si="82"/>
        <v>335.9086328518643</v>
      </c>
      <c r="CU8" s="15">
        <f t="shared" si="83"/>
        <v>-106.7616585033057</v>
      </c>
      <c r="CV8" s="15">
        <f t="shared" si="84"/>
        <v>0.51764705882352946</v>
      </c>
      <c r="CW8" s="15">
        <f t="shared" si="10"/>
        <v>15.623657341947176</v>
      </c>
      <c r="CX8" s="15">
        <f t="shared" si="11"/>
        <v>192.69177388401516</v>
      </c>
      <c r="CY8" s="15">
        <f t="shared" si="85"/>
        <v>208.31543122596233</v>
      </c>
      <c r="CZ8" s="15">
        <f t="shared" si="86"/>
        <v>-177.068116542068</v>
      </c>
      <c r="DA8" s="15">
        <f t="shared" si="87"/>
        <v>8.1081081081081086E-2</v>
      </c>
      <c r="DB8" s="15" t="str">
        <f t="shared" si="12"/>
        <v xml:space="preserve"> </v>
      </c>
      <c r="DC8" s="15" t="str">
        <f t="shared" si="13"/>
        <v xml:space="preserve"> </v>
      </c>
      <c r="DD8" s="15" t="str">
        <f t="shared" si="88"/>
        <v xml:space="preserve"> </v>
      </c>
      <c r="DE8" s="15" t="str">
        <f t="shared" si="89"/>
        <v xml:space="preserve"> </v>
      </c>
      <c r="DF8" s="15" t="str">
        <f t="shared" si="90"/>
        <v xml:space="preserve"> </v>
      </c>
      <c r="DG8" s="15" t="str">
        <f t="shared" si="14"/>
        <v xml:space="preserve"> </v>
      </c>
      <c r="DH8" s="15" t="str">
        <f t="shared" si="15"/>
        <v xml:space="preserve"> </v>
      </c>
      <c r="DI8" s="15" t="str">
        <f t="shared" si="91"/>
        <v xml:space="preserve"> </v>
      </c>
      <c r="DJ8" s="15" t="str">
        <f t="shared" si="92"/>
        <v xml:space="preserve"> </v>
      </c>
      <c r="DK8" s="15" t="str">
        <f t="shared" si="93"/>
        <v xml:space="preserve"> </v>
      </c>
      <c r="DL8" s="15" t="str">
        <f t="shared" si="16"/>
        <v xml:space="preserve"> </v>
      </c>
      <c r="DM8" s="15" t="str">
        <f t="shared" si="17"/>
        <v xml:space="preserve"> </v>
      </c>
      <c r="DN8" s="15" t="str">
        <f t="shared" si="94"/>
        <v xml:space="preserve"> </v>
      </c>
      <c r="DO8" s="15" t="str">
        <f t="shared" si="95"/>
        <v xml:space="preserve"> </v>
      </c>
      <c r="DP8" s="15" t="str">
        <f t="shared" si="96"/>
        <v xml:space="preserve"> </v>
      </c>
      <c r="DQ8" s="15" t="str">
        <f t="shared" si="18"/>
        <v xml:space="preserve"> </v>
      </c>
      <c r="DR8" s="15" t="str">
        <f t="shared" si="19"/>
        <v xml:space="preserve"> </v>
      </c>
      <c r="DS8" s="15" t="str">
        <f t="shared" si="97"/>
        <v xml:space="preserve"> </v>
      </c>
      <c r="DT8" s="15" t="str">
        <f t="shared" si="98"/>
        <v xml:space="preserve"> </v>
      </c>
      <c r="DU8" s="15" t="str">
        <f t="shared" si="99"/>
        <v xml:space="preserve"> </v>
      </c>
      <c r="DV8" s="15" t="str">
        <f t="shared" si="20"/>
        <v xml:space="preserve"> </v>
      </c>
      <c r="DW8" s="15" t="str">
        <f t="shared" si="21"/>
        <v xml:space="preserve"> </v>
      </c>
      <c r="DX8" s="15" t="str">
        <f t="shared" si="100"/>
        <v xml:space="preserve"> </v>
      </c>
      <c r="DY8" s="15" t="str">
        <f t="shared" si="101"/>
        <v xml:space="preserve"> </v>
      </c>
      <c r="DZ8" s="15" t="str">
        <f t="shared" si="102"/>
        <v xml:space="preserve"> </v>
      </c>
      <c r="EA8" s="15">
        <f>BX8-CC8-CH8-CM8-CR8-CW8</f>
        <v>62.494629367788974</v>
      </c>
      <c r="EB8" s="15">
        <f>BY8-CD8-CI8-CN8-CS8-CX8</f>
        <v>432.25451979387191</v>
      </c>
      <c r="EC8" s="15">
        <f t="shared" si="103"/>
        <v>494.74914916166085</v>
      </c>
      <c r="ED8" s="15">
        <f t="shared" si="104"/>
        <v>-369.75989042608296</v>
      </c>
      <c r="EE8" s="28">
        <f t="shared" si="105"/>
        <v>0.14457831325301265</v>
      </c>
      <c r="EF8" s="5">
        <f t="shared" si="22"/>
        <v>40.285021974390702</v>
      </c>
      <c r="EG8" s="5">
        <f t="shared" si="23"/>
        <v>4.8328620903048343</v>
      </c>
      <c r="EH8" s="5">
        <f t="shared" si="24"/>
        <v>2.434234781627179</v>
      </c>
      <c r="EI8" s="5">
        <f t="shared" si="25"/>
        <v>8.0715679020649773</v>
      </c>
      <c r="EJ8" s="5">
        <f t="shared" si="26"/>
        <v>4.4392277646215748</v>
      </c>
      <c r="EK8" s="5">
        <f t="shared" si="27"/>
        <v>5.6499187902644996</v>
      </c>
      <c r="EL8" s="5">
        <f t="shared" si="28"/>
        <v>11.172534186790807</v>
      </c>
      <c r="EM8" s="5">
        <f t="shared" si="29"/>
        <v>8.9957284129620589</v>
      </c>
      <c r="EN8" s="5">
        <f t="shared" si="30"/>
        <v>5.0522778963720691</v>
      </c>
      <c r="EO8" s="5" t="str">
        <f t="shared" si="31"/>
        <v xml:space="preserve"> </v>
      </c>
      <c r="EP8" s="5" t="str">
        <f t="shared" si="32"/>
        <v xml:space="preserve"> </v>
      </c>
      <c r="EQ8" s="5">
        <f t="shared" si="33"/>
        <v>6.7076585911538791</v>
      </c>
      <c r="ER8" s="5" t="str">
        <f t="shared" si="34"/>
        <v xml:space="preserve"> </v>
      </c>
      <c r="ES8" s="5" t="str">
        <f t="shared" si="35"/>
        <v xml:space="preserve"> </v>
      </c>
      <c r="ET8" s="5" t="str">
        <f t="shared" si="36"/>
        <v xml:space="preserve"> </v>
      </c>
      <c r="EU8" s="5" t="str">
        <f t="shared" si="37"/>
        <v xml:space="preserve"> </v>
      </c>
      <c r="EV8" s="5" t="str">
        <f t="shared" si="38"/>
        <v xml:space="preserve"> </v>
      </c>
      <c r="EW8" s="5" t="str">
        <f t="shared" si="39"/>
        <v xml:space="preserve"> </v>
      </c>
      <c r="EX8" s="5" t="str">
        <f t="shared" si="40"/>
        <v xml:space="preserve"> </v>
      </c>
      <c r="EY8" s="5" t="str">
        <f t="shared" si="41"/>
        <v xml:space="preserve"> </v>
      </c>
      <c r="EZ8" s="5" t="str">
        <f t="shared" si="42"/>
        <v xml:space="preserve"> </v>
      </c>
      <c r="FA8" s="5" t="str">
        <f t="shared" si="43"/>
        <v xml:space="preserve"> </v>
      </c>
      <c r="FB8" s="5" t="str">
        <f t="shared" si="44"/>
        <v xml:space="preserve"> </v>
      </c>
      <c r="FC8" s="5" t="str">
        <f t="shared" si="106"/>
        <v xml:space="preserve"> </v>
      </c>
    </row>
    <row r="9" spans="1:159">
      <c r="A9" t="s">
        <v>30</v>
      </c>
      <c r="B9" s="17">
        <f t="shared" si="45"/>
        <v>271869.10006293264</v>
      </c>
      <c r="C9" s="19">
        <v>3178</v>
      </c>
      <c r="D9" s="19">
        <v>591</v>
      </c>
      <c r="E9" s="19">
        <v>273</v>
      </c>
      <c r="F9" s="19">
        <f t="shared" si="46"/>
        <v>864</v>
      </c>
      <c r="G9" s="39">
        <f t="shared" si="47"/>
        <v>318</v>
      </c>
      <c r="H9" s="19">
        <f t="shared" si="48"/>
        <v>691.2</v>
      </c>
      <c r="I9" s="39">
        <v>80</v>
      </c>
      <c r="J9" s="17">
        <v>163</v>
      </c>
      <c r="K9" s="17">
        <v>72</v>
      </c>
      <c r="L9" s="17">
        <f t="shared" si="49"/>
        <v>235</v>
      </c>
      <c r="M9" s="17">
        <f t="shared" si="50"/>
        <v>91</v>
      </c>
      <c r="N9" s="17">
        <v>322</v>
      </c>
      <c r="O9" s="17">
        <v>45</v>
      </c>
      <c r="P9" s="17">
        <f t="shared" si="51"/>
        <v>367</v>
      </c>
      <c r="Q9" s="17">
        <f t="shared" si="52"/>
        <v>277</v>
      </c>
      <c r="R9" s="17"/>
      <c r="S9" s="17"/>
      <c r="T9" s="17" t="str">
        <f t="shared" si="53"/>
        <v xml:space="preserve"> </v>
      </c>
      <c r="U9" s="17" t="str">
        <f t="shared" si="54"/>
        <v xml:space="preserve"> </v>
      </c>
      <c r="V9" s="17">
        <v>61</v>
      </c>
      <c r="W9" s="17">
        <v>43</v>
      </c>
      <c r="X9" s="17">
        <f t="shared" si="55"/>
        <v>104</v>
      </c>
      <c r="Y9" s="17">
        <f t="shared" si="56"/>
        <v>18</v>
      </c>
      <c r="Z9" s="17">
        <v>5</v>
      </c>
      <c r="AA9" s="17">
        <v>40</v>
      </c>
      <c r="AB9" s="17">
        <f t="shared" si="57"/>
        <v>45</v>
      </c>
      <c r="AC9" s="17">
        <f t="shared" si="58"/>
        <v>-35</v>
      </c>
      <c r="AD9" s="17">
        <v>24</v>
      </c>
      <c r="AE9" s="17">
        <v>16</v>
      </c>
      <c r="AF9" s="17">
        <f t="shared" si="59"/>
        <v>40</v>
      </c>
      <c r="AG9" s="17">
        <f t="shared" si="60"/>
        <v>8</v>
      </c>
      <c r="AH9" s="17"/>
      <c r="AI9" s="17"/>
      <c r="AJ9" s="17" t="str">
        <f t="shared" si="61"/>
        <v xml:space="preserve"> </v>
      </c>
      <c r="AK9" s="17" t="str">
        <f t="shared" si="62"/>
        <v xml:space="preserve"> </v>
      </c>
      <c r="AL9" s="17"/>
      <c r="AM9" s="17"/>
      <c r="AN9" s="17" t="str">
        <f t="shared" si="63"/>
        <v xml:space="preserve"> </v>
      </c>
      <c r="AO9" s="17" t="str">
        <f t="shared" si="64"/>
        <v xml:space="preserve"> </v>
      </c>
      <c r="AP9" s="17"/>
      <c r="AQ9" s="17"/>
      <c r="AR9" s="17" t="str">
        <f t="shared" si="65"/>
        <v xml:space="preserve"> </v>
      </c>
      <c r="AS9" s="17" t="str">
        <f t="shared" si="66"/>
        <v xml:space="preserve"> </v>
      </c>
      <c r="AT9" s="17"/>
      <c r="AU9" s="17"/>
      <c r="AV9" s="17" t="str">
        <f t="shared" si="67"/>
        <v xml:space="preserve"> </v>
      </c>
      <c r="AW9" s="22" t="str">
        <f t="shared" si="68"/>
        <v xml:space="preserve"> </v>
      </c>
      <c r="AX9" s="17">
        <v>33</v>
      </c>
      <c r="AY9" s="17">
        <v>29</v>
      </c>
      <c r="AZ9" s="17">
        <v>25</v>
      </c>
      <c r="BA9" s="17">
        <v>23</v>
      </c>
      <c r="BB9" s="17">
        <v>23</v>
      </c>
      <c r="BC9" s="17">
        <v>19</v>
      </c>
      <c r="BD9" s="17">
        <v>37</v>
      </c>
      <c r="BE9" s="17">
        <v>18</v>
      </c>
      <c r="BF9" s="17"/>
      <c r="BG9" s="17"/>
      <c r="BH9" s="17"/>
      <c r="BI9" s="17"/>
      <c r="BJ9" s="17"/>
      <c r="BK9" s="17"/>
      <c r="BL9" s="17">
        <v>16</v>
      </c>
      <c r="BM9" s="17">
        <v>10</v>
      </c>
      <c r="BN9" s="17"/>
      <c r="BO9" s="17"/>
      <c r="BV9" s="22">
        <f t="shared" si="69"/>
        <v>631</v>
      </c>
      <c r="BW9" s="25">
        <v>0.18073400000000001</v>
      </c>
      <c r="BX9" s="15">
        <f t="shared" si="0"/>
        <v>3269.999004061217</v>
      </c>
      <c r="BY9" s="15">
        <f t="shared" si="1"/>
        <v>1510.5071541602576</v>
      </c>
      <c r="BZ9" s="15">
        <f t="shared" si="70"/>
        <v>4780.5061582214748</v>
      </c>
      <c r="CA9" s="15">
        <f t="shared" si="71"/>
        <v>1759.4918499009593</v>
      </c>
      <c r="CB9" s="15">
        <f t="shared" si="72"/>
        <v>2.1648351648351647</v>
      </c>
      <c r="CC9" s="15">
        <f t="shared" si="2"/>
        <v>901.87789790520878</v>
      </c>
      <c r="CD9" s="15">
        <f t="shared" si="3"/>
        <v>398.37551318512288</v>
      </c>
      <c r="CE9" s="15">
        <f t="shared" si="73"/>
        <v>1300.2534110903316</v>
      </c>
      <c r="CF9" s="15">
        <f t="shared" si="74"/>
        <v>503.5023847200859</v>
      </c>
      <c r="CG9" s="15">
        <f t="shared" si="75"/>
        <v>2.2638888888888888</v>
      </c>
      <c r="CH9" s="15">
        <f t="shared" si="4"/>
        <v>1781.6238228556883</v>
      </c>
      <c r="CI9" s="15">
        <f t="shared" si="5"/>
        <v>248.9846957407018</v>
      </c>
      <c r="CJ9" s="15">
        <f t="shared" si="76"/>
        <v>2030.6085185963902</v>
      </c>
      <c r="CK9" s="15">
        <f t="shared" si="77"/>
        <v>1532.6391271149864</v>
      </c>
      <c r="CL9" s="15">
        <f t="shared" si="78"/>
        <v>7.155555555555555</v>
      </c>
      <c r="CM9" s="15" t="str">
        <f t="shared" si="6"/>
        <v xml:space="preserve"> </v>
      </c>
      <c r="CN9" s="15" t="str">
        <f t="shared" si="7"/>
        <v xml:space="preserve"> </v>
      </c>
      <c r="CO9" s="15" t="str">
        <f t="shared" si="79"/>
        <v xml:space="preserve"> </v>
      </c>
      <c r="CP9" s="15" t="str">
        <f t="shared" si="80"/>
        <v xml:space="preserve"> </v>
      </c>
      <c r="CQ9" s="15" t="str">
        <f t="shared" si="81"/>
        <v xml:space="preserve"> </v>
      </c>
      <c r="CR9" s="15">
        <f t="shared" si="8"/>
        <v>337.512587559618</v>
      </c>
      <c r="CS9" s="15">
        <f t="shared" si="9"/>
        <v>237.91870926333726</v>
      </c>
      <c r="CT9" s="15">
        <f t="shared" si="82"/>
        <v>575.43129682295523</v>
      </c>
      <c r="CU9" s="15">
        <f t="shared" si="83"/>
        <v>99.593878296280735</v>
      </c>
      <c r="CV9" s="15">
        <f t="shared" si="84"/>
        <v>1.4186046511627908</v>
      </c>
      <c r="CW9" s="15">
        <f t="shared" si="10"/>
        <v>27.66496619341131</v>
      </c>
      <c r="CX9" s="15">
        <f t="shared" si="11"/>
        <v>221.31972954729048</v>
      </c>
      <c r="CY9" s="15">
        <f t="shared" si="85"/>
        <v>248.9846957407018</v>
      </c>
      <c r="CZ9" s="15">
        <f t="shared" si="86"/>
        <v>-193.65476335387916</v>
      </c>
      <c r="DA9" s="15">
        <f t="shared" si="87"/>
        <v>0.125</v>
      </c>
      <c r="DB9" s="15">
        <f t="shared" si="12"/>
        <v>132.7918377283743</v>
      </c>
      <c r="DC9" s="15">
        <f t="shared" si="13"/>
        <v>88.527891818916189</v>
      </c>
      <c r="DD9" s="15">
        <f t="shared" si="88"/>
        <v>221.31972954729048</v>
      </c>
      <c r="DE9" s="15">
        <f t="shared" si="89"/>
        <v>44.263945909458116</v>
      </c>
      <c r="DF9" s="15">
        <f t="shared" si="90"/>
        <v>1.5000000000000002</v>
      </c>
      <c r="DG9" s="15" t="str">
        <f t="shared" si="14"/>
        <v xml:space="preserve"> </v>
      </c>
      <c r="DH9" s="15" t="str">
        <f t="shared" si="15"/>
        <v xml:space="preserve"> </v>
      </c>
      <c r="DI9" s="15" t="str">
        <f t="shared" si="91"/>
        <v xml:space="preserve"> </v>
      </c>
      <c r="DJ9" s="15" t="str">
        <f t="shared" si="92"/>
        <v xml:space="preserve"> </v>
      </c>
      <c r="DK9" s="15" t="str">
        <f t="shared" si="93"/>
        <v xml:space="preserve"> </v>
      </c>
      <c r="DL9" s="15" t="str">
        <f t="shared" si="16"/>
        <v xml:space="preserve"> </v>
      </c>
      <c r="DM9" s="15" t="str">
        <f t="shared" si="17"/>
        <v xml:space="preserve"> </v>
      </c>
      <c r="DN9" s="15" t="str">
        <f t="shared" si="94"/>
        <v xml:space="preserve"> </v>
      </c>
      <c r="DO9" s="15" t="str">
        <f t="shared" si="95"/>
        <v xml:space="preserve"> </v>
      </c>
      <c r="DP9" s="15" t="str">
        <f t="shared" si="96"/>
        <v xml:space="preserve"> </v>
      </c>
      <c r="DQ9" s="15" t="str">
        <f t="shared" si="18"/>
        <v xml:space="preserve"> </v>
      </c>
      <c r="DR9" s="15" t="str">
        <f t="shared" si="19"/>
        <v xml:space="preserve"> </v>
      </c>
      <c r="DS9" s="15" t="str">
        <f t="shared" si="97"/>
        <v xml:space="preserve"> </v>
      </c>
      <c r="DT9" s="15" t="str">
        <f t="shared" si="98"/>
        <v xml:space="preserve"> </v>
      </c>
      <c r="DU9" s="15" t="str">
        <f t="shared" si="99"/>
        <v xml:space="preserve"> </v>
      </c>
      <c r="DV9" s="15" t="str">
        <f t="shared" si="20"/>
        <v xml:space="preserve"> </v>
      </c>
      <c r="DW9" s="15" t="str">
        <f t="shared" si="21"/>
        <v xml:space="preserve"> </v>
      </c>
      <c r="DX9" s="15" t="str">
        <f t="shared" si="100"/>
        <v xml:space="preserve"> </v>
      </c>
      <c r="DY9" s="15" t="str">
        <f t="shared" si="101"/>
        <v xml:space="preserve"> </v>
      </c>
      <c r="DZ9" s="15" t="str">
        <f t="shared" si="102"/>
        <v xml:space="preserve"> </v>
      </c>
      <c r="EA9" s="15">
        <f>BX9-CC9-CH9-CR9-CW9-DB9</f>
        <v>88.527891818916004</v>
      </c>
      <c r="EB9" s="15">
        <f>BY9-CD9-CI9-CS9-CX9-DC9</f>
        <v>315.38061460488905</v>
      </c>
      <c r="EC9" s="15">
        <f t="shared" si="103"/>
        <v>403.90850642380508</v>
      </c>
      <c r="ED9" s="15">
        <f t="shared" si="104"/>
        <v>-226.85272278597304</v>
      </c>
      <c r="EE9" s="28">
        <f t="shared" si="105"/>
        <v>0.28070175438596423</v>
      </c>
      <c r="EF9" s="5">
        <f t="shared" si="22"/>
        <v>17.964942231822882</v>
      </c>
      <c r="EG9" s="5">
        <f t="shared" si="23"/>
        <v>2.2605322680458095</v>
      </c>
      <c r="EH9" s="5">
        <f t="shared" si="24"/>
        <v>1.322953685666945</v>
      </c>
      <c r="EI9" s="5">
        <f t="shared" si="25"/>
        <v>3.8676262864061348</v>
      </c>
      <c r="EJ9" s="5">
        <f t="shared" si="26"/>
        <v>2.4310056806261002</v>
      </c>
      <c r="EK9" s="5">
        <f t="shared" si="27"/>
        <v>2.9819015837507079</v>
      </c>
      <c r="EL9" s="5">
        <f t="shared" si="28"/>
        <v>8.6121617689845795</v>
      </c>
      <c r="EM9" s="5">
        <f t="shared" si="29"/>
        <v>4.1518746521363354</v>
      </c>
      <c r="EN9" s="5" t="str">
        <f t="shared" si="30"/>
        <v xml:space="preserve"> </v>
      </c>
      <c r="EO9" s="5" t="str">
        <f t="shared" si="31"/>
        <v xml:space="preserve"> </v>
      </c>
      <c r="EP9" s="5" t="str">
        <f t="shared" si="32"/>
        <v xml:space="preserve"> </v>
      </c>
      <c r="EQ9" s="5" t="str">
        <f t="shared" si="33"/>
        <v xml:space="preserve"> </v>
      </c>
      <c r="ER9" s="5" t="str">
        <f t="shared" si="34"/>
        <v xml:space="preserve"> </v>
      </c>
      <c r="ES9" s="5" t="str">
        <f t="shared" si="35"/>
        <v xml:space="preserve"> </v>
      </c>
      <c r="ET9" s="5">
        <f t="shared" si="36"/>
        <v>7.8611176347469254</v>
      </c>
      <c r="EU9" s="5">
        <f t="shared" si="37"/>
        <v>1.8979437677220499</v>
      </c>
      <c r="EV9" s="5" t="str">
        <f t="shared" si="38"/>
        <v xml:space="preserve"> </v>
      </c>
      <c r="EW9" s="5" t="str">
        <f t="shared" si="39"/>
        <v xml:space="preserve"> </v>
      </c>
      <c r="EX9" s="5" t="str">
        <f t="shared" si="40"/>
        <v xml:space="preserve"> </v>
      </c>
      <c r="EY9" s="5" t="str">
        <f t="shared" si="41"/>
        <v xml:space="preserve"> </v>
      </c>
      <c r="EZ9" s="5" t="str">
        <f t="shared" si="42"/>
        <v xml:space="preserve"> </v>
      </c>
      <c r="FA9" s="5" t="str">
        <f t="shared" si="43"/>
        <v xml:space="preserve"> </v>
      </c>
      <c r="FB9" s="5" t="str">
        <f t="shared" si="44"/>
        <v xml:space="preserve"> </v>
      </c>
      <c r="FC9" s="5" t="str">
        <f t="shared" si="106"/>
        <v xml:space="preserve"> </v>
      </c>
    </row>
    <row r="10" spans="1:159">
      <c r="A10" t="s">
        <v>68</v>
      </c>
      <c r="B10" s="17">
        <f t="shared" si="45"/>
        <v>4555950.2664298406</v>
      </c>
      <c r="C10" s="19">
        <v>2252</v>
      </c>
      <c r="D10" s="19">
        <v>7153</v>
      </c>
      <c r="E10" s="19">
        <v>3107</v>
      </c>
      <c r="F10" s="19">
        <f t="shared" si="46"/>
        <v>10260</v>
      </c>
      <c r="G10" s="39">
        <f t="shared" si="47"/>
        <v>4046</v>
      </c>
      <c r="H10" s="19">
        <f t="shared" si="48"/>
        <v>7489.8</v>
      </c>
      <c r="I10" s="39">
        <v>73</v>
      </c>
      <c r="J10" s="17">
        <v>3026</v>
      </c>
      <c r="K10" s="17">
        <v>994</v>
      </c>
      <c r="L10" s="17">
        <f t="shared" si="49"/>
        <v>4020</v>
      </c>
      <c r="M10" s="17">
        <f t="shared" si="50"/>
        <v>2032</v>
      </c>
      <c r="N10" s="17"/>
      <c r="O10" s="17"/>
      <c r="P10" s="17" t="str">
        <f t="shared" si="51"/>
        <v xml:space="preserve"> </v>
      </c>
      <c r="Q10" s="17" t="str">
        <f t="shared" si="52"/>
        <v xml:space="preserve"> </v>
      </c>
      <c r="R10" s="17">
        <v>450</v>
      </c>
      <c r="S10" s="17">
        <v>399</v>
      </c>
      <c r="T10" s="17">
        <f t="shared" si="53"/>
        <v>849</v>
      </c>
      <c r="U10" s="17">
        <f t="shared" si="54"/>
        <v>51</v>
      </c>
      <c r="V10" s="17">
        <v>1928</v>
      </c>
      <c r="W10" s="17">
        <v>416</v>
      </c>
      <c r="X10" s="17">
        <f t="shared" si="55"/>
        <v>2344</v>
      </c>
      <c r="Y10" s="17">
        <f t="shared" si="56"/>
        <v>1512</v>
      </c>
      <c r="Z10" s="17">
        <v>219</v>
      </c>
      <c r="AA10" s="17">
        <v>547</v>
      </c>
      <c r="AB10" s="17">
        <f t="shared" si="57"/>
        <v>766</v>
      </c>
      <c r="AC10" s="17">
        <f t="shared" si="58"/>
        <v>-328</v>
      </c>
      <c r="AD10" s="17"/>
      <c r="AE10" s="17"/>
      <c r="AF10" s="17" t="str">
        <f t="shared" si="59"/>
        <v xml:space="preserve"> </v>
      </c>
      <c r="AG10" s="17" t="str">
        <f t="shared" si="60"/>
        <v xml:space="preserve"> </v>
      </c>
      <c r="AH10" s="17">
        <v>969</v>
      </c>
      <c r="AI10" s="17">
        <v>196</v>
      </c>
      <c r="AJ10" s="17">
        <f t="shared" si="61"/>
        <v>1165</v>
      </c>
      <c r="AK10" s="17">
        <f t="shared" si="62"/>
        <v>773</v>
      </c>
      <c r="AL10" s="17"/>
      <c r="AM10" s="17"/>
      <c r="AN10" s="17" t="str">
        <f t="shared" si="63"/>
        <v xml:space="preserve"> </v>
      </c>
      <c r="AO10" s="17" t="str">
        <f t="shared" si="64"/>
        <v xml:space="preserve"> </v>
      </c>
      <c r="AP10" s="17"/>
      <c r="AQ10" s="17"/>
      <c r="AR10" s="17" t="str">
        <f t="shared" si="65"/>
        <v xml:space="preserve"> </v>
      </c>
      <c r="AS10" s="17" t="str">
        <f t="shared" si="66"/>
        <v xml:space="preserve"> </v>
      </c>
      <c r="AT10" s="17"/>
      <c r="AU10" s="17"/>
      <c r="AV10" s="17" t="str">
        <f t="shared" si="67"/>
        <v xml:space="preserve"> </v>
      </c>
      <c r="AW10" s="22" t="str">
        <f t="shared" si="68"/>
        <v xml:space="preserve"> </v>
      </c>
      <c r="AX10" s="17">
        <v>570</v>
      </c>
      <c r="AY10" s="17">
        <v>442</v>
      </c>
      <c r="AZ10" s="17">
        <v>327</v>
      </c>
      <c r="BA10" s="17">
        <v>480</v>
      </c>
      <c r="BB10" s="17">
        <v>296</v>
      </c>
      <c r="BC10" s="17">
        <v>278</v>
      </c>
      <c r="BD10" s="17"/>
      <c r="BE10" s="17">
        <v>282</v>
      </c>
      <c r="BF10" s="17">
        <v>160</v>
      </c>
      <c r="BG10" s="17"/>
      <c r="BH10" s="17"/>
      <c r="BI10" s="17">
        <v>150</v>
      </c>
      <c r="BJ10" s="17"/>
      <c r="BK10" s="17">
        <v>160</v>
      </c>
      <c r="BL10" s="17"/>
      <c r="BM10" s="17"/>
      <c r="BN10" s="17"/>
      <c r="BO10" s="17"/>
      <c r="BV10" s="22">
        <f t="shared" si="69"/>
        <v>7115</v>
      </c>
      <c r="BW10" s="25">
        <v>0.72714999999999996</v>
      </c>
      <c r="BX10" s="15">
        <f t="shared" si="0"/>
        <v>9837.0349996561927</v>
      </c>
      <c r="BY10" s="15">
        <f t="shared" si="1"/>
        <v>4272.8460427697173</v>
      </c>
      <c r="BZ10" s="15">
        <f t="shared" si="70"/>
        <v>14109.88104242591</v>
      </c>
      <c r="CA10" s="15">
        <f t="shared" si="71"/>
        <v>5564.1889568864754</v>
      </c>
      <c r="CB10" s="15">
        <f t="shared" si="72"/>
        <v>2.3022207917605408</v>
      </c>
      <c r="CC10" s="15">
        <f t="shared" si="2"/>
        <v>4161.4522450663553</v>
      </c>
      <c r="CD10" s="15">
        <f t="shared" si="3"/>
        <v>1366.9806779894109</v>
      </c>
      <c r="CE10" s="15">
        <f t="shared" si="73"/>
        <v>5528.432923055766</v>
      </c>
      <c r="CF10" s="15">
        <f t="shared" si="74"/>
        <v>2794.4715670769447</v>
      </c>
      <c r="CG10" s="15">
        <f t="shared" si="75"/>
        <v>3.0442655935613683</v>
      </c>
      <c r="CH10" s="15" t="str">
        <f t="shared" si="4"/>
        <v xml:space="preserve"> </v>
      </c>
      <c r="CI10" s="15" t="str">
        <f t="shared" si="5"/>
        <v xml:space="preserve"> </v>
      </c>
      <c r="CJ10" s="15" t="str">
        <f t="shared" si="76"/>
        <v xml:space="preserve"> </v>
      </c>
      <c r="CK10" s="15" t="str">
        <f t="shared" si="77"/>
        <v xml:space="preserve"> </v>
      </c>
      <c r="CL10" s="15" t="str">
        <f t="shared" si="78"/>
        <v xml:space="preserve"> </v>
      </c>
      <c r="CM10" s="15">
        <f t="shared" si="6"/>
        <v>618.85443168534698</v>
      </c>
      <c r="CN10" s="15">
        <f t="shared" si="7"/>
        <v>548.71759609434093</v>
      </c>
      <c r="CO10" s="15">
        <f t="shared" si="79"/>
        <v>1167.5720277796879</v>
      </c>
      <c r="CP10" s="15">
        <f t="shared" si="80"/>
        <v>70.136835591006047</v>
      </c>
      <c r="CQ10" s="15">
        <f t="shared" si="81"/>
        <v>1.1278195488721805</v>
      </c>
      <c r="CR10" s="15">
        <f t="shared" si="8"/>
        <v>2651.4474317541085</v>
      </c>
      <c r="CS10" s="15">
        <f t="shared" si="9"/>
        <v>572.09654129134299</v>
      </c>
      <c r="CT10" s="15">
        <f t="shared" si="82"/>
        <v>3223.5439730454514</v>
      </c>
      <c r="CU10" s="15">
        <f t="shared" si="83"/>
        <v>2079.3508904627656</v>
      </c>
      <c r="CV10" s="15">
        <f t="shared" si="84"/>
        <v>4.6346153846153841</v>
      </c>
      <c r="CW10" s="15">
        <f t="shared" si="10"/>
        <v>301.17582342020216</v>
      </c>
      <c r="CX10" s="15">
        <f t="shared" si="11"/>
        <v>752.25194251529945</v>
      </c>
      <c r="CY10" s="15">
        <f t="shared" si="85"/>
        <v>1053.4277659355016</v>
      </c>
      <c r="CZ10" s="15">
        <f t="shared" si="86"/>
        <v>-451.07611909509728</v>
      </c>
      <c r="DA10" s="15">
        <f t="shared" si="87"/>
        <v>0.40036563071297993</v>
      </c>
      <c r="DB10" s="15" t="str">
        <f t="shared" si="12"/>
        <v xml:space="preserve"> </v>
      </c>
      <c r="DC10" s="15" t="str">
        <f t="shared" si="13"/>
        <v xml:space="preserve"> </v>
      </c>
      <c r="DD10" s="15" t="str">
        <f t="shared" si="88"/>
        <v xml:space="preserve"> </v>
      </c>
      <c r="DE10" s="15" t="str">
        <f t="shared" si="89"/>
        <v xml:space="preserve"> </v>
      </c>
      <c r="DF10" s="15" t="str">
        <f t="shared" si="90"/>
        <v xml:space="preserve"> </v>
      </c>
      <c r="DG10" s="15">
        <f t="shared" si="14"/>
        <v>1332.5998762291138</v>
      </c>
      <c r="DH10" s="15">
        <f t="shared" si="15"/>
        <v>269.5454858007289</v>
      </c>
      <c r="DI10" s="15">
        <f t="shared" si="91"/>
        <v>1602.1453620298425</v>
      </c>
      <c r="DJ10" s="15">
        <f t="shared" si="92"/>
        <v>1063.054390428385</v>
      </c>
      <c r="DK10" s="15">
        <f t="shared" si="93"/>
        <v>4.9438775510204085</v>
      </c>
      <c r="DL10" s="15" t="str">
        <f t="shared" si="16"/>
        <v xml:space="preserve"> </v>
      </c>
      <c r="DM10" s="15" t="str">
        <f t="shared" si="17"/>
        <v xml:space="preserve"> </v>
      </c>
      <c r="DN10" s="15" t="str">
        <f t="shared" si="94"/>
        <v xml:space="preserve"> </v>
      </c>
      <c r="DO10" s="15" t="str">
        <f t="shared" si="95"/>
        <v xml:space="preserve"> </v>
      </c>
      <c r="DP10" s="15" t="str">
        <f t="shared" si="96"/>
        <v xml:space="preserve"> </v>
      </c>
      <c r="DQ10" s="15" t="str">
        <f t="shared" si="18"/>
        <v xml:space="preserve"> </v>
      </c>
      <c r="DR10" s="15" t="str">
        <f t="shared" si="19"/>
        <v xml:space="preserve"> </v>
      </c>
      <c r="DS10" s="15" t="str">
        <f t="shared" si="97"/>
        <v xml:space="preserve"> </v>
      </c>
      <c r="DT10" s="15" t="str">
        <f t="shared" si="98"/>
        <v xml:space="preserve"> </v>
      </c>
      <c r="DU10" s="15" t="str">
        <f t="shared" si="99"/>
        <v xml:space="preserve"> </v>
      </c>
      <c r="DV10" s="15" t="str">
        <f t="shared" si="20"/>
        <v xml:space="preserve"> </v>
      </c>
      <c r="DW10" s="15" t="str">
        <f t="shared" si="21"/>
        <v xml:space="preserve"> </v>
      </c>
      <c r="DX10" s="15" t="str">
        <f t="shared" si="100"/>
        <v xml:space="preserve"> </v>
      </c>
      <c r="DY10" s="15" t="str">
        <f t="shared" si="101"/>
        <v xml:space="preserve"> </v>
      </c>
      <c r="DZ10" s="15" t="str">
        <f t="shared" si="102"/>
        <v xml:space="preserve"> </v>
      </c>
      <c r="EA10" s="15">
        <f>BX10-CC10-CM10-CR10-CW10-DG10</f>
        <v>771.50519150106629</v>
      </c>
      <c r="EB10" s="15">
        <f>BY10-CD10-CN10-CS10-CX10-DH10</f>
        <v>763.2537990785944</v>
      </c>
      <c r="EC10" s="15">
        <f t="shared" si="103"/>
        <v>1534.7589905796608</v>
      </c>
      <c r="ED10" s="15">
        <f t="shared" si="104"/>
        <v>8.2513924224718949</v>
      </c>
      <c r="EE10" s="28">
        <f t="shared" si="105"/>
        <v>1.0108108108108116</v>
      </c>
      <c r="EF10" s="5">
        <f t="shared" si="22"/>
        <v>310.30354764057705</v>
      </c>
      <c r="EG10" s="5">
        <f t="shared" si="23"/>
        <v>34.453629740560274</v>
      </c>
      <c r="EH10" s="5">
        <f t="shared" si="24"/>
        <v>17.304234208523642</v>
      </c>
      <c r="EI10" s="5">
        <f t="shared" si="25"/>
        <v>80.715679020649773</v>
      </c>
      <c r="EJ10" s="5">
        <f t="shared" si="26"/>
        <v>31.285986150666332</v>
      </c>
      <c r="EK10" s="5">
        <f t="shared" si="27"/>
        <v>43.629928435931411</v>
      </c>
      <c r="EL10" s="5" t="str">
        <f t="shared" si="28"/>
        <v xml:space="preserve"> </v>
      </c>
      <c r="EM10" s="5">
        <f t="shared" si="29"/>
        <v>65.046036216802591</v>
      </c>
      <c r="EN10" s="5">
        <f t="shared" si="30"/>
        <v>35.146281018240479</v>
      </c>
      <c r="EO10" s="5" t="str">
        <f t="shared" si="31"/>
        <v xml:space="preserve"> </v>
      </c>
      <c r="EP10" s="5" t="str">
        <f t="shared" si="32"/>
        <v xml:space="preserve"> </v>
      </c>
      <c r="EQ10" s="5">
        <f t="shared" si="33"/>
        <v>45.734035848776443</v>
      </c>
      <c r="ER10" s="5" t="str">
        <f t="shared" si="34"/>
        <v xml:space="preserve"> </v>
      </c>
      <c r="ES10" s="5">
        <f t="shared" si="35"/>
        <v>51.691056768733887</v>
      </c>
      <c r="ET10" s="5" t="str">
        <f t="shared" si="36"/>
        <v xml:space="preserve"> </v>
      </c>
      <c r="EU10" s="5" t="str">
        <f t="shared" si="37"/>
        <v xml:space="preserve"> </v>
      </c>
      <c r="EV10" s="5" t="str">
        <f t="shared" si="38"/>
        <v xml:space="preserve"> </v>
      </c>
      <c r="EW10" s="5" t="str">
        <f t="shared" si="39"/>
        <v xml:space="preserve"> </v>
      </c>
      <c r="EX10" s="5" t="str">
        <f t="shared" si="40"/>
        <v xml:space="preserve"> </v>
      </c>
      <c r="EY10" s="5" t="str">
        <f t="shared" si="41"/>
        <v xml:space="preserve"> </v>
      </c>
      <c r="EZ10" s="5" t="str">
        <f t="shared" si="42"/>
        <v xml:space="preserve"> </v>
      </c>
      <c r="FA10" s="5" t="str">
        <f t="shared" si="43"/>
        <v xml:space="preserve"> </v>
      </c>
      <c r="FB10" s="5" t="str">
        <f t="shared" si="44"/>
        <v xml:space="preserve"> </v>
      </c>
      <c r="FC10" s="5" t="str">
        <f t="shared" si="106"/>
        <v xml:space="preserve"> </v>
      </c>
    </row>
    <row r="11" spans="1:159">
      <c r="A11" t="s">
        <v>24</v>
      </c>
      <c r="B11" s="17">
        <f t="shared" si="45"/>
        <v>2776324.2547716061</v>
      </c>
      <c r="C11" s="19">
        <v>4663</v>
      </c>
      <c r="D11" s="19">
        <v>9079</v>
      </c>
      <c r="E11" s="19">
        <v>3867</v>
      </c>
      <c r="F11" s="19">
        <f t="shared" si="46"/>
        <v>12946</v>
      </c>
      <c r="G11" s="39">
        <f t="shared" si="47"/>
        <v>5212</v>
      </c>
      <c r="H11" s="19">
        <f t="shared" si="48"/>
        <v>10227.34</v>
      </c>
      <c r="I11" s="39">
        <v>79</v>
      </c>
      <c r="J11" s="17">
        <v>4979</v>
      </c>
      <c r="K11" s="17">
        <v>1578</v>
      </c>
      <c r="L11" s="17">
        <f t="shared" si="49"/>
        <v>6557</v>
      </c>
      <c r="M11" s="17">
        <f t="shared" si="50"/>
        <v>3401</v>
      </c>
      <c r="N11" s="17">
        <v>502</v>
      </c>
      <c r="O11" s="17">
        <v>230</v>
      </c>
      <c r="P11" s="17">
        <f t="shared" si="51"/>
        <v>732</v>
      </c>
      <c r="Q11" s="17">
        <f t="shared" si="52"/>
        <v>272</v>
      </c>
      <c r="R11" s="17">
        <v>1621</v>
      </c>
      <c r="S11" s="17">
        <v>155</v>
      </c>
      <c r="T11" s="17">
        <f t="shared" si="53"/>
        <v>1776</v>
      </c>
      <c r="U11" s="17">
        <f t="shared" si="54"/>
        <v>1466</v>
      </c>
      <c r="V11" s="17">
        <v>1264</v>
      </c>
      <c r="W11" s="17">
        <v>561</v>
      </c>
      <c r="X11" s="17">
        <f t="shared" si="55"/>
        <v>1825</v>
      </c>
      <c r="Y11" s="17">
        <f t="shared" si="56"/>
        <v>703</v>
      </c>
      <c r="Z11" s="17">
        <v>173</v>
      </c>
      <c r="AA11" s="17">
        <v>437</v>
      </c>
      <c r="AB11" s="17">
        <f t="shared" si="57"/>
        <v>610</v>
      </c>
      <c r="AC11" s="17">
        <f t="shared" si="58"/>
        <v>-264</v>
      </c>
      <c r="AD11" s="17"/>
      <c r="AE11" s="17"/>
      <c r="AF11" s="17" t="str">
        <f t="shared" si="59"/>
        <v xml:space="preserve"> </v>
      </c>
      <c r="AG11" s="17" t="str">
        <f t="shared" si="60"/>
        <v xml:space="preserve"> </v>
      </c>
      <c r="AH11" s="17"/>
      <c r="AI11" s="17"/>
      <c r="AJ11" s="17" t="str">
        <f t="shared" si="61"/>
        <v xml:space="preserve"> </v>
      </c>
      <c r="AK11" s="17" t="str">
        <f t="shared" si="62"/>
        <v xml:space="preserve"> </v>
      </c>
      <c r="AL11" s="17"/>
      <c r="AM11" s="17"/>
      <c r="AN11" s="17" t="str">
        <f t="shared" si="63"/>
        <v xml:space="preserve"> </v>
      </c>
      <c r="AO11" s="17" t="str">
        <f t="shared" si="64"/>
        <v xml:space="preserve"> </v>
      </c>
      <c r="AP11" s="17"/>
      <c r="AQ11" s="17"/>
      <c r="AR11" s="17" t="str">
        <f t="shared" si="65"/>
        <v xml:space="preserve"> </v>
      </c>
      <c r="AS11" s="17" t="str">
        <f t="shared" si="66"/>
        <v xml:space="preserve"> </v>
      </c>
      <c r="AT11" s="17"/>
      <c r="AU11" s="17"/>
      <c r="AV11" s="17" t="str">
        <f t="shared" si="67"/>
        <v xml:space="preserve"> </v>
      </c>
      <c r="AW11" s="22" t="str">
        <f t="shared" si="68"/>
        <v xml:space="preserve"> </v>
      </c>
      <c r="AX11" s="17">
        <v>908</v>
      </c>
      <c r="AY11" s="17">
        <v>620</v>
      </c>
      <c r="AZ11" s="17">
        <v>431</v>
      </c>
      <c r="BA11" s="17">
        <v>413</v>
      </c>
      <c r="BB11" s="17">
        <v>364</v>
      </c>
      <c r="BC11" s="17">
        <v>361</v>
      </c>
      <c r="BD11" s="17"/>
      <c r="BE11" s="17">
        <v>320</v>
      </c>
      <c r="BF11" s="17">
        <v>226</v>
      </c>
      <c r="BG11" s="17"/>
      <c r="BH11" s="17"/>
      <c r="BI11" s="17">
        <v>202</v>
      </c>
      <c r="BJ11" s="17"/>
      <c r="BK11" s="17">
        <v>205</v>
      </c>
      <c r="BL11" s="17"/>
      <c r="BM11" s="17"/>
      <c r="BN11" s="17"/>
      <c r="BO11" s="17"/>
      <c r="BV11" s="22">
        <f t="shared" si="69"/>
        <v>8896</v>
      </c>
      <c r="BW11" s="25">
        <v>1.75143</v>
      </c>
      <c r="BX11" s="15">
        <f t="shared" si="0"/>
        <v>5183.7641241728188</v>
      </c>
      <c r="BY11" s="15">
        <f t="shared" si="1"/>
        <v>2207.9101077405321</v>
      </c>
      <c r="BZ11" s="15">
        <f t="shared" si="70"/>
        <v>7391.6742319133509</v>
      </c>
      <c r="CA11" s="15">
        <f t="shared" si="71"/>
        <v>2975.8540164322867</v>
      </c>
      <c r="CB11" s="15">
        <f t="shared" si="72"/>
        <v>2.3478148435479698</v>
      </c>
      <c r="CC11" s="15">
        <f t="shared" si="2"/>
        <v>2842.8198671942355</v>
      </c>
      <c r="CD11" s="15">
        <f t="shared" si="3"/>
        <v>900.97805792980591</v>
      </c>
      <c r="CE11" s="15">
        <f t="shared" si="73"/>
        <v>3743.7979251240413</v>
      </c>
      <c r="CF11" s="15">
        <f t="shared" si="74"/>
        <v>1941.8418092644297</v>
      </c>
      <c r="CG11" s="15">
        <f t="shared" si="75"/>
        <v>3.1552598225602027</v>
      </c>
      <c r="CH11" s="15">
        <f t="shared" si="4"/>
        <v>286.62293097640213</v>
      </c>
      <c r="CI11" s="15">
        <f t="shared" si="5"/>
        <v>131.32126319635955</v>
      </c>
      <c r="CJ11" s="15">
        <f t="shared" si="76"/>
        <v>417.94419417276168</v>
      </c>
      <c r="CK11" s="15">
        <f t="shared" si="77"/>
        <v>155.30166778004258</v>
      </c>
      <c r="CL11" s="15">
        <f t="shared" si="78"/>
        <v>2.1826086956521737</v>
      </c>
      <c r="CM11" s="15">
        <f t="shared" si="6"/>
        <v>925.52942452738614</v>
      </c>
      <c r="CN11" s="15">
        <f t="shared" si="7"/>
        <v>88.499112154068385</v>
      </c>
      <c r="CO11" s="15">
        <f t="shared" si="79"/>
        <v>1014.0285366814545</v>
      </c>
      <c r="CP11" s="15">
        <f t="shared" si="80"/>
        <v>837.03031237331777</v>
      </c>
      <c r="CQ11" s="15">
        <f t="shared" si="81"/>
        <v>10.458064516129033</v>
      </c>
      <c r="CR11" s="15">
        <f t="shared" si="8"/>
        <v>721.69598556608025</v>
      </c>
      <c r="CS11" s="15">
        <f t="shared" si="9"/>
        <v>320.30968979633786</v>
      </c>
      <c r="CT11" s="15">
        <f t="shared" si="82"/>
        <v>1042.0056753624181</v>
      </c>
      <c r="CU11" s="15">
        <f t="shared" si="83"/>
        <v>401.38629576974239</v>
      </c>
      <c r="CV11" s="15">
        <f t="shared" si="84"/>
        <v>2.2531194295900177</v>
      </c>
      <c r="CW11" s="15">
        <f t="shared" si="10"/>
        <v>98.776428404218265</v>
      </c>
      <c r="CX11" s="15">
        <f t="shared" si="11"/>
        <v>249.51040007308313</v>
      </c>
      <c r="CY11" s="15">
        <f t="shared" si="85"/>
        <v>348.28682847730141</v>
      </c>
      <c r="CZ11" s="15">
        <f t="shared" si="86"/>
        <v>-150.73397166886485</v>
      </c>
      <c r="DA11" s="15">
        <f t="shared" si="87"/>
        <v>0.39588100686498856</v>
      </c>
      <c r="DB11" s="15" t="str">
        <f t="shared" si="12"/>
        <v xml:space="preserve"> </v>
      </c>
      <c r="DC11" s="15" t="str">
        <f t="shared" si="13"/>
        <v xml:space="preserve"> </v>
      </c>
      <c r="DD11" s="15" t="str">
        <f t="shared" si="88"/>
        <v xml:space="preserve"> </v>
      </c>
      <c r="DE11" s="15" t="str">
        <f t="shared" si="89"/>
        <v xml:space="preserve"> </v>
      </c>
      <c r="DF11" s="15" t="str">
        <f t="shared" si="90"/>
        <v xml:space="preserve"> </v>
      </c>
      <c r="DG11" s="15" t="str">
        <f t="shared" si="14"/>
        <v xml:space="preserve"> </v>
      </c>
      <c r="DH11" s="15" t="str">
        <f t="shared" si="15"/>
        <v xml:space="preserve"> </v>
      </c>
      <c r="DI11" s="15" t="str">
        <f t="shared" si="91"/>
        <v xml:space="preserve"> </v>
      </c>
      <c r="DJ11" s="15" t="str">
        <f t="shared" si="92"/>
        <v xml:space="preserve"> </v>
      </c>
      <c r="DK11" s="15" t="str">
        <f t="shared" si="93"/>
        <v xml:space="preserve"> </v>
      </c>
      <c r="DL11" s="15" t="str">
        <f t="shared" si="16"/>
        <v xml:space="preserve"> </v>
      </c>
      <c r="DM11" s="15" t="str">
        <f t="shared" si="17"/>
        <v xml:space="preserve"> </v>
      </c>
      <c r="DN11" s="15" t="str">
        <f t="shared" si="94"/>
        <v xml:space="preserve"> </v>
      </c>
      <c r="DO11" s="15" t="str">
        <f t="shared" si="95"/>
        <v xml:space="preserve"> </v>
      </c>
      <c r="DP11" s="15" t="str">
        <f t="shared" si="96"/>
        <v xml:space="preserve"> </v>
      </c>
      <c r="DQ11" s="15" t="str">
        <f t="shared" si="18"/>
        <v xml:space="preserve"> </v>
      </c>
      <c r="DR11" s="15" t="str">
        <f t="shared" si="19"/>
        <v xml:space="preserve"> </v>
      </c>
      <c r="DS11" s="15" t="str">
        <f t="shared" si="97"/>
        <v xml:space="preserve"> </v>
      </c>
      <c r="DT11" s="15" t="str">
        <f t="shared" si="98"/>
        <v xml:space="preserve"> </v>
      </c>
      <c r="DU11" s="15" t="str">
        <f t="shared" si="99"/>
        <v xml:space="preserve"> </v>
      </c>
      <c r="DV11" s="15" t="str">
        <f t="shared" si="20"/>
        <v xml:space="preserve"> </v>
      </c>
      <c r="DW11" s="15" t="str">
        <f t="shared" si="21"/>
        <v xml:space="preserve"> </v>
      </c>
      <c r="DX11" s="15" t="str">
        <f t="shared" si="100"/>
        <v xml:space="preserve"> </v>
      </c>
      <c r="DY11" s="15" t="str">
        <f t="shared" si="101"/>
        <v xml:space="preserve"> </v>
      </c>
      <c r="DZ11" s="15" t="str">
        <f t="shared" si="102"/>
        <v xml:space="preserve"> </v>
      </c>
      <c r="EA11" s="15">
        <f>BX11-CC11-CH11-CM11-CR11-CW11</f>
        <v>308.31948750449641</v>
      </c>
      <c r="EB11" s="15">
        <f>BY11-CD11-CI11-CN11-CS11-CX11</f>
        <v>517.29158459087751</v>
      </c>
      <c r="EC11" s="15">
        <f t="shared" si="103"/>
        <v>825.61107209537386</v>
      </c>
      <c r="ED11" s="15">
        <f t="shared" si="104"/>
        <v>-208.9720970863811</v>
      </c>
      <c r="EE11" s="28">
        <f t="shared" si="105"/>
        <v>0.59602649006622499</v>
      </c>
      <c r="EF11" s="5">
        <f t="shared" si="22"/>
        <v>494.30810746955081</v>
      </c>
      <c r="EG11" s="5">
        <f t="shared" si="23"/>
        <v>48.328620903048346</v>
      </c>
      <c r="EH11" s="5">
        <f t="shared" si="24"/>
        <v>22.807721540898132</v>
      </c>
      <c r="EI11" s="5">
        <f t="shared" si="25"/>
        <v>69.449115490684065</v>
      </c>
      <c r="EJ11" s="5">
        <f t="shared" si="26"/>
        <v>38.473307293386981</v>
      </c>
      <c r="EK11" s="5">
        <f t="shared" si="27"/>
        <v>56.656130091263449</v>
      </c>
      <c r="EL11" s="5" t="str">
        <f t="shared" si="28"/>
        <v xml:space="preserve"> </v>
      </c>
      <c r="EM11" s="5">
        <f t="shared" si="29"/>
        <v>73.811104926868182</v>
      </c>
      <c r="EN11" s="5">
        <f t="shared" si="30"/>
        <v>49.644121938264682</v>
      </c>
      <c r="EO11" s="5" t="str">
        <f t="shared" si="31"/>
        <v xml:space="preserve"> </v>
      </c>
      <c r="EP11" s="5" t="str">
        <f t="shared" si="32"/>
        <v xml:space="preserve"> </v>
      </c>
      <c r="EQ11" s="5">
        <f t="shared" si="33"/>
        <v>61.588501609685615</v>
      </c>
      <c r="ER11" s="5" t="str">
        <f t="shared" si="34"/>
        <v xml:space="preserve"> </v>
      </c>
      <c r="ES11" s="5">
        <f t="shared" si="35"/>
        <v>66.229166484940293</v>
      </c>
      <c r="ET11" s="5" t="str">
        <f t="shared" si="36"/>
        <v xml:space="preserve"> </v>
      </c>
      <c r="EU11" s="5" t="str">
        <f t="shared" si="37"/>
        <v xml:space="preserve"> </v>
      </c>
      <c r="EV11" s="5" t="str">
        <f t="shared" si="38"/>
        <v xml:space="preserve"> </v>
      </c>
      <c r="EW11" s="5" t="str">
        <f t="shared" si="39"/>
        <v xml:space="preserve"> </v>
      </c>
      <c r="EX11" s="5" t="str">
        <f t="shared" si="40"/>
        <v xml:space="preserve"> </v>
      </c>
      <c r="EY11" s="5" t="str">
        <f t="shared" si="41"/>
        <v xml:space="preserve"> </v>
      </c>
      <c r="EZ11" s="5" t="str">
        <f t="shared" si="42"/>
        <v xml:space="preserve"> </v>
      </c>
      <c r="FA11" s="5" t="str">
        <f t="shared" si="43"/>
        <v xml:space="preserve"> </v>
      </c>
      <c r="FB11" s="5" t="str">
        <f t="shared" si="44"/>
        <v xml:space="preserve"> </v>
      </c>
      <c r="FC11" s="5" t="str">
        <f t="shared" si="106"/>
        <v xml:space="preserve"> </v>
      </c>
    </row>
    <row r="12" spans="1:159">
      <c r="A12" t="s">
        <v>296</v>
      </c>
      <c r="B12" s="17">
        <f>SUM(B5:B11)</f>
        <v>13987035.655075096</v>
      </c>
      <c r="C12" s="19">
        <f>(F12*1000000)/B12</f>
        <v>3605.4101271774621</v>
      </c>
      <c r="D12" s="19">
        <f>SUM(D5:D11)</f>
        <v>34883</v>
      </c>
      <c r="E12" s="19">
        <f t="shared" ref="E12:BV12" si="107">SUM(E5:E11)</f>
        <v>15546</v>
      </c>
      <c r="F12" s="19">
        <f t="shared" si="107"/>
        <v>50429</v>
      </c>
      <c r="G12" s="39">
        <f t="shared" si="107"/>
        <v>19337</v>
      </c>
      <c r="H12" s="19">
        <f>SUM(H5:H11)</f>
        <v>39630.86</v>
      </c>
      <c r="I12" s="39">
        <f>H12/F12*100</f>
        <v>78.587439766800856</v>
      </c>
      <c r="J12" s="17">
        <f t="shared" si="107"/>
        <v>17272</v>
      </c>
      <c r="K12" s="17">
        <f t="shared" si="107"/>
        <v>5539</v>
      </c>
      <c r="L12" s="17">
        <f t="shared" si="49"/>
        <v>22811</v>
      </c>
      <c r="M12" s="17">
        <f t="shared" si="50"/>
        <v>11733</v>
      </c>
      <c r="N12" s="17">
        <f t="shared" si="107"/>
        <v>4640</v>
      </c>
      <c r="O12" s="17">
        <f t="shared" si="107"/>
        <v>1025</v>
      </c>
      <c r="P12" s="17">
        <f t="shared" si="51"/>
        <v>5665</v>
      </c>
      <c r="Q12" s="17">
        <f t="shared" si="52"/>
        <v>3615</v>
      </c>
      <c r="R12" s="17">
        <f t="shared" si="107"/>
        <v>4223</v>
      </c>
      <c r="S12" s="17">
        <f t="shared" si="107"/>
        <v>863</v>
      </c>
      <c r="T12" s="17">
        <f t="shared" si="53"/>
        <v>5086</v>
      </c>
      <c r="U12" s="17">
        <f t="shared" si="54"/>
        <v>3360</v>
      </c>
      <c r="V12" s="17">
        <f t="shared" si="107"/>
        <v>5117</v>
      </c>
      <c r="W12" s="17">
        <f t="shared" si="107"/>
        <v>2150</v>
      </c>
      <c r="X12" s="17">
        <f t="shared" si="55"/>
        <v>7267</v>
      </c>
      <c r="Y12" s="17">
        <f t="shared" si="56"/>
        <v>2967</v>
      </c>
      <c r="Z12" s="17">
        <f t="shared" si="107"/>
        <v>709</v>
      </c>
      <c r="AA12" s="17">
        <f t="shared" si="107"/>
        <v>2296</v>
      </c>
      <c r="AB12" s="17">
        <f t="shared" si="57"/>
        <v>3005</v>
      </c>
      <c r="AC12" s="17">
        <f t="shared" si="58"/>
        <v>-1587</v>
      </c>
      <c r="AD12" s="17">
        <f t="shared" si="107"/>
        <v>72</v>
      </c>
      <c r="AE12" s="17">
        <f t="shared" si="107"/>
        <v>64</v>
      </c>
      <c r="AF12" s="17">
        <f t="shared" si="59"/>
        <v>136</v>
      </c>
      <c r="AG12" s="17">
        <f t="shared" si="60"/>
        <v>8</v>
      </c>
      <c r="AH12" s="17">
        <f t="shared" si="107"/>
        <v>969</v>
      </c>
      <c r="AI12" s="17">
        <f t="shared" si="107"/>
        <v>196</v>
      </c>
      <c r="AJ12" s="17">
        <f t="shared" si="61"/>
        <v>1165</v>
      </c>
      <c r="AK12" s="17">
        <f t="shared" si="62"/>
        <v>773</v>
      </c>
      <c r="AL12" s="17">
        <f t="shared" si="107"/>
        <v>0</v>
      </c>
      <c r="AM12" s="17">
        <f t="shared" si="107"/>
        <v>0</v>
      </c>
      <c r="AN12" s="17" t="str">
        <f t="shared" si="63"/>
        <v xml:space="preserve"> </v>
      </c>
      <c r="AO12" s="17" t="str">
        <f t="shared" si="64"/>
        <v xml:space="preserve"> </v>
      </c>
      <c r="AP12" s="17">
        <f t="shared" si="107"/>
        <v>0</v>
      </c>
      <c r="AQ12" s="17">
        <f t="shared" si="107"/>
        <v>0</v>
      </c>
      <c r="AR12" s="17" t="str">
        <f t="shared" si="65"/>
        <v xml:space="preserve"> </v>
      </c>
      <c r="AS12" s="17" t="str">
        <f t="shared" si="66"/>
        <v xml:space="preserve"> </v>
      </c>
      <c r="AT12" s="17">
        <f t="shared" si="107"/>
        <v>0</v>
      </c>
      <c r="AU12" s="17">
        <f t="shared" si="107"/>
        <v>0</v>
      </c>
      <c r="AV12" s="17" t="str">
        <f t="shared" si="67"/>
        <v xml:space="preserve"> </v>
      </c>
      <c r="AW12" s="22" t="str">
        <f t="shared" si="68"/>
        <v xml:space="preserve"> </v>
      </c>
      <c r="AX12" s="17">
        <f t="shared" si="107"/>
        <v>3112</v>
      </c>
      <c r="AY12" s="17">
        <f t="shared" si="107"/>
        <v>2222</v>
      </c>
      <c r="AZ12" s="17">
        <f t="shared" si="107"/>
        <v>1619</v>
      </c>
      <c r="BA12" s="17">
        <f t="shared" si="107"/>
        <v>1762</v>
      </c>
      <c r="BB12" s="17">
        <f t="shared" si="107"/>
        <v>1403</v>
      </c>
      <c r="BC12" s="17">
        <f t="shared" si="107"/>
        <v>1349</v>
      </c>
      <c r="BD12" s="17">
        <f t="shared" si="107"/>
        <v>661</v>
      </c>
      <c r="BE12" s="17">
        <f t="shared" si="107"/>
        <v>1226</v>
      </c>
      <c r="BF12" s="17">
        <f t="shared" si="107"/>
        <v>802</v>
      </c>
      <c r="BG12" s="17">
        <f t="shared" si="107"/>
        <v>268</v>
      </c>
      <c r="BH12" s="17">
        <f t="shared" si="107"/>
        <v>0</v>
      </c>
      <c r="BI12" s="17">
        <f t="shared" si="107"/>
        <v>374</v>
      </c>
      <c r="BJ12" s="17">
        <f t="shared" si="107"/>
        <v>91</v>
      </c>
      <c r="BK12" s="17">
        <f t="shared" si="107"/>
        <v>365</v>
      </c>
      <c r="BL12" s="17">
        <f t="shared" si="107"/>
        <v>16</v>
      </c>
      <c r="BM12" s="17">
        <f t="shared" si="107"/>
        <v>10</v>
      </c>
      <c r="BN12" s="17">
        <f t="shared" si="107"/>
        <v>0</v>
      </c>
      <c r="BO12" s="17">
        <f t="shared" si="107"/>
        <v>0</v>
      </c>
      <c r="BP12" s="17">
        <f t="shared" si="107"/>
        <v>0</v>
      </c>
      <c r="BQ12" s="17">
        <f t="shared" si="107"/>
        <v>0</v>
      </c>
      <c r="BR12" s="17">
        <f t="shared" si="107"/>
        <v>0</v>
      </c>
      <c r="BS12" s="17">
        <f t="shared" si="107"/>
        <v>0</v>
      </c>
      <c r="BT12" s="17">
        <f t="shared" si="107"/>
        <v>0</v>
      </c>
      <c r="BU12" s="31">
        <f t="shared" si="107"/>
        <v>0</v>
      </c>
      <c r="BV12" s="31">
        <f t="shared" si="107"/>
        <v>35149</v>
      </c>
      <c r="BW12" s="25">
        <f>SUM(BW5:BW11)</f>
        <v>5.8014970000000003</v>
      </c>
      <c r="BX12" s="15">
        <f t="shared" si="0"/>
        <v>6012.7584311428582</v>
      </c>
      <c r="BY12" s="15">
        <f t="shared" si="1"/>
        <v>2679.6531998551409</v>
      </c>
      <c r="BZ12" s="15">
        <f t="shared" si="70"/>
        <v>8692.4116309979981</v>
      </c>
      <c r="CA12" s="15">
        <f t="shared" si="71"/>
        <v>3333.1052312877173</v>
      </c>
      <c r="CB12" s="15">
        <f t="shared" si="72"/>
        <v>2.2438569406921394</v>
      </c>
      <c r="CC12" s="15">
        <f t="shared" si="2"/>
        <v>2977.162618544834</v>
      </c>
      <c r="CD12" s="15">
        <f t="shared" si="3"/>
        <v>954.7535748100878</v>
      </c>
      <c r="CE12" s="15">
        <f t="shared" si="73"/>
        <v>3931.9161933549217</v>
      </c>
      <c r="CF12" s="15">
        <f t="shared" si="74"/>
        <v>2022.4090437347463</v>
      </c>
      <c r="CG12" s="15">
        <f t="shared" si="75"/>
        <v>3.118252392128543</v>
      </c>
      <c r="CH12" s="15">
        <f t="shared" si="4"/>
        <v>799.79357052153944</v>
      </c>
      <c r="CI12" s="15">
        <f t="shared" si="5"/>
        <v>176.67853659150387</v>
      </c>
      <c r="CJ12" s="15">
        <f t="shared" si="76"/>
        <v>976.47210711304331</v>
      </c>
      <c r="CK12" s="15">
        <f t="shared" si="77"/>
        <v>623.11503393003557</v>
      </c>
      <c r="CL12" s="15">
        <f t="shared" si="78"/>
        <v>4.5268292682926825</v>
      </c>
      <c r="CM12" s="15">
        <f t="shared" si="6"/>
        <v>727.91557075699598</v>
      </c>
      <c r="CN12" s="15">
        <f t="shared" si="7"/>
        <v>148.75470934484667</v>
      </c>
      <c r="CO12" s="15">
        <f t="shared" si="79"/>
        <v>876.67028010184265</v>
      </c>
      <c r="CP12" s="15">
        <f t="shared" si="80"/>
        <v>579.1608614121493</v>
      </c>
      <c r="CQ12" s="15">
        <f t="shared" si="81"/>
        <v>4.8933951332560834</v>
      </c>
      <c r="CR12" s="15">
        <f t="shared" si="8"/>
        <v>882.01372852558563</v>
      </c>
      <c r="CS12" s="15">
        <f t="shared" si="9"/>
        <v>370.59400358217886</v>
      </c>
      <c r="CT12" s="15">
        <f t="shared" si="82"/>
        <v>1252.6077321077646</v>
      </c>
      <c r="CU12" s="15">
        <f t="shared" si="83"/>
        <v>511.41972494340678</v>
      </c>
      <c r="CV12" s="15">
        <f t="shared" si="84"/>
        <v>2.38</v>
      </c>
      <c r="CW12" s="15">
        <f t="shared" si="10"/>
        <v>122.20983653012317</v>
      </c>
      <c r="CX12" s="15">
        <f t="shared" si="11"/>
        <v>395.75992196496867</v>
      </c>
      <c r="CY12" s="15">
        <f t="shared" si="85"/>
        <v>517.96975849509181</v>
      </c>
      <c r="CZ12" s="15">
        <f t="shared" si="86"/>
        <v>-273.55008543484553</v>
      </c>
      <c r="DA12" s="15">
        <f t="shared" si="87"/>
        <v>0.30879790940766549</v>
      </c>
      <c r="DB12" s="15">
        <f t="shared" si="12"/>
        <v>12.4105898874032</v>
      </c>
      <c r="DC12" s="15">
        <f t="shared" si="13"/>
        <v>11.031635455469511</v>
      </c>
      <c r="DD12" s="15">
        <f t="shared" si="88"/>
        <v>23.44222534287271</v>
      </c>
      <c r="DE12" s="15">
        <f t="shared" si="89"/>
        <v>1.3789544319336891</v>
      </c>
      <c r="DF12" s="15">
        <f t="shared" si="90"/>
        <v>1.125</v>
      </c>
      <c r="DG12" s="15">
        <f t="shared" si="14"/>
        <v>167.02585556796805</v>
      </c>
      <c r="DH12" s="15">
        <f t="shared" si="15"/>
        <v>33.784383582375376</v>
      </c>
      <c r="DI12" s="15">
        <f t="shared" si="91"/>
        <v>200.81023915034342</v>
      </c>
      <c r="DJ12" s="15">
        <f t="shared" si="92"/>
        <v>133.24147198559268</v>
      </c>
      <c r="DK12" s="15">
        <f t="shared" si="93"/>
        <v>4.9438775510204076</v>
      </c>
      <c r="DL12" s="15" t="str">
        <f t="shared" si="16"/>
        <v xml:space="preserve"> </v>
      </c>
      <c r="DM12" s="15" t="str">
        <f t="shared" si="17"/>
        <v xml:space="preserve"> </v>
      </c>
      <c r="DN12" s="15" t="str">
        <f t="shared" si="94"/>
        <v xml:space="preserve"> </v>
      </c>
      <c r="DO12" s="15" t="str">
        <f t="shared" si="95"/>
        <v xml:space="preserve"> </v>
      </c>
      <c r="DP12" s="15" t="str">
        <f t="shared" si="96"/>
        <v xml:space="preserve"> </v>
      </c>
      <c r="DQ12" s="15" t="str">
        <f t="shared" si="18"/>
        <v xml:space="preserve"> </v>
      </c>
      <c r="DR12" s="15" t="str">
        <f t="shared" si="19"/>
        <v xml:space="preserve"> </v>
      </c>
      <c r="DS12" s="15" t="str">
        <f t="shared" si="97"/>
        <v xml:space="preserve"> </v>
      </c>
      <c r="DT12" s="15" t="str">
        <f t="shared" si="98"/>
        <v xml:space="preserve"> </v>
      </c>
      <c r="DU12" s="15" t="str">
        <f t="shared" si="99"/>
        <v xml:space="preserve"> </v>
      </c>
      <c r="DV12" s="15" t="str">
        <f t="shared" si="20"/>
        <v xml:space="preserve"> </v>
      </c>
      <c r="DW12" s="15" t="str">
        <f t="shared" si="21"/>
        <v xml:space="preserve"> </v>
      </c>
      <c r="DX12" s="15" t="str">
        <f t="shared" si="100"/>
        <v xml:space="preserve"> </v>
      </c>
      <c r="DY12" s="15" t="str">
        <f t="shared" si="101"/>
        <v xml:space="preserve"> </v>
      </c>
      <c r="DZ12" s="15" t="str">
        <f t="shared" si="102"/>
        <v xml:space="preserve"> </v>
      </c>
      <c r="EA12" s="15">
        <f>BX12-CC12-CH12-CM12-CR12-CW12-DB12-DG12</f>
        <v>324.22666080840855</v>
      </c>
      <c r="EB12" s="15">
        <f>BY12-CD12-CI12-CN12-CS12-CX12-DC12-DH12</f>
        <v>588.29643452371022</v>
      </c>
      <c r="EC12" s="15">
        <f t="shared" si="103"/>
        <v>912.52309533211883</v>
      </c>
      <c r="ED12" s="15">
        <f t="shared" si="104"/>
        <v>-264.06977371530166</v>
      </c>
      <c r="EE12" s="28">
        <f t="shared" si="105"/>
        <v>0.55112803984764114</v>
      </c>
      <c r="EF12" s="5">
        <f t="shared" si="22"/>
        <v>1694.148491679782</v>
      </c>
      <c r="EG12" s="5">
        <f t="shared" si="23"/>
        <v>173.203541365441</v>
      </c>
      <c r="EH12" s="5">
        <f t="shared" si="24"/>
        <v>85.674480683791359</v>
      </c>
      <c r="EI12" s="5">
        <f t="shared" si="25"/>
        <v>296.29380507163518</v>
      </c>
      <c r="EJ12" s="5">
        <f t="shared" si="26"/>
        <v>148.29134651819211</v>
      </c>
      <c r="EK12" s="5">
        <f t="shared" si="27"/>
        <v>211.71501244630025</v>
      </c>
      <c r="EL12" s="5">
        <f t="shared" si="28"/>
        <v>153.85510619726506</v>
      </c>
      <c r="EM12" s="5">
        <f t="shared" si="29"/>
        <v>282.78879575106373</v>
      </c>
      <c r="EN12" s="5">
        <f t="shared" si="30"/>
        <v>176.17073360393042</v>
      </c>
      <c r="EO12" s="5">
        <f t="shared" si="31"/>
        <v>156.15085804313841</v>
      </c>
      <c r="EP12" s="5" t="str">
        <f t="shared" si="32"/>
        <v xml:space="preserve"> </v>
      </c>
      <c r="EQ12" s="5">
        <f t="shared" si="33"/>
        <v>114.03019604961594</v>
      </c>
      <c r="ER12" s="5">
        <f t="shared" si="34"/>
        <v>21.703422963700191</v>
      </c>
      <c r="ES12" s="5">
        <f t="shared" si="35"/>
        <v>117.92022325367418</v>
      </c>
      <c r="ET12" s="5">
        <f t="shared" si="36"/>
        <v>7.8611176347469254</v>
      </c>
      <c r="EU12" s="5">
        <f t="shared" si="37"/>
        <v>1.8979437677220499</v>
      </c>
      <c r="EV12" s="5" t="str">
        <f t="shared" si="38"/>
        <v xml:space="preserve"> </v>
      </c>
      <c r="EW12" s="5" t="str">
        <f t="shared" si="39"/>
        <v xml:space="preserve"> </v>
      </c>
      <c r="EX12" s="5" t="str">
        <f t="shared" si="40"/>
        <v xml:space="preserve"> </v>
      </c>
      <c r="EY12" s="5" t="str">
        <f t="shared" si="41"/>
        <v xml:space="preserve"> </v>
      </c>
      <c r="EZ12" s="5" t="str">
        <f t="shared" si="42"/>
        <v xml:space="preserve"> </v>
      </c>
      <c r="FA12" s="5" t="str">
        <f t="shared" si="43"/>
        <v xml:space="preserve"> </v>
      </c>
      <c r="FB12" s="5" t="str">
        <f t="shared" si="44"/>
        <v xml:space="preserve"> </v>
      </c>
      <c r="FC12" s="5" t="str">
        <f t="shared" si="106"/>
        <v xml:space="preserve"> </v>
      </c>
    </row>
    <row r="13" spans="1:159">
      <c r="A13" s="8" t="s">
        <v>301</v>
      </c>
      <c r="B13" s="8"/>
      <c r="C13" s="19"/>
      <c r="D13" s="19"/>
      <c r="E13" s="19"/>
      <c r="F13" s="19"/>
      <c r="G13" s="39"/>
      <c r="H13" s="19"/>
      <c r="I13" s="39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22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V13" s="29"/>
      <c r="BW13" s="25"/>
      <c r="BX13" s="15" t="str">
        <f t="shared" si="0"/>
        <v xml:space="preserve"> </v>
      </c>
      <c r="BY13" s="15" t="str">
        <f t="shared" si="1"/>
        <v xml:space="preserve"> </v>
      </c>
      <c r="BZ13" s="15" t="str">
        <f t="shared" si="70"/>
        <v xml:space="preserve"> </v>
      </c>
      <c r="CA13" s="15" t="str">
        <f t="shared" si="71"/>
        <v xml:space="preserve"> </v>
      </c>
      <c r="CB13" s="15" t="str">
        <f t="shared" si="72"/>
        <v xml:space="preserve"> </v>
      </c>
      <c r="CC13" s="15" t="str">
        <f t="shared" si="2"/>
        <v xml:space="preserve"> </v>
      </c>
      <c r="CD13" s="15" t="str">
        <f t="shared" si="3"/>
        <v xml:space="preserve"> </v>
      </c>
      <c r="CE13" s="15" t="str">
        <f t="shared" si="73"/>
        <v xml:space="preserve"> </v>
      </c>
      <c r="CF13" s="15" t="str">
        <f t="shared" si="74"/>
        <v xml:space="preserve"> </v>
      </c>
      <c r="CG13" s="15" t="str">
        <f t="shared" si="75"/>
        <v xml:space="preserve"> </v>
      </c>
      <c r="CH13" s="15" t="str">
        <f t="shared" si="4"/>
        <v xml:space="preserve"> </v>
      </c>
      <c r="CI13" s="15" t="str">
        <f t="shared" si="5"/>
        <v xml:space="preserve"> </v>
      </c>
      <c r="CJ13" s="15" t="str">
        <f t="shared" si="76"/>
        <v xml:space="preserve"> </v>
      </c>
      <c r="CK13" s="15" t="str">
        <f t="shared" si="77"/>
        <v xml:space="preserve"> </v>
      </c>
      <c r="CL13" s="15" t="str">
        <f t="shared" si="78"/>
        <v xml:space="preserve"> </v>
      </c>
      <c r="CM13" s="15" t="str">
        <f t="shared" si="6"/>
        <v xml:space="preserve"> </v>
      </c>
      <c r="CN13" s="15" t="str">
        <f t="shared" si="7"/>
        <v xml:space="preserve"> </v>
      </c>
      <c r="CO13" s="15" t="str">
        <f t="shared" si="79"/>
        <v xml:space="preserve"> </v>
      </c>
      <c r="CP13" s="15" t="str">
        <f t="shared" si="80"/>
        <v xml:space="preserve"> </v>
      </c>
      <c r="CQ13" s="15" t="str">
        <f t="shared" si="81"/>
        <v xml:space="preserve"> </v>
      </c>
      <c r="CR13" s="15" t="str">
        <f t="shared" si="8"/>
        <v xml:space="preserve"> </v>
      </c>
      <c r="CS13" s="15" t="str">
        <f t="shared" si="9"/>
        <v xml:space="preserve"> </v>
      </c>
      <c r="CT13" s="15" t="str">
        <f t="shared" si="82"/>
        <v xml:space="preserve"> </v>
      </c>
      <c r="CU13" s="15" t="str">
        <f t="shared" si="83"/>
        <v xml:space="preserve"> </v>
      </c>
      <c r="CV13" s="15" t="str">
        <f t="shared" si="84"/>
        <v xml:space="preserve"> </v>
      </c>
      <c r="CW13" s="15" t="str">
        <f t="shared" si="10"/>
        <v xml:space="preserve"> </v>
      </c>
      <c r="CX13" s="15" t="str">
        <f t="shared" si="11"/>
        <v xml:space="preserve"> </v>
      </c>
      <c r="CY13" s="15" t="str">
        <f t="shared" si="85"/>
        <v xml:space="preserve"> </v>
      </c>
      <c r="CZ13" s="15" t="str">
        <f t="shared" si="86"/>
        <v xml:space="preserve"> </v>
      </c>
      <c r="DA13" s="15" t="str">
        <f t="shared" si="87"/>
        <v xml:space="preserve"> </v>
      </c>
      <c r="DB13" s="15" t="str">
        <f t="shared" si="12"/>
        <v xml:space="preserve"> </v>
      </c>
      <c r="DC13" s="15" t="str">
        <f t="shared" si="13"/>
        <v xml:space="preserve"> </v>
      </c>
      <c r="DD13" s="15" t="str">
        <f t="shared" si="88"/>
        <v xml:space="preserve"> </v>
      </c>
      <c r="DE13" s="15" t="str">
        <f t="shared" si="89"/>
        <v xml:space="preserve"> </v>
      </c>
      <c r="DF13" s="15" t="str">
        <f t="shared" si="90"/>
        <v xml:space="preserve"> </v>
      </c>
      <c r="DG13" s="15" t="str">
        <f t="shared" si="14"/>
        <v xml:space="preserve"> </v>
      </c>
      <c r="DH13" s="15" t="str">
        <f t="shared" si="15"/>
        <v xml:space="preserve"> </v>
      </c>
      <c r="DI13" s="15" t="str">
        <f t="shared" si="91"/>
        <v xml:space="preserve"> </v>
      </c>
      <c r="DJ13" s="15" t="str">
        <f t="shared" si="92"/>
        <v xml:space="preserve"> </v>
      </c>
      <c r="DK13" s="15" t="str">
        <f t="shared" si="93"/>
        <v xml:space="preserve"> </v>
      </c>
      <c r="DL13" s="15" t="str">
        <f t="shared" si="16"/>
        <v xml:space="preserve"> </v>
      </c>
      <c r="DM13" s="15" t="str">
        <f t="shared" si="17"/>
        <v xml:space="preserve"> </v>
      </c>
      <c r="DN13" s="15" t="str">
        <f t="shared" si="94"/>
        <v xml:space="preserve"> </v>
      </c>
      <c r="DO13" s="15" t="str">
        <f t="shared" si="95"/>
        <v xml:space="preserve"> </v>
      </c>
      <c r="DP13" s="15" t="str">
        <f t="shared" si="96"/>
        <v xml:space="preserve"> </v>
      </c>
      <c r="DQ13" s="15" t="str">
        <f t="shared" si="18"/>
        <v xml:space="preserve"> </v>
      </c>
      <c r="DR13" s="15" t="str">
        <f t="shared" si="19"/>
        <v xml:space="preserve"> </v>
      </c>
      <c r="DS13" s="15" t="str">
        <f t="shared" si="97"/>
        <v xml:space="preserve"> </v>
      </c>
      <c r="DT13" s="15" t="str">
        <f t="shared" si="98"/>
        <v xml:space="preserve"> </v>
      </c>
      <c r="DU13" s="15" t="str">
        <f t="shared" si="99"/>
        <v xml:space="preserve"> </v>
      </c>
      <c r="DV13" s="15" t="str">
        <f t="shared" si="20"/>
        <v xml:space="preserve"> </v>
      </c>
      <c r="DW13" s="15" t="str">
        <f t="shared" si="21"/>
        <v xml:space="preserve"> </v>
      </c>
      <c r="DX13" s="15" t="str">
        <f t="shared" si="100"/>
        <v xml:space="preserve"> </v>
      </c>
      <c r="DY13" s="15" t="str">
        <f t="shared" si="101"/>
        <v xml:space="preserve"> </v>
      </c>
      <c r="DZ13" s="15" t="str">
        <f t="shared" si="102"/>
        <v xml:space="preserve"> </v>
      </c>
      <c r="EA13" s="15"/>
      <c r="EB13" s="15"/>
      <c r="EC13" s="15"/>
      <c r="ED13" s="15"/>
      <c r="EE13" s="28"/>
      <c r="EF13" s="5" t="str">
        <f t="shared" si="22"/>
        <v xml:space="preserve"> </v>
      </c>
      <c r="EG13" s="5" t="str">
        <f t="shared" si="23"/>
        <v xml:space="preserve"> </v>
      </c>
      <c r="EH13" s="5" t="str">
        <f t="shared" si="24"/>
        <v xml:space="preserve"> </v>
      </c>
      <c r="EI13" s="5" t="str">
        <f t="shared" si="25"/>
        <v xml:space="preserve"> </v>
      </c>
      <c r="EJ13" s="5" t="str">
        <f t="shared" si="26"/>
        <v xml:space="preserve"> </v>
      </c>
      <c r="EK13" s="5" t="str">
        <f t="shared" si="27"/>
        <v xml:space="preserve"> </v>
      </c>
      <c r="EL13" s="5" t="str">
        <f t="shared" si="28"/>
        <v xml:space="preserve"> </v>
      </c>
      <c r="EM13" s="5" t="str">
        <f t="shared" si="29"/>
        <v xml:space="preserve"> </v>
      </c>
      <c r="EN13" s="5" t="str">
        <f t="shared" si="30"/>
        <v xml:space="preserve"> </v>
      </c>
      <c r="EO13" s="5" t="str">
        <f t="shared" si="31"/>
        <v xml:space="preserve"> </v>
      </c>
      <c r="EP13" s="5" t="str">
        <f t="shared" si="32"/>
        <v xml:space="preserve"> </v>
      </c>
      <c r="EQ13" s="5" t="str">
        <f t="shared" si="33"/>
        <v xml:space="preserve"> </v>
      </c>
      <c r="ER13" s="5" t="str">
        <f t="shared" si="34"/>
        <v xml:space="preserve"> </v>
      </c>
      <c r="ES13" s="5" t="str">
        <f t="shared" si="35"/>
        <v xml:space="preserve"> </v>
      </c>
      <c r="ET13" s="5" t="str">
        <f t="shared" si="36"/>
        <v xml:space="preserve"> </v>
      </c>
      <c r="EU13" s="5" t="str">
        <f t="shared" si="37"/>
        <v xml:space="preserve"> </v>
      </c>
      <c r="EV13" s="5" t="str">
        <f t="shared" si="38"/>
        <v xml:space="preserve"> </v>
      </c>
      <c r="EW13" s="5" t="str">
        <f t="shared" si="39"/>
        <v xml:space="preserve"> </v>
      </c>
      <c r="EX13" s="5" t="str">
        <f t="shared" si="40"/>
        <v xml:space="preserve"> </v>
      </c>
      <c r="EY13" s="5" t="str">
        <f t="shared" si="41"/>
        <v xml:space="preserve"> </v>
      </c>
      <c r="EZ13" s="5" t="str">
        <f t="shared" si="42"/>
        <v xml:space="preserve"> </v>
      </c>
      <c r="FA13" s="5" t="str">
        <f t="shared" si="43"/>
        <v xml:space="preserve"> </v>
      </c>
      <c r="FB13" s="5" t="str">
        <f t="shared" si="44"/>
        <v xml:space="preserve"> </v>
      </c>
      <c r="FC13" s="5" t="str">
        <f t="shared" si="106"/>
        <v xml:space="preserve"> </v>
      </c>
    </row>
    <row r="14" spans="1:159">
      <c r="A14" t="s">
        <v>35</v>
      </c>
      <c r="B14" s="17">
        <f>(F14*1000000)/C14</f>
        <v>2545479.1553871143</v>
      </c>
      <c r="C14" s="19">
        <v>3694</v>
      </c>
      <c r="D14" s="19">
        <v>5645</v>
      </c>
      <c r="E14" s="19">
        <v>3758</v>
      </c>
      <c r="F14" s="19">
        <f t="shared" ref="F14" si="108">D14+E14</f>
        <v>9403</v>
      </c>
      <c r="G14" s="39">
        <f t="shared" ref="G14" si="109">D14-E14</f>
        <v>1887</v>
      </c>
      <c r="H14" s="19">
        <f>F14*(I14/100)</f>
        <v>7522.4000000000005</v>
      </c>
      <c r="I14" s="39">
        <v>80</v>
      </c>
      <c r="J14" s="17">
        <v>3594</v>
      </c>
      <c r="K14" s="17">
        <v>1467</v>
      </c>
      <c r="L14" s="17">
        <f>IF((J14+K14)&lt;&gt;0,J14+K14," ")</f>
        <v>5061</v>
      </c>
      <c r="M14" s="17">
        <f>IF((J14+K14)&lt;&gt;0,J14-K14," ")</f>
        <v>2127</v>
      </c>
      <c r="N14" s="17">
        <v>1153</v>
      </c>
      <c r="O14" s="17">
        <v>275</v>
      </c>
      <c r="P14" s="17">
        <f>IF((N14+O14)&lt;&gt;0,N14+O14," ")</f>
        <v>1428</v>
      </c>
      <c r="Q14" s="17">
        <f>IF((N14+O14)&lt;&gt;0,N14-O14," ")</f>
        <v>878</v>
      </c>
      <c r="R14" s="17">
        <v>317</v>
      </c>
      <c r="S14" s="17">
        <v>106</v>
      </c>
      <c r="T14" s="17">
        <f>IF((R14+S14)&lt;&gt;0,R14+S14," ")</f>
        <v>423</v>
      </c>
      <c r="U14" s="17">
        <f>IF((R14+S14)&lt;&gt;0,R14-S14," ")</f>
        <v>211</v>
      </c>
      <c r="V14" s="17">
        <v>191</v>
      </c>
      <c r="W14" s="17">
        <v>579</v>
      </c>
      <c r="X14" s="17">
        <f>IF((V14+W14)&lt;&gt;0,V14+W14," ")</f>
        <v>770</v>
      </c>
      <c r="Y14" s="17">
        <f>IF((V14+W14)&lt;&gt;0,V14-W14," ")</f>
        <v>-388</v>
      </c>
      <c r="Z14" s="17">
        <v>57</v>
      </c>
      <c r="AA14" s="17">
        <v>346</v>
      </c>
      <c r="AB14" s="17">
        <f>IF((Z14+AA14)&lt;&gt;0,Z14+AA14," ")</f>
        <v>403</v>
      </c>
      <c r="AC14" s="17">
        <f>IF((Z14+AA14)&lt;&gt;0,Z14-AA14," ")</f>
        <v>-289</v>
      </c>
      <c r="AD14" s="17"/>
      <c r="AE14" s="17"/>
      <c r="AF14" s="17" t="str">
        <f>IF((AD14+AE14)&lt;&gt;0,AD14+AE14," ")</f>
        <v xml:space="preserve"> </v>
      </c>
      <c r="AG14" s="17" t="str">
        <f>IF((AD14+AE14)&lt;&gt;0,AD14-AE14," ")</f>
        <v xml:space="preserve"> </v>
      </c>
      <c r="AH14" s="17"/>
      <c r="AI14" s="17"/>
      <c r="AJ14" s="17" t="str">
        <f>IF((AH14+AI14)&lt;&gt;0,AH14+AI14," ")</f>
        <v xml:space="preserve"> </v>
      </c>
      <c r="AK14" s="17" t="str">
        <f>IF((AH14+AI14)&lt;&gt;0,AH14-AI14," ")</f>
        <v xml:space="preserve"> </v>
      </c>
      <c r="AL14" s="17"/>
      <c r="AM14" s="17"/>
      <c r="AN14" s="17" t="str">
        <f>IF((AL14+AM14)&lt;&gt;0,AL14+AM14," ")</f>
        <v xml:space="preserve"> </v>
      </c>
      <c r="AO14" s="17" t="str">
        <f>IF((AL14+AM14)&lt;&gt;0,AL14-AM14," ")</f>
        <v xml:space="preserve"> </v>
      </c>
      <c r="AP14" s="17"/>
      <c r="AQ14" s="17"/>
      <c r="AR14" s="17" t="str">
        <f>IF((AP14+AQ14)&lt;&gt;0,AP14+AQ14," ")</f>
        <v xml:space="preserve"> </v>
      </c>
      <c r="AS14" s="17" t="str">
        <f>IF((AP14+AQ14)&lt;&gt;0,AP14-AQ14," ")</f>
        <v xml:space="preserve"> </v>
      </c>
      <c r="AT14" s="17"/>
      <c r="AU14" s="17"/>
      <c r="AV14" s="17" t="str">
        <f>IF((AT14+AU14)&lt;&gt;0,AT14+AU14," ")</f>
        <v xml:space="preserve"> </v>
      </c>
      <c r="AW14" s="22" t="str">
        <f>IF((AT14+AU14)&lt;&gt;0,AT14-AU14," ")</f>
        <v xml:space="preserve"> </v>
      </c>
      <c r="AX14" s="17">
        <v>654</v>
      </c>
      <c r="AY14" s="17">
        <v>408</v>
      </c>
      <c r="AZ14" s="17">
        <v>277</v>
      </c>
      <c r="BA14" s="17">
        <v>301</v>
      </c>
      <c r="BB14" s="17">
        <v>245</v>
      </c>
      <c r="BC14" s="17">
        <v>268</v>
      </c>
      <c r="BD14" s="17">
        <v>206</v>
      </c>
      <c r="BE14" s="17">
        <v>220</v>
      </c>
      <c r="BF14" s="17">
        <v>152</v>
      </c>
      <c r="BG14" s="17">
        <v>153</v>
      </c>
      <c r="BH14" s="17"/>
      <c r="BI14" s="17"/>
      <c r="BJ14" s="17"/>
      <c r="BK14" s="17"/>
      <c r="BL14" s="17"/>
      <c r="BM14" s="17"/>
      <c r="BN14" s="17"/>
      <c r="BO14" s="17"/>
      <c r="BV14" s="22">
        <f>F14-SUM(AX14:BU14)</f>
        <v>6519</v>
      </c>
      <c r="BW14" s="25">
        <v>0.85253299999999999</v>
      </c>
      <c r="BX14" s="15">
        <f t="shared" si="0"/>
        <v>6621.4445657822043</v>
      </c>
      <c r="BY14" s="15">
        <f t="shared" si="1"/>
        <v>4408.0405098688261</v>
      </c>
      <c r="BZ14" s="15">
        <f t="shared" si="70"/>
        <v>11029.485075651031</v>
      </c>
      <c r="CA14" s="15">
        <f t="shared" si="71"/>
        <v>2213.4040559133782</v>
      </c>
      <c r="CB14" s="15">
        <f t="shared" si="72"/>
        <v>1.5021287919105908</v>
      </c>
      <c r="CC14" s="15">
        <f t="shared" si="2"/>
        <v>4215.6725898000432</v>
      </c>
      <c r="CD14" s="15">
        <f t="shared" si="3"/>
        <v>1720.7545045177137</v>
      </c>
      <c r="CE14" s="15">
        <f t="shared" si="73"/>
        <v>5936.4270943177571</v>
      </c>
      <c r="CF14" s="15">
        <f t="shared" si="74"/>
        <v>2494.9180852823292</v>
      </c>
      <c r="CG14" s="15">
        <f t="shared" si="75"/>
        <v>2.4498977505112474</v>
      </c>
      <c r="CH14" s="15">
        <f t="shared" si="4"/>
        <v>1352.4403160933359</v>
      </c>
      <c r="CI14" s="15">
        <f t="shared" si="5"/>
        <v>322.56815865192317</v>
      </c>
      <c r="CJ14" s="15">
        <f t="shared" si="76"/>
        <v>1675.008474745259</v>
      </c>
      <c r="CK14" s="15">
        <f t="shared" si="77"/>
        <v>1029.8721574414128</v>
      </c>
      <c r="CL14" s="15">
        <f t="shared" si="78"/>
        <v>4.1927272727272724</v>
      </c>
      <c r="CM14" s="15">
        <f t="shared" si="6"/>
        <v>371.83311379148961</v>
      </c>
      <c r="CN14" s="15">
        <f t="shared" si="7"/>
        <v>124.33536297128674</v>
      </c>
      <c r="CO14" s="15">
        <f t="shared" si="79"/>
        <v>496.16847676277632</v>
      </c>
      <c r="CP14" s="15">
        <f t="shared" si="80"/>
        <v>247.49775082020287</v>
      </c>
      <c r="CQ14" s="15">
        <f t="shared" si="81"/>
        <v>2.9905660377358489</v>
      </c>
      <c r="CR14" s="15">
        <f t="shared" si="8"/>
        <v>224.03824837279026</v>
      </c>
      <c r="CS14" s="15">
        <f t="shared" si="9"/>
        <v>679.15259585259457</v>
      </c>
      <c r="CT14" s="15">
        <f t="shared" si="82"/>
        <v>903.19084422538481</v>
      </c>
      <c r="CU14" s="15">
        <f t="shared" si="83"/>
        <v>-455.11434747980434</v>
      </c>
      <c r="CV14" s="15">
        <f t="shared" si="84"/>
        <v>0.32987910189982728</v>
      </c>
      <c r="CW14" s="15">
        <f t="shared" si="10"/>
        <v>66.859581975125892</v>
      </c>
      <c r="CX14" s="15">
        <f t="shared" si="11"/>
        <v>405.84939234023784</v>
      </c>
      <c r="CY14" s="15">
        <f t="shared" si="85"/>
        <v>472.70897431536372</v>
      </c>
      <c r="CZ14" s="15">
        <f t="shared" si="86"/>
        <v>-338.98981036511196</v>
      </c>
      <c r="DA14" s="15">
        <f t="shared" si="87"/>
        <v>0.16473988439306358</v>
      </c>
      <c r="DB14" s="15" t="str">
        <f t="shared" si="12"/>
        <v xml:space="preserve"> </v>
      </c>
      <c r="DC14" s="15" t="str">
        <f t="shared" si="13"/>
        <v xml:space="preserve"> </v>
      </c>
      <c r="DD14" s="15" t="str">
        <f t="shared" si="88"/>
        <v xml:space="preserve"> </v>
      </c>
      <c r="DE14" s="15" t="str">
        <f t="shared" si="89"/>
        <v xml:space="preserve"> </v>
      </c>
      <c r="DF14" s="15" t="str">
        <f t="shared" si="90"/>
        <v xml:space="preserve"> </v>
      </c>
      <c r="DG14" s="15" t="str">
        <f t="shared" si="14"/>
        <v xml:space="preserve"> </v>
      </c>
      <c r="DH14" s="15" t="str">
        <f t="shared" si="15"/>
        <v xml:space="preserve"> </v>
      </c>
      <c r="DI14" s="15" t="str">
        <f t="shared" si="91"/>
        <v xml:space="preserve"> </v>
      </c>
      <c r="DJ14" s="15" t="str">
        <f t="shared" si="92"/>
        <v xml:space="preserve"> </v>
      </c>
      <c r="DK14" s="15" t="str">
        <f t="shared" si="93"/>
        <v xml:space="preserve"> </v>
      </c>
      <c r="DL14" s="15" t="str">
        <f t="shared" si="16"/>
        <v xml:space="preserve"> </v>
      </c>
      <c r="DM14" s="15" t="str">
        <f t="shared" si="17"/>
        <v xml:space="preserve"> </v>
      </c>
      <c r="DN14" s="15" t="str">
        <f t="shared" si="94"/>
        <v xml:space="preserve"> </v>
      </c>
      <c r="DO14" s="15" t="str">
        <f t="shared" si="95"/>
        <v xml:space="preserve"> </v>
      </c>
      <c r="DP14" s="15" t="str">
        <f t="shared" si="96"/>
        <v xml:space="preserve"> </v>
      </c>
      <c r="DQ14" s="15" t="str">
        <f t="shared" si="18"/>
        <v xml:space="preserve"> </v>
      </c>
      <c r="DR14" s="15" t="str">
        <f t="shared" si="19"/>
        <v xml:space="preserve"> </v>
      </c>
      <c r="DS14" s="15" t="str">
        <f t="shared" si="97"/>
        <v xml:space="preserve"> </v>
      </c>
      <c r="DT14" s="15" t="str">
        <f t="shared" si="98"/>
        <v xml:space="preserve"> </v>
      </c>
      <c r="DU14" s="15" t="str">
        <f t="shared" si="99"/>
        <v xml:space="preserve"> </v>
      </c>
      <c r="DV14" s="15" t="str">
        <f t="shared" si="20"/>
        <v xml:space="preserve"> </v>
      </c>
      <c r="DW14" s="15" t="str">
        <f t="shared" si="21"/>
        <v xml:space="preserve"> </v>
      </c>
      <c r="DX14" s="15" t="str">
        <f t="shared" si="100"/>
        <v xml:space="preserve"> </v>
      </c>
      <c r="DY14" s="15" t="str">
        <f t="shared" si="101"/>
        <v xml:space="preserve"> </v>
      </c>
      <c r="DZ14" s="15" t="str">
        <f t="shared" si="102"/>
        <v xml:space="preserve"> </v>
      </c>
      <c r="EA14" s="15">
        <f>BX14-CC14-CH14-CM14-CR14-CW14</f>
        <v>390.60071574941952</v>
      </c>
      <c r="EB14" s="15">
        <f>BY14-CD14-CI14-CN14-CS14-CX14</f>
        <v>1155.3804955350697</v>
      </c>
      <c r="EC14" s="15">
        <f t="shared" si="103"/>
        <v>1545.9812112844893</v>
      </c>
      <c r="ED14" s="15">
        <f t="shared" si="104"/>
        <v>-764.77977978565013</v>
      </c>
      <c r="EE14" s="28">
        <f t="shared" si="105"/>
        <v>0.33807106598984771</v>
      </c>
      <c r="EF14" s="5">
        <f t="shared" si="22"/>
        <v>356.03249150339894</v>
      </c>
      <c r="EG14" s="5">
        <f t="shared" si="23"/>
        <v>31.803350529747942</v>
      </c>
      <c r="EH14" s="5">
        <f t="shared" si="24"/>
        <v>14.658326837189751</v>
      </c>
      <c r="EI14" s="5">
        <f t="shared" si="25"/>
        <v>50.615457052532456</v>
      </c>
      <c r="EJ14" s="5">
        <f t="shared" si="26"/>
        <v>25.895495293625849</v>
      </c>
      <c r="EK14" s="5">
        <f t="shared" si="27"/>
        <v>42.060506549746826</v>
      </c>
      <c r="EL14" s="5">
        <f t="shared" si="28"/>
        <v>47.948792551643876</v>
      </c>
      <c r="EM14" s="5">
        <f t="shared" si="29"/>
        <v>50.745134637221874</v>
      </c>
      <c r="EN14" s="5">
        <f t="shared" si="30"/>
        <v>33.388966967328457</v>
      </c>
      <c r="EO14" s="5">
        <f t="shared" si="31"/>
        <v>89.145825673881262</v>
      </c>
      <c r="EP14" s="5" t="str">
        <f t="shared" si="32"/>
        <v xml:space="preserve"> </v>
      </c>
      <c r="EQ14" s="5" t="str">
        <f t="shared" si="33"/>
        <v xml:space="preserve"> </v>
      </c>
      <c r="ER14" s="5" t="str">
        <f t="shared" si="34"/>
        <v xml:space="preserve"> </v>
      </c>
      <c r="ES14" s="5" t="str">
        <f t="shared" si="35"/>
        <v xml:space="preserve"> </v>
      </c>
      <c r="ET14" s="5" t="str">
        <f t="shared" si="36"/>
        <v xml:space="preserve"> </v>
      </c>
      <c r="EU14" s="5" t="str">
        <f t="shared" si="37"/>
        <v xml:space="preserve"> </v>
      </c>
      <c r="EV14" s="5" t="str">
        <f t="shared" si="38"/>
        <v xml:space="preserve"> </v>
      </c>
      <c r="EW14" s="5" t="str">
        <f t="shared" si="39"/>
        <v xml:space="preserve"> </v>
      </c>
      <c r="EX14" s="5" t="str">
        <f t="shared" si="40"/>
        <v xml:space="preserve"> </v>
      </c>
      <c r="EY14" s="5" t="str">
        <f t="shared" si="41"/>
        <v xml:space="preserve"> </v>
      </c>
      <c r="EZ14" s="5" t="str">
        <f t="shared" si="42"/>
        <v xml:space="preserve"> </v>
      </c>
      <c r="FA14" s="5" t="str">
        <f t="shared" si="43"/>
        <v xml:space="preserve"> </v>
      </c>
      <c r="FB14" s="5" t="str">
        <f t="shared" si="44"/>
        <v xml:space="preserve"> </v>
      </c>
      <c r="FC14" s="5" t="str">
        <f t="shared" si="106"/>
        <v xml:space="preserve"> </v>
      </c>
    </row>
    <row r="15" spans="1:159">
      <c r="A15" t="s">
        <v>66</v>
      </c>
      <c r="B15" s="17">
        <f t="shared" ref="B15:B20" si="110">(F15*1000000)/C15</f>
        <v>461561.92800488102</v>
      </c>
      <c r="C15" s="19">
        <v>3278</v>
      </c>
      <c r="D15" s="19">
        <v>911</v>
      </c>
      <c r="E15" s="19">
        <v>602</v>
      </c>
      <c r="F15" s="19">
        <f t="shared" ref="F15:F20" si="111">D15+E15</f>
        <v>1513</v>
      </c>
      <c r="G15" s="39">
        <f t="shared" ref="G15:G20" si="112">D15-E15</f>
        <v>309</v>
      </c>
      <c r="H15" s="19">
        <f t="shared" ref="H15:H20" si="113">F15*(I15/100)</f>
        <v>907.8</v>
      </c>
      <c r="I15" s="39">
        <v>60</v>
      </c>
      <c r="J15" s="17">
        <v>143</v>
      </c>
      <c r="K15" s="17">
        <v>73</v>
      </c>
      <c r="L15" s="17">
        <f t="shared" ref="L15:L21" si="114">IF((J15+K15)&lt;&gt;0,J15+K15," ")</f>
        <v>216</v>
      </c>
      <c r="M15" s="17">
        <f t="shared" ref="M15:M21" si="115">IF((J15+K15)&lt;&gt;0,J15-K15," ")</f>
        <v>70</v>
      </c>
      <c r="N15" s="17">
        <v>274</v>
      </c>
      <c r="O15" s="17">
        <v>36</v>
      </c>
      <c r="P15" s="17">
        <f t="shared" ref="P15:P21" si="116">IF((N15+O15)&lt;&gt;0,N15+O15," ")</f>
        <v>310</v>
      </c>
      <c r="Q15" s="17">
        <f t="shared" ref="Q15:Q21" si="117">IF((N15+O15)&lt;&gt;0,N15-O15," ")</f>
        <v>238</v>
      </c>
      <c r="R15" s="17">
        <v>124</v>
      </c>
      <c r="S15" s="17">
        <v>17</v>
      </c>
      <c r="T15" s="17">
        <f t="shared" ref="T15:T21" si="118">IF((R15+S15)&lt;&gt;0,R15+S15," ")</f>
        <v>141</v>
      </c>
      <c r="U15" s="17">
        <f t="shared" ref="U15:U21" si="119">IF((R15+S15)&lt;&gt;0,R15-S15," ")</f>
        <v>107</v>
      </c>
      <c r="V15" s="17">
        <v>212</v>
      </c>
      <c r="W15" s="17">
        <v>50</v>
      </c>
      <c r="X15" s="17">
        <f t="shared" ref="X15:X21" si="120">IF((V15+W15)&lt;&gt;0,V15+W15," ")</f>
        <v>262</v>
      </c>
      <c r="Y15" s="17">
        <f t="shared" ref="Y15:Y21" si="121">IF((V15+W15)&lt;&gt;0,V15-W15," ")</f>
        <v>162</v>
      </c>
      <c r="Z15" s="17"/>
      <c r="AA15" s="17"/>
      <c r="AB15" s="17" t="str">
        <f t="shared" ref="AB15:AB21" si="122">IF((Z15+AA15)&lt;&gt;0,Z15+AA15," ")</f>
        <v xml:space="preserve"> </v>
      </c>
      <c r="AC15" s="17" t="str">
        <f t="shared" ref="AC15:AC21" si="123">IF((Z15+AA15)&lt;&gt;0,Z15-AA15," ")</f>
        <v xml:space="preserve"> </v>
      </c>
      <c r="AD15" s="17"/>
      <c r="AE15" s="17"/>
      <c r="AF15" s="17" t="str">
        <f t="shared" ref="AF15:AF21" si="124">IF((AD15+AE15)&lt;&gt;0,AD15+AE15," ")</f>
        <v xml:space="preserve"> </v>
      </c>
      <c r="AG15" s="17" t="str">
        <f t="shared" ref="AG15:AG21" si="125">IF((AD15+AE15)&lt;&gt;0,AD15-AE15," ")</f>
        <v xml:space="preserve"> </v>
      </c>
      <c r="AH15" s="17"/>
      <c r="AI15" s="17"/>
      <c r="AJ15" s="17" t="str">
        <f t="shared" ref="AJ15:AJ21" si="126">IF((AH15+AI15)&lt;&gt;0,AH15+AI15," ")</f>
        <v xml:space="preserve"> </v>
      </c>
      <c r="AK15" s="17" t="str">
        <f t="shared" ref="AK15:AK21" si="127">IF((AH15+AI15)&lt;&gt;0,AH15-AI15," ")</f>
        <v xml:space="preserve"> </v>
      </c>
      <c r="AL15" s="17"/>
      <c r="AM15" s="17"/>
      <c r="AN15" s="17" t="str">
        <f t="shared" ref="AN15:AN21" si="128">IF((AL15+AM15)&lt;&gt;0,AL15+AM15," ")</f>
        <v xml:space="preserve"> </v>
      </c>
      <c r="AO15" s="17" t="str">
        <f t="shared" ref="AO15:AO21" si="129">IF((AL15+AM15)&lt;&gt;0,AL15-AM15," ")</f>
        <v xml:space="preserve"> </v>
      </c>
      <c r="AP15" s="17"/>
      <c r="AQ15" s="17"/>
      <c r="AR15" s="17" t="str">
        <f t="shared" ref="AR15:AR21" si="130">IF((AP15+AQ15)&lt;&gt;0,AP15+AQ15," ")</f>
        <v xml:space="preserve"> </v>
      </c>
      <c r="AS15" s="17" t="str">
        <f t="shared" ref="AS15:AS21" si="131">IF((AP15+AQ15)&lt;&gt;0,AP15-AQ15," ")</f>
        <v xml:space="preserve"> </v>
      </c>
      <c r="AT15" s="17">
        <v>71</v>
      </c>
      <c r="AU15" s="17">
        <v>285</v>
      </c>
      <c r="AV15" s="17">
        <f t="shared" ref="AV15:AV21" si="132">IF((AT15+AU15)&lt;&gt;0,AT15+AU15," ")</f>
        <v>356</v>
      </c>
      <c r="AW15" s="22">
        <f t="shared" ref="AW15:AW21" si="133">IF((AT15+AU15)&lt;&gt;0,AT15-AU15," ")</f>
        <v>-214</v>
      </c>
      <c r="AX15" s="17">
        <v>44</v>
      </c>
      <c r="AY15" s="17">
        <v>75</v>
      </c>
      <c r="AZ15" s="17">
        <v>36</v>
      </c>
      <c r="BA15" s="17">
        <v>32</v>
      </c>
      <c r="BB15" s="17">
        <v>33</v>
      </c>
      <c r="BC15" s="17">
        <v>63</v>
      </c>
      <c r="BD15" s="17">
        <v>36</v>
      </c>
      <c r="BE15" s="17"/>
      <c r="BF15" s="17"/>
      <c r="BG15" s="17"/>
      <c r="BH15" s="17"/>
      <c r="BI15" s="17"/>
      <c r="BJ15" s="17">
        <v>28</v>
      </c>
      <c r="BK15" s="17"/>
      <c r="BL15" s="17"/>
      <c r="BM15" s="17"/>
      <c r="BN15" s="17"/>
      <c r="BO15" s="17">
        <v>65</v>
      </c>
      <c r="BP15">
        <v>32</v>
      </c>
      <c r="BV15" s="22">
        <f t="shared" ref="BV15:BV20" si="134">F15-SUM(AX15:BU15)</f>
        <v>1069</v>
      </c>
      <c r="BW15" s="25">
        <v>0.20343</v>
      </c>
      <c r="BX15" s="15">
        <f t="shared" si="0"/>
        <v>4478.1988890527455</v>
      </c>
      <c r="BY15" s="15">
        <f t="shared" si="1"/>
        <v>2959.2488816792015</v>
      </c>
      <c r="BZ15" s="15">
        <f t="shared" si="70"/>
        <v>7437.4477707319475</v>
      </c>
      <c r="CA15" s="15">
        <f t="shared" si="71"/>
        <v>1518.9500073735439</v>
      </c>
      <c r="CB15" s="15">
        <f t="shared" si="72"/>
        <v>1.5132890365448506</v>
      </c>
      <c r="CC15" s="15">
        <f t="shared" si="2"/>
        <v>702.94450179422893</v>
      </c>
      <c r="CD15" s="15">
        <f t="shared" si="3"/>
        <v>358.84579462222877</v>
      </c>
      <c r="CE15" s="15">
        <f t="shared" si="73"/>
        <v>1061.7902964164577</v>
      </c>
      <c r="CF15" s="15">
        <f t="shared" si="74"/>
        <v>344.09870717200016</v>
      </c>
      <c r="CG15" s="15">
        <f t="shared" si="75"/>
        <v>1.9589041095890409</v>
      </c>
      <c r="CH15" s="15">
        <f t="shared" si="4"/>
        <v>1346.9006537875437</v>
      </c>
      <c r="CI15" s="15">
        <f t="shared" si="5"/>
        <v>176.96504940274295</v>
      </c>
      <c r="CJ15" s="15">
        <f t="shared" si="76"/>
        <v>1523.8657031902867</v>
      </c>
      <c r="CK15" s="15">
        <f t="shared" si="77"/>
        <v>1169.9356043848006</v>
      </c>
      <c r="CL15" s="15">
        <f t="shared" si="78"/>
        <v>7.6111111111111116</v>
      </c>
      <c r="CM15" s="15">
        <f t="shared" si="6"/>
        <v>609.54628127611466</v>
      </c>
      <c r="CN15" s="15">
        <f t="shared" si="7"/>
        <v>83.56682888462862</v>
      </c>
      <c r="CO15" s="15">
        <f t="shared" si="79"/>
        <v>693.1131101607433</v>
      </c>
      <c r="CP15" s="15">
        <f t="shared" si="80"/>
        <v>525.97945239148601</v>
      </c>
      <c r="CQ15" s="15">
        <f t="shared" si="81"/>
        <v>7.2941176470588234</v>
      </c>
      <c r="CR15" s="15">
        <f t="shared" si="8"/>
        <v>1042.1275131494863</v>
      </c>
      <c r="CS15" s="15">
        <f t="shared" si="9"/>
        <v>245.78479083714299</v>
      </c>
      <c r="CT15" s="15">
        <f t="shared" si="82"/>
        <v>1287.9123039866292</v>
      </c>
      <c r="CU15" s="15">
        <f t="shared" si="83"/>
        <v>796.34272231234331</v>
      </c>
      <c r="CV15" s="15">
        <f t="shared" si="84"/>
        <v>4.24</v>
      </c>
      <c r="CW15" s="15" t="str">
        <f t="shared" si="10"/>
        <v xml:space="preserve"> </v>
      </c>
      <c r="CX15" s="15" t="str">
        <f t="shared" si="11"/>
        <v xml:space="preserve"> </v>
      </c>
      <c r="CY15" s="15" t="str">
        <f t="shared" si="85"/>
        <v xml:space="preserve"> </v>
      </c>
      <c r="CZ15" s="15" t="str">
        <f t="shared" si="86"/>
        <v xml:space="preserve"> </v>
      </c>
      <c r="DA15" s="15" t="str">
        <f t="shared" si="87"/>
        <v xml:space="preserve"> </v>
      </c>
      <c r="DB15" s="15" t="str">
        <f t="shared" si="12"/>
        <v xml:space="preserve"> </v>
      </c>
      <c r="DC15" s="15" t="str">
        <f t="shared" si="13"/>
        <v xml:space="preserve"> </v>
      </c>
      <c r="DD15" s="15" t="str">
        <f t="shared" si="88"/>
        <v xml:space="preserve"> </v>
      </c>
      <c r="DE15" s="15" t="str">
        <f t="shared" si="89"/>
        <v xml:space="preserve"> </v>
      </c>
      <c r="DF15" s="15" t="str">
        <f t="shared" si="90"/>
        <v xml:space="preserve"> </v>
      </c>
      <c r="DG15" s="15" t="str">
        <f t="shared" si="14"/>
        <v xml:space="preserve"> </v>
      </c>
      <c r="DH15" s="15" t="str">
        <f t="shared" si="15"/>
        <v xml:space="preserve"> </v>
      </c>
      <c r="DI15" s="15" t="str">
        <f t="shared" si="91"/>
        <v xml:space="preserve"> </v>
      </c>
      <c r="DJ15" s="15" t="str">
        <f t="shared" si="92"/>
        <v xml:space="preserve"> </v>
      </c>
      <c r="DK15" s="15" t="str">
        <f t="shared" si="93"/>
        <v xml:space="preserve"> </v>
      </c>
      <c r="DL15" s="15" t="str">
        <f t="shared" si="16"/>
        <v xml:space="preserve"> </v>
      </c>
      <c r="DM15" s="15" t="str">
        <f t="shared" si="17"/>
        <v xml:space="preserve"> </v>
      </c>
      <c r="DN15" s="15" t="str">
        <f t="shared" si="94"/>
        <v xml:space="preserve"> </v>
      </c>
      <c r="DO15" s="15" t="str">
        <f t="shared" si="95"/>
        <v xml:space="preserve"> </v>
      </c>
      <c r="DP15" s="15" t="str">
        <f t="shared" si="96"/>
        <v xml:space="preserve"> </v>
      </c>
      <c r="DQ15" s="15" t="str">
        <f t="shared" si="18"/>
        <v xml:space="preserve"> </v>
      </c>
      <c r="DR15" s="15" t="str">
        <f t="shared" si="19"/>
        <v xml:space="preserve"> </v>
      </c>
      <c r="DS15" s="15" t="str">
        <f t="shared" si="97"/>
        <v xml:space="preserve"> </v>
      </c>
      <c r="DT15" s="15" t="str">
        <f t="shared" si="98"/>
        <v xml:space="preserve"> </v>
      </c>
      <c r="DU15" s="15" t="str">
        <f t="shared" si="99"/>
        <v xml:space="preserve"> </v>
      </c>
      <c r="DV15" s="15">
        <f t="shared" si="20"/>
        <v>349.01440298874303</v>
      </c>
      <c r="DW15" s="15">
        <f t="shared" si="21"/>
        <v>1400.9733077717151</v>
      </c>
      <c r="DX15" s="15">
        <f t="shared" si="100"/>
        <v>1749.9877107604582</v>
      </c>
      <c r="DY15" s="15">
        <f t="shared" si="101"/>
        <v>-1051.958904782972</v>
      </c>
      <c r="DZ15" s="15">
        <f t="shared" si="102"/>
        <v>0.24912280701754383</v>
      </c>
      <c r="EA15" s="15">
        <f>BX15-CC15-CH15-CM15-CR15-DV15</f>
        <v>427.66553605662858</v>
      </c>
      <c r="EB15" s="15">
        <f>BY15-CD15-CI15-CN15-CS15-DW15</f>
        <v>693.11311016074296</v>
      </c>
      <c r="EC15" s="15">
        <f t="shared" si="103"/>
        <v>1120.7786462173715</v>
      </c>
      <c r="ED15" s="15">
        <f t="shared" si="104"/>
        <v>-265.44757410411438</v>
      </c>
      <c r="EE15" s="28">
        <f t="shared" si="105"/>
        <v>0.61702127659574457</v>
      </c>
      <c r="EF15" s="5">
        <f t="shared" si="22"/>
        <v>23.953256309097174</v>
      </c>
      <c r="EG15" s="5">
        <f t="shared" si="23"/>
        <v>5.8462041414977834</v>
      </c>
      <c r="EH15" s="5">
        <f t="shared" si="24"/>
        <v>1.905053307360401</v>
      </c>
      <c r="EI15" s="5">
        <f t="shared" si="25"/>
        <v>5.3810452680433176</v>
      </c>
      <c r="EJ15" s="5">
        <f t="shared" si="26"/>
        <v>3.4879646722026654</v>
      </c>
      <c r="EK15" s="5">
        <f t="shared" si="27"/>
        <v>9.8873578829628741</v>
      </c>
      <c r="EL15" s="5">
        <f t="shared" si="28"/>
        <v>8.3794006400931043</v>
      </c>
      <c r="EM15" s="5" t="str">
        <f t="shared" si="29"/>
        <v xml:space="preserve"> </v>
      </c>
      <c r="EN15" s="5" t="str">
        <f t="shared" si="30"/>
        <v xml:space="preserve"> </v>
      </c>
      <c r="EO15" s="5" t="str">
        <f t="shared" si="31"/>
        <v xml:space="preserve"> </v>
      </c>
      <c r="EP15" s="5" t="str">
        <f t="shared" si="32"/>
        <v xml:space="preserve"> </v>
      </c>
      <c r="EQ15" s="5" t="str">
        <f t="shared" si="33"/>
        <v xml:space="preserve"> </v>
      </c>
      <c r="ER15" s="5">
        <f t="shared" si="34"/>
        <v>6.677976296523136</v>
      </c>
      <c r="ES15" s="5" t="str">
        <f t="shared" si="35"/>
        <v xml:space="preserve"> </v>
      </c>
      <c r="ET15" s="5" t="str">
        <f t="shared" si="36"/>
        <v xml:space="preserve"> </v>
      </c>
      <c r="EU15" s="5" t="str">
        <f t="shared" si="37"/>
        <v xml:space="preserve"> </v>
      </c>
      <c r="EV15" s="5" t="str">
        <f t="shared" si="38"/>
        <v xml:space="preserve"> </v>
      </c>
      <c r="EW15" s="5">
        <f t="shared" si="39"/>
        <v>18.896398026750905</v>
      </c>
      <c r="EX15" s="5">
        <f t="shared" si="40"/>
        <v>51.359337207753335</v>
      </c>
      <c r="EY15" s="5" t="str">
        <f t="shared" si="41"/>
        <v xml:space="preserve"> </v>
      </c>
      <c r="EZ15" s="5" t="str">
        <f t="shared" si="42"/>
        <v xml:space="preserve"> </v>
      </c>
      <c r="FA15" s="5" t="str">
        <f t="shared" si="43"/>
        <v xml:space="preserve"> </v>
      </c>
      <c r="FB15" s="5" t="str">
        <f t="shared" si="44"/>
        <v xml:space="preserve"> </v>
      </c>
      <c r="FC15" s="5" t="str">
        <f t="shared" si="106"/>
        <v xml:space="preserve"> </v>
      </c>
    </row>
    <row r="16" spans="1:159">
      <c r="A16" t="s">
        <v>36</v>
      </c>
      <c r="B16" s="17">
        <f t="shared" si="110"/>
        <v>2750257.4665293512</v>
      </c>
      <c r="C16" s="19">
        <v>1942</v>
      </c>
      <c r="D16" s="19">
        <v>2887</v>
      </c>
      <c r="E16" s="19">
        <v>2454</v>
      </c>
      <c r="F16" s="19">
        <f t="shared" si="111"/>
        <v>5341</v>
      </c>
      <c r="G16" s="39">
        <f t="shared" si="112"/>
        <v>433</v>
      </c>
      <c r="H16" s="19">
        <f t="shared" si="113"/>
        <v>2563.6799999999998</v>
      </c>
      <c r="I16" s="39">
        <v>48</v>
      </c>
      <c r="J16" s="17">
        <v>572</v>
      </c>
      <c r="K16" s="17">
        <v>392</v>
      </c>
      <c r="L16" s="17">
        <f t="shared" si="114"/>
        <v>964</v>
      </c>
      <c r="M16" s="17">
        <f t="shared" si="115"/>
        <v>180</v>
      </c>
      <c r="N16" s="17">
        <v>459</v>
      </c>
      <c r="O16" s="17">
        <v>251</v>
      </c>
      <c r="P16" s="17">
        <f t="shared" si="116"/>
        <v>710</v>
      </c>
      <c r="Q16" s="17">
        <f t="shared" si="117"/>
        <v>208</v>
      </c>
      <c r="R16" s="17"/>
      <c r="S16" s="17"/>
      <c r="T16" s="17" t="str">
        <f t="shared" si="118"/>
        <v xml:space="preserve"> </v>
      </c>
      <c r="U16" s="17" t="str">
        <f t="shared" si="119"/>
        <v xml:space="preserve"> </v>
      </c>
      <c r="V16" s="17">
        <v>685</v>
      </c>
      <c r="W16" s="17">
        <v>415</v>
      </c>
      <c r="X16" s="17">
        <f t="shared" si="120"/>
        <v>1100</v>
      </c>
      <c r="Y16" s="17">
        <f t="shared" si="121"/>
        <v>270</v>
      </c>
      <c r="Z16" s="17"/>
      <c r="AA16" s="17"/>
      <c r="AB16" s="17" t="str">
        <f t="shared" si="122"/>
        <v xml:space="preserve"> </v>
      </c>
      <c r="AC16" s="17" t="str">
        <f t="shared" si="123"/>
        <v xml:space="preserve"> </v>
      </c>
      <c r="AD16" s="17"/>
      <c r="AE16" s="17"/>
      <c r="AF16" s="17" t="str">
        <f t="shared" si="124"/>
        <v xml:space="preserve"> </v>
      </c>
      <c r="AG16" s="17" t="str">
        <f t="shared" si="125"/>
        <v xml:space="preserve"> </v>
      </c>
      <c r="AH16" s="17"/>
      <c r="AI16" s="17"/>
      <c r="AJ16" s="17" t="str">
        <f t="shared" si="126"/>
        <v xml:space="preserve"> </v>
      </c>
      <c r="AK16" s="17" t="str">
        <f t="shared" si="127"/>
        <v xml:space="preserve"> </v>
      </c>
      <c r="AL16" s="17">
        <v>524</v>
      </c>
      <c r="AM16" s="17">
        <v>97</v>
      </c>
      <c r="AN16" s="17">
        <f t="shared" si="128"/>
        <v>621</v>
      </c>
      <c r="AO16" s="17">
        <f t="shared" si="129"/>
        <v>427</v>
      </c>
      <c r="AP16" s="17">
        <v>340</v>
      </c>
      <c r="AQ16" s="17">
        <v>283</v>
      </c>
      <c r="AR16" s="17">
        <f t="shared" si="130"/>
        <v>623</v>
      </c>
      <c r="AS16" s="17">
        <f t="shared" si="131"/>
        <v>57</v>
      </c>
      <c r="AT16" s="17"/>
      <c r="AU16" s="17"/>
      <c r="AV16" s="17" t="str">
        <f t="shared" si="132"/>
        <v xml:space="preserve"> </v>
      </c>
      <c r="AW16" s="22" t="str">
        <f t="shared" si="133"/>
        <v xml:space="preserve"> </v>
      </c>
      <c r="AX16" s="17">
        <v>169</v>
      </c>
      <c r="AY16" s="17">
        <v>197</v>
      </c>
      <c r="AZ16" s="17">
        <v>163</v>
      </c>
      <c r="BA16" s="17">
        <v>175</v>
      </c>
      <c r="BB16" s="17">
        <v>170</v>
      </c>
      <c r="BC16" s="17">
        <v>132</v>
      </c>
      <c r="BD16" s="17">
        <v>122</v>
      </c>
      <c r="BE16" s="17">
        <v>123</v>
      </c>
      <c r="BF16" s="17"/>
      <c r="BG16" s="17"/>
      <c r="BH16" s="17">
        <v>68</v>
      </c>
      <c r="BI16" s="17"/>
      <c r="BJ16" s="17"/>
      <c r="BK16" s="17"/>
      <c r="BL16" s="17"/>
      <c r="BM16" s="17">
        <v>64</v>
      </c>
      <c r="BN16" s="17"/>
      <c r="BO16" s="17"/>
      <c r="BV16" s="22">
        <f t="shared" si="134"/>
        <v>3958</v>
      </c>
      <c r="BW16" s="25">
        <v>1.2158169999999999</v>
      </c>
      <c r="BX16" s="15">
        <f t="shared" si="0"/>
        <v>2374.5349834720196</v>
      </c>
      <c r="BY16" s="15">
        <f t="shared" si="1"/>
        <v>2018.3958605612524</v>
      </c>
      <c r="BZ16" s="15">
        <f t="shared" si="70"/>
        <v>4392.9308440332716</v>
      </c>
      <c r="CA16" s="15">
        <f t="shared" si="71"/>
        <v>356.13912291076713</v>
      </c>
      <c r="CB16" s="15">
        <f t="shared" si="72"/>
        <v>1.1764466177669113</v>
      </c>
      <c r="CC16" s="15">
        <f t="shared" si="2"/>
        <v>470.46553881052824</v>
      </c>
      <c r="CD16" s="15">
        <f t="shared" si="3"/>
        <v>322.41694268134103</v>
      </c>
      <c r="CE16" s="15">
        <f t="shared" si="73"/>
        <v>792.88248149186927</v>
      </c>
      <c r="CF16" s="15">
        <f t="shared" si="74"/>
        <v>148.04859612918722</v>
      </c>
      <c r="CG16" s="15">
        <f t="shared" si="75"/>
        <v>1.4591836734693877</v>
      </c>
      <c r="CH16" s="15">
        <f t="shared" si="4"/>
        <v>377.52392012942738</v>
      </c>
      <c r="CI16" s="15">
        <f t="shared" si="5"/>
        <v>206.44554238014439</v>
      </c>
      <c r="CJ16" s="15">
        <f t="shared" si="76"/>
        <v>583.96946250957171</v>
      </c>
      <c r="CK16" s="15">
        <f t="shared" si="77"/>
        <v>171.07837774928299</v>
      </c>
      <c r="CL16" s="15">
        <f t="shared" si="78"/>
        <v>1.8286852589641434</v>
      </c>
      <c r="CM16" s="15" t="str">
        <f t="shared" si="6"/>
        <v xml:space="preserve"> </v>
      </c>
      <c r="CN16" s="15" t="str">
        <f t="shared" si="7"/>
        <v xml:space="preserve"> </v>
      </c>
      <c r="CO16" s="15" t="str">
        <f t="shared" si="79"/>
        <v xml:space="preserve"> </v>
      </c>
      <c r="CP16" s="15" t="str">
        <f t="shared" si="80"/>
        <v xml:space="preserve"> </v>
      </c>
      <c r="CQ16" s="15" t="str">
        <f t="shared" si="81"/>
        <v xml:space="preserve"> </v>
      </c>
      <c r="CR16" s="15">
        <f t="shared" si="8"/>
        <v>563.40715749162916</v>
      </c>
      <c r="CS16" s="15">
        <f t="shared" si="9"/>
        <v>341.33426329784828</v>
      </c>
      <c r="CT16" s="15">
        <f t="shared" si="82"/>
        <v>904.74142078947739</v>
      </c>
      <c r="CU16" s="15">
        <f t="shared" si="83"/>
        <v>222.07289419378088</v>
      </c>
      <c r="CV16" s="15">
        <f t="shared" si="84"/>
        <v>1.6506024096385545</v>
      </c>
      <c r="CW16" s="15" t="str">
        <f t="shared" si="10"/>
        <v xml:space="preserve"> </v>
      </c>
      <c r="CX16" s="15" t="str">
        <f t="shared" si="11"/>
        <v xml:space="preserve"> </v>
      </c>
      <c r="CY16" s="15" t="str">
        <f t="shared" si="85"/>
        <v xml:space="preserve"> </v>
      </c>
      <c r="CZ16" s="15" t="str">
        <f t="shared" si="86"/>
        <v xml:space="preserve"> </v>
      </c>
      <c r="DA16" s="15" t="str">
        <f t="shared" si="87"/>
        <v xml:space="preserve"> </v>
      </c>
      <c r="DB16" s="15" t="str">
        <f t="shared" si="12"/>
        <v xml:space="preserve"> </v>
      </c>
      <c r="DC16" s="15" t="str">
        <f t="shared" si="13"/>
        <v xml:space="preserve"> </v>
      </c>
      <c r="DD16" s="15" t="str">
        <f t="shared" si="88"/>
        <v xml:space="preserve"> </v>
      </c>
      <c r="DE16" s="15" t="str">
        <f t="shared" si="89"/>
        <v xml:space="preserve"> </v>
      </c>
      <c r="DF16" s="15" t="str">
        <f t="shared" si="90"/>
        <v xml:space="preserve"> </v>
      </c>
      <c r="DG16" s="15" t="str">
        <f t="shared" si="14"/>
        <v xml:space="preserve"> </v>
      </c>
      <c r="DH16" s="15" t="str">
        <f t="shared" si="15"/>
        <v xml:space="preserve"> </v>
      </c>
      <c r="DI16" s="15" t="str">
        <f t="shared" si="91"/>
        <v xml:space="preserve"> </v>
      </c>
      <c r="DJ16" s="15" t="str">
        <f t="shared" si="92"/>
        <v xml:space="preserve"> </v>
      </c>
      <c r="DK16" s="15" t="str">
        <f t="shared" si="93"/>
        <v xml:space="preserve"> </v>
      </c>
      <c r="DL16" s="15">
        <f t="shared" si="16"/>
        <v>430.98591317607833</v>
      </c>
      <c r="DM16" s="15">
        <f t="shared" si="17"/>
        <v>79.781743469617552</v>
      </c>
      <c r="DN16" s="15">
        <f t="shared" si="94"/>
        <v>510.76765664569587</v>
      </c>
      <c r="DO16" s="15">
        <f t="shared" si="95"/>
        <v>351.20416970646079</v>
      </c>
      <c r="DP16" s="15">
        <f t="shared" si="96"/>
        <v>5.4020618556701034</v>
      </c>
      <c r="DQ16" s="15">
        <f t="shared" si="18"/>
        <v>279.64734824402029</v>
      </c>
      <c r="DR16" s="15">
        <f t="shared" si="19"/>
        <v>232.76529280311101</v>
      </c>
      <c r="DS16" s="15">
        <f t="shared" si="97"/>
        <v>512.41264104713127</v>
      </c>
      <c r="DT16" s="15">
        <f t="shared" si="98"/>
        <v>46.882055440909284</v>
      </c>
      <c r="DU16" s="15">
        <f t="shared" si="99"/>
        <v>1.2014134275618376</v>
      </c>
      <c r="DV16" s="15" t="str">
        <f t="shared" si="20"/>
        <v xml:space="preserve"> </v>
      </c>
      <c r="DW16" s="15" t="str">
        <f t="shared" si="21"/>
        <v xml:space="preserve"> </v>
      </c>
      <c r="DX16" s="15" t="str">
        <f t="shared" si="100"/>
        <v xml:space="preserve"> </v>
      </c>
      <c r="DY16" s="15" t="str">
        <f t="shared" si="101"/>
        <v xml:space="preserve"> </v>
      </c>
      <c r="DZ16" s="15" t="str">
        <f t="shared" si="102"/>
        <v xml:space="preserve"> </v>
      </c>
      <c r="EA16" s="15">
        <f>BX16-CC16-CH16-CR16-DL16-DQ16</f>
        <v>252.50510562033634</v>
      </c>
      <c r="EB16" s="15">
        <f>BY16-CD16-CI16-CS16-DM16-DR16</f>
        <v>835.65207592919012</v>
      </c>
      <c r="EC16" s="15">
        <f t="shared" si="103"/>
        <v>1088.1571815495265</v>
      </c>
      <c r="ED16" s="15">
        <f t="shared" si="104"/>
        <v>-583.14697030885372</v>
      </c>
      <c r="EE16" s="28">
        <f t="shared" si="105"/>
        <v>0.30216535433070907</v>
      </c>
      <c r="EF16" s="5">
        <f t="shared" si="22"/>
        <v>92.002279914486877</v>
      </c>
      <c r="EG16" s="5">
        <f t="shared" si="23"/>
        <v>15.356029545000844</v>
      </c>
      <c r="EH16" s="5">
        <f t="shared" si="24"/>
        <v>8.6256580305484825</v>
      </c>
      <c r="EI16" s="5">
        <f t="shared" si="25"/>
        <v>29.427591309611895</v>
      </c>
      <c r="EJ16" s="5">
        <f t="shared" si="26"/>
        <v>17.968302856801611</v>
      </c>
      <c r="EK16" s="5">
        <f t="shared" si="27"/>
        <v>20.716368897636496</v>
      </c>
      <c r="EL16" s="5">
        <f t="shared" si="28"/>
        <v>28.396857724759968</v>
      </c>
      <c r="EM16" s="5">
        <f t="shared" si="29"/>
        <v>28.371143456264956</v>
      </c>
      <c r="EN16" s="5" t="str">
        <f t="shared" si="30"/>
        <v xml:space="preserve"> </v>
      </c>
      <c r="EO16" s="5" t="str">
        <f t="shared" si="31"/>
        <v xml:space="preserve"> </v>
      </c>
      <c r="EP16" s="5">
        <f t="shared" si="32"/>
        <v>11.399176878848374</v>
      </c>
      <c r="EQ16" s="5" t="str">
        <f t="shared" si="33"/>
        <v xml:space="preserve"> </v>
      </c>
      <c r="ER16" s="5" t="str">
        <f t="shared" si="34"/>
        <v xml:space="preserve"> </v>
      </c>
      <c r="ES16" s="5" t="str">
        <f t="shared" si="35"/>
        <v xml:space="preserve"> </v>
      </c>
      <c r="ET16" s="5" t="str">
        <f t="shared" si="36"/>
        <v xml:space="preserve"> </v>
      </c>
      <c r="EU16" s="5">
        <f t="shared" si="37"/>
        <v>12.146840113421119</v>
      </c>
      <c r="EV16" s="5" t="str">
        <f t="shared" si="38"/>
        <v xml:space="preserve"> </v>
      </c>
      <c r="EW16" s="5" t="str">
        <f t="shared" si="39"/>
        <v xml:space="preserve"> </v>
      </c>
      <c r="EX16" s="5" t="str">
        <f t="shared" si="40"/>
        <v xml:space="preserve"> </v>
      </c>
      <c r="EY16" s="5" t="str">
        <f t="shared" si="41"/>
        <v xml:space="preserve"> </v>
      </c>
      <c r="EZ16" s="5" t="str">
        <f t="shared" si="42"/>
        <v xml:space="preserve"> </v>
      </c>
      <c r="FA16" s="5" t="str">
        <f t="shared" si="43"/>
        <v xml:space="preserve"> </v>
      </c>
      <c r="FB16" s="5" t="str">
        <f t="shared" si="44"/>
        <v xml:space="preserve"> </v>
      </c>
      <c r="FC16" s="5" t="str">
        <f t="shared" si="106"/>
        <v xml:space="preserve"> </v>
      </c>
    </row>
    <row r="17" spans="1:159">
      <c r="A17" t="s">
        <v>29</v>
      </c>
      <c r="B17" s="17">
        <f t="shared" si="110"/>
        <v>1086109.6873398258</v>
      </c>
      <c r="C17" s="19">
        <v>1951</v>
      </c>
      <c r="D17" s="19">
        <v>1194</v>
      </c>
      <c r="E17" s="19">
        <v>925</v>
      </c>
      <c r="F17" s="19">
        <f t="shared" si="111"/>
        <v>2119</v>
      </c>
      <c r="G17" s="39">
        <f t="shared" si="112"/>
        <v>269</v>
      </c>
      <c r="H17" s="19">
        <f t="shared" si="113"/>
        <v>1059.5</v>
      </c>
      <c r="I17" s="39">
        <v>50</v>
      </c>
      <c r="J17" s="17">
        <v>63</v>
      </c>
      <c r="K17" s="17">
        <v>135</v>
      </c>
      <c r="L17" s="17">
        <f t="shared" si="114"/>
        <v>198</v>
      </c>
      <c r="M17" s="17">
        <f t="shared" si="115"/>
        <v>-72</v>
      </c>
      <c r="N17" s="17">
        <v>318</v>
      </c>
      <c r="O17" s="17">
        <v>67</v>
      </c>
      <c r="P17" s="17">
        <f t="shared" si="116"/>
        <v>385</v>
      </c>
      <c r="Q17" s="17">
        <f t="shared" si="117"/>
        <v>251</v>
      </c>
      <c r="R17" s="17"/>
      <c r="S17" s="17"/>
      <c r="T17" s="17" t="str">
        <f t="shared" si="118"/>
        <v xml:space="preserve"> </v>
      </c>
      <c r="U17" s="17" t="str">
        <f t="shared" si="119"/>
        <v xml:space="preserve"> </v>
      </c>
      <c r="V17" s="17">
        <v>442</v>
      </c>
      <c r="W17" s="17">
        <v>151</v>
      </c>
      <c r="X17" s="17">
        <f t="shared" si="120"/>
        <v>593</v>
      </c>
      <c r="Y17" s="17">
        <f t="shared" si="121"/>
        <v>291</v>
      </c>
      <c r="Z17" s="17">
        <v>12</v>
      </c>
      <c r="AA17" s="17">
        <v>128</v>
      </c>
      <c r="AB17" s="17">
        <f t="shared" si="122"/>
        <v>140</v>
      </c>
      <c r="AC17" s="17">
        <f t="shared" si="123"/>
        <v>-116</v>
      </c>
      <c r="AD17" s="17"/>
      <c r="AE17" s="17"/>
      <c r="AF17" s="17" t="str">
        <f t="shared" si="124"/>
        <v xml:space="preserve"> </v>
      </c>
      <c r="AG17" s="17" t="str">
        <f t="shared" si="125"/>
        <v xml:space="preserve"> </v>
      </c>
      <c r="AH17" s="17"/>
      <c r="AI17" s="17"/>
      <c r="AJ17" s="17" t="str">
        <f t="shared" si="126"/>
        <v xml:space="preserve"> </v>
      </c>
      <c r="AK17" s="17" t="str">
        <f t="shared" si="127"/>
        <v xml:space="preserve"> </v>
      </c>
      <c r="AL17" s="17"/>
      <c r="AM17" s="17"/>
      <c r="AN17" s="17" t="str">
        <f t="shared" si="128"/>
        <v xml:space="preserve"> </v>
      </c>
      <c r="AO17" s="17" t="str">
        <f t="shared" si="129"/>
        <v xml:space="preserve"> </v>
      </c>
      <c r="AP17" s="17">
        <v>230</v>
      </c>
      <c r="AQ17" s="17">
        <v>189</v>
      </c>
      <c r="AR17" s="17">
        <f t="shared" si="130"/>
        <v>419</v>
      </c>
      <c r="AS17" s="17">
        <f t="shared" si="131"/>
        <v>41</v>
      </c>
      <c r="AT17" s="17"/>
      <c r="AU17" s="17"/>
      <c r="AV17" s="17" t="str">
        <f t="shared" si="132"/>
        <v xml:space="preserve"> </v>
      </c>
      <c r="AW17" s="22" t="str">
        <f t="shared" si="133"/>
        <v xml:space="preserve"> </v>
      </c>
      <c r="AX17" s="17">
        <v>53</v>
      </c>
      <c r="AY17" s="17">
        <v>70</v>
      </c>
      <c r="AZ17" s="17">
        <v>56</v>
      </c>
      <c r="BA17" s="17">
        <v>69</v>
      </c>
      <c r="BB17" s="17">
        <v>75</v>
      </c>
      <c r="BC17" s="17">
        <v>56</v>
      </c>
      <c r="BD17" s="17">
        <v>55</v>
      </c>
      <c r="BE17" s="17">
        <v>43</v>
      </c>
      <c r="BF17" s="17"/>
      <c r="BG17" s="17"/>
      <c r="BH17" s="17"/>
      <c r="BI17" s="17"/>
      <c r="BJ17" s="17"/>
      <c r="BK17" s="17"/>
      <c r="BL17" s="17">
        <v>27</v>
      </c>
      <c r="BM17" s="17"/>
      <c r="BN17" s="17"/>
      <c r="BO17" s="17"/>
      <c r="BQ17">
        <v>27</v>
      </c>
      <c r="BV17" s="22">
        <f t="shared" si="134"/>
        <v>1588</v>
      </c>
      <c r="BW17" s="25">
        <v>0.31731300000000001</v>
      </c>
      <c r="BX17" s="15">
        <f t="shared" si="0"/>
        <v>3762.84614875533</v>
      </c>
      <c r="BY17" s="15">
        <f t="shared" si="1"/>
        <v>2915.1027534327304</v>
      </c>
      <c r="BZ17" s="15">
        <f t="shared" si="70"/>
        <v>6677.9489021880599</v>
      </c>
      <c r="CA17" s="15">
        <f t="shared" si="71"/>
        <v>847.74339532259955</v>
      </c>
      <c r="CB17" s="15">
        <f t="shared" si="72"/>
        <v>1.2908108108108109</v>
      </c>
      <c r="CC17" s="15">
        <f t="shared" si="2"/>
        <v>198.54213347704001</v>
      </c>
      <c r="CD17" s="15">
        <f t="shared" si="3"/>
        <v>425.44742887937144</v>
      </c>
      <c r="CE17" s="15">
        <f t="shared" si="73"/>
        <v>623.9895623564114</v>
      </c>
      <c r="CF17" s="15">
        <f t="shared" si="74"/>
        <v>-226.90529540233143</v>
      </c>
      <c r="CG17" s="15">
        <f t="shared" si="75"/>
        <v>0.46666666666666667</v>
      </c>
      <c r="CH17" s="15">
        <f t="shared" si="4"/>
        <v>1002.1650546936305</v>
      </c>
      <c r="CI17" s="15">
        <f t="shared" si="5"/>
        <v>211.14798322161397</v>
      </c>
      <c r="CJ17" s="15">
        <f t="shared" si="76"/>
        <v>1213.3130379152444</v>
      </c>
      <c r="CK17" s="15">
        <f t="shared" si="77"/>
        <v>791.0170714720166</v>
      </c>
      <c r="CL17" s="15">
        <f t="shared" si="78"/>
        <v>4.7462686567164178</v>
      </c>
      <c r="CM17" s="15" t="str">
        <f t="shared" si="6"/>
        <v xml:space="preserve"> </v>
      </c>
      <c r="CN17" s="15" t="str">
        <f t="shared" si="7"/>
        <v xml:space="preserve"> </v>
      </c>
      <c r="CO17" s="15" t="str">
        <f t="shared" si="79"/>
        <v xml:space="preserve"> </v>
      </c>
      <c r="CP17" s="15" t="str">
        <f t="shared" si="80"/>
        <v xml:space="preserve"> </v>
      </c>
      <c r="CQ17" s="15" t="str">
        <f t="shared" si="81"/>
        <v xml:space="preserve"> </v>
      </c>
      <c r="CR17" s="15">
        <f t="shared" si="8"/>
        <v>1392.9463967754236</v>
      </c>
      <c r="CS17" s="15">
        <f t="shared" si="9"/>
        <v>475.87082785766734</v>
      </c>
      <c r="CT17" s="15">
        <f t="shared" si="82"/>
        <v>1868.817224633091</v>
      </c>
      <c r="CU17" s="15">
        <f t="shared" si="83"/>
        <v>917.0755689177563</v>
      </c>
      <c r="CV17" s="15">
        <f t="shared" si="84"/>
        <v>2.927152317880795</v>
      </c>
      <c r="CW17" s="15">
        <f t="shared" si="10"/>
        <v>37.817549233721905</v>
      </c>
      <c r="CX17" s="15">
        <f t="shared" si="11"/>
        <v>403.38719182636703</v>
      </c>
      <c r="CY17" s="15">
        <f t="shared" si="85"/>
        <v>441.20474106008896</v>
      </c>
      <c r="CZ17" s="15">
        <f t="shared" si="86"/>
        <v>-365.5696425926451</v>
      </c>
      <c r="DA17" s="15">
        <f t="shared" si="87"/>
        <v>9.3749999999999986E-2</v>
      </c>
      <c r="DB17" s="15" t="str">
        <f t="shared" si="12"/>
        <v xml:space="preserve"> </v>
      </c>
      <c r="DC17" s="15" t="str">
        <f t="shared" si="13"/>
        <v xml:space="preserve"> </v>
      </c>
      <c r="DD17" s="15" t="str">
        <f t="shared" si="88"/>
        <v xml:space="preserve"> </v>
      </c>
      <c r="DE17" s="15" t="str">
        <f t="shared" si="89"/>
        <v xml:space="preserve"> </v>
      </c>
      <c r="DF17" s="15" t="str">
        <f t="shared" si="90"/>
        <v xml:space="preserve"> </v>
      </c>
      <c r="DG17" s="15" t="str">
        <f t="shared" si="14"/>
        <v xml:space="preserve"> </v>
      </c>
      <c r="DH17" s="15" t="str">
        <f t="shared" si="15"/>
        <v xml:space="preserve"> </v>
      </c>
      <c r="DI17" s="15" t="str">
        <f t="shared" si="91"/>
        <v xml:space="preserve"> </v>
      </c>
      <c r="DJ17" s="15" t="str">
        <f t="shared" si="92"/>
        <v xml:space="preserve"> </v>
      </c>
      <c r="DK17" s="15" t="str">
        <f t="shared" si="93"/>
        <v xml:space="preserve"> </v>
      </c>
      <c r="DL17" s="15" t="str">
        <f t="shared" si="16"/>
        <v xml:space="preserve"> </v>
      </c>
      <c r="DM17" s="15" t="str">
        <f t="shared" si="17"/>
        <v xml:space="preserve"> </v>
      </c>
      <c r="DN17" s="15" t="str">
        <f t="shared" si="94"/>
        <v xml:space="preserve"> </v>
      </c>
      <c r="DO17" s="15" t="str">
        <f t="shared" si="95"/>
        <v xml:space="preserve"> </v>
      </c>
      <c r="DP17" s="15" t="str">
        <f t="shared" si="96"/>
        <v xml:space="preserve"> </v>
      </c>
      <c r="DQ17" s="15">
        <f t="shared" si="18"/>
        <v>724.83636031300318</v>
      </c>
      <c r="DR17" s="15">
        <f t="shared" si="19"/>
        <v>595.62640043112003</v>
      </c>
      <c r="DS17" s="15">
        <f t="shared" si="97"/>
        <v>1320.4627607441232</v>
      </c>
      <c r="DT17" s="15">
        <f t="shared" si="98"/>
        <v>129.20995988188315</v>
      </c>
      <c r="DU17" s="15">
        <f t="shared" si="99"/>
        <v>1.216931216931217</v>
      </c>
      <c r="DV17" s="15" t="str">
        <f t="shared" si="20"/>
        <v xml:space="preserve"> </v>
      </c>
      <c r="DW17" s="15" t="str">
        <f t="shared" si="21"/>
        <v xml:space="preserve"> </v>
      </c>
      <c r="DX17" s="15" t="str">
        <f t="shared" si="100"/>
        <v xml:space="preserve"> </v>
      </c>
      <c r="DY17" s="15" t="str">
        <f t="shared" si="101"/>
        <v xml:space="preserve"> </v>
      </c>
      <c r="DZ17" s="15" t="str">
        <f t="shared" si="102"/>
        <v xml:space="preserve"> </v>
      </c>
      <c r="EA17" s="15">
        <f>BX17-CC17-CH17-CR17-CW17-DQ17</f>
        <v>406.53865426251116</v>
      </c>
      <c r="EB17" s="15">
        <f>BY17-CD17-CI17-CS17-CX17-DR17</f>
        <v>803.6229212165905</v>
      </c>
      <c r="EC17" s="15">
        <f t="shared" si="103"/>
        <v>1210.1615754791017</v>
      </c>
      <c r="ED17" s="15">
        <f t="shared" si="104"/>
        <v>-397.08426695407934</v>
      </c>
      <c r="EE17" s="28">
        <f t="shared" si="105"/>
        <v>0.50588235294117734</v>
      </c>
      <c r="EF17" s="5">
        <f t="shared" si="22"/>
        <v>28.852786008685232</v>
      </c>
      <c r="EG17" s="5">
        <f t="shared" si="23"/>
        <v>5.4564571987312647</v>
      </c>
      <c r="EH17" s="5">
        <f t="shared" si="24"/>
        <v>2.9634162558939572</v>
      </c>
      <c r="EI17" s="5">
        <f t="shared" si="25"/>
        <v>11.602878859218404</v>
      </c>
      <c r="EJ17" s="5">
        <f t="shared" si="26"/>
        <v>7.9271924368242397</v>
      </c>
      <c r="EK17" s="5">
        <f t="shared" si="27"/>
        <v>8.7887625626336661</v>
      </c>
      <c r="EL17" s="5">
        <f t="shared" si="28"/>
        <v>12.801862089031133</v>
      </c>
      <c r="EM17" s="5">
        <f t="shared" si="29"/>
        <v>9.9183672245479109</v>
      </c>
      <c r="EN17" s="5" t="str">
        <f t="shared" si="30"/>
        <v xml:space="preserve"> </v>
      </c>
      <c r="EO17" s="5" t="str">
        <f t="shared" si="31"/>
        <v xml:space="preserve"> </v>
      </c>
      <c r="EP17" s="5" t="str">
        <f t="shared" si="32"/>
        <v xml:space="preserve"> </v>
      </c>
      <c r="EQ17" s="5" t="str">
        <f t="shared" si="33"/>
        <v xml:space="preserve"> </v>
      </c>
      <c r="ER17" s="5" t="str">
        <f t="shared" si="34"/>
        <v xml:space="preserve"> </v>
      </c>
      <c r="ES17" s="5" t="str">
        <f t="shared" si="35"/>
        <v xml:space="preserve"> </v>
      </c>
      <c r="ET17" s="5">
        <f t="shared" si="36"/>
        <v>13.265636008635436</v>
      </c>
      <c r="EU17" s="5" t="str">
        <f t="shared" si="37"/>
        <v xml:space="preserve"> </v>
      </c>
      <c r="EV17" s="5" t="str">
        <f t="shared" si="38"/>
        <v xml:space="preserve"> </v>
      </c>
      <c r="EW17" s="5" t="str">
        <f t="shared" si="39"/>
        <v xml:space="preserve"> </v>
      </c>
      <c r="EX17" s="5" t="str">
        <f t="shared" si="40"/>
        <v xml:space="preserve"> </v>
      </c>
      <c r="EY17" s="5">
        <f t="shared" si="41"/>
        <v>11.458715732604501</v>
      </c>
      <c r="EZ17" s="5" t="str">
        <f t="shared" si="42"/>
        <v xml:space="preserve"> </v>
      </c>
      <c r="FA17" s="5" t="str">
        <f t="shared" si="43"/>
        <v xml:space="preserve"> </v>
      </c>
      <c r="FB17" s="5" t="str">
        <f t="shared" si="44"/>
        <v xml:space="preserve"> </v>
      </c>
      <c r="FC17" s="5" t="str">
        <f t="shared" si="106"/>
        <v xml:space="preserve"> </v>
      </c>
    </row>
    <row r="18" spans="1:159">
      <c r="A18" t="s">
        <v>57</v>
      </c>
      <c r="B18" s="17">
        <f t="shared" si="110"/>
        <v>15908591.604550805</v>
      </c>
      <c r="C18" s="19">
        <v>2549</v>
      </c>
      <c r="D18" s="19">
        <v>25351</v>
      </c>
      <c r="E18" s="19">
        <v>15200</v>
      </c>
      <c r="F18" s="19">
        <f t="shared" si="111"/>
        <v>40551</v>
      </c>
      <c r="G18" s="39">
        <f t="shared" si="112"/>
        <v>10151</v>
      </c>
      <c r="H18" s="19">
        <f t="shared" si="113"/>
        <v>27169.170000000002</v>
      </c>
      <c r="I18" s="39">
        <v>67</v>
      </c>
      <c r="J18" s="17">
        <v>9297</v>
      </c>
      <c r="K18" s="17">
        <v>3393</v>
      </c>
      <c r="L18" s="17">
        <f t="shared" si="114"/>
        <v>12690</v>
      </c>
      <c r="M18" s="17">
        <f t="shared" si="115"/>
        <v>5904</v>
      </c>
      <c r="N18" s="17">
        <v>3854</v>
      </c>
      <c r="O18" s="17">
        <v>1468</v>
      </c>
      <c r="P18" s="17">
        <f t="shared" si="116"/>
        <v>5322</v>
      </c>
      <c r="Q18" s="17">
        <f t="shared" si="117"/>
        <v>2386</v>
      </c>
      <c r="R18" s="17"/>
      <c r="S18" s="17"/>
      <c r="T18" s="17" t="str">
        <f t="shared" si="118"/>
        <v xml:space="preserve"> </v>
      </c>
      <c r="U18" s="17" t="str">
        <f t="shared" si="119"/>
        <v xml:space="preserve"> </v>
      </c>
      <c r="V18" s="17">
        <v>7917</v>
      </c>
      <c r="W18" s="17">
        <v>2760</v>
      </c>
      <c r="X18" s="17">
        <f t="shared" si="120"/>
        <v>10677</v>
      </c>
      <c r="Y18" s="17">
        <f t="shared" si="121"/>
        <v>5157</v>
      </c>
      <c r="Z18" s="17">
        <v>639</v>
      </c>
      <c r="AA18" s="17">
        <v>2606</v>
      </c>
      <c r="AB18" s="17">
        <f t="shared" si="122"/>
        <v>3245</v>
      </c>
      <c r="AC18" s="17">
        <f t="shared" si="123"/>
        <v>-1967</v>
      </c>
      <c r="AD18" s="17"/>
      <c r="AE18" s="17"/>
      <c r="AF18" s="17" t="str">
        <f t="shared" si="124"/>
        <v xml:space="preserve"> </v>
      </c>
      <c r="AG18" s="17" t="str">
        <f t="shared" si="125"/>
        <v xml:space="preserve"> </v>
      </c>
      <c r="AH18" s="17">
        <v>676</v>
      </c>
      <c r="AI18" s="17">
        <v>1375</v>
      </c>
      <c r="AJ18" s="17">
        <f t="shared" si="126"/>
        <v>2051</v>
      </c>
      <c r="AK18" s="17">
        <f t="shared" si="127"/>
        <v>-699</v>
      </c>
      <c r="AL18" s="17"/>
      <c r="AM18" s="17"/>
      <c r="AN18" s="17" t="str">
        <f t="shared" si="128"/>
        <v xml:space="preserve"> </v>
      </c>
      <c r="AO18" s="17" t="str">
        <f t="shared" si="129"/>
        <v xml:space="preserve"> </v>
      </c>
      <c r="AP18" s="17"/>
      <c r="AQ18" s="17"/>
      <c r="AR18" s="17" t="str">
        <f t="shared" si="130"/>
        <v xml:space="preserve"> </v>
      </c>
      <c r="AS18" s="17" t="str">
        <f t="shared" si="131"/>
        <v xml:space="preserve"> </v>
      </c>
      <c r="AT18" s="17"/>
      <c r="AU18" s="17"/>
      <c r="AV18" s="17" t="str">
        <f t="shared" si="132"/>
        <v xml:space="preserve"> </v>
      </c>
      <c r="AW18" s="22" t="str">
        <f t="shared" si="133"/>
        <v xml:space="preserve"> </v>
      </c>
      <c r="AX18" s="17">
        <v>1837</v>
      </c>
      <c r="AY18" s="17">
        <v>1542</v>
      </c>
      <c r="AZ18" s="17">
        <v>1235</v>
      </c>
      <c r="BA18" s="17">
        <v>1464</v>
      </c>
      <c r="BB18" s="17">
        <v>1199</v>
      </c>
      <c r="BC18" s="17">
        <v>1095</v>
      </c>
      <c r="BD18" s="17">
        <v>887</v>
      </c>
      <c r="BE18" s="17">
        <v>911</v>
      </c>
      <c r="BF18" s="17"/>
      <c r="BG18" s="17"/>
      <c r="BH18" s="17">
        <v>526</v>
      </c>
      <c r="BI18" s="17"/>
      <c r="BJ18" s="17"/>
      <c r="BK18" s="17">
        <v>565</v>
      </c>
      <c r="BL18" s="17"/>
      <c r="BM18" s="17"/>
      <c r="BN18" s="17"/>
      <c r="BO18" s="17"/>
      <c r="BV18" s="22">
        <f t="shared" si="134"/>
        <v>29290</v>
      </c>
      <c r="BW18" s="25">
        <v>4.1060540000000003</v>
      </c>
      <c r="BX18" s="15">
        <f t="shared" si="0"/>
        <v>6174.0542136075164</v>
      </c>
      <c r="BY18" s="15">
        <f t="shared" si="1"/>
        <v>3701.8509741956632</v>
      </c>
      <c r="BZ18" s="15">
        <f t="shared" si="70"/>
        <v>9875.9051878031787</v>
      </c>
      <c r="CA18" s="15">
        <f t="shared" si="71"/>
        <v>2472.2032394118532</v>
      </c>
      <c r="CB18" s="15">
        <f t="shared" si="72"/>
        <v>1.6678289473684209</v>
      </c>
      <c r="CC18" s="15">
        <f t="shared" si="2"/>
        <v>2264.2176649405974</v>
      </c>
      <c r="CD18" s="15">
        <f t="shared" si="3"/>
        <v>826.34081285828188</v>
      </c>
      <c r="CE18" s="15">
        <f t="shared" si="73"/>
        <v>3090.5584777988793</v>
      </c>
      <c r="CF18" s="15">
        <f t="shared" si="74"/>
        <v>1437.8768520823155</v>
      </c>
      <c r="CG18" s="15">
        <f t="shared" si="75"/>
        <v>2.7400530503978779</v>
      </c>
      <c r="CH18" s="15">
        <f t="shared" si="4"/>
        <v>938.61405622040036</v>
      </c>
      <c r="CI18" s="15">
        <f t="shared" si="5"/>
        <v>357.52087040258112</v>
      </c>
      <c r="CJ18" s="15">
        <f t="shared" si="76"/>
        <v>1296.1349266229815</v>
      </c>
      <c r="CK18" s="15">
        <f t="shared" si="77"/>
        <v>581.09318581781918</v>
      </c>
      <c r="CL18" s="15">
        <f t="shared" si="78"/>
        <v>2.6253405994550412</v>
      </c>
      <c r="CM18" s="15" t="str">
        <f t="shared" si="6"/>
        <v xml:space="preserve"> </v>
      </c>
      <c r="CN18" s="15" t="str">
        <f t="shared" si="7"/>
        <v xml:space="preserve"> </v>
      </c>
      <c r="CO18" s="15" t="str">
        <f t="shared" si="79"/>
        <v xml:space="preserve"> </v>
      </c>
      <c r="CP18" s="15" t="str">
        <f t="shared" si="80"/>
        <v xml:space="preserve"> </v>
      </c>
      <c r="CQ18" s="15" t="str">
        <f t="shared" si="81"/>
        <v xml:space="preserve"> </v>
      </c>
      <c r="CR18" s="15">
        <f t="shared" si="8"/>
        <v>1928.128563335991</v>
      </c>
      <c r="CS18" s="15">
        <f t="shared" si="9"/>
        <v>672.17820320921248</v>
      </c>
      <c r="CT18" s="15">
        <f t="shared" si="82"/>
        <v>2600.3067665452036</v>
      </c>
      <c r="CU18" s="15">
        <f t="shared" si="83"/>
        <v>1255.9503601267784</v>
      </c>
      <c r="CV18" s="15">
        <f t="shared" si="84"/>
        <v>2.8684782608695651</v>
      </c>
      <c r="CW18" s="15">
        <f t="shared" si="10"/>
        <v>155.62386661256767</v>
      </c>
      <c r="CX18" s="15">
        <f t="shared" si="11"/>
        <v>634.67260781275638</v>
      </c>
      <c r="CY18" s="15">
        <f t="shared" si="85"/>
        <v>790.29647442532405</v>
      </c>
      <c r="CZ18" s="15">
        <f t="shared" si="86"/>
        <v>-479.04874120018872</v>
      </c>
      <c r="DA18" s="15">
        <f t="shared" si="87"/>
        <v>0.24520337682271681</v>
      </c>
      <c r="DB18" s="15" t="str">
        <f t="shared" si="12"/>
        <v xml:space="preserve"> </v>
      </c>
      <c r="DC18" s="15" t="str">
        <f t="shared" si="13"/>
        <v xml:space="preserve"> </v>
      </c>
      <c r="DD18" s="15" t="str">
        <f t="shared" si="88"/>
        <v xml:space="preserve"> </v>
      </c>
      <c r="DE18" s="15" t="str">
        <f t="shared" si="89"/>
        <v xml:space="preserve"> </v>
      </c>
      <c r="DF18" s="15" t="str">
        <f t="shared" si="90"/>
        <v xml:space="preserve"> </v>
      </c>
      <c r="DG18" s="15">
        <f t="shared" si="14"/>
        <v>164.63495122080712</v>
      </c>
      <c r="DH18" s="15">
        <f t="shared" si="15"/>
        <v>334.87138746835768</v>
      </c>
      <c r="DI18" s="15">
        <f t="shared" si="91"/>
        <v>499.50633868916481</v>
      </c>
      <c r="DJ18" s="15">
        <f t="shared" si="92"/>
        <v>-170.23643624755056</v>
      </c>
      <c r="DK18" s="15">
        <f t="shared" si="93"/>
        <v>0.49163636363636365</v>
      </c>
      <c r="DL18" s="15" t="str">
        <f t="shared" si="16"/>
        <v xml:space="preserve"> </v>
      </c>
      <c r="DM18" s="15" t="str">
        <f t="shared" si="17"/>
        <v xml:space="preserve"> </v>
      </c>
      <c r="DN18" s="15" t="str">
        <f t="shared" si="94"/>
        <v xml:space="preserve"> </v>
      </c>
      <c r="DO18" s="15" t="str">
        <f t="shared" si="95"/>
        <v xml:space="preserve"> </v>
      </c>
      <c r="DP18" s="15" t="str">
        <f t="shared" si="96"/>
        <v xml:space="preserve"> </v>
      </c>
      <c r="DQ18" s="15" t="str">
        <f t="shared" si="18"/>
        <v xml:space="preserve"> </v>
      </c>
      <c r="DR18" s="15" t="str">
        <f t="shared" si="19"/>
        <v xml:space="preserve"> </v>
      </c>
      <c r="DS18" s="15" t="str">
        <f t="shared" si="97"/>
        <v xml:space="preserve"> </v>
      </c>
      <c r="DT18" s="15" t="str">
        <f t="shared" si="98"/>
        <v xml:space="preserve"> </v>
      </c>
      <c r="DU18" s="15" t="str">
        <f t="shared" si="99"/>
        <v xml:space="preserve"> </v>
      </c>
      <c r="DV18" s="15" t="str">
        <f t="shared" si="20"/>
        <v xml:space="preserve"> </v>
      </c>
      <c r="DW18" s="15" t="str">
        <f t="shared" si="21"/>
        <v xml:space="preserve"> </v>
      </c>
      <c r="DX18" s="15" t="str">
        <f t="shared" si="100"/>
        <v xml:space="preserve"> </v>
      </c>
      <c r="DY18" s="15" t="str">
        <f t="shared" si="101"/>
        <v xml:space="preserve"> </v>
      </c>
      <c r="DZ18" s="15" t="str">
        <f t="shared" si="102"/>
        <v xml:space="preserve"> </v>
      </c>
      <c r="EA18" s="15">
        <f>BX18-CC18-CH18-CR18-CW18-DG18</f>
        <v>722.83511127715281</v>
      </c>
      <c r="EB18" s="15">
        <f>BY18-CD18-CI18-CS18-CX18-DH18</f>
        <v>876.26709244447375</v>
      </c>
      <c r="EC18" s="15">
        <f t="shared" si="103"/>
        <v>1599.1022037216267</v>
      </c>
      <c r="ED18" s="15">
        <f t="shared" si="104"/>
        <v>-153.43198116732094</v>
      </c>
      <c r="EE18" s="28">
        <f t="shared" si="105"/>
        <v>0.82490272373540785</v>
      </c>
      <c r="EF18" s="5">
        <f t="shared" si="22"/>
        <v>1000.0484509048071</v>
      </c>
      <c r="EG18" s="5">
        <f t="shared" si="23"/>
        <v>120.19795714919442</v>
      </c>
      <c r="EH18" s="5">
        <f t="shared" si="24"/>
        <v>65.353912071947093</v>
      </c>
      <c r="EI18" s="5">
        <f t="shared" si="25"/>
        <v>246.18282101298178</v>
      </c>
      <c r="EJ18" s="5">
        <f t="shared" si="26"/>
        <v>126.72938309003018</v>
      </c>
      <c r="EK18" s="5">
        <f t="shared" si="27"/>
        <v>171.85169653721186</v>
      </c>
      <c r="EL18" s="5">
        <f t="shared" si="28"/>
        <v>206.45912132673845</v>
      </c>
      <c r="EM18" s="5">
        <f t="shared" si="29"/>
        <v>210.13098933867786</v>
      </c>
      <c r="EN18" s="5" t="str">
        <f t="shared" si="30"/>
        <v xml:space="preserve"> </v>
      </c>
      <c r="EO18" s="5" t="str">
        <f t="shared" si="31"/>
        <v xml:space="preserve"> </v>
      </c>
      <c r="EP18" s="5">
        <f t="shared" si="32"/>
        <v>88.175985856974194</v>
      </c>
      <c r="EQ18" s="5" t="str">
        <f t="shared" si="33"/>
        <v xml:space="preserve"> </v>
      </c>
      <c r="ER18" s="5" t="str">
        <f t="shared" si="34"/>
        <v xml:space="preserve"> </v>
      </c>
      <c r="ES18" s="5">
        <f t="shared" si="35"/>
        <v>182.53404421459155</v>
      </c>
      <c r="ET18" s="5" t="str">
        <f t="shared" si="36"/>
        <v xml:space="preserve"> </v>
      </c>
      <c r="EU18" s="5" t="str">
        <f t="shared" si="37"/>
        <v xml:space="preserve"> </v>
      </c>
      <c r="EV18" s="5" t="str">
        <f t="shared" si="38"/>
        <v xml:space="preserve"> </v>
      </c>
      <c r="EW18" s="5" t="str">
        <f t="shared" si="39"/>
        <v xml:space="preserve"> </v>
      </c>
      <c r="EX18" s="5" t="str">
        <f t="shared" si="40"/>
        <v xml:space="preserve"> </v>
      </c>
      <c r="EY18" s="5" t="str">
        <f t="shared" si="41"/>
        <v xml:space="preserve"> </v>
      </c>
      <c r="EZ18" s="5" t="str">
        <f t="shared" si="42"/>
        <v xml:space="preserve"> </v>
      </c>
      <c r="FA18" s="5" t="str">
        <f t="shared" si="43"/>
        <v xml:space="preserve"> </v>
      </c>
      <c r="FB18" s="5" t="str">
        <f t="shared" si="44"/>
        <v xml:space="preserve"> </v>
      </c>
      <c r="FC18" s="5" t="str">
        <f t="shared" si="106"/>
        <v xml:space="preserve"> </v>
      </c>
    </row>
    <row r="19" spans="1:159">
      <c r="A19" t="s">
        <v>28</v>
      </c>
      <c r="B19" s="17">
        <f t="shared" si="110"/>
        <v>2630235.2266207687</v>
      </c>
      <c r="C19" s="19">
        <v>3486</v>
      </c>
      <c r="D19" s="19">
        <v>6562</v>
      </c>
      <c r="E19" s="19">
        <v>2607</v>
      </c>
      <c r="F19" s="19">
        <f t="shared" si="111"/>
        <v>9169</v>
      </c>
      <c r="G19" s="39">
        <f t="shared" si="112"/>
        <v>3955</v>
      </c>
      <c r="H19" s="19">
        <f t="shared" si="113"/>
        <v>7335.2000000000007</v>
      </c>
      <c r="I19" s="39">
        <v>80</v>
      </c>
      <c r="J19" s="17">
        <v>782</v>
      </c>
      <c r="K19" s="17">
        <v>528</v>
      </c>
      <c r="L19" s="17">
        <f t="shared" si="114"/>
        <v>1310</v>
      </c>
      <c r="M19" s="17">
        <f t="shared" si="115"/>
        <v>254</v>
      </c>
      <c r="N19" s="17">
        <v>4201</v>
      </c>
      <c r="O19" s="17">
        <v>508</v>
      </c>
      <c r="P19" s="17">
        <f t="shared" si="116"/>
        <v>4709</v>
      </c>
      <c r="Q19" s="17">
        <f t="shared" si="117"/>
        <v>3693</v>
      </c>
      <c r="R19" s="17"/>
      <c r="S19" s="17"/>
      <c r="T19" s="17" t="str">
        <f t="shared" si="118"/>
        <v xml:space="preserve"> </v>
      </c>
      <c r="U19" s="17" t="str">
        <f t="shared" si="119"/>
        <v xml:space="preserve"> </v>
      </c>
      <c r="V19" s="17">
        <v>1099</v>
      </c>
      <c r="W19" s="17">
        <v>434</v>
      </c>
      <c r="X19" s="17">
        <f t="shared" si="120"/>
        <v>1533</v>
      </c>
      <c r="Y19" s="17">
        <f t="shared" si="121"/>
        <v>665</v>
      </c>
      <c r="Z19" s="17">
        <v>102</v>
      </c>
      <c r="AA19" s="17">
        <v>314</v>
      </c>
      <c r="AB19" s="17">
        <f t="shared" si="122"/>
        <v>416</v>
      </c>
      <c r="AC19" s="17">
        <f t="shared" si="123"/>
        <v>-212</v>
      </c>
      <c r="AD19" s="17">
        <v>104</v>
      </c>
      <c r="AE19" s="17">
        <v>155</v>
      </c>
      <c r="AF19" s="17">
        <f t="shared" si="124"/>
        <v>259</v>
      </c>
      <c r="AG19" s="17">
        <f t="shared" si="125"/>
        <v>-51</v>
      </c>
      <c r="AH19" s="17"/>
      <c r="AI19" s="17"/>
      <c r="AJ19" s="17" t="str">
        <f t="shared" si="126"/>
        <v xml:space="preserve"> </v>
      </c>
      <c r="AK19" s="17" t="str">
        <f t="shared" si="127"/>
        <v xml:space="preserve"> </v>
      </c>
      <c r="AL19" s="17"/>
      <c r="AM19" s="17"/>
      <c r="AN19" s="17" t="str">
        <f t="shared" si="128"/>
        <v xml:space="preserve"> </v>
      </c>
      <c r="AO19" s="17" t="str">
        <f t="shared" si="129"/>
        <v xml:space="preserve"> </v>
      </c>
      <c r="AP19" s="17"/>
      <c r="AQ19" s="17"/>
      <c r="AR19" s="17" t="str">
        <f t="shared" si="130"/>
        <v xml:space="preserve"> </v>
      </c>
      <c r="AS19" s="17" t="str">
        <f t="shared" si="131"/>
        <v xml:space="preserve"> </v>
      </c>
      <c r="AT19" s="17"/>
      <c r="AU19" s="17"/>
      <c r="AV19" s="17" t="str">
        <f t="shared" si="132"/>
        <v xml:space="preserve"> </v>
      </c>
      <c r="AW19" s="22" t="str">
        <f t="shared" si="133"/>
        <v xml:space="preserve"> </v>
      </c>
      <c r="AX19" s="17">
        <v>233</v>
      </c>
      <c r="AY19" s="17">
        <v>290</v>
      </c>
      <c r="AZ19" s="17">
        <v>258</v>
      </c>
      <c r="BA19" s="17">
        <v>215</v>
      </c>
      <c r="BB19" s="17">
        <v>240</v>
      </c>
      <c r="BC19" s="17">
        <v>206</v>
      </c>
      <c r="BD19" s="17">
        <v>453</v>
      </c>
      <c r="BE19" s="17">
        <v>167</v>
      </c>
      <c r="BF19" s="17"/>
      <c r="BG19" s="17"/>
      <c r="BH19" s="17"/>
      <c r="BI19" s="17"/>
      <c r="BJ19" s="17"/>
      <c r="BK19" s="17"/>
      <c r="BL19" s="17">
        <v>191</v>
      </c>
      <c r="BM19" s="17"/>
      <c r="BN19" s="17"/>
      <c r="BO19" s="17"/>
      <c r="BR19">
        <v>109</v>
      </c>
      <c r="BV19" s="22">
        <f t="shared" si="134"/>
        <v>6807</v>
      </c>
      <c r="BW19" s="25">
        <v>0.82312799999999997</v>
      </c>
      <c r="BX19" s="15">
        <f t="shared" si="0"/>
        <v>7972.0286516799333</v>
      </c>
      <c r="BY19" s="15">
        <f t="shared" si="1"/>
        <v>3167.1866343995102</v>
      </c>
      <c r="BZ19" s="15">
        <f t="shared" si="70"/>
        <v>11139.215286079443</v>
      </c>
      <c r="CA19" s="15">
        <f t="shared" si="71"/>
        <v>4804.8420172804235</v>
      </c>
      <c r="CB19" s="15">
        <f t="shared" si="72"/>
        <v>2.5170694284618333</v>
      </c>
      <c r="CC19" s="15">
        <f t="shared" si="2"/>
        <v>950.03450253180551</v>
      </c>
      <c r="CD19" s="15">
        <f t="shared" si="3"/>
        <v>641.45552089104001</v>
      </c>
      <c r="CE19" s="15">
        <f t="shared" si="73"/>
        <v>1591.4900234228455</v>
      </c>
      <c r="CF19" s="15">
        <f t="shared" si="74"/>
        <v>308.57898164076551</v>
      </c>
      <c r="CG19" s="15">
        <f t="shared" si="75"/>
        <v>1.4810606060606062</v>
      </c>
      <c r="CH19" s="15">
        <f t="shared" si="4"/>
        <v>5103.7019758773849</v>
      </c>
      <c r="CI19" s="15">
        <f t="shared" si="5"/>
        <v>617.15796328153101</v>
      </c>
      <c r="CJ19" s="15">
        <f t="shared" si="76"/>
        <v>5720.8599391589159</v>
      </c>
      <c r="CK19" s="15">
        <f t="shared" si="77"/>
        <v>4486.5440125958539</v>
      </c>
      <c r="CL19" s="15">
        <f t="shared" si="78"/>
        <v>8.2696850393700778</v>
      </c>
      <c r="CM19" s="15" t="str">
        <f t="shared" si="6"/>
        <v xml:space="preserve"> </v>
      </c>
      <c r="CN19" s="15" t="str">
        <f t="shared" si="7"/>
        <v xml:space="preserve"> </v>
      </c>
      <c r="CO19" s="15" t="str">
        <f t="shared" si="79"/>
        <v xml:space="preserve"> </v>
      </c>
      <c r="CP19" s="15" t="str">
        <f t="shared" si="80"/>
        <v xml:space="preserve"> </v>
      </c>
      <c r="CQ19" s="15" t="str">
        <f t="shared" si="81"/>
        <v xml:space="preserve"> </v>
      </c>
      <c r="CR19" s="15">
        <f t="shared" si="8"/>
        <v>1335.1507906425247</v>
      </c>
      <c r="CS19" s="15">
        <f t="shared" si="9"/>
        <v>527.25700012634729</v>
      </c>
      <c r="CT19" s="15">
        <f t="shared" si="82"/>
        <v>1862.407790768872</v>
      </c>
      <c r="CU19" s="15">
        <f t="shared" si="83"/>
        <v>807.89379051617743</v>
      </c>
      <c r="CV19" s="15">
        <f t="shared" si="84"/>
        <v>2.5322580645161294</v>
      </c>
      <c r="CW19" s="15">
        <f t="shared" si="10"/>
        <v>123.91754380849638</v>
      </c>
      <c r="CX19" s="15">
        <f t="shared" si="11"/>
        <v>381.47165446929279</v>
      </c>
      <c r="CY19" s="15">
        <f t="shared" si="85"/>
        <v>505.38919827778915</v>
      </c>
      <c r="CZ19" s="15">
        <f t="shared" si="86"/>
        <v>-257.55411066079643</v>
      </c>
      <c r="DA19" s="15">
        <f t="shared" si="87"/>
        <v>0.32484076433121017</v>
      </c>
      <c r="DB19" s="15">
        <f t="shared" si="12"/>
        <v>126.34729956944729</v>
      </c>
      <c r="DC19" s="15">
        <f t="shared" si="13"/>
        <v>188.30607147369548</v>
      </c>
      <c r="DD19" s="15">
        <f t="shared" si="88"/>
        <v>314.65337104314278</v>
      </c>
      <c r="DE19" s="15">
        <f t="shared" si="89"/>
        <v>-61.958771904248195</v>
      </c>
      <c r="DF19" s="15">
        <f t="shared" si="90"/>
        <v>0.67096774193548381</v>
      </c>
      <c r="DG19" s="15" t="str">
        <f t="shared" si="14"/>
        <v xml:space="preserve"> </v>
      </c>
      <c r="DH19" s="15" t="str">
        <f t="shared" si="15"/>
        <v xml:space="preserve"> </v>
      </c>
      <c r="DI19" s="15" t="str">
        <f t="shared" si="91"/>
        <v xml:space="preserve"> </v>
      </c>
      <c r="DJ19" s="15" t="str">
        <f t="shared" si="92"/>
        <v xml:space="preserve"> </v>
      </c>
      <c r="DK19" s="15" t="str">
        <f t="shared" si="93"/>
        <v xml:space="preserve"> </v>
      </c>
      <c r="DL19" s="15" t="str">
        <f t="shared" si="16"/>
        <v xml:space="preserve"> </v>
      </c>
      <c r="DM19" s="15" t="str">
        <f t="shared" si="17"/>
        <v xml:space="preserve"> </v>
      </c>
      <c r="DN19" s="15" t="str">
        <f t="shared" si="94"/>
        <v xml:space="preserve"> </v>
      </c>
      <c r="DO19" s="15" t="str">
        <f t="shared" si="95"/>
        <v xml:space="preserve"> </v>
      </c>
      <c r="DP19" s="15" t="str">
        <f t="shared" si="96"/>
        <v xml:space="preserve"> </v>
      </c>
      <c r="DQ19" s="15" t="str">
        <f t="shared" si="18"/>
        <v xml:space="preserve"> </v>
      </c>
      <c r="DR19" s="15" t="str">
        <f t="shared" si="19"/>
        <v xml:space="preserve"> </v>
      </c>
      <c r="DS19" s="15" t="str">
        <f t="shared" si="97"/>
        <v xml:space="preserve"> </v>
      </c>
      <c r="DT19" s="15" t="str">
        <f t="shared" si="98"/>
        <v xml:space="preserve"> </v>
      </c>
      <c r="DU19" s="15" t="str">
        <f t="shared" si="99"/>
        <v xml:space="preserve"> </v>
      </c>
      <c r="DV19" s="15" t="str">
        <f t="shared" si="20"/>
        <v xml:space="preserve"> </v>
      </c>
      <c r="DW19" s="15" t="str">
        <f t="shared" si="21"/>
        <v xml:space="preserve"> </v>
      </c>
      <c r="DX19" s="15" t="str">
        <f t="shared" si="100"/>
        <v xml:space="preserve"> </v>
      </c>
      <c r="DY19" s="15" t="str">
        <f t="shared" si="101"/>
        <v xml:space="preserve"> </v>
      </c>
      <c r="DZ19" s="15" t="str">
        <f t="shared" si="102"/>
        <v xml:space="preserve"> </v>
      </c>
      <c r="EA19" s="15">
        <f>BX19-CC19-CH19-CR19-CW19-DB19</f>
        <v>332.87653925027439</v>
      </c>
      <c r="EB19" s="15">
        <f>BY19-CD19-CI19-CS19-CX19-DC19</f>
        <v>811.53842415760346</v>
      </c>
      <c r="EC19" s="15">
        <f t="shared" si="103"/>
        <v>1144.4149634078778</v>
      </c>
      <c r="ED19" s="15">
        <f t="shared" si="104"/>
        <v>-478.66188490732907</v>
      </c>
      <c r="EE19" s="28">
        <f t="shared" si="105"/>
        <v>0.41017964071856278</v>
      </c>
      <c r="EF19" s="5">
        <f t="shared" si="22"/>
        <v>126.8433800004464</v>
      </c>
      <c r="EG19" s="5">
        <f t="shared" si="23"/>
        <v>22.605322680458094</v>
      </c>
      <c r="EH19" s="5">
        <f t="shared" si="24"/>
        <v>13.652882036082874</v>
      </c>
      <c r="EI19" s="5">
        <f t="shared" si="25"/>
        <v>36.153897894666038</v>
      </c>
      <c r="EJ19" s="5">
        <f t="shared" si="26"/>
        <v>25.367015797837567</v>
      </c>
      <c r="EK19" s="5">
        <f t="shared" si="27"/>
        <v>32.33009085540241</v>
      </c>
      <c r="EL19" s="5">
        <f t="shared" si="28"/>
        <v>105.44079138783825</v>
      </c>
      <c r="EM19" s="5">
        <f t="shared" si="29"/>
        <v>38.520170383709335</v>
      </c>
      <c r="EN19" s="5" t="str">
        <f t="shared" si="30"/>
        <v xml:space="preserve"> </v>
      </c>
      <c r="EO19" s="5" t="str">
        <f t="shared" si="31"/>
        <v xml:space="preserve"> </v>
      </c>
      <c r="EP19" s="5" t="str">
        <f t="shared" si="32"/>
        <v xml:space="preserve"> </v>
      </c>
      <c r="EQ19" s="5" t="str">
        <f t="shared" si="33"/>
        <v xml:space="preserve"> </v>
      </c>
      <c r="ER19" s="5" t="str">
        <f t="shared" si="34"/>
        <v xml:space="preserve"> </v>
      </c>
      <c r="ES19" s="5" t="str">
        <f t="shared" si="35"/>
        <v xml:space="preserve"> </v>
      </c>
      <c r="ET19" s="5">
        <f t="shared" si="36"/>
        <v>93.842091764791419</v>
      </c>
      <c r="EU19" s="5" t="str">
        <f t="shared" si="37"/>
        <v xml:space="preserve"> </v>
      </c>
      <c r="EV19" s="5" t="str">
        <f t="shared" si="38"/>
        <v xml:space="preserve"> </v>
      </c>
      <c r="EW19" s="5" t="str">
        <f t="shared" si="39"/>
        <v xml:space="preserve"> </v>
      </c>
      <c r="EX19" s="5" t="str">
        <f t="shared" si="40"/>
        <v xml:space="preserve"> </v>
      </c>
      <c r="EY19" s="5" t="str">
        <f t="shared" si="41"/>
        <v xml:space="preserve"> </v>
      </c>
      <c r="EZ19" s="5">
        <f t="shared" si="42"/>
        <v>19.526456557216999</v>
      </c>
      <c r="FA19" s="5" t="str">
        <f t="shared" si="43"/>
        <v xml:space="preserve"> </v>
      </c>
      <c r="FB19" s="5" t="str">
        <f t="shared" si="44"/>
        <v xml:space="preserve"> </v>
      </c>
      <c r="FC19" s="5" t="str">
        <f t="shared" si="106"/>
        <v xml:space="preserve"> </v>
      </c>
    </row>
    <row r="20" spans="1:159">
      <c r="A20" t="s">
        <v>73</v>
      </c>
      <c r="B20" s="17">
        <f t="shared" si="110"/>
        <v>1478688.524590164</v>
      </c>
      <c r="C20" s="19">
        <v>1525</v>
      </c>
      <c r="D20" s="19">
        <v>457</v>
      </c>
      <c r="E20" s="19">
        <v>1798</v>
      </c>
      <c r="F20" s="19">
        <f t="shared" si="111"/>
        <v>2255</v>
      </c>
      <c r="G20" s="39">
        <f t="shared" si="112"/>
        <v>-1341</v>
      </c>
      <c r="H20" s="19">
        <f t="shared" si="113"/>
        <v>834.35</v>
      </c>
      <c r="I20" s="39">
        <v>37</v>
      </c>
      <c r="J20" s="17">
        <v>18</v>
      </c>
      <c r="K20" s="17">
        <v>283</v>
      </c>
      <c r="L20" s="17">
        <f t="shared" si="114"/>
        <v>301</v>
      </c>
      <c r="M20" s="17">
        <f t="shared" si="115"/>
        <v>-265</v>
      </c>
      <c r="N20" s="17"/>
      <c r="O20" s="17"/>
      <c r="P20" s="17" t="str">
        <f t="shared" si="116"/>
        <v xml:space="preserve"> </v>
      </c>
      <c r="Q20" s="17" t="str">
        <f t="shared" si="117"/>
        <v xml:space="preserve"> </v>
      </c>
      <c r="R20" s="17">
        <v>9</v>
      </c>
      <c r="S20" s="17">
        <v>194</v>
      </c>
      <c r="T20" s="17">
        <f t="shared" si="118"/>
        <v>203</v>
      </c>
      <c r="U20" s="17">
        <f t="shared" si="119"/>
        <v>-185</v>
      </c>
      <c r="V20" s="17">
        <v>39</v>
      </c>
      <c r="W20" s="17">
        <v>402</v>
      </c>
      <c r="X20" s="17">
        <f t="shared" si="120"/>
        <v>441</v>
      </c>
      <c r="Y20" s="17">
        <f t="shared" si="121"/>
        <v>-363</v>
      </c>
      <c r="Z20" s="17">
        <v>230</v>
      </c>
      <c r="AA20" s="17">
        <v>350</v>
      </c>
      <c r="AB20" s="17">
        <f t="shared" si="122"/>
        <v>580</v>
      </c>
      <c r="AC20" s="17">
        <f t="shared" si="123"/>
        <v>-120</v>
      </c>
      <c r="AD20" s="17">
        <v>109</v>
      </c>
      <c r="AE20" s="17">
        <v>129</v>
      </c>
      <c r="AF20" s="17">
        <f t="shared" si="124"/>
        <v>238</v>
      </c>
      <c r="AG20" s="17">
        <f t="shared" si="125"/>
        <v>-20</v>
      </c>
      <c r="AH20" s="17"/>
      <c r="AI20" s="17"/>
      <c r="AJ20" s="17" t="str">
        <f t="shared" si="126"/>
        <v xml:space="preserve"> </v>
      </c>
      <c r="AK20" s="17" t="str">
        <f t="shared" si="127"/>
        <v xml:space="preserve"> </v>
      </c>
      <c r="AL20" s="17"/>
      <c r="AM20" s="17"/>
      <c r="AN20" s="17" t="str">
        <f t="shared" si="128"/>
        <v xml:space="preserve"> </v>
      </c>
      <c r="AO20" s="17" t="str">
        <f t="shared" si="129"/>
        <v xml:space="preserve"> </v>
      </c>
      <c r="AP20" s="17"/>
      <c r="AQ20" s="17"/>
      <c r="AR20" s="17" t="str">
        <f t="shared" si="130"/>
        <v xml:space="preserve"> </v>
      </c>
      <c r="AS20" s="17" t="str">
        <f t="shared" si="131"/>
        <v xml:space="preserve"> </v>
      </c>
      <c r="AT20" s="17"/>
      <c r="AU20" s="17"/>
      <c r="AV20" s="17" t="str">
        <f t="shared" si="132"/>
        <v xml:space="preserve"> </v>
      </c>
      <c r="AW20" s="22" t="str">
        <f t="shared" si="133"/>
        <v xml:space="preserve"> </v>
      </c>
      <c r="AX20" s="17">
        <v>76</v>
      </c>
      <c r="AY20" s="17">
        <v>83</v>
      </c>
      <c r="AZ20" s="17">
        <v>61</v>
      </c>
      <c r="BA20" s="17">
        <v>108</v>
      </c>
      <c r="BB20" s="17">
        <v>65</v>
      </c>
      <c r="BC20" s="17">
        <v>50</v>
      </c>
      <c r="BD20" s="17"/>
      <c r="BE20" s="17">
        <v>55</v>
      </c>
      <c r="BF20" s="17">
        <v>32</v>
      </c>
      <c r="BG20" s="17"/>
      <c r="BH20" s="17">
        <v>32</v>
      </c>
      <c r="BI20" s="17">
        <v>33</v>
      </c>
      <c r="BJ20" s="17"/>
      <c r="BK20" s="17"/>
      <c r="BL20" s="17"/>
      <c r="BM20" s="17"/>
      <c r="BN20" s="17"/>
      <c r="BO20" s="17"/>
      <c r="BV20" s="22">
        <f t="shared" si="134"/>
        <v>1660</v>
      </c>
      <c r="BW20" s="25">
        <v>0.85941900000000004</v>
      </c>
      <c r="BX20" s="15">
        <f t="shared" si="0"/>
        <v>531.75459234669006</v>
      </c>
      <c r="BY20" s="15">
        <f t="shared" si="1"/>
        <v>2092.1110657316162</v>
      </c>
      <c r="BZ20" s="15">
        <f t="shared" si="70"/>
        <v>2623.8656580783063</v>
      </c>
      <c r="CA20" s="15">
        <f t="shared" si="71"/>
        <v>-1560.3564733849262</v>
      </c>
      <c r="CB20" s="15">
        <f t="shared" si="72"/>
        <v>0.25417130144605121</v>
      </c>
      <c r="CC20" s="15">
        <f t="shared" si="2"/>
        <v>20.944382193086259</v>
      </c>
      <c r="CD20" s="15">
        <f t="shared" si="3"/>
        <v>329.29223114685618</v>
      </c>
      <c r="CE20" s="15">
        <f t="shared" si="73"/>
        <v>350.23661333994244</v>
      </c>
      <c r="CF20" s="15">
        <f t="shared" si="74"/>
        <v>-308.34784895376993</v>
      </c>
      <c r="CG20" s="15">
        <f t="shared" si="75"/>
        <v>6.3604240282685506E-2</v>
      </c>
      <c r="CH20" s="15" t="str">
        <f t="shared" si="4"/>
        <v xml:space="preserve"> </v>
      </c>
      <c r="CI20" s="15" t="str">
        <f t="shared" si="5"/>
        <v xml:space="preserve"> </v>
      </c>
      <c r="CJ20" s="15" t="str">
        <f t="shared" si="76"/>
        <v xml:space="preserve"> </v>
      </c>
      <c r="CK20" s="15" t="str">
        <f t="shared" si="77"/>
        <v xml:space="preserve"> </v>
      </c>
      <c r="CL20" s="15" t="str">
        <f t="shared" si="78"/>
        <v xml:space="preserve"> </v>
      </c>
      <c r="CM20" s="15">
        <f t="shared" si="6"/>
        <v>10.47219109654313</v>
      </c>
      <c r="CN20" s="15">
        <f t="shared" si="7"/>
        <v>225.73389696992967</v>
      </c>
      <c r="CO20" s="15">
        <f t="shared" si="79"/>
        <v>236.2060880664728</v>
      </c>
      <c r="CP20" s="15">
        <f t="shared" si="80"/>
        <v>-215.26170587338655</v>
      </c>
      <c r="CQ20" s="15">
        <f t="shared" si="81"/>
        <v>4.6391752577319589E-2</v>
      </c>
      <c r="CR20" s="15">
        <f t="shared" si="8"/>
        <v>45.379494751686892</v>
      </c>
      <c r="CS20" s="15">
        <f t="shared" si="9"/>
        <v>467.75786897892641</v>
      </c>
      <c r="CT20" s="15">
        <f t="shared" si="82"/>
        <v>513.13736373061329</v>
      </c>
      <c r="CU20" s="15">
        <f t="shared" si="83"/>
        <v>-422.37837422723953</v>
      </c>
      <c r="CV20" s="15">
        <f t="shared" si="84"/>
        <v>9.7014925373134331E-2</v>
      </c>
      <c r="CW20" s="15">
        <f t="shared" si="10"/>
        <v>267.62266135610218</v>
      </c>
      <c r="CX20" s="15">
        <f t="shared" si="11"/>
        <v>407.25187597667724</v>
      </c>
      <c r="CY20" s="15">
        <f t="shared" si="85"/>
        <v>674.87453733277948</v>
      </c>
      <c r="CZ20" s="15">
        <f t="shared" si="86"/>
        <v>-139.62921462057506</v>
      </c>
      <c r="DA20" s="15">
        <f t="shared" si="87"/>
        <v>0.65714285714285714</v>
      </c>
      <c r="DB20" s="15">
        <f t="shared" si="12"/>
        <v>126.82986994702235</v>
      </c>
      <c r="DC20" s="15">
        <f t="shared" si="13"/>
        <v>150.10140571711818</v>
      </c>
      <c r="DD20" s="15">
        <f t="shared" si="88"/>
        <v>276.93127566414051</v>
      </c>
      <c r="DE20" s="15">
        <f t="shared" si="89"/>
        <v>-23.271535770095838</v>
      </c>
      <c r="DF20" s="15">
        <f t="shared" si="90"/>
        <v>0.84496124031007758</v>
      </c>
      <c r="DG20" s="15" t="str">
        <f t="shared" si="14"/>
        <v xml:space="preserve"> </v>
      </c>
      <c r="DH20" s="15" t="str">
        <f t="shared" si="15"/>
        <v xml:space="preserve"> </v>
      </c>
      <c r="DI20" s="15" t="str">
        <f t="shared" si="91"/>
        <v xml:space="preserve"> </v>
      </c>
      <c r="DJ20" s="15" t="str">
        <f t="shared" si="92"/>
        <v xml:space="preserve"> </v>
      </c>
      <c r="DK20" s="15" t="str">
        <f t="shared" si="93"/>
        <v xml:space="preserve"> </v>
      </c>
      <c r="DL20" s="15" t="str">
        <f t="shared" si="16"/>
        <v xml:space="preserve"> </v>
      </c>
      <c r="DM20" s="15" t="str">
        <f t="shared" si="17"/>
        <v xml:space="preserve"> </v>
      </c>
      <c r="DN20" s="15" t="str">
        <f t="shared" si="94"/>
        <v xml:space="preserve"> </v>
      </c>
      <c r="DO20" s="15" t="str">
        <f t="shared" si="95"/>
        <v xml:space="preserve"> </v>
      </c>
      <c r="DP20" s="15" t="str">
        <f t="shared" si="96"/>
        <v xml:space="preserve"> </v>
      </c>
      <c r="DQ20" s="15" t="str">
        <f t="shared" si="18"/>
        <v xml:space="preserve"> </v>
      </c>
      <c r="DR20" s="15" t="str">
        <f t="shared" si="19"/>
        <v xml:space="preserve"> </v>
      </c>
      <c r="DS20" s="15" t="str">
        <f t="shared" si="97"/>
        <v xml:space="preserve"> </v>
      </c>
      <c r="DT20" s="15" t="str">
        <f t="shared" si="98"/>
        <v xml:space="preserve"> </v>
      </c>
      <c r="DU20" s="15" t="str">
        <f t="shared" si="99"/>
        <v xml:space="preserve"> </v>
      </c>
      <c r="DV20" s="15" t="str">
        <f t="shared" si="20"/>
        <v xml:space="preserve"> </v>
      </c>
      <c r="DW20" s="15" t="str">
        <f t="shared" si="21"/>
        <v xml:space="preserve"> </v>
      </c>
      <c r="DX20" s="15" t="str">
        <f t="shared" si="100"/>
        <v xml:space="preserve"> </v>
      </c>
      <c r="DY20" s="15" t="str">
        <f t="shared" si="101"/>
        <v xml:space="preserve"> </v>
      </c>
      <c r="DZ20" s="15" t="str">
        <f t="shared" si="102"/>
        <v xml:space="preserve"> </v>
      </c>
      <c r="EA20" s="15">
        <f>BX20-CC20-CM20-CR20-CW20-DB20</f>
        <v>60.505993002249241</v>
      </c>
      <c r="EB20" s="15">
        <f>BY20-CD20-CN20-CS20-CX20-DC20</f>
        <v>511.97378694210863</v>
      </c>
      <c r="EC20" s="15">
        <f t="shared" si="103"/>
        <v>572.47977994435792</v>
      </c>
      <c r="ED20" s="15">
        <f t="shared" si="104"/>
        <v>-451.4677939398594</v>
      </c>
      <c r="EE20" s="28">
        <f t="shared" si="105"/>
        <v>0.11818181818181826</v>
      </c>
      <c r="EF20" s="5">
        <f t="shared" si="22"/>
        <v>41.37380635207694</v>
      </c>
      <c r="EG20" s="5">
        <f t="shared" si="23"/>
        <v>6.4697992499242138</v>
      </c>
      <c r="EH20" s="5">
        <f t="shared" si="24"/>
        <v>3.2280069930273463</v>
      </c>
      <c r="EI20" s="5">
        <f t="shared" si="25"/>
        <v>18.161027779646197</v>
      </c>
      <c r="EJ20" s="5">
        <f t="shared" si="26"/>
        <v>6.870233445247675</v>
      </c>
      <c r="EK20" s="5">
        <f t="shared" si="27"/>
        <v>7.8471094309229157</v>
      </c>
      <c r="EL20" s="5" t="str">
        <f t="shared" si="28"/>
        <v xml:space="preserve"> </v>
      </c>
      <c r="EM20" s="5">
        <f t="shared" si="29"/>
        <v>12.686283659305468</v>
      </c>
      <c r="EN20" s="5">
        <f t="shared" si="30"/>
        <v>7.0292562036480968</v>
      </c>
      <c r="EO20" s="5" t="str">
        <f t="shared" si="31"/>
        <v xml:space="preserve"> </v>
      </c>
      <c r="EP20" s="5">
        <f t="shared" si="32"/>
        <v>5.3643185312227644</v>
      </c>
      <c r="EQ20" s="5">
        <f t="shared" si="33"/>
        <v>10.061487886730818</v>
      </c>
      <c r="ER20" s="5" t="str">
        <f t="shared" si="34"/>
        <v xml:space="preserve"> </v>
      </c>
      <c r="ES20" s="5" t="str">
        <f t="shared" si="35"/>
        <v xml:space="preserve"> </v>
      </c>
      <c r="ET20" s="5" t="str">
        <f t="shared" si="36"/>
        <v xml:space="preserve"> </v>
      </c>
      <c r="EU20" s="5" t="str">
        <f t="shared" si="37"/>
        <v xml:space="preserve"> </v>
      </c>
      <c r="EV20" s="5" t="str">
        <f t="shared" si="38"/>
        <v xml:space="preserve"> </v>
      </c>
      <c r="EW20" s="5" t="str">
        <f t="shared" si="39"/>
        <v xml:space="preserve"> </v>
      </c>
      <c r="EX20" s="5" t="str">
        <f t="shared" si="40"/>
        <v xml:space="preserve"> </v>
      </c>
      <c r="EY20" s="5" t="str">
        <f t="shared" si="41"/>
        <v xml:space="preserve"> </v>
      </c>
      <c r="EZ20" s="5" t="str">
        <f t="shared" si="42"/>
        <v xml:space="preserve"> </v>
      </c>
      <c r="FA20" s="5" t="str">
        <f t="shared" si="43"/>
        <v xml:space="preserve"> </v>
      </c>
      <c r="FB20" s="5" t="str">
        <f t="shared" si="44"/>
        <v xml:space="preserve"> </v>
      </c>
      <c r="FC20" s="5" t="str">
        <f t="shared" si="106"/>
        <v xml:space="preserve"> </v>
      </c>
    </row>
    <row r="21" spans="1:159">
      <c r="A21" t="s">
        <v>297</v>
      </c>
      <c r="B21" s="17">
        <f>SUM(B14:B20)</f>
        <v>26860923.593022909</v>
      </c>
      <c r="C21" s="19">
        <f>(F21*1000000)/B21</f>
        <v>2619.0834338352233</v>
      </c>
      <c r="D21" s="19">
        <f>SUM(D14:D20)</f>
        <v>43007</v>
      </c>
      <c r="E21" s="19">
        <f t="shared" ref="E21:BV21" si="135">SUM(E14:E20)</f>
        <v>27344</v>
      </c>
      <c r="F21" s="19">
        <f t="shared" si="135"/>
        <v>70351</v>
      </c>
      <c r="G21" s="39">
        <f t="shared" si="135"/>
        <v>15663</v>
      </c>
      <c r="H21" s="19">
        <f>SUM(H14:H20)</f>
        <v>47392.1</v>
      </c>
      <c r="I21" s="39">
        <f>H21/F21*100</f>
        <v>67.365211581924925</v>
      </c>
      <c r="J21" s="17">
        <f t="shared" si="135"/>
        <v>14469</v>
      </c>
      <c r="K21" s="17">
        <f t="shared" si="135"/>
        <v>6271</v>
      </c>
      <c r="L21" s="17">
        <f t="shared" si="114"/>
        <v>20740</v>
      </c>
      <c r="M21" s="17">
        <f t="shared" si="115"/>
        <v>8198</v>
      </c>
      <c r="N21" s="17">
        <f t="shared" si="135"/>
        <v>10259</v>
      </c>
      <c r="O21" s="17">
        <f t="shared" si="135"/>
        <v>2605</v>
      </c>
      <c r="P21" s="17">
        <f t="shared" si="116"/>
        <v>12864</v>
      </c>
      <c r="Q21" s="17">
        <f t="shared" si="117"/>
        <v>7654</v>
      </c>
      <c r="R21" s="17">
        <f t="shared" si="135"/>
        <v>450</v>
      </c>
      <c r="S21" s="17">
        <f t="shared" si="135"/>
        <v>317</v>
      </c>
      <c r="T21" s="17">
        <f t="shared" si="118"/>
        <v>767</v>
      </c>
      <c r="U21" s="17">
        <f t="shared" si="119"/>
        <v>133</v>
      </c>
      <c r="V21" s="17">
        <f t="shared" si="135"/>
        <v>10585</v>
      </c>
      <c r="W21" s="17">
        <f t="shared" si="135"/>
        <v>4791</v>
      </c>
      <c r="X21" s="17">
        <f t="shared" si="120"/>
        <v>15376</v>
      </c>
      <c r="Y21" s="17">
        <f t="shared" si="121"/>
        <v>5794</v>
      </c>
      <c r="Z21" s="17">
        <f t="shared" si="135"/>
        <v>1040</v>
      </c>
      <c r="AA21" s="17">
        <f t="shared" si="135"/>
        <v>3744</v>
      </c>
      <c r="AB21" s="17">
        <f t="shared" si="122"/>
        <v>4784</v>
      </c>
      <c r="AC21" s="17">
        <f t="shared" si="123"/>
        <v>-2704</v>
      </c>
      <c r="AD21" s="17">
        <f t="shared" si="135"/>
        <v>213</v>
      </c>
      <c r="AE21" s="17">
        <f t="shared" si="135"/>
        <v>284</v>
      </c>
      <c r="AF21" s="17">
        <f t="shared" si="124"/>
        <v>497</v>
      </c>
      <c r="AG21" s="17">
        <f t="shared" si="125"/>
        <v>-71</v>
      </c>
      <c r="AH21" s="17">
        <f t="shared" si="135"/>
        <v>676</v>
      </c>
      <c r="AI21" s="17">
        <f t="shared" si="135"/>
        <v>1375</v>
      </c>
      <c r="AJ21" s="17">
        <f t="shared" si="126"/>
        <v>2051</v>
      </c>
      <c r="AK21" s="17">
        <f t="shared" si="127"/>
        <v>-699</v>
      </c>
      <c r="AL21" s="17">
        <f t="shared" si="135"/>
        <v>524</v>
      </c>
      <c r="AM21" s="17">
        <f t="shared" si="135"/>
        <v>97</v>
      </c>
      <c r="AN21" s="17">
        <f t="shared" si="128"/>
        <v>621</v>
      </c>
      <c r="AO21" s="17">
        <f t="shared" si="129"/>
        <v>427</v>
      </c>
      <c r="AP21" s="17">
        <f t="shared" si="135"/>
        <v>570</v>
      </c>
      <c r="AQ21" s="17">
        <f t="shared" si="135"/>
        <v>472</v>
      </c>
      <c r="AR21" s="17">
        <f t="shared" si="130"/>
        <v>1042</v>
      </c>
      <c r="AS21" s="17">
        <f t="shared" si="131"/>
        <v>98</v>
      </c>
      <c r="AT21" s="17">
        <f t="shared" si="135"/>
        <v>71</v>
      </c>
      <c r="AU21" s="17">
        <f t="shared" si="135"/>
        <v>285</v>
      </c>
      <c r="AV21" s="17">
        <f t="shared" si="132"/>
        <v>356</v>
      </c>
      <c r="AW21" s="22">
        <f t="shared" si="133"/>
        <v>-214</v>
      </c>
      <c r="AX21" s="17">
        <f t="shared" si="135"/>
        <v>3066</v>
      </c>
      <c r="AY21" s="17">
        <f t="shared" si="135"/>
        <v>2665</v>
      </c>
      <c r="AZ21" s="17">
        <f t="shared" si="135"/>
        <v>2086</v>
      </c>
      <c r="BA21" s="17">
        <f t="shared" si="135"/>
        <v>2364</v>
      </c>
      <c r="BB21" s="17">
        <f t="shared" si="135"/>
        <v>2027</v>
      </c>
      <c r="BC21" s="17">
        <f t="shared" si="135"/>
        <v>1870</v>
      </c>
      <c r="BD21" s="17">
        <f t="shared" si="135"/>
        <v>1759</v>
      </c>
      <c r="BE21" s="17">
        <f t="shared" si="135"/>
        <v>1519</v>
      </c>
      <c r="BF21" s="17">
        <f t="shared" si="135"/>
        <v>184</v>
      </c>
      <c r="BG21" s="17">
        <f t="shared" si="135"/>
        <v>153</v>
      </c>
      <c r="BH21" s="17">
        <f t="shared" si="135"/>
        <v>626</v>
      </c>
      <c r="BI21" s="17">
        <f t="shared" si="135"/>
        <v>33</v>
      </c>
      <c r="BJ21" s="17">
        <f t="shared" si="135"/>
        <v>28</v>
      </c>
      <c r="BK21" s="17">
        <f t="shared" si="135"/>
        <v>565</v>
      </c>
      <c r="BL21" s="17">
        <f t="shared" si="135"/>
        <v>218</v>
      </c>
      <c r="BM21" s="17">
        <f t="shared" si="135"/>
        <v>64</v>
      </c>
      <c r="BN21" s="17">
        <f t="shared" si="135"/>
        <v>0</v>
      </c>
      <c r="BO21" s="17">
        <f t="shared" si="135"/>
        <v>65</v>
      </c>
      <c r="BP21" s="17">
        <f t="shared" si="135"/>
        <v>32</v>
      </c>
      <c r="BQ21" s="17">
        <f t="shared" si="135"/>
        <v>27</v>
      </c>
      <c r="BR21" s="17">
        <f t="shared" si="135"/>
        <v>109</v>
      </c>
      <c r="BS21" s="17">
        <f t="shared" si="135"/>
        <v>0</v>
      </c>
      <c r="BT21" s="17">
        <f t="shared" si="135"/>
        <v>0</v>
      </c>
      <c r="BU21" s="31">
        <f t="shared" si="135"/>
        <v>0</v>
      </c>
      <c r="BV21" s="31">
        <f t="shared" si="135"/>
        <v>50891</v>
      </c>
      <c r="BW21" s="25">
        <f>SUM(BW14:BW20)</f>
        <v>8.377694</v>
      </c>
      <c r="BX21" s="15">
        <f t="shared" si="0"/>
        <v>5133.5128735902745</v>
      </c>
      <c r="BY21" s="15">
        <f t="shared" si="1"/>
        <v>3263.9053180982737</v>
      </c>
      <c r="BZ21" s="15">
        <f t="shared" si="70"/>
        <v>8397.4181916885482</v>
      </c>
      <c r="CA21" s="15">
        <f t="shared" si="71"/>
        <v>1869.6075554920008</v>
      </c>
      <c r="CB21" s="15">
        <f t="shared" si="72"/>
        <v>1.5728130485664131</v>
      </c>
      <c r="CC21" s="15">
        <f t="shared" si="2"/>
        <v>1727.0862363796052</v>
      </c>
      <c r="CD21" s="15">
        <f t="shared" si="3"/>
        <v>748.53533681225406</v>
      </c>
      <c r="CE21" s="15">
        <f t="shared" si="73"/>
        <v>2475.6215731918592</v>
      </c>
      <c r="CF21" s="15">
        <f t="shared" si="74"/>
        <v>978.55089956735117</v>
      </c>
      <c r="CG21" s="15">
        <f t="shared" si="75"/>
        <v>2.3072875139531175</v>
      </c>
      <c r="CH21" s="15">
        <f t="shared" si="4"/>
        <v>1224.5613172312094</v>
      </c>
      <c r="CI21" s="15">
        <f t="shared" si="5"/>
        <v>310.94475400987432</v>
      </c>
      <c r="CJ21" s="15">
        <f t="shared" si="76"/>
        <v>1535.5060712410836</v>
      </c>
      <c r="CK21" s="15">
        <f t="shared" si="77"/>
        <v>913.61656322133513</v>
      </c>
      <c r="CL21" s="15">
        <f t="shared" si="78"/>
        <v>3.9381957773512473</v>
      </c>
      <c r="CM21" s="15">
        <f t="shared" si="6"/>
        <v>53.71406499210881</v>
      </c>
      <c r="CN21" s="15">
        <f t="shared" si="7"/>
        <v>37.838574672218868</v>
      </c>
      <c r="CO21" s="15">
        <f t="shared" si="79"/>
        <v>91.552639664327671</v>
      </c>
      <c r="CP21" s="15">
        <f t="shared" si="80"/>
        <v>15.875490319889941</v>
      </c>
      <c r="CQ21" s="15">
        <f t="shared" si="81"/>
        <v>1.4195583596214512</v>
      </c>
      <c r="CR21" s="15">
        <f t="shared" si="8"/>
        <v>1263.4741732032705</v>
      </c>
      <c r="CS21" s="15">
        <f t="shared" si="9"/>
        <v>571.87574528265179</v>
      </c>
      <c r="CT21" s="15">
        <f t="shared" si="82"/>
        <v>1835.3499184859224</v>
      </c>
      <c r="CU21" s="15">
        <f t="shared" si="83"/>
        <v>691.59842792061875</v>
      </c>
      <c r="CV21" s="15">
        <f t="shared" si="84"/>
        <v>2.2093508662074721</v>
      </c>
      <c r="CW21" s="15">
        <f t="shared" si="10"/>
        <v>124.13917242620703</v>
      </c>
      <c r="CX21" s="15">
        <f t="shared" si="11"/>
        <v>446.90102073434525</v>
      </c>
      <c r="CY21" s="15">
        <f t="shared" si="85"/>
        <v>571.04019316055223</v>
      </c>
      <c r="CZ21" s="15">
        <f t="shared" si="86"/>
        <v>-322.76184830813821</v>
      </c>
      <c r="DA21" s="15">
        <f t="shared" si="87"/>
        <v>0.27777777777777779</v>
      </c>
      <c r="DB21" s="15">
        <f t="shared" si="12"/>
        <v>25.42465742959817</v>
      </c>
      <c r="DC21" s="15">
        <f t="shared" si="13"/>
        <v>33.899543239464222</v>
      </c>
      <c r="DD21" s="15">
        <f t="shared" si="88"/>
        <v>59.324200669062392</v>
      </c>
      <c r="DE21" s="15">
        <f t="shared" si="89"/>
        <v>-8.474885809866052</v>
      </c>
      <c r="DF21" s="15">
        <f t="shared" si="90"/>
        <v>0.75000000000000011</v>
      </c>
      <c r="DG21" s="15">
        <f t="shared" si="14"/>
        <v>80.690462077034567</v>
      </c>
      <c r="DH21" s="15">
        <f t="shared" si="15"/>
        <v>164.12630969811025</v>
      </c>
      <c r="DI21" s="15">
        <f t="shared" si="91"/>
        <v>244.81677177514482</v>
      </c>
      <c r="DJ21" s="15">
        <f t="shared" si="92"/>
        <v>-83.435847621075681</v>
      </c>
      <c r="DK21" s="15">
        <f t="shared" si="93"/>
        <v>0.49163636363636365</v>
      </c>
      <c r="DL21" s="15">
        <f t="shared" si="16"/>
        <v>62.547044568588923</v>
      </c>
      <c r="DM21" s="15">
        <f t="shared" si="17"/>
        <v>11.578365120521232</v>
      </c>
      <c r="DN21" s="15">
        <f t="shared" si="94"/>
        <v>74.125409689110157</v>
      </c>
      <c r="DO21" s="15">
        <f t="shared" si="95"/>
        <v>50.968679448067689</v>
      </c>
      <c r="DP21" s="15">
        <f t="shared" si="96"/>
        <v>5.4020618556701034</v>
      </c>
      <c r="DQ21" s="15">
        <f t="shared" si="18"/>
        <v>68.037815656671157</v>
      </c>
      <c r="DR21" s="15">
        <f t="shared" si="19"/>
        <v>56.340085947278574</v>
      </c>
      <c r="DS21" s="15">
        <f t="shared" si="97"/>
        <v>124.37790160394974</v>
      </c>
      <c r="DT21" s="15">
        <f t="shared" si="98"/>
        <v>11.697729709392583</v>
      </c>
      <c r="DU21" s="15">
        <f t="shared" si="99"/>
        <v>1.2076271186440677</v>
      </c>
      <c r="DV21" s="15">
        <f t="shared" si="20"/>
        <v>8.4748858098660556</v>
      </c>
      <c r="DW21" s="15">
        <f t="shared" si="21"/>
        <v>34.018907828335578</v>
      </c>
      <c r="DX21" s="15">
        <f t="shared" si="100"/>
        <v>42.493793638201637</v>
      </c>
      <c r="DY21" s="15">
        <f t="shared" si="101"/>
        <v>-25.544022018469523</v>
      </c>
      <c r="DZ21" s="15">
        <f t="shared" si="102"/>
        <v>0.24912280701754383</v>
      </c>
      <c r="EA21" s="15">
        <f t="shared" ref="EA21:EA69" si="136">BX21-CC21-CH21-CM21-CR21-CW21-DB21-DG21-DL21-DQ21-DV21</f>
        <v>495.36304381611455</v>
      </c>
      <c r="EB21" s="15">
        <f t="shared" ref="EB21:EB69" si="137">BY21-CD21-CI21-CN21-CS21-CX21-DC21-DH21-DM21-DR21-DW21</f>
        <v>847.8466747532193</v>
      </c>
      <c r="EC21" s="15">
        <f t="shared" si="103"/>
        <v>1343.2097185693337</v>
      </c>
      <c r="ED21" s="15">
        <f t="shared" si="104"/>
        <v>-352.48363093710475</v>
      </c>
      <c r="EE21" s="28">
        <f t="shared" si="105"/>
        <v>0.58426017175841216</v>
      </c>
      <c r="EF21" s="5">
        <f t="shared" si="22"/>
        <v>1669.1064509929986</v>
      </c>
      <c r="EG21" s="5">
        <f t="shared" si="23"/>
        <v>207.73512049455456</v>
      </c>
      <c r="EH21" s="5">
        <f t="shared" si="24"/>
        <v>110.38725553204991</v>
      </c>
      <c r="EI21" s="5">
        <f t="shared" si="25"/>
        <v>397.5247191767001</v>
      </c>
      <c r="EJ21" s="5">
        <f t="shared" si="26"/>
        <v>214.24558759256979</v>
      </c>
      <c r="EK21" s="5">
        <f t="shared" si="27"/>
        <v>293.48189271651705</v>
      </c>
      <c r="EL21" s="5">
        <f t="shared" si="28"/>
        <v>409.42682572010477</v>
      </c>
      <c r="EM21" s="5">
        <f t="shared" si="29"/>
        <v>350.37208869972739</v>
      </c>
      <c r="EN21" s="5">
        <f t="shared" si="30"/>
        <v>40.418223170976553</v>
      </c>
      <c r="EO21" s="5">
        <f t="shared" si="31"/>
        <v>89.145825673881262</v>
      </c>
      <c r="EP21" s="5">
        <f t="shared" si="32"/>
        <v>104.93948126704534</v>
      </c>
      <c r="EQ21" s="5">
        <f t="shared" si="33"/>
        <v>10.061487886730818</v>
      </c>
      <c r="ER21" s="5">
        <f t="shared" si="34"/>
        <v>6.677976296523136</v>
      </c>
      <c r="ES21" s="5">
        <f t="shared" si="35"/>
        <v>182.53404421459155</v>
      </c>
      <c r="ET21" s="5">
        <f t="shared" si="36"/>
        <v>107.10772777342686</v>
      </c>
      <c r="EU21" s="5">
        <f t="shared" si="37"/>
        <v>12.146840113421119</v>
      </c>
      <c r="EV21" s="5" t="str">
        <f t="shared" si="38"/>
        <v xml:space="preserve"> </v>
      </c>
      <c r="EW21" s="5">
        <f t="shared" si="39"/>
        <v>18.896398026750905</v>
      </c>
      <c r="EX21" s="5">
        <f t="shared" si="40"/>
        <v>51.359337207753335</v>
      </c>
      <c r="EY21" s="5">
        <f t="shared" si="41"/>
        <v>11.458715732604501</v>
      </c>
      <c r="EZ21" s="5">
        <f t="shared" si="42"/>
        <v>19.526456557216999</v>
      </c>
      <c r="FA21" s="5" t="str">
        <f t="shared" si="43"/>
        <v xml:space="preserve"> </v>
      </c>
      <c r="FB21" s="5" t="str">
        <f t="shared" si="44"/>
        <v xml:space="preserve"> </v>
      </c>
      <c r="FC21" s="5" t="str">
        <f t="shared" si="106"/>
        <v xml:space="preserve"> </v>
      </c>
    </row>
    <row r="22" spans="1:159">
      <c r="A22" s="8" t="s">
        <v>302</v>
      </c>
      <c r="B22" s="8"/>
      <c r="C22" s="19"/>
      <c r="D22" s="19"/>
      <c r="E22" s="19"/>
      <c r="F22" s="19"/>
      <c r="G22" s="39"/>
      <c r="H22" s="19"/>
      <c r="I22" s="39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22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V22" s="29"/>
      <c r="BW22" s="25"/>
      <c r="BX22" s="15" t="str">
        <f t="shared" si="0"/>
        <v xml:space="preserve"> </v>
      </c>
      <c r="BY22" s="15" t="str">
        <f t="shared" si="1"/>
        <v xml:space="preserve"> </v>
      </c>
      <c r="BZ22" s="15" t="str">
        <f t="shared" si="70"/>
        <v xml:space="preserve"> </v>
      </c>
      <c r="CA22" s="15" t="str">
        <f t="shared" si="71"/>
        <v xml:space="preserve"> </v>
      </c>
      <c r="CB22" s="15" t="str">
        <f t="shared" si="72"/>
        <v xml:space="preserve"> </v>
      </c>
      <c r="CC22" s="15" t="str">
        <f t="shared" si="2"/>
        <v xml:space="preserve"> </v>
      </c>
      <c r="CD22" s="15" t="str">
        <f t="shared" si="3"/>
        <v xml:space="preserve"> </v>
      </c>
      <c r="CE22" s="15" t="str">
        <f t="shared" si="73"/>
        <v xml:space="preserve"> </v>
      </c>
      <c r="CF22" s="15" t="str">
        <f t="shared" si="74"/>
        <v xml:space="preserve"> </v>
      </c>
      <c r="CG22" s="15" t="str">
        <f t="shared" si="75"/>
        <v xml:space="preserve"> </v>
      </c>
      <c r="CH22" s="15" t="str">
        <f t="shared" si="4"/>
        <v xml:space="preserve"> </v>
      </c>
      <c r="CI22" s="15" t="str">
        <f t="shared" si="5"/>
        <v xml:space="preserve"> </v>
      </c>
      <c r="CJ22" s="15" t="str">
        <f t="shared" si="76"/>
        <v xml:space="preserve"> </v>
      </c>
      <c r="CK22" s="15" t="str">
        <f t="shared" si="77"/>
        <v xml:space="preserve"> </v>
      </c>
      <c r="CL22" s="15" t="str">
        <f t="shared" si="78"/>
        <v xml:space="preserve"> </v>
      </c>
      <c r="CM22" s="15" t="str">
        <f t="shared" si="6"/>
        <v xml:space="preserve"> </v>
      </c>
      <c r="CN22" s="15" t="str">
        <f t="shared" si="7"/>
        <v xml:space="preserve"> </v>
      </c>
      <c r="CO22" s="15" t="str">
        <f t="shared" si="79"/>
        <v xml:space="preserve"> </v>
      </c>
      <c r="CP22" s="15" t="str">
        <f t="shared" si="80"/>
        <v xml:space="preserve"> </v>
      </c>
      <c r="CQ22" s="15" t="str">
        <f t="shared" si="81"/>
        <v xml:space="preserve"> </v>
      </c>
      <c r="CR22" s="15" t="str">
        <f t="shared" si="8"/>
        <v xml:space="preserve"> </v>
      </c>
      <c r="CS22" s="15" t="str">
        <f t="shared" si="9"/>
        <v xml:space="preserve"> </v>
      </c>
      <c r="CT22" s="15" t="str">
        <f t="shared" si="82"/>
        <v xml:space="preserve"> </v>
      </c>
      <c r="CU22" s="15" t="str">
        <f t="shared" si="83"/>
        <v xml:space="preserve"> </v>
      </c>
      <c r="CV22" s="15" t="str">
        <f t="shared" si="84"/>
        <v xml:space="preserve"> </v>
      </c>
      <c r="CW22" s="15" t="str">
        <f t="shared" si="10"/>
        <v xml:space="preserve"> </v>
      </c>
      <c r="CX22" s="15" t="str">
        <f t="shared" si="11"/>
        <v xml:space="preserve"> </v>
      </c>
      <c r="CY22" s="15" t="str">
        <f t="shared" si="85"/>
        <v xml:space="preserve"> </v>
      </c>
      <c r="CZ22" s="15" t="str">
        <f t="shared" si="86"/>
        <v xml:space="preserve"> </v>
      </c>
      <c r="DA22" s="15" t="str">
        <f t="shared" si="87"/>
        <v xml:space="preserve"> </v>
      </c>
      <c r="DB22" s="15" t="str">
        <f t="shared" si="12"/>
        <v xml:space="preserve"> </v>
      </c>
      <c r="DC22" s="15" t="str">
        <f t="shared" si="13"/>
        <v xml:space="preserve"> </v>
      </c>
      <c r="DD22" s="15" t="str">
        <f t="shared" si="88"/>
        <v xml:space="preserve"> </v>
      </c>
      <c r="DE22" s="15" t="str">
        <f t="shared" si="89"/>
        <v xml:space="preserve"> </v>
      </c>
      <c r="DF22" s="15" t="str">
        <f t="shared" si="90"/>
        <v xml:space="preserve"> </v>
      </c>
      <c r="DG22" s="15" t="str">
        <f t="shared" si="14"/>
        <v xml:space="preserve"> </v>
      </c>
      <c r="DH22" s="15" t="str">
        <f t="shared" si="15"/>
        <v xml:space="preserve"> </v>
      </c>
      <c r="DI22" s="15" t="str">
        <f t="shared" si="91"/>
        <v xml:space="preserve"> </v>
      </c>
      <c r="DJ22" s="15" t="str">
        <f t="shared" si="92"/>
        <v xml:space="preserve"> </v>
      </c>
      <c r="DK22" s="15" t="str">
        <f t="shared" si="93"/>
        <v xml:space="preserve"> </v>
      </c>
      <c r="DL22" s="15" t="str">
        <f t="shared" si="16"/>
        <v xml:space="preserve"> </v>
      </c>
      <c r="DM22" s="15" t="str">
        <f t="shared" si="17"/>
        <v xml:space="preserve"> </v>
      </c>
      <c r="DN22" s="15" t="str">
        <f t="shared" si="94"/>
        <v xml:space="preserve"> </v>
      </c>
      <c r="DO22" s="15" t="str">
        <f t="shared" si="95"/>
        <v xml:space="preserve"> </v>
      </c>
      <c r="DP22" s="15" t="str">
        <f t="shared" si="96"/>
        <v xml:space="preserve"> </v>
      </c>
      <c r="DQ22" s="15" t="str">
        <f t="shared" si="18"/>
        <v xml:space="preserve"> </v>
      </c>
      <c r="DR22" s="15" t="str">
        <f t="shared" si="19"/>
        <v xml:space="preserve"> </v>
      </c>
      <c r="DS22" s="15" t="str">
        <f t="shared" si="97"/>
        <v xml:space="preserve"> </v>
      </c>
      <c r="DT22" s="15" t="str">
        <f t="shared" si="98"/>
        <v xml:space="preserve"> </v>
      </c>
      <c r="DU22" s="15" t="str">
        <f t="shared" si="99"/>
        <v xml:space="preserve"> </v>
      </c>
      <c r="DV22" s="15" t="str">
        <f t="shared" si="20"/>
        <v xml:space="preserve"> </v>
      </c>
      <c r="DW22" s="15" t="str">
        <f t="shared" si="21"/>
        <v xml:space="preserve"> </v>
      </c>
      <c r="DX22" s="15" t="str">
        <f t="shared" si="100"/>
        <v xml:space="preserve"> </v>
      </c>
      <c r="DY22" s="15" t="str">
        <f t="shared" si="101"/>
        <v xml:space="preserve"> </v>
      </c>
      <c r="DZ22" s="15" t="str">
        <f t="shared" si="102"/>
        <v xml:space="preserve"> </v>
      </c>
      <c r="EA22" s="15"/>
      <c r="EB22" s="15"/>
      <c r="EC22" s="15"/>
      <c r="ED22" s="15"/>
      <c r="EE22" s="28"/>
      <c r="EF22" s="5" t="str">
        <f t="shared" si="22"/>
        <v xml:space="preserve"> </v>
      </c>
      <c r="EG22" s="5" t="str">
        <f t="shared" si="23"/>
        <v xml:space="preserve"> </v>
      </c>
      <c r="EH22" s="5" t="str">
        <f t="shared" si="24"/>
        <v xml:space="preserve"> </v>
      </c>
      <c r="EI22" s="5" t="str">
        <f t="shared" si="25"/>
        <v xml:space="preserve"> </v>
      </c>
      <c r="EJ22" s="5" t="str">
        <f t="shared" si="26"/>
        <v xml:space="preserve"> </v>
      </c>
      <c r="EK22" s="5" t="str">
        <f t="shared" si="27"/>
        <v xml:space="preserve"> </v>
      </c>
      <c r="EL22" s="5" t="str">
        <f t="shared" si="28"/>
        <v xml:space="preserve"> </v>
      </c>
      <c r="EM22" s="5" t="str">
        <f t="shared" si="29"/>
        <v xml:space="preserve"> </v>
      </c>
      <c r="EN22" s="5" t="str">
        <f t="shared" si="30"/>
        <v xml:space="preserve"> </v>
      </c>
      <c r="EO22" s="5" t="str">
        <f t="shared" si="31"/>
        <v xml:space="preserve"> </v>
      </c>
      <c r="EP22" s="5" t="str">
        <f t="shared" si="32"/>
        <v xml:space="preserve"> </v>
      </c>
      <c r="EQ22" s="5" t="str">
        <f t="shared" si="33"/>
        <v xml:space="preserve"> </v>
      </c>
      <c r="ER22" s="5" t="str">
        <f t="shared" si="34"/>
        <v xml:space="preserve"> </v>
      </c>
      <c r="ES22" s="5" t="str">
        <f t="shared" si="35"/>
        <v xml:space="preserve"> </v>
      </c>
      <c r="ET22" s="5" t="str">
        <f t="shared" si="36"/>
        <v xml:space="preserve"> </v>
      </c>
      <c r="EU22" s="5" t="str">
        <f t="shared" si="37"/>
        <v xml:space="preserve"> </v>
      </c>
      <c r="EV22" s="5" t="str">
        <f t="shared" si="38"/>
        <v xml:space="preserve"> </v>
      </c>
      <c r="EW22" s="5" t="str">
        <f t="shared" si="39"/>
        <v xml:space="preserve"> </v>
      </c>
      <c r="EX22" s="5" t="str">
        <f t="shared" si="40"/>
        <v xml:space="preserve"> </v>
      </c>
      <c r="EY22" s="5" t="str">
        <f t="shared" si="41"/>
        <v xml:space="preserve"> </v>
      </c>
      <c r="EZ22" s="5" t="str">
        <f t="shared" si="42"/>
        <v xml:space="preserve"> </v>
      </c>
      <c r="FA22" s="5" t="str">
        <f t="shared" si="43"/>
        <v xml:space="preserve"> </v>
      </c>
      <c r="FB22" s="5" t="str">
        <f t="shared" si="44"/>
        <v xml:space="preserve"> </v>
      </c>
      <c r="FC22" s="5" t="str">
        <f t="shared" si="106"/>
        <v xml:space="preserve"> </v>
      </c>
    </row>
    <row r="23" spans="1:159">
      <c r="A23" t="s">
        <v>41</v>
      </c>
      <c r="B23" s="17">
        <f>(F23*1000000)/C23</f>
        <v>514154.0487162607</v>
      </c>
      <c r="C23" s="19">
        <v>1519</v>
      </c>
      <c r="D23" s="19">
        <v>89</v>
      </c>
      <c r="E23" s="19">
        <v>692</v>
      </c>
      <c r="F23" s="19">
        <f t="shared" ref="F23" si="138">D23+E23</f>
        <v>781</v>
      </c>
      <c r="G23" s="39">
        <f t="shared" ref="G23" si="139">D23-E23</f>
        <v>-603</v>
      </c>
      <c r="H23" s="19">
        <f>F23*(I23/100)</f>
        <v>359.26</v>
      </c>
      <c r="I23" s="39">
        <v>46</v>
      </c>
      <c r="J23" s="17">
        <v>4</v>
      </c>
      <c r="K23" s="17">
        <v>138</v>
      </c>
      <c r="L23" s="17">
        <f>IF((J23+K23)&lt;&gt;0,J23+K23," ")</f>
        <v>142</v>
      </c>
      <c r="M23" s="17">
        <f>IF((J23+K23)&lt;&gt;0,J23-K23," ")</f>
        <v>-134</v>
      </c>
      <c r="N23" s="17"/>
      <c r="O23" s="17"/>
      <c r="P23" s="17" t="str">
        <f>IF((N23+O23)&lt;&gt;0,N23+O23," ")</f>
        <v xml:space="preserve"> </v>
      </c>
      <c r="Q23" s="17" t="str">
        <f>IF((N23+O23)&lt;&gt;0,N23-O23," ")</f>
        <v xml:space="preserve"> </v>
      </c>
      <c r="R23" s="17"/>
      <c r="S23" s="17"/>
      <c r="T23" s="17" t="str">
        <f>IF((R23+S23)&lt;&gt;0,R23+S23," ")</f>
        <v xml:space="preserve"> </v>
      </c>
      <c r="U23" s="17" t="str">
        <f>IF((R23+S23)&lt;&gt;0,R23-S23," ")</f>
        <v xml:space="preserve"> </v>
      </c>
      <c r="V23" s="17">
        <v>30</v>
      </c>
      <c r="W23" s="17">
        <v>158</v>
      </c>
      <c r="X23" s="17">
        <f>IF((V23+W23)&lt;&gt;0,V23+W23," ")</f>
        <v>188</v>
      </c>
      <c r="Y23" s="17">
        <f>IF((V23+W23)&lt;&gt;0,V23-W23," ")</f>
        <v>-128</v>
      </c>
      <c r="Z23" s="17">
        <v>2</v>
      </c>
      <c r="AA23" s="17">
        <v>78</v>
      </c>
      <c r="AB23" s="17">
        <f>IF((Z23+AA23)&lt;&gt;0,Z23+AA23," ")</f>
        <v>80</v>
      </c>
      <c r="AC23" s="17">
        <f>IF((Z23+AA23)&lt;&gt;0,Z23-AA23," ")</f>
        <v>-76</v>
      </c>
      <c r="AD23" s="17">
        <v>36</v>
      </c>
      <c r="AE23" s="17">
        <v>73</v>
      </c>
      <c r="AF23" s="17">
        <f>IF((AD23+AE23)&lt;&gt;0,AD23+AE23," ")</f>
        <v>109</v>
      </c>
      <c r="AG23" s="17">
        <f>IF((AD23+AE23)&lt;&gt;0,AD23-AE23," ")</f>
        <v>-37</v>
      </c>
      <c r="AH23" s="17">
        <v>0</v>
      </c>
      <c r="AI23" s="17">
        <v>98</v>
      </c>
      <c r="AJ23" s="17">
        <f>IF((AH23+AI23)&lt;&gt;0,AH23+AI23," ")</f>
        <v>98</v>
      </c>
      <c r="AK23" s="17">
        <f>IF((AH23+AI23)&lt;&gt;0,AH23-AI23," ")</f>
        <v>-98</v>
      </c>
      <c r="AL23" s="17"/>
      <c r="AM23" s="17"/>
      <c r="AN23" s="17" t="str">
        <f>IF((AL23+AM23)&lt;&gt;0,AL23+AM23," ")</f>
        <v xml:space="preserve"> </v>
      </c>
      <c r="AO23" s="17" t="str">
        <f>IF((AL23+AM23)&lt;&gt;0,AL23-AM23," ")</f>
        <v xml:space="preserve"> </v>
      </c>
      <c r="AP23" s="17"/>
      <c r="AQ23" s="17"/>
      <c r="AR23" s="17" t="str">
        <f>IF((AP23+AQ23)&lt;&gt;0,AP23+AQ23," ")</f>
        <v xml:space="preserve"> </v>
      </c>
      <c r="AS23" s="17" t="str">
        <f>IF((AP23+AQ23)&lt;&gt;0,AP23-AQ23," ")</f>
        <v xml:space="preserve"> </v>
      </c>
      <c r="AT23" s="17"/>
      <c r="AU23" s="17"/>
      <c r="AV23" s="17" t="str">
        <f>IF((AT23+AU23)&lt;&gt;0,AT23+AU23," ")</f>
        <v xml:space="preserve"> </v>
      </c>
      <c r="AW23" s="22" t="str">
        <f>IF((AT23+AU23)&lt;&gt;0,AT23-AU23," ")</f>
        <v xml:space="preserve"> </v>
      </c>
      <c r="AX23" s="17">
        <v>30</v>
      </c>
      <c r="AY23" s="17">
        <v>28</v>
      </c>
      <c r="AZ23" s="17">
        <v>19</v>
      </c>
      <c r="BA23" s="17">
        <v>36</v>
      </c>
      <c r="BB23" s="17">
        <v>23</v>
      </c>
      <c r="BC23" s="17">
        <v>19</v>
      </c>
      <c r="BD23" s="17">
        <v>16</v>
      </c>
      <c r="BE23" s="17">
        <v>27</v>
      </c>
      <c r="BF23" s="17"/>
      <c r="BG23" s="17"/>
      <c r="BH23" s="17">
        <v>9</v>
      </c>
      <c r="BI23" s="17"/>
      <c r="BJ23" s="17">
        <v>9</v>
      </c>
      <c r="BK23" s="17"/>
      <c r="BL23" s="17"/>
      <c r="BM23" s="17"/>
      <c r="BN23" s="17"/>
      <c r="BO23" s="17"/>
      <c r="BV23" s="22">
        <f>F23-SUM(AX23:BU23)</f>
        <v>565</v>
      </c>
      <c r="BW23" s="25">
        <v>0.86343099999999995</v>
      </c>
      <c r="BX23" s="15">
        <f t="shared" si="0"/>
        <v>103.0771422383491</v>
      </c>
      <c r="BY23" s="15">
        <f t="shared" si="1"/>
        <v>801.45373515660208</v>
      </c>
      <c r="BZ23" s="15">
        <f t="shared" si="70"/>
        <v>904.53087739495118</v>
      </c>
      <c r="CA23" s="15">
        <f t="shared" si="71"/>
        <v>-698.37659291825298</v>
      </c>
      <c r="CB23" s="15">
        <f t="shared" si="72"/>
        <v>0.12861271676300576</v>
      </c>
      <c r="CC23" s="15">
        <f t="shared" si="2"/>
        <v>4.6326805500381623</v>
      </c>
      <c r="CD23" s="15">
        <f t="shared" si="3"/>
        <v>159.8274789763166</v>
      </c>
      <c r="CE23" s="15">
        <f t="shared" si="73"/>
        <v>164.46015952635477</v>
      </c>
      <c r="CF23" s="15">
        <f t="shared" si="74"/>
        <v>-155.19479842627842</v>
      </c>
      <c r="CG23" s="15">
        <f t="shared" si="75"/>
        <v>2.8985507246376812E-2</v>
      </c>
      <c r="CH23" s="15" t="str">
        <f t="shared" si="4"/>
        <v xml:space="preserve"> </v>
      </c>
      <c r="CI23" s="15" t="str">
        <f t="shared" si="5"/>
        <v xml:space="preserve"> </v>
      </c>
      <c r="CJ23" s="15" t="str">
        <f t="shared" si="76"/>
        <v xml:space="preserve"> </v>
      </c>
      <c r="CK23" s="15" t="str">
        <f t="shared" si="77"/>
        <v xml:space="preserve"> </v>
      </c>
      <c r="CL23" s="15" t="str">
        <f t="shared" si="78"/>
        <v xml:space="preserve"> </v>
      </c>
      <c r="CM23" s="15" t="str">
        <f t="shared" si="6"/>
        <v xml:space="preserve"> </v>
      </c>
      <c r="CN23" s="15" t="str">
        <f t="shared" si="7"/>
        <v xml:space="preserve"> </v>
      </c>
      <c r="CO23" s="15" t="str">
        <f t="shared" si="79"/>
        <v xml:space="preserve"> </v>
      </c>
      <c r="CP23" s="15" t="str">
        <f t="shared" si="80"/>
        <v xml:space="preserve"> </v>
      </c>
      <c r="CQ23" s="15" t="str">
        <f t="shared" si="81"/>
        <v xml:space="preserve"> </v>
      </c>
      <c r="CR23" s="15">
        <f t="shared" si="8"/>
        <v>34.745104125286218</v>
      </c>
      <c r="CS23" s="15">
        <f t="shared" si="9"/>
        <v>182.99088172650741</v>
      </c>
      <c r="CT23" s="15">
        <f t="shared" si="82"/>
        <v>217.73598585179363</v>
      </c>
      <c r="CU23" s="15">
        <f t="shared" si="83"/>
        <v>-148.24577760122119</v>
      </c>
      <c r="CV23" s="15">
        <f t="shared" si="84"/>
        <v>0.189873417721519</v>
      </c>
      <c r="CW23" s="15">
        <f t="shared" si="10"/>
        <v>2.3163402750190811</v>
      </c>
      <c r="CX23" s="15">
        <f t="shared" si="11"/>
        <v>90.337270725744162</v>
      </c>
      <c r="CY23" s="15">
        <f t="shared" si="85"/>
        <v>92.653611000763249</v>
      </c>
      <c r="CZ23" s="15">
        <f t="shared" si="86"/>
        <v>-88.020930450725075</v>
      </c>
      <c r="DA23" s="15">
        <f t="shared" si="87"/>
        <v>2.564102564102564E-2</v>
      </c>
      <c r="DB23" s="15">
        <f t="shared" si="12"/>
        <v>41.694124950343458</v>
      </c>
      <c r="DC23" s="15">
        <f t="shared" si="13"/>
        <v>84.546420038196459</v>
      </c>
      <c r="DD23" s="15">
        <f t="shared" si="88"/>
        <v>126.24054498853991</v>
      </c>
      <c r="DE23" s="15">
        <f t="shared" si="89"/>
        <v>-42.852295087853001</v>
      </c>
      <c r="DF23" s="15">
        <f t="shared" si="90"/>
        <v>0.49315068493150682</v>
      </c>
      <c r="DG23" s="15">
        <v>0</v>
      </c>
      <c r="DH23" s="15">
        <f t="shared" ref="DH23:DH69" si="140">IF(AI23&lt;&gt;0,AI23/$BW23," ")</f>
        <v>113.50067347593497</v>
      </c>
      <c r="DI23" s="15">
        <f t="shared" si="91"/>
        <v>113.50067347593497</v>
      </c>
      <c r="DJ23" s="15">
        <f t="shared" si="92"/>
        <v>-113.50067347593497</v>
      </c>
      <c r="DK23" s="15">
        <f t="shared" si="93"/>
        <v>0</v>
      </c>
      <c r="DL23" s="15" t="str">
        <f t="shared" si="16"/>
        <v xml:space="preserve"> </v>
      </c>
      <c r="DM23" s="15" t="str">
        <f t="shared" si="17"/>
        <v xml:space="preserve"> </v>
      </c>
      <c r="DN23" s="15" t="str">
        <f t="shared" si="94"/>
        <v xml:space="preserve"> </v>
      </c>
      <c r="DO23" s="15" t="str">
        <f t="shared" si="95"/>
        <v xml:space="preserve"> </v>
      </c>
      <c r="DP23" s="15" t="str">
        <f t="shared" si="96"/>
        <v xml:space="preserve"> </v>
      </c>
      <c r="DQ23" s="15" t="str">
        <f t="shared" si="18"/>
        <v xml:space="preserve"> </v>
      </c>
      <c r="DR23" s="15" t="str">
        <f t="shared" si="19"/>
        <v xml:space="preserve"> </v>
      </c>
      <c r="DS23" s="15" t="str">
        <f t="shared" si="97"/>
        <v xml:space="preserve"> </v>
      </c>
      <c r="DT23" s="15" t="str">
        <f t="shared" si="98"/>
        <v xml:space="preserve"> </v>
      </c>
      <c r="DU23" s="15" t="str">
        <f t="shared" si="99"/>
        <v xml:space="preserve"> </v>
      </c>
      <c r="DV23" s="15" t="str">
        <f t="shared" si="20"/>
        <v xml:space="preserve"> </v>
      </c>
      <c r="DW23" s="15" t="str">
        <f t="shared" si="21"/>
        <v xml:space="preserve"> </v>
      </c>
      <c r="DX23" s="15" t="str">
        <f t="shared" si="100"/>
        <v xml:space="preserve"> </v>
      </c>
      <c r="DY23" s="15" t="str">
        <f t="shared" si="101"/>
        <v xml:space="preserve"> </v>
      </c>
      <c r="DZ23" s="15" t="str">
        <f t="shared" si="102"/>
        <v xml:space="preserve"> </v>
      </c>
      <c r="EA23" s="15">
        <f>BX23-CC23-CR23-CW23-DB23-DG23</f>
        <v>19.688892337662182</v>
      </c>
      <c r="EB23" s="15">
        <f>BY23-CD23-CS23-CX23-DC23-DH23</f>
        <v>170.25101021390256</v>
      </c>
      <c r="EC23" s="15">
        <f t="shared" si="103"/>
        <v>189.93990255156473</v>
      </c>
      <c r="ED23" s="15">
        <f t="shared" si="104"/>
        <v>-150.56211787624039</v>
      </c>
      <c r="EE23" s="28">
        <f t="shared" si="105"/>
        <v>0.11564625850340125</v>
      </c>
      <c r="EF23" s="5">
        <f t="shared" si="22"/>
        <v>16.331765665293528</v>
      </c>
      <c r="EG23" s="5">
        <f t="shared" si="23"/>
        <v>2.182582879492506</v>
      </c>
      <c r="EH23" s="5">
        <f t="shared" si="24"/>
        <v>1.0054448011068784</v>
      </c>
      <c r="EI23" s="5">
        <f t="shared" si="25"/>
        <v>6.0536759265487321</v>
      </c>
      <c r="EJ23" s="5">
        <f t="shared" si="26"/>
        <v>2.4310056806261002</v>
      </c>
      <c r="EK23" s="5">
        <f t="shared" si="27"/>
        <v>2.9819015837507079</v>
      </c>
      <c r="EL23" s="5">
        <f t="shared" si="28"/>
        <v>3.724178062263602</v>
      </c>
      <c r="EM23" s="5">
        <f t="shared" si="29"/>
        <v>6.2278119782045032</v>
      </c>
      <c r="EN23" s="5" t="str">
        <f t="shared" si="30"/>
        <v xml:space="preserve"> </v>
      </c>
      <c r="EO23" s="5" t="str">
        <f t="shared" si="31"/>
        <v xml:space="preserve"> </v>
      </c>
      <c r="EP23" s="5">
        <f t="shared" si="32"/>
        <v>1.5087145869064025</v>
      </c>
      <c r="EQ23" s="5" t="str">
        <f t="shared" si="33"/>
        <v xml:space="preserve"> </v>
      </c>
      <c r="ER23" s="5">
        <f t="shared" si="34"/>
        <v>2.1464923810252938</v>
      </c>
      <c r="ES23" s="5" t="str">
        <f t="shared" si="35"/>
        <v xml:space="preserve"> </v>
      </c>
      <c r="ET23" s="5" t="str">
        <f t="shared" si="36"/>
        <v xml:space="preserve"> </v>
      </c>
      <c r="EU23" s="5" t="str">
        <f t="shared" si="37"/>
        <v xml:space="preserve"> </v>
      </c>
      <c r="EV23" s="5" t="str">
        <f t="shared" si="38"/>
        <v xml:space="preserve"> </v>
      </c>
      <c r="EW23" s="5" t="str">
        <f t="shared" si="39"/>
        <v xml:space="preserve"> </v>
      </c>
      <c r="EX23" s="5" t="str">
        <f t="shared" si="40"/>
        <v xml:space="preserve"> </v>
      </c>
      <c r="EY23" s="5" t="str">
        <f t="shared" si="41"/>
        <v xml:space="preserve"> </v>
      </c>
      <c r="EZ23" s="5" t="str">
        <f t="shared" si="42"/>
        <v xml:space="preserve"> </v>
      </c>
      <c r="FA23" s="5" t="str">
        <f t="shared" si="43"/>
        <v xml:space="preserve"> </v>
      </c>
      <c r="FB23" s="5" t="str">
        <f t="shared" si="44"/>
        <v xml:space="preserve"> </v>
      </c>
      <c r="FC23" s="5" t="str">
        <f t="shared" si="106"/>
        <v xml:space="preserve"> </v>
      </c>
    </row>
    <row r="24" spans="1:159">
      <c r="A24" t="s">
        <v>211</v>
      </c>
      <c r="B24" s="17">
        <f t="shared" ref="B24:B67" si="141">(F24*1000000)/C24</f>
        <v>36632.891660171474</v>
      </c>
      <c r="C24" s="19">
        <v>1283</v>
      </c>
      <c r="D24" s="19">
        <v>10</v>
      </c>
      <c r="E24" s="19">
        <v>37</v>
      </c>
      <c r="F24" s="19">
        <f t="shared" ref="F24:F67" si="142">D24+E24</f>
        <v>47</v>
      </c>
      <c r="G24" s="39">
        <f t="shared" ref="G24:G67" si="143">D24-E24</f>
        <v>-27</v>
      </c>
      <c r="H24" s="19">
        <f t="shared" ref="H24:H67" si="144">F24*(I24/100)</f>
        <v>17.86</v>
      </c>
      <c r="I24" s="39">
        <v>38</v>
      </c>
      <c r="J24" s="17">
        <v>0</v>
      </c>
      <c r="K24" s="17">
        <v>6</v>
      </c>
      <c r="L24" s="17">
        <f t="shared" ref="L24:L33" si="145">IF((J24+K24)&lt;&gt;0,J24+K24," ")</f>
        <v>6</v>
      </c>
      <c r="M24" s="17">
        <f t="shared" ref="M24:M33" si="146">IF((J24+K24)&lt;&gt;0,J24-K24," ")</f>
        <v>-6</v>
      </c>
      <c r="N24" s="17">
        <v>0</v>
      </c>
      <c r="O24" s="17">
        <v>4</v>
      </c>
      <c r="P24" s="17">
        <f t="shared" ref="P24:P69" si="147">IF((N24+O24)&lt;&gt;0,N24+O24," ")</f>
        <v>4</v>
      </c>
      <c r="Q24" s="17">
        <f t="shared" ref="Q24:Q69" si="148">IF((N24+O24)&lt;&gt;0,N24-O24," ")</f>
        <v>-4</v>
      </c>
      <c r="R24" s="17"/>
      <c r="S24" s="17"/>
      <c r="T24" s="17" t="str">
        <f t="shared" ref="T24:T69" si="149">IF((R24+S24)&lt;&gt;0,R24+S24," ")</f>
        <v xml:space="preserve"> </v>
      </c>
      <c r="U24" s="17" t="str">
        <f t="shared" ref="U24:U69" si="150">IF((R24+S24)&lt;&gt;0,R24-S24," ")</f>
        <v xml:space="preserve"> </v>
      </c>
      <c r="V24" s="17">
        <v>1</v>
      </c>
      <c r="W24" s="17">
        <v>7</v>
      </c>
      <c r="X24" s="17">
        <f t="shared" ref="X24:X69" si="151">IF((V24+W24)&lt;&gt;0,V24+W24," ")</f>
        <v>8</v>
      </c>
      <c r="Y24" s="17">
        <f t="shared" ref="Y24:Y69" si="152">IF((V24+W24)&lt;&gt;0,V24-W24," ")</f>
        <v>-6</v>
      </c>
      <c r="Z24" s="17"/>
      <c r="AA24" s="17"/>
      <c r="AB24" s="17" t="str">
        <f t="shared" ref="AB24:AB69" si="153">IF((Z24+AA24)&lt;&gt;0,Z24+AA24," ")</f>
        <v xml:space="preserve"> </v>
      </c>
      <c r="AC24" s="17" t="str">
        <f t="shared" ref="AC24:AC69" si="154">IF((Z24+AA24)&lt;&gt;0,Z24-AA24," ")</f>
        <v xml:space="preserve"> </v>
      </c>
      <c r="AD24" s="17">
        <v>6</v>
      </c>
      <c r="AE24" s="17">
        <v>4</v>
      </c>
      <c r="AF24" s="17">
        <f t="shared" ref="AF24:AF69" si="155">IF((AD24+AE24)&lt;&gt;0,AD24+AE24," ")</f>
        <v>10</v>
      </c>
      <c r="AG24" s="17">
        <f t="shared" ref="AG24:AG69" si="156">IF((AD24+AE24)&lt;&gt;0,AD24-AE24," ")</f>
        <v>2</v>
      </c>
      <c r="AH24" s="17">
        <v>0</v>
      </c>
      <c r="AI24" s="17">
        <v>7</v>
      </c>
      <c r="AJ24" s="17">
        <f t="shared" ref="AJ24:AJ69" si="157">IF((AH24+AI24)&lt;&gt;0,AH24+AI24," ")</f>
        <v>7</v>
      </c>
      <c r="AK24" s="17">
        <f t="shared" ref="AK24:AK69" si="158">IF((AH24+AI24)&lt;&gt;0,AH24-AI24," ")</f>
        <v>-7</v>
      </c>
      <c r="AL24" s="17"/>
      <c r="AM24" s="17"/>
      <c r="AN24" s="17" t="str">
        <f t="shared" ref="AN24:AN69" si="159">IF((AL24+AM24)&lt;&gt;0,AL24+AM24," ")</f>
        <v xml:space="preserve"> </v>
      </c>
      <c r="AO24" s="17" t="str">
        <f t="shared" ref="AO24:AO69" si="160">IF((AL24+AM24)&lt;&gt;0,AL24-AM24," ")</f>
        <v xml:space="preserve"> </v>
      </c>
      <c r="AP24" s="17"/>
      <c r="AQ24" s="17"/>
      <c r="AR24" s="17" t="str">
        <f t="shared" ref="AR24:AR69" si="161">IF((AP24+AQ24)&lt;&gt;0,AP24+AQ24," ")</f>
        <v xml:space="preserve"> </v>
      </c>
      <c r="AS24" s="17" t="str">
        <f t="shared" ref="AS24:AS69" si="162">IF((AP24+AQ24)&lt;&gt;0,AP24-AQ24," ")</f>
        <v xml:space="preserve"> </v>
      </c>
      <c r="AT24" s="17"/>
      <c r="AU24" s="17"/>
      <c r="AV24" s="17" t="str">
        <f t="shared" ref="AV24:AV69" si="163">IF((AT24+AU24)&lt;&gt;0,AT24+AU24," ")</f>
        <v xml:space="preserve"> </v>
      </c>
      <c r="AW24" s="22" t="str">
        <f t="shared" ref="AW24:AW69" si="164">IF((AT24+AU24)&lt;&gt;0,AT24-AU24," ")</f>
        <v xml:space="preserve"> </v>
      </c>
      <c r="AX24" s="17">
        <v>1</v>
      </c>
      <c r="AY24" s="17">
        <v>2</v>
      </c>
      <c r="AZ24" s="17">
        <v>1</v>
      </c>
      <c r="BA24" s="17">
        <v>2</v>
      </c>
      <c r="BB24" s="17">
        <v>1</v>
      </c>
      <c r="BC24" s="17">
        <v>1</v>
      </c>
      <c r="BD24" s="17">
        <v>1</v>
      </c>
      <c r="BE24" s="17">
        <v>2</v>
      </c>
      <c r="BF24" s="17"/>
      <c r="BG24" s="17"/>
      <c r="BH24" s="17">
        <v>1</v>
      </c>
      <c r="BI24" s="17"/>
      <c r="BJ24" s="17"/>
      <c r="BK24" s="17"/>
      <c r="BL24" s="17"/>
      <c r="BM24" s="17">
        <v>1</v>
      </c>
      <c r="BN24" s="17"/>
      <c r="BO24" s="17"/>
      <c r="BV24" s="22">
        <f t="shared" ref="BV24:BV67" si="165">F24-SUM(AX24:BU24)</f>
        <v>34</v>
      </c>
      <c r="BW24" s="25">
        <v>0.112996</v>
      </c>
      <c r="BX24" s="15">
        <f t="shared" si="0"/>
        <v>88.498707918864383</v>
      </c>
      <c r="BY24" s="15">
        <f t="shared" si="1"/>
        <v>327.44521929979823</v>
      </c>
      <c r="BZ24" s="15">
        <f t="shared" si="70"/>
        <v>415.94392721866262</v>
      </c>
      <c r="CA24" s="15">
        <f t="shared" si="71"/>
        <v>-238.94651138093383</v>
      </c>
      <c r="CB24" s="15">
        <f t="shared" si="72"/>
        <v>0.27027027027027029</v>
      </c>
      <c r="CC24" s="15">
        <v>0</v>
      </c>
      <c r="CD24" s="15">
        <f t="shared" ref="CD24:CD69" si="166">IF(K24&lt;&gt;0,K24/$BW24," ")</f>
        <v>53.09922475131863</v>
      </c>
      <c r="CE24" s="15">
        <f t="shared" si="73"/>
        <v>53.09922475131863</v>
      </c>
      <c r="CF24" s="15">
        <f t="shared" si="74"/>
        <v>-53.09922475131863</v>
      </c>
      <c r="CG24" s="15">
        <f t="shared" si="75"/>
        <v>0</v>
      </c>
      <c r="CH24" s="15">
        <v>0</v>
      </c>
      <c r="CI24" s="15">
        <f t="shared" ref="CI24:CI69" si="167">IF(O24&lt;&gt;0,O24/$BW24," ")</f>
        <v>35.399483167545753</v>
      </c>
      <c r="CJ24" s="15">
        <f t="shared" si="76"/>
        <v>35.399483167545753</v>
      </c>
      <c r="CK24" s="15">
        <f t="shared" si="77"/>
        <v>-35.399483167545753</v>
      </c>
      <c r="CL24" s="15">
        <f t="shared" si="78"/>
        <v>0</v>
      </c>
      <c r="CM24" s="15" t="str">
        <f t="shared" si="6"/>
        <v xml:space="preserve"> </v>
      </c>
      <c r="CN24" s="15" t="str">
        <f t="shared" si="7"/>
        <v xml:space="preserve"> </v>
      </c>
      <c r="CO24" s="15" t="str">
        <f t="shared" si="79"/>
        <v xml:space="preserve"> </v>
      </c>
      <c r="CP24" s="15" t="str">
        <f t="shared" si="80"/>
        <v xml:space="preserve"> </v>
      </c>
      <c r="CQ24" s="15" t="str">
        <f t="shared" si="81"/>
        <v xml:space="preserve"> </v>
      </c>
      <c r="CR24" s="15">
        <f t="shared" si="8"/>
        <v>8.8498707918864383</v>
      </c>
      <c r="CS24" s="15">
        <f t="shared" si="9"/>
        <v>61.949095543205068</v>
      </c>
      <c r="CT24" s="15">
        <f t="shared" si="82"/>
        <v>70.798966335091507</v>
      </c>
      <c r="CU24" s="15">
        <f t="shared" si="83"/>
        <v>-53.09922475131863</v>
      </c>
      <c r="CV24" s="15">
        <f t="shared" si="84"/>
        <v>0.14285714285714285</v>
      </c>
      <c r="CW24" s="15" t="str">
        <f t="shared" si="10"/>
        <v xml:space="preserve"> </v>
      </c>
      <c r="CX24" s="15" t="str">
        <f t="shared" si="11"/>
        <v xml:space="preserve"> </v>
      </c>
      <c r="CY24" s="15" t="str">
        <f t="shared" si="85"/>
        <v xml:space="preserve"> </v>
      </c>
      <c r="CZ24" s="15" t="str">
        <f t="shared" si="86"/>
        <v xml:space="preserve"> </v>
      </c>
      <c r="DA24" s="15" t="str">
        <f t="shared" si="87"/>
        <v xml:space="preserve"> </v>
      </c>
      <c r="DB24" s="15">
        <f t="shared" si="12"/>
        <v>53.09922475131863</v>
      </c>
      <c r="DC24" s="15">
        <f t="shared" si="13"/>
        <v>35.399483167545753</v>
      </c>
      <c r="DD24" s="15">
        <f t="shared" si="88"/>
        <v>88.498707918864383</v>
      </c>
      <c r="DE24" s="15">
        <f t="shared" si="89"/>
        <v>17.699741583772877</v>
      </c>
      <c r="DF24" s="15">
        <f t="shared" si="90"/>
        <v>1.5</v>
      </c>
      <c r="DG24" s="15">
        <v>0</v>
      </c>
      <c r="DH24" s="15">
        <f t="shared" si="140"/>
        <v>61.949095543205068</v>
      </c>
      <c r="DI24" s="15">
        <f t="shared" si="91"/>
        <v>61.949095543205068</v>
      </c>
      <c r="DJ24" s="15">
        <f t="shared" si="92"/>
        <v>-61.949095543205068</v>
      </c>
      <c r="DK24" s="15">
        <f t="shared" si="93"/>
        <v>0</v>
      </c>
      <c r="DL24" s="15" t="str">
        <f t="shared" si="16"/>
        <v xml:space="preserve"> </v>
      </c>
      <c r="DM24" s="15" t="str">
        <f t="shared" si="17"/>
        <v xml:space="preserve"> </v>
      </c>
      <c r="DN24" s="15" t="str">
        <f t="shared" si="94"/>
        <v xml:space="preserve"> </v>
      </c>
      <c r="DO24" s="15" t="str">
        <f t="shared" si="95"/>
        <v xml:space="preserve"> </v>
      </c>
      <c r="DP24" s="15" t="str">
        <f t="shared" si="96"/>
        <v xml:space="preserve"> </v>
      </c>
      <c r="DQ24" s="15" t="str">
        <f t="shared" si="18"/>
        <v xml:space="preserve"> </v>
      </c>
      <c r="DR24" s="15" t="str">
        <f t="shared" si="19"/>
        <v xml:space="preserve"> </v>
      </c>
      <c r="DS24" s="15" t="str">
        <f t="shared" si="97"/>
        <v xml:space="preserve"> </v>
      </c>
      <c r="DT24" s="15" t="str">
        <f t="shared" si="98"/>
        <v xml:space="preserve"> </v>
      </c>
      <c r="DU24" s="15" t="str">
        <f t="shared" si="99"/>
        <v xml:space="preserve"> </v>
      </c>
      <c r="DV24" s="15" t="str">
        <f t="shared" si="20"/>
        <v xml:space="preserve"> </v>
      </c>
      <c r="DW24" s="15" t="str">
        <f t="shared" si="21"/>
        <v xml:space="preserve"> </v>
      </c>
      <c r="DX24" s="15" t="str">
        <f t="shared" si="100"/>
        <v xml:space="preserve"> </v>
      </c>
      <c r="DY24" s="15" t="str">
        <f t="shared" si="101"/>
        <v xml:space="preserve"> </v>
      </c>
      <c r="DZ24" s="15" t="str">
        <f t="shared" si="102"/>
        <v xml:space="preserve"> </v>
      </c>
      <c r="EA24" s="15">
        <f>BX24-CC24-CH24-CR24-DB24-DG24</f>
        <v>26.549612375659322</v>
      </c>
      <c r="EB24" s="15">
        <f>BY24-CD24-CI24-CS24-DC24-DH24</f>
        <v>79.64883712697798</v>
      </c>
      <c r="EC24" s="15">
        <f t="shared" si="103"/>
        <v>106.1984495026373</v>
      </c>
      <c r="ED24" s="15">
        <f t="shared" si="104"/>
        <v>-53.099224751318658</v>
      </c>
      <c r="EE24" s="28">
        <f t="shared" si="105"/>
        <v>0.33333333333333326</v>
      </c>
      <c r="EF24" s="5">
        <f t="shared" si="22"/>
        <v>0.54439218884311757</v>
      </c>
      <c r="EG24" s="5">
        <f t="shared" si="23"/>
        <v>0.15589877710660757</v>
      </c>
      <c r="EH24" s="5">
        <f t="shared" si="24"/>
        <v>5.2918147426677803E-2</v>
      </c>
      <c r="EI24" s="5">
        <f t="shared" si="25"/>
        <v>0.33631532925270735</v>
      </c>
      <c r="EJ24" s="5">
        <f t="shared" si="26"/>
        <v>0.10569589915765654</v>
      </c>
      <c r="EK24" s="5">
        <f t="shared" si="27"/>
        <v>0.15694218861845832</v>
      </c>
      <c r="EL24" s="5">
        <f t="shared" si="28"/>
        <v>0.23276112889147513</v>
      </c>
      <c r="EM24" s="5">
        <f t="shared" si="29"/>
        <v>0.46131940579292613</v>
      </c>
      <c r="EN24" s="5" t="str">
        <f t="shared" si="30"/>
        <v xml:space="preserve"> </v>
      </c>
      <c r="EO24" s="5" t="str">
        <f t="shared" si="31"/>
        <v xml:space="preserve"> </v>
      </c>
      <c r="EP24" s="5">
        <f t="shared" si="32"/>
        <v>0.16763495410071139</v>
      </c>
      <c r="EQ24" s="5" t="str">
        <f t="shared" si="33"/>
        <v xml:space="preserve"> </v>
      </c>
      <c r="ER24" s="5" t="str">
        <f t="shared" si="34"/>
        <v xml:space="preserve"> </v>
      </c>
      <c r="ES24" s="5" t="str">
        <f t="shared" si="35"/>
        <v xml:space="preserve"> </v>
      </c>
      <c r="ET24" s="5" t="str">
        <f t="shared" si="36"/>
        <v xml:space="preserve"> </v>
      </c>
      <c r="EU24" s="5">
        <f t="shared" si="37"/>
        <v>0.18979437677220498</v>
      </c>
      <c r="EV24" s="5" t="str">
        <f t="shared" si="38"/>
        <v xml:space="preserve"> </v>
      </c>
      <c r="EW24" s="5" t="str">
        <f t="shared" si="39"/>
        <v xml:space="preserve"> </v>
      </c>
      <c r="EX24" s="5" t="str">
        <f t="shared" si="40"/>
        <v xml:space="preserve"> </v>
      </c>
      <c r="EY24" s="5" t="str">
        <f t="shared" si="41"/>
        <v xml:space="preserve"> </v>
      </c>
      <c r="EZ24" s="5" t="str">
        <f t="shared" si="42"/>
        <v xml:space="preserve"> </v>
      </c>
      <c r="FA24" s="5" t="str">
        <f t="shared" si="43"/>
        <v xml:space="preserve"> </v>
      </c>
      <c r="FB24" s="5" t="str">
        <f t="shared" si="44"/>
        <v xml:space="preserve"> </v>
      </c>
      <c r="FC24" s="5" t="str">
        <f t="shared" si="106"/>
        <v xml:space="preserve"> </v>
      </c>
    </row>
    <row r="25" spans="1:159">
      <c r="A25" t="s">
        <v>1</v>
      </c>
      <c r="B25" s="17">
        <f t="shared" si="141"/>
        <v>2175066.3129973477</v>
      </c>
      <c r="C25" s="19">
        <v>3016</v>
      </c>
      <c r="D25" s="19">
        <v>4223</v>
      </c>
      <c r="E25" s="19">
        <v>2337</v>
      </c>
      <c r="F25" s="19">
        <f t="shared" si="142"/>
        <v>6560</v>
      </c>
      <c r="G25" s="39">
        <f t="shared" si="143"/>
        <v>1886</v>
      </c>
      <c r="H25" s="19">
        <f t="shared" si="144"/>
        <v>5051.2</v>
      </c>
      <c r="I25" s="39">
        <v>77</v>
      </c>
      <c r="J25" s="17">
        <v>868</v>
      </c>
      <c r="K25" s="17">
        <v>625</v>
      </c>
      <c r="L25" s="17">
        <f t="shared" si="145"/>
        <v>1493</v>
      </c>
      <c r="M25" s="17">
        <f t="shared" si="146"/>
        <v>243</v>
      </c>
      <c r="N25" s="17">
        <v>2637</v>
      </c>
      <c r="O25" s="17">
        <v>367</v>
      </c>
      <c r="P25" s="17">
        <f t="shared" si="147"/>
        <v>3004</v>
      </c>
      <c r="Q25" s="17">
        <f t="shared" si="148"/>
        <v>2270</v>
      </c>
      <c r="R25" s="17"/>
      <c r="S25" s="17"/>
      <c r="T25" s="17" t="str">
        <f t="shared" si="149"/>
        <v xml:space="preserve"> </v>
      </c>
      <c r="U25" s="17" t="str">
        <f t="shared" si="150"/>
        <v xml:space="preserve"> </v>
      </c>
      <c r="V25" s="17">
        <v>257</v>
      </c>
      <c r="W25" s="17">
        <v>403</v>
      </c>
      <c r="X25" s="17">
        <f t="shared" si="151"/>
        <v>660</v>
      </c>
      <c r="Y25" s="17">
        <f t="shared" si="152"/>
        <v>-146</v>
      </c>
      <c r="Z25" s="17">
        <v>48</v>
      </c>
      <c r="AA25" s="17">
        <v>339</v>
      </c>
      <c r="AB25" s="17">
        <f t="shared" si="153"/>
        <v>387</v>
      </c>
      <c r="AC25" s="17">
        <f t="shared" si="154"/>
        <v>-291</v>
      </c>
      <c r="AD25" s="17">
        <v>123</v>
      </c>
      <c r="AE25" s="17">
        <v>174</v>
      </c>
      <c r="AF25" s="17">
        <f t="shared" si="155"/>
        <v>297</v>
      </c>
      <c r="AG25" s="17">
        <f t="shared" si="156"/>
        <v>-51</v>
      </c>
      <c r="AH25" s="17"/>
      <c r="AI25" s="17"/>
      <c r="AJ25" s="17" t="str">
        <f t="shared" si="157"/>
        <v xml:space="preserve"> </v>
      </c>
      <c r="AK25" s="17" t="str">
        <f t="shared" si="158"/>
        <v xml:space="preserve"> </v>
      </c>
      <c r="AL25" s="17"/>
      <c r="AM25" s="17"/>
      <c r="AN25" s="17" t="str">
        <f t="shared" si="159"/>
        <v xml:space="preserve"> </v>
      </c>
      <c r="AO25" s="17" t="str">
        <f t="shared" si="160"/>
        <v xml:space="preserve"> </v>
      </c>
      <c r="AP25" s="17"/>
      <c r="AQ25" s="17"/>
      <c r="AR25" s="17" t="str">
        <f t="shared" si="161"/>
        <v xml:space="preserve"> </v>
      </c>
      <c r="AS25" s="17" t="str">
        <f t="shared" si="162"/>
        <v xml:space="preserve"> </v>
      </c>
      <c r="AT25" s="17"/>
      <c r="AU25" s="17"/>
      <c r="AV25" s="17" t="str">
        <f t="shared" si="163"/>
        <v xml:space="preserve"> </v>
      </c>
      <c r="AW25" s="22" t="str">
        <f t="shared" si="164"/>
        <v xml:space="preserve"> </v>
      </c>
      <c r="AX25" s="17">
        <v>223</v>
      </c>
      <c r="AY25" s="17">
        <v>218</v>
      </c>
      <c r="AZ25" s="17">
        <v>191</v>
      </c>
      <c r="BA25" s="17">
        <v>177</v>
      </c>
      <c r="BB25" s="17">
        <v>175</v>
      </c>
      <c r="BC25" s="17">
        <v>144</v>
      </c>
      <c r="BD25" s="17">
        <v>298</v>
      </c>
      <c r="BE25" s="17">
        <v>133</v>
      </c>
      <c r="BF25" s="17"/>
      <c r="BG25" s="17"/>
      <c r="BH25" s="17"/>
      <c r="BI25" s="17"/>
      <c r="BJ25" s="17"/>
      <c r="BK25" s="17"/>
      <c r="BL25" s="17">
        <v>122</v>
      </c>
      <c r="BM25" s="17"/>
      <c r="BN25" s="17"/>
      <c r="BO25" s="17"/>
      <c r="BS25">
        <v>74</v>
      </c>
      <c r="BV25" s="22">
        <f t="shared" si="165"/>
        <v>4805</v>
      </c>
      <c r="BW25" s="25">
        <v>0.932369</v>
      </c>
      <c r="BX25" s="15">
        <f t="shared" si="0"/>
        <v>4529.3226179763587</v>
      </c>
      <c r="BY25" s="15">
        <f t="shared" si="1"/>
        <v>2506.5183419869172</v>
      </c>
      <c r="BZ25" s="15">
        <f t="shared" si="70"/>
        <v>7035.840959963276</v>
      </c>
      <c r="CA25" s="15">
        <f t="shared" si="71"/>
        <v>2022.8042759894415</v>
      </c>
      <c r="CB25" s="15">
        <f t="shared" si="72"/>
        <v>1.807017543859649</v>
      </c>
      <c r="CC25" s="15">
        <f t="shared" ref="CC25:CC48" si="168">IF(J25&lt;&gt;0,J25/$BW25," ")</f>
        <v>930.96188311709204</v>
      </c>
      <c r="CD25" s="15">
        <f t="shared" si="166"/>
        <v>670.33545731357435</v>
      </c>
      <c r="CE25" s="15">
        <f t="shared" si="73"/>
        <v>1601.2973404306663</v>
      </c>
      <c r="CF25" s="15">
        <f t="shared" si="74"/>
        <v>260.62642580351769</v>
      </c>
      <c r="CG25" s="15">
        <f t="shared" si="75"/>
        <v>1.3888</v>
      </c>
      <c r="CH25" s="15">
        <f t="shared" ref="CH25:CH69" si="169">IF(N25&lt;&gt;0,N25/$BW25," ")</f>
        <v>2828.279361497433</v>
      </c>
      <c r="CI25" s="15">
        <f t="shared" si="167"/>
        <v>393.62098053453087</v>
      </c>
      <c r="CJ25" s="15">
        <f t="shared" si="76"/>
        <v>3221.9003420319641</v>
      </c>
      <c r="CK25" s="15">
        <f t="shared" si="77"/>
        <v>2434.6583809629019</v>
      </c>
      <c r="CL25" s="15">
        <f t="shared" si="78"/>
        <v>7.185286103542234</v>
      </c>
      <c r="CM25" s="15" t="str">
        <f t="shared" si="6"/>
        <v xml:space="preserve"> </v>
      </c>
      <c r="CN25" s="15" t="str">
        <f t="shared" si="7"/>
        <v xml:space="preserve"> </v>
      </c>
      <c r="CO25" s="15" t="str">
        <f t="shared" si="79"/>
        <v xml:space="preserve"> </v>
      </c>
      <c r="CP25" s="15" t="str">
        <f t="shared" si="80"/>
        <v xml:space="preserve"> </v>
      </c>
      <c r="CQ25" s="15" t="str">
        <f t="shared" si="81"/>
        <v xml:space="preserve"> </v>
      </c>
      <c r="CR25" s="15">
        <f t="shared" si="8"/>
        <v>275.64194004734179</v>
      </c>
      <c r="CS25" s="15">
        <f t="shared" si="9"/>
        <v>432.23230287579275</v>
      </c>
      <c r="CT25" s="15">
        <f t="shared" si="82"/>
        <v>707.87424292313449</v>
      </c>
      <c r="CU25" s="15">
        <f t="shared" si="83"/>
        <v>-156.59036282845096</v>
      </c>
      <c r="CV25" s="15">
        <f t="shared" si="84"/>
        <v>0.63771712158808935</v>
      </c>
      <c r="CW25" s="15">
        <f t="shared" si="10"/>
        <v>51.481763121682512</v>
      </c>
      <c r="CX25" s="15">
        <f t="shared" si="11"/>
        <v>363.58995204688273</v>
      </c>
      <c r="CY25" s="15">
        <f t="shared" si="85"/>
        <v>415.07171516856522</v>
      </c>
      <c r="CZ25" s="15">
        <f t="shared" si="86"/>
        <v>-312.10818892520024</v>
      </c>
      <c r="DA25" s="15">
        <f t="shared" si="87"/>
        <v>0.1415929203539823</v>
      </c>
      <c r="DB25" s="15">
        <f t="shared" si="12"/>
        <v>131.92201799931144</v>
      </c>
      <c r="DC25" s="15">
        <f t="shared" si="13"/>
        <v>186.62139131609911</v>
      </c>
      <c r="DD25" s="15">
        <f t="shared" si="88"/>
        <v>318.54340931541054</v>
      </c>
      <c r="DE25" s="15">
        <f t="shared" si="89"/>
        <v>-54.699373316787671</v>
      </c>
      <c r="DF25" s="15">
        <f t="shared" si="90"/>
        <v>0.7068965517241379</v>
      </c>
      <c r="DG25" s="15" t="str">
        <f>IF(AH25&lt;&gt;0,AH25/$BW25," ")</f>
        <v xml:space="preserve"> </v>
      </c>
      <c r="DH25" s="15" t="str">
        <f t="shared" si="140"/>
        <v xml:space="preserve"> </v>
      </c>
      <c r="DI25" s="15" t="str">
        <f t="shared" si="91"/>
        <v xml:space="preserve"> </v>
      </c>
      <c r="DJ25" s="15" t="str">
        <f t="shared" si="92"/>
        <v xml:space="preserve"> </v>
      </c>
      <c r="DK25" s="15" t="str">
        <f t="shared" si="93"/>
        <v xml:space="preserve"> </v>
      </c>
      <c r="DL25" s="15" t="str">
        <f t="shared" si="16"/>
        <v xml:space="preserve"> </v>
      </c>
      <c r="DM25" s="15" t="str">
        <f t="shared" si="17"/>
        <v xml:space="preserve"> </v>
      </c>
      <c r="DN25" s="15" t="str">
        <f t="shared" si="94"/>
        <v xml:space="preserve"> </v>
      </c>
      <c r="DO25" s="15" t="str">
        <f t="shared" si="95"/>
        <v xml:space="preserve"> </v>
      </c>
      <c r="DP25" s="15" t="str">
        <f t="shared" si="96"/>
        <v xml:space="preserve"> </v>
      </c>
      <c r="DQ25" s="15" t="str">
        <f t="shared" si="18"/>
        <v xml:space="preserve"> </v>
      </c>
      <c r="DR25" s="15" t="str">
        <f t="shared" si="19"/>
        <v xml:space="preserve"> </v>
      </c>
      <c r="DS25" s="15" t="str">
        <f t="shared" si="97"/>
        <v xml:space="preserve"> </v>
      </c>
      <c r="DT25" s="15" t="str">
        <f t="shared" si="98"/>
        <v xml:space="preserve"> </v>
      </c>
      <c r="DU25" s="15" t="str">
        <f t="shared" si="99"/>
        <v xml:space="preserve"> </v>
      </c>
      <c r="DV25" s="15" t="str">
        <f t="shared" si="20"/>
        <v xml:space="preserve"> </v>
      </c>
      <c r="DW25" s="15" t="str">
        <f t="shared" si="21"/>
        <v xml:space="preserve"> </v>
      </c>
      <c r="DX25" s="15" t="str">
        <f t="shared" si="100"/>
        <v xml:space="preserve"> </v>
      </c>
      <c r="DY25" s="15" t="str">
        <f t="shared" si="101"/>
        <v xml:space="preserve"> </v>
      </c>
      <c r="DZ25" s="15" t="str">
        <f t="shared" si="102"/>
        <v xml:space="preserve"> </v>
      </c>
      <c r="EA25" s="15">
        <f>BX25-CC25-CH25-CR25-CW25-DB25</f>
        <v>311.03565219349809</v>
      </c>
      <c r="EB25" s="15">
        <f>BY25-CD25-CI25-CS25-CX25-DC25</f>
        <v>460.11825790003741</v>
      </c>
      <c r="EC25" s="15">
        <f t="shared" si="103"/>
        <v>771.1539100935355</v>
      </c>
      <c r="ED25" s="15">
        <f t="shared" si="104"/>
        <v>-149.08260570653931</v>
      </c>
      <c r="EE25" s="28">
        <f t="shared" si="105"/>
        <v>0.67599067599067519</v>
      </c>
      <c r="EF25" s="5">
        <f t="shared" si="22"/>
        <v>121.39945811201522</v>
      </c>
      <c r="EG25" s="5">
        <f t="shared" si="23"/>
        <v>16.992966704620223</v>
      </c>
      <c r="EH25" s="5">
        <f t="shared" si="24"/>
        <v>10.107366158495461</v>
      </c>
      <c r="EI25" s="5">
        <f t="shared" si="25"/>
        <v>29.763906638864601</v>
      </c>
      <c r="EJ25" s="5">
        <f t="shared" si="26"/>
        <v>18.496782352589893</v>
      </c>
      <c r="EK25" s="5">
        <f t="shared" si="27"/>
        <v>22.599675161057998</v>
      </c>
      <c r="EL25" s="5">
        <f t="shared" si="28"/>
        <v>69.362816409659587</v>
      </c>
      <c r="EM25" s="5">
        <f t="shared" si="29"/>
        <v>30.677740485229588</v>
      </c>
      <c r="EN25" s="5" t="str">
        <f t="shared" si="30"/>
        <v xml:space="preserve"> </v>
      </c>
      <c r="EO25" s="5" t="str">
        <f t="shared" si="31"/>
        <v xml:space="preserve"> </v>
      </c>
      <c r="EP25" s="5" t="str">
        <f t="shared" si="32"/>
        <v xml:space="preserve"> </v>
      </c>
      <c r="EQ25" s="5" t="str">
        <f t="shared" si="33"/>
        <v xml:space="preserve"> </v>
      </c>
      <c r="ER25" s="5" t="str">
        <f t="shared" si="34"/>
        <v xml:space="preserve"> </v>
      </c>
      <c r="ES25" s="5" t="str">
        <f t="shared" si="35"/>
        <v xml:space="preserve"> </v>
      </c>
      <c r="ET25" s="5">
        <f t="shared" si="36"/>
        <v>59.941021964945307</v>
      </c>
      <c r="EU25" s="5" t="str">
        <f t="shared" si="37"/>
        <v xml:space="preserve"> </v>
      </c>
      <c r="EV25" s="5" t="str">
        <f t="shared" si="38"/>
        <v xml:space="preserve"> </v>
      </c>
      <c r="EW25" s="5" t="str">
        <f t="shared" si="39"/>
        <v xml:space="preserve"> </v>
      </c>
      <c r="EX25" s="5" t="str">
        <f t="shared" si="40"/>
        <v xml:space="preserve"> </v>
      </c>
      <c r="EY25" s="5" t="str">
        <f t="shared" si="41"/>
        <v xml:space="preserve"> </v>
      </c>
      <c r="EZ25" s="5" t="str">
        <f t="shared" si="42"/>
        <v xml:space="preserve"> </v>
      </c>
      <c r="FA25" s="5">
        <f t="shared" si="43"/>
        <v>46.54281246894525</v>
      </c>
      <c r="FB25" s="5" t="str">
        <f t="shared" si="44"/>
        <v xml:space="preserve"> </v>
      </c>
      <c r="FC25" s="5" t="str">
        <f t="shared" si="106"/>
        <v xml:space="preserve"> </v>
      </c>
    </row>
    <row r="26" spans="1:159">
      <c r="A26" t="s">
        <v>212</v>
      </c>
      <c r="B26" s="17">
        <f t="shared" si="141"/>
        <v>535820.01184132625</v>
      </c>
      <c r="C26" s="19">
        <v>1689</v>
      </c>
      <c r="D26" s="19">
        <v>96</v>
      </c>
      <c r="E26" s="19">
        <v>809</v>
      </c>
      <c r="F26" s="19">
        <f t="shared" si="142"/>
        <v>905</v>
      </c>
      <c r="G26" s="39">
        <f t="shared" si="143"/>
        <v>-713</v>
      </c>
      <c r="H26" s="19">
        <f t="shared" si="144"/>
        <v>425.34999999999997</v>
      </c>
      <c r="I26" s="39">
        <v>47</v>
      </c>
      <c r="J26" s="17">
        <v>5</v>
      </c>
      <c r="K26" s="17">
        <v>162</v>
      </c>
      <c r="L26" s="17">
        <f t="shared" si="145"/>
        <v>167</v>
      </c>
      <c r="M26" s="17">
        <f t="shared" si="146"/>
        <v>-157</v>
      </c>
      <c r="N26" s="17">
        <v>1</v>
      </c>
      <c r="O26" s="17">
        <v>90</v>
      </c>
      <c r="P26" s="17">
        <f t="shared" si="147"/>
        <v>91</v>
      </c>
      <c r="Q26" s="17">
        <f t="shared" si="148"/>
        <v>-89</v>
      </c>
      <c r="R26" s="17"/>
      <c r="S26" s="17"/>
      <c r="T26" s="17" t="str">
        <f t="shared" si="149"/>
        <v xml:space="preserve"> </v>
      </c>
      <c r="U26" s="17" t="str">
        <f t="shared" si="150"/>
        <v xml:space="preserve"> </v>
      </c>
      <c r="V26" s="17">
        <v>51</v>
      </c>
      <c r="W26" s="17">
        <v>188</v>
      </c>
      <c r="X26" s="17">
        <f t="shared" si="151"/>
        <v>239</v>
      </c>
      <c r="Y26" s="17">
        <f t="shared" si="152"/>
        <v>-137</v>
      </c>
      <c r="Z26" s="17">
        <v>3</v>
      </c>
      <c r="AA26" s="17">
        <v>95</v>
      </c>
      <c r="AB26" s="17">
        <f t="shared" si="153"/>
        <v>98</v>
      </c>
      <c r="AC26" s="17">
        <f t="shared" si="154"/>
        <v>-92</v>
      </c>
      <c r="AD26" s="17"/>
      <c r="AE26" s="17"/>
      <c r="AF26" s="17" t="str">
        <f t="shared" si="155"/>
        <v xml:space="preserve"> </v>
      </c>
      <c r="AG26" s="17" t="str">
        <f t="shared" si="156"/>
        <v xml:space="preserve"> </v>
      </c>
      <c r="AH26" s="17">
        <v>1</v>
      </c>
      <c r="AI26" s="17">
        <v>127</v>
      </c>
      <c r="AJ26" s="17">
        <f t="shared" si="157"/>
        <v>128</v>
      </c>
      <c r="AK26" s="17">
        <f t="shared" si="158"/>
        <v>-126</v>
      </c>
      <c r="AL26" s="17"/>
      <c r="AM26" s="17"/>
      <c r="AN26" s="17" t="str">
        <f t="shared" si="159"/>
        <v xml:space="preserve"> </v>
      </c>
      <c r="AO26" s="17" t="str">
        <f t="shared" si="160"/>
        <v xml:space="preserve"> </v>
      </c>
      <c r="AP26" s="17"/>
      <c r="AQ26" s="17"/>
      <c r="AR26" s="17" t="str">
        <f t="shared" si="161"/>
        <v xml:space="preserve"> </v>
      </c>
      <c r="AS26" s="17" t="str">
        <f t="shared" si="162"/>
        <v xml:space="preserve"> </v>
      </c>
      <c r="AT26" s="17"/>
      <c r="AU26" s="17"/>
      <c r="AV26" s="17" t="str">
        <f t="shared" si="163"/>
        <v xml:space="preserve"> </v>
      </c>
      <c r="AW26" s="22" t="str">
        <f t="shared" si="164"/>
        <v xml:space="preserve"> </v>
      </c>
      <c r="AX26" s="17">
        <v>34</v>
      </c>
      <c r="AY26" s="17">
        <v>32</v>
      </c>
      <c r="AZ26" s="17">
        <v>23</v>
      </c>
      <c r="BA26" s="17">
        <v>44</v>
      </c>
      <c r="BB26" s="17">
        <v>28</v>
      </c>
      <c r="BC26" s="17">
        <v>22</v>
      </c>
      <c r="BD26" s="17">
        <v>20</v>
      </c>
      <c r="BE26" s="17">
        <v>33</v>
      </c>
      <c r="BF26" s="17"/>
      <c r="BG26" s="17"/>
      <c r="BH26" s="17">
        <v>12</v>
      </c>
      <c r="BI26" s="17"/>
      <c r="BJ26" s="17">
        <v>11</v>
      </c>
      <c r="BK26" s="17"/>
      <c r="BL26" s="17"/>
      <c r="BM26" s="17"/>
      <c r="BN26" s="17"/>
      <c r="BO26" s="17"/>
      <c r="BV26" s="22">
        <f t="shared" si="165"/>
        <v>646</v>
      </c>
      <c r="BW26" s="25">
        <v>0.67737899999999995</v>
      </c>
      <c r="BX26" s="15">
        <f t="shared" si="0"/>
        <v>141.72272833967395</v>
      </c>
      <c r="BY26" s="15">
        <f t="shared" si="1"/>
        <v>1194.3092419457942</v>
      </c>
      <c r="BZ26" s="15">
        <f t="shared" si="70"/>
        <v>1336.0319702854681</v>
      </c>
      <c r="CA26" s="15">
        <f t="shared" si="71"/>
        <v>-1052.5865136061202</v>
      </c>
      <c r="CB26" s="15">
        <f t="shared" si="72"/>
        <v>0.11866501854140914</v>
      </c>
      <c r="CC26" s="15">
        <f t="shared" si="168"/>
        <v>7.3813921010246855</v>
      </c>
      <c r="CD26" s="15">
        <f t="shared" si="166"/>
        <v>239.1571040731998</v>
      </c>
      <c r="CE26" s="15">
        <f t="shared" si="73"/>
        <v>246.53849617422449</v>
      </c>
      <c r="CF26" s="15">
        <f t="shared" si="74"/>
        <v>-231.77571197217512</v>
      </c>
      <c r="CG26" s="15">
        <f t="shared" si="75"/>
        <v>3.0864197530864199E-2</v>
      </c>
      <c r="CH26" s="15">
        <f t="shared" si="169"/>
        <v>1.476278420204937</v>
      </c>
      <c r="CI26" s="15">
        <f t="shared" si="167"/>
        <v>132.86505781844434</v>
      </c>
      <c r="CJ26" s="15">
        <f t="shared" si="76"/>
        <v>134.34133623864929</v>
      </c>
      <c r="CK26" s="15">
        <f t="shared" si="77"/>
        <v>-131.38877939823939</v>
      </c>
      <c r="CL26" s="15">
        <f t="shared" si="78"/>
        <v>1.111111111111111E-2</v>
      </c>
      <c r="CM26" s="15" t="str">
        <f t="shared" si="6"/>
        <v xml:space="preserve"> </v>
      </c>
      <c r="CN26" s="15" t="str">
        <f t="shared" si="7"/>
        <v xml:space="preserve"> </v>
      </c>
      <c r="CO26" s="15" t="str">
        <f t="shared" si="79"/>
        <v xml:space="preserve"> </v>
      </c>
      <c r="CP26" s="15" t="str">
        <f t="shared" si="80"/>
        <v xml:space="preserve"> </v>
      </c>
      <c r="CQ26" s="15" t="str">
        <f t="shared" si="81"/>
        <v xml:space="preserve"> </v>
      </c>
      <c r="CR26" s="15">
        <f t="shared" si="8"/>
        <v>75.290199430451793</v>
      </c>
      <c r="CS26" s="15">
        <f t="shared" si="9"/>
        <v>277.54034299852816</v>
      </c>
      <c r="CT26" s="15">
        <f t="shared" si="82"/>
        <v>352.83054242897992</v>
      </c>
      <c r="CU26" s="15">
        <f t="shared" si="83"/>
        <v>-202.25014356807637</v>
      </c>
      <c r="CV26" s="15">
        <f t="shared" si="84"/>
        <v>0.27127659574468088</v>
      </c>
      <c r="CW26" s="15">
        <f t="shared" si="10"/>
        <v>4.4288352606148109</v>
      </c>
      <c r="CX26" s="15">
        <f t="shared" si="11"/>
        <v>140.24644991946903</v>
      </c>
      <c r="CY26" s="15">
        <f t="shared" si="85"/>
        <v>144.67528518008385</v>
      </c>
      <c r="CZ26" s="15">
        <f t="shared" si="86"/>
        <v>-135.81761465885421</v>
      </c>
      <c r="DA26" s="15">
        <f t="shared" si="87"/>
        <v>3.1578947368421047E-2</v>
      </c>
      <c r="DB26" s="15" t="str">
        <f t="shared" si="12"/>
        <v xml:space="preserve"> </v>
      </c>
      <c r="DC26" s="15" t="str">
        <f t="shared" si="13"/>
        <v xml:space="preserve"> </v>
      </c>
      <c r="DD26" s="15" t="str">
        <f t="shared" si="88"/>
        <v xml:space="preserve"> </v>
      </c>
      <c r="DE26" s="15" t="str">
        <f t="shared" si="89"/>
        <v xml:space="preserve"> </v>
      </c>
      <c r="DF26" s="15" t="str">
        <f t="shared" si="90"/>
        <v xml:space="preserve"> </v>
      </c>
      <c r="DG26" s="15">
        <f>IF(AH26&lt;&gt;0,AH26/$BW26," ")</f>
        <v>1.476278420204937</v>
      </c>
      <c r="DH26" s="15">
        <f t="shared" si="140"/>
        <v>187.48735936602702</v>
      </c>
      <c r="DI26" s="15">
        <f t="shared" si="91"/>
        <v>188.96363778623197</v>
      </c>
      <c r="DJ26" s="15">
        <f t="shared" si="92"/>
        <v>-186.01108094582207</v>
      </c>
      <c r="DK26" s="15">
        <f t="shared" si="93"/>
        <v>7.874015748031496E-3</v>
      </c>
      <c r="DL26" s="15" t="str">
        <f t="shared" si="16"/>
        <v xml:space="preserve"> </v>
      </c>
      <c r="DM26" s="15" t="str">
        <f t="shared" si="17"/>
        <v xml:space="preserve"> </v>
      </c>
      <c r="DN26" s="15" t="str">
        <f t="shared" si="94"/>
        <v xml:space="preserve"> </v>
      </c>
      <c r="DO26" s="15" t="str">
        <f t="shared" si="95"/>
        <v xml:space="preserve"> </v>
      </c>
      <c r="DP26" s="15" t="str">
        <f t="shared" si="96"/>
        <v xml:space="preserve"> </v>
      </c>
      <c r="DQ26" s="15" t="str">
        <f t="shared" si="18"/>
        <v xml:space="preserve"> </v>
      </c>
      <c r="DR26" s="15" t="str">
        <f t="shared" si="19"/>
        <v xml:space="preserve"> </v>
      </c>
      <c r="DS26" s="15" t="str">
        <f t="shared" si="97"/>
        <v xml:space="preserve"> </v>
      </c>
      <c r="DT26" s="15" t="str">
        <f t="shared" si="98"/>
        <v xml:space="preserve"> </v>
      </c>
      <c r="DU26" s="15" t="str">
        <f t="shared" si="99"/>
        <v xml:space="preserve"> </v>
      </c>
      <c r="DV26" s="15" t="str">
        <f t="shared" si="20"/>
        <v xml:space="preserve"> </v>
      </c>
      <c r="DW26" s="15" t="str">
        <f t="shared" si="21"/>
        <v xml:space="preserve"> </v>
      </c>
      <c r="DX26" s="15" t="str">
        <f t="shared" si="100"/>
        <v xml:space="preserve"> </v>
      </c>
      <c r="DY26" s="15" t="str">
        <f t="shared" si="101"/>
        <v xml:space="preserve"> </v>
      </c>
      <c r="DZ26" s="15" t="str">
        <f t="shared" si="102"/>
        <v xml:space="preserve"> </v>
      </c>
      <c r="EA26" s="15">
        <f>BX26-CC26-CH26-CR26-CW26-DG26</f>
        <v>51.669744707172775</v>
      </c>
      <c r="EB26" s="15">
        <f>BY26-CD26-CI26-CS26-CX26-DH26</f>
        <v>217.01292777012588</v>
      </c>
      <c r="EC26" s="15">
        <f t="shared" si="103"/>
        <v>268.68267247729864</v>
      </c>
      <c r="ED26" s="15">
        <f t="shared" si="104"/>
        <v>-165.3431830629531</v>
      </c>
      <c r="EE26" s="28">
        <f t="shared" si="105"/>
        <v>0.23809523809523783</v>
      </c>
      <c r="EF26" s="5">
        <f t="shared" si="22"/>
        <v>18.509334420666001</v>
      </c>
      <c r="EG26" s="5">
        <f t="shared" si="23"/>
        <v>2.4943804337057212</v>
      </c>
      <c r="EH26" s="5">
        <f t="shared" si="24"/>
        <v>1.2171173908135895</v>
      </c>
      <c r="EI26" s="5">
        <f t="shared" si="25"/>
        <v>7.3989372435595619</v>
      </c>
      <c r="EJ26" s="5">
        <f t="shared" si="26"/>
        <v>2.959485176414383</v>
      </c>
      <c r="EK26" s="5">
        <f t="shared" si="27"/>
        <v>3.4527281496060831</v>
      </c>
      <c r="EL26" s="5">
        <f t="shared" si="28"/>
        <v>4.6552225778295027</v>
      </c>
      <c r="EM26" s="5">
        <f t="shared" si="29"/>
        <v>7.6117701955832811</v>
      </c>
      <c r="EN26" s="5" t="str">
        <f t="shared" si="30"/>
        <v xml:space="preserve"> </v>
      </c>
      <c r="EO26" s="5" t="str">
        <f t="shared" si="31"/>
        <v xml:space="preserve"> </v>
      </c>
      <c r="EP26" s="5">
        <f t="shared" si="32"/>
        <v>2.0116194492085366</v>
      </c>
      <c r="EQ26" s="5" t="str">
        <f t="shared" si="33"/>
        <v xml:space="preserve"> </v>
      </c>
      <c r="ER26" s="5">
        <f t="shared" si="34"/>
        <v>2.6234906879198032</v>
      </c>
      <c r="ES26" s="5" t="str">
        <f t="shared" si="35"/>
        <v xml:space="preserve"> </v>
      </c>
      <c r="ET26" s="5" t="str">
        <f t="shared" si="36"/>
        <v xml:space="preserve"> </v>
      </c>
      <c r="EU26" s="5" t="str">
        <f t="shared" si="37"/>
        <v xml:space="preserve"> </v>
      </c>
      <c r="EV26" s="5" t="str">
        <f t="shared" si="38"/>
        <v xml:space="preserve"> </v>
      </c>
      <c r="EW26" s="5" t="str">
        <f t="shared" si="39"/>
        <v xml:space="preserve"> </v>
      </c>
      <c r="EX26" s="5" t="str">
        <f t="shared" si="40"/>
        <v xml:space="preserve"> </v>
      </c>
      <c r="EY26" s="5" t="str">
        <f t="shared" si="41"/>
        <v xml:space="preserve"> </v>
      </c>
      <c r="EZ26" s="5" t="str">
        <f t="shared" si="42"/>
        <v xml:space="preserve"> </v>
      </c>
      <c r="FA26" s="5" t="str">
        <f t="shared" si="43"/>
        <v xml:space="preserve"> </v>
      </c>
      <c r="FB26" s="5" t="str">
        <f t="shared" si="44"/>
        <v xml:space="preserve"> </v>
      </c>
      <c r="FC26" s="5" t="str">
        <f t="shared" si="106"/>
        <v xml:space="preserve"> </v>
      </c>
    </row>
    <row r="27" spans="1:159">
      <c r="A27" t="s">
        <v>40</v>
      </c>
      <c r="B27" s="17">
        <f t="shared" si="141"/>
        <v>1212857.142857143</v>
      </c>
      <c r="C27" s="19">
        <v>3500</v>
      </c>
      <c r="D27" s="19">
        <v>3091</v>
      </c>
      <c r="E27" s="19">
        <v>1154</v>
      </c>
      <c r="F27" s="19">
        <f t="shared" si="142"/>
        <v>4245</v>
      </c>
      <c r="G27" s="39">
        <f t="shared" si="143"/>
        <v>1937</v>
      </c>
      <c r="H27" s="19">
        <f t="shared" si="144"/>
        <v>3226.2</v>
      </c>
      <c r="I27" s="39">
        <v>76</v>
      </c>
      <c r="J27" s="17">
        <v>1531</v>
      </c>
      <c r="K27" s="17">
        <v>181</v>
      </c>
      <c r="L27" s="17">
        <f t="shared" si="145"/>
        <v>1712</v>
      </c>
      <c r="M27" s="17">
        <f t="shared" si="146"/>
        <v>1350</v>
      </c>
      <c r="N27" s="17">
        <v>555</v>
      </c>
      <c r="O27" s="17">
        <v>150</v>
      </c>
      <c r="P27" s="17">
        <f t="shared" si="147"/>
        <v>705</v>
      </c>
      <c r="Q27" s="17">
        <f t="shared" si="148"/>
        <v>405</v>
      </c>
      <c r="R27" s="17"/>
      <c r="S27" s="17"/>
      <c r="T27" s="17" t="str">
        <f t="shared" si="149"/>
        <v xml:space="preserve"> </v>
      </c>
      <c r="U27" s="17" t="str">
        <f t="shared" si="150"/>
        <v xml:space="preserve"> </v>
      </c>
      <c r="V27" s="17">
        <v>675</v>
      </c>
      <c r="W27" s="17">
        <v>223</v>
      </c>
      <c r="X27" s="17">
        <f t="shared" si="151"/>
        <v>898</v>
      </c>
      <c r="Y27" s="17">
        <f t="shared" si="152"/>
        <v>452</v>
      </c>
      <c r="Z27" s="17">
        <v>79</v>
      </c>
      <c r="AA27" s="17">
        <v>174</v>
      </c>
      <c r="AB27" s="17">
        <f t="shared" si="153"/>
        <v>253</v>
      </c>
      <c r="AC27" s="17">
        <f t="shared" si="154"/>
        <v>-95</v>
      </c>
      <c r="AD27" s="17">
        <v>72</v>
      </c>
      <c r="AE27" s="17">
        <v>105</v>
      </c>
      <c r="AF27" s="17">
        <f t="shared" si="155"/>
        <v>177</v>
      </c>
      <c r="AG27" s="17">
        <f t="shared" si="156"/>
        <v>-33</v>
      </c>
      <c r="AH27" s="17"/>
      <c r="AI27" s="17"/>
      <c r="AJ27" s="17" t="str">
        <f t="shared" si="157"/>
        <v xml:space="preserve"> </v>
      </c>
      <c r="AK27" s="17" t="str">
        <f t="shared" si="158"/>
        <v xml:space="preserve"> </v>
      </c>
      <c r="AL27" s="17"/>
      <c r="AM27" s="17"/>
      <c r="AN27" s="17" t="str">
        <f t="shared" si="159"/>
        <v xml:space="preserve"> </v>
      </c>
      <c r="AO27" s="17" t="str">
        <f t="shared" si="160"/>
        <v xml:space="preserve"> </v>
      </c>
      <c r="AP27" s="17"/>
      <c r="AQ27" s="17"/>
      <c r="AR27" s="17" t="str">
        <f t="shared" si="161"/>
        <v xml:space="preserve"> </v>
      </c>
      <c r="AS27" s="17" t="str">
        <f t="shared" si="162"/>
        <v xml:space="preserve"> </v>
      </c>
      <c r="AT27" s="17"/>
      <c r="AU27" s="17"/>
      <c r="AV27" s="17" t="str">
        <f t="shared" si="163"/>
        <v xml:space="preserve"> </v>
      </c>
      <c r="AW27" s="22" t="str">
        <f t="shared" si="164"/>
        <v xml:space="preserve"> </v>
      </c>
      <c r="AX27" s="17">
        <v>207</v>
      </c>
      <c r="AY27" s="17">
        <v>161</v>
      </c>
      <c r="AZ27" s="17">
        <v>140</v>
      </c>
      <c r="BA27" s="17">
        <v>132</v>
      </c>
      <c r="BB27" s="17">
        <v>125</v>
      </c>
      <c r="BC27" s="17">
        <v>112</v>
      </c>
      <c r="BD27" s="17">
        <v>103</v>
      </c>
      <c r="BE27" s="17">
        <v>90</v>
      </c>
      <c r="BF27" s="17"/>
      <c r="BG27" s="17"/>
      <c r="BH27" s="17"/>
      <c r="BI27" s="17"/>
      <c r="BJ27" s="17"/>
      <c r="BK27" s="17">
        <v>58</v>
      </c>
      <c r="BL27" s="17"/>
      <c r="BM27" s="17"/>
      <c r="BN27" s="17"/>
      <c r="BO27" s="17"/>
      <c r="BR27">
        <v>58</v>
      </c>
      <c r="BV27" s="22">
        <f t="shared" si="165"/>
        <v>3059</v>
      </c>
      <c r="BW27" s="25">
        <v>0.60204500000000005</v>
      </c>
      <c r="BX27" s="15">
        <f t="shared" si="0"/>
        <v>5134.1677117159015</v>
      </c>
      <c r="BY27" s="15">
        <f t="shared" si="1"/>
        <v>1916.8002391847783</v>
      </c>
      <c r="BZ27" s="15">
        <f t="shared" si="70"/>
        <v>7050.9679509006801</v>
      </c>
      <c r="CA27" s="15">
        <f t="shared" si="71"/>
        <v>3217.367472531123</v>
      </c>
      <c r="CB27" s="15">
        <f t="shared" si="72"/>
        <v>2.678509532062392</v>
      </c>
      <c r="CC27" s="15">
        <f t="shared" si="168"/>
        <v>2542.999277462648</v>
      </c>
      <c r="CD27" s="15">
        <f t="shared" si="166"/>
        <v>300.6419785896403</v>
      </c>
      <c r="CE27" s="15">
        <f t="shared" si="73"/>
        <v>2843.6412560522886</v>
      </c>
      <c r="CF27" s="15">
        <f t="shared" si="74"/>
        <v>2242.3572988730075</v>
      </c>
      <c r="CG27" s="15">
        <f t="shared" si="75"/>
        <v>8.4585635359116012</v>
      </c>
      <c r="CH27" s="15">
        <f t="shared" si="169"/>
        <v>921.85800064779198</v>
      </c>
      <c r="CI27" s="15">
        <f t="shared" si="167"/>
        <v>249.15081098588973</v>
      </c>
      <c r="CJ27" s="15">
        <f t="shared" si="76"/>
        <v>1171.0088116336817</v>
      </c>
      <c r="CK27" s="15">
        <f t="shared" si="77"/>
        <v>672.70718966190225</v>
      </c>
      <c r="CL27" s="15">
        <f t="shared" si="78"/>
        <v>3.6999999999999997</v>
      </c>
      <c r="CM27" s="15" t="str">
        <f t="shared" si="6"/>
        <v xml:space="preserve"> </v>
      </c>
      <c r="CN27" s="15" t="str">
        <f t="shared" si="7"/>
        <v xml:space="preserve"> </v>
      </c>
      <c r="CO27" s="15" t="str">
        <f t="shared" si="79"/>
        <v xml:space="preserve"> </v>
      </c>
      <c r="CP27" s="15" t="str">
        <f t="shared" si="80"/>
        <v xml:space="preserve"> </v>
      </c>
      <c r="CQ27" s="15" t="str">
        <f t="shared" si="81"/>
        <v xml:space="preserve"> </v>
      </c>
      <c r="CR27" s="15">
        <f t="shared" si="8"/>
        <v>1121.1786494365037</v>
      </c>
      <c r="CS27" s="15">
        <f t="shared" si="9"/>
        <v>370.4042056656894</v>
      </c>
      <c r="CT27" s="15">
        <f t="shared" si="82"/>
        <v>1491.5828551021932</v>
      </c>
      <c r="CU27" s="15">
        <f t="shared" si="83"/>
        <v>750.77444377081429</v>
      </c>
      <c r="CV27" s="15">
        <f t="shared" si="84"/>
        <v>3.0269058295964126</v>
      </c>
      <c r="CW27" s="15">
        <f t="shared" si="10"/>
        <v>131.21942711923526</v>
      </c>
      <c r="CX27" s="15">
        <f t="shared" si="11"/>
        <v>289.01494074363211</v>
      </c>
      <c r="CY27" s="15">
        <f t="shared" si="85"/>
        <v>420.23436786286737</v>
      </c>
      <c r="CZ27" s="15">
        <f t="shared" si="86"/>
        <v>-157.79551362439685</v>
      </c>
      <c r="DA27" s="15">
        <f t="shared" si="87"/>
        <v>0.45402298850574713</v>
      </c>
      <c r="DB27" s="15">
        <f t="shared" si="12"/>
        <v>119.59238927322707</v>
      </c>
      <c r="DC27" s="15">
        <f t="shared" si="13"/>
        <v>174.40556769012281</v>
      </c>
      <c r="DD27" s="15">
        <f t="shared" si="88"/>
        <v>293.99795696334991</v>
      </c>
      <c r="DE27" s="15">
        <f t="shared" si="89"/>
        <v>-54.813178416895738</v>
      </c>
      <c r="DF27" s="15">
        <f t="shared" si="90"/>
        <v>0.68571428571428572</v>
      </c>
      <c r="DG27" s="15" t="str">
        <f>IF(AH27&lt;&gt;0,AH27/$BW27," ")</f>
        <v xml:space="preserve"> </v>
      </c>
      <c r="DH27" s="15" t="str">
        <f t="shared" si="140"/>
        <v xml:space="preserve"> </v>
      </c>
      <c r="DI27" s="15" t="str">
        <f t="shared" si="91"/>
        <v xml:space="preserve"> </v>
      </c>
      <c r="DJ27" s="15" t="str">
        <f t="shared" si="92"/>
        <v xml:space="preserve"> </v>
      </c>
      <c r="DK27" s="15" t="str">
        <f t="shared" si="93"/>
        <v xml:space="preserve"> </v>
      </c>
      <c r="DL27" s="15" t="str">
        <f t="shared" si="16"/>
        <v xml:space="preserve"> </v>
      </c>
      <c r="DM27" s="15" t="str">
        <f t="shared" si="17"/>
        <v xml:space="preserve"> </v>
      </c>
      <c r="DN27" s="15" t="str">
        <f t="shared" si="94"/>
        <v xml:space="preserve"> </v>
      </c>
      <c r="DO27" s="15" t="str">
        <f t="shared" si="95"/>
        <v xml:space="preserve"> </v>
      </c>
      <c r="DP27" s="15" t="str">
        <f t="shared" si="96"/>
        <v xml:space="preserve"> </v>
      </c>
      <c r="DQ27" s="15" t="str">
        <f t="shared" si="18"/>
        <v xml:space="preserve"> </v>
      </c>
      <c r="DR27" s="15" t="str">
        <f t="shared" si="19"/>
        <v xml:space="preserve"> </v>
      </c>
      <c r="DS27" s="15" t="str">
        <f t="shared" si="97"/>
        <v xml:space="preserve"> </v>
      </c>
      <c r="DT27" s="15" t="str">
        <f t="shared" si="98"/>
        <v xml:space="preserve"> </v>
      </c>
      <c r="DU27" s="15" t="str">
        <f t="shared" si="99"/>
        <v xml:space="preserve"> </v>
      </c>
      <c r="DV27" s="15" t="str">
        <f t="shared" si="20"/>
        <v xml:space="preserve"> </v>
      </c>
      <c r="DW27" s="15" t="str">
        <f t="shared" si="21"/>
        <v xml:space="preserve"> </v>
      </c>
      <c r="DX27" s="15" t="str">
        <f t="shared" si="100"/>
        <v xml:space="preserve"> </v>
      </c>
      <c r="DY27" s="15" t="str">
        <f t="shared" si="101"/>
        <v xml:space="preserve"> </v>
      </c>
      <c r="DZ27" s="15" t="str">
        <f t="shared" si="102"/>
        <v xml:space="preserve"> </v>
      </c>
      <c r="EA27" s="15">
        <f>BX27-CC27-CH27-CR27-CW27-DB27</f>
        <v>297.31996777649556</v>
      </c>
      <c r="EB27" s="15">
        <f>BY27-CD27-CI27-CS27-CX27-DC27</f>
        <v>533.18273550980405</v>
      </c>
      <c r="EC27" s="15">
        <f t="shared" si="103"/>
        <v>830.50270328629961</v>
      </c>
      <c r="ED27" s="15">
        <f t="shared" si="104"/>
        <v>-235.86276773330849</v>
      </c>
      <c r="EE27" s="28">
        <f t="shared" si="105"/>
        <v>0.55763239875389492</v>
      </c>
      <c r="EF27" s="5">
        <f t="shared" si="22"/>
        <v>112.68918309052535</v>
      </c>
      <c r="EG27" s="5">
        <f t="shared" si="23"/>
        <v>12.549851557081908</v>
      </c>
      <c r="EH27" s="5">
        <f t="shared" si="24"/>
        <v>7.408540639734893</v>
      </c>
      <c r="EI27" s="5">
        <f t="shared" si="25"/>
        <v>22.196811730678686</v>
      </c>
      <c r="EJ27" s="5">
        <f t="shared" si="26"/>
        <v>13.211987394707066</v>
      </c>
      <c r="EK27" s="5">
        <f t="shared" si="27"/>
        <v>17.577525125267332</v>
      </c>
      <c r="EL27" s="5">
        <f t="shared" si="28"/>
        <v>23.974396275821938</v>
      </c>
      <c r="EM27" s="5">
        <f t="shared" si="29"/>
        <v>20.759373260681677</v>
      </c>
      <c r="EN27" s="5" t="str">
        <f t="shared" si="30"/>
        <v xml:space="preserve"> </v>
      </c>
      <c r="EO27" s="5" t="str">
        <f t="shared" si="31"/>
        <v xml:space="preserve"> </v>
      </c>
      <c r="EP27" s="5" t="str">
        <f t="shared" si="32"/>
        <v xml:space="preserve"> </v>
      </c>
      <c r="EQ27" s="5" t="str">
        <f t="shared" si="33"/>
        <v xml:space="preserve"> </v>
      </c>
      <c r="ER27" s="5" t="str">
        <f t="shared" si="34"/>
        <v xml:space="preserve"> </v>
      </c>
      <c r="ES27" s="5">
        <f t="shared" si="35"/>
        <v>18.738008078666034</v>
      </c>
      <c r="ET27" s="5" t="str">
        <f t="shared" si="36"/>
        <v xml:space="preserve"> </v>
      </c>
      <c r="EU27" s="5" t="str">
        <f t="shared" si="37"/>
        <v xml:space="preserve"> </v>
      </c>
      <c r="EV27" s="5" t="str">
        <f t="shared" si="38"/>
        <v xml:space="preserve"> </v>
      </c>
      <c r="EW27" s="5" t="str">
        <f t="shared" si="39"/>
        <v xml:space="preserve"> </v>
      </c>
      <c r="EX27" s="5" t="str">
        <f t="shared" si="40"/>
        <v xml:space="preserve"> </v>
      </c>
      <c r="EY27" s="5" t="str">
        <f t="shared" si="41"/>
        <v xml:space="preserve"> </v>
      </c>
      <c r="EZ27" s="5">
        <f t="shared" si="42"/>
        <v>10.39022459007877</v>
      </c>
      <c r="FA27" s="5" t="str">
        <f t="shared" si="43"/>
        <v xml:space="preserve"> </v>
      </c>
      <c r="FB27" s="5" t="str">
        <f t="shared" si="44"/>
        <v xml:space="preserve"> </v>
      </c>
      <c r="FC27" s="5" t="str">
        <f t="shared" si="106"/>
        <v xml:space="preserve"> </v>
      </c>
    </row>
    <row r="28" spans="1:159">
      <c r="A28" t="s">
        <v>79</v>
      </c>
      <c r="B28" s="17">
        <f t="shared" si="141"/>
        <v>1374828.060522696</v>
      </c>
      <c r="C28" s="19">
        <v>1454</v>
      </c>
      <c r="D28" s="19">
        <v>380</v>
      </c>
      <c r="E28" s="19">
        <v>1619</v>
      </c>
      <c r="F28" s="19">
        <f t="shared" si="142"/>
        <v>1999</v>
      </c>
      <c r="G28" s="39">
        <f t="shared" si="143"/>
        <v>-1239</v>
      </c>
      <c r="H28" s="19">
        <f t="shared" si="144"/>
        <v>859.56999999999994</v>
      </c>
      <c r="I28" s="39">
        <v>43</v>
      </c>
      <c r="J28" s="17">
        <v>2</v>
      </c>
      <c r="K28" s="17">
        <v>206</v>
      </c>
      <c r="L28" s="17">
        <f t="shared" si="145"/>
        <v>208</v>
      </c>
      <c r="M28" s="17">
        <f t="shared" si="146"/>
        <v>-204</v>
      </c>
      <c r="N28" s="17"/>
      <c r="O28" s="17"/>
      <c r="P28" s="17" t="str">
        <f t="shared" si="147"/>
        <v xml:space="preserve"> </v>
      </c>
      <c r="Q28" s="17" t="str">
        <f t="shared" si="148"/>
        <v xml:space="preserve"> </v>
      </c>
      <c r="R28" s="17">
        <v>10</v>
      </c>
      <c r="S28" s="17">
        <v>264</v>
      </c>
      <c r="T28" s="17">
        <f t="shared" si="149"/>
        <v>274</v>
      </c>
      <c r="U28" s="17">
        <f t="shared" si="150"/>
        <v>-254</v>
      </c>
      <c r="V28" s="17">
        <v>26</v>
      </c>
      <c r="W28" s="17">
        <v>356</v>
      </c>
      <c r="X28" s="17">
        <f t="shared" si="151"/>
        <v>382</v>
      </c>
      <c r="Y28" s="17">
        <f t="shared" si="152"/>
        <v>-330</v>
      </c>
      <c r="Z28" s="17">
        <v>308</v>
      </c>
      <c r="AA28" s="17">
        <v>410</v>
      </c>
      <c r="AB28" s="17">
        <f t="shared" si="153"/>
        <v>718</v>
      </c>
      <c r="AC28" s="17">
        <f t="shared" si="154"/>
        <v>-102</v>
      </c>
      <c r="AD28" s="17"/>
      <c r="AE28" s="17"/>
      <c r="AF28" s="17" t="str">
        <f t="shared" si="155"/>
        <v xml:space="preserve"> </v>
      </c>
      <c r="AG28" s="17" t="str">
        <f t="shared" si="156"/>
        <v xml:space="preserve"> </v>
      </c>
      <c r="AH28" s="17">
        <v>15</v>
      </c>
      <c r="AI28" s="17">
        <v>112</v>
      </c>
      <c r="AJ28" s="17">
        <f t="shared" si="157"/>
        <v>127</v>
      </c>
      <c r="AK28" s="17">
        <f t="shared" si="158"/>
        <v>-97</v>
      </c>
      <c r="AL28" s="17"/>
      <c r="AM28" s="17"/>
      <c r="AN28" s="17" t="str">
        <f t="shared" si="159"/>
        <v xml:space="preserve"> </v>
      </c>
      <c r="AO28" s="17" t="str">
        <f t="shared" si="160"/>
        <v xml:space="preserve"> </v>
      </c>
      <c r="AP28" s="17"/>
      <c r="AQ28" s="17"/>
      <c r="AR28" s="17" t="str">
        <f t="shared" si="161"/>
        <v xml:space="preserve"> </v>
      </c>
      <c r="AS28" s="17" t="str">
        <f t="shared" si="162"/>
        <v xml:space="preserve"> </v>
      </c>
      <c r="AT28" s="17"/>
      <c r="AU28" s="17"/>
      <c r="AV28" s="17" t="str">
        <f t="shared" si="163"/>
        <v xml:space="preserve"> </v>
      </c>
      <c r="AW28" s="22" t="str">
        <f t="shared" si="164"/>
        <v xml:space="preserve"> </v>
      </c>
      <c r="AX28" s="17">
        <v>62</v>
      </c>
      <c r="AY28" s="17">
        <v>68</v>
      </c>
      <c r="AZ28" s="17">
        <v>64</v>
      </c>
      <c r="BA28" s="17">
        <v>140</v>
      </c>
      <c r="BB28" s="17">
        <v>58</v>
      </c>
      <c r="BC28" s="17">
        <v>44</v>
      </c>
      <c r="BD28" s="17"/>
      <c r="BE28" s="17">
        <v>45</v>
      </c>
      <c r="BF28" s="17">
        <v>31</v>
      </c>
      <c r="BG28" s="17"/>
      <c r="BH28" s="17">
        <v>31</v>
      </c>
      <c r="BI28" s="17">
        <v>32</v>
      </c>
      <c r="BJ28" s="17"/>
      <c r="BK28" s="17"/>
      <c r="BL28" s="17"/>
      <c r="BM28" s="17"/>
      <c r="BN28" s="17"/>
      <c r="BO28" s="17"/>
      <c r="BV28" s="22">
        <f t="shared" si="165"/>
        <v>1424</v>
      </c>
      <c r="BW28" s="25">
        <v>0.34725699999999998</v>
      </c>
      <c r="BX28" s="15">
        <f t="shared" si="0"/>
        <v>1094.2903958739494</v>
      </c>
      <c r="BY28" s="15">
        <f t="shared" si="1"/>
        <v>4662.2530287366417</v>
      </c>
      <c r="BZ28" s="15">
        <f t="shared" si="70"/>
        <v>5756.5434246105906</v>
      </c>
      <c r="CA28" s="15">
        <f t="shared" si="71"/>
        <v>-3567.9626328626923</v>
      </c>
      <c r="CB28" s="15">
        <f t="shared" si="72"/>
        <v>0.23471278567016679</v>
      </c>
      <c r="CC28" s="15">
        <f t="shared" si="168"/>
        <v>5.7594231361786807</v>
      </c>
      <c r="CD28" s="15">
        <f t="shared" si="166"/>
        <v>593.22058302640414</v>
      </c>
      <c r="CE28" s="15">
        <f t="shared" si="73"/>
        <v>598.98000616258287</v>
      </c>
      <c r="CF28" s="15">
        <f t="shared" si="74"/>
        <v>-587.46115989022542</v>
      </c>
      <c r="CG28" s="15">
        <f t="shared" si="75"/>
        <v>9.7087378640776691E-3</v>
      </c>
      <c r="CH28" s="15" t="str">
        <f t="shared" si="169"/>
        <v xml:space="preserve"> </v>
      </c>
      <c r="CI28" s="15" t="str">
        <f t="shared" si="167"/>
        <v xml:space="preserve"> </v>
      </c>
      <c r="CJ28" s="15" t="str">
        <f t="shared" si="76"/>
        <v xml:space="preserve"> </v>
      </c>
      <c r="CK28" s="15" t="str">
        <f t="shared" si="77"/>
        <v xml:space="preserve"> </v>
      </c>
      <c r="CL28" s="15" t="str">
        <f t="shared" si="78"/>
        <v xml:space="preserve"> </v>
      </c>
      <c r="CM28" s="15">
        <f t="shared" si="6"/>
        <v>28.797115680893402</v>
      </c>
      <c r="CN28" s="15">
        <f t="shared" si="7"/>
        <v>760.24385397558581</v>
      </c>
      <c r="CO28" s="15">
        <f t="shared" si="79"/>
        <v>789.04096965647921</v>
      </c>
      <c r="CP28" s="15">
        <f t="shared" si="80"/>
        <v>-731.44673829469241</v>
      </c>
      <c r="CQ28" s="15">
        <f t="shared" si="81"/>
        <v>3.787878787878788E-2</v>
      </c>
      <c r="CR28" s="15">
        <f t="shared" si="8"/>
        <v>74.872500770322844</v>
      </c>
      <c r="CS28" s="15">
        <f t="shared" si="9"/>
        <v>1025.1773182398051</v>
      </c>
      <c r="CT28" s="15">
        <f t="shared" si="82"/>
        <v>1100.049819010128</v>
      </c>
      <c r="CU28" s="15">
        <f t="shared" si="83"/>
        <v>-950.30481746948226</v>
      </c>
      <c r="CV28" s="15">
        <f t="shared" si="84"/>
        <v>7.3033707865168537E-2</v>
      </c>
      <c r="CW28" s="15">
        <f t="shared" si="10"/>
        <v>886.95116297151685</v>
      </c>
      <c r="CX28" s="15">
        <f t="shared" si="11"/>
        <v>1180.6817429166294</v>
      </c>
      <c r="CY28" s="15">
        <f t="shared" si="85"/>
        <v>2067.6329058881465</v>
      </c>
      <c r="CZ28" s="15">
        <f t="shared" si="86"/>
        <v>-293.73057994511259</v>
      </c>
      <c r="DA28" s="15">
        <f t="shared" si="87"/>
        <v>0.75121951219512206</v>
      </c>
      <c r="DB28" s="15" t="str">
        <f t="shared" si="12"/>
        <v xml:space="preserve"> </v>
      </c>
      <c r="DC28" s="15" t="str">
        <f t="shared" si="13"/>
        <v xml:space="preserve"> </v>
      </c>
      <c r="DD28" s="15" t="str">
        <f t="shared" si="88"/>
        <v xml:space="preserve"> </v>
      </c>
      <c r="DE28" s="15" t="str">
        <f t="shared" si="89"/>
        <v xml:space="preserve"> </v>
      </c>
      <c r="DF28" s="15" t="str">
        <f t="shared" si="90"/>
        <v xml:space="preserve"> </v>
      </c>
      <c r="DG28" s="15">
        <f>IF(AH28&lt;&gt;0,AH28/$BW28," ")</f>
        <v>43.195673521340105</v>
      </c>
      <c r="DH28" s="15">
        <f t="shared" si="140"/>
        <v>322.52769562600611</v>
      </c>
      <c r="DI28" s="15">
        <f t="shared" si="91"/>
        <v>365.7233691473462</v>
      </c>
      <c r="DJ28" s="15">
        <f t="shared" si="92"/>
        <v>-279.33202210466601</v>
      </c>
      <c r="DK28" s="15">
        <f t="shared" si="93"/>
        <v>0.13392857142857142</v>
      </c>
      <c r="DL28" s="15" t="str">
        <f t="shared" si="16"/>
        <v xml:space="preserve"> </v>
      </c>
      <c r="DM28" s="15" t="str">
        <f t="shared" si="17"/>
        <v xml:space="preserve"> </v>
      </c>
      <c r="DN28" s="15" t="str">
        <f t="shared" si="94"/>
        <v xml:space="preserve"> </v>
      </c>
      <c r="DO28" s="15" t="str">
        <f t="shared" si="95"/>
        <v xml:space="preserve"> </v>
      </c>
      <c r="DP28" s="15" t="str">
        <f t="shared" si="96"/>
        <v xml:space="preserve"> </v>
      </c>
      <c r="DQ28" s="15" t="str">
        <f t="shared" si="18"/>
        <v xml:space="preserve"> </v>
      </c>
      <c r="DR28" s="15" t="str">
        <f t="shared" si="19"/>
        <v xml:space="preserve"> </v>
      </c>
      <c r="DS28" s="15" t="str">
        <f t="shared" si="97"/>
        <v xml:space="preserve"> </v>
      </c>
      <c r="DT28" s="15" t="str">
        <f t="shared" si="98"/>
        <v xml:space="preserve"> </v>
      </c>
      <c r="DU28" s="15" t="str">
        <f t="shared" si="99"/>
        <v xml:space="preserve"> </v>
      </c>
      <c r="DV28" s="15" t="str">
        <f t="shared" si="20"/>
        <v xml:space="preserve"> </v>
      </c>
      <c r="DW28" s="15" t="str">
        <f t="shared" si="21"/>
        <v xml:space="preserve"> </v>
      </c>
      <c r="DX28" s="15" t="str">
        <f t="shared" si="100"/>
        <v xml:space="preserve"> </v>
      </c>
      <c r="DY28" s="15" t="str">
        <f t="shared" si="101"/>
        <v xml:space="preserve"> </v>
      </c>
      <c r="DZ28" s="15" t="str">
        <f t="shared" si="102"/>
        <v xml:space="preserve"> </v>
      </c>
      <c r="EA28" s="15">
        <f>BX28-CC28-CM28-CR28-CW28-DG28</f>
        <v>54.714519793697427</v>
      </c>
      <c r="EB28" s="15">
        <f>BY28-CD28-CN28-CS28-CX28-DH28</f>
        <v>780.40183495221095</v>
      </c>
      <c r="EC28" s="15">
        <f t="shared" si="103"/>
        <v>835.11635474590832</v>
      </c>
      <c r="ED28" s="15">
        <f t="shared" si="104"/>
        <v>-725.68731515851357</v>
      </c>
      <c r="EE28" s="28">
        <f t="shared" si="105"/>
        <v>7.011070110701105E-2</v>
      </c>
      <c r="EF28" s="5">
        <f t="shared" si="22"/>
        <v>33.752315708273294</v>
      </c>
      <c r="EG28" s="5">
        <f t="shared" si="23"/>
        <v>5.3005584216246566</v>
      </c>
      <c r="EH28" s="5">
        <f t="shared" si="24"/>
        <v>3.3867614353073794</v>
      </c>
      <c r="EI28" s="5">
        <f t="shared" si="25"/>
        <v>23.542073047689517</v>
      </c>
      <c r="EJ28" s="5">
        <f t="shared" si="26"/>
        <v>6.1303621511440793</v>
      </c>
      <c r="EK28" s="5">
        <f t="shared" si="27"/>
        <v>6.9054562992121662</v>
      </c>
      <c r="EL28" s="5" t="str">
        <f t="shared" si="28"/>
        <v xml:space="preserve"> </v>
      </c>
      <c r="EM28" s="5">
        <f t="shared" si="29"/>
        <v>10.379686630340839</v>
      </c>
      <c r="EN28" s="5">
        <f t="shared" si="30"/>
        <v>6.8095919472840931</v>
      </c>
      <c r="EO28" s="5" t="str">
        <f t="shared" si="31"/>
        <v xml:space="preserve"> </v>
      </c>
      <c r="EP28" s="5">
        <f t="shared" si="32"/>
        <v>5.1966835771220534</v>
      </c>
      <c r="EQ28" s="5">
        <f t="shared" si="33"/>
        <v>9.7565943144056426</v>
      </c>
      <c r="ER28" s="5" t="str">
        <f t="shared" si="34"/>
        <v xml:space="preserve"> </v>
      </c>
      <c r="ES28" s="5" t="str">
        <f t="shared" si="35"/>
        <v xml:space="preserve"> </v>
      </c>
      <c r="ET28" s="5" t="str">
        <f t="shared" si="36"/>
        <v xml:space="preserve"> </v>
      </c>
      <c r="EU28" s="5" t="str">
        <f t="shared" si="37"/>
        <v xml:space="preserve"> </v>
      </c>
      <c r="EV28" s="5" t="str">
        <f t="shared" si="38"/>
        <v xml:space="preserve"> </v>
      </c>
      <c r="EW28" s="5" t="str">
        <f t="shared" si="39"/>
        <v xml:space="preserve"> </v>
      </c>
      <c r="EX28" s="5" t="str">
        <f t="shared" si="40"/>
        <v xml:space="preserve"> </v>
      </c>
      <c r="EY28" s="5" t="str">
        <f t="shared" si="41"/>
        <v xml:space="preserve"> </v>
      </c>
      <c r="EZ28" s="5" t="str">
        <f t="shared" si="42"/>
        <v xml:space="preserve"> </v>
      </c>
      <c r="FA28" s="5" t="str">
        <f t="shared" si="43"/>
        <v xml:space="preserve"> </v>
      </c>
      <c r="FB28" s="5" t="str">
        <f t="shared" si="44"/>
        <v xml:space="preserve"> </v>
      </c>
      <c r="FC28" s="5" t="str">
        <f t="shared" si="106"/>
        <v xml:space="preserve"> </v>
      </c>
    </row>
    <row r="29" spans="1:159">
      <c r="A29" t="s">
        <v>213</v>
      </c>
      <c r="B29" s="17">
        <f t="shared" si="141"/>
        <v>289473.68421052629</v>
      </c>
      <c r="C29" s="19">
        <v>1634</v>
      </c>
      <c r="D29" s="19">
        <v>105</v>
      </c>
      <c r="E29" s="19">
        <v>368</v>
      </c>
      <c r="F29" s="19">
        <f t="shared" si="142"/>
        <v>473</v>
      </c>
      <c r="G29" s="39">
        <f t="shared" si="143"/>
        <v>-263</v>
      </c>
      <c r="H29" s="19">
        <f t="shared" si="144"/>
        <v>208.12</v>
      </c>
      <c r="I29" s="39">
        <v>44</v>
      </c>
      <c r="J29" s="17">
        <v>9</v>
      </c>
      <c r="K29" s="17">
        <v>68</v>
      </c>
      <c r="L29" s="17">
        <f t="shared" si="145"/>
        <v>77</v>
      </c>
      <c r="M29" s="17">
        <f t="shared" si="146"/>
        <v>-59</v>
      </c>
      <c r="N29" s="17">
        <v>20</v>
      </c>
      <c r="O29" s="17">
        <v>39</v>
      </c>
      <c r="P29" s="17">
        <f t="shared" si="147"/>
        <v>59</v>
      </c>
      <c r="Q29" s="17">
        <f t="shared" si="148"/>
        <v>-19</v>
      </c>
      <c r="R29" s="17"/>
      <c r="S29" s="17"/>
      <c r="T29" s="17" t="str">
        <f t="shared" si="149"/>
        <v xml:space="preserve"> </v>
      </c>
      <c r="U29" s="17" t="str">
        <f t="shared" si="150"/>
        <v xml:space="preserve"> </v>
      </c>
      <c r="V29" s="17">
        <v>13</v>
      </c>
      <c r="W29" s="17">
        <v>79</v>
      </c>
      <c r="X29" s="17">
        <f t="shared" si="151"/>
        <v>92</v>
      </c>
      <c r="Y29" s="17">
        <f t="shared" si="152"/>
        <v>-66</v>
      </c>
      <c r="Z29" s="17">
        <v>1</v>
      </c>
      <c r="AA29" s="17">
        <v>59</v>
      </c>
      <c r="AB29" s="17">
        <f t="shared" si="153"/>
        <v>60</v>
      </c>
      <c r="AC29" s="17">
        <f t="shared" si="154"/>
        <v>-58</v>
      </c>
      <c r="AD29" s="17">
        <v>44</v>
      </c>
      <c r="AE29" s="17">
        <v>35</v>
      </c>
      <c r="AF29" s="17">
        <f t="shared" si="155"/>
        <v>79</v>
      </c>
      <c r="AG29" s="17">
        <f t="shared" si="156"/>
        <v>9</v>
      </c>
      <c r="AH29" s="17"/>
      <c r="AI29" s="17"/>
      <c r="AJ29" s="17" t="str">
        <f t="shared" si="157"/>
        <v xml:space="preserve"> </v>
      </c>
      <c r="AK29" s="17" t="str">
        <f t="shared" si="158"/>
        <v xml:space="preserve"> </v>
      </c>
      <c r="AL29" s="17"/>
      <c r="AM29" s="17"/>
      <c r="AN29" s="17" t="str">
        <f t="shared" si="159"/>
        <v xml:space="preserve"> </v>
      </c>
      <c r="AO29" s="17" t="str">
        <f t="shared" si="160"/>
        <v xml:space="preserve"> </v>
      </c>
      <c r="AP29" s="17"/>
      <c r="AQ29" s="17"/>
      <c r="AR29" s="17" t="str">
        <f t="shared" si="161"/>
        <v xml:space="preserve"> </v>
      </c>
      <c r="AS29" s="17" t="str">
        <f t="shared" si="162"/>
        <v xml:space="preserve"> </v>
      </c>
      <c r="AT29" s="17"/>
      <c r="AU29" s="17"/>
      <c r="AV29" s="17" t="str">
        <f t="shared" si="163"/>
        <v xml:space="preserve"> </v>
      </c>
      <c r="AW29" s="22" t="str">
        <f t="shared" si="164"/>
        <v xml:space="preserve"> </v>
      </c>
      <c r="AX29" s="17">
        <v>16</v>
      </c>
      <c r="AY29" s="17">
        <v>17</v>
      </c>
      <c r="AZ29" s="17">
        <v>13</v>
      </c>
      <c r="BA29" s="17">
        <v>20</v>
      </c>
      <c r="BB29" s="17">
        <v>14</v>
      </c>
      <c r="BC29" s="17">
        <v>11</v>
      </c>
      <c r="BD29" s="17">
        <v>11</v>
      </c>
      <c r="BE29" s="17">
        <v>15</v>
      </c>
      <c r="BF29" s="17"/>
      <c r="BG29" s="17"/>
      <c r="BH29" s="17">
        <v>6</v>
      </c>
      <c r="BI29" s="17"/>
      <c r="BJ29" s="17"/>
      <c r="BK29" s="17"/>
      <c r="BL29" s="17"/>
      <c r="BM29" s="17">
        <v>6</v>
      </c>
      <c r="BN29" s="17"/>
      <c r="BO29" s="17"/>
      <c r="BV29" s="22">
        <f t="shared" si="165"/>
        <v>344</v>
      </c>
      <c r="BW29" s="25">
        <v>0.33423999999999998</v>
      </c>
      <c r="BX29" s="15">
        <f t="shared" si="0"/>
        <v>314.14552417424608</v>
      </c>
      <c r="BY29" s="15">
        <f t="shared" si="1"/>
        <v>1101.0052656773576</v>
      </c>
      <c r="BZ29" s="15">
        <f t="shared" si="70"/>
        <v>1415.1507898516036</v>
      </c>
      <c r="CA29" s="15">
        <f t="shared" si="71"/>
        <v>-786.85974150311154</v>
      </c>
      <c r="CB29" s="15">
        <f t="shared" si="72"/>
        <v>0.28532608695652178</v>
      </c>
      <c r="CC29" s="15">
        <f t="shared" si="168"/>
        <v>26.926759214935377</v>
      </c>
      <c r="CD29" s="15">
        <f t="shared" si="166"/>
        <v>203.44662517951173</v>
      </c>
      <c r="CE29" s="15">
        <f t="shared" si="73"/>
        <v>230.3733843944471</v>
      </c>
      <c r="CF29" s="15">
        <f t="shared" si="74"/>
        <v>-176.51986596457635</v>
      </c>
      <c r="CG29" s="15">
        <f t="shared" si="75"/>
        <v>0.13235294117647059</v>
      </c>
      <c r="CH29" s="15">
        <f t="shared" si="169"/>
        <v>59.837242699856397</v>
      </c>
      <c r="CI29" s="15">
        <f t="shared" si="167"/>
        <v>116.68262326471996</v>
      </c>
      <c r="CJ29" s="15">
        <f t="shared" si="76"/>
        <v>176.51986596457635</v>
      </c>
      <c r="CK29" s="15">
        <f t="shared" si="77"/>
        <v>-56.845380564863568</v>
      </c>
      <c r="CL29" s="15">
        <f t="shared" si="78"/>
        <v>0.51282051282051289</v>
      </c>
      <c r="CM29" s="15" t="str">
        <f t="shared" si="6"/>
        <v xml:space="preserve"> </v>
      </c>
      <c r="CN29" s="15" t="str">
        <f t="shared" si="7"/>
        <v xml:space="preserve"> </v>
      </c>
      <c r="CO29" s="15" t="str">
        <f t="shared" si="79"/>
        <v xml:space="preserve"> </v>
      </c>
      <c r="CP29" s="15" t="str">
        <f t="shared" si="80"/>
        <v xml:space="preserve"> </v>
      </c>
      <c r="CQ29" s="15" t="str">
        <f t="shared" si="81"/>
        <v xml:space="preserve"> </v>
      </c>
      <c r="CR29" s="15">
        <f t="shared" si="8"/>
        <v>38.894207754906652</v>
      </c>
      <c r="CS29" s="15">
        <f t="shared" si="9"/>
        <v>236.35710866443276</v>
      </c>
      <c r="CT29" s="15">
        <f t="shared" si="82"/>
        <v>275.25131641933939</v>
      </c>
      <c r="CU29" s="15">
        <f t="shared" si="83"/>
        <v>-197.4629009095261</v>
      </c>
      <c r="CV29" s="15">
        <f t="shared" si="84"/>
        <v>0.16455696202531644</v>
      </c>
      <c r="CW29" s="15">
        <f t="shared" si="10"/>
        <v>2.9918621349928198</v>
      </c>
      <c r="CX29" s="15">
        <f t="shared" si="11"/>
        <v>176.51986596457635</v>
      </c>
      <c r="CY29" s="15">
        <f t="shared" si="85"/>
        <v>179.51172809956918</v>
      </c>
      <c r="CZ29" s="15">
        <f t="shared" si="86"/>
        <v>-173.52800382958353</v>
      </c>
      <c r="DA29" s="15">
        <f t="shared" si="87"/>
        <v>1.6949152542372881E-2</v>
      </c>
      <c r="DB29" s="15">
        <f t="shared" si="12"/>
        <v>131.64193393968407</v>
      </c>
      <c r="DC29" s="15">
        <f t="shared" si="13"/>
        <v>104.71517472474869</v>
      </c>
      <c r="DD29" s="15">
        <f t="shared" si="88"/>
        <v>236.35710866443276</v>
      </c>
      <c r="DE29" s="15">
        <f t="shared" si="89"/>
        <v>26.926759214935373</v>
      </c>
      <c r="DF29" s="15">
        <f t="shared" si="90"/>
        <v>1.2571428571428571</v>
      </c>
      <c r="DG29" s="15" t="str">
        <f>IF(AH29&lt;&gt;0,AH29/$BW29," ")</f>
        <v xml:space="preserve"> </v>
      </c>
      <c r="DH29" s="15" t="str">
        <f t="shared" si="140"/>
        <v xml:space="preserve"> </v>
      </c>
      <c r="DI29" s="15" t="str">
        <f t="shared" si="91"/>
        <v xml:space="preserve"> </v>
      </c>
      <c r="DJ29" s="15" t="str">
        <f t="shared" si="92"/>
        <v xml:space="preserve"> </v>
      </c>
      <c r="DK29" s="15" t="str">
        <f t="shared" si="93"/>
        <v xml:space="preserve"> </v>
      </c>
      <c r="DL29" s="15" t="str">
        <f t="shared" si="16"/>
        <v xml:space="preserve"> </v>
      </c>
      <c r="DM29" s="15" t="str">
        <f t="shared" si="17"/>
        <v xml:space="preserve"> </v>
      </c>
      <c r="DN29" s="15" t="str">
        <f t="shared" si="94"/>
        <v xml:space="preserve"> </v>
      </c>
      <c r="DO29" s="15" t="str">
        <f t="shared" si="95"/>
        <v xml:space="preserve"> </v>
      </c>
      <c r="DP29" s="15" t="str">
        <f t="shared" si="96"/>
        <v xml:space="preserve"> </v>
      </c>
      <c r="DQ29" s="15" t="str">
        <f t="shared" si="18"/>
        <v xml:space="preserve"> </v>
      </c>
      <c r="DR29" s="15" t="str">
        <f t="shared" si="19"/>
        <v xml:space="preserve"> </v>
      </c>
      <c r="DS29" s="15" t="str">
        <f t="shared" si="97"/>
        <v xml:space="preserve"> </v>
      </c>
      <c r="DT29" s="15" t="str">
        <f t="shared" si="98"/>
        <v xml:space="preserve"> </v>
      </c>
      <c r="DU29" s="15" t="str">
        <f t="shared" si="99"/>
        <v xml:space="preserve"> </v>
      </c>
      <c r="DV29" s="15" t="str">
        <f t="shared" si="20"/>
        <v xml:space="preserve"> </v>
      </c>
      <c r="DW29" s="15" t="str">
        <f t="shared" si="21"/>
        <v xml:space="preserve"> </v>
      </c>
      <c r="DX29" s="15" t="str">
        <f t="shared" si="100"/>
        <v xml:space="preserve"> </v>
      </c>
      <c r="DY29" s="15" t="str">
        <f t="shared" si="101"/>
        <v xml:space="preserve"> </v>
      </c>
      <c r="DZ29" s="15" t="str">
        <f t="shared" si="102"/>
        <v xml:space="preserve"> </v>
      </c>
      <c r="EA29" s="15">
        <f>BX29-CC29-CH29-CR29-CW29-DB29</f>
        <v>53.853518429870746</v>
      </c>
      <c r="EB29" s="15">
        <f>BY29-CD29-CI29-CS29-CX29-DC29</f>
        <v>263.28386787936802</v>
      </c>
      <c r="EC29" s="15">
        <f t="shared" si="103"/>
        <v>317.13738630923876</v>
      </c>
      <c r="ED29" s="15">
        <f t="shared" si="104"/>
        <v>-209.43034944949727</v>
      </c>
      <c r="EE29" s="28">
        <f t="shared" si="105"/>
        <v>0.20454545454545461</v>
      </c>
      <c r="EF29" s="5">
        <f t="shared" si="22"/>
        <v>8.7102750214898812</v>
      </c>
      <c r="EG29" s="5">
        <f t="shared" si="23"/>
        <v>1.3251396054061642</v>
      </c>
      <c r="EH29" s="5">
        <f t="shared" si="24"/>
        <v>0.68793591654681141</v>
      </c>
      <c r="EI29" s="5">
        <f t="shared" si="25"/>
        <v>3.3631532925270737</v>
      </c>
      <c r="EJ29" s="5">
        <f t="shared" si="26"/>
        <v>1.4797425882071915</v>
      </c>
      <c r="EK29" s="5">
        <f t="shared" si="27"/>
        <v>1.7263640748030415</v>
      </c>
      <c r="EL29" s="5">
        <f t="shared" si="28"/>
        <v>2.5603724178062266</v>
      </c>
      <c r="EM29" s="5">
        <f t="shared" si="29"/>
        <v>3.4598955434469461</v>
      </c>
      <c r="EN29" s="5" t="str">
        <f t="shared" si="30"/>
        <v xml:space="preserve"> </v>
      </c>
      <c r="EO29" s="5" t="str">
        <f t="shared" si="31"/>
        <v xml:space="preserve"> </v>
      </c>
      <c r="EP29" s="5">
        <f t="shared" si="32"/>
        <v>1.0058097246042683</v>
      </c>
      <c r="EQ29" s="5" t="str">
        <f t="shared" si="33"/>
        <v xml:space="preserve"> </v>
      </c>
      <c r="ER29" s="5" t="str">
        <f t="shared" si="34"/>
        <v xml:space="preserve"> </v>
      </c>
      <c r="ES29" s="5" t="str">
        <f t="shared" si="35"/>
        <v xml:space="preserve"> </v>
      </c>
      <c r="ET29" s="5" t="str">
        <f t="shared" si="36"/>
        <v xml:space="preserve"> </v>
      </c>
      <c r="EU29" s="5">
        <f t="shared" si="37"/>
        <v>1.1387662606332298</v>
      </c>
      <c r="EV29" s="5" t="str">
        <f t="shared" si="38"/>
        <v xml:space="preserve"> </v>
      </c>
      <c r="EW29" s="5" t="str">
        <f t="shared" si="39"/>
        <v xml:space="preserve"> </v>
      </c>
      <c r="EX29" s="5" t="str">
        <f t="shared" si="40"/>
        <v xml:space="preserve"> </v>
      </c>
      <c r="EY29" s="5" t="str">
        <f t="shared" si="41"/>
        <v xml:space="preserve"> </v>
      </c>
      <c r="EZ29" s="5" t="str">
        <f t="shared" si="42"/>
        <v xml:space="preserve"> </v>
      </c>
      <c r="FA29" s="5" t="str">
        <f t="shared" si="43"/>
        <v xml:space="preserve"> </v>
      </c>
      <c r="FB29" s="5" t="str">
        <f t="shared" si="44"/>
        <v xml:space="preserve"> </v>
      </c>
      <c r="FC29" s="5" t="str">
        <f t="shared" si="106"/>
        <v xml:space="preserve"> </v>
      </c>
    </row>
    <row r="30" spans="1:159">
      <c r="A30" t="s">
        <v>80</v>
      </c>
      <c r="B30" s="17">
        <f t="shared" si="141"/>
        <v>389124.89379779098</v>
      </c>
      <c r="C30" s="19">
        <v>1177</v>
      </c>
      <c r="D30" s="19">
        <v>106</v>
      </c>
      <c r="E30" s="19">
        <v>352</v>
      </c>
      <c r="F30" s="19">
        <f t="shared" si="142"/>
        <v>458</v>
      </c>
      <c r="G30" s="39">
        <f t="shared" si="143"/>
        <v>-246</v>
      </c>
      <c r="H30" s="19">
        <f t="shared" si="144"/>
        <v>146.56</v>
      </c>
      <c r="I30" s="39">
        <v>32</v>
      </c>
      <c r="J30" s="17">
        <v>1</v>
      </c>
      <c r="K30" s="17">
        <v>44</v>
      </c>
      <c r="L30" s="17">
        <f t="shared" si="145"/>
        <v>45</v>
      </c>
      <c r="M30" s="17">
        <f t="shared" si="146"/>
        <v>-43</v>
      </c>
      <c r="N30" s="17">
        <v>2</v>
      </c>
      <c r="O30" s="17">
        <v>42</v>
      </c>
      <c r="P30" s="17">
        <f t="shared" si="147"/>
        <v>44</v>
      </c>
      <c r="Q30" s="17">
        <f t="shared" si="148"/>
        <v>-40</v>
      </c>
      <c r="R30" s="17"/>
      <c r="S30" s="17"/>
      <c r="T30" s="17" t="str">
        <f t="shared" si="149"/>
        <v xml:space="preserve"> </v>
      </c>
      <c r="U30" s="17" t="str">
        <f t="shared" si="150"/>
        <v xml:space="preserve"> </v>
      </c>
      <c r="V30" s="17">
        <v>24</v>
      </c>
      <c r="W30" s="17">
        <v>43</v>
      </c>
      <c r="X30" s="17">
        <f t="shared" si="151"/>
        <v>67</v>
      </c>
      <c r="Y30" s="17">
        <f t="shared" si="152"/>
        <v>-19</v>
      </c>
      <c r="Z30" s="17"/>
      <c r="AA30" s="17"/>
      <c r="AB30" s="17" t="str">
        <f t="shared" si="153"/>
        <v xml:space="preserve"> </v>
      </c>
      <c r="AC30" s="17" t="str">
        <f t="shared" si="154"/>
        <v xml:space="preserve"> </v>
      </c>
      <c r="AD30" s="17">
        <v>55</v>
      </c>
      <c r="AE30" s="17">
        <v>78</v>
      </c>
      <c r="AF30" s="17">
        <f t="shared" si="155"/>
        <v>133</v>
      </c>
      <c r="AG30" s="17">
        <f t="shared" si="156"/>
        <v>-23</v>
      </c>
      <c r="AH30" s="17">
        <v>0</v>
      </c>
      <c r="AI30" s="17">
        <v>72</v>
      </c>
      <c r="AJ30" s="17">
        <f t="shared" si="157"/>
        <v>72</v>
      </c>
      <c r="AK30" s="17">
        <f t="shared" si="158"/>
        <v>-72</v>
      </c>
      <c r="AL30" s="17"/>
      <c r="AM30" s="17"/>
      <c r="AN30" s="17" t="str">
        <f t="shared" si="159"/>
        <v xml:space="preserve"> </v>
      </c>
      <c r="AO30" s="17" t="str">
        <f t="shared" si="160"/>
        <v xml:space="preserve"> </v>
      </c>
      <c r="AP30" s="17"/>
      <c r="AQ30" s="17"/>
      <c r="AR30" s="17" t="str">
        <f t="shared" si="161"/>
        <v xml:space="preserve"> </v>
      </c>
      <c r="AS30" s="17" t="str">
        <f t="shared" si="162"/>
        <v xml:space="preserve"> </v>
      </c>
      <c r="AT30" s="17"/>
      <c r="AU30" s="17"/>
      <c r="AV30" s="17" t="str">
        <f t="shared" si="163"/>
        <v xml:space="preserve"> </v>
      </c>
      <c r="AW30" s="22" t="str">
        <f t="shared" si="164"/>
        <v xml:space="preserve"> </v>
      </c>
      <c r="AX30" s="17">
        <v>10</v>
      </c>
      <c r="AY30" s="17">
        <v>15</v>
      </c>
      <c r="AZ30" s="17">
        <v>12</v>
      </c>
      <c r="BA30" s="17">
        <v>19</v>
      </c>
      <c r="BB30" s="17">
        <v>13</v>
      </c>
      <c r="BC30" s="17">
        <v>9</v>
      </c>
      <c r="BD30" s="17">
        <v>9</v>
      </c>
      <c r="BE30" s="17">
        <v>18</v>
      </c>
      <c r="BF30" s="17"/>
      <c r="BG30" s="17"/>
      <c r="BH30" s="17">
        <v>6</v>
      </c>
      <c r="BI30" s="17">
        <v>5</v>
      </c>
      <c r="BJ30" s="17"/>
      <c r="BK30" s="17"/>
      <c r="BL30" s="17"/>
      <c r="BM30" s="17"/>
      <c r="BN30" s="17"/>
      <c r="BO30" s="17"/>
      <c r="BV30" s="22">
        <f t="shared" si="165"/>
        <v>342</v>
      </c>
      <c r="BW30" s="25">
        <v>0.31603199999999998</v>
      </c>
      <c r="BX30" s="15">
        <f t="shared" si="0"/>
        <v>335.40907249898748</v>
      </c>
      <c r="BY30" s="15">
        <f t="shared" si="1"/>
        <v>1113.8112596192791</v>
      </c>
      <c r="BZ30" s="15">
        <f t="shared" si="70"/>
        <v>1449.2203321182665</v>
      </c>
      <c r="CA30" s="15">
        <f t="shared" si="71"/>
        <v>-778.40218712029161</v>
      </c>
      <c r="CB30" s="15">
        <f t="shared" si="72"/>
        <v>0.30113636363636365</v>
      </c>
      <c r="CC30" s="15">
        <f t="shared" si="168"/>
        <v>3.1642365330093156</v>
      </c>
      <c r="CD30" s="15">
        <f t="shared" si="166"/>
        <v>139.22640745240989</v>
      </c>
      <c r="CE30" s="15">
        <f t="shared" si="73"/>
        <v>142.39064398541922</v>
      </c>
      <c r="CF30" s="15">
        <f t="shared" si="74"/>
        <v>-136.06217091940056</v>
      </c>
      <c r="CG30" s="15">
        <f t="shared" si="75"/>
        <v>2.2727272727272728E-2</v>
      </c>
      <c r="CH30" s="15">
        <f t="shared" si="169"/>
        <v>6.3284730660186312</v>
      </c>
      <c r="CI30" s="15">
        <f t="shared" si="167"/>
        <v>132.89793438639126</v>
      </c>
      <c r="CJ30" s="15">
        <f t="shared" si="76"/>
        <v>139.22640745240989</v>
      </c>
      <c r="CK30" s="15">
        <f t="shared" si="77"/>
        <v>-126.56946132037262</v>
      </c>
      <c r="CL30" s="15">
        <f t="shared" si="78"/>
        <v>4.7619047619047616E-2</v>
      </c>
      <c r="CM30" s="15" t="str">
        <f t="shared" si="6"/>
        <v xml:space="preserve"> </v>
      </c>
      <c r="CN30" s="15" t="str">
        <f t="shared" si="7"/>
        <v xml:space="preserve"> </v>
      </c>
      <c r="CO30" s="15" t="str">
        <f t="shared" si="79"/>
        <v xml:space="preserve"> </v>
      </c>
      <c r="CP30" s="15" t="str">
        <f t="shared" si="80"/>
        <v xml:space="preserve"> </v>
      </c>
      <c r="CQ30" s="15" t="str">
        <f t="shared" si="81"/>
        <v xml:space="preserve"> </v>
      </c>
      <c r="CR30" s="15">
        <f t="shared" si="8"/>
        <v>75.941676792223575</v>
      </c>
      <c r="CS30" s="15">
        <f t="shared" si="9"/>
        <v>136.06217091940059</v>
      </c>
      <c r="CT30" s="15">
        <f t="shared" si="82"/>
        <v>212.00384771162416</v>
      </c>
      <c r="CU30" s="15">
        <f t="shared" si="83"/>
        <v>-60.120494127177011</v>
      </c>
      <c r="CV30" s="15">
        <f t="shared" si="84"/>
        <v>0.55813953488372092</v>
      </c>
      <c r="CW30" s="15" t="str">
        <f t="shared" si="10"/>
        <v xml:space="preserve"> </v>
      </c>
      <c r="CX30" s="15" t="str">
        <f t="shared" si="11"/>
        <v xml:space="preserve"> </v>
      </c>
      <c r="CY30" s="15" t="str">
        <f t="shared" si="85"/>
        <v xml:space="preserve"> </v>
      </c>
      <c r="CZ30" s="15" t="str">
        <f t="shared" si="86"/>
        <v xml:space="preserve"> </v>
      </c>
      <c r="DA30" s="15" t="str">
        <f t="shared" si="87"/>
        <v xml:space="preserve"> </v>
      </c>
      <c r="DB30" s="15">
        <f t="shared" si="12"/>
        <v>174.03300931551237</v>
      </c>
      <c r="DC30" s="15">
        <f t="shared" si="13"/>
        <v>246.81044957472662</v>
      </c>
      <c r="DD30" s="15">
        <f t="shared" si="88"/>
        <v>420.84345889023899</v>
      </c>
      <c r="DE30" s="15">
        <f t="shared" si="89"/>
        <v>-72.777440259214245</v>
      </c>
      <c r="DF30" s="15">
        <f t="shared" si="90"/>
        <v>0.70512820512820518</v>
      </c>
      <c r="DG30" s="15">
        <v>0</v>
      </c>
      <c r="DH30" s="15">
        <f t="shared" si="140"/>
        <v>227.82503037667072</v>
      </c>
      <c r="DI30" s="15">
        <f t="shared" si="91"/>
        <v>227.82503037667072</v>
      </c>
      <c r="DJ30" s="15">
        <f t="shared" si="92"/>
        <v>-227.82503037667072</v>
      </c>
      <c r="DK30" s="15">
        <f t="shared" si="93"/>
        <v>0</v>
      </c>
      <c r="DL30" s="15" t="str">
        <f t="shared" si="16"/>
        <v xml:space="preserve"> </v>
      </c>
      <c r="DM30" s="15" t="str">
        <f t="shared" si="17"/>
        <v xml:space="preserve"> </v>
      </c>
      <c r="DN30" s="15" t="str">
        <f t="shared" si="94"/>
        <v xml:space="preserve"> </v>
      </c>
      <c r="DO30" s="15" t="str">
        <f t="shared" si="95"/>
        <v xml:space="preserve"> </v>
      </c>
      <c r="DP30" s="15" t="str">
        <f t="shared" si="96"/>
        <v xml:space="preserve"> </v>
      </c>
      <c r="DQ30" s="15" t="str">
        <f t="shared" si="18"/>
        <v xml:space="preserve"> </v>
      </c>
      <c r="DR30" s="15" t="str">
        <f t="shared" si="19"/>
        <v xml:space="preserve"> </v>
      </c>
      <c r="DS30" s="15" t="str">
        <f t="shared" si="97"/>
        <v xml:space="preserve"> </v>
      </c>
      <c r="DT30" s="15" t="str">
        <f t="shared" si="98"/>
        <v xml:space="preserve"> </v>
      </c>
      <c r="DU30" s="15" t="str">
        <f t="shared" si="99"/>
        <v xml:space="preserve"> </v>
      </c>
      <c r="DV30" s="15" t="str">
        <f t="shared" si="20"/>
        <v xml:space="preserve"> </v>
      </c>
      <c r="DW30" s="15" t="str">
        <f t="shared" si="21"/>
        <v xml:space="preserve"> </v>
      </c>
      <c r="DX30" s="15" t="str">
        <f t="shared" si="100"/>
        <v xml:space="preserve"> </v>
      </c>
      <c r="DY30" s="15" t="str">
        <f t="shared" si="101"/>
        <v xml:space="preserve"> </v>
      </c>
      <c r="DZ30" s="15" t="str">
        <f t="shared" si="102"/>
        <v xml:space="preserve"> </v>
      </c>
      <c r="EA30" s="15">
        <f>BX30-CC30-CH30-CR30-DB30-DG30</f>
        <v>75.941676792223546</v>
      </c>
      <c r="EB30" s="15">
        <f>BY30-CD30-CI30-CS30-DC30-DH30</f>
        <v>230.98926690968005</v>
      </c>
      <c r="EC30" s="15">
        <f t="shared" si="103"/>
        <v>306.93094370190363</v>
      </c>
      <c r="ED30" s="15">
        <f t="shared" si="104"/>
        <v>-155.04759011745651</v>
      </c>
      <c r="EE30" s="28">
        <f t="shared" si="105"/>
        <v>0.3287671232876711</v>
      </c>
      <c r="EF30" s="5">
        <f t="shared" si="22"/>
        <v>5.4439218884311762</v>
      </c>
      <c r="EG30" s="5">
        <f t="shared" si="23"/>
        <v>1.1692408282995568</v>
      </c>
      <c r="EH30" s="5">
        <f t="shared" si="24"/>
        <v>0.63501776912013363</v>
      </c>
      <c r="EI30" s="5">
        <f t="shared" si="25"/>
        <v>3.1949956279007199</v>
      </c>
      <c r="EJ30" s="5">
        <f t="shared" si="26"/>
        <v>1.3740466890495349</v>
      </c>
      <c r="EK30" s="5">
        <f t="shared" si="27"/>
        <v>1.4124796975661249</v>
      </c>
      <c r="EL30" s="5">
        <f t="shared" si="28"/>
        <v>2.0948501600232761</v>
      </c>
      <c r="EM30" s="5">
        <f t="shared" si="29"/>
        <v>4.1518746521363354</v>
      </c>
      <c r="EN30" s="5" t="str">
        <f t="shared" si="30"/>
        <v xml:space="preserve"> </v>
      </c>
      <c r="EO30" s="5" t="str">
        <f t="shared" si="31"/>
        <v xml:space="preserve"> </v>
      </c>
      <c r="EP30" s="5">
        <f t="shared" si="32"/>
        <v>1.0058097246042683</v>
      </c>
      <c r="EQ30" s="5">
        <f t="shared" si="33"/>
        <v>1.5244678616258815</v>
      </c>
      <c r="ER30" s="5" t="str">
        <f t="shared" si="34"/>
        <v xml:space="preserve"> </v>
      </c>
      <c r="ES30" s="5" t="str">
        <f t="shared" si="35"/>
        <v xml:space="preserve"> </v>
      </c>
      <c r="ET30" s="5" t="str">
        <f t="shared" si="36"/>
        <v xml:space="preserve"> </v>
      </c>
      <c r="EU30" s="5" t="str">
        <f t="shared" si="37"/>
        <v xml:space="preserve"> </v>
      </c>
      <c r="EV30" s="5" t="str">
        <f t="shared" si="38"/>
        <v xml:space="preserve"> </v>
      </c>
      <c r="EW30" s="5" t="str">
        <f t="shared" si="39"/>
        <v xml:space="preserve"> </v>
      </c>
      <c r="EX30" s="5" t="str">
        <f t="shared" si="40"/>
        <v xml:space="preserve"> </v>
      </c>
      <c r="EY30" s="5" t="str">
        <f t="shared" si="41"/>
        <v xml:space="preserve"> </v>
      </c>
      <c r="EZ30" s="5" t="str">
        <f t="shared" si="42"/>
        <v xml:space="preserve"> </v>
      </c>
      <c r="FA30" s="5" t="str">
        <f t="shared" si="43"/>
        <v xml:space="preserve"> </v>
      </c>
      <c r="FB30" s="5" t="str">
        <f t="shared" si="44"/>
        <v xml:space="preserve"> </v>
      </c>
      <c r="FC30" s="5" t="str">
        <f t="shared" si="106"/>
        <v xml:space="preserve"> </v>
      </c>
    </row>
    <row r="31" spans="1:159">
      <c r="A31" t="s">
        <v>54</v>
      </c>
      <c r="B31" s="17">
        <f t="shared" si="141"/>
        <v>738959.76447497541</v>
      </c>
      <c r="C31" s="19">
        <v>1019</v>
      </c>
      <c r="D31" s="19">
        <v>426</v>
      </c>
      <c r="E31" s="19">
        <v>327</v>
      </c>
      <c r="F31" s="19">
        <f t="shared" si="142"/>
        <v>753</v>
      </c>
      <c r="G31" s="39">
        <f t="shared" si="143"/>
        <v>99</v>
      </c>
      <c r="H31" s="19">
        <f t="shared" si="144"/>
        <v>271.08</v>
      </c>
      <c r="I31" s="39">
        <v>36</v>
      </c>
      <c r="J31" s="17"/>
      <c r="K31" s="17"/>
      <c r="L31" s="17" t="str">
        <f t="shared" si="145"/>
        <v xml:space="preserve"> </v>
      </c>
      <c r="M31" s="17" t="str">
        <f t="shared" si="146"/>
        <v xml:space="preserve"> </v>
      </c>
      <c r="N31" s="17">
        <v>102</v>
      </c>
      <c r="O31" s="17">
        <v>32</v>
      </c>
      <c r="P31" s="17">
        <f t="shared" si="147"/>
        <v>134</v>
      </c>
      <c r="Q31" s="17">
        <f t="shared" si="148"/>
        <v>70</v>
      </c>
      <c r="R31" s="17"/>
      <c r="S31" s="17"/>
      <c r="T31" s="17" t="str">
        <f t="shared" si="149"/>
        <v xml:space="preserve"> </v>
      </c>
      <c r="U31" s="17" t="str">
        <f t="shared" si="150"/>
        <v xml:space="preserve"> </v>
      </c>
      <c r="V31" s="17">
        <v>13</v>
      </c>
      <c r="W31" s="17">
        <v>55</v>
      </c>
      <c r="X31" s="17">
        <f t="shared" si="151"/>
        <v>68</v>
      </c>
      <c r="Y31" s="17">
        <f t="shared" si="152"/>
        <v>-42</v>
      </c>
      <c r="Z31" s="17">
        <v>7</v>
      </c>
      <c r="AA31" s="17">
        <v>60</v>
      </c>
      <c r="AB31" s="17">
        <f t="shared" si="153"/>
        <v>67</v>
      </c>
      <c r="AC31" s="17">
        <f t="shared" si="154"/>
        <v>-53</v>
      </c>
      <c r="AD31" s="17">
        <v>44</v>
      </c>
      <c r="AE31" s="17">
        <v>39</v>
      </c>
      <c r="AF31" s="17">
        <f t="shared" si="155"/>
        <v>83</v>
      </c>
      <c r="AG31" s="17">
        <f t="shared" si="156"/>
        <v>5</v>
      </c>
      <c r="AH31" s="17">
        <v>188</v>
      </c>
      <c r="AI31" s="17">
        <v>44</v>
      </c>
      <c r="AJ31" s="17">
        <f t="shared" si="157"/>
        <v>232</v>
      </c>
      <c r="AK31" s="17">
        <f t="shared" si="158"/>
        <v>144</v>
      </c>
      <c r="AL31" s="17"/>
      <c r="AM31" s="17"/>
      <c r="AN31" s="17" t="str">
        <f t="shared" si="159"/>
        <v xml:space="preserve"> </v>
      </c>
      <c r="AO31" s="17" t="str">
        <f t="shared" si="160"/>
        <v xml:space="preserve"> </v>
      </c>
      <c r="AP31" s="17"/>
      <c r="AQ31" s="17"/>
      <c r="AR31" s="17" t="str">
        <f t="shared" si="161"/>
        <v xml:space="preserve"> </v>
      </c>
      <c r="AS31" s="17" t="str">
        <f t="shared" si="162"/>
        <v xml:space="preserve"> </v>
      </c>
      <c r="AT31" s="17"/>
      <c r="AU31" s="17"/>
      <c r="AV31" s="17" t="str">
        <f t="shared" si="163"/>
        <v xml:space="preserve"> </v>
      </c>
      <c r="AW31" s="22" t="str">
        <f t="shared" si="164"/>
        <v xml:space="preserve"> </v>
      </c>
      <c r="AX31" s="17">
        <v>13</v>
      </c>
      <c r="AY31" s="17">
        <v>30</v>
      </c>
      <c r="AZ31" s="17">
        <v>24</v>
      </c>
      <c r="BA31" s="17">
        <v>46</v>
      </c>
      <c r="BB31" s="17">
        <v>23</v>
      </c>
      <c r="BC31" s="17">
        <v>14</v>
      </c>
      <c r="BD31" s="17">
        <v>18</v>
      </c>
      <c r="BE31" s="17">
        <v>31</v>
      </c>
      <c r="BF31" s="17"/>
      <c r="BG31" s="17"/>
      <c r="BH31" s="17">
        <v>13</v>
      </c>
      <c r="BI31" s="17"/>
      <c r="BJ31" s="17"/>
      <c r="BK31" s="17"/>
      <c r="BL31" s="17"/>
      <c r="BM31" s="17"/>
      <c r="BN31" s="17">
        <v>11</v>
      </c>
      <c r="BO31" s="17"/>
      <c r="BV31" s="22">
        <f t="shared" si="165"/>
        <v>530</v>
      </c>
      <c r="BW31" s="25">
        <v>0.43414700000000001</v>
      </c>
      <c r="BX31" s="15">
        <f t="shared" si="0"/>
        <v>981.23446666682025</v>
      </c>
      <c r="BY31" s="15">
        <f t="shared" si="1"/>
        <v>753.20110469495353</v>
      </c>
      <c r="BZ31" s="15">
        <f t="shared" si="70"/>
        <v>1734.4355713617738</v>
      </c>
      <c r="CA31" s="15">
        <f t="shared" si="71"/>
        <v>228.03336197186673</v>
      </c>
      <c r="CB31" s="15">
        <f t="shared" si="72"/>
        <v>1.3027522935779818</v>
      </c>
      <c r="CC31" s="15" t="str">
        <f t="shared" si="168"/>
        <v xml:space="preserve"> </v>
      </c>
      <c r="CD31" s="15" t="str">
        <f t="shared" si="166"/>
        <v xml:space="preserve"> </v>
      </c>
      <c r="CE31" s="15" t="str">
        <f t="shared" si="73"/>
        <v xml:space="preserve"> </v>
      </c>
      <c r="CF31" s="15" t="str">
        <f t="shared" si="74"/>
        <v xml:space="preserve"> </v>
      </c>
      <c r="CG31" s="15" t="str">
        <f t="shared" si="75"/>
        <v xml:space="preserve"> </v>
      </c>
      <c r="CH31" s="15">
        <f t="shared" si="169"/>
        <v>234.94346384980201</v>
      </c>
      <c r="CI31" s="15">
        <f t="shared" si="167"/>
        <v>73.707753364643779</v>
      </c>
      <c r="CJ31" s="15">
        <f t="shared" si="76"/>
        <v>308.65121721444581</v>
      </c>
      <c r="CK31" s="15">
        <f t="shared" si="77"/>
        <v>161.23571048515822</v>
      </c>
      <c r="CL31" s="15">
        <f t="shared" si="78"/>
        <v>3.1874999999999996</v>
      </c>
      <c r="CM31" s="15" t="str">
        <f t="shared" si="6"/>
        <v xml:space="preserve"> </v>
      </c>
      <c r="CN31" s="15" t="str">
        <f t="shared" si="7"/>
        <v xml:space="preserve"> </v>
      </c>
      <c r="CO31" s="15" t="str">
        <f t="shared" si="79"/>
        <v xml:space="preserve"> </v>
      </c>
      <c r="CP31" s="15" t="str">
        <f t="shared" si="80"/>
        <v xml:space="preserve"> </v>
      </c>
      <c r="CQ31" s="15" t="str">
        <f t="shared" si="81"/>
        <v xml:space="preserve"> </v>
      </c>
      <c r="CR31" s="15">
        <f t="shared" si="8"/>
        <v>29.943774804386532</v>
      </c>
      <c r="CS31" s="15">
        <f t="shared" si="9"/>
        <v>126.68520109548149</v>
      </c>
      <c r="CT31" s="15">
        <f t="shared" si="82"/>
        <v>156.62897589986801</v>
      </c>
      <c r="CU31" s="15">
        <f t="shared" si="83"/>
        <v>-96.741426291094953</v>
      </c>
      <c r="CV31" s="15">
        <f t="shared" si="84"/>
        <v>0.23636363636363636</v>
      </c>
      <c r="CW31" s="15">
        <f t="shared" si="10"/>
        <v>16.123571048515824</v>
      </c>
      <c r="CX31" s="15">
        <f t="shared" si="11"/>
        <v>138.20203755870708</v>
      </c>
      <c r="CY31" s="15">
        <f t="shared" si="85"/>
        <v>154.3256086072229</v>
      </c>
      <c r="CZ31" s="15">
        <f t="shared" si="86"/>
        <v>-122.07846651019125</v>
      </c>
      <c r="DA31" s="15">
        <f t="shared" si="87"/>
        <v>0.11666666666666665</v>
      </c>
      <c r="DB31" s="15">
        <f t="shared" si="12"/>
        <v>101.34816087638518</v>
      </c>
      <c r="DC31" s="15">
        <f t="shared" si="13"/>
        <v>89.831324413159592</v>
      </c>
      <c r="DD31" s="15">
        <f t="shared" si="88"/>
        <v>191.17948528954477</v>
      </c>
      <c r="DE31" s="15">
        <f t="shared" si="89"/>
        <v>11.516836463225587</v>
      </c>
      <c r="DF31" s="15">
        <f t="shared" si="90"/>
        <v>1.1282051282051282</v>
      </c>
      <c r="DG31" s="15">
        <f t="shared" ref="DG31:DG38" si="170">IF(AH31&lt;&gt;0,AH31/$BW31," ")</f>
        <v>433.03305101728216</v>
      </c>
      <c r="DH31" s="15">
        <f t="shared" si="140"/>
        <v>101.34816087638518</v>
      </c>
      <c r="DI31" s="15">
        <f t="shared" si="91"/>
        <v>534.38121189366734</v>
      </c>
      <c r="DJ31" s="15">
        <f t="shared" si="92"/>
        <v>331.68489014089698</v>
      </c>
      <c r="DK31" s="15">
        <f t="shared" si="93"/>
        <v>4.2727272727272734</v>
      </c>
      <c r="DL31" s="15" t="str">
        <f t="shared" si="16"/>
        <v xml:space="preserve"> </v>
      </c>
      <c r="DM31" s="15" t="str">
        <f t="shared" si="17"/>
        <v xml:space="preserve"> </v>
      </c>
      <c r="DN31" s="15" t="str">
        <f t="shared" si="94"/>
        <v xml:space="preserve"> </v>
      </c>
      <c r="DO31" s="15" t="str">
        <f t="shared" si="95"/>
        <v xml:space="preserve"> </v>
      </c>
      <c r="DP31" s="15" t="str">
        <f t="shared" si="96"/>
        <v xml:space="preserve"> </v>
      </c>
      <c r="DQ31" s="15" t="str">
        <f t="shared" si="18"/>
        <v xml:space="preserve"> </v>
      </c>
      <c r="DR31" s="15" t="str">
        <f t="shared" si="19"/>
        <v xml:space="preserve"> </v>
      </c>
      <c r="DS31" s="15" t="str">
        <f t="shared" si="97"/>
        <v xml:space="preserve"> </v>
      </c>
      <c r="DT31" s="15" t="str">
        <f t="shared" si="98"/>
        <v xml:space="preserve"> </v>
      </c>
      <c r="DU31" s="15" t="str">
        <f t="shared" si="99"/>
        <v xml:space="preserve"> </v>
      </c>
      <c r="DV31" s="15" t="str">
        <f t="shared" si="20"/>
        <v xml:space="preserve"> </v>
      </c>
      <c r="DW31" s="15" t="str">
        <f t="shared" si="21"/>
        <v xml:space="preserve"> </v>
      </c>
      <c r="DX31" s="15" t="str">
        <f t="shared" si="100"/>
        <v xml:space="preserve"> </v>
      </c>
      <c r="DY31" s="15" t="str">
        <f t="shared" si="101"/>
        <v xml:space="preserve"> </v>
      </c>
      <c r="DZ31" s="15" t="str">
        <f t="shared" si="102"/>
        <v xml:space="preserve"> </v>
      </c>
      <c r="EA31" s="15">
        <f>BX31-CH31-CR31-CW31-DB31-DG31</f>
        <v>165.84244507044849</v>
      </c>
      <c r="EB31" s="15">
        <f>BY31-CI31-CS31-CX31-DC31-DH31</f>
        <v>223.42662738657651</v>
      </c>
      <c r="EC31" s="15">
        <f t="shared" si="103"/>
        <v>389.269072457025</v>
      </c>
      <c r="ED31" s="15">
        <f t="shared" si="104"/>
        <v>-57.584182316128022</v>
      </c>
      <c r="EE31" s="28">
        <f t="shared" si="105"/>
        <v>0.74226804123711321</v>
      </c>
      <c r="EF31" s="5">
        <f t="shared" si="22"/>
        <v>7.0770984549605291</v>
      </c>
      <c r="EG31" s="5">
        <f t="shared" si="23"/>
        <v>2.3384816565991136</v>
      </c>
      <c r="EH31" s="5">
        <f t="shared" si="24"/>
        <v>1.2700355382402673</v>
      </c>
      <c r="EI31" s="5">
        <f t="shared" si="25"/>
        <v>7.7352525728122696</v>
      </c>
      <c r="EJ31" s="5">
        <f t="shared" si="26"/>
        <v>2.4310056806261002</v>
      </c>
      <c r="EK31" s="5">
        <f t="shared" si="27"/>
        <v>2.1971906406584165</v>
      </c>
      <c r="EL31" s="5">
        <f t="shared" si="28"/>
        <v>4.1897003200465521</v>
      </c>
      <c r="EM31" s="5">
        <f t="shared" si="29"/>
        <v>7.1504507897903551</v>
      </c>
      <c r="EN31" s="5" t="str">
        <f t="shared" si="30"/>
        <v xml:space="preserve"> </v>
      </c>
      <c r="EO31" s="5" t="str">
        <f t="shared" si="31"/>
        <v xml:space="preserve"> </v>
      </c>
      <c r="EP31" s="5">
        <f t="shared" si="32"/>
        <v>2.179254403309248</v>
      </c>
      <c r="EQ31" s="5" t="str">
        <f t="shared" si="33"/>
        <v xml:space="preserve"> </v>
      </c>
      <c r="ER31" s="5" t="str">
        <f t="shared" si="34"/>
        <v xml:space="preserve"> </v>
      </c>
      <c r="ES31" s="5" t="str">
        <f t="shared" si="35"/>
        <v xml:space="preserve"> </v>
      </c>
      <c r="ET31" s="5" t="str">
        <f t="shared" si="36"/>
        <v xml:space="preserve"> </v>
      </c>
      <c r="EU31" s="5" t="str">
        <f t="shared" si="37"/>
        <v xml:space="preserve"> </v>
      </c>
      <c r="EV31" s="5">
        <f t="shared" si="38"/>
        <v>9.4197115170531038</v>
      </c>
      <c r="EW31" s="5" t="str">
        <f t="shared" si="39"/>
        <v xml:space="preserve"> </v>
      </c>
      <c r="EX31" s="5" t="str">
        <f t="shared" si="40"/>
        <v xml:space="preserve"> </v>
      </c>
      <c r="EY31" s="5" t="str">
        <f t="shared" si="41"/>
        <v xml:space="preserve"> </v>
      </c>
      <c r="EZ31" s="5" t="str">
        <f t="shared" si="42"/>
        <v xml:space="preserve"> </v>
      </c>
      <c r="FA31" s="5" t="str">
        <f t="shared" si="43"/>
        <v xml:space="preserve"> </v>
      </c>
      <c r="FB31" s="5" t="str">
        <f t="shared" si="44"/>
        <v xml:space="preserve"> </v>
      </c>
      <c r="FC31" s="5" t="str">
        <f t="shared" si="106"/>
        <v xml:space="preserve"> </v>
      </c>
    </row>
    <row r="32" spans="1:159">
      <c r="A32" t="s">
        <v>53</v>
      </c>
      <c r="B32" s="17">
        <f t="shared" si="141"/>
        <v>1048188.5332395358</v>
      </c>
      <c r="C32" s="19">
        <v>2843</v>
      </c>
      <c r="D32" s="19">
        <v>1543</v>
      </c>
      <c r="E32" s="19">
        <v>1437</v>
      </c>
      <c r="F32" s="19">
        <f t="shared" si="142"/>
        <v>2980</v>
      </c>
      <c r="G32" s="39">
        <f t="shared" si="143"/>
        <v>106</v>
      </c>
      <c r="H32" s="19">
        <f t="shared" si="144"/>
        <v>2026.4</v>
      </c>
      <c r="I32" s="39">
        <v>68</v>
      </c>
      <c r="J32" s="17">
        <v>429</v>
      </c>
      <c r="K32" s="17">
        <v>349</v>
      </c>
      <c r="L32" s="17">
        <f t="shared" si="145"/>
        <v>778</v>
      </c>
      <c r="M32" s="17">
        <f t="shared" si="146"/>
        <v>80</v>
      </c>
      <c r="N32" s="17">
        <v>419</v>
      </c>
      <c r="O32" s="17">
        <v>142</v>
      </c>
      <c r="P32" s="17">
        <f t="shared" si="147"/>
        <v>561</v>
      </c>
      <c r="Q32" s="17">
        <f t="shared" si="148"/>
        <v>277</v>
      </c>
      <c r="R32" s="17">
        <v>188</v>
      </c>
      <c r="S32" s="17">
        <v>156</v>
      </c>
      <c r="T32" s="17">
        <f t="shared" si="149"/>
        <v>344</v>
      </c>
      <c r="U32" s="17">
        <f t="shared" si="150"/>
        <v>32</v>
      </c>
      <c r="V32" s="17">
        <v>180</v>
      </c>
      <c r="W32" s="17">
        <v>266</v>
      </c>
      <c r="X32" s="17">
        <f t="shared" si="151"/>
        <v>446</v>
      </c>
      <c r="Y32" s="17">
        <f t="shared" si="152"/>
        <v>-86</v>
      </c>
      <c r="Z32" s="17">
        <v>170</v>
      </c>
      <c r="AA32" s="17">
        <v>173</v>
      </c>
      <c r="AB32" s="17">
        <f t="shared" si="153"/>
        <v>343</v>
      </c>
      <c r="AC32" s="17">
        <f t="shared" si="154"/>
        <v>-3</v>
      </c>
      <c r="AD32" s="17"/>
      <c r="AE32" s="17"/>
      <c r="AF32" s="17" t="str">
        <f t="shared" si="155"/>
        <v xml:space="preserve"> </v>
      </c>
      <c r="AG32" s="17" t="str">
        <f t="shared" si="156"/>
        <v xml:space="preserve"> </v>
      </c>
      <c r="AH32" s="17"/>
      <c r="AI32" s="17"/>
      <c r="AJ32" s="17" t="str">
        <f t="shared" si="157"/>
        <v xml:space="preserve"> </v>
      </c>
      <c r="AK32" s="17" t="str">
        <f t="shared" si="158"/>
        <v xml:space="preserve"> </v>
      </c>
      <c r="AL32" s="17"/>
      <c r="AM32" s="17"/>
      <c r="AN32" s="17" t="str">
        <f t="shared" si="159"/>
        <v xml:space="preserve"> </v>
      </c>
      <c r="AO32" s="17" t="str">
        <f t="shared" si="160"/>
        <v xml:space="preserve"> </v>
      </c>
      <c r="AP32" s="17"/>
      <c r="AQ32" s="17"/>
      <c r="AR32" s="17" t="str">
        <f t="shared" si="161"/>
        <v xml:space="preserve"> </v>
      </c>
      <c r="AS32" s="17" t="str">
        <f t="shared" si="162"/>
        <v xml:space="preserve"> </v>
      </c>
      <c r="AT32" s="17"/>
      <c r="AU32" s="17"/>
      <c r="AV32" s="17" t="str">
        <f t="shared" si="163"/>
        <v xml:space="preserve"> </v>
      </c>
      <c r="AW32" s="22" t="str">
        <f t="shared" si="164"/>
        <v xml:space="preserve"> </v>
      </c>
      <c r="AX32" s="17">
        <v>131</v>
      </c>
      <c r="AY32" s="17">
        <v>122</v>
      </c>
      <c r="AZ32" s="17">
        <v>95</v>
      </c>
      <c r="BA32" s="17">
        <v>95</v>
      </c>
      <c r="BB32" s="17">
        <v>87</v>
      </c>
      <c r="BC32" s="17">
        <v>74</v>
      </c>
      <c r="BD32" s="17">
        <v>77</v>
      </c>
      <c r="BE32" s="17">
        <v>70</v>
      </c>
      <c r="BF32" s="17">
        <v>47</v>
      </c>
      <c r="BG32" s="17"/>
      <c r="BH32" s="17"/>
      <c r="BI32" s="17">
        <v>45</v>
      </c>
      <c r="BJ32" s="17"/>
      <c r="BK32" s="17"/>
      <c r="BL32" s="17"/>
      <c r="BM32" s="17"/>
      <c r="BN32" s="17"/>
      <c r="BO32" s="17"/>
      <c r="BV32" s="22">
        <f t="shared" si="165"/>
        <v>2137</v>
      </c>
      <c r="BW32" s="25">
        <v>0.92496400000000001</v>
      </c>
      <c r="BX32" s="15">
        <f t="shared" si="0"/>
        <v>1668.1730315990676</v>
      </c>
      <c r="BY32" s="15">
        <f t="shared" si="1"/>
        <v>1553.5739769331562</v>
      </c>
      <c r="BZ32" s="15">
        <f t="shared" si="70"/>
        <v>3221.7470085322238</v>
      </c>
      <c r="CA32" s="15">
        <f t="shared" si="71"/>
        <v>114.59905466591135</v>
      </c>
      <c r="CB32" s="15">
        <f t="shared" si="72"/>
        <v>1.0737647877522616</v>
      </c>
      <c r="CC32" s="15">
        <f t="shared" si="168"/>
        <v>463.8018344497732</v>
      </c>
      <c r="CD32" s="15">
        <f t="shared" si="166"/>
        <v>377.31198187172691</v>
      </c>
      <c r="CE32" s="15">
        <f t="shared" si="73"/>
        <v>841.11381632150005</v>
      </c>
      <c r="CF32" s="15">
        <f t="shared" si="74"/>
        <v>86.489852578046282</v>
      </c>
      <c r="CG32" s="15">
        <f t="shared" si="75"/>
        <v>1.2292263610315186</v>
      </c>
      <c r="CH32" s="15">
        <f t="shared" si="169"/>
        <v>452.9906028775174</v>
      </c>
      <c r="CI32" s="15">
        <f t="shared" si="167"/>
        <v>153.51948832603216</v>
      </c>
      <c r="CJ32" s="15">
        <f t="shared" si="76"/>
        <v>606.51009120354956</v>
      </c>
      <c r="CK32" s="15">
        <f t="shared" si="77"/>
        <v>299.47111455148524</v>
      </c>
      <c r="CL32" s="15">
        <f t="shared" si="78"/>
        <v>2.9507042253521125</v>
      </c>
      <c r="CM32" s="15">
        <f t="shared" si="6"/>
        <v>203.25115355840876</v>
      </c>
      <c r="CN32" s="15">
        <f t="shared" si="7"/>
        <v>168.65521252719026</v>
      </c>
      <c r="CO32" s="15">
        <f t="shared" si="79"/>
        <v>371.90636608559902</v>
      </c>
      <c r="CP32" s="15">
        <f t="shared" si="80"/>
        <v>34.595941031218501</v>
      </c>
      <c r="CQ32" s="15">
        <f t="shared" si="81"/>
        <v>1.2051282051282051</v>
      </c>
      <c r="CR32" s="15">
        <f t="shared" si="8"/>
        <v>194.60216830060412</v>
      </c>
      <c r="CS32" s="15">
        <f t="shared" si="9"/>
        <v>287.57875982200386</v>
      </c>
      <c r="CT32" s="15">
        <f t="shared" si="82"/>
        <v>482.18092812260795</v>
      </c>
      <c r="CU32" s="15">
        <f t="shared" si="83"/>
        <v>-92.97659152139974</v>
      </c>
      <c r="CV32" s="15">
        <f t="shared" si="84"/>
        <v>0.67669172932330823</v>
      </c>
      <c r="CW32" s="15">
        <f t="shared" si="10"/>
        <v>183.79093672834836</v>
      </c>
      <c r="CX32" s="15">
        <f t="shared" si="11"/>
        <v>187.03430620002507</v>
      </c>
      <c r="CY32" s="15">
        <f t="shared" si="85"/>
        <v>370.82524292837343</v>
      </c>
      <c r="CZ32" s="15">
        <f t="shared" si="86"/>
        <v>-3.243369471676715</v>
      </c>
      <c r="DA32" s="15">
        <f t="shared" si="87"/>
        <v>0.98265895953757232</v>
      </c>
      <c r="DB32" s="15" t="str">
        <f t="shared" si="12"/>
        <v xml:space="preserve"> </v>
      </c>
      <c r="DC32" s="15" t="str">
        <f t="shared" si="13"/>
        <v xml:space="preserve"> </v>
      </c>
      <c r="DD32" s="15" t="str">
        <f t="shared" si="88"/>
        <v xml:space="preserve"> </v>
      </c>
      <c r="DE32" s="15" t="str">
        <f t="shared" si="89"/>
        <v xml:space="preserve"> </v>
      </c>
      <c r="DF32" s="15" t="str">
        <f t="shared" si="90"/>
        <v xml:space="preserve"> </v>
      </c>
      <c r="DG32" s="15" t="str">
        <f t="shared" si="170"/>
        <v xml:space="preserve"> </v>
      </c>
      <c r="DH32" s="15" t="str">
        <f t="shared" si="140"/>
        <v xml:space="preserve"> </v>
      </c>
      <c r="DI32" s="15" t="str">
        <f t="shared" si="91"/>
        <v xml:space="preserve"> </v>
      </c>
      <c r="DJ32" s="15" t="str">
        <f t="shared" si="92"/>
        <v xml:space="preserve"> </v>
      </c>
      <c r="DK32" s="15" t="str">
        <f t="shared" si="93"/>
        <v xml:space="preserve"> </v>
      </c>
      <c r="DL32" s="15" t="str">
        <f t="shared" si="16"/>
        <v xml:space="preserve"> </v>
      </c>
      <c r="DM32" s="15" t="str">
        <f t="shared" si="17"/>
        <v xml:space="preserve"> </v>
      </c>
      <c r="DN32" s="15" t="str">
        <f t="shared" si="94"/>
        <v xml:space="preserve"> </v>
      </c>
      <c r="DO32" s="15" t="str">
        <f t="shared" si="95"/>
        <v xml:space="preserve"> </v>
      </c>
      <c r="DP32" s="15" t="str">
        <f t="shared" si="96"/>
        <v xml:space="preserve"> </v>
      </c>
      <c r="DQ32" s="15" t="str">
        <f t="shared" si="18"/>
        <v xml:space="preserve"> </v>
      </c>
      <c r="DR32" s="15" t="str">
        <f t="shared" si="19"/>
        <v xml:space="preserve"> </v>
      </c>
      <c r="DS32" s="15" t="str">
        <f t="shared" si="97"/>
        <v xml:space="preserve"> </v>
      </c>
      <c r="DT32" s="15" t="str">
        <f t="shared" si="98"/>
        <v xml:space="preserve"> </v>
      </c>
      <c r="DU32" s="15" t="str">
        <f t="shared" si="99"/>
        <v xml:space="preserve"> </v>
      </c>
      <c r="DV32" s="15" t="str">
        <f t="shared" si="20"/>
        <v xml:space="preserve"> </v>
      </c>
      <c r="DW32" s="15" t="str">
        <f t="shared" si="21"/>
        <v xml:space="preserve"> </v>
      </c>
      <c r="DX32" s="15" t="str">
        <f t="shared" si="100"/>
        <v xml:space="preserve"> </v>
      </c>
      <c r="DY32" s="15" t="str">
        <f t="shared" si="101"/>
        <v xml:space="preserve"> </v>
      </c>
      <c r="DZ32" s="15" t="str">
        <f t="shared" si="102"/>
        <v xml:space="preserve"> </v>
      </c>
      <c r="EA32" s="15">
        <f>BX32-CC32-CH32-CM32-CR32-CW32</f>
        <v>169.73633568441574</v>
      </c>
      <c r="EB32" s="15">
        <f>BY32-CD32-CI32-CN32-CS32-CX32</f>
        <v>379.47422818617804</v>
      </c>
      <c r="EC32" s="15">
        <f t="shared" si="103"/>
        <v>549.21056387059377</v>
      </c>
      <c r="ED32" s="15">
        <f t="shared" si="104"/>
        <v>-209.7378925017623</v>
      </c>
      <c r="EE32" s="28">
        <f t="shared" si="105"/>
        <v>0.44729344729344706</v>
      </c>
      <c r="EF32" s="5">
        <f t="shared" si="22"/>
        <v>71.315376738448407</v>
      </c>
      <c r="EG32" s="5">
        <f t="shared" si="23"/>
        <v>9.5098254035030614</v>
      </c>
      <c r="EH32" s="5">
        <f t="shared" si="24"/>
        <v>5.0272240055343911</v>
      </c>
      <c r="EI32" s="5">
        <f t="shared" si="25"/>
        <v>15.9749781395036</v>
      </c>
      <c r="EJ32" s="5">
        <f t="shared" si="26"/>
        <v>9.1955432267161186</v>
      </c>
      <c r="EK32" s="5">
        <f t="shared" si="27"/>
        <v>11.613721957765915</v>
      </c>
      <c r="EL32" s="5">
        <f t="shared" si="28"/>
        <v>17.922606924643585</v>
      </c>
      <c r="EM32" s="5">
        <f t="shared" si="29"/>
        <v>16.146179202752414</v>
      </c>
      <c r="EN32" s="5">
        <f t="shared" si="30"/>
        <v>10.324220049108142</v>
      </c>
      <c r="EO32" s="5" t="str">
        <f t="shared" si="31"/>
        <v xml:space="preserve"> </v>
      </c>
      <c r="EP32" s="5" t="str">
        <f t="shared" si="32"/>
        <v xml:space="preserve"> </v>
      </c>
      <c r="EQ32" s="5">
        <f t="shared" si="33"/>
        <v>13.720210754632934</v>
      </c>
      <c r="ER32" s="5" t="str">
        <f t="shared" si="34"/>
        <v xml:space="preserve"> </v>
      </c>
      <c r="ES32" s="5" t="str">
        <f t="shared" si="35"/>
        <v xml:space="preserve"> </v>
      </c>
      <c r="ET32" s="5" t="str">
        <f t="shared" si="36"/>
        <v xml:space="preserve"> </v>
      </c>
      <c r="EU32" s="5" t="str">
        <f t="shared" si="37"/>
        <v xml:space="preserve"> </v>
      </c>
      <c r="EV32" s="5" t="str">
        <f t="shared" si="38"/>
        <v xml:space="preserve"> </v>
      </c>
      <c r="EW32" s="5" t="str">
        <f t="shared" si="39"/>
        <v xml:space="preserve"> </v>
      </c>
      <c r="EX32" s="5" t="str">
        <f t="shared" si="40"/>
        <v xml:space="preserve"> </v>
      </c>
      <c r="EY32" s="5" t="str">
        <f t="shared" si="41"/>
        <v xml:space="preserve"> </v>
      </c>
      <c r="EZ32" s="5" t="str">
        <f t="shared" si="42"/>
        <v xml:space="preserve"> </v>
      </c>
      <c r="FA32" s="5" t="str">
        <f t="shared" si="43"/>
        <v xml:space="preserve"> </v>
      </c>
      <c r="FB32" s="5" t="str">
        <f t="shared" si="44"/>
        <v xml:space="preserve"> </v>
      </c>
      <c r="FC32" s="5" t="str">
        <f t="shared" si="106"/>
        <v xml:space="preserve"> </v>
      </c>
    </row>
    <row r="33" spans="1:159">
      <c r="A33" t="s">
        <v>45</v>
      </c>
      <c r="B33" s="17">
        <f t="shared" si="141"/>
        <v>7623576.9372016154</v>
      </c>
      <c r="C33" s="19">
        <v>2723</v>
      </c>
      <c r="D33" s="19">
        <v>12009</v>
      </c>
      <c r="E33" s="19">
        <v>8750</v>
      </c>
      <c r="F33" s="19">
        <f t="shared" si="142"/>
        <v>20759</v>
      </c>
      <c r="G33" s="39">
        <f t="shared" si="143"/>
        <v>3259</v>
      </c>
      <c r="H33" s="19">
        <f t="shared" si="144"/>
        <v>13493.35</v>
      </c>
      <c r="I33" s="39">
        <v>65</v>
      </c>
      <c r="J33" s="17">
        <v>5599</v>
      </c>
      <c r="K33" s="17">
        <v>2507</v>
      </c>
      <c r="L33" s="17">
        <f t="shared" si="145"/>
        <v>8106</v>
      </c>
      <c r="M33" s="17">
        <f t="shared" si="146"/>
        <v>3092</v>
      </c>
      <c r="N33" s="17">
        <v>1532</v>
      </c>
      <c r="O33" s="17">
        <v>742</v>
      </c>
      <c r="P33" s="17">
        <f t="shared" si="147"/>
        <v>2274</v>
      </c>
      <c r="Q33" s="17">
        <f t="shared" si="148"/>
        <v>790</v>
      </c>
      <c r="R33" s="17"/>
      <c r="S33" s="17"/>
      <c r="T33" s="17" t="str">
        <f t="shared" si="149"/>
        <v xml:space="preserve"> </v>
      </c>
      <c r="U33" s="17" t="str">
        <f t="shared" si="150"/>
        <v xml:space="preserve"> </v>
      </c>
      <c r="V33" s="17">
        <v>1901</v>
      </c>
      <c r="W33" s="17">
        <v>1322</v>
      </c>
      <c r="X33" s="17">
        <f t="shared" si="151"/>
        <v>3223</v>
      </c>
      <c r="Y33" s="17">
        <f t="shared" si="152"/>
        <v>579</v>
      </c>
      <c r="Z33" s="17">
        <v>454</v>
      </c>
      <c r="AA33" s="17">
        <v>1159</v>
      </c>
      <c r="AB33" s="17">
        <f t="shared" si="153"/>
        <v>1613</v>
      </c>
      <c r="AC33" s="17">
        <f t="shared" si="154"/>
        <v>-705</v>
      </c>
      <c r="AD33" s="17">
        <v>663</v>
      </c>
      <c r="AE33" s="17">
        <v>754</v>
      </c>
      <c r="AF33" s="17">
        <f t="shared" si="155"/>
        <v>1417</v>
      </c>
      <c r="AG33" s="17">
        <f t="shared" si="156"/>
        <v>-91</v>
      </c>
      <c r="AH33" s="17"/>
      <c r="AI33" s="17"/>
      <c r="AJ33" s="17" t="str">
        <f t="shared" si="157"/>
        <v xml:space="preserve"> </v>
      </c>
      <c r="AK33" s="17" t="str">
        <f t="shared" si="158"/>
        <v xml:space="preserve"> </v>
      </c>
      <c r="AL33" s="17"/>
      <c r="AM33" s="17"/>
      <c r="AN33" s="17" t="str">
        <f t="shared" si="159"/>
        <v xml:space="preserve"> </v>
      </c>
      <c r="AO33" s="17" t="str">
        <f t="shared" si="160"/>
        <v xml:space="preserve"> </v>
      </c>
      <c r="AP33" s="17"/>
      <c r="AQ33" s="17"/>
      <c r="AR33" s="17" t="str">
        <f t="shared" si="161"/>
        <v xml:space="preserve"> </v>
      </c>
      <c r="AS33" s="17" t="str">
        <f t="shared" si="162"/>
        <v xml:space="preserve"> </v>
      </c>
      <c r="AT33" s="17"/>
      <c r="AU33" s="17"/>
      <c r="AV33" s="17" t="str">
        <f t="shared" si="163"/>
        <v xml:space="preserve"> </v>
      </c>
      <c r="AW33" s="22" t="str">
        <f t="shared" si="164"/>
        <v xml:space="preserve"> </v>
      </c>
      <c r="AX33" s="17">
        <v>1107</v>
      </c>
      <c r="AY33" s="17">
        <v>844</v>
      </c>
      <c r="AZ33" s="17">
        <v>673</v>
      </c>
      <c r="BA33" s="17">
        <v>725</v>
      </c>
      <c r="BB33" s="17">
        <v>605</v>
      </c>
      <c r="BC33" s="17">
        <v>543</v>
      </c>
      <c r="BD33" s="17">
        <v>413</v>
      </c>
      <c r="BE33" s="17">
        <v>517</v>
      </c>
      <c r="BF33" s="17">
        <v>308</v>
      </c>
      <c r="BG33" s="17">
        <v>274</v>
      </c>
      <c r="BH33" s="17"/>
      <c r="BI33" s="17"/>
      <c r="BJ33" s="17"/>
      <c r="BK33" s="17"/>
      <c r="BL33" s="17"/>
      <c r="BM33" s="17"/>
      <c r="BN33" s="17"/>
      <c r="BO33" s="17"/>
      <c r="BV33" s="22">
        <f t="shared" si="165"/>
        <v>14750</v>
      </c>
      <c r="BW33" s="25">
        <v>4.4348780000000003</v>
      </c>
      <c r="BX33" s="15">
        <f t="shared" si="0"/>
        <v>2707.8535193076336</v>
      </c>
      <c r="BY33" s="15">
        <f t="shared" si="1"/>
        <v>1972.9967769124651</v>
      </c>
      <c r="BZ33" s="15">
        <f t="shared" si="70"/>
        <v>4680.8502962200982</v>
      </c>
      <c r="CA33" s="15">
        <f t="shared" si="71"/>
        <v>734.85674239516857</v>
      </c>
      <c r="CB33" s="15">
        <f t="shared" si="72"/>
        <v>1.372457142857143</v>
      </c>
      <c r="CC33" s="15">
        <f t="shared" si="168"/>
        <v>1262.4924518780449</v>
      </c>
      <c r="CD33" s="15">
        <f t="shared" si="166"/>
        <v>565.29176225366291</v>
      </c>
      <c r="CE33" s="15">
        <f t="shared" si="73"/>
        <v>1827.7842141317078</v>
      </c>
      <c r="CF33" s="15">
        <f t="shared" si="74"/>
        <v>697.20068962438199</v>
      </c>
      <c r="CG33" s="15">
        <f t="shared" si="75"/>
        <v>2.2333466294375746</v>
      </c>
      <c r="CH33" s="15">
        <f t="shared" si="169"/>
        <v>345.44354996913103</v>
      </c>
      <c r="CI33" s="15">
        <f t="shared" si="167"/>
        <v>167.31012668217704</v>
      </c>
      <c r="CJ33" s="15">
        <f t="shared" si="76"/>
        <v>512.75367665130807</v>
      </c>
      <c r="CK33" s="15">
        <f t="shared" si="77"/>
        <v>178.13342328695398</v>
      </c>
      <c r="CL33" s="15">
        <f t="shared" si="78"/>
        <v>2.0646900269541777</v>
      </c>
      <c r="CM33" s="15" t="str">
        <f t="shared" si="6"/>
        <v xml:space="preserve"> </v>
      </c>
      <c r="CN33" s="15" t="str">
        <f t="shared" si="7"/>
        <v xml:space="preserve"> </v>
      </c>
      <c r="CO33" s="15" t="str">
        <f t="shared" si="79"/>
        <v xml:space="preserve"> </v>
      </c>
      <c r="CP33" s="15" t="str">
        <f t="shared" si="80"/>
        <v xml:space="preserve"> </v>
      </c>
      <c r="CQ33" s="15" t="str">
        <f t="shared" si="81"/>
        <v xml:space="preserve"> </v>
      </c>
      <c r="CR33" s="15">
        <f t="shared" si="8"/>
        <v>428.64764261835387</v>
      </c>
      <c r="CS33" s="15">
        <f t="shared" si="9"/>
        <v>298.09162732323188</v>
      </c>
      <c r="CT33" s="15">
        <f t="shared" si="82"/>
        <v>726.73926994158569</v>
      </c>
      <c r="CU33" s="15">
        <f t="shared" si="83"/>
        <v>130.55601529512199</v>
      </c>
      <c r="CV33" s="15">
        <f t="shared" si="84"/>
        <v>1.4379727685325265</v>
      </c>
      <c r="CW33" s="15">
        <f t="shared" si="10"/>
        <v>102.37034705351533</v>
      </c>
      <c r="CX33" s="15">
        <f t="shared" si="11"/>
        <v>261.33751593617683</v>
      </c>
      <c r="CY33" s="15">
        <f t="shared" si="85"/>
        <v>363.70786298969216</v>
      </c>
      <c r="CZ33" s="15">
        <f t="shared" si="86"/>
        <v>-158.9671688826615</v>
      </c>
      <c r="DA33" s="15">
        <f t="shared" si="87"/>
        <v>0.39171699741156163</v>
      </c>
      <c r="DB33" s="15">
        <f t="shared" si="12"/>
        <v>149.49678435348164</v>
      </c>
      <c r="DC33" s="15">
        <f t="shared" si="13"/>
        <v>170.01595083337128</v>
      </c>
      <c r="DD33" s="15">
        <f t="shared" si="88"/>
        <v>319.51273518685292</v>
      </c>
      <c r="DE33" s="15">
        <f t="shared" si="89"/>
        <v>-20.519166479889634</v>
      </c>
      <c r="DF33" s="15">
        <f t="shared" si="90"/>
        <v>0.87931034482758619</v>
      </c>
      <c r="DG33" s="15" t="str">
        <f t="shared" si="170"/>
        <v xml:space="preserve"> </v>
      </c>
      <c r="DH33" s="15" t="str">
        <f t="shared" si="140"/>
        <v xml:space="preserve"> </v>
      </c>
      <c r="DI33" s="15" t="str">
        <f t="shared" si="91"/>
        <v xml:space="preserve"> </v>
      </c>
      <c r="DJ33" s="15" t="str">
        <f t="shared" si="92"/>
        <v xml:space="preserve"> </v>
      </c>
      <c r="DK33" s="15" t="str">
        <f t="shared" si="93"/>
        <v xml:space="preserve"> </v>
      </c>
      <c r="DL33" s="15" t="str">
        <f t="shared" si="16"/>
        <v xml:space="preserve"> </v>
      </c>
      <c r="DM33" s="15" t="str">
        <f t="shared" si="17"/>
        <v xml:space="preserve"> </v>
      </c>
      <c r="DN33" s="15" t="str">
        <f t="shared" si="94"/>
        <v xml:space="preserve"> </v>
      </c>
      <c r="DO33" s="15" t="str">
        <f t="shared" si="95"/>
        <v xml:space="preserve"> </v>
      </c>
      <c r="DP33" s="15" t="str">
        <f t="shared" si="96"/>
        <v xml:space="preserve"> </v>
      </c>
      <c r="DQ33" s="15" t="str">
        <f t="shared" si="18"/>
        <v xml:space="preserve"> </v>
      </c>
      <c r="DR33" s="15" t="str">
        <f t="shared" si="19"/>
        <v xml:space="preserve"> </v>
      </c>
      <c r="DS33" s="15" t="str">
        <f t="shared" si="97"/>
        <v xml:space="preserve"> </v>
      </c>
      <c r="DT33" s="15" t="str">
        <f t="shared" si="98"/>
        <v xml:space="preserve"> </v>
      </c>
      <c r="DU33" s="15" t="str">
        <f t="shared" si="99"/>
        <v xml:space="preserve"> </v>
      </c>
      <c r="DV33" s="15" t="str">
        <f t="shared" si="20"/>
        <v xml:space="preserve"> </v>
      </c>
      <c r="DW33" s="15" t="str">
        <f t="shared" si="21"/>
        <v xml:space="preserve"> </v>
      </c>
      <c r="DX33" s="15" t="str">
        <f t="shared" si="100"/>
        <v xml:space="preserve"> </v>
      </c>
      <c r="DY33" s="15" t="str">
        <f t="shared" si="101"/>
        <v xml:space="preserve"> </v>
      </c>
      <c r="DZ33" s="15" t="str">
        <f t="shared" si="102"/>
        <v xml:space="preserve"> </v>
      </c>
      <c r="EA33" s="15">
        <f>BX33-CC33-CH33-CR33-CW33-DB33</f>
        <v>419.40274343510691</v>
      </c>
      <c r="EB33" s="15">
        <f>BY33-CD33-CI33-CS33-CX33-DC33</f>
        <v>510.94979388384508</v>
      </c>
      <c r="EC33" s="15">
        <f t="shared" si="103"/>
        <v>930.35253731895205</v>
      </c>
      <c r="ED33" s="15">
        <f t="shared" si="104"/>
        <v>-91.547050448738162</v>
      </c>
      <c r="EE33" s="28">
        <f t="shared" si="105"/>
        <v>0.82082965578111244</v>
      </c>
      <c r="EF33" s="5">
        <f t="shared" si="22"/>
        <v>602.64215304933123</v>
      </c>
      <c r="EG33" s="5">
        <f t="shared" si="23"/>
        <v>65.78928393898839</v>
      </c>
      <c r="EH33" s="5">
        <f t="shared" si="24"/>
        <v>35.61391321815416</v>
      </c>
      <c r="EI33" s="5">
        <f t="shared" si="25"/>
        <v>121.91430685410641</v>
      </c>
      <c r="EJ33" s="5">
        <f t="shared" si="26"/>
        <v>63.9460189903822</v>
      </c>
      <c r="EK33" s="5">
        <f t="shared" si="27"/>
        <v>85.219608419822862</v>
      </c>
      <c r="EL33" s="5">
        <f t="shared" si="28"/>
        <v>96.130346232179235</v>
      </c>
      <c r="EM33" s="5">
        <f t="shared" si="29"/>
        <v>119.2510663974714</v>
      </c>
      <c r="EN33" s="5">
        <f t="shared" si="30"/>
        <v>67.656590960112922</v>
      </c>
      <c r="EO33" s="5">
        <f t="shared" si="31"/>
        <v>159.64677277544749</v>
      </c>
      <c r="EP33" s="5" t="str">
        <f t="shared" si="32"/>
        <v xml:space="preserve"> </v>
      </c>
      <c r="EQ33" s="5" t="str">
        <f t="shared" si="33"/>
        <v xml:space="preserve"> </v>
      </c>
      <c r="ER33" s="5" t="str">
        <f t="shared" si="34"/>
        <v xml:space="preserve"> </v>
      </c>
      <c r="ES33" s="5" t="str">
        <f t="shared" si="35"/>
        <v xml:space="preserve"> </v>
      </c>
      <c r="ET33" s="5" t="str">
        <f t="shared" si="36"/>
        <v xml:space="preserve"> </v>
      </c>
      <c r="EU33" s="5" t="str">
        <f t="shared" si="37"/>
        <v xml:space="preserve"> </v>
      </c>
      <c r="EV33" s="5" t="str">
        <f t="shared" si="38"/>
        <v xml:space="preserve"> </v>
      </c>
      <c r="EW33" s="5" t="str">
        <f t="shared" si="39"/>
        <v xml:space="preserve"> </v>
      </c>
      <c r="EX33" s="5" t="str">
        <f t="shared" si="40"/>
        <v xml:space="preserve"> </v>
      </c>
      <c r="EY33" s="5" t="str">
        <f t="shared" si="41"/>
        <v xml:space="preserve"> </v>
      </c>
      <c r="EZ33" s="5" t="str">
        <f t="shared" si="42"/>
        <v xml:space="preserve"> </v>
      </c>
      <c r="FA33" s="5" t="str">
        <f t="shared" si="43"/>
        <v xml:space="preserve"> </v>
      </c>
      <c r="FB33" s="5" t="str">
        <f t="shared" si="44"/>
        <v xml:space="preserve"> </v>
      </c>
      <c r="FC33" s="5" t="str">
        <f t="shared" si="106"/>
        <v xml:space="preserve"> </v>
      </c>
    </row>
    <row r="34" spans="1:159">
      <c r="A34" t="s">
        <v>37</v>
      </c>
      <c r="B34" s="17">
        <f t="shared" si="141"/>
        <v>2375879.0436005625</v>
      </c>
      <c r="C34" s="19">
        <v>2844</v>
      </c>
      <c r="D34" s="19">
        <v>4091</v>
      </c>
      <c r="E34" s="19">
        <v>2666</v>
      </c>
      <c r="F34" s="19">
        <f t="shared" si="142"/>
        <v>6757</v>
      </c>
      <c r="G34" s="39">
        <f t="shared" si="143"/>
        <v>1425</v>
      </c>
      <c r="H34" s="19">
        <f t="shared" si="144"/>
        <v>4594.76</v>
      </c>
      <c r="I34" s="39">
        <v>68</v>
      </c>
      <c r="J34" s="17">
        <v>211</v>
      </c>
      <c r="K34" s="17">
        <v>499</v>
      </c>
      <c r="L34" s="17">
        <f t="shared" ref="L34:L69" si="171">IF((J34+K34)&lt;&gt;0,J34+K34," ")</f>
        <v>710</v>
      </c>
      <c r="M34" s="17">
        <f t="shared" ref="M34:M69" si="172">IF((J34+K34)&lt;&gt;0,J34-K34," ")</f>
        <v>-288</v>
      </c>
      <c r="N34" s="17">
        <v>2746</v>
      </c>
      <c r="O34" s="17">
        <v>424</v>
      </c>
      <c r="P34" s="17">
        <f t="shared" si="147"/>
        <v>3170</v>
      </c>
      <c r="Q34" s="17">
        <f t="shared" si="148"/>
        <v>2322</v>
      </c>
      <c r="R34" s="17"/>
      <c r="S34" s="17"/>
      <c r="T34" s="17" t="str">
        <f t="shared" si="149"/>
        <v xml:space="preserve"> </v>
      </c>
      <c r="U34" s="17" t="str">
        <f t="shared" si="150"/>
        <v xml:space="preserve"> </v>
      </c>
      <c r="V34" s="17">
        <v>578</v>
      </c>
      <c r="W34" s="17">
        <v>399</v>
      </c>
      <c r="X34" s="17">
        <f t="shared" si="151"/>
        <v>977</v>
      </c>
      <c r="Y34" s="17">
        <f t="shared" si="152"/>
        <v>179</v>
      </c>
      <c r="Z34" s="17">
        <v>179</v>
      </c>
      <c r="AA34" s="17">
        <v>605</v>
      </c>
      <c r="AB34" s="17">
        <f t="shared" si="153"/>
        <v>784</v>
      </c>
      <c r="AC34" s="17">
        <f t="shared" si="154"/>
        <v>-426</v>
      </c>
      <c r="AD34" s="17"/>
      <c r="AE34" s="17"/>
      <c r="AF34" s="17" t="str">
        <f t="shared" si="155"/>
        <v xml:space="preserve"> </v>
      </c>
      <c r="AG34" s="17" t="str">
        <f t="shared" si="156"/>
        <v xml:space="preserve"> </v>
      </c>
      <c r="AH34" s="17"/>
      <c r="AI34" s="17"/>
      <c r="AJ34" s="17" t="str">
        <f t="shared" si="157"/>
        <v xml:space="preserve"> </v>
      </c>
      <c r="AK34" s="17" t="str">
        <f t="shared" si="158"/>
        <v xml:space="preserve"> </v>
      </c>
      <c r="AL34" s="17">
        <v>258</v>
      </c>
      <c r="AM34" s="17">
        <v>95</v>
      </c>
      <c r="AN34" s="17">
        <f t="shared" si="159"/>
        <v>353</v>
      </c>
      <c r="AO34" s="17">
        <f t="shared" si="160"/>
        <v>163</v>
      </c>
      <c r="AP34" s="17"/>
      <c r="AQ34" s="17"/>
      <c r="AR34" s="17" t="str">
        <f t="shared" si="161"/>
        <v xml:space="preserve"> </v>
      </c>
      <c r="AS34" s="17" t="str">
        <f t="shared" si="162"/>
        <v xml:space="preserve"> </v>
      </c>
      <c r="AT34" s="17"/>
      <c r="AU34" s="17"/>
      <c r="AV34" s="17" t="str">
        <f t="shared" si="163"/>
        <v xml:space="preserve"> </v>
      </c>
      <c r="AW34" s="22" t="str">
        <f t="shared" si="164"/>
        <v xml:space="preserve"> </v>
      </c>
      <c r="AX34" s="17">
        <v>148</v>
      </c>
      <c r="AY34" s="17">
        <v>215</v>
      </c>
      <c r="AZ34" s="17">
        <v>195</v>
      </c>
      <c r="BA34" s="17">
        <v>194</v>
      </c>
      <c r="BB34" s="17">
        <v>186</v>
      </c>
      <c r="BC34" s="17">
        <v>143</v>
      </c>
      <c r="BD34" s="17">
        <v>317</v>
      </c>
      <c r="BE34" s="17">
        <v>136</v>
      </c>
      <c r="BF34" s="17"/>
      <c r="BG34" s="17"/>
      <c r="BH34" s="17">
        <v>79</v>
      </c>
      <c r="BI34" s="17"/>
      <c r="BJ34" s="17"/>
      <c r="BK34" s="17"/>
      <c r="BL34" s="17">
        <v>131</v>
      </c>
      <c r="BM34" s="17"/>
      <c r="BN34" s="17"/>
      <c r="BO34" s="17"/>
      <c r="BV34" s="22">
        <f t="shared" si="165"/>
        <v>5013</v>
      </c>
      <c r="BW34" s="25">
        <v>1.609504</v>
      </c>
      <c r="BX34" s="15">
        <f t="shared" si="0"/>
        <v>2541.7768455375071</v>
      </c>
      <c r="BY34" s="15">
        <f t="shared" si="1"/>
        <v>1656.4109191403065</v>
      </c>
      <c r="BZ34" s="15">
        <f t="shared" si="70"/>
        <v>4198.1877646778139</v>
      </c>
      <c r="CA34" s="15">
        <f t="shared" si="71"/>
        <v>885.36592639720061</v>
      </c>
      <c r="CB34" s="15">
        <f t="shared" si="72"/>
        <v>1.5345086271567892</v>
      </c>
      <c r="CC34" s="15">
        <f t="shared" si="168"/>
        <v>131.09628804898901</v>
      </c>
      <c r="CD34" s="15">
        <f t="shared" si="166"/>
        <v>310.03340159452847</v>
      </c>
      <c r="CE34" s="15">
        <f t="shared" si="73"/>
        <v>441.12968964351751</v>
      </c>
      <c r="CF34" s="15">
        <f t="shared" si="74"/>
        <v>-178.93711354553946</v>
      </c>
      <c r="CG34" s="15">
        <f t="shared" si="75"/>
        <v>0.42284569138276556</v>
      </c>
      <c r="CH34" s="15">
        <f t="shared" si="169"/>
        <v>1706.1156729029565</v>
      </c>
      <c r="CI34" s="15">
        <f t="shared" si="167"/>
        <v>263.43519494204423</v>
      </c>
      <c r="CJ34" s="15">
        <f t="shared" si="76"/>
        <v>1969.5508678450008</v>
      </c>
      <c r="CK34" s="15">
        <f t="shared" si="77"/>
        <v>1442.6804779609122</v>
      </c>
      <c r="CL34" s="15">
        <f t="shared" si="78"/>
        <v>6.4764150943396235</v>
      </c>
      <c r="CM34" s="15" t="str">
        <f t="shared" si="6"/>
        <v xml:space="preserve"> </v>
      </c>
      <c r="CN34" s="15" t="str">
        <f t="shared" si="7"/>
        <v xml:space="preserve"> </v>
      </c>
      <c r="CO34" s="15" t="str">
        <f t="shared" si="79"/>
        <v xml:space="preserve"> </v>
      </c>
      <c r="CP34" s="15" t="str">
        <f t="shared" si="80"/>
        <v xml:space="preserve"> </v>
      </c>
      <c r="CQ34" s="15" t="str">
        <f t="shared" si="81"/>
        <v xml:space="preserve"> </v>
      </c>
      <c r="CR34" s="15">
        <f t="shared" si="8"/>
        <v>359.11684593514525</v>
      </c>
      <c r="CS34" s="15">
        <f t="shared" si="9"/>
        <v>247.90245939121615</v>
      </c>
      <c r="CT34" s="15">
        <f t="shared" si="82"/>
        <v>607.0193053263614</v>
      </c>
      <c r="CU34" s="15">
        <f t="shared" si="83"/>
        <v>111.21438654392909</v>
      </c>
      <c r="CV34" s="15">
        <f t="shared" si="84"/>
        <v>1.448621553884712</v>
      </c>
      <c r="CW34" s="15">
        <f t="shared" si="10"/>
        <v>111.21438654392905</v>
      </c>
      <c r="CX34" s="15">
        <f t="shared" si="11"/>
        <v>375.89220033003954</v>
      </c>
      <c r="CY34" s="15">
        <f t="shared" si="85"/>
        <v>487.10658687396858</v>
      </c>
      <c r="CZ34" s="15">
        <f t="shared" si="86"/>
        <v>-264.67781378611051</v>
      </c>
      <c r="DA34" s="15">
        <f t="shared" si="87"/>
        <v>0.29586776859504132</v>
      </c>
      <c r="DB34" s="15" t="str">
        <f t="shared" si="12"/>
        <v xml:space="preserve"> </v>
      </c>
      <c r="DC34" s="15" t="str">
        <f t="shared" si="13"/>
        <v xml:space="preserve"> </v>
      </c>
      <c r="DD34" s="15" t="str">
        <f t="shared" si="88"/>
        <v xml:space="preserve"> </v>
      </c>
      <c r="DE34" s="15" t="str">
        <f t="shared" si="89"/>
        <v xml:space="preserve"> </v>
      </c>
      <c r="DF34" s="15" t="str">
        <f t="shared" si="90"/>
        <v xml:space="preserve"> </v>
      </c>
      <c r="DG34" s="15" t="str">
        <f t="shared" si="170"/>
        <v xml:space="preserve"> </v>
      </c>
      <c r="DH34" s="15" t="str">
        <f t="shared" si="140"/>
        <v xml:space="preserve"> </v>
      </c>
      <c r="DI34" s="15" t="str">
        <f t="shared" si="91"/>
        <v xml:space="preserve"> </v>
      </c>
      <c r="DJ34" s="15" t="str">
        <f t="shared" si="92"/>
        <v xml:space="preserve"> </v>
      </c>
      <c r="DK34" s="15" t="str">
        <f t="shared" si="93"/>
        <v xml:space="preserve"> </v>
      </c>
      <c r="DL34" s="15">
        <f t="shared" si="16"/>
        <v>160.29783088454579</v>
      </c>
      <c r="DM34" s="15">
        <f t="shared" si="17"/>
        <v>59.024395093146708</v>
      </c>
      <c r="DN34" s="15">
        <f t="shared" si="94"/>
        <v>219.32222597769248</v>
      </c>
      <c r="DO34" s="15">
        <f t="shared" si="95"/>
        <v>101.27343579139908</v>
      </c>
      <c r="DP34" s="15">
        <f t="shared" si="96"/>
        <v>2.7157894736842105</v>
      </c>
      <c r="DQ34" s="15" t="str">
        <f t="shared" si="18"/>
        <v xml:space="preserve"> </v>
      </c>
      <c r="DR34" s="15" t="str">
        <f t="shared" si="19"/>
        <v xml:space="preserve"> </v>
      </c>
      <c r="DS34" s="15" t="str">
        <f t="shared" si="97"/>
        <v xml:space="preserve"> </v>
      </c>
      <c r="DT34" s="15" t="str">
        <f t="shared" si="98"/>
        <v xml:space="preserve"> </v>
      </c>
      <c r="DU34" s="15" t="str">
        <f t="shared" si="99"/>
        <v xml:space="preserve"> </v>
      </c>
      <c r="DV34" s="15" t="str">
        <f t="shared" si="20"/>
        <v xml:space="preserve"> </v>
      </c>
      <c r="DW34" s="15" t="str">
        <f t="shared" si="21"/>
        <v xml:space="preserve"> </v>
      </c>
      <c r="DX34" s="15" t="str">
        <f t="shared" si="100"/>
        <v xml:space="preserve"> </v>
      </c>
      <c r="DY34" s="15" t="str">
        <f t="shared" si="101"/>
        <v xml:space="preserve"> </v>
      </c>
      <c r="DZ34" s="15" t="str">
        <f t="shared" si="102"/>
        <v xml:space="preserve"> </v>
      </c>
      <c r="EA34" s="15">
        <f>BX34-CC34-CH34-CR34-CW34-DL34</f>
        <v>73.935821221941382</v>
      </c>
      <c r="EB34" s="15">
        <f>BY34-CD34-CI34-CS34-CX34-DM34</f>
        <v>400.12326778933146</v>
      </c>
      <c r="EC34" s="15">
        <f t="shared" si="103"/>
        <v>474.05908901127282</v>
      </c>
      <c r="ED34" s="15">
        <f t="shared" si="104"/>
        <v>-326.18744656739011</v>
      </c>
      <c r="EE34" s="28">
        <f t="shared" si="105"/>
        <v>0.18478260869565141</v>
      </c>
      <c r="EF34" s="5">
        <f t="shared" si="22"/>
        <v>80.570043948781404</v>
      </c>
      <c r="EG34" s="5">
        <f t="shared" si="23"/>
        <v>16.759118538960312</v>
      </c>
      <c r="EH34" s="5">
        <f t="shared" si="24"/>
        <v>10.319038748202171</v>
      </c>
      <c r="EI34" s="5">
        <f t="shared" si="25"/>
        <v>32.622586937512615</v>
      </c>
      <c r="EJ34" s="5">
        <f t="shared" si="26"/>
        <v>19.659437243324117</v>
      </c>
      <c r="EK34" s="5">
        <f t="shared" si="27"/>
        <v>22.44273297243954</v>
      </c>
      <c r="EL34" s="5">
        <f t="shared" si="28"/>
        <v>73.785277858597624</v>
      </c>
      <c r="EM34" s="5">
        <f t="shared" si="29"/>
        <v>31.369719593918976</v>
      </c>
      <c r="EN34" s="5" t="str">
        <f t="shared" si="30"/>
        <v xml:space="preserve"> </v>
      </c>
      <c r="EO34" s="5" t="str">
        <f t="shared" si="31"/>
        <v xml:space="preserve"> </v>
      </c>
      <c r="EP34" s="5">
        <f t="shared" si="32"/>
        <v>13.2431613739562</v>
      </c>
      <c r="EQ34" s="5" t="str">
        <f t="shared" si="33"/>
        <v xml:space="preserve"> </v>
      </c>
      <c r="ER34" s="5" t="str">
        <f t="shared" si="34"/>
        <v xml:space="preserve"> </v>
      </c>
      <c r="ES34" s="5" t="str">
        <f t="shared" si="35"/>
        <v xml:space="preserve"> </v>
      </c>
      <c r="ET34" s="5">
        <f t="shared" si="36"/>
        <v>64.362900634490444</v>
      </c>
      <c r="EU34" s="5" t="str">
        <f t="shared" si="37"/>
        <v xml:space="preserve"> </v>
      </c>
      <c r="EV34" s="5" t="str">
        <f t="shared" si="38"/>
        <v xml:space="preserve"> </v>
      </c>
      <c r="EW34" s="5" t="str">
        <f t="shared" si="39"/>
        <v xml:space="preserve"> </v>
      </c>
      <c r="EX34" s="5" t="str">
        <f t="shared" si="40"/>
        <v xml:space="preserve"> </v>
      </c>
      <c r="EY34" s="5" t="str">
        <f t="shared" si="41"/>
        <v xml:space="preserve"> </v>
      </c>
      <c r="EZ34" s="5" t="str">
        <f t="shared" si="42"/>
        <v xml:space="preserve"> </v>
      </c>
      <c r="FA34" s="5" t="str">
        <f t="shared" si="43"/>
        <v xml:space="preserve"> </v>
      </c>
      <c r="FB34" s="5" t="str">
        <f t="shared" si="44"/>
        <v xml:space="preserve"> </v>
      </c>
      <c r="FC34" s="5" t="str">
        <f t="shared" si="106"/>
        <v xml:space="preserve"> </v>
      </c>
    </row>
    <row r="35" spans="1:159">
      <c r="A35" t="s">
        <v>82</v>
      </c>
      <c r="B35" s="17">
        <f t="shared" si="141"/>
        <v>1265408.8050314465</v>
      </c>
      <c r="C35" s="19">
        <v>1590</v>
      </c>
      <c r="D35" s="19">
        <v>585</v>
      </c>
      <c r="E35" s="19">
        <v>1427</v>
      </c>
      <c r="F35" s="19">
        <f t="shared" si="142"/>
        <v>2012</v>
      </c>
      <c r="G35" s="39">
        <f t="shared" si="143"/>
        <v>-842</v>
      </c>
      <c r="H35" s="19">
        <f t="shared" si="144"/>
        <v>865.16</v>
      </c>
      <c r="I35" s="39">
        <v>43</v>
      </c>
      <c r="J35" s="17">
        <v>55</v>
      </c>
      <c r="K35" s="17">
        <v>286</v>
      </c>
      <c r="L35" s="17">
        <f t="shared" si="171"/>
        <v>341</v>
      </c>
      <c r="M35" s="17">
        <f t="shared" si="172"/>
        <v>-231</v>
      </c>
      <c r="N35" s="17"/>
      <c r="O35" s="17"/>
      <c r="P35" s="17" t="str">
        <f t="shared" si="147"/>
        <v xml:space="preserve"> </v>
      </c>
      <c r="Q35" s="17" t="str">
        <f t="shared" si="148"/>
        <v xml:space="preserve"> </v>
      </c>
      <c r="R35" s="17"/>
      <c r="S35" s="17"/>
      <c r="T35" s="17" t="str">
        <f t="shared" si="149"/>
        <v xml:space="preserve"> </v>
      </c>
      <c r="U35" s="17" t="str">
        <f t="shared" si="150"/>
        <v xml:space="preserve"> </v>
      </c>
      <c r="V35" s="17">
        <v>126</v>
      </c>
      <c r="W35" s="17">
        <v>289</v>
      </c>
      <c r="X35" s="17">
        <f t="shared" si="151"/>
        <v>415</v>
      </c>
      <c r="Y35" s="17">
        <f t="shared" si="152"/>
        <v>-163</v>
      </c>
      <c r="Z35" s="17">
        <v>66</v>
      </c>
      <c r="AA35" s="17">
        <v>206</v>
      </c>
      <c r="AB35" s="17">
        <f t="shared" si="153"/>
        <v>272</v>
      </c>
      <c r="AC35" s="17">
        <f t="shared" si="154"/>
        <v>-140</v>
      </c>
      <c r="AD35" s="17">
        <v>101</v>
      </c>
      <c r="AE35" s="17">
        <v>179</v>
      </c>
      <c r="AF35" s="17">
        <f t="shared" si="155"/>
        <v>280</v>
      </c>
      <c r="AG35" s="17">
        <f t="shared" si="156"/>
        <v>-78</v>
      </c>
      <c r="AH35" s="17">
        <v>14</v>
      </c>
      <c r="AI35" s="17">
        <v>187</v>
      </c>
      <c r="AJ35" s="17">
        <f t="shared" si="157"/>
        <v>201</v>
      </c>
      <c r="AK35" s="17">
        <f t="shared" si="158"/>
        <v>-173</v>
      </c>
      <c r="AL35" s="17"/>
      <c r="AM35" s="17"/>
      <c r="AN35" s="17" t="str">
        <f t="shared" si="159"/>
        <v xml:space="preserve"> </v>
      </c>
      <c r="AO35" s="17" t="str">
        <f t="shared" si="160"/>
        <v xml:space="preserve"> </v>
      </c>
      <c r="AP35" s="17"/>
      <c r="AQ35" s="17"/>
      <c r="AR35" s="17" t="str">
        <f t="shared" si="161"/>
        <v xml:space="preserve"> </v>
      </c>
      <c r="AS35" s="17" t="str">
        <f t="shared" si="162"/>
        <v xml:space="preserve"> </v>
      </c>
      <c r="AT35" s="17"/>
      <c r="AU35" s="17"/>
      <c r="AV35" s="17" t="str">
        <f t="shared" si="163"/>
        <v xml:space="preserve"> </v>
      </c>
      <c r="AW35" s="22" t="str">
        <f t="shared" si="164"/>
        <v xml:space="preserve"> </v>
      </c>
      <c r="AX35" s="17">
        <v>70</v>
      </c>
      <c r="AY35" s="17">
        <v>75</v>
      </c>
      <c r="AZ35" s="17">
        <v>59</v>
      </c>
      <c r="BA35" s="17">
        <v>86</v>
      </c>
      <c r="BB35" s="17">
        <v>61</v>
      </c>
      <c r="BC35" s="17">
        <v>50</v>
      </c>
      <c r="BD35" s="17">
        <v>31</v>
      </c>
      <c r="BE35" s="17">
        <v>59</v>
      </c>
      <c r="BF35" s="17">
        <v>26</v>
      </c>
      <c r="BG35" s="17"/>
      <c r="BH35" s="17">
        <v>27</v>
      </c>
      <c r="BI35" s="17"/>
      <c r="BJ35" s="17"/>
      <c r="BK35" s="17"/>
      <c r="BL35" s="17"/>
      <c r="BM35" s="17"/>
      <c r="BN35" s="17"/>
      <c r="BO35" s="17"/>
      <c r="BV35" s="22">
        <f t="shared" si="165"/>
        <v>1468</v>
      </c>
      <c r="BW35" s="25">
        <v>0.97304599999999997</v>
      </c>
      <c r="BX35" s="15">
        <f t="shared" si="0"/>
        <v>601.20487623401152</v>
      </c>
      <c r="BY35" s="15">
        <f t="shared" si="1"/>
        <v>1466.5288177537343</v>
      </c>
      <c r="BZ35" s="15">
        <f t="shared" si="70"/>
        <v>2067.7336939877459</v>
      </c>
      <c r="CA35" s="15">
        <f t="shared" si="71"/>
        <v>-865.32394151972278</v>
      </c>
      <c r="CB35" s="15">
        <f t="shared" si="72"/>
        <v>0.40995094604064464</v>
      </c>
      <c r="CC35" s="15">
        <f t="shared" si="168"/>
        <v>56.523535372428441</v>
      </c>
      <c r="CD35" s="15">
        <f t="shared" si="166"/>
        <v>293.92238393662785</v>
      </c>
      <c r="CE35" s="15">
        <f t="shared" si="73"/>
        <v>350.44591930905631</v>
      </c>
      <c r="CF35" s="15">
        <f t="shared" si="74"/>
        <v>-237.3988485641994</v>
      </c>
      <c r="CG35" s="15">
        <f t="shared" si="75"/>
        <v>0.19230769230769235</v>
      </c>
      <c r="CH35" s="15" t="str">
        <f t="shared" si="169"/>
        <v xml:space="preserve"> </v>
      </c>
      <c r="CI35" s="15" t="str">
        <f t="shared" si="167"/>
        <v xml:space="preserve"> </v>
      </c>
      <c r="CJ35" s="15" t="str">
        <f t="shared" si="76"/>
        <v xml:space="preserve"> </v>
      </c>
      <c r="CK35" s="15" t="str">
        <f t="shared" si="77"/>
        <v xml:space="preserve"> </v>
      </c>
      <c r="CL35" s="15" t="str">
        <f t="shared" si="78"/>
        <v xml:space="preserve"> </v>
      </c>
      <c r="CM35" s="15" t="str">
        <f t="shared" si="6"/>
        <v xml:space="preserve"> </v>
      </c>
      <c r="CN35" s="15" t="str">
        <f t="shared" si="7"/>
        <v xml:space="preserve"> </v>
      </c>
      <c r="CO35" s="15" t="str">
        <f t="shared" si="79"/>
        <v xml:space="preserve"> </v>
      </c>
      <c r="CP35" s="15" t="str">
        <f t="shared" si="80"/>
        <v xml:space="preserve"> </v>
      </c>
      <c r="CQ35" s="15" t="str">
        <f t="shared" si="81"/>
        <v xml:space="preserve"> </v>
      </c>
      <c r="CR35" s="15">
        <f t="shared" si="8"/>
        <v>129.49028103501789</v>
      </c>
      <c r="CS35" s="15">
        <f t="shared" si="9"/>
        <v>297.00548586603304</v>
      </c>
      <c r="CT35" s="15">
        <f t="shared" si="82"/>
        <v>426.49576690105096</v>
      </c>
      <c r="CU35" s="15">
        <f t="shared" si="83"/>
        <v>-167.51520483101515</v>
      </c>
      <c r="CV35" s="15">
        <f t="shared" si="84"/>
        <v>0.43598615916955025</v>
      </c>
      <c r="CW35" s="15">
        <f t="shared" si="10"/>
        <v>67.828242446914132</v>
      </c>
      <c r="CX35" s="15">
        <f t="shared" si="11"/>
        <v>211.70633248582288</v>
      </c>
      <c r="CY35" s="15">
        <f t="shared" si="85"/>
        <v>279.53457493273703</v>
      </c>
      <c r="CZ35" s="15">
        <f t="shared" si="86"/>
        <v>-143.87809003890874</v>
      </c>
      <c r="DA35" s="15">
        <f t="shared" si="87"/>
        <v>0.32038834951456313</v>
      </c>
      <c r="DB35" s="15">
        <f t="shared" si="12"/>
        <v>103.79776495664132</v>
      </c>
      <c r="DC35" s="15">
        <f t="shared" si="13"/>
        <v>183.95841512117619</v>
      </c>
      <c r="DD35" s="15">
        <f t="shared" si="88"/>
        <v>287.75618007781748</v>
      </c>
      <c r="DE35" s="15">
        <f t="shared" si="89"/>
        <v>-80.160650164534871</v>
      </c>
      <c r="DF35" s="15">
        <f t="shared" si="90"/>
        <v>0.56424581005586594</v>
      </c>
      <c r="DG35" s="15">
        <f t="shared" si="170"/>
        <v>14.387809003890876</v>
      </c>
      <c r="DH35" s="15">
        <f t="shared" si="140"/>
        <v>192.18002026625669</v>
      </c>
      <c r="DI35" s="15">
        <f t="shared" si="91"/>
        <v>206.56782927014757</v>
      </c>
      <c r="DJ35" s="15">
        <f t="shared" si="92"/>
        <v>-177.79221126236581</v>
      </c>
      <c r="DK35" s="15">
        <f t="shared" si="93"/>
        <v>7.4866310160427815E-2</v>
      </c>
      <c r="DL35" s="15" t="str">
        <f t="shared" si="16"/>
        <v xml:space="preserve"> </v>
      </c>
      <c r="DM35" s="15" t="str">
        <f t="shared" si="17"/>
        <v xml:space="preserve"> </v>
      </c>
      <c r="DN35" s="15" t="str">
        <f t="shared" si="94"/>
        <v xml:space="preserve"> </v>
      </c>
      <c r="DO35" s="15" t="str">
        <f t="shared" si="95"/>
        <v xml:space="preserve"> </v>
      </c>
      <c r="DP35" s="15" t="str">
        <f t="shared" si="96"/>
        <v xml:space="preserve"> </v>
      </c>
      <c r="DQ35" s="15" t="str">
        <f t="shared" si="18"/>
        <v xml:space="preserve"> </v>
      </c>
      <c r="DR35" s="15" t="str">
        <f t="shared" si="19"/>
        <v xml:space="preserve"> </v>
      </c>
      <c r="DS35" s="15" t="str">
        <f t="shared" si="97"/>
        <v xml:space="preserve"> </v>
      </c>
      <c r="DT35" s="15" t="str">
        <f t="shared" si="98"/>
        <v xml:space="preserve"> </v>
      </c>
      <c r="DU35" s="15" t="str">
        <f t="shared" si="99"/>
        <v xml:space="preserve"> </v>
      </c>
      <c r="DV35" s="15" t="str">
        <f t="shared" si="20"/>
        <v xml:space="preserve"> </v>
      </c>
      <c r="DW35" s="15" t="str">
        <f t="shared" si="21"/>
        <v xml:space="preserve"> </v>
      </c>
      <c r="DX35" s="15" t="str">
        <f t="shared" si="100"/>
        <v xml:space="preserve"> </v>
      </c>
      <c r="DY35" s="15" t="str">
        <f t="shared" si="101"/>
        <v xml:space="preserve"> </v>
      </c>
      <c r="DZ35" s="15" t="str">
        <f t="shared" si="102"/>
        <v xml:space="preserve"> </v>
      </c>
      <c r="EA35" s="15">
        <f>BX35-CC35-CR35-CW35-DB35-DG35</f>
        <v>229.17724341911881</v>
      </c>
      <c r="EB35" s="15">
        <f>BY35-CD35-CS35-CX35-DC35-DH35</f>
        <v>287.75618007781748</v>
      </c>
      <c r="EC35" s="15">
        <f t="shared" si="103"/>
        <v>516.93342349693626</v>
      </c>
      <c r="ED35" s="15">
        <f t="shared" si="104"/>
        <v>-58.578936658698666</v>
      </c>
      <c r="EE35" s="28">
        <f t="shared" si="105"/>
        <v>0.79642857142857104</v>
      </c>
      <c r="EF35" s="5">
        <f t="shared" si="22"/>
        <v>38.107453219018232</v>
      </c>
      <c r="EG35" s="5">
        <f t="shared" si="23"/>
        <v>5.8462041414977834</v>
      </c>
      <c r="EH35" s="5">
        <f t="shared" si="24"/>
        <v>3.1221706981739903</v>
      </c>
      <c r="EI35" s="5">
        <f t="shared" si="25"/>
        <v>14.461559157866416</v>
      </c>
      <c r="EJ35" s="5">
        <f t="shared" si="26"/>
        <v>6.4474498486170484</v>
      </c>
      <c r="EK35" s="5">
        <f t="shared" si="27"/>
        <v>7.8471094309229157</v>
      </c>
      <c r="EL35" s="5">
        <f t="shared" si="28"/>
        <v>7.2155949956357297</v>
      </c>
      <c r="EM35" s="5">
        <f t="shared" si="29"/>
        <v>13.60892247089132</v>
      </c>
      <c r="EN35" s="5">
        <f t="shared" si="30"/>
        <v>5.7112706654640784</v>
      </c>
      <c r="EO35" s="5" t="str">
        <f t="shared" si="31"/>
        <v xml:space="preserve"> </v>
      </c>
      <c r="EP35" s="5">
        <f t="shared" si="32"/>
        <v>4.5261437607192079</v>
      </c>
      <c r="EQ35" s="5" t="str">
        <f t="shared" si="33"/>
        <v xml:space="preserve"> </v>
      </c>
      <c r="ER35" s="5" t="str">
        <f t="shared" si="34"/>
        <v xml:space="preserve"> </v>
      </c>
      <c r="ES35" s="5" t="str">
        <f t="shared" si="35"/>
        <v xml:space="preserve"> </v>
      </c>
      <c r="ET35" s="5" t="str">
        <f t="shared" si="36"/>
        <v xml:space="preserve"> </v>
      </c>
      <c r="EU35" s="5" t="str">
        <f t="shared" si="37"/>
        <v xml:space="preserve"> </v>
      </c>
      <c r="EV35" s="5" t="str">
        <f t="shared" si="38"/>
        <v xml:space="preserve"> </v>
      </c>
      <c r="EW35" s="5" t="str">
        <f t="shared" si="39"/>
        <v xml:space="preserve"> </v>
      </c>
      <c r="EX35" s="5" t="str">
        <f t="shared" si="40"/>
        <v xml:space="preserve"> </v>
      </c>
      <c r="EY35" s="5" t="str">
        <f t="shared" si="41"/>
        <v xml:space="preserve"> </v>
      </c>
      <c r="EZ35" s="5" t="str">
        <f t="shared" si="42"/>
        <v xml:space="preserve"> </v>
      </c>
      <c r="FA35" s="5" t="str">
        <f t="shared" si="43"/>
        <v xml:space="preserve"> </v>
      </c>
      <c r="FB35" s="5" t="str">
        <f t="shared" si="44"/>
        <v xml:space="preserve"> </v>
      </c>
      <c r="FC35" s="5" t="str">
        <f t="shared" si="106"/>
        <v xml:space="preserve"> </v>
      </c>
    </row>
    <row r="36" spans="1:159">
      <c r="A36" t="s">
        <v>214</v>
      </c>
      <c r="B36" s="17">
        <f t="shared" si="141"/>
        <v>26705685.618729096</v>
      </c>
      <c r="C36" s="19">
        <v>2093</v>
      </c>
      <c r="D36" s="19">
        <v>25637</v>
      </c>
      <c r="E36" s="19">
        <v>30258</v>
      </c>
      <c r="F36" s="19">
        <f t="shared" si="142"/>
        <v>55895</v>
      </c>
      <c r="G36" s="39">
        <f t="shared" si="143"/>
        <v>-4621</v>
      </c>
      <c r="H36" s="19">
        <f t="shared" si="144"/>
        <v>27947.5</v>
      </c>
      <c r="I36" s="39">
        <v>50</v>
      </c>
      <c r="J36" s="17">
        <v>7515</v>
      </c>
      <c r="K36" s="17">
        <v>5931</v>
      </c>
      <c r="L36" s="17">
        <f t="shared" si="171"/>
        <v>13446</v>
      </c>
      <c r="M36" s="17">
        <f t="shared" si="172"/>
        <v>1584</v>
      </c>
      <c r="N36" s="17">
        <v>2158</v>
      </c>
      <c r="O36" s="17">
        <v>2848</v>
      </c>
      <c r="P36" s="17">
        <f t="shared" si="147"/>
        <v>5006</v>
      </c>
      <c r="Q36" s="17">
        <f t="shared" si="148"/>
        <v>-690</v>
      </c>
      <c r="R36" s="17"/>
      <c r="S36" s="17"/>
      <c r="T36" s="17" t="str">
        <f t="shared" si="149"/>
        <v xml:space="preserve"> </v>
      </c>
      <c r="U36" s="17" t="str">
        <f t="shared" si="150"/>
        <v xml:space="preserve"> </v>
      </c>
      <c r="V36" s="17">
        <v>6595</v>
      </c>
      <c r="W36" s="17">
        <v>4884</v>
      </c>
      <c r="X36" s="17">
        <f t="shared" si="151"/>
        <v>11479</v>
      </c>
      <c r="Y36" s="17">
        <f t="shared" si="152"/>
        <v>1711</v>
      </c>
      <c r="Z36" s="17">
        <v>1847</v>
      </c>
      <c r="AA36" s="17">
        <v>4574</v>
      </c>
      <c r="AB36" s="17">
        <f t="shared" si="153"/>
        <v>6421</v>
      </c>
      <c r="AC36" s="17">
        <f t="shared" si="154"/>
        <v>-2727</v>
      </c>
      <c r="AD36" s="17"/>
      <c r="AE36" s="17"/>
      <c r="AF36" s="17" t="str">
        <f t="shared" si="155"/>
        <v xml:space="preserve"> </v>
      </c>
      <c r="AG36" s="17" t="str">
        <f t="shared" si="156"/>
        <v xml:space="preserve"> </v>
      </c>
      <c r="AH36" s="17">
        <v>776</v>
      </c>
      <c r="AI36" s="17">
        <v>3992</v>
      </c>
      <c r="AJ36" s="17">
        <f t="shared" si="157"/>
        <v>4768</v>
      </c>
      <c r="AK36" s="17">
        <f t="shared" si="158"/>
        <v>-3216</v>
      </c>
      <c r="AL36" s="17"/>
      <c r="AM36" s="17"/>
      <c r="AN36" s="17" t="str">
        <f t="shared" si="159"/>
        <v xml:space="preserve"> </v>
      </c>
      <c r="AO36" s="17" t="str">
        <f t="shared" si="160"/>
        <v xml:space="preserve"> </v>
      </c>
      <c r="AP36" s="17"/>
      <c r="AQ36" s="17"/>
      <c r="AR36" s="17" t="str">
        <f t="shared" si="161"/>
        <v xml:space="preserve"> </v>
      </c>
      <c r="AS36" s="17" t="str">
        <f t="shared" si="162"/>
        <v xml:space="preserve"> </v>
      </c>
      <c r="AT36" s="17"/>
      <c r="AU36" s="17"/>
      <c r="AV36" s="17" t="str">
        <f t="shared" si="163"/>
        <v xml:space="preserve"> </v>
      </c>
      <c r="AW36" s="22" t="str">
        <f t="shared" si="164"/>
        <v xml:space="preserve"> </v>
      </c>
      <c r="AX36" s="17">
        <v>2147</v>
      </c>
      <c r="AY36" s="17">
        <v>2180</v>
      </c>
      <c r="AZ36" s="17">
        <v>1862</v>
      </c>
      <c r="BA36" s="17">
        <v>2140</v>
      </c>
      <c r="BB36" s="17">
        <v>1727</v>
      </c>
      <c r="BC36" s="17">
        <v>1384</v>
      </c>
      <c r="BD36" s="17">
        <v>1082</v>
      </c>
      <c r="BE36" s="17">
        <v>1554</v>
      </c>
      <c r="BF36" s="17">
        <v>750</v>
      </c>
      <c r="BG36" s="17"/>
      <c r="BH36" s="17">
        <v>785</v>
      </c>
      <c r="BI36" s="17"/>
      <c r="BJ36" s="17"/>
      <c r="BK36" s="17"/>
      <c r="BL36" s="17"/>
      <c r="BM36" s="17"/>
      <c r="BN36" s="17"/>
      <c r="BO36" s="17"/>
      <c r="BV36" s="22">
        <f t="shared" si="165"/>
        <v>40284</v>
      </c>
      <c r="BW36" s="25">
        <v>20.116841999999998</v>
      </c>
      <c r="BX36" s="15">
        <f t="shared" si="0"/>
        <v>1274.4047997195585</v>
      </c>
      <c r="BY36" s="15">
        <f t="shared" si="1"/>
        <v>1504.112822479791</v>
      </c>
      <c r="BZ36" s="15">
        <f t="shared" si="70"/>
        <v>2778.5176221993497</v>
      </c>
      <c r="CA36" s="15">
        <f t="shared" si="71"/>
        <v>-229.70802276023255</v>
      </c>
      <c r="CB36" s="15">
        <f t="shared" si="72"/>
        <v>0.84728005816643526</v>
      </c>
      <c r="CC36" s="15">
        <f t="shared" si="168"/>
        <v>373.56758083599806</v>
      </c>
      <c r="CD36" s="15">
        <f t="shared" si="166"/>
        <v>294.82758774960803</v>
      </c>
      <c r="CE36" s="15">
        <f t="shared" si="73"/>
        <v>668.39516858560614</v>
      </c>
      <c r="CF36" s="15">
        <f t="shared" si="74"/>
        <v>78.739993086390029</v>
      </c>
      <c r="CG36" s="15">
        <f t="shared" si="75"/>
        <v>1.2670713201820942</v>
      </c>
      <c r="CH36" s="15">
        <f t="shared" si="169"/>
        <v>107.2732986618874</v>
      </c>
      <c r="CI36" s="15">
        <f t="shared" si="167"/>
        <v>141.57291686239819</v>
      </c>
      <c r="CJ36" s="15">
        <f t="shared" si="76"/>
        <v>248.84621552428558</v>
      </c>
      <c r="CK36" s="15">
        <f t="shared" si="77"/>
        <v>-34.299618200510793</v>
      </c>
      <c r="CL36" s="15">
        <f t="shared" si="78"/>
        <v>0.7577247191011236</v>
      </c>
      <c r="CM36" s="15" t="str">
        <f t="shared" si="6"/>
        <v xml:space="preserve"> </v>
      </c>
      <c r="CN36" s="15" t="str">
        <f t="shared" si="7"/>
        <v xml:space="preserve"> </v>
      </c>
      <c r="CO36" s="15" t="str">
        <f t="shared" si="79"/>
        <v xml:space="preserve"> </v>
      </c>
      <c r="CP36" s="15" t="str">
        <f t="shared" si="80"/>
        <v xml:space="preserve"> </v>
      </c>
      <c r="CQ36" s="15" t="str">
        <f t="shared" si="81"/>
        <v xml:space="preserve"> </v>
      </c>
      <c r="CR36" s="15">
        <f t="shared" si="8"/>
        <v>327.83475656865033</v>
      </c>
      <c r="CS36" s="15">
        <f t="shared" si="9"/>
        <v>242.78164534970253</v>
      </c>
      <c r="CT36" s="15">
        <f t="shared" si="82"/>
        <v>570.61640191835284</v>
      </c>
      <c r="CU36" s="15">
        <f t="shared" si="83"/>
        <v>85.053111218947805</v>
      </c>
      <c r="CV36" s="15">
        <f t="shared" si="84"/>
        <v>1.3503276003276004</v>
      </c>
      <c r="CW36" s="15">
        <f t="shared" si="10"/>
        <v>91.813615675860063</v>
      </c>
      <c r="CX36" s="15">
        <f t="shared" si="11"/>
        <v>227.37167195527013</v>
      </c>
      <c r="CY36" s="15">
        <f t="shared" si="85"/>
        <v>319.18528763113022</v>
      </c>
      <c r="CZ36" s="15">
        <f t="shared" si="86"/>
        <v>-135.55805627941007</v>
      </c>
      <c r="DA36" s="15">
        <f t="shared" si="87"/>
        <v>0.40380411018801926</v>
      </c>
      <c r="DB36" s="15" t="str">
        <f t="shared" si="12"/>
        <v xml:space="preserve"> </v>
      </c>
      <c r="DC36" s="15" t="str">
        <f t="shared" si="13"/>
        <v xml:space="preserve"> </v>
      </c>
      <c r="DD36" s="15" t="str">
        <f t="shared" si="88"/>
        <v xml:space="preserve"> </v>
      </c>
      <c r="DE36" s="15" t="str">
        <f t="shared" si="89"/>
        <v xml:space="preserve"> </v>
      </c>
      <c r="DF36" s="15" t="str">
        <f t="shared" si="90"/>
        <v xml:space="preserve"> </v>
      </c>
      <c r="DG36" s="15">
        <f t="shared" si="170"/>
        <v>38.574643077675915</v>
      </c>
      <c r="DH36" s="15">
        <f t="shared" si="140"/>
        <v>198.44068964701319</v>
      </c>
      <c r="DI36" s="15">
        <f t="shared" si="91"/>
        <v>237.0153327246891</v>
      </c>
      <c r="DJ36" s="15">
        <f t="shared" si="92"/>
        <v>-159.86604656933727</v>
      </c>
      <c r="DK36" s="15">
        <f t="shared" si="93"/>
        <v>0.19438877755511025</v>
      </c>
      <c r="DL36" s="15" t="str">
        <f t="shared" si="16"/>
        <v xml:space="preserve"> </v>
      </c>
      <c r="DM36" s="15" t="str">
        <f t="shared" si="17"/>
        <v xml:space="preserve"> </v>
      </c>
      <c r="DN36" s="15" t="str">
        <f t="shared" si="94"/>
        <v xml:space="preserve"> </v>
      </c>
      <c r="DO36" s="15" t="str">
        <f t="shared" si="95"/>
        <v xml:space="preserve"> </v>
      </c>
      <c r="DP36" s="15" t="str">
        <f t="shared" si="96"/>
        <v xml:space="preserve"> </v>
      </c>
      <c r="DQ36" s="15" t="str">
        <f t="shared" si="18"/>
        <v xml:space="preserve"> </v>
      </c>
      <c r="DR36" s="15" t="str">
        <f t="shared" si="19"/>
        <v xml:space="preserve"> </v>
      </c>
      <c r="DS36" s="15" t="str">
        <f t="shared" si="97"/>
        <v xml:space="preserve"> </v>
      </c>
      <c r="DT36" s="15" t="str">
        <f t="shared" si="98"/>
        <v xml:space="preserve"> </v>
      </c>
      <c r="DU36" s="15" t="str">
        <f t="shared" si="99"/>
        <v xml:space="preserve"> </v>
      </c>
      <c r="DV36" s="15" t="str">
        <f t="shared" si="20"/>
        <v xml:space="preserve"> </v>
      </c>
      <c r="DW36" s="15" t="str">
        <f t="shared" si="21"/>
        <v xml:space="preserve"> </v>
      </c>
      <c r="DX36" s="15" t="str">
        <f t="shared" si="100"/>
        <v xml:space="preserve"> </v>
      </c>
      <c r="DY36" s="15" t="str">
        <f t="shared" si="101"/>
        <v xml:space="preserve"> </v>
      </c>
      <c r="DZ36" s="15" t="str">
        <f t="shared" si="102"/>
        <v xml:space="preserve"> </v>
      </c>
      <c r="EA36" s="15">
        <f>BX36-CC36-CH36-CR36-CW36-DG36</f>
        <v>335.34090489948676</v>
      </c>
      <c r="EB36" s="15">
        <f>BY36-CD36-CI36-CS36-CX36-DH36</f>
        <v>399.11831091579893</v>
      </c>
      <c r="EC36" s="15">
        <f t="shared" si="103"/>
        <v>734.45921581528569</v>
      </c>
      <c r="ED36" s="15">
        <f t="shared" si="104"/>
        <v>-63.77740601631217</v>
      </c>
      <c r="EE36" s="28">
        <f t="shared" si="105"/>
        <v>0.84020425955909817</v>
      </c>
      <c r="EF36" s="5">
        <f t="shared" si="22"/>
        <v>1168.8100294461735</v>
      </c>
      <c r="EG36" s="5">
        <f t="shared" si="23"/>
        <v>169.92966704620224</v>
      </c>
      <c r="EH36" s="5">
        <f t="shared" si="24"/>
        <v>98.533590508474077</v>
      </c>
      <c r="EI36" s="5">
        <f t="shared" si="25"/>
        <v>359.85740230039687</v>
      </c>
      <c r="EJ36" s="5">
        <f t="shared" si="26"/>
        <v>182.53681784527282</v>
      </c>
      <c r="EK36" s="5">
        <f t="shared" si="27"/>
        <v>217.20798904794631</v>
      </c>
      <c r="EL36" s="5">
        <f t="shared" si="28"/>
        <v>251.84754146057611</v>
      </c>
      <c r="EM36" s="5">
        <f t="shared" si="29"/>
        <v>358.44517830110362</v>
      </c>
      <c r="EN36" s="5">
        <f t="shared" si="30"/>
        <v>164.74819227300225</v>
      </c>
      <c r="EO36" s="5" t="str">
        <f t="shared" si="31"/>
        <v xml:space="preserve"> </v>
      </c>
      <c r="EP36" s="5">
        <f t="shared" si="32"/>
        <v>131.59343896905844</v>
      </c>
      <c r="EQ36" s="5" t="str">
        <f t="shared" si="33"/>
        <v xml:space="preserve"> </v>
      </c>
      <c r="ER36" s="5" t="str">
        <f t="shared" si="34"/>
        <v xml:space="preserve"> </v>
      </c>
      <c r="ES36" s="5" t="str">
        <f t="shared" si="35"/>
        <v xml:space="preserve"> </v>
      </c>
      <c r="ET36" s="5" t="str">
        <f t="shared" si="36"/>
        <v xml:space="preserve"> </v>
      </c>
      <c r="EU36" s="5" t="str">
        <f t="shared" si="37"/>
        <v xml:space="preserve"> </v>
      </c>
      <c r="EV36" s="5" t="str">
        <f t="shared" si="38"/>
        <v xml:space="preserve"> </v>
      </c>
      <c r="EW36" s="5" t="str">
        <f t="shared" si="39"/>
        <v xml:space="preserve"> </v>
      </c>
      <c r="EX36" s="5" t="str">
        <f t="shared" si="40"/>
        <v xml:space="preserve"> </v>
      </c>
      <c r="EY36" s="5" t="str">
        <f t="shared" si="41"/>
        <v xml:space="preserve"> </v>
      </c>
      <c r="EZ36" s="5" t="str">
        <f t="shared" si="42"/>
        <v xml:space="preserve"> </v>
      </c>
      <c r="FA36" s="5" t="str">
        <f t="shared" si="43"/>
        <v xml:space="preserve"> </v>
      </c>
      <c r="FB36" s="5" t="str">
        <f t="shared" si="44"/>
        <v xml:space="preserve"> </v>
      </c>
      <c r="FC36" s="5" t="str">
        <f t="shared" si="106"/>
        <v xml:space="preserve"> </v>
      </c>
    </row>
    <row r="37" spans="1:159">
      <c r="A37" t="s">
        <v>78</v>
      </c>
      <c r="B37" s="17">
        <f t="shared" si="141"/>
        <v>461091.7537746806</v>
      </c>
      <c r="C37" s="19">
        <v>861</v>
      </c>
      <c r="D37" s="19">
        <v>121</v>
      </c>
      <c r="E37" s="19">
        <v>276</v>
      </c>
      <c r="F37" s="19">
        <f t="shared" si="142"/>
        <v>397</v>
      </c>
      <c r="G37" s="39">
        <f t="shared" si="143"/>
        <v>-155</v>
      </c>
      <c r="H37" s="19">
        <f t="shared" si="144"/>
        <v>115.13</v>
      </c>
      <c r="I37" s="39">
        <v>29</v>
      </c>
      <c r="J37" s="17">
        <v>1</v>
      </c>
      <c r="K37" s="17">
        <v>38</v>
      </c>
      <c r="L37" s="17">
        <f t="shared" si="171"/>
        <v>39</v>
      </c>
      <c r="M37" s="17">
        <f t="shared" si="172"/>
        <v>-37</v>
      </c>
      <c r="N37" s="17"/>
      <c r="O37" s="17"/>
      <c r="P37" s="17" t="str">
        <f t="shared" si="147"/>
        <v xml:space="preserve"> </v>
      </c>
      <c r="Q37" s="17" t="str">
        <f t="shared" si="148"/>
        <v xml:space="preserve"> </v>
      </c>
      <c r="R37" s="17"/>
      <c r="S37" s="17"/>
      <c r="T37" s="17" t="str">
        <f t="shared" si="149"/>
        <v xml:space="preserve"> </v>
      </c>
      <c r="U37" s="17" t="str">
        <f t="shared" si="150"/>
        <v xml:space="preserve"> </v>
      </c>
      <c r="V37" s="17">
        <v>6</v>
      </c>
      <c r="W37" s="17">
        <v>59</v>
      </c>
      <c r="X37" s="17">
        <f t="shared" si="151"/>
        <v>65</v>
      </c>
      <c r="Y37" s="17">
        <f t="shared" si="152"/>
        <v>-53</v>
      </c>
      <c r="Z37" s="17">
        <v>24</v>
      </c>
      <c r="AA37" s="17">
        <v>72</v>
      </c>
      <c r="AB37" s="17">
        <f t="shared" si="153"/>
        <v>96</v>
      </c>
      <c r="AC37" s="17">
        <f t="shared" si="154"/>
        <v>-48</v>
      </c>
      <c r="AD37" s="17">
        <v>24</v>
      </c>
      <c r="AE37" s="17">
        <v>24</v>
      </c>
      <c r="AF37" s="17">
        <f t="shared" si="155"/>
        <v>48</v>
      </c>
      <c r="AG37" s="17">
        <f t="shared" si="156"/>
        <v>0</v>
      </c>
      <c r="AH37" s="17">
        <v>60</v>
      </c>
      <c r="AI37" s="17">
        <v>32</v>
      </c>
      <c r="AJ37" s="17">
        <f t="shared" si="157"/>
        <v>92</v>
      </c>
      <c r="AK37" s="17">
        <f t="shared" si="158"/>
        <v>28</v>
      </c>
      <c r="AL37" s="17"/>
      <c r="AM37" s="17"/>
      <c r="AN37" s="17" t="str">
        <f t="shared" si="159"/>
        <v xml:space="preserve"> </v>
      </c>
      <c r="AO37" s="17" t="str">
        <f t="shared" si="160"/>
        <v xml:space="preserve"> </v>
      </c>
      <c r="AP37" s="17"/>
      <c r="AQ37" s="17"/>
      <c r="AR37" s="17" t="str">
        <f t="shared" si="161"/>
        <v xml:space="preserve"> </v>
      </c>
      <c r="AS37" s="17" t="str">
        <f t="shared" si="162"/>
        <v xml:space="preserve"> </v>
      </c>
      <c r="AT37" s="17"/>
      <c r="AU37" s="17"/>
      <c r="AV37" s="17" t="str">
        <f t="shared" si="163"/>
        <v xml:space="preserve"> </v>
      </c>
      <c r="AW37" s="22" t="str">
        <f t="shared" si="164"/>
        <v xml:space="preserve"> </v>
      </c>
      <c r="AX37" s="17">
        <v>9</v>
      </c>
      <c r="AY37" s="17">
        <v>13</v>
      </c>
      <c r="AZ37" s="17">
        <v>12</v>
      </c>
      <c r="BA37" s="17">
        <v>29</v>
      </c>
      <c r="BB37" s="17">
        <v>12</v>
      </c>
      <c r="BC37" s="17">
        <v>8</v>
      </c>
      <c r="BD37" s="17">
        <v>6</v>
      </c>
      <c r="BE37" s="17">
        <v>14</v>
      </c>
      <c r="BF37" s="17"/>
      <c r="BG37" s="17"/>
      <c r="BH37" s="17">
        <v>6</v>
      </c>
      <c r="BI37" s="17"/>
      <c r="BJ37" s="17"/>
      <c r="BK37" s="17"/>
      <c r="BL37" s="17"/>
      <c r="BM37" s="17"/>
      <c r="BN37" s="17">
        <v>6</v>
      </c>
      <c r="BO37" s="17"/>
      <c r="BV37" s="22">
        <f t="shared" si="165"/>
        <v>282</v>
      </c>
      <c r="BW37" s="25">
        <v>0.35613699999999998</v>
      </c>
      <c r="BX37" s="15">
        <f t="shared" ref="BX37:BX69" si="173">IF(D37&lt;&gt;0,D37/$BW37," ")</f>
        <v>339.75689130868182</v>
      </c>
      <c r="BY37" s="15">
        <f t="shared" ref="BY37:BY69" si="174">IF(E37&lt;&gt;0,E37/$BW37," ")</f>
        <v>774.98266116691048</v>
      </c>
      <c r="BZ37" s="15">
        <f t="shared" si="70"/>
        <v>1114.7395524755923</v>
      </c>
      <c r="CA37" s="15">
        <f t="shared" si="71"/>
        <v>-435.22576985822866</v>
      </c>
      <c r="CB37" s="15">
        <f t="shared" si="72"/>
        <v>0.43840579710144933</v>
      </c>
      <c r="CC37" s="15">
        <f t="shared" si="168"/>
        <v>2.8079081926337337</v>
      </c>
      <c r="CD37" s="15">
        <f t="shared" si="166"/>
        <v>106.70051132008189</v>
      </c>
      <c r="CE37" s="15">
        <f t="shared" si="73"/>
        <v>109.50841951271562</v>
      </c>
      <c r="CF37" s="15">
        <f t="shared" si="74"/>
        <v>-103.89260312744815</v>
      </c>
      <c r="CG37" s="15">
        <f t="shared" si="75"/>
        <v>2.6315789473684209E-2</v>
      </c>
      <c r="CH37" s="15" t="str">
        <f t="shared" si="169"/>
        <v xml:space="preserve"> </v>
      </c>
      <c r="CI37" s="15" t="str">
        <f t="shared" si="167"/>
        <v xml:space="preserve"> </v>
      </c>
      <c r="CJ37" s="15" t="str">
        <f t="shared" si="76"/>
        <v xml:space="preserve"> </v>
      </c>
      <c r="CK37" s="15" t="str">
        <f t="shared" si="77"/>
        <v xml:space="preserve"> </v>
      </c>
      <c r="CL37" s="15" t="str">
        <f t="shared" si="78"/>
        <v xml:space="preserve"> </v>
      </c>
      <c r="CM37" s="15" t="str">
        <f t="shared" ref="CM37:CM69" si="175">IF(R37&lt;&gt;0,R37/$BW37," ")</f>
        <v xml:space="preserve"> </v>
      </c>
      <c r="CN37" s="15" t="str">
        <f t="shared" ref="CN37:CN69" si="176">IF(S37&lt;&gt;0,S37/$BW37," ")</f>
        <v xml:space="preserve"> </v>
      </c>
      <c r="CO37" s="15" t="str">
        <f t="shared" si="79"/>
        <v xml:space="preserve"> </v>
      </c>
      <c r="CP37" s="15" t="str">
        <f t="shared" si="80"/>
        <v xml:space="preserve"> </v>
      </c>
      <c r="CQ37" s="15" t="str">
        <f t="shared" si="81"/>
        <v xml:space="preserve"> </v>
      </c>
      <c r="CR37" s="15">
        <f t="shared" ref="CR37:CR69" si="177">IF(V37&lt;&gt;0,V37/$BW37," ")</f>
        <v>16.847449155802401</v>
      </c>
      <c r="CS37" s="15">
        <f t="shared" ref="CS37:CS69" si="178">IF(W37&lt;&gt;0,W37/$BW37," ")</f>
        <v>165.6665833653903</v>
      </c>
      <c r="CT37" s="15">
        <f t="shared" si="82"/>
        <v>182.51403252119269</v>
      </c>
      <c r="CU37" s="15">
        <f t="shared" si="83"/>
        <v>-148.8191342095879</v>
      </c>
      <c r="CV37" s="15">
        <f t="shared" si="84"/>
        <v>0.10169491525423728</v>
      </c>
      <c r="CW37" s="15">
        <f t="shared" si="10"/>
        <v>67.389796623209605</v>
      </c>
      <c r="CX37" s="15">
        <f t="shared" si="11"/>
        <v>202.16938986962884</v>
      </c>
      <c r="CY37" s="15">
        <f t="shared" si="85"/>
        <v>269.55918649283842</v>
      </c>
      <c r="CZ37" s="15">
        <f t="shared" si="86"/>
        <v>-134.77959324641924</v>
      </c>
      <c r="DA37" s="15">
        <f t="shared" si="87"/>
        <v>0.33333333333333326</v>
      </c>
      <c r="DB37" s="15">
        <f t="shared" ref="DB37:DB69" si="179">IF(AD37&lt;&gt;0,AD37/$BW37," ")</f>
        <v>67.389796623209605</v>
      </c>
      <c r="DC37" s="15">
        <f t="shared" ref="DC37:DC69" si="180">IF(AE37&lt;&gt;0,AE37/$BW37," ")</f>
        <v>67.389796623209605</v>
      </c>
      <c r="DD37" s="15">
        <f t="shared" si="88"/>
        <v>134.77959324641921</v>
      </c>
      <c r="DE37" s="15">
        <f t="shared" si="89"/>
        <v>0</v>
      </c>
      <c r="DF37" s="15">
        <f t="shared" si="90"/>
        <v>1</v>
      </c>
      <c r="DG37" s="15">
        <f t="shared" si="170"/>
        <v>168.47449155802403</v>
      </c>
      <c r="DH37" s="15">
        <f t="shared" si="140"/>
        <v>89.853062164279478</v>
      </c>
      <c r="DI37" s="15">
        <f t="shared" si="91"/>
        <v>258.32755372230349</v>
      </c>
      <c r="DJ37" s="15">
        <f t="shared" si="92"/>
        <v>78.621429393744549</v>
      </c>
      <c r="DK37" s="15">
        <f t="shared" si="93"/>
        <v>1.875</v>
      </c>
      <c r="DL37" s="15" t="str">
        <f t="shared" ref="DL37:DL69" si="181">IF(AL37&lt;&gt;0,AL37/$BW37," ")</f>
        <v xml:space="preserve"> </v>
      </c>
      <c r="DM37" s="15" t="str">
        <f t="shared" ref="DM37:DM69" si="182">IF(AM37&lt;&gt;0,AM37/$BW37," ")</f>
        <v xml:space="preserve"> </v>
      </c>
      <c r="DN37" s="15" t="str">
        <f t="shared" si="94"/>
        <v xml:space="preserve"> </v>
      </c>
      <c r="DO37" s="15" t="str">
        <f t="shared" si="95"/>
        <v xml:space="preserve"> </v>
      </c>
      <c r="DP37" s="15" t="str">
        <f t="shared" si="96"/>
        <v xml:space="preserve"> </v>
      </c>
      <c r="DQ37" s="15" t="str">
        <f t="shared" ref="DQ37:DQ69" si="183">IF(AP37&lt;&gt;0,AP37/$BW37," ")</f>
        <v xml:space="preserve"> </v>
      </c>
      <c r="DR37" s="15" t="str">
        <f t="shared" ref="DR37:DR69" si="184">IF(AQ37&lt;&gt;0,AQ37/$BW37," ")</f>
        <v xml:space="preserve"> </v>
      </c>
      <c r="DS37" s="15" t="str">
        <f t="shared" si="97"/>
        <v xml:space="preserve"> </v>
      </c>
      <c r="DT37" s="15" t="str">
        <f t="shared" si="98"/>
        <v xml:space="preserve"> </v>
      </c>
      <c r="DU37" s="15" t="str">
        <f t="shared" si="99"/>
        <v xml:space="preserve"> </v>
      </c>
      <c r="DV37" s="15" t="str">
        <f t="shared" ref="DV37:DV69" si="185">IF(AT37&lt;&gt;0,AT37/$BW37," ")</f>
        <v xml:space="preserve"> </v>
      </c>
      <c r="DW37" s="15" t="str">
        <f t="shared" ref="DW37:DW69" si="186">IF(AU37&lt;&gt;0,AU37/$BW37," ")</f>
        <v xml:space="preserve"> </v>
      </c>
      <c r="DX37" s="15" t="str">
        <f t="shared" si="100"/>
        <v xml:space="preserve"> </v>
      </c>
      <c r="DY37" s="15" t="str">
        <f t="shared" si="101"/>
        <v xml:space="preserve"> </v>
      </c>
      <c r="DZ37" s="15" t="str">
        <f t="shared" si="102"/>
        <v xml:space="preserve"> </v>
      </c>
      <c r="EA37" s="15">
        <f>BX37-CC37-CR37-CW37-DB37-DG37</f>
        <v>16.847449155802423</v>
      </c>
      <c r="EB37" s="15">
        <f>BY37-CD37-CS37-CX37-DC37-DH37</f>
        <v>143.20331782432038</v>
      </c>
      <c r="EC37" s="15">
        <f t="shared" si="103"/>
        <v>160.0507669801228</v>
      </c>
      <c r="ED37" s="15">
        <f t="shared" si="104"/>
        <v>-126.35586866851796</v>
      </c>
      <c r="EE37" s="28">
        <f t="shared" si="105"/>
        <v>0.11764705882352959</v>
      </c>
      <c r="EF37" s="5">
        <f t="shared" ref="EF37:EF69" si="187">IF(AX37&lt;&gt;0,AX37/1.836911," ")</f>
        <v>4.8995296995880588</v>
      </c>
      <c r="EG37" s="5">
        <f t="shared" ref="EG37:EG69" si="188">IF(AY37&lt;&gt;0,AY37/12.828837," ")</f>
        <v>1.0133420511929492</v>
      </c>
      <c r="EH37" s="5">
        <f t="shared" ref="EH37:EH69" si="189">IF(AZ37&lt;&gt;0,AZ37/18.897109," ")</f>
        <v>0.63501776912013363</v>
      </c>
      <c r="EI37" s="5">
        <f t="shared" ref="EI37:EI69" si="190">IF(BA37&lt;&gt;0,BA37/5.9468," ")</f>
        <v>4.876572274164257</v>
      </c>
      <c r="EJ37" s="5">
        <f t="shared" ref="EJ37:EJ69" si="191">IF(BB37&lt;&gt;0,BB37/9.461105," ")</f>
        <v>1.2683507898918784</v>
      </c>
      <c r="EK37" s="5">
        <f t="shared" ref="EK37:EK69" si="192">IF(BC37&lt;&gt;0,BC37/6.371773," ")</f>
        <v>1.2555375089476666</v>
      </c>
      <c r="EL37" s="5">
        <f t="shared" ref="EL37:EL69" si="193">IF(BD37&lt;&gt;0,BD37/4.29625," ")</f>
        <v>1.3965667733488509</v>
      </c>
      <c r="EM37" s="5">
        <f t="shared" ref="EM37:EM69" si="194">IF(BE37&lt;&gt;0,BE37/4.335391," ")</f>
        <v>3.2292358405504831</v>
      </c>
      <c r="EN37" s="5" t="str">
        <f t="shared" ref="EN37:EN69" si="195">IF(BF37&lt;&gt;0,BF37/4.552402," ")</f>
        <v xml:space="preserve"> </v>
      </c>
      <c r="EO37" s="5" t="str">
        <f t="shared" ref="EO37:EO69" si="196">IF(BG37&lt;&gt;0,BG37/1.716289," ")</f>
        <v xml:space="preserve"> </v>
      </c>
      <c r="EP37" s="5">
        <f t="shared" ref="EP37:EP69" si="197">IF(BH37&lt;&gt;0,BH37/5.965343," ")</f>
        <v>1.0058097246042683</v>
      </c>
      <c r="EQ37" s="5" t="str">
        <f t="shared" ref="EQ37:EQ69" si="198">IF(BI37&lt;&gt;0,BI37/3.279833," ")</f>
        <v xml:space="preserve"> </v>
      </c>
      <c r="ER37" s="5" t="str">
        <f t="shared" ref="ER37:ER69" si="199">IF(BJ37&lt;&gt;0,BJ37/4.192887," ")</f>
        <v xml:space="preserve"> </v>
      </c>
      <c r="ES37" s="5" t="str">
        <f t="shared" ref="ES37:ES69" si="200">IF(BK37&lt;&gt;0,BK37/3.095313," ")</f>
        <v xml:space="preserve"> </v>
      </c>
      <c r="ET37" s="5" t="str">
        <f t="shared" ref="ET37:ET69" si="201">IF(BL37&lt;&gt;0,BL37/2.035334," ")</f>
        <v xml:space="preserve"> </v>
      </c>
      <c r="EU37" s="5" t="str">
        <f t="shared" ref="EU37:EU69" si="202">IF(BM37&lt;&gt;0,BM37/5.26886," ")</f>
        <v xml:space="preserve"> </v>
      </c>
      <c r="EV37" s="5">
        <f t="shared" ref="EV37:EV69" si="203">IF(BN37&lt;&gt;0,BN37/1.167764," ")</f>
        <v>5.1380244638471471</v>
      </c>
      <c r="EW37" s="5" t="str">
        <f t="shared" ref="EW37:EW69" si="204">IF(BO37&lt;&gt;0,BO37/3.439809," ")</f>
        <v xml:space="preserve"> </v>
      </c>
      <c r="EX37" s="5" t="str">
        <f t="shared" ref="EX37:EX69" si="205">IF(BP37&lt;&gt;0,BP37/0.623061," ")</f>
        <v xml:space="preserve"> </v>
      </c>
      <c r="EY37" s="5" t="str">
        <f t="shared" ref="EY37:EY69" si="206">IF(BQ37&lt;&gt;0,BQ37/2.356285," ")</f>
        <v xml:space="preserve"> </v>
      </c>
      <c r="EZ37" s="5" t="str">
        <f t="shared" ref="EZ37:EZ69" si="207">IF(BR37&lt;&gt;0,BR37/5.58217," ")</f>
        <v xml:space="preserve"> </v>
      </c>
      <c r="FA37" s="5" t="str">
        <f t="shared" ref="FA37:FA69" si="208">IF(BS37&lt;&gt;0,BS37/1.589934," ")</f>
        <v xml:space="preserve"> </v>
      </c>
      <c r="FB37" s="5" t="str">
        <f t="shared" ref="FB37:FB69" si="209">IF(BT37&lt;&gt;0,BT37/0.802484," ")</f>
        <v xml:space="preserve"> </v>
      </c>
      <c r="FC37" s="5" t="str">
        <f t="shared" si="106"/>
        <v xml:space="preserve"> </v>
      </c>
    </row>
    <row r="38" spans="1:159">
      <c r="A38" t="s">
        <v>50</v>
      </c>
      <c r="B38" s="17">
        <f t="shared" si="141"/>
        <v>818234.61091753771</v>
      </c>
      <c r="C38" s="19">
        <v>1722</v>
      </c>
      <c r="D38" s="19">
        <v>276</v>
      </c>
      <c r="E38" s="19">
        <v>1133</v>
      </c>
      <c r="F38" s="19">
        <f t="shared" si="142"/>
        <v>1409</v>
      </c>
      <c r="G38" s="39">
        <f t="shared" si="143"/>
        <v>-857</v>
      </c>
      <c r="H38" s="19">
        <f t="shared" si="144"/>
        <v>690.41</v>
      </c>
      <c r="I38" s="39">
        <v>49</v>
      </c>
      <c r="J38" s="17">
        <v>98</v>
      </c>
      <c r="K38" s="17">
        <v>212</v>
      </c>
      <c r="L38" s="17">
        <f t="shared" si="171"/>
        <v>310</v>
      </c>
      <c r="M38" s="17">
        <f t="shared" si="172"/>
        <v>-114</v>
      </c>
      <c r="N38" s="17"/>
      <c r="O38" s="17"/>
      <c r="P38" s="17" t="str">
        <f t="shared" si="147"/>
        <v xml:space="preserve"> </v>
      </c>
      <c r="Q38" s="17" t="str">
        <f t="shared" si="148"/>
        <v xml:space="preserve"> </v>
      </c>
      <c r="R38" s="17"/>
      <c r="S38" s="17"/>
      <c r="T38" s="17" t="str">
        <f t="shared" si="149"/>
        <v xml:space="preserve"> </v>
      </c>
      <c r="U38" s="17" t="str">
        <f t="shared" si="150"/>
        <v xml:space="preserve"> </v>
      </c>
      <c r="V38" s="17">
        <v>46</v>
      </c>
      <c r="W38" s="17">
        <v>254</v>
      </c>
      <c r="X38" s="17">
        <f t="shared" si="151"/>
        <v>300</v>
      </c>
      <c r="Y38" s="17">
        <f t="shared" si="152"/>
        <v>-208</v>
      </c>
      <c r="Z38" s="17">
        <v>13</v>
      </c>
      <c r="AA38" s="17">
        <v>170</v>
      </c>
      <c r="AB38" s="17">
        <f t="shared" si="153"/>
        <v>183</v>
      </c>
      <c r="AC38" s="17">
        <f t="shared" si="154"/>
        <v>-157</v>
      </c>
      <c r="AD38" s="17">
        <v>50</v>
      </c>
      <c r="AE38" s="17">
        <v>102</v>
      </c>
      <c r="AF38" s="17">
        <f t="shared" si="155"/>
        <v>152</v>
      </c>
      <c r="AG38" s="17">
        <f t="shared" si="156"/>
        <v>-52</v>
      </c>
      <c r="AH38" s="17">
        <v>1</v>
      </c>
      <c r="AI38" s="17">
        <v>145</v>
      </c>
      <c r="AJ38" s="17">
        <f t="shared" si="157"/>
        <v>146</v>
      </c>
      <c r="AK38" s="17">
        <f t="shared" si="158"/>
        <v>-144</v>
      </c>
      <c r="AL38" s="17"/>
      <c r="AM38" s="17"/>
      <c r="AN38" s="17" t="str">
        <f t="shared" si="159"/>
        <v xml:space="preserve"> </v>
      </c>
      <c r="AO38" s="17" t="str">
        <f t="shared" si="160"/>
        <v xml:space="preserve"> </v>
      </c>
      <c r="AP38" s="17"/>
      <c r="AQ38" s="17"/>
      <c r="AR38" s="17" t="str">
        <f t="shared" si="161"/>
        <v xml:space="preserve"> </v>
      </c>
      <c r="AS38" s="17" t="str">
        <f t="shared" si="162"/>
        <v xml:space="preserve"> </v>
      </c>
      <c r="AT38" s="17"/>
      <c r="AU38" s="17"/>
      <c r="AV38" s="17" t="str">
        <f t="shared" si="163"/>
        <v xml:space="preserve"> </v>
      </c>
      <c r="AW38" s="22" t="str">
        <f t="shared" si="164"/>
        <v xml:space="preserve"> </v>
      </c>
      <c r="AX38" s="17">
        <v>56</v>
      </c>
      <c r="AY38" s="17">
        <v>50</v>
      </c>
      <c r="AZ38" s="17">
        <v>36</v>
      </c>
      <c r="BA38" s="17">
        <v>67</v>
      </c>
      <c r="BB38" s="17">
        <v>41</v>
      </c>
      <c r="BC38" s="17">
        <v>33</v>
      </c>
      <c r="BD38" s="17">
        <v>27</v>
      </c>
      <c r="BE38" s="17">
        <v>43</v>
      </c>
      <c r="BF38" s="17">
        <v>17</v>
      </c>
      <c r="BG38" s="17"/>
      <c r="BH38" s="17">
        <v>18</v>
      </c>
      <c r="BI38" s="17"/>
      <c r="BJ38" s="17"/>
      <c r="BK38" s="17"/>
      <c r="BL38" s="17"/>
      <c r="BM38" s="17"/>
      <c r="BN38" s="17"/>
      <c r="BO38" s="17"/>
      <c r="BV38" s="22">
        <f t="shared" si="165"/>
        <v>1021</v>
      </c>
      <c r="BW38" s="25">
        <v>0.82962499999999995</v>
      </c>
      <c r="BX38" s="15">
        <f t="shared" si="173"/>
        <v>332.6804279041736</v>
      </c>
      <c r="BY38" s="15">
        <f t="shared" si="174"/>
        <v>1365.677263824017</v>
      </c>
      <c r="BZ38" s="15">
        <f t="shared" si="70"/>
        <v>1698.3576917281907</v>
      </c>
      <c r="CA38" s="15">
        <f t="shared" si="71"/>
        <v>-1032.9968359198433</v>
      </c>
      <c r="CB38" s="15">
        <f t="shared" si="72"/>
        <v>0.24360105913503971</v>
      </c>
      <c r="CC38" s="15">
        <f t="shared" si="168"/>
        <v>118.12565918336598</v>
      </c>
      <c r="CD38" s="15">
        <f t="shared" si="166"/>
        <v>255.53714027422029</v>
      </c>
      <c r="CE38" s="15">
        <f t="shared" si="73"/>
        <v>373.66279945758629</v>
      </c>
      <c r="CF38" s="15">
        <f t="shared" si="74"/>
        <v>-137.41148109085429</v>
      </c>
      <c r="CG38" s="15">
        <f t="shared" si="75"/>
        <v>0.46226415094339623</v>
      </c>
      <c r="CH38" s="15" t="str">
        <f t="shared" si="169"/>
        <v xml:space="preserve"> </v>
      </c>
      <c r="CI38" s="15" t="str">
        <f t="shared" si="167"/>
        <v xml:space="preserve"> </v>
      </c>
      <c r="CJ38" s="15" t="str">
        <f t="shared" si="76"/>
        <v xml:space="preserve"> </v>
      </c>
      <c r="CK38" s="15" t="str">
        <f t="shared" si="77"/>
        <v xml:space="preserve"> </v>
      </c>
      <c r="CL38" s="15" t="str">
        <f t="shared" si="78"/>
        <v xml:space="preserve"> </v>
      </c>
      <c r="CM38" s="15" t="str">
        <f t="shared" si="175"/>
        <v xml:space="preserve"> </v>
      </c>
      <c r="CN38" s="15" t="str">
        <f t="shared" si="176"/>
        <v xml:space="preserve"> </v>
      </c>
      <c r="CO38" s="15" t="str">
        <f t="shared" si="79"/>
        <v xml:space="preserve"> </v>
      </c>
      <c r="CP38" s="15" t="str">
        <f t="shared" si="80"/>
        <v xml:space="preserve"> </v>
      </c>
      <c r="CQ38" s="15" t="str">
        <f t="shared" si="81"/>
        <v xml:space="preserve"> </v>
      </c>
      <c r="CR38" s="15">
        <f t="shared" si="177"/>
        <v>55.446737984028935</v>
      </c>
      <c r="CS38" s="15">
        <f t="shared" si="178"/>
        <v>306.16242278137713</v>
      </c>
      <c r="CT38" s="15">
        <f t="shared" si="82"/>
        <v>361.60916076540605</v>
      </c>
      <c r="CU38" s="15">
        <f t="shared" si="83"/>
        <v>-250.71568479734819</v>
      </c>
      <c r="CV38" s="15">
        <f t="shared" si="84"/>
        <v>0.18110236220472442</v>
      </c>
      <c r="CW38" s="15">
        <f t="shared" si="10"/>
        <v>15.669730299834264</v>
      </c>
      <c r="CX38" s="15">
        <f t="shared" si="11"/>
        <v>204.91185776706345</v>
      </c>
      <c r="CY38" s="15">
        <f t="shared" si="85"/>
        <v>220.58158806689772</v>
      </c>
      <c r="CZ38" s="15">
        <f t="shared" si="86"/>
        <v>-189.24212746722918</v>
      </c>
      <c r="DA38" s="15">
        <f t="shared" si="87"/>
        <v>7.647058823529411E-2</v>
      </c>
      <c r="DB38" s="15">
        <f t="shared" si="179"/>
        <v>60.26819346090101</v>
      </c>
      <c r="DC38" s="15">
        <f t="shared" si="180"/>
        <v>122.94711466023807</v>
      </c>
      <c r="DD38" s="15">
        <f t="shared" si="88"/>
        <v>183.21530812113909</v>
      </c>
      <c r="DE38" s="15">
        <f t="shared" si="89"/>
        <v>-62.678921199337061</v>
      </c>
      <c r="DF38" s="15">
        <f t="shared" si="90"/>
        <v>0.49019607843137253</v>
      </c>
      <c r="DG38" s="15">
        <f t="shared" si="170"/>
        <v>1.2053638692180202</v>
      </c>
      <c r="DH38" s="15">
        <f t="shared" si="140"/>
        <v>174.77776103661293</v>
      </c>
      <c r="DI38" s="15">
        <f t="shared" si="91"/>
        <v>175.98312490583095</v>
      </c>
      <c r="DJ38" s="15">
        <f t="shared" si="92"/>
        <v>-173.57239716739491</v>
      </c>
      <c r="DK38" s="15">
        <f t="shared" si="93"/>
        <v>6.8965517241379309E-3</v>
      </c>
      <c r="DL38" s="15" t="str">
        <f t="shared" si="181"/>
        <v xml:space="preserve"> </v>
      </c>
      <c r="DM38" s="15" t="str">
        <f t="shared" si="182"/>
        <v xml:space="preserve"> </v>
      </c>
      <c r="DN38" s="15" t="str">
        <f t="shared" si="94"/>
        <v xml:space="preserve"> </v>
      </c>
      <c r="DO38" s="15" t="str">
        <f t="shared" si="95"/>
        <v xml:space="preserve"> </v>
      </c>
      <c r="DP38" s="15" t="str">
        <f t="shared" si="96"/>
        <v xml:space="preserve"> </v>
      </c>
      <c r="DQ38" s="15" t="str">
        <f t="shared" si="183"/>
        <v xml:space="preserve"> </v>
      </c>
      <c r="DR38" s="15" t="str">
        <f t="shared" si="184"/>
        <v xml:space="preserve"> </v>
      </c>
      <c r="DS38" s="15" t="str">
        <f t="shared" si="97"/>
        <v xml:space="preserve"> </v>
      </c>
      <c r="DT38" s="15" t="str">
        <f t="shared" si="98"/>
        <v xml:space="preserve"> </v>
      </c>
      <c r="DU38" s="15" t="str">
        <f t="shared" si="99"/>
        <v xml:space="preserve"> </v>
      </c>
      <c r="DV38" s="15" t="str">
        <f t="shared" si="185"/>
        <v xml:space="preserve"> </v>
      </c>
      <c r="DW38" s="15" t="str">
        <f t="shared" si="186"/>
        <v xml:space="preserve"> </v>
      </c>
      <c r="DX38" s="15" t="str">
        <f t="shared" si="100"/>
        <v xml:space="preserve"> </v>
      </c>
      <c r="DY38" s="15" t="str">
        <f t="shared" si="101"/>
        <v xml:space="preserve"> </v>
      </c>
      <c r="DZ38" s="15" t="str">
        <f t="shared" si="102"/>
        <v xml:space="preserve"> </v>
      </c>
      <c r="EA38" s="15">
        <f>BX38-CC38-CR38-CW38-DB38-DG38</f>
        <v>81.964743106825352</v>
      </c>
      <c r="EB38" s="15">
        <f>BY38-CD38-CS38-CX38-DC38-DH38</f>
        <v>301.34096730450517</v>
      </c>
      <c r="EC38" s="15">
        <f t="shared" si="103"/>
        <v>383.30571041133055</v>
      </c>
      <c r="ED38" s="15">
        <f t="shared" si="104"/>
        <v>-219.37622419767982</v>
      </c>
      <c r="EE38" s="28">
        <f t="shared" si="105"/>
        <v>0.2719999999999998</v>
      </c>
      <c r="EF38" s="5">
        <f t="shared" si="187"/>
        <v>30.485962575214586</v>
      </c>
      <c r="EG38" s="5">
        <f t="shared" si="188"/>
        <v>3.8974694276651891</v>
      </c>
      <c r="EH38" s="5">
        <f t="shared" si="189"/>
        <v>1.905053307360401</v>
      </c>
      <c r="EI38" s="5">
        <f t="shared" si="190"/>
        <v>11.266563529965696</v>
      </c>
      <c r="EJ38" s="5">
        <f t="shared" si="191"/>
        <v>4.3335318654639181</v>
      </c>
      <c r="EK38" s="5">
        <f t="shared" si="192"/>
        <v>5.179092224409124</v>
      </c>
      <c r="EL38" s="5">
        <f t="shared" si="193"/>
        <v>6.2845504800698286</v>
      </c>
      <c r="EM38" s="5">
        <f t="shared" si="194"/>
        <v>9.9183672245479109</v>
      </c>
      <c r="EN38" s="5">
        <f t="shared" si="195"/>
        <v>3.7342923581880512</v>
      </c>
      <c r="EO38" s="5" t="str">
        <f t="shared" si="196"/>
        <v xml:space="preserve"> </v>
      </c>
      <c r="EP38" s="5">
        <f t="shared" si="197"/>
        <v>3.017429173812805</v>
      </c>
      <c r="EQ38" s="5" t="str">
        <f t="shared" si="198"/>
        <v xml:space="preserve"> </v>
      </c>
      <c r="ER38" s="5" t="str">
        <f t="shared" si="199"/>
        <v xml:space="preserve"> </v>
      </c>
      <c r="ES38" s="5" t="str">
        <f t="shared" si="200"/>
        <v xml:space="preserve"> </v>
      </c>
      <c r="ET38" s="5" t="str">
        <f t="shared" si="201"/>
        <v xml:space="preserve"> </v>
      </c>
      <c r="EU38" s="5" t="str">
        <f t="shared" si="202"/>
        <v xml:space="preserve"> </v>
      </c>
      <c r="EV38" s="5" t="str">
        <f t="shared" si="203"/>
        <v xml:space="preserve"> </v>
      </c>
      <c r="EW38" s="5" t="str">
        <f t="shared" si="204"/>
        <v xml:space="preserve"> </v>
      </c>
      <c r="EX38" s="5" t="str">
        <f t="shared" si="205"/>
        <v xml:space="preserve"> </v>
      </c>
      <c r="EY38" s="5" t="str">
        <f t="shared" si="206"/>
        <v xml:space="preserve"> </v>
      </c>
      <c r="EZ38" s="5" t="str">
        <f t="shared" si="207"/>
        <v xml:space="preserve"> </v>
      </c>
      <c r="FA38" s="5" t="str">
        <f t="shared" si="208"/>
        <v xml:space="preserve"> </v>
      </c>
      <c r="FB38" s="5" t="str">
        <f t="shared" si="209"/>
        <v xml:space="preserve"> </v>
      </c>
      <c r="FC38" s="5" t="str">
        <f t="shared" si="106"/>
        <v xml:space="preserve"> </v>
      </c>
    </row>
    <row r="39" spans="1:159">
      <c r="A39" t="s">
        <v>39</v>
      </c>
      <c r="B39" s="17">
        <f t="shared" si="141"/>
        <v>69552.349241583419</v>
      </c>
      <c r="C39" s="19">
        <v>2703</v>
      </c>
      <c r="D39" s="19">
        <v>118</v>
      </c>
      <c r="E39" s="19">
        <v>70</v>
      </c>
      <c r="F39" s="19">
        <f t="shared" si="142"/>
        <v>188</v>
      </c>
      <c r="G39" s="39">
        <f t="shared" si="143"/>
        <v>48</v>
      </c>
      <c r="H39" s="19">
        <f t="shared" si="144"/>
        <v>47</v>
      </c>
      <c r="I39" s="39">
        <v>25</v>
      </c>
      <c r="J39" s="17">
        <v>20</v>
      </c>
      <c r="K39" s="17">
        <v>16</v>
      </c>
      <c r="L39" s="17">
        <f t="shared" si="171"/>
        <v>36</v>
      </c>
      <c r="M39" s="17">
        <f t="shared" si="172"/>
        <v>4</v>
      </c>
      <c r="N39" s="17"/>
      <c r="O39" s="17"/>
      <c r="P39" s="17" t="str">
        <f t="shared" si="147"/>
        <v xml:space="preserve"> </v>
      </c>
      <c r="Q39" s="17" t="str">
        <f t="shared" si="148"/>
        <v xml:space="preserve"> </v>
      </c>
      <c r="R39" s="17"/>
      <c r="S39" s="17"/>
      <c r="T39" s="17" t="str">
        <f t="shared" si="149"/>
        <v xml:space="preserve"> </v>
      </c>
      <c r="U39" s="17" t="str">
        <f t="shared" si="150"/>
        <v xml:space="preserve"> </v>
      </c>
      <c r="V39" s="17">
        <v>4</v>
      </c>
      <c r="W39" s="17">
        <v>7</v>
      </c>
      <c r="X39" s="17">
        <f t="shared" si="151"/>
        <v>11</v>
      </c>
      <c r="Y39" s="17">
        <f t="shared" si="152"/>
        <v>-3</v>
      </c>
      <c r="Z39" s="17">
        <v>0</v>
      </c>
      <c r="AA39" s="17">
        <v>11</v>
      </c>
      <c r="AB39" s="17">
        <f t="shared" si="153"/>
        <v>11</v>
      </c>
      <c r="AC39" s="17">
        <f t="shared" si="154"/>
        <v>-11</v>
      </c>
      <c r="AD39" s="17"/>
      <c r="AE39" s="17"/>
      <c r="AF39" s="17" t="str">
        <f t="shared" si="155"/>
        <v xml:space="preserve"> </v>
      </c>
      <c r="AG39" s="17" t="str">
        <f t="shared" si="156"/>
        <v xml:space="preserve"> </v>
      </c>
      <c r="AH39" s="17">
        <v>0</v>
      </c>
      <c r="AI39" s="17">
        <v>16</v>
      </c>
      <c r="AJ39" s="17">
        <f t="shared" si="157"/>
        <v>16</v>
      </c>
      <c r="AK39" s="17">
        <f t="shared" si="158"/>
        <v>-16</v>
      </c>
      <c r="AL39" s="17">
        <v>92</v>
      </c>
      <c r="AM39" s="17">
        <v>7</v>
      </c>
      <c r="AN39" s="17">
        <f t="shared" si="159"/>
        <v>99</v>
      </c>
      <c r="AO39" s="17">
        <f t="shared" si="160"/>
        <v>85</v>
      </c>
      <c r="AP39" s="17"/>
      <c r="AQ39" s="17"/>
      <c r="AR39" s="17" t="str">
        <f t="shared" si="161"/>
        <v xml:space="preserve"> </v>
      </c>
      <c r="AS39" s="17" t="str">
        <f t="shared" si="162"/>
        <v xml:space="preserve"> </v>
      </c>
      <c r="AT39" s="17"/>
      <c r="AU39" s="17"/>
      <c r="AV39" s="17" t="str">
        <f t="shared" si="163"/>
        <v xml:space="preserve"> </v>
      </c>
      <c r="AW39" s="22" t="str">
        <f t="shared" si="164"/>
        <v xml:space="preserve"> </v>
      </c>
      <c r="AX39" s="17">
        <v>6</v>
      </c>
      <c r="AY39" s="17">
        <v>10</v>
      </c>
      <c r="AZ39" s="17">
        <v>9</v>
      </c>
      <c r="BA39" s="17">
        <v>7</v>
      </c>
      <c r="BB39" s="17">
        <v>6</v>
      </c>
      <c r="BC39" s="17">
        <v>5</v>
      </c>
      <c r="BD39" s="17"/>
      <c r="BE39" s="17">
        <v>6</v>
      </c>
      <c r="BF39" s="17">
        <v>3</v>
      </c>
      <c r="BG39" s="17"/>
      <c r="BH39" s="17">
        <v>3</v>
      </c>
      <c r="BI39" s="17"/>
      <c r="BJ39" s="17"/>
      <c r="BK39" s="17"/>
      <c r="BL39" s="17"/>
      <c r="BM39" s="17">
        <v>3</v>
      </c>
      <c r="BN39" s="17"/>
      <c r="BO39" s="17"/>
      <c r="BV39" s="22">
        <f t="shared" si="165"/>
        <v>130</v>
      </c>
      <c r="BW39" s="25">
        <v>0.108668</v>
      </c>
      <c r="BX39" s="15">
        <f t="shared" si="173"/>
        <v>1085.8762469172157</v>
      </c>
      <c r="BY39" s="15">
        <f t="shared" si="174"/>
        <v>644.16387528987377</v>
      </c>
      <c r="BZ39" s="15">
        <f t="shared" si="70"/>
        <v>1730.0401222070896</v>
      </c>
      <c r="CA39" s="15">
        <f t="shared" si="71"/>
        <v>441.71237162734189</v>
      </c>
      <c r="CB39" s="15">
        <f t="shared" si="72"/>
        <v>1.6857142857142855</v>
      </c>
      <c r="CC39" s="15">
        <f t="shared" si="168"/>
        <v>184.04682151139249</v>
      </c>
      <c r="CD39" s="15">
        <f t="shared" si="166"/>
        <v>147.23745720911398</v>
      </c>
      <c r="CE39" s="15">
        <f t="shared" si="73"/>
        <v>331.28427872050645</v>
      </c>
      <c r="CF39" s="15">
        <f t="shared" si="74"/>
        <v>36.80936430227851</v>
      </c>
      <c r="CG39" s="15">
        <f t="shared" si="75"/>
        <v>1.25</v>
      </c>
      <c r="CH39" s="15" t="str">
        <f t="shared" si="169"/>
        <v xml:space="preserve"> </v>
      </c>
      <c r="CI39" s="15" t="str">
        <f t="shared" si="167"/>
        <v xml:space="preserve"> </v>
      </c>
      <c r="CJ39" s="15" t="str">
        <f t="shared" si="76"/>
        <v xml:space="preserve"> </v>
      </c>
      <c r="CK39" s="15" t="str">
        <f t="shared" si="77"/>
        <v xml:space="preserve"> </v>
      </c>
      <c r="CL39" s="15" t="str">
        <f t="shared" si="78"/>
        <v xml:space="preserve"> </v>
      </c>
      <c r="CM39" s="15" t="str">
        <f t="shared" si="175"/>
        <v xml:space="preserve"> </v>
      </c>
      <c r="CN39" s="15" t="str">
        <f t="shared" si="176"/>
        <v xml:space="preserve"> </v>
      </c>
      <c r="CO39" s="15" t="str">
        <f t="shared" si="79"/>
        <v xml:space="preserve"> </v>
      </c>
      <c r="CP39" s="15" t="str">
        <f t="shared" si="80"/>
        <v xml:space="preserve"> </v>
      </c>
      <c r="CQ39" s="15" t="str">
        <f t="shared" si="81"/>
        <v xml:space="preserve"> </v>
      </c>
      <c r="CR39" s="15">
        <f t="shared" si="177"/>
        <v>36.809364302278496</v>
      </c>
      <c r="CS39" s="15">
        <f t="shared" si="178"/>
        <v>64.416387528987372</v>
      </c>
      <c r="CT39" s="15">
        <f t="shared" si="82"/>
        <v>101.22575183126587</v>
      </c>
      <c r="CU39" s="15">
        <f t="shared" si="83"/>
        <v>-27.607023226708876</v>
      </c>
      <c r="CV39" s="15">
        <f t="shared" si="84"/>
        <v>0.5714285714285714</v>
      </c>
      <c r="CW39" s="15">
        <v>0</v>
      </c>
      <c r="CX39" s="15">
        <f t="shared" ref="CX39:CX69" si="210">IF(AA39&lt;&gt;0,AA39/$BW39," ")</f>
        <v>101.22575183126587</v>
      </c>
      <c r="CY39" s="15">
        <f t="shared" si="85"/>
        <v>101.22575183126587</v>
      </c>
      <c r="CZ39" s="15">
        <f t="shared" si="86"/>
        <v>-101.22575183126587</v>
      </c>
      <c r="DA39" s="15">
        <f t="shared" si="87"/>
        <v>0</v>
      </c>
      <c r="DB39" s="15" t="str">
        <f t="shared" si="179"/>
        <v xml:space="preserve"> </v>
      </c>
      <c r="DC39" s="15" t="str">
        <f t="shared" si="180"/>
        <v xml:space="preserve"> </v>
      </c>
      <c r="DD39" s="15" t="str">
        <f t="shared" si="88"/>
        <v xml:space="preserve"> </v>
      </c>
      <c r="DE39" s="15" t="str">
        <f t="shared" si="89"/>
        <v xml:space="preserve"> </v>
      </c>
      <c r="DF39" s="15" t="str">
        <f t="shared" si="90"/>
        <v xml:space="preserve"> </v>
      </c>
      <c r="DG39" s="15">
        <v>0</v>
      </c>
      <c r="DH39" s="15">
        <f t="shared" si="140"/>
        <v>147.23745720911398</v>
      </c>
      <c r="DI39" s="15">
        <f t="shared" si="91"/>
        <v>147.23745720911398</v>
      </c>
      <c r="DJ39" s="15">
        <f t="shared" si="92"/>
        <v>-147.23745720911398</v>
      </c>
      <c r="DK39" s="15">
        <f t="shared" si="93"/>
        <v>0</v>
      </c>
      <c r="DL39" s="15">
        <f t="shared" si="181"/>
        <v>846.61537895240554</v>
      </c>
      <c r="DM39" s="15">
        <f t="shared" si="182"/>
        <v>64.416387528987372</v>
      </c>
      <c r="DN39" s="15">
        <f t="shared" si="94"/>
        <v>911.03176648139288</v>
      </c>
      <c r="DO39" s="15">
        <f t="shared" si="95"/>
        <v>782.19899142341819</v>
      </c>
      <c r="DP39" s="15">
        <f t="shared" si="96"/>
        <v>13.142857142857144</v>
      </c>
      <c r="DQ39" s="15" t="str">
        <f t="shared" si="183"/>
        <v xml:space="preserve"> </v>
      </c>
      <c r="DR39" s="15" t="str">
        <f t="shared" si="184"/>
        <v xml:space="preserve"> </v>
      </c>
      <c r="DS39" s="15" t="str">
        <f t="shared" si="97"/>
        <v xml:space="preserve"> </v>
      </c>
      <c r="DT39" s="15" t="str">
        <f t="shared" si="98"/>
        <v xml:space="preserve"> </v>
      </c>
      <c r="DU39" s="15" t="str">
        <f t="shared" si="99"/>
        <v xml:space="preserve"> </v>
      </c>
      <c r="DV39" s="15" t="str">
        <f t="shared" si="185"/>
        <v xml:space="preserve"> </v>
      </c>
      <c r="DW39" s="15" t="str">
        <f t="shared" si="186"/>
        <v xml:space="preserve"> </v>
      </c>
      <c r="DX39" s="15" t="str">
        <f t="shared" si="100"/>
        <v xml:space="preserve"> </v>
      </c>
      <c r="DY39" s="15" t="str">
        <f t="shared" si="101"/>
        <v xml:space="preserve"> </v>
      </c>
      <c r="DZ39" s="15" t="str">
        <f t="shared" si="102"/>
        <v xml:space="preserve"> </v>
      </c>
      <c r="EA39" s="15">
        <f>BX39-CC39-CR39-CW39-DG39-DL39</f>
        <v>18.404682151139127</v>
      </c>
      <c r="EB39" s="15">
        <f>BY39-CD39-CS39-CX39-DH39-DM39</f>
        <v>119.63043398240515</v>
      </c>
      <c r="EC39" s="15">
        <f t="shared" si="103"/>
        <v>138.03511613354428</v>
      </c>
      <c r="ED39" s="15">
        <f t="shared" si="104"/>
        <v>-101.22575183126602</v>
      </c>
      <c r="EE39" s="28">
        <f t="shared" si="105"/>
        <v>0.1538461538461528</v>
      </c>
      <c r="EF39" s="5">
        <f t="shared" si="187"/>
        <v>3.2663531330587059</v>
      </c>
      <c r="EG39" s="5">
        <f t="shared" si="188"/>
        <v>0.77949388553303778</v>
      </c>
      <c r="EH39" s="5">
        <f t="shared" si="189"/>
        <v>0.47626332684010025</v>
      </c>
      <c r="EI39" s="5">
        <f t="shared" si="190"/>
        <v>1.1771036523844758</v>
      </c>
      <c r="EJ39" s="5">
        <f t="shared" si="191"/>
        <v>0.63417539494593922</v>
      </c>
      <c r="EK39" s="5">
        <f t="shared" si="192"/>
        <v>0.78471094309229161</v>
      </c>
      <c r="EL39" s="5" t="str">
        <f t="shared" si="193"/>
        <v xml:space="preserve"> </v>
      </c>
      <c r="EM39" s="5">
        <f t="shared" si="194"/>
        <v>1.3839582173787783</v>
      </c>
      <c r="EN39" s="5">
        <f t="shared" si="195"/>
        <v>0.65899276909200899</v>
      </c>
      <c r="EO39" s="5" t="str">
        <f t="shared" si="196"/>
        <v xml:space="preserve"> </v>
      </c>
      <c r="EP39" s="5">
        <f t="shared" si="197"/>
        <v>0.50290486230213416</v>
      </c>
      <c r="EQ39" s="5" t="str">
        <f t="shared" si="198"/>
        <v xml:space="preserve"> </v>
      </c>
      <c r="ER39" s="5" t="str">
        <f t="shared" si="199"/>
        <v xml:space="preserve"> </v>
      </c>
      <c r="ES39" s="5" t="str">
        <f t="shared" si="200"/>
        <v xml:space="preserve"> </v>
      </c>
      <c r="ET39" s="5" t="str">
        <f t="shared" si="201"/>
        <v xml:space="preserve"> </v>
      </c>
      <c r="EU39" s="5">
        <f t="shared" si="202"/>
        <v>0.56938313031661492</v>
      </c>
      <c r="EV39" s="5" t="str">
        <f t="shared" si="203"/>
        <v xml:space="preserve"> </v>
      </c>
      <c r="EW39" s="5" t="str">
        <f t="shared" si="204"/>
        <v xml:space="preserve"> </v>
      </c>
      <c r="EX39" s="5" t="str">
        <f t="shared" si="205"/>
        <v xml:space="preserve"> </v>
      </c>
      <c r="EY39" s="5" t="str">
        <f t="shared" si="206"/>
        <v xml:space="preserve"> </v>
      </c>
      <c r="EZ39" s="5" t="str">
        <f t="shared" si="207"/>
        <v xml:space="preserve"> </v>
      </c>
      <c r="FA39" s="5" t="str">
        <f t="shared" si="208"/>
        <v xml:space="preserve"> </v>
      </c>
      <c r="FB39" s="5" t="str">
        <f t="shared" si="209"/>
        <v xml:space="preserve"> </v>
      </c>
      <c r="FC39" s="5" t="str">
        <f t="shared" si="106"/>
        <v xml:space="preserve"> </v>
      </c>
    </row>
    <row r="40" spans="1:159">
      <c r="A40" t="s">
        <v>58</v>
      </c>
      <c r="B40" s="17">
        <f t="shared" si="141"/>
        <v>403412.55332114565</v>
      </c>
      <c r="C40" s="19">
        <v>1641</v>
      </c>
      <c r="D40" s="19">
        <v>94</v>
      </c>
      <c r="E40" s="19">
        <v>568</v>
      </c>
      <c r="F40" s="19">
        <f t="shared" si="142"/>
        <v>662</v>
      </c>
      <c r="G40" s="39">
        <f t="shared" si="143"/>
        <v>-474</v>
      </c>
      <c r="H40" s="19">
        <f t="shared" si="144"/>
        <v>297.90000000000003</v>
      </c>
      <c r="I40" s="39">
        <v>45</v>
      </c>
      <c r="J40" s="17">
        <v>3</v>
      </c>
      <c r="K40" s="17">
        <v>106</v>
      </c>
      <c r="L40" s="17">
        <f t="shared" si="171"/>
        <v>109</v>
      </c>
      <c r="M40" s="17">
        <f t="shared" si="172"/>
        <v>-103</v>
      </c>
      <c r="N40" s="17"/>
      <c r="O40" s="17"/>
      <c r="P40" s="17" t="str">
        <f t="shared" si="147"/>
        <v xml:space="preserve"> </v>
      </c>
      <c r="Q40" s="17" t="str">
        <f t="shared" si="148"/>
        <v xml:space="preserve"> </v>
      </c>
      <c r="R40" s="17"/>
      <c r="S40" s="17"/>
      <c r="T40" s="17" t="str">
        <f t="shared" si="149"/>
        <v xml:space="preserve"> </v>
      </c>
      <c r="U40" s="17" t="str">
        <f t="shared" si="150"/>
        <v xml:space="preserve"> </v>
      </c>
      <c r="V40" s="17">
        <v>35</v>
      </c>
      <c r="W40" s="17">
        <v>123</v>
      </c>
      <c r="X40" s="17">
        <f t="shared" si="151"/>
        <v>158</v>
      </c>
      <c r="Y40" s="17">
        <f t="shared" si="152"/>
        <v>-88</v>
      </c>
      <c r="Z40" s="17">
        <v>9</v>
      </c>
      <c r="AA40" s="17">
        <v>81</v>
      </c>
      <c r="AB40" s="17">
        <f t="shared" si="153"/>
        <v>90</v>
      </c>
      <c r="AC40" s="17">
        <f t="shared" si="154"/>
        <v>-72</v>
      </c>
      <c r="AD40" s="17">
        <v>18</v>
      </c>
      <c r="AE40" s="17">
        <v>54</v>
      </c>
      <c r="AF40" s="17">
        <f t="shared" si="155"/>
        <v>72</v>
      </c>
      <c r="AG40" s="17">
        <f t="shared" si="156"/>
        <v>-36</v>
      </c>
      <c r="AH40" s="17">
        <v>0</v>
      </c>
      <c r="AI40" s="17">
        <v>87</v>
      </c>
      <c r="AJ40" s="17">
        <f t="shared" si="157"/>
        <v>87</v>
      </c>
      <c r="AK40" s="17">
        <f t="shared" si="158"/>
        <v>-87</v>
      </c>
      <c r="AL40" s="17"/>
      <c r="AM40" s="17"/>
      <c r="AN40" s="17" t="str">
        <f t="shared" si="159"/>
        <v xml:space="preserve"> </v>
      </c>
      <c r="AO40" s="17" t="str">
        <f t="shared" si="160"/>
        <v xml:space="preserve"> </v>
      </c>
      <c r="AP40" s="17"/>
      <c r="AQ40" s="17"/>
      <c r="AR40" s="17" t="str">
        <f t="shared" si="161"/>
        <v xml:space="preserve"> </v>
      </c>
      <c r="AS40" s="17" t="str">
        <f t="shared" si="162"/>
        <v xml:space="preserve"> </v>
      </c>
      <c r="AT40" s="17"/>
      <c r="AU40" s="17"/>
      <c r="AV40" s="17" t="str">
        <f t="shared" si="163"/>
        <v xml:space="preserve"> </v>
      </c>
      <c r="AW40" s="22" t="str">
        <f t="shared" si="164"/>
        <v xml:space="preserve"> </v>
      </c>
      <c r="AX40" s="17">
        <v>23</v>
      </c>
      <c r="AY40" s="17">
        <v>24</v>
      </c>
      <c r="AZ40" s="17">
        <v>17</v>
      </c>
      <c r="BA40" s="17">
        <v>31</v>
      </c>
      <c r="BB40" s="17">
        <v>20</v>
      </c>
      <c r="BC40" s="17">
        <v>16</v>
      </c>
      <c r="BD40" s="17">
        <v>14</v>
      </c>
      <c r="BE40" s="17">
        <v>23</v>
      </c>
      <c r="BF40" s="17"/>
      <c r="BG40" s="17"/>
      <c r="BH40" s="17">
        <v>8</v>
      </c>
      <c r="BI40" s="17"/>
      <c r="BJ40" s="17">
        <v>7</v>
      </c>
      <c r="BK40" s="17"/>
      <c r="BL40" s="17"/>
      <c r="BM40" s="17"/>
      <c r="BN40" s="17"/>
      <c r="BO40" s="17"/>
      <c r="BV40" s="22">
        <f t="shared" si="165"/>
        <v>479</v>
      </c>
      <c r="BW40" s="25">
        <v>0.60796300000000003</v>
      </c>
      <c r="BX40" s="15">
        <f t="shared" si="173"/>
        <v>154.61467227446406</v>
      </c>
      <c r="BY40" s="15">
        <f t="shared" si="174"/>
        <v>934.26738140314455</v>
      </c>
      <c r="BZ40" s="15">
        <f t="shared" si="70"/>
        <v>1088.8820536776086</v>
      </c>
      <c r="CA40" s="15">
        <f t="shared" si="71"/>
        <v>-779.6527091286805</v>
      </c>
      <c r="CB40" s="15">
        <f t="shared" si="72"/>
        <v>0.16549295774647887</v>
      </c>
      <c r="CC40" s="15">
        <f t="shared" si="168"/>
        <v>4.9345108172701293</v>
      </c>
      <c r="CD40" s="15">
        <f t="shared" si="166"/>
        <v>174.35271554354458</v>
      </c>
      <c r="CE40" s="15">
        <f t="shared" si="73"/>
        <v>179.28722636081471</v>
      </c>
      <c r="CF40" s="15">
        <f t="shared" si="74"/>
        <v>-169.41820472627444</v>
      </c>
      <c r="CG40" s="15">
        <f t="shared" si="75"/>
        <v>2.8301886792452827E-2</v>
      </c>
      <c r="CH40" s="15" t="str">
        <f t="shared" si="169"/>
        <v xml:space="preserve"> </v>
      </c>
      <c r="CI40" s="15" t="str">
        <f t="shared" si="167"/>
        <v xml:space="preserve"> </v>
      </c>
      <c r="CJ40" s="15" t="str">
        <f t="shared" si="76"/>
        <v xml:space="preserve"> </v>
      </c>
      <c r="CK40" s="15" t="str">
        <f t="shared" si="77"/>
        <v xml:space="preserve"> </v>
      </c>
      <c r="CL40" s="15" t="str">
        <f t="shared" si="78"/>
        <v xml:space="preserve"> </v>
      </c>
      <c r="CM40" s="15" t="str">
        <f t="shared" si="175"/>
        <v xml:space="preserve"> </v>
      </c>
      <c r="CN40" s="15" t="str">
        <f t="shared" si="176"/>
        <v xml:space="preserve"> </v>
      </c>
      <c r="CO40" s="15" t="str">
        <f t="shared" si="79"/>
        <v xml:space="preserve"> </v>
      </c>
      <c r="CP40" s="15" t="str">
        <f t="shared" si="80"/>
        <v xml:space="preserve"> </v>
      </c>
      <c r="CQ40" s="15" t="str">
        <f t="shared" si="81"/>
        <v xml:space="preserve"> </v>
      </c>
      <c r="CR40" s="15">
        <f t="shared" si="177"/>
        <v>57.569292868151514</v>
      </c>
      <c r="CS40" s="15">
        <f t="shared" si="178"/>
        <v>202.31494350807532</v>
      </c>
      <c r="CT40" s="15">
        <f t="shared" si="82"/>
        <v>259.88423637622685</v>
      </c>
      <c r="CU40" s="15">
        <f t="shared" si="83"/>
        <v>-144.74565063992381</v>
      </c>
      <c r="CV40" s="15">
        <f t="shared" si="84"/>
        <v>0.28455284552845528</v>
      </c>
      <c r="CW40" s="15">
        <f t="shared" ref="CW40:CW46" si="211">IF(Z40&lt;&gt;0,Z40/$BW40," ")</f>
        <v>14.803532451810389</v>
      </c>
      <c r="CX40" s="15">
        <f t="shared" si="210"/>
        <v>133.23179206629351</v>
      </c>
      <c r="CY40" s="15">
        <f t="shared" si="85"/>
        <v>148.03532451810389</v>
      </c>
      <c r="CZ40" s="15">
        <f t="shared" si="86"/>
        <v>-118.42825961448312</v>
      </c>
      <c r="DA40" s="15">
        <f t="shared" si="87"/>
        <v>0.1111111111111111</v>
      </c>
      <c r="DB40" s="15">
        <f t="shared" si="179"/>
        <v>29.607064903620778</v>
      </c>
      <c r="DC40" s="15">
        <f t="shared" si="180"/>
        <v>88.821194710862329</v>
      </c>
      <c r="DD40" s="15">
        <f t="shared" si="88"/>
        <v>118.42825961448311</v>
      </c>
      <c r="DE40" s="15">
        <f t="shared" si="89"/>
        <v>-59.214129807241548</v>
      </c>
      <c r="DF40" s="15">
        <f t="shared" si="90"/>
        <v>0.33333333333333337</v>
      </c>
      <c r="DG40" s="15">
        <v>0</v>
      </c>
      <c r="DH40" s="15">
        <f t="shared" si="140"/>
        <v>143.10081370083375</v>
      </c>
      <c r="DI40" s="15">
        <f t="shared" si="91"/>
        <v>143.10081370083375</v>
      </c>
      <c r="DJ40" s="15">
        <f t="shared" si="92"/>
        <v>-143.10081370083375</v>
      </c>
      <c r="DK40" s="15">
        <f t="shared" si="93"/>
        <v>0</v>
      </c>
      <c r="DL40" s="15" t="str">
        <f t="shared" si="181"/>
        <v xml:space="preserve"> </v>
      </c>
      <c r="DM40" s="15" t="str">
        <f t="shared" si="182"/>
        <v xml:space="preserve"> </v>
      </c>
      <c r="DN40" s="15" t="str">
        <f t="shared" si="94"/>
        <v xml:space="preserve"> </v>
      </c>
      <c r="DO40" s="15" t="str">
        <f t="shared" si="95"/>
        <v xml:space="preserve"> </v>
      </c>
      <c r="DP40" s="15" t="str">
        <f t="shared" si="96"/>
        <v xml:space="preserve"> </v>
      </c>
      <c r="DQ40" s="15" t="str">
        <f t="shared" si="183"/>
        <v xml:space="preserve"> </v>
      </c>
      <c r="DR40" s="15" t="str">
        <f t="shared" si="184"/>
        <v xml:space="preserve"> </v>
      </c>
      <c r="DS40" s="15" t="str">
        <f t="shared" si="97"/>
        <v xml:space="preserve"> </v>
      </c>
      <c r="DT40" s="15" t="str">
        <f t="shared" si="98"/>
        <v xml:space="preserve"> </v>
      </c>
      <c r="DU40" s="15" t="str">
        <f t="shared" si="99"/>
        <v xml:space="preserve"> </v>
      </c>
      <c r="DV40" s="15" t="str">
        <f t="shared" si="185"/>
        <v xml:space="preserve"> </v>
      </c>
      <c r="DW40" s="15" t="str">
        <f t="shared" si="186"/>
        <v xml:space="preserve"> </v>
      </c>
      <c r="DX40" s="15" t="str">
        <f t="shared" si="100"/>
        <v xml:space="preserve"> </v>
      </c>
      <c r="DY40" s="15" t="str">
        <f t="shared" si="101"/>
        <v xml:space="preserve"> </v>
      </c>
      <c r="DZ40" s="15" t="str">
        <f t="shared" si="102"/>
        <v xml:space="preserve"> </v>
      </c>
      <c r="EA40" s="15">
        <f>BX40-CC40-CR40-CW40-DB40-DG40</f>
        <v>47.700271233611247</v>
      </c>
      <c r="EB40" s="15">
        <f>BY40-CD40-CS40-CX40-DC40-DH40</f>
        <v>192.44592187353501</v>
      </c>
      <c r="EC40" s="15">
        <f t="shared" si="103"/>
        <v>240.14619310714625</v>
      </c>
      <c r="ED40" s="15">
        <f t="shared" si="104"/>
        <v>-144.74565063992378</v>
      </c>
      <c r="EE40" s="28">
        <f t="shared" si="105"/>
        <v>0.24786324786324787</v>
      </c>
      <c r="EF40" s="5">
        <f t="shared" si="187"/>
        <v>12.521020343391704</v>
      </c>
      <c r="EG40" s="5">
        <f t="shared" si="188"/>
        <v>1.8707853252792908</v>
      </c>
      <c r="EH40" s="5">
        <f t="shared" si="189"/>
        <v>0.89960850625352262</v>
      </c>
      <c r="EI40" s="5">
        <f t="shared" si="190"/>
        <v>5.2128876034169638</v>
      </c>
      <c r="EJ40" s="5">
        <f t="shared" si="191"/>
        <v>2.1139179831531307</v>
      </c>
      <c r="EK40" s="5">
        <f t="shared" si="192"/>
        <v>2.5110750178953332</v>
      </c>
      <c r="EL40" s="5">
        <f t="shared" si="193"/>
        <v>3.258655804480652</v>
      </c>
      <c r="EM40" s="5">
        <f t="shared" si="194"/>
        <v>5.3051731666186503</v>
      </c>
      <c r="EN40" s="5" t="str">
        <f t="shared" si="195"/>
        <v xml:space="preserve"> </v>
      </c>
      <c r="EO40" s="5" t="str">
        <f t="shared" si="196"/>
        <v xml:space="preserve"> </v>
      </c>
      <c r="EP40" s="5">
        <f t="shared" si="197"/>
        <v>1.3410796328056911</v>
      </c>
      <c r="EQ40" s="5" t="str">
        <f t="shared" si="198"/>
        <v xml:space="preserve"> </v>
      </c>
      <c r="ER40" s="5">
        <f t="shared" si="199"/>
        <v>1.669494074130784</v>
      </c>
      <c r="ES40" s="5" t="str">
        <f t="shared" si="200"/>
        <v xml:space="preserve"> </v>
      </c>
      <c r="ET40" s="5" t="str">
        <f t="shared" si="201"/>
        <v xml:space="preserve"> </v>
      </c>
      <c r="EU40" s="5" t="str">
        <f t="shared" si="202"/>
        <v xml:space="preserve"> </v>
      </c>
      <c r="EV40" s="5" t="str">
        <f t="shared" si="203"/>
        <v xml:space="preserve"> </v>
      </c>
      <c r="EW40" s="5" t="str">
        <f t="shared" si="204"/>
        <v xml:space="preserve"> </v>
      </c>
      <c r="EX40" s="5" t="str">
        <f t="shared" si="205"/>
        <v xml:space="preserve"> </v>
      </c>
      <c r="EY40" s="5" t="str">
        <f t="shared" si="206"/>
        <v xml:space="preserve"> </v>
      </c>
      <c r="EZ40" s="5" t="str">
        <f t="shared" si="207"/>
        <v xml:space="preserve"> </v>
      </c>
      <c r="FA40" s="5" t="str">
        <f t="shared" si="208"/>
        <v xml:space="preserve"> </v>
      </c>
      <c r="FB40" s="5" t="str">
        <f t="shared" si="209"/>
        <v xml:space="preserve"> </v>
      </c>
      <c r="FC40" s="5" t="str">
        <f t="shared" si="106"/>
        <v xml:space="preserve"> </v>
      </c>
    </row>
    <row r="41" spans="1:159">
      <c r="A41" t="s">
        <v>215</v>
      </c>
      <c r="B41" s="17">
        <f t="shared" si="141"/>
        <v>279052.55366395263</v>
      </c>
      <c r="C41" s="19">
        <v>1351</v>
      </c>
      <c r="D41" s="19">
        <v>215</v>
      </c>
      <c r="E41" s="19">
        <v>162</v>
      </c>
      <c r="F41" s="19">
        <f t="shared" si="142"/>
        <v>377</v>
      </c>
      <c r="G41" s="39">
        <f t="shared" si="143"/>
        <v>53</v>
      </c>
      <c r="H41" s="19">
        <f t="shared" si="144"/>
        <v>45.239999999999995</v>
      </c>
      <c r="I41" s="39">
        <v>12</v>
      </c>
      <c r="J41" s="17">
        <v>6</v>
      </c>
      <c r="K41" s="17">
        <v>21</v>
      </c>
      <c r="L41" s="17">
        <f t="shared" si="171"/>
        <v>27</v>
      </c>
      <c r="M41" s="17">
        <f t="shared" si="172"/>
        <v>-15</v>
      </c>
      <c r="N41" s="17"/>
      <c r="O41" s="17"/>
      <c r="P41" s="17" t="str">
        <f t="shared" si="147"/>
        <v xml:space="preserve"> </v>
      </c>
      <c r="Q41" s="17" t="str">
        <f t="shared" si="148"/>
        <v xml:space="preserve"> </v>
      </c>
      <c r="R41" s="17"/>
      <c r="S41" s="17"/>
      <c r="T41" s="17" t="str">
        <f t="shared" si="149"/>
        <v xml:space="preserve"> </v>
      </c>
      <c r="U41" s="17" t="str">
        <f t="shared" si="150"/>
        <v xml:space="preserve"> </v>
      </c>
      <c r="V41" s="17">
        <v>7</v>
      </c>
      <c r="W41" s="17">
        <v>22</v>
      </c>
      <c r="X41" s="17">
        <f t="shared" si="151"/>
        <v>29</v>
      </c>
      <c r="Y41" s="17">
        <f t="shared" si="152"/>
        <v>-15</v>
      </c>
      <c r="Z41" s="17">
        <v>18</v>
      </c>
      <c r="AA41" s="17">
        <v>35</v>
      </c>
      <c r="AB41" s="17">
        <f t="shared" si="153"/>
        <v>53</v>
      </c>
      <c r="AC41" s="17">
        <f t="shared" si="154"/>
        <v>-17</v>
      </c>
      <c r="AD41" s="17">
        <v>84</v>
      </c>
      <c r="AE41" s="17">
        <v>48</v>
      </c>
      <c r="AF41" s="17">
        <f t="shared" si="155"/>
        <v>132</v>
      </c>
      <c r="AG41" s="17">
        <f t="shared" si="156"/>
        <v>36</v>
      </c>
      <c r="AH41" s="17"/>
      <c r="AI41" s="17"/>
      <c r="AJ41" s="17" t="str">
        <f t="shared" si="157"/>
        <v xml:space="preserve"> </v>
      </c>
      <c r="AK41" s="17" t="str">
        <f t="shared" si="158"/>
        <v xml:space="preserve"> </v>
      </c>
      <c r="AL41" s="17">
        <v>98</v>
      </c>
      <c r="AM41" s="17">
        <v>5</v>
      </c>
      <c r="AN41" s="17">
        <f t="shared" si="159"/>
        <v>103</v>
      </c>
      <c r="AO41" s="17">
        <f t="shared" si="160"/>
        <v>93</v>
      </c>
      <c r="AP41" s="17"/>
      <c r="AQ41" s="17"/>
      <c r="AR41" s="17" t="str">
        <f t="shared" si="161"/>
        <v xml:space="preserve"> </v>
      </c>
      <c r="AS41" s="17" t="str">
        <f t="shared" si="162"/>
        <v xml:space="preserve"> </v>
      </c>
      <c r="AT41" s="17"/>
      <c r="AU41" s="17"/>
      <c r="AV41" s="17" t="str">
        <f t="shared" si="163"/>
        <v xml:space="preserve"> </v>
      </c>
      <c r="AW41" s="22" t="str">
        <f t="shared" si="164"/>
        <v xml:space="preserve"> </v>
      </c>
      <c r="AX41" s="17">
        <v>6</v>
      </c>
      <c r="AY41" s="17">
        <v>13</v>
      </c>
      <c r="AZ41" s="17">
        <v>13</v>
      </c>
      <c r="BA41" s="17">
        <v>12</v>
      </c>
      <c r="BB41" s="17">
        <v>11</v>
      </c>
      <c r="BC41" s="17">
        <v>9</v>
      </c>
      <c r="BD41" s="17"/>
      <c r="BE41" s="17">
        <v>8</v>
      </c>
      <c r="BF41" s="17"/>
      <c r="BG41" s="17"/>
      <c r="BH41" s="17">
        <v>5</v>
      </c>
      <c r="BI41" s="17">
        <v>4</v>
      </c>
      <c r="BJ41" s="17"/>
      <c r="BK41" s="17"/>
      <c r="BL41" s="17"/>
      <c r="BM41" s="17">
        <v>6</v>
      </c>
      <c r="BN41" s="17"/>
      <c r="BO41" s="17"/>
      <c r="BV41" s="22">
        <f t="shared" si="165"/>
        <v>290</v>
      </c>
      <c r="BW41" s="25">
        <v>0.141375</v>
      </c>
      <c r="BX41" s="15">
        <f t="shared" si="173"/>
        <v>1520.7780725022105</v>
      </c>
      <c r="BY41" s="15">
        <f t="shared" si="174"/>
        <v>1145.8885941644562</v>
      </c>
      <c r="BZ41" s="15">
        <f t="shared" si="70"/>
        <v>2666.666666666667</v>
      </c>
      <c r="CA41" s="15">
        <f t="shared" si="71"/>
        <v>374.88947833775433</v>
      </c>
      <c r="CB41" s="15">
        <f t="shared" si="72"/>
        <v>1.3271604938271606</v>
      </c>
      <c r="CC41" s="15">
        <f t="shared" si="168"/>
        <v>42.440318302387269</v>
      </c>
      <c r="CD41" s="15">
        <f t="shared" si="166"/>
        <v>148.54111405835545</v>
      </c>
      <c r="CE41" s="15">
        <f t="shared" si="73"/>
        <v>190.9814323607427</v>
      </c>
      <c r="CF41" s="15">
        <f t="shared" si="74"/>
        <v>-106.10079575596818</v>
      </c>
      <c r="CG41" s="15">
        <f t="shared" si="75"/>
        <v>0.2857142857142857</v>
      </c>
      <c r="CH41" s="15" t="str">
        <f t="shared" si="169"/>
        <v xml:space="preserve"> </v>
      </c>
      <c r="CI41" s="15" t="str">
        <f t="shared" si="167"/>
        <v xml:space="preserve"> </v>
      </c>
      <c r="CJ41" s="15" t="str">
        <f t="shared" si="76"/>
        <v xml:space="preserve"> </v>
      </c>
      <c r="CK41" s="15" t="str">
        <f t="shared" si="77"/>
        <v xml:space="preserve"> </v>
      </c>
      <c r="CL41" s="15" t="str">
        <f t="shared" si="78"/>
        <v xml:space="preserve"> </v>
      </c>
      <c r="CM41" s="15" t="str">
        <f t="shared" si="175"/>
        <v xml:space="preserve"> </v>
      </c>
      <c r="CN41" s="15" t="str">
        <f t="shared" si="176"/>
        <v xml:space="preserve"> </v>
      </c>
      <c r="CO41" s="15" t="str">
        <f t="shared" si="79"/>
        <v xml:space="preserve"> </v>
      </c>
      <c r="CP41" s="15" t="str">
        <f t="shared" si="80"/>
        <v xml:space="preserve"> </v>
      </c>
      <c r="CQ41" s="15" t="str">
        <f t="shared" si="81"/>
        <v xml:space="preserve"> </v>
      </c>
      <c r="CR41" s="15">
        <f t="shared" si="177"/>
        <v>49.51370468611848</v>
      </c>
      <c r="CS41" s="15">
        <f t="shared" si="178"/>
        <v>155.61450044208664</v>
      </c>
      <c r="CT41" s="15">
        <f t="shared" si="82"/>
        <v>205.12820512820511</v>
      </c>
      <c r="CU41" s="15">
        <f t="shared" si="83"/>
        <v>-106.10079575596816</v>
      </c>
      <c r="CV41" s="15">
        <f t="shared" si="84"/>
        <v>0.31818181818181823</v>
      </c>
      <c r="CW41" s="15">
        <f t="shared" si="211"/>
        <v>127.32095490716181</v>
      </c>
      <c r="CX41" s="15">
        <f t="shared" si="210"/>
        <v>247.56852343059239</v>
      </c>
      <c r="CY41" s="15">
        <f t="shared" si="85"/>
        <v>374.88947833775421</v>
      </c>
      <c r="CZ41" s="15">
        <f t="shared" si="86"/>
        <v>-120.24756852343059</v>
      </c>
      <c r="DA41" s="15">
        <f t="shared" si="87"/>
        <v>0.51428571428571435</v>
      </c>
      <c r="DB41" s="15">
        <f t="shared" si="179"/>
        <v>594.16445623342179</v>
      </c>
      <c r="DC41" s="15">
        <f t="shared" si="180"/>
        <v>339.52254641909815</v>
      </c>
      <c r="DD41" s="15">
        <f t="shared" si="88"/>
        <v>933.68700265251994</v>
      </c>
      <c r="DE41" s="15">
        <f t="shared" si="89"/>
        <v>254.64190981432364</v>
      </c>
      <c r="DF41" s="15">
        <f t="shared" si="90"/>
        <v>1.75</v>
      </c>
      <c r="DG41" s="15" t="str">
        <f>IF(AH41&lt;&gt;0,AH41/$BW41," ")</f>
        <v xml:space="preserve"> </v>
      </c>
      <c r="DH41" s="15" t="str">
        <f t="shared" si="140"/>
        <v xml:space="preserve"> </v>
      </c>
      <c r="DI41" s="15" t="str">
        <f t="shared" si="91"/>
        <v xml:space="preserve"> </v>
      </c>
      <c r="DJ41" s="15" t="str">
        <f t="shared" si="92"/>
        <v xml:space="preserve"> </v>
      </c>
      <c r="DK41" s="15" t="str">
        <f t="shared" si="93"/>
        <v xml:space="preserve"> </v>
      </c>
      <c r="DL41" s="15">
        <f t="shared" si="181"/>
        <v>693.19186560565868</v>
      </c>
      <c r="DM41" s="15">
        <f t="shared" si="182"/>
        <v>35.366931918656057</v>
      </c>
      <c r="DN41" s="15">
        <f t="shared" si="94"/>
        <v>728.55879752431474</v>
      </c>
      <c r="DO41" s="15">
        <f t="shared" si="95"/>
        <v>657.82493368700261</v>
      </c>
      <c r="DP41" s="15">
        <f t="shared" si="96"/>
        <v>19.599999999999998</v>
      </c>
      <c r="DQ41" s="15" t="str">
        <f t="shared" si="183"/>
        <v xml:space="preserve"> </v>
      </c>
      <c r="DR41" s="15" t="str">
        <f t="shared" si="184"/>
        <v xml:space="preserve"> </v>
      </c>
      <c r="DS41" s="15" t="str">
        <f t="shared" si="97"/>
        <v xml:space="preserve"> </v>
      </c>
      <c r="DT41" s="15" t="str">
        <f t="shared" si="98"/>
        <v xml:space="preserve"> </v>
      </c>
      <c r="DU41" s="15" t="str">
        <f t="shared" si="99"/>
        <v xml:space="preserve"> </v>
      </c>
      <c r="DV41" s="15" t="str">
        <f t="shared" si="185"/>
        <v xml:space="preserve"> </v>
      </c>
      <c r="DW41" s="15" t="str">
        <f t="shared" si="186"/>
        <v xml:space="preserve"> </v>
      </c>
      <c r="DX41" s="15" t="str">
        <f t="shared" si="100"/>
        <v xml:space="preserve"> </v>
      </c>
      <c r="DY41" s="15" t="str">
        <f t="shared" si="101"/>
        <v xml:space="preserve"> </v>
      </c>
      <c r="DZ41" s="15" t="str">
        <f t="shared" si="102"/>
        <v xml:space="preserve"> </v>
      </c>
      <c r="EA41" s="15">
        <f>BX41-CC41-CR41-CW41-DB41-DL41</f>
        <v>14.14677276746238</v>
      </c>
      <c r="EB41" s="15">
        <f>BY41-CD41-CS41-CX41-DC41-DM41</f>
        <v>219.27497789566758</v>
      </c>
      <c r="EC41" s="15">
        <f t="shared" si="103"/>
        <v>233.42175066312996</v>
      </c>
      <c r="ED41" s="15">
        <f t="shared" si="104"/>
        <v>-205.1282051282052</v>
      </c>
      <c r="EE41" s="28">
        <f t="shared" si="105"/>
        <v>6.4516129032257868E-2</v>
      </c>
      <c r="EF41" s="5">
        <f t="shared" si="187"/>
        <v>3.2663531330587059</v>
      </c>
      <c r="EG41" s="5">
        <f t="shared" si="188"/>
        <v>1.0133420511929492</v>
      </c>
      <c r="EH41" s="5">
        <f t="shared" si="189"/>
        <v>0.68793591654681141</v>
      </c>
      <c r="EI41" s="5">
        <f t="shared" si="190"/>
        <v>2.0178919755162443</v>
      </c>
      <c r="EJ41" s="5">
        <f t="shared" si="191"/>
        <v>1.1626548907342218</v>
      </c>
      <c r="EK41" s="5">
        <f t="shared" si="192"/>
        <v>1.4124796975661249</v>
      </c>
      <c r="EL41" s="5" t="str">
        <f t="shared" si="193"/>
        <v xml:space="preserve"> </v>
      </c>
      <c r="EM41" s="5">
        <f t="shared" si="194"/>
        <v>1.8452776231717045</v>
      </c>
      <c r="EN41" s="5" t="str">
        <f t="shared" si="195"/>
        <v xml:space="preserve"> </v>
      </c>
      <c r="EO41" s="5" t="str">
        <f t="shared" si="196"/>
        <v xml:space="preserve"> </v>
      </c>
      <c r="EP41" s="5">
        <f t="shared" si="197"/>
        <v>0.83817477050355693</v>
      </c>
      <c r="EQ41" s="5">
        <f t="shared" si="198"/>
        <v>1.2195742893007053</v>
      </c>
      <c r="ER41" s="5" t="str">
        <f t="shared" si="199"/>
        <v xml:space="preserve"> </v>
      </c>
      <c r="ES41" s="5" t="str">
        <f t="shared" si="200"/>
        <v xml:space="preserve"> </v>
      </c>
      <c r="ET41" s="5" t="str">
        <f t="shared" si="201"/>
        <v xml:space="preserve"> </v>
      </c>
      <c r="EU41" s="5">
        <f t="shared" si="202"/>
        <v>1.1387662606332298</v>
      </c>
      <c r="EV41" s="5" t="str">
        <f t="shared" si="203"/>
        <v xml:space="preserve"> </v>
      </c>
      <c r="EW41" s="5" t="str">
        <f t="shared" si="204"/>
        <v xml:space="preserve"> </v>
      </c>
      <c r="EX41" s="5" t="str">
        <f t="shared" si="205"/>
        <v xml:space="preserve"> </v>
      </c>
      <c r="EY41" s="5" t="str">
        <f t="shared" si="206"/>
        <v xml:space="preserve"> </v>
      </c>
      <c r="EZ41" s="5" t="str">
        <f t="shared" si="207"/>
        <v xml:space="preserve"> </v>
      </c>
      <c r="FA41" s="5" t="str">
        <f t="shared" si="208"/>
        <v xml:space="preserve"> </v>
      </c>
      <c r="FB41" s="5" t="str">
        <f t="shared" si="209"/>
        <v xml:space="preserve"> </v>
      </c>
      <c r="FC41" s="5" t="str">
        <f t="shared" si="106"/>
        <v xml:space="preserve"> </v>
      </c>
    </row>
    <row r="42" spans="1:159">
      <c r="A42" t="s">
        <v>77</v>
      </c>
      <c r="B42" s="17">
        <f t="shared" si="141"/>
        <v>640096.61835748795</v>
      </c>
      <c r="C42" s="19">
        <v>1242</v>
      </c>
      <c r="D42" s="19">
        <v>227</v>
      </c>
      <c r="E42" s="19">
        <v>568</v>
      </c>
      <c r="F42" s="19">
        <f t="shared" si="142"/>
        <v>795</v>
      </c>
      <c r="G42" s="39">
        <f t="shared" si="143"/>
        <v>-341</v>
      </c>
      <c r="H42" s="19">
        <f t="shared" si="144"/>
        <v>294.14999999999998</v>
      </c>
      <c r="I42" s="39">
        <v>37</v>
      </c>
      <c r="J42" s="17">
        <v>5</v>
      </c>
      <c r="K42" s="17">
        <v>102</v>
      </c>
      <c r="L42" s="17">
        <f t="shared" si="171"/>
        <v>107</v>
      </c>
      <c r="M42" s="17">
        <f t="shared" si="172"/>
        <v>-97</v>
      </c>
      <c r="N42" s="17"/>
      <c r="O42" s="17"/>
      <c r="P42" s="17" t="str">
        <f t="shared" si="147"/>
        <v xml:space="preserve"> </v>
      </c>
      <c r="Q42" s="17" t="str">
        <f t="shared" si="148"/>
        <v xml:space="preserve"> </v>
      </c>
      <c r="R42" s="17"/>
      <c r="S42" s="17"/>
      <c r="T42" s="17" t="str">
        <f t="shared" si="149"/>
        <v xml:space="preserve"> </v>
      </c>
      <c r="U42" s="17" t="str">
        <f t="shared" si="150"/>
        <v xml:space="preserve"> </v>
      </c>
      <c r="V42" s="17">
        <v>14</v>
      </c>
      <c r="W42" s="17">
        <v>125</v>
      </c>
      <c r="X42" s="17">
        <f t="shared" si="151"/>
        <v>139</v>
      </c>
      <c r="Y42" s="17">
        <f t="shared" si="152"/>
        <v>-111</v>
      </c>
      <c r="Z42" s="17">
        <v>6</v>
      </c>
      <c r="AA42" s="17">
        <v>67</v>
      </c>
      <c r="AB42" s="17">
        <f t="shared" si="153"/>
        <v>73</v>
      </c>
      <c r="AC42" s="17">
        <f t="shared" si="154"/>
        <v>-61</v>
      </c>
      <c r="AD42" s="17">
        <v>99</v>
      </c>
      <c r="AE42" s="17">
        <v>65</v>
      </c>
      <c r="AF42" s="17">
        <f t="shared" si="155"/>
        <v>164</v>
      </c>
      <c r="AG42" s="17">
        <f t="shared" si="156"/>
        <v>34</v>
      </c>
      <c r="AH42" s="17"/>
      <c r="AI42" s="17"/>
      <c r="AJ42" s="17" t="str">
        <f t="shared" si="157"/>
        <v xml:space="preserve"> </v>
      </c>
      <c r="AK42" s="17" t="str">
        <f t="shared" si="158"/>
        <v xml:space="preserve"> </v>
      </c>
      <c r="AL42" s="17"/>
      <c r="AM42" s="17"/>
      <c r="AN42" s="17" t="str">
        <f t="shared" si="159"/>
        <v xml:space="preserve"> </v>
      </c>
      <c r="AO42" s="17" t="str">
        <f t="shared" si="160"/>
        <v xml:space="preserve"> </v>
      </c>
      <c r="AP42" s="17">
        <v>64</v>
      </c>
      <c r="AQ42" s="17">
        <v>30</v>
      </c>
      <c r="AR42" s="17">
        <f t="shared" si="161"/>
        <v>94</v>
      </c>
      <c r="AS42" s="17">
        <f t="shared" si="162"/>
        <v>34</v>
      </c>
      <c r="AT42" s="17"/>
      <c r="AU42" s="17"/>
      <c r="AV42" s="17" t="str">
        <f t="shared" si="163"/>
        <v xml:space="preserve"> </v>
      </c>
      <c r="AW42" s="22" t="str">
        <f t="shared" si="164"/>
        <v xml:space="preserve"> </v>
      </c>
      <c r="AX42" s="17">
        <v>24</v>
      </c>
      <c r="AY42" s="17">
        <v>28</v>
      </c>
      <c r="AZ42" s="17">
        <v>23</v>
      </c>
      <c r="BA42" s="17">
        <v>28</v>
      </c>
      <c r="BB42" s="17">
        <v>24</v>
      </c>
      <c r="BC42" s="17">
        <v>19</v>
      </c>
      <c r="BD42" s="17">
        <v>15</v>
      </c>
      <c r="BE42" s="17">
        <v>19</v>
      </c>
      <c r="BF42" s="17"/>
      <c r="BG42" s="17"/>
      <c r="BH42" s="17">
        <v>10</v>
      </c>
      <c r="BI42" s="17"/>
      <c r="BJ42" s="17">
        <v>10</v>
      </c>
      <c r="BK42" s="17"/>
      <c r="BL42" s="17"/>
      <c r="BM42" s="17"/>
      <c r="BN42" s="17"/>
      <c r="BO42" s="17"/>
      <c r="BV42" s="22">
        <f t="shared" si="165"/>
        <v>595</v>
      </c>
      <c r="BW42" s="25">
        <v>0.42740600000000001</v>
      </c>
      <c r="BX42" s="15">
        <f t="shared" si="173"/>
        <v>531.11093433409917</v>
      </c>
      <c r="BY42" s="15">
        <f t="shared" si="174"/>
        <v>1328.9471837082306</v>
      </c>
      <c r="BZ42" s="15">
        <f t="shared" si="70"/>
        <v>1860.0581180423296</v>
      </c>
      <c r="CA42" s="15">
        <f t="shared" si="71"/>
        <v>-797.8362493741314</v>
      </c>
      <c r="CB42" s="15">
        <f t="shared" si="72"/>
        <v>0.39964788732394363</v>
      </c>
      <c r="CC42" s="15">
        <f t="shared" si="168"/>
        <v>11.698478729825974</v>
      </c>
      <c r="CD42" s="15">
        <f t="shared" si="166"/>
        <v>238.64896608844987</v>
      </c>
      <c r="CE42" s="15">
        <f t="shared" si="73"/>
        <v>250.34744481827585</v>
      </c>
      <c r="CF42" s="15">
        <f t="shared" si="74"/>
        <v>-226.95048735862389</v>
      </c>
      <c r="CG42" s="15">
        <f t="shared" si="75"/>
        <v>4.9019607843137254E-2</v>
      </c>
      <c r="CH42" s="15" t="str">
        <f t="shared" si="169"/>
        <v xml:space="preserve"> </v>
      </c>
      <c r="CI42" s="15" t="str">
        <f t="shared" si="167"/>
        <v xml:space="preserve"> </v>
      </c>
      <c r="CJ42" s="15" t="str">
        <f t="shared" si="76"/>
        <v xml:space="preserve"> </v>
      </c>
      <c r="CK42" s="15" t="str">
        <f t="shared" si="77"/>
        <v xml:space="preserve"> </v>
      </c>
      <c r="CL42" s="15" t="str">
        <f t="shared" si="78"/>
        <v xml:space="preserve"> </v>
      </c>
      <c r="CM42" s="15" t="str">
        <f t="shared" si="175"/>
        <v xml:space="preserve"> </v>
      </c>
      <c r="CN42" s="15" t="str">
        <f t="shared" si="176"/>
        <v xml:space="preserve"> </v>
      </c>
      <c r="CO42" s="15" t="str">
        <f t="shared" si="79"/>
        <v xml:space="preserve"> </v>
      </c>
      <c r="CP42" s="15" t="str">
        <f t="shared" si="80"/>
        <v xml:space="preserve"> </v>
      </c>
      <c r="CQ42" s="15" t="str">
        <f t="shared" si="81"/>
        <v xml:space="preserve"> </v>
      </c>
      <c r="CR42" s="15">
        <f t="shared" si="177"/>
        <v>32.755740443512728</v>
      </c>
      <c r="CS42" s="15">
        <f t="shared" si="178"/>
        <v>292.4619682456493</v>
      </c>
      <c r="CT42" s="15">
        <f t="shared" si="82"/>
        <v>325.21770868916201</v>
      </c>
      <c r="CU42" s="15">
        <f t="shared" si="83"/>
        <v>-259.7062278021366</v>
      </c>
      <c r="CV42" s="15">
        <f t="shared" si="84"/>
        <v>0.11200000000000002</v>
      </c>
      <c r="CW42" s="15">
        <f t="shared" si="211"/>
        <v>14.038174475791168</v>
      </c>
      <c r="CX42" s="15">
        <f t="shared" si="210"/>
        <v>156.75961497966804</v>
      </c>
      <c r="CY42" s="15">
        <f t="shared" si="85"/>
        <v>170.79778945545922</v>
      </c>
      <c r="CZ42" s="15">
        <f t="shared" si="86"/>
        <v>-142.72144050387686</v>
      </c>
      <c r="DA42" s="15">
        <f t="shared" si="87"/>
        <v>8.9552238805970144E-2</v>
      </c>
      <c r="DB42" s="15">
        <f t="shared" si="179"/>
        <v>231.62987885055426</v>
      </c>
      <c r="DC42" s="15">
        <f t="shared" si="180"/>
        <v>152.08022348773764</v>
      </c>
      <c r="DD42" s="15">
        <f t="shared" si="88"/>
        <v>383.7101023382919</v>
      </c>
      <c r="DE42" s="15">
        <f t="shared" si="89"/>
        <v>79.549655362816623</v>
      </c>
      <c r="DF42" s="15">
        <f t="shared" si="90"/>
        <v>1.5230769230769232</v>
      </c>
      <c r="DG42" s="15" t="str">
        <f>IF(AH42&lt;&gt;0,AH42/$BW42," ")</f>
        <v xml:space="preserve"> </v>
      </c>
      <c r="DH42" s="15" t="str">
        <f t="shared" si="140"/>
        <v xml:space="preserve"> </v>
      </c>
      <c r="DI42" s="15" t="str">
        <f t="shared" si="91"/>
        <v xml:space="preserve"> </v>
      </c>
      <c r="DJ42" s="15" t="str">
        <f t="shared" si="92"/>
        <v xml:space="preserve"> </v>
      </c>
      <c r="DK42" s="15" t="str">
        <f t="shared" si="93"/>
        <v xml:space="preserve"> </v>
      </c>
      <c r="DL42" s="15" t="str">
        <f t="shared" si="181"/>
        <v xml:space="preserve"> </v>
      </c>
      <c r="DM42" s="15" t="str">
        <f t="shared" si="182"/>
        <v xml:space="preserve"> </v>
      </c>
      <c r="DN42" s="15" t="str">
        <f t="shared" si="94"/>
        <v xml:space="preserve"> </v>
      </c>
      <c r="DO42" s="15" t="str">
        <f t="shared" si="95"/>
        <v xml:space="preserve"> </v>
      </c>
      <c r="DP42" s="15" t="str">
        <f t="shared" si="96"/>
        <v xml:space="preserve"> </v>
      </c>
      <c r="DQ42" s="15">
        <f t="shared" si="183"/>
        <v>149.74052774177247</v>
      </c>
      <c r="DR42" s="15">
        <f t="shared" si="184"/>
        <v>70.190872378955845</v>
      </c>
      <c r="DS42" s="15">
        <f t="shared" si="97"/>
        <v>219.93140012072831</v>
      </c>
      <c r="DT42" s="15">
        <f t="shared" si="98"/>
        <v>79.549655362816623</v>
      </c>
      <c r="DU42" s="15">
        <f t="shared" si="99"/>
        <v>2.1333333333333333</v>
      </c>
      <c r="DV42" s="15" t="str">
        <f t="shared" si="185"/>
        <v xml:space="preserve"> </v>
      </c>
      <c r="DW42" s="15" t="str">
        <f t="shared" si="186"/>
        <v xml:space="preserve"> </v>
      </c>
      <c r="DX42" s="15" t="str">
        <f t="shared" si="100"/>
        <v xml:space="preserve"> </v>
      </c>
      <c r="DY42" s="15" t="str">
        <f t="shared" si="101"/>
        <v xml:space="preserve"> </v>
      </c>
      <c r="DZ42" s="15" t="str">
        <f t="shared" si="102"/>
        <v xml:space="preserve"> </v>
      </c>
      <c r="EA42" s="15">
        <f>BX42-CC42-CR42-CW42-DB42-DQ42</f>
        <v>91.248134092642601</v>
      </c>
      <c r="EB42" s="15">
        <f>BY42-CD42-CS42-CX42-DC42-DR42</f>
        <v>418.80553852776973</v>
      </c>
      <c r="EC42" s="15">
        <f t="shared" si="103"/>
        <v>510.05367262041233</v>
      </c>
      <c r="ED42" s="15">
        <f t="shared" si="104"/>
        <v>-327.55740443512713</v>
      </c>
      <c r="EE42" s="28">
        <f t="shared" si="105"/>
        <v>0.21787709497206711</v>
      </c>
      <c r="EF42" s="5">
        <f t="shared" si="187"/>
        <v>13.065412532234824</v>
      </c>
      <c r="EG42" s="5">
        <f t="shared" si="188"/>
        <v>2.182582879492506</v>
      </c>
      <c r="EH42" s="5">
        <f t="shared" si="189"/>
        <v>1.2171173908135895</v>
      </c>
      <c r="EI42" s="5">
        <f t="shared" si="190"/>
        <v>4.7084146095379031</v>
      </c>
      <c r="EJ42" s="5">
        <f t="shared" si="191"/>
        <v>2.5367015797837569</v>
      </c>
      <c r="EK42" s="5">
        <f t="shared" si="192"/>
        <v>2.9819015837507079</v>
      </c>
      <c r="EL42" s="5">
        <f t="shared" si="193"/>
        <v>3.4914169333721272</v>
      </c>
      <c r="EM42" s="5">
        <f t="shared" si="194"/>
        <v>4.3825343550327984</v>
      </c>
      <c r="EN42" s="5" t="str">
        <f t="shared" si="195"/>
        <v xml:space="preserve"> </v>
      </c>
      <c r="EO42" s="5" t="str">
        <f t="shared" si="196"/>
        <v xml:space="preserve"> </v>
      </c>
      <c r="EP42" s="5">
        <f t="shared" si="197"/>
        <v>1.6763495410071139</v>
      </c>
      <c r="EQ42" s="5" t="str">
        <f t="shared" si="198"/>
        <v xml:space="preserve"> </v>
      </c>
      <c r="ER42" s="5">
        <f t="shared" si="199"/>
        <v>2.3849915344725483</v>
      </c>
      <c r="ES42" s="5" t="str">
        <f t="shared" si="200"/>
        <v xml:space="preserve"> </v>
      </c>
      <c r="ET42" s="5" t="str">
        <f t="shared" si="201"/>
        <v xml:space="preserve"> </v>
      </c>
      <c r="EU42" s="5" t="str">
        <f t="shared" si="202"/>
        <v xml:space="preserve"> </v>
      </c>
      <c r="EV42" s="5" t="str">
        <f t="shared" si="203"/>
        <v xml:space="preserve"> </v>
      </c>
      <c r="EW42" s="5" t="str">
        <f t="shared" si="204"/>
        <v xml:space="preserve"> </v>
      </c>
      <c r="EX42" s="5" t="str">
        <f t="shared" si="205"/>
        <v xml:space="preserve"> </v>
      </c>
      <c r="EY42" s="5" t="str">
        <f t="shared" si="206"/>
        <v xml:space="preserve"> </v>
      </c>
      <c r="EZ42" s="5" t="str">
        <f t="shared" si="207"/>
        <v xml:space="preserve"> </v>
      </c>
      <c r="FA42" s="5" t="str">
        <f t="shared" si="208"/>
        <v xml:space="preserve"> </v>
      </c>
      <c r="FB42" s="5" t="str">
        <f t="shared" si="209"/>
        <v xml:space="preserve"> </v>
      </c>
      <c r="FC42" s="5" t="str">
        <f t="shared" si="106"/>
        <v xml:space="preserve"> </v>
      </c>
    </row>
    <row r="43" spans="1:159">
      <c r="A43" t="s">
        <v>42</v>
      </c>
      <c r="B43" s="17">
        <f t="shared" si="141"/>
        <v>445839.87441130297</v>
      </c>
      <c r="C43" s="19">
        <v>1911</v>
      </c>
      <c r="D43" s="19">
        <v>209</v>
      </c>
      <c r="E43" s="19">
        <v>643</v>
      </c>
      <c r="F43" s="19">
        <f t="shared" si="142"/>
        <v>852</v>
      </c>
      <c r="G43" s="39">
        <f t="shared" si="143"/>
        <v>-434</v>
      </c>
      <c r="H43" s="19">
        <f t="shared" si="144"/>
        <v>451.56</v>
      </c>
      <c r="I43" s="39">
        <v>53</v>
      </c>
      <c r="J43" s="17">
        <v>38</v>
      </c>
      <c r="K43" s="17">
        <v>134</v>
      </c>
      <c r="L43" s="17">
        <f t="shared" si="171"/>
        <v>172</v>
      </c>
      <c r="M43" s="17">
        <f t="shared" si="172"/>
        <v>-96</v>
      </c>
      <c r="N43" s="17">
        <v>3</v>
      </c>
      <c r="O43" s="17">
        <v>69</v>
      </c>
      <c r="P43" s="17">
        <f t="shared" si="147"/>
        <v>72</v>
      </c>
      <c r="Q43" s="17">
        <f t="shared" si="148"/>
        <v>-66</v>
      </c>
      <c r="R43" s="17"/>
      <c r="S43" s="17"/>
      <c r="T43" s="17" t="str">
        <f t="shared" si="149"/>
        <v xml:space="preserve"> </v>
      </c>
      <c r="U43" s="17" t="str">
        <f t="shared" si="150"/>
        <v xml:space="preserve"> </v>
      </c>
      <c r="V43" s="17">
        <v>37</v>
      </c>
      <c r="W43" s="17">
        <v>151</v>
      </c>
      <c r="X43" s="17">
        <f t="shared" si="151"/>
        <v>188</v>
      </c>
      <c r="Y43" s="17">
        <f t="shared" si="152"/>
        <v>-114</v>
      </c>
      <c r="Z43" s="17">
        <v>9</v>
      </c>
      <c r="AA43" s="17">
        <v>79</v>
      </c>
      <c r="AB43" s="17">
        <f t="shared" si="153"/>
        <v>88</v>
      </c>
      <c r="AC43" s="17">
        <f t="shared" si="154"/>
        <v>-70</v>
      </c>
      <c r="AD43" s="17">
        <v>36</v>
      </c>
      <c r="AE43" s="17">
        <v>58</v>
      </c>
      <c r="AF43" s="17">
        <f t="shared" si="155"/>
        <v>94</v>
      </c>
      <c r="AG43" s="17">
        <f t="shared" si="156"/>
        <v>-22</v>
      </c>
      <c r="AH43" s="17"/>
      <c r="AI43" s="17"/>
      <c r="AJ43" s="17" t="str">
        <f t="shared" si="157"/>
        <v xml:space="preserve"> </v>
      </c>
      <c r="AK43" s="17" t="str">
        <f t="shared" si="158"/>
        <v xml:space="preserve"> </v>
      </c>
      <c r="AL43" s="17"/>
      <c r="AM43" s="17"/>
      <c r="AN43" s="17" t="str">
        <f t="shared" si="159"/>
        <v xml:space="preserve"> </v>
      </c>
      <c r="AO43" s="17" t="str">
        <f t="shared" si="160"/>
        <v xml:space="preserve"> </v>
      </c>
      <c r="AP43" s="17"/>
      <c r="AQ43" s="17"/>
      <c r="AR43" s="17" t="str">
        <f t="shared" si="161"/>
        <v xml:space="preserve"> </v>
      </c>
      <c r="AS43" s="17" t="str">
        <f t="shared" si="162"/>
        <v xml:space="preserve"> </v>
      </c>
      <c r="AT43" s="17"/>
      <c r="AU43" s="17"/>
      <c r="AV43" s="17" t="str">
        <f t="shared" si="163"/>
        <v xml:space="preserve"> </v>
      </c>
      <c r="AW43" s="22" t="str">
        <f t="shared" si="164"/>
        <v xml:space="preserve"> </v>
      </c>
      <c r="AX43" s="17">
        <v>35</v>
      </c>
      <c r="AY43" s="17">
        <v>33</v>
      </c>
      <c r="AZ43" s="17">
        <v>23</v>
      </c>
      <c r="BA43" s="17">
        <v>34</v>
      </c>
      <c r="BB43" s="17">
        <v>26</v>
      </c>
      <c r="BC43" s="17">
        <v>22</v>
      </c>
      <c r="BD43" s="17">
        <v>17</v>
      </c>
      <c r="BE43" s="17">
        <v>24</v>
      </c>
      <c r="BF43" s="17">
        <v>11</v>
      </c>
      <c r="BG43" s="17"/>
      <c r="BH43" s="17"/>
      <c r="BI43" s="17">
        <v>11</v>
      </c>
      <c r="BJ43" s="17"/>
      <c r="BK43" s="17"/>
      <c r="BL43" s="17"/>
      <c r="BM43" s="17"/>
      <c r="BN43" s="17"/>
      <c r="BO43" s="17"/>
      <c r="BV43" s="22">
        <f t="shared" si="165"/>
        <v>616</v>
      </c>
      <c r="BW43" s="25">
        <v>0.51219599999999998</v>
      </c>
      <c r="BX43" s="15">
        <f t="shared" si="173"/>
        <v>408.04691953861413</v>
      </c>
      <c r="BY43" s="15">
        <f t="shared" si="174"/>
        <v>1255.378800303009</v>
      </c>
      <c r="BZ43" s="15">
        <f t="shared" si="70"/>
        <v>1663.425719841623</v>
      </c>
      <c r="CA43" s="15">
        <f t="shared" si="71"/>
        <v>-847.3318807643949</v>
      </c>
      <c r="CB43" s="15">
        <f t="shared" si="72"/>
        <v>0.32503888024883359</v>
      </c>
      <c r="CC43" s="15">
        <f t="shared" si="168"/>
        <v>74.190349007020757</v>
      </c>
      <c r="CD43" s="15">
        <f t="shared" si="166"/>
        <v>261.61859913002053</v>
      </c>
      <c r="CE43" s="15">
        <f t="shared" si="73"/>
        <v>335.80894813704128</v>
      </c>
      <c r="CF43" s="15">
        <f t="shared" si="74"/>
        <v>-187.42825012299977</v>
      </c>
      <c r="CG43" s="15">
        <f t="shared" si="75"/>
        <v>0.28358208955223885</v>
      </c>
      <c r="CH43" s="15">
        <f t="shared" si="169"/>
        <v>5.8571328163437437</v>
      </c>
      <c r="CI43" s="15">
        <f t="shared" si="167"/>
        <v>134.71405477590611</v>
      </c>
      <c r="CJ43" s="15">
        <f t="shared" si="76"/>
        <v>140.57118759224986</v>
      </c>
      <c r="CK43" s="15">
        <f t="shared" si="77"/>
        <v>-128.85692195956236</v>
      </c>
      <c r="CL43" s="15">
        <f t="shared" si="78"/>
        <v>4.3478260869565216E-2</v>
      </c>
      <c r="CM43" s="15" t="str">
        <f t="shared" si="175"/>
        <v xml:space="preserve"> </v>
      </c>
      <c r="CN43" s="15" t="str">
        <f t="shared" si="176"/>
        <v xml:space="preserve"> </v>
      </c>
      <c r="CO43" s="15" t="str">
        <f t="shared" si="79"/>
        <v xml:space="preserve"> </v>
      </c>
      <c r="CP43" s="15" t="str">
        <f t="shared" si="80"/>
        <v xml:space="preserve"> </v>
      </c>
      <c r="CQ43" s="15" t="str">
        <f t="shared" si="81"/>
        <v xml:space="preserve"> </v>
      </c>
      <c r="CR43" s="15">
        <f t="shared" si="177"/>
        <v>72.237971401572835</v>
      </c>
      <c r="CS43" s="15">
        <f t="shared" si="178"/>
        <v>294.80901842263512</v>
      </c>
      <c r="CT43" s="15">
        <f t="shared" si="82"/>
        <v>367.04698982420797</v>
      </c>
      <c r="CU43" s="15">
        <f t="shared" si="83"/>
        <v>-222.57104702106227</v>
      </c>
      <c r="CV43" s="15">
        <f t="shared" si="84"/>
        <v>0.24503311258278143</v>
      </c>
      <c r="CW43" s="15">
        <f t="shared" si="211"/>
        <v>17.571398449031232</v>
      </c>
      <c r="CX43" s="15">
        <f t="shared" si="210"/>
        <v>154.23783083038524</v>
      </c>
      <c r="CY43" s="15">
        <f t="shared" si="85"/>
        <v>171.80922927941646</v>
      </c>
      <c r="CZ43" s="15">
        <f t="shared" si="86"/>
        <v>-136.66643238135401</v>
      </c>
      <c r="DA43" s="15">
        <f t="shared" si="87"/>
        <v>0.11392405063291142</v>
      </c>
      <c r="DB43" s="15">
        <f t="shared" si="179"/>
        <v>70.285593796124928</v>
      </c>
      <c r="DC43" s="15">
        <f t="shared" si="180"/>
        <v>113.23790111597904</v>
      </c>
      <c r="DD43" s="15">
        <f t="shared" si="88"/>
        <v>183.52349491210396</v>
      </c>
      <c r="DE43" s="15">
        <f t="shared" si="89"/>
        <v>-42.952307319854114</v>
      </c>
      <c r="DF43" s="15">
        <f t="shared" si="90"/>
        <v>0.62068965517241381</v>
      </c>
      <c r="DG43" s="15" t="str">
        <f>IF(AH43&lt;&gt;0,AH43/$BW43," ")</f>
        <v xml:space="preserve"> </v>
      </c>
      <c r="DH43" s="15" t="str">
        <f t="shared" si="140"/>
        <v xml:space="preserve"> </v>
      </c>
      <c r="DI43" s="15" t="str">
        <f t="shared" si="91"/>
        <v xml:space="preserve"> </v>
      </c>
      <c r="DJ43" s="15" t="str">
        <f t="shared" si="92"/>
        <v xml:space="preserve"> </v>
      </c>
      <c r="DK43" s="15" t="str">
        <f t="shared" si="93"/>
        <v xml:space="preserve"> </v>
      </c>
      <c r="DL43" s="15" t="str">
        <f t="shared" si="181"/>
        <v xml:space="preserve"> </v>
      </c>
      <c r="DM43" s="15" t="str">
        <f t="shared" si="182"/>
        <v xml:space="preserve"> </v>
      </c>
      <c r="DN43" s="15" t="str">
        <f t="shared" si="94"/>
        <v xml:space="preserve"> </v>
      </c>
      <c r="DO43" s="15" t="str">
        <f t="shared" si="95"/>
        <v xml:space="preserve"> </v>
      </c>
      <c r="DP43" s="15" t="str">
        <f t="shared" si="96"/>
        <v xml:space="preserve"> </v>
      </c>
      <c r="DQ43" s="15" t="str">
        <f t="shared" si="183"/>
        <v xml:space="preserve"> </v>
      </c>
      <c r="DR43" s="15" t="str">
        <f t="shared" si="184"/>
        <v xml:space="preserve"> </v>
      </c>
      <c r="DS43" s="15" t="str">
        <f t="shared" si="97"/>
        <v xml:space="preserve"> </v>
      </c>
      <c r="DT43" s="15" t="str">
        <f t="shared" si="98"/>
        <v xml:space="preserve"> </v>
      </c>
      <c r="DU43" s="15" t="str">
        <f t="shared" si="99"/>
        <v xml:space="preserve"> </v>
      </c>
      <c r="DV43" s="15" t="str">
        <f t="shared" si="185"/>
        <v xml:space="preserve"> </v>
      </c>
      <c r="DW43" s="15" t="str">
        <f t="shared" si="186"/>
        <v xml:space="preserve"> </v>
      </c>
      <c r="DX43" s="15" t="str">
        <f t="shared" si="100"/>
        <v xml:space="preserve"> </v>
      </c>
      <c r="DY43" s="15" t="str">
        <f t="shared" si="101"/>
        <v xml:space="preserve"> </v>
      </c>
      <c r="DZ43" s="15" t="str">
        <f t="shared" si="102"/>
        <v xml:space="preserve"> </v>
      </c>
      <c r="EA43" s="15">
        <f>BX43-CC43-CH43-CR43-CW43-DB43</f>
        <v>167.90447406852064</v>
      </c>
      <c r="EB43" s="15">
        <f>BY43-CD43-CI43-CS43-CX43-DC43</f>
        <v>296.76139602808303</v>
      </c>
      <c r="EC43" s="15">
        <f t="shared" si="103"/>
        <v>464.66587009660367</v>
      </c>
      <c r="ED43" s="15">
        <f t="shared" si="104"/>
        <v>-128.85692195956238</v>
      </c>
      <c r="EE43" s="28">
        <f t="shared" si="105"/>
        <v>0.56578947368421051</v>
      </c>
      <c r="EF43" s="5">
        <f t="shared" si="187"/>
        <v>19.053726609509116</v>
      </c>
      <c r="EG43" s="5">
        <f t="shared" si="188"/>
        <v>2.5723298222590247</v>
      </c>
      <c r="EH43" s="5">
        <f t="shared" si="189"/>
        <v>1.2171173908135895</v>
      </c>
      <c r="EI43" s="5">
        <f t="shared" si="190"/>
        <v>5.7173605972960253</v>
      </c>
      <c r="EJ43" s="5">
        <f t="shared" si="191"/>
        <v>2.7480933780990697</v>
      </c>
      <c r="EK43" s="5">
        <f t="shared" si="192"/>
        <v>3.4527281496060831</v>
      </c>
      <c r="EL43" s="5">
        <f t="shared" si="193"/>
        <v>3.9569391911550773</v>
      </c>
      <c r="EM43" s="5">
        <f t="shared" si="194"/>
        <v>5.5358328695151133</v>
      </c>
      <c r="EN43" s="5">
        <f t="shared" si="195"/>
        <v>2.4163068200040332</v>
      </c>
      <c r="EO43" s="5" t="str">
        <f t="shared" si="196"/>
        <v xml:space="preserve"> </v>
      </c>
      <c r="EP43" s="5" t="str">
        <f t="shared" si="197"/>
        <v xml:space="preserve"> </v>
      </c>
      <c r="EQ43" s="5">
        <f t="shared" si="198"/>
        <v>3.3538292955769395</v>
      </c>
      <c r="ER43" s="5" t="str">
        <f t="shared" si="199"/>
        <v xml:space="preserve"> </v>
      </c>
      <c r="ES43" s="5" t="str">
        <f t="shared" si="200"/>
        <v xml:space="preserve"> </v>
      </c>
      <c r="ET43" s="5" t="str">
        <f t="shared" si="201"/>
        <v xml:space="preserve"> </v>
      </c>
      <c r="EU43" s="5" t="str">
        <f t="shared" si="202"/>
        <v xml:space="preserve"> </v>
      </c>
      <c r="EV43" s="5" t="str">
        <f t="shared" si="203"/>
        <v xml:space="preserve"> </v>
      </c>
      <c r="EW43" s="5" t="str">
        <f t="shared" si="204"/>
        <v xml:space="preserve"> </v>
      </c>
      <c r="EX43" s="5" t="str">
        <f t="shared" si="205"/>
        <v xml:space="preserve"> </v>
      </c>
      <c r="EY43" s="5" t="str">
        <f t="shared" si="206"/>
        <v xml:space="preserve"> </v>
      </c>
      <c r="EZ43" s="5" t="str">
        <f t="shared" si="207"/>
        <v xml:space="preserve"> </v>
      </c>
      <c r="FA43" s="5" t="str">
        <f t="shared" si="208"/>
        <v xml:space="preserve"> </v>
      </c>
      <c r="FB43" s="5" t="str">
        <f t="shared" si="209"/>
        <v xml:space="preserve"> </v>
      </c>
      <c r="FC43" s="5" t="str">
        <f t="shared" si="106"/>
        <v xml:space="preserve"> </v>
      </c>
    </row>
    <row r="44" spans="1:159">
      <c r="A44" t="s">
        <v>216</v>
      </c>
      <c r="B44" s="17">
        <f t="shared" si="141"/>
        <v>161865.56927297669</v>
      </c>
      <c r="C44" s="19">
        <v>1458</v>
      </c>
      <c r="D44" s="19">
        <v>104</v>
      </c>
      <c r="E44" s="19">
        <v>132</v>
      </c>
      <c r="F44" s="19">
        <f t="shared" si="142"/>
        <v>236</v>
      </c>
      <c r="G44" s="39">
        <f t="shared" si="143"/>
        <v>-28</v>
      </c>
      <c r="H44" s="19">
        <f t="shared" si="144"/>
        <v>73.16</v>
      </c>
      <c r="I44" s="39">
        <v>31</v>
      </c>
      <c r="J44" s="17">
        <v>11</v>
      </c>
      <c r="K44" s="17">
        <v>22</v>
      </c>
      <c r="L44" s="17">
        <f t="shared" si="171"/>
        <v>33</v>
      </c>
      <c r="M44" s="17">
        <f t="shared" si="172"/>
        <v>-11</v>
      </c>
      <c r="N44" s="17"/>
      <c r="O44" s="17"/>
      <c r="P44" s="17" t="str">
        <f t="shared" si="147"/>
        <v xml:space="preserve"> </v>
      </c>
      <c r="Q44" s="17" t="str">
        <f t="shared" si="148"/>
        <v xml:space="preserve"> </v>
      </c>
      <c r="R44" s="17"/>
      <c r="S44" s="17"/>
      <c r="T44" s="17" t="str">
        <f t="shared" si="149"/>
        <v xml:space="preserve"> </v>
      </c>
      <c r="U44" s="17" t="str">
        <f t="shared" si="150"/>
        <v xml:space="preserve"> </v>
      </c>
      <c r="V44" s="17">
        <v>9</v>
      </c>
      <c r="W44" s="17">
        <v>23</v>
      </c>
      <c r="X44" s="17">
        <f t="shared" si="151"/>
        <v>32</v>
      </c>
      <c r="Y44" s="17">
        <f t="shared" si="152"/>
        <v>-14</v>
      </c>
      <c r="Z44" s="17"/>
      <c r="AA44" s="17"/>
      <c r="AB44" s="17" t="str">
        <f t="shared" si="153"/>
        <v xml:space="preserve"> </v>
      </c>
      <c r="AC44" s="17" t="str">
        <f t="shared" si="154"/>
        <v xml:space="preserve"> </v>
      </c>
      <c r="AD44" s="17">
        <v>48</v>
      </c>
      <c r="AE44" s="17">
        <v>22</v>
      </c>
      <c r="AF44" s="17">
        <f t="shared" si="155"/>
        <v>70</v>
      </c>
      <c r="AG44" s="17">
        <f t="shared" si="156"/>
        <v>26</v>
      </c>
      <c r="AH44" s="17">
        <v>0</v>
      </c>
      <c r="AI44" s="17">
        <v>19</v>
      </c>
      <c r="AJ44" s="17">
        <f t="shared" si="157"/>
        <v>19</v>
      </c>
      <c r="AK44" s="17">
        <f t="shared" si="158"/>
        <v>-19</v>
      </c>
      <c r="AL44" s="17">
        <v>30</v>
      </c>
      <c r="AM44" s="17">
        <v>6</v>
      </c>
      <c r="AN44" s="17">
        <f t="shared" si="159"/>
        <v>36</v>
      </c>
      <c r="AO44" s="17">
        <f t="shared" si="160"/>
        <v>24</v>
      </c>
      <c r="AP44" s="17"/>
      <c r="AQ44" s="17"/>
      <c r="AR44" s="17" t="str">
        <f t="shared" si="161"/>
        <v xml:space="preserve"> </v>
      </c>
      <c r="AS44" s="17" t="str">
        <f t="shared" si="162"/>
        <v xml:space="preserve"> </v>
      </c>
      <c r="AT44" s="17"/>
      <c r="AU44" s="17"/>
      <c r="AV44" s="17" t="str">
        <f t="shared" si="163"/>
        <v xml:space="preserve"> </v>
      </c>
      <c r="AW44" s="22" t="str">
        <f t="shared" si="164"/>
        <v xml:space="preserve"> </v>
      </c>
      <c r="AX44" s="17">
        <v>6</v>
      </c>
      <c r="AY44" s="17">
        <v>9</v>
      </c>
      <c r="AZ44" s="17">
        <v>8</v>
      </c>
      <c r="BA44" s="17">
        <v>8</v>
      </c>
      <c r="BB44" s="17">
        <v>7</v>
      </c>
      <c r="BC44" s="17">
        <v>5</v>
      </c>
      <c r="BD44" s="17">
        <v>4</v>
      </c>
      <c r="BE44" s="17">
        <v>7</v>
      </c>
      <c r="BF44" s="17"/>
      <c r="BG44" s="17"/>
      <c r="BH44" s="17">
        <v>3</v>
      </c>
      <c r="BI44" s="17"/>
      <c r="BJ44" s="17"/>
      <c r="BK44" s="17"/>
      <c r="BL44" s="17"/>
      <c r="BM44" s="17">
        <v>3</v>
      </c>
      <c r="BN44" s="17"/>
      <c r="BO44" s="17"/>
      <c r="BV44" s="22">
        <f t="shared" si="165"/>
        <v>176</v>
      </c>
      <c r="BW44" s="25">
        <v>0.24951200000000001</v>
      </c>
      <c r="BX44" s="15">
        <f t="shared" si="173"/>
        <v>416.81362018660423</v>
      </c>
      <c r="BY44" s="15">
        <f t="shared" si="174"/>
        <v>529.0326717753054</v>
      </c>
      <c r="BZ44" s="15">
        <f t="shared" si="70"/>
        <v>945.84629196190963</v>
      </c>
      <c r="CA44" s="15">
        <f t="shared" si="71"/>
        <v>-112.21905158870118</v>
      </c>
      <c r="CB44" s="15">
        <f t="shared" si="72"/>
        <v>0.78787878787878785</v>
      </c>
      <c r="CC44" s="15">
        <f t="shared" si="168"/>
        <v>44.08605598127545</v>
      </c>
      <c r="CD44" s="15">
        <f t="shared" si="166"/>
        <v>88.1721119625509</v>
      </c>
      <c r="CE44" s="15">
        <f t="shared" si="73"/>
        <v>132.25816794382635</v>
      </c>
      <c r="CF44" s="15">
        <f t="shared" si="74"/>
        <v>-44.08605598127545</v>
      </c>
      <c r="CG44" s="15">
        <f t="shared" si="75"/>
        <v>0.5</v>
      </c>
      <c r="CH44" s="15" t="str">
        <f t="shared" si="169"/>
        <v xml:space="preserve"> </v>
      </c>
      <c r="CI44" s="15" t="str">
        <f t="shared" si="167"/>
        <v xml:space="preserve"> </v>
      </c>
      <c r="CJ44" s="15" t="str">
        <f t="shared" si="76"/>
        <v xml:space="preserve"> </v>
      </c>
      <c r="CK44" s="15" t="str">
        <f t="shared" si="77"/>
        <v xml:space="preserve"> </v>
      </c>
      <c r="CL44" s="15" t="str">
        <f t="shared" si="78"/>
        <v xml:space="preserve"> </v>
      </c>
      <c r="CM44" s="15" t="str">
        <f t="shared" si="175"/>
        <v xml:space="preserve"> </v>
      </c>
      <c r="CN44" s="15" t="str">
        <f t="shared" si="176"/>
        <v xml:space="preserve"> </v>
      </c>
      <c r="CO44" s="15" t="str">
        <f t="shared" si="79"/>
        <v xml:space="preserve"> </v>
      </c>
      <c r="CP44" s="15" t="str">
        <f t="shared" si="80"/>
        <v xml:space="preserve"> </v>
      </c>
      <c r="CQ44" s="15" t="str">
        <f t="shared" si="81"/>
        <v xml:space="preserve"> </v>
      </c>
      <c r="CR44" s="15">
        <f t="shared" si="177"/>
        <v>36.070409439225365</v>
      </c>
      <c r="CS44" s="15">
        <f t="shared" si="178"/>
        <v>92.179935233575932</v>
      </c>
      <c r="CT44" s="15">
        <f t="shared" si="82"/>
        <v>128.2503446728013</v>
      </c>
      <c r="CU44" s="15">
        <f t="shared" si="83"/>
        <v>-56.109525794350567</v>
      </c>
      <c r="CV44" s="15">
        <f t="shared" si="84"/>
        <v>0.39130434782608697</v>
      </c>
      <c r="CW44" s="15" t="str">
        <f t="shared" si="211"/>
        <v xml:space="preserve"> </v>
      </c>
      <c r="CX44" s="15" t="str">
        <f t="shared" si="210"/>
        <v xml:space="preserve"> </v>
      </c>
      <c r="CY44" s="15" t="str">
        <f t="shared" si="85"/>
        <v xml:space="preserve"> </v>
      </c>
      <c r="CZ44" s="15" t="str">
        <f t="shared" si="86"/>
        <v xml:space="preserve"> </v>
      </c>
      <c r="DA44" s="15" t="str">
        <f t="shared" si="87"/>
        <v xml:space="preserve"> </v>
      </c>
      <c r="DB44" s="15">
        <f t="shared" si="179"/>
        <v>192.37551700920196</v>
      </c>
      <c r="DC44" s="15">
        <f t="shared" si="180"/>
        <v>88.1721119625509</v>
      </c>
      <c r="DD44" s="15">
        <f t="shared" si="88"/>
        <v>280.54762897175283</v>
      </c>
      <c r="DE44" s="15">
        <f t="shared" si="89"/>
        <v>104.20340504665106</v>
      </c>
      <c r="DF44" s="15">
        <f t="shared" si="90"/>
        <v>2.1818181818181817</v>
      </c>
      <c r="DG44" s="15">
        <v>0</v>
      </c>
      <c r="DH44" s="15">
        <f t="shared" si="140"/>
        <v>76.148642149475776</v>
      </c>
      <c r="DI44" s="15">
        <f t="shared" si="91"/>
        <v>76.148642149475776</v>
      </c>
      <c r="DJ44" s="15">
        <f t="shared" si="92"/>
        <v>-76.148642149475776</v>
      </c>
      <c r="DK44" s="15">
        <f t="shared" si="93"/>
        <v>0</v>
      </c>
      <c r="DL44" s="15">
        <f t="shared" si="181"/>
        <v>120.23469813075123</v>
      </c>
      <c r="DM44" s="15">
        <f t="shared" si="182"/>
        <v>24.046939626150245</v>
      </c>
      <c r="DN44" s="15">
        <f t="shared" si="94"/>
        <v>144.28163775690146</v>
      </c>
      <c r="DO44" s="15">
        <f t="shared" si="95"/>
        <v>96.187758504600978</v>
      </c>
      <c r="DP44" s="15">
        <f t="shared" si="96"/>
        <v>5</v>
      </c>
      <c r="DQ44" s="15" t="str">
        <f t="shared" si="183"/>
        <v xml:space="preserve"> </v>
      </c>
      <c r="DR44" s="15" t="str">
        <f t="shared" si="184"/>
        <v xml:space="preserve"> </v>
      </c>
      <c r="DS44" s="15" t="str">
        <f t="shared" si="97"/>
        <v xml:space="preserve"> </v>
      </c>
      <c r="DT44" s="15" t="str">
        <f t="shared" si="98"/>
        <v xml:space="preserve"> </v>
      </c>
      <c r="DU44" s="15" t="str">
        <f t="shared" si="99"/>
        <v xml:space="preserve"> </v>
      </c>
      <c r="DV44" s="15" t="str">
        <f t="shared" si="185"/>
        <v xml:space="preserve"> </v>
      </c>
      <c r="DW44" s="15" t="str">
        <f t="shared" si="186"/>
        <v xml:space="preserve"> </v>
      </c>
      <c r="DX44" s="15" t="str">
        <f t="shared" si="100"/>
        <v xml:space="preserve"> </v>
      </c>
      <c r="DY44" s="15" t="str">
        <f t="shared" si="101"/>
        <v xml:space="preserve"> </v>
      </c>
      <c r="DZ44" s="15" t="str">
        <f t="shared" si="102"/>
        <v xml:space="preserve"> </v>
      </c>
      <c r="EA44" s="15">
        <f>BX44-CC44-CR44-DB44-DG44-DL44</f>
        <v>24.046939626150234</v>
      </c>
      <c r="EB44" s="15">
        <f>BY44-CD44-CS44-DC44-DH44-DM44</f>
        <v>160.31293084100164</v>
      </c>
      <c r="EC44" s="15">
        <f t="shared" si="103"/>
        <v>184.35987046715189</v>
      </c>
      <c r="ED44" s="15">
        <f t="shared" si="104"/>
        <v>-136.2659912148514</v>
      </c>
      <c r="EE44" s="28">
        <f t="shared" si="105"/>
        <v>0.14999999999999991</v>
      </c>
      <c r="EF44" s="5">
        <f t="shared" si="187"/>
        <v>3.2663531330587059</v>
      </c>
      <c r="EG44" s="5">
        <f t="shared" si="188"/>
        <v>0.70154449697973398</v>
      </c>
      <c r="EH44" s="5">
        <f t="shared" si="189"/>
        <v>0.42334517941342242</v>
      </c>
      <c r="EI44" s="5">
        <f t="shared" si="190"/>
        <v>1.3452613170108294</v>
      </c>
      <c r="EJ44" s="5">
        <f t="shared" si="191"/>
        <v>0.73987129410359576</v>
      </c>
      <c r="EK44" s="5">
        <f t="shared" si="192"/>
        <v>0.78471094309229161</v>
      </c>
      <c r="EL44" s="5">
        <f t="shared" si="193"/>
        <v>0.93104451556590051</v>
      </c>
      <c r="EM44" s="5">
        <f t="shared" si="194"/>
        <v>1.6146179202752415</v>
      </c>
      <c r="EN44" s="5" t="str">
        <f t="shared" si="195"/>
        <v xml:space="preserve"> </v>
      </c>
      <c r="EO44" s="5" t="str">
        <f t="shared" si="196"/>
        <v xml:space="preserve"> </v>
      </c>
      <c r="EP44" s="5">
        <f t="shared" si="197"/>
        <v>0.50290486230213416</v>
      </c>
      <c r="EQ44" s="5" t="str">
        <f t="shared" si="198"/>
        <v xml:space="preserve"> </v>
      </c>
      <c r="ER44" s="5" t="str">
        <f t="shared" si="199"/>
        <v xml:space="preserve"> </v>
      </c>
      <c r="ES44" s="5" t="str">
        <f t="shared" si="200"/>
        <v xml:space="preserve"> </v>
      </c>
      <c r="ET44" s="5" t="str">
        <f t="shared" si="201"/>
        <v xml:space="preserve"> </v>
      </c>
      <c r="EU44" s="5">
        <f t="shared" si="202"/>
        <v>0.56938313031661492</v>
      </c>
      <c r="EV44" s="5" t="str">
        <f t="shared" si="203"/>
        <v xml:space="preserve"> </v>
      </c>
      <c r="EW44" s="5" t="str">
        <f t="shared" si="204"/>
        <v xml:space="preserve"> </v>
      </c>
      <c r="EX44" s="5" t="str">
        <f t="shared" si="205"/>
        <v xml:space="preserve"> </v>
      </c>
      <c r="EY44" s="5" t="str">
        <f t="shared" si="206"/>
        <v xml:space="preserve"> </v>
      </c>
      <c r="EZ44" s="5" t="str">
        <f t="shared" si="207"/>
        <v xml:space="preserve"> </v>
      </c>
      <c r="FA44" s="5" t="str">
        <f t="shared" si="208"/>
        <v xml:space="preserve"> </v>
      </c>
      <c r="FB44" s="5" t="str">
        <f t="shared" si="209"/>
        <v xml:space="preserve"> </v>
      </c>
      <c r="FC44" s="5" t="str">
        <f t="shared" si="106"/>
        <v xml:space="preserve"> </v>
      </c>
    </row>
    <row r="45" spans="1:159">
      <c r="A45" t="s">
        <v>76</v>
      </c>
      <c r="B45" s="17">
        <f t="shared" si="141"/>
        <v>1536273.1152204836</v>
      </c>
      <c r="C45" s="19">
        <v>703</v>
      </c>
      <c r="D45" s="19">
        <v>612</v>
      </c>
      <c r="E45" s="19">
        <v>468</v>
      </c>
      <c r="F45" s="19">
        <f t="shared" si="142"/>
        <v>1080</v>
      </c>
      <c r="G45" s="39">
        <f t="shared" si="143"/>
        <v>144</v>
      </c>
      <c r="H45" s="19">
        <f t="shared" si="144"/>
        <v>248.4</v>
      </c>
      <c r="I45" s="39">
        <v>23</v>
      </c>
      <c r="J45" s="17">
        <v>1</v>
      </c>
      <c r="K45" s="17">
        <v>83</v>
      </c>
      <c r="L45" s="17">
        <f t="shared" si="171"/>
        <v>84</v>
      </c>
      <c r="M45" s="17">
        <f t="shared" si="172"/>
        <v>-82</v>
      </c>
      <c r="N45" s="17"/>
      <c r="O45" s="17"/>
      <c r="P45" s="17" t="str">
        <f t="shared" si="147"/>
        <v xml:space="preserve"> </v>
      </c>
      <c r="Q45" s="17" t="str">
        <f t="shared" si="148"/>
        <v xml:space="preserve"> </v>
      </c>
      <c r="R45" s="17"/>
      <c r="S45" s="17"/>
      <c r="T45" s="17" t="str">
        <f t="shared" si="149"/>
        <v xml:space="preserve"> </v>
      </c>
      <c r="U45" s="17" t="str">
        <f t="shared" si="150"/>
        <v xml:space="preserve"> </v>
      </c>
      <c r="V45" s="17">
        <v>6</v>
      </c>
      <c r="W45" s="17">
        <v>115</v>
      </c>
      <c r="X45" s="17">
        <f t="shared" si="151"/>
        <v>121</v>
      </c>
      <c r="Y45" s="17">
        <f t="shared" si="152"/>
        <v>-109</v>
      </c>
      <c r="Z45" s="17">
        <v>2</v>
      </c>
      <c r="AA45" s="17">
        <v>83</v>
      </c>
      <c r="AB45" s="17">
        <f t="shared" si="153"/>
        <v>85</v>
      </c>
      <c r="AC45" s="17">
        <f t="shared" si="154"/>
        <v>-81</v>
      </c>
      <c r="AD45" s="17">
        <v>26</v>
      </c>
      <c r="AE45" s="17">
        <v>39</v>
      </c>
      <c r="AF45" s="17">
        <f t="shared" si="155"/>
        <v>65</v>
      </c>
      <c r="AG45" s="17">
        <f t="shared" si="156"/>
        <v>-13</v>
      </c>
      <c r="AH45" s="17">
        <v>565</v>
      </c>
      <c r="AI45" s="17">
        <v>47</v>
      </c>
      <c r="AJ45" s="17">
        <f t="shared" si="157"/>
        <v>612</v>
      </c>
      <c r="AK45" s="17">
        <f t="shared" si="158"/>
        <v>518</v>
      </c>
      <c r="AL45" s="17"/>
      <c r="AM45" s="17"/>
      <c r="AN45" s="17" t="str">
        <f t="shared" si="159"/>
        <v xml:space="preserve"> </v>
      </c>
      <c r="AO45" s="17" t="str">
        <f t="shared" si="160"/>
        <v xml:space="preserve"> </v>
      </c>
      <c r="AP45" s="17"/>
      <c r="AQ45" s="17"/>
      <c r="AR45" s="17" t="str">
        <f t="shared" si="161"/>
        <v xml:space="preserve"> </v>
      </c>
      <c r="AS45" s="17" t="str">
        <f t="shared" si="162"/>
        <v xml:space="preserve"> </v>
      </c>
      <c r="AT45" s="17"/>
      <c r="AU45" s="17"/>
      <c r="AV45" s="17" t="str">
        <f t="shared" si="163"/>
        <v xml:space="preserve"> </v>
      </c>
      <c r="AW45" s="22" t="str">
        <f t="shared" si="164"/>
        <v xml:space="preserve"> </v>
      </c>
      <c r="AX45" s="17">
        <v>19</v>
      </c>
      <c r="AY45" s="17">
        <v>47</v>
      </c>
      <c r="AZ45" s="17">
        <v>32</v>
      </c>
      <c r="BA45" s="17">
        <v>105</v>
      </c>
      <c r="BB45" s="17">
        <v>34</v>
      </c>
      <c r="BC45" s="17">
        <v>17</v>
      </c>
      <c r="BD45" s="17"/>
      <c r="BE45" s="17">
        <v>62</v>
      </c>
      <c r="BF45" s="17"/>
      <c r="BG45" s="17"/>
      <c r="BH45" s="17">
        <v>21</v>
      </c>
      <c r="BI45" s="17"/>
      <c r="BJ45" s="17"/>
      <c r="BK45" s="17"/>
      <c r="BL45" s="17"/>
      <c r="BM45" s="17"/>
      <c r="BN45" s="17">
        <v>26</v>
      </c>
      <c r="BO45" s="17"/>
      <c r="BT45">
        <v>17</v>
      </c>
      <c r="BV45" s="22">
        <f t="shared" si="165"/>
        <v>700</v>
      </c>
      <c r="BW45" s="25">
        <v>0.51351800000000003</v>
      </c>
      <c r="BX45" s="15">
        <f t="shared" si="173"/>
        <v>1191.7790612987276</v>
      </c>
      <c r="BY45" s="15">
        <f t="shared" si="174"/>
        <v>911.36045864020343</v>
      </c>
      <c r="BZ45" s="15">
        <f t="shared" si="70"/>
        <v>2103.1395199389308</v>
      </c>
      <c r="CA45" s="15">
        <f t="shared" si="71"/>
        <v>280.41860265852415</v>
      </c>
      <c r="CB45" s="15">
        <f t="shared" si="72"/>
        <v>1.3076923076923077</v>
      </c>
      <c r="CC45" s="15">
        <f t="shared" si="168"/>
        <v>1.947351407350862</v>
      </c>
      <c r="CD45" s="15">
        <f t="shared" si="166"/>
        <v>161.63016681012155</v>
      </c>
      <c r="CE45" s="15">
        <f t="shared" si="73"/>
        <v>163.5775182174724</v>
      </c>
      <c r="CF45" s="15">
        <f t="shared" si="74"/>
        <v>-159.6828154027707</v>
      </c>
      <c r="CG45" s="15">
        <f t="shared" si="75"/>
        <v>1.2048192771084336E-2</v>
      </c>
      <c r="CH45" s="15" t="str">
        <f t="shared" si="169"/>
        <v xml:space="preserve"> </v>
      </c>
      <c r="CI45" s="15" t="str">
        <f t="shared" si="167"/>
        <v xml:space="preserve"> </v>
      </c>
      <c r="CJ45" s="15" t="str">
        <f t="shared" si="76"/>
        <v xml:space="preserve"> </v>
      </c>
      <c r="CK45" s="15" t="str">
        <f t="shared" si="77"/>
        <v xml:space="preserve"> </v>
      </c>
      <c r="CL45" s="15" t="str">
        <f t="shared" si="78"/>
        <v xml:space="preserve"> </v>
      </c>
      <c r="CM45" s="15" t="str">
        <f t="shared" si="175"/>
        <v xml:space="preserve"> </v>
      </c>
      <c r="CN45" s="15" t="str">
        <f t="shared" si="176"/>
        <v xml:space="preserve"> </v>
      </c>
      <c r="CO45" s="15" t="str">
        <f t="shared" si="79"/>
        <v xml:space="preserve"> </v>
      </c>
      <c r="CP45" s="15" t="str">
        <f t="shared" si="80"/>
        <v xml:space="preserve"> </v>
      </c>
      <c r="CQ45" s="15" t="str">
        <f t="shared" si="81"/>
        <v xml:space="preserve"> </v>
      </c>
      <c r="CR45" s="15">
        <f t="shared" si="177"/>
        <v>11.684108444105172</v>
      </c>
      <c r="CS45" s="15">
        <f t="shared" si="178"/>
        <v>223.94541184534913</v>
      </c>
      <c r="CT45" s="15">
        <f t="shared" si="82"/>
        <v>235.62952028945429</v>
      </c>
      <c r="CU45" s="15">
        <f t="shared" si="83"/>
        <v>-212.26130340124396</v>
      </c>
      <c r="CV45" s="15">
        <f t="shared" si="84"/>
        <v>5.2173913043478265E-2</v>
      </c>
      <c r="CW45" s="15">
        <f t="shared" si="211"/>
        <v>3.894702814701724</v>
      </c>
      <c r="CX45" s="15">
        <f t="shared" si="210"/>
        <v>161.63016681012155</v>
      </c>
      <c r="CY45" s="15">
        <f t="shared" si="85"/>
        <v>165.52486962482328</v>
      </c>
      <c r="CZ45" s="15">
        <f t="shared" si="86"/>
        <v>-157.73546399541982</v>
      </c>
      <c r="DA45" s="15">
        <f t="shared" si="87"/>
        <v>2.4096385542168672E-2</v>
      </c>
      <c r="DB45" s="15">
        <f t="shared" si="179"/>
        <v>50.631136591122413</v>
      </c>
      <c r="DC45" s="15">
        <f t="shared" si="180"/>
        <v>75.946704886683619</v>
      </c>
      <c r="DD45" s="15">
        <f t="shared" si="88"/>
        <v>126.57784147780603</v>
      </c>
      <c r="DE45" s="15">
        <f t="shared" si="89"/>
        <v>-25.315568295561206</v>
      </c>
      <c r="DF45" s="15">
        <f t="shared" si="90"/>
        <v>0.66666666666666663</v>
      </c>
      <c r="DG45" s="15">
        <f>IF(AH45&lt;&gt;0,AH45/$BW45," ")</f>
        <v>1100.2535451532369</v>
      </c>
      <c r="DH45" s="15">
        <f t="shared" si="140"/>
        <v>91.525516145490514</v>
      </c>
      <c r="DI45" s="15">
        <f t="shared" si="91"/>
        <v>1191.7790612987274</v>
      </c>
      <c r="DJ45" s="15">
        <f t="shared" si="92"/>
        <v>1008.7280290077464</v>
      </c>
      <c r="DK45" s="15">
        <f t="shared" si="93"/>
        <v>12.021276595744681</v>
      </c>
      <c r="DL45" s="15" t="str">
        <f t="shared" si="181"/>
        <v xml:space="preserve"> </v>
      </c>
      <c r="DM45" s="15" t="str">
        <f t="shared" si="182"/>
        <v xml:space="preserve"> </v>
      </c>
      <c r="DN45" s="15" t="str">
        <f t="shared" si="94"/>
        <v xml:space="preserve"> </v>
      </c>
      <c r="DO45" s="15" t="str">
        <f t="shared" si="95"/>
        <v xml:space="preserve"> </v>
      </c>
      <c r="DP45" s="15" t="str">
        <f t="shared" si="96"/>
        <v xml:space="preserve"> </v>
      </c>
      <c r="DQ45" s="15" t="str">
        <f t="shared" si="183"/>
        <v xml:space="preserve"> </v>
      </c>
      <c r="DR45" s="15" t="str">
        <f t="shared" si="184"/>
        <v xml:space="preserve"> </v>
      </c>
      <c r="DS45" s="15" t="str">
        <f t="shared" si="97"/>
        <v xml:space="preserve"> </v>
      </c>
      <c r="DT45" s="15" t="str">
        <f t="shared" si="98"/>
        <v xml:space="preserve"> </v>
      </c>
      <c r="DU45" s="15" t="str">
        <f t="shared" si="99"/>
        <v xml:space="preserve"> </v>
      </c>
      <c r="DV45" s="15" t="str">
        <f t="shared" si="185"/>
        <v xml:space="preserve"> </v>
      </c>
      <c r="DW45" s="15" t="str">
        <f t="shared" si="186"/>
        <v xml:space="preserve"> </v>
      </c>
      <c r="DX45" s="15" t="str">
        <f t="shared" si="100"/>
        <v xml:space="preserve"> </v>
      </c>
      <c r="DY45" s="15" t="str">
        <f t="shared" si="101"/>
        <v xml:space="preserve"> </v>
      </c>
      <c r="DZ45" s="15" t="str">
        <f t="shared" si="102"/>
        <v xml:space="preserve"> </v>
      </c>
      <c r="EA45" s="15">
        <f>BX45-CC45-CR45-CW45-DB45-DG45</f>
        <v>23.368216888210327</v>
      </c>
      <c r="EB45" s="15">
        <f>BY45-CD45-CS45-CX45-DC45-DH45</f>
        <v>196.68249214243716</v>
      </c>
      <c r="EC45" s="15">
        <f t="shared" si="103"/>
        <v>220.05070903064748</v>
      </c>
      <c r="ED45" s="15">
        <f t="shared" si="104"/>
        <v>-173.31427525422683</v>
      </c>
      <c r="EE45" s="28">
        <f t="shared" si="105"/>
        <v>0.11881188118811867</v>
      </c>
      <c r="EF45" s="5">
        <f t="shared" si="187"/>
        <v>10.343451588019235</v>
      </c>
      <c r="EG45" s="5">
        <f t="shared" si="188"/>
        <v>3.6636212620052775</v>
      </c>
      <c r="EH45" s="5">
        <f t="shared" si="189"/>
        <v>1.6933807176536897</v>
      </c>
      <c r="EI45" s="5">
        <f t="shared" si="190"/>
        <v>17.656554785767135</v>
      </c>
      <c r="EJ45" s="5">
        <f t="shared" si="191"/>
        <v>3.593660571360322</v>
      </c>
      <c r="EK45" s="5">
        <f t="shared" si="192"/>
        <v>2.6680172065137913</v>
      </c>
      <c r="EL45" s="5" t="str">
        <f t="shared" si="193"/>
        <v xml:space="preserve"> </v>
      </c>
      <c r="EM45" s="5">
        <f t="shared" si="194"/>
        <v>14.30090157958071</v>
      </c>
      <c r="EN45" s="5" t="str">
        <f t="shared" si="195"/>
        <v xml:space="preserve"> </v>
      </c>
      <c r="EO45" s="5" t="str">
        <f t="shared" si="196"/>
        <v xml:space="preserve"> </v>
      </c>
      <c r="EP45" s="5">
        <f t="shared" si="197"/>
        <v>3.5203340361149396</v>
      </c>
      <c r="EQ45" s="5" t="str">
        <f t="shared" si="198"/>
        <v xml:space="preserve"> </v>
      </c>
      <c r="ER45" s="5" t="str">
        <f t="shared" si="199"/>
        <v xml:space="preserve"> </v>
      </c>
      <c r="ES45" s="5" t="str">
        <f t="shared" si="200"/>
        <v xml:space="preserve"> </v>
      </c>
      <c r="ET45" s="5" t="str">
        <f t="shared" si="201"/>
        <v xml:space="preserve"> </v>
      </c>
      <c r="EU45" s="5" t="str">
        <f t="shared" si="202"/>
        <v xml:space="preserve"> </v>
      </c>
      <c r="EV45" s="5">
        <f t="shared" si="203"/>
        <v>22.264772676670972</v>
      </c>
      <c r="EW45" s="5" t="str">
        <f t="shared" si="204"/>
        <v xml:space="preserve"> </v>
      </c>
      <c r="EX45" s="5" t="str">
        <f t="shared" si="205"/>
        <v xml:space="preserve"> </v>
      </c>
      <c r="EY45" s="5" t="str">
        <f t="shared" si="206"/>
        <v xml:space="preserve"> </v>
      </c>
      <c r="EZ45" s="5" t="str">
        <f t="shared" si="207"/>
        <v xml:space="preserve"> </v>
      </c>
      <c r="FA45" s="5" t="str">
        <f t="shared" si="208"/>
        <v xml:space="preserve"> </v>
      </c>
      <c r="FB45" s="5">
        <f t="shared" si="209"/>
        <v>21.184222987623428</v>
      </c>
      <c r="FC45" s="5" t="str">
        <f t="shared" si="106"/>
        <v xml:space="preserve"> </v>
      </c>
    </row>
    <row r="46" spans="1:159">
      <c r="A46" t="s">
        <v>71</v>
      </c>
      <c r="B46" s="17">
        <f t="shared" si="141"/>
        <v>4333333.333333333</v>
      </c>
      <c r="C46" s="19">
        <v>3090</v>
      </c>
      <c r="D46" s="19">
        <v>8859</v>
      </c>
      <c r="E46" s="19">
        <v>4531</v>
      </c>
      <c r="F46" s="19">
        <f t="shared" si="142"/>
        <v>13390</v>
      </c>
      <c r="G46" s="39">
        <f t="shared" si="143"/>
        <v>4328</v>
      </c>
      <c r="H46" s="19">
        <f t="shared" si="144"/>
        <v>9908.6</v>
      </c>
      <c r="I46" s="39">
        <v>74</v>
      </c>
      <c r="J46" s="17">
        <v>1399</v>
      </c>
      <c r="K46" s="17">
        <v>984</v>
      </c>
      <c r="L46" s="17">
        <f t="shared" si="171"/>
        <v>2383</v>
      </c>
      <c r="M46" s="17">
        <f t="shared" si="172"/>
        <v>415</v>
      </c>
      <c r="N46" s="17">
        <v>5221</v>
      </c>
      <c r="O46" s="17">
        <v>728</v>
      </c>
      <c r="P46" s="17">
        <f t="shared" si="147"/>
        <v>5949</v>
      </c>
      <c r="Q46" s="17">
        <f t="shared" si="148"/>
        <v>4493</v>
      </c>
      <c r="R46" s="17"/>
      <c r="S46" s="17"/>
      <c r="T46" s="17" t="str">
        <f t="shared" si="149"/>
        <v xml:space="preserve"> </v>
      </c>
      <c r="U46" s="17" t="str">
        <f t="shared" si="150"/>
        <v xml:space="preserve"> </v>
      </c>
      <c r="V46" s="17">
        <v>1137</v>
      </c>
      <c r="W46" s="17">
        <v>643</v>
      </c>
      <c r="X46" s="17">
        <f t="shared" si="151"/>
        <v>1780</v>
      </c>
      <c r="Y46" s="17">
        <f t="shared" si="152"/>
        <v>494</v>
      </c>
      <c r="Z46" s="17">
        <v>219</v>
      </c>
      <c r="AA46" s="17">
        <v>733</v>
      </c>
      <c r="AB46" s="17">
        <f t="shared" si="153"/>
        <v>952</v>
      </c>
      <c r="AC46" s="17">
        <f t="shared" si="154"/>
        <v>-514</v>
      </c>
      <c r="AD46" s="17"/>
      <c r="AE46" s="17"/>
      <c r="AF46" s="17" t="str">
        <f t="shared" si="155"/>
        <v xml:space="preserve"> </v>
      </c>
      <c r="AG46" s="17" t="str">
        <f t="shared" si="156"/>
        <v xml:space="preserve"> </v>
      </c>
      <c r="AH46" s="17"/>
      <c r="AI46" s="17"/>
      <c r="AJ46" s="17" t="str">
        <f t="shared" si="157"/>
        <v xml:space="preserve"> </v>
      </c>
      <c r="AK46" s="17" t="str">
        <f t="shared" si="158"/>
        <v xml:space="preserve"> </v>
      </c>
      <c r="AL46" s="17">
        <v>412</v>
      </c>
      <c r="AM46" s="17">
        <v>163</v>
      </c>
      <c r="AN46" s="17">
        <f t="shared" si="159"/>
        <v>575</v>
      </c>
      <c r="AO46" s="17">
        <f t="shared" si="160"/>
        <v>249</v>
      </c>
      <c r="AP46" s="17"/>
      <c r="AQ46" s="17"/>
      <c r="AR46" s="17" t="str">
        <f t="shared" si="161"/>
        <v xml:space="preserve"> </v>
      </c>
      <c r="AS46" s="17" t="str">
        <f t="shared" si="162"/>
        <v xml:space="preserve"> </v>
      </c>
      <c r="AT46" s="17"/>
      <c r="AU46" s="17"/>
      <c r="AV46" s="17" t="str">
        <f t="shared" si="163"/>
        <v xml:space="preserve"> </v>
      </c>
      <c r="AW46" s="22" t="str">
        <f t="shared" si="164"/>
        <v xml:space="preserve"> </v>
      </c>
      <c r="AX46" s="17">
        <v>384</v>
      </c>
      <c r="AY46" s="17">
        <v>434</v>
      </c>
      <c r="AZ46" s="17">
        <v>395</v>
      </c>
      <c r="BA46" s="17">
        <v>369</v>
      </c>
      <c r="BB46" s="17">
        <v>363</v>
      </c>
      <c r="BC46" s="17">
        <v>291</v>
      </c>
      <c r="BD46" s="17">
        <v>597</v>
      </c>
      <c r="BE46" s="17">
        <v>270</v>
      </c>
      <c r="BF46" s="17"/>
      <c r="BG46" s="17"/>
      <c r="BH46" s="17">
        <v>157</v>
      </c>
      <c r="BI46" s="17"/>
      <c r="BJ46" s="17"/>
      <c r="BK46" s="17"/>
      <c r="BL46" s="17">
        <v>248</v>
      </c>
      <c r="BM46" s="17"/>
      <c r="BN46" s="17"/>
      <c r="BO46" s="17"/>
      <c r="BV46" s="22">
        <f t="shared" si="165"/>
        <v>9882</v>
      </c>
      <c r="BW46" s="25">
        <v>2.72879</v>
      </c>
      <c r="BX46" s="15">
        <f t="shared" si="173"/>
        <v>3246.493867245189</v>
      </c>
      <c r="BY46" s="15">
        <f t="shared" si="174"/>
        <v>1660.4429069294449</v>
      </c>
      <c r="BZ46" s="15">
        <f t="shared" si="70"/>
        <v>4906.9367741746337</v>
      </c>
      <c r="CA46" s="15">
        <f t="shared" si="71"/>
        <v>1586.0509603157441</v>
      </c>
      <c r="CB46" s="15">
        <f t="shared" si="72"/>
        <v>1.9551975281394833</v>
      </c>
      <c r="CC46" s="15">
        <f t="shared" si="168"/>
        <v>512.68144488949315</v>
      </c>
      <c r="CD46" s="15">
        <f t="shared" si="166"/>
        <v>360.59938654128752</v>
      </c>
      <c r="CE46" s="15">
        <f t="shared" si="73"/>
        <v>873.28083143078061</v>
      </c>
      <c r="CF46" s="15">
        <f t="shared" si="74"/>
        <v>152.08205834820563</v>
      </c>
      <c r="CG46" s="15">
        <f t="shared" si="75"/>
        <v>1.4217479674796749</v>
      </c>
      <c r="CH46" s="15">
        <f t="shared" si="169"/>
        <v>1913.3022328577867</v>
      </c>
      <c r="CI46" s="15">
        <f t="shared" si="167"/>
        <v>266.78491199396069</v>
      </c>
      <c r="CJ46" s="15">
        <f t="shared" si="76"/>
        <v>2180.0871448517473</v>
      </c>
      <c r="CK46" s="15">
        <f t="shared" si="77"/>
        <v>1646.5173208638262</v>
      </c>
      <c r="CL46" s="15">
        <f t="shared" si="78"/>
        <v>7.1717032967032965</v>
      </c>
      <c r="CM46" s="15" t="str">
        <f t="shared" si="175"/>
        <v xml:space="preserve"> </v>
      </c>
      <c r="CN46" s="15" t="str">
        <f t="shared" si="176"/>
        <v xml:space="preserve"> </v>
      </c>
      <c r="CO46" s="15" t="str">
        <f t="shared" si="79"/>
        <v xml:space="preserve"> </v>
      </c>
      <c r="CP46" s="15" t="str">
        <f t="shared" si="80"/>
        <v xml:space="preserve"> </v>
      </c>
      <c r="CQ46" s="15" t="str">
        <f t="shared" si="81"/>
        <v xml:space="preserve"> </v>
      </c>
      <c r="CR46" s="15">
        <f t="shared" si="177"/>
        <v>416.66819359496333</v>
      </c>
      <c r="CS46" s="15">
        <f t="shared" si="178"/>
        <v>235.63557474191859</v>
      </c>
      <c r="CT46" s="15">
        <f t="shared" si="82"/>
        <v>652.30376833688194</v>
      </c>
      <c r="CU46" s="15">
        <f t="shared" si="83"/>
        <v>181.03261885304474</v>
      </c>
      <c r="CV46" s="15">
        <f t="shared" si="84"/>
        <v>1.7682737169517884</v>
      </c>
      <c r="CW46" s="15">
        <f t="shared" si="211"/>
        <v>80.255351272908499</v>
      </c>
      <c r="CX46" s="15">
        <f t="shared" si="210"/>
        <v>268.61722594996314</v>
      </c>
      <c r="CY46" s="15">
        <f t="shared" si="85"/>
        <v>348.87257722287166</v>
      </c>
      <c r="CZ46" s="15">
        <f t="shared" si="86"/>
        <v>-188.36187467705463</v>
      </c>
      <c r="DA46" s="15">
        <f t="shared" si="87"/>
        <v>0.29877216916780358</v>
      </c>
      <c r="DB46" s="15" t="str">
        <f t="shared" si="179"/>
        <v xml:space="preserve"> </v>
      </c>
      <c r="DC46" s="15" t="str">
        <f t="shared" si="180"/>
        <v xml:space="preserve"> </v>
      </c>
      <c r="DD46" s="15" t="str">
        <f t="shared" si="88"/>
        <v xml:space="preserve"> </v>
      </c>
      <c r="DE46" s="15" t="str">
        <f t="shared" si="89"/>
        <v xml:space="preserve"> </v>
      </c>
      <c r="DF46" s="15" t="str">
        <f t="shared" si="90"/>
        <v xml:space="preserve"> </v>
      </c>
      <c r="DG46" s="15" t="str">
        <f>IF(AH46&lt;&gt;0,AH46/$BW46," ")</f>
        <v xml:space="preserve"> </v>
      </c>
      <c r="DH46" s="15" t="str">
        <f t="shared" si="140"/>
        <v xml:space="preserve"> </v>
      </c>
      <c r="DI46" s="15" t="str">
        <f t="shared" si="91"/>
        <v xml:space="preserve"> </v>
      </c>
      <c r="DJ46" s="15" t="str">
        <f t="shared" si="92"/>
        <v xml:space="preserve"> </v>
      </c>
      <c r="DK46" s="15" t="str">
        <f t="shared" si="93"/>
        <v xml:space="preserve"> </v>
      </c>
      <c r="DL46" s="15">
        <f t="shared" si="181"/>
        <v>150.98266997460414</v>
      </c>
      <c r="DM46" s="15">
        <f t="shared" si="182"/>
        <v>59.733434965680758</v>
      </c>
      <c r="DN46" s="15">
        <f t="shared" si="94"/>
        <v>210.71610494028488</v>
      </c>
      <c r="DO46" s="15">
        <f t="shared" si="95"/>
        <v>91.249235008923378</v>
      </c>
      <c r="DP46" s="15">
        <f t="shared" si="96"/>
        <v>2.5276073619631902</v>
      </c>
      <c r="DQ46" s="15" t="str">
        <f t="shared" si="183"/>
        <v xml:space="preserve"> </v>
      </c>
      <c r="DR46" s="15" t="str">
        <f t="shared" si="184"/>
        <v xml:space="preserve"> </v>
      </c>
      <c r="DS46" s="15" t="str">
        <f t="shared" si="97"/>
        <v xml:space="preserve"> </v>
      </c>
      <c r="DT46" s="15" t="str">
        <f t="shared" si="98"/>
        <v xml:space="preserve"> </v>
      </c>
      <c r="DU46" s="15" t="str">
        <f t="shared" si="99"/>
        <v xml:space="preserve"> </v>
      </c>
      <c r="DV46" s="15" t="str">
        <f t="shared" si="185"/>
        <v xml:space="preserve"> </v>
      </c>
      <c r="DW46" s="15" t="str">
        <f t="shared" si="186"/>
        <v xml:space="preserve"> </v>
      </c>
      <c r="DX46" s="15" t="str">
        <f t="shared" si="100"/>
        <v xml:space="preserve"> </v>
      </c>
      <c r="DY46" s="15" t="str">
        <f t="shared" si="101"/>
        <v xml:space="preserve"> </v>
      </c>
      <c r="DZ46" s="15" t="str">
        <f t="shared" si="102"/>
        <v xml:space="preserve"> </v>
      </c>
      <c r="EA46" s="15">
        <f>BX46-CC46-CH46-CR46-CW46-DL46</f>
        <v>172.60397465543335</v>
      </c>
      <c r="EB46" s="15">
        <f>BY46-CD46-CI46-CS46-CX46-DM46</f>
        <v>469.07237273663418</v>
      </c>
      <c r="EC46" s="15">
        <f t="shared" si="103"/>
        <v>641.67634739206756</v>
      </c>
      <c r="ED46" s="15">
        <f t="shared" si="104"/>
        <v>-296.4683980812008</v>
      </c>
      <c r="EE46" s="28">
        <f t="shared" si="105"/>
        <v>0.36796874999999996</v>
      </c>
      <c r="EF46" s="5">
        <f t="shared" si="187"/>
        <v>209.04660051575718</v>
      </c>
      <c r="EG46" s="5">
        <f t="shared" si="188"/>
        <v>33.830034632133838</v>
      </c>
      <c r="EH46" s="5">
        <f t="shared" si="189"/>
        <v>20.902668233537732</v>
      </c>
      <c r="EI46" s="5">
        <f t="shared" si="190"/>
        <v>62.050178247124506</v>
      </c>
      <c r="EJ46" s="5">
        <f t="shared" si="191"/>
        <v>38.367611394229321</v>
      </c>
      <c r="EK46" s="5">
        <f t="shared" si="192"/>
        <v>45.670176887971373</v>
      </c>
      <c r="EL46" s="5">
        <f t="shared" si="193"/>
        <v>138.95839394821067</v>
      </c>
      <c r="EM46" s="5">
        <f t="shared" si="194"/>
        <v>62.278119782045025</v>
      </c>
      <c r="EN46" s="5" t="str">
        <f t="shared" si="195"/>
        <v xml:space="preserve"> </v>
      </c>
      <c r="EO46" s="5" t="str">
        <f t="shared" si="196"/>
        <v xml:space="preserve"> </v>
      </c>
      <c r="EP46" s="5">
        <f t="shared" si="197"/>
        <v>26.318687793811691</v>
      </c>
      <c r="EQ46" s="5" t="str">
        <f t="shared" si="198"/>
        <v xml:space="preserve"> </v>
      </c>
      <c r="ER46" s="5" t="str">
        <f t="shared" si="199"/>
        <v xml:space="preserve"> </v>
      </c>
      <c r="ES46" s="5" t="str">
        <f t="shared" si="200"/>
        <v xml:space="preserve"> </v>
      </c>
      <c r="ET46" s="5">
        <f t="shared" si="201"/>
        <v>121.84732333857734</v>
      </c>
      <c r="EU46" s="5" t="str">
        <f t="shared" si="202"/>
        <v xml:space="preserve"> </v>
      </c>
      <c r="EV46" s="5" t="str">
        <f t="shared" si="203"/>
        <v xml:space="preserve"> </v>
      </c>
      <c r="EW46" s="5" t="str">
        <f t="shared" si="204"/>
        <v xml:space="preserve"> </v>
      </c>
      <c r="EX46" s="5" t="str">
        <f t="shared" si="205"/>
        <v xml:space="preserve"> </v>
      </c>
      <c r="EY46" s="5" t="str">
        <f t="shared" si="206"/>
        <v xml:space="preserve"> </v>
      </c>
      <c r="EZ46" s="5" t="str">
        <f t="shared" si="207"/>
        <v xml:space="preserve"> </v>
      </c>
      <c r="FA46" s="5" t="str">
        <f t="shared" si="208"/>
        <v xml:space="preserve"> </v>
      </c>
      <c r="FB46" s="5" t="str">
        <f t="shared" si="209"/>
        <v xml:space="preserve"> </v>
      </c>
      <c r="FC46" s="5" t="str">
        <f t="shared" si="106"/>
        <v xml:space="preserve"> </v>
      </c>
    </row>
    <row r="47" spans="1:159">
      <c r="A47" t="s">
        <v>55</v>
      </c>
      <c r="B47" s="17">
        <f t="shared" si="141"/>
        <v>225433.52601156069</v>
      </c>
      <c r="C47" s="19">
        <v>1384</v>
      </c>
      <c r="D47" s="19">
        <v>44</v>
      </c>
      <c r="E47" s="19">
        <v>268</v>
      </c>
      <c r="F47" s="19">
        <f t="shared" si="142"/>
        <v>312</v>
      </c>
      <c r="G47" s="39">
        <f t="shared" si="143"/>
        <v>-224</v>
      </c>
      <c r="H47" s="19">
        <f t="shared" si="144"/>
        <v>112.32</v>
      </c>
      <c r="I47" s="39">
        <v>36</v>
      </c>
      <c r="J47" s="17">
        <v>1</v>
      </c>
      <c r="K47" s="17">
        <v>70</v>
      </c>
      <c r="L47" s="17">
        <f t="shared" si="171"/>
        <v>71</v>
      </c>
      <c r="M47" s="17">
        <f t="shared" si="172"/>
        <v>-69</v>
      </c>
      <c r="N47" s="17"/>
      <c r="O47" s="17"/>
      <c r="P47" s="17" t="str">
        <f t="shared" si="147"/>
        <v xml:space="preserve"> </v>
      </c>
      <c r="Q47" s="17" t="str">
        <f t="shared" si="148"/>
        <v xml:space="preserve"> </v>
      </c>
      <c r="R47" s="17"/>
      <c r="S47" s="17"/>
      <c r="T47" s="17" t="str">
        <f t="shared" si="149"/>
        <v xml:space="preserve"> </v>
      </c>
      <c r="U47" s="17" t="str">
        <f t="shared" si="150"/>
        <v xml:space="preserve"> </v>
      </c>
      <c r="V47" s="17">
        <v>9</v>
      </c>
      <c r="W47" s="17">
        <v>50</v>
      </c>
      <c r="X47" s="17">
        <f t="shared" si="151"/>
        <v>59</v>
      </c>
      <c r="Y47" s="17">
        <f t="shared" si="152"/>
        <v>-41</v>
      </c>
      <c r="Z47" s="17">
        <v>0</v>
      </c>
      <c r="AA47" s="17">
        <v>36</v>
      </c>
      <c r="AB47" s="17">
        <f t="shared" si="153"/>
        <v>36</v>
      </c>
      <c r="AC47" s="17">
        <f t="shared" si="154"/>
        <v>-36</v>
      </c>
      <c r="AD47" s="17">
        <v>21</v>
      </c>
      <c r="AE47" s="17">
        <v>33</v>
      </c>
      <c r="AF47" s="17">
        <f t="shared" si="155"/>
        <v>54</v>
      </c>
      <c r="AG47" s="17">
        <f t="shared" si="156"/>
        <v>-12</v>
      </c>
      <c r="AH47" s="17">
        <v>0</v>
      </c>
      <c r="AI47" s="17">
        <v>44</v>
      </c>
      <c r="AJ47" s="17">
        <f t="shared" si="157"/>
        <v>44</v>
      </c>
      <c r="AK47" s="17">
        <f t="shared" si="158"/>
        <v>-44</v>
      </c>
      <c r="AL47" s="17"/>
      <c r="AM47" s="17"/>
      <c r="AN47" s="17" t="str">
        <f t="shared" si="159"/>
        <v xml:space="preserve"> </v>
      </c>
      <c r="AO47" s="17" t="str">
        <f t="shared" si="160"/>
        <v xml:space="preserve"> </v>
      </c>
      <c r="AP47" s="17"/>
      <c r="AQ47" s="17"/>
      <c r="AR47" s="17" t="str">
        <f t="shared" si="161"/>
        <v xml:space="preserve"> </v>
      </c>
      <c r="AS47" s="17" t="str">
        <f t="shared" si="162"/>
        <v xml:space="preserve"> </v>
      </c>
      <c r="AT47" s="17"/>
      <c r="AU47" s="17"/>
      <c r="AV47" s="17" t="str">
        <f t="shared" si="163"/>
        <v xml:space="preserve"> </v>
      </c>
      <c r="AW47" s="22" t="str">
        <f t="shared" si="164"/>
        <v xml:space="preserve"> </v>
      </c>
      <c r="AX47" s="17">
        <v>14</v>
      </c>
      <c r="AY47" s="17">
        <v>13</v>
      </c>
      <c r="AZ47" s="17">
        <v>9</v>
      </c>
      <c r="BA47" s="17">
        <v>15</v>
      </c>
      <c r="BB47" s="17">
        <v>10</v>
      </c>
      <c r="BC47" s="17">
        <v>8</v>
      </c>
      <c r="BD47" s="17"/>
      <c r="BE47" s="17">
        <v>12</v>
      </c>
      <c r="BF47" s="17">
        <v>4</v>
      </c>
      <c r="BG47" s="17"/>
      <c r="BH47" s="17">
        <v>4</v>
      </c>
      <c r="BI47" s="17"/>
      <c r="BJ47" s="17">
        <v>4</v>
      </c>
      <c r="BK47" s="17"/>
      <c r="BL47" s="17"/>
      <c r="BM47" s="17"/>
      <c r="BN47" s="17"/>
      <c r="BO47" s="17"/>
      <c r="BV47" s="22">
        <f t="shared" si="165"/>
        <v>219</v>
      </c>
      <c r="BW47" s="25">
        <v>0.379886</v>
      </c>
      <c r="BX47" s="15">
        <f t="shared" si="173"/>
        <v>115.82422095049567</v>
      </c>
      <c r="BY47" s="15">
        <f t="shared" si="174"/>
        <v>705.47480033483725</v>
      </c>
      <c r="BZ47" s="15">
        <f t="shared" si="70"/>
        <v>821.29902128533297</v>
      </c>
      <c r="CA47" s="15">
        <f t="shared" si="71"/>
        <v>-589.65057938434154</v>
      </c>
      <c r="CB47" s="15">
        <f t="shared" si="72"/>
        <v>0.16417910447761194</v>
      </c>
      <c r="CC47" s="15">
        <f t="shared" si="168"/>
        <v>2.6323686579658108</v>
      </c>
      <c r="CD47" s="15">
        <f t="shared" si="166"/>
        <v>184.26580605760677</v>
      </c>
      <c r="CE47" s="15">
        <f t="shared" si="73"/>
        <v>186.89817471557257</v>
      </c>
      <c r="CF47" s="15">
        <f t="shared" si="74"/>
        <v>-181.63343739964097</v>
      </c>
      <c r="CG47" s="15">
        <f t="shared" si="75"/>
        <v>1.4285714285714285E-2</v>
      </c>
      <c r="CH47" s="15" t="str">
        <f t="shared" si="169"/>
        <v xml:space="preserve"> </v>
      </c>
      <c r="CI47" s="15" t="str">
        <f t="shared" si="167"/>
        <v xml:space="preserve"> </v>
      </c>
      <c r="CJ47" s="15" t="str">
        <f t="shared" si="76"/>
        <v xml:space="preserve"> </v>
      </c>
      <c r="CK47" s="15" t="str">
        <f t="shared" si="77"/>
        <v xml:space="preserve"> </v>
      </c>
      <c r="CL47" s="15" t="str">
        <f t="shared" si="78"/>
        <v xml:space="preserve"> </v>
      </c>
      <c r="CM47" s="15" t="str">
        <f t="shared" si="175"/>
        <v xml:space="preserve"> </v>
      </c>
      <c r="CN47" s="15" t="str">
        <f t="shared" si="176"/>
        <v xml:space="preserve"> </v>
      </c>
      <c r="CO47" s="15" t="str">
        <f t="shared" si="79"/>
        <v xml:space="preserve"> </v>
      </c>
      <c r="CP47" s="15" t="str">
        <f t="shared" si="80"/>
        <v xml:space="preserve"> </v>
      </c>
      <c r="CQ47" s="15" t="str">
        <f t="shared" si="81"/>
        <v xml:space="preserve"> </v>
      </c>
      <c r="CR47" s="15">
        <f t="shared" si="177"/>
        <v>23.691317921692296</v>
      </c>
      <c r="CS47" s="15">
        <f t="shared" si="178"/>
        <v>131.61843289829054</v>
      </c>
      <c r="CT47" s="15">
        <f t="shared" si="82"/>
        <v>155.30975081998284</v>
      </c>
      <c r="CU47" s="15">
        <f t="shared" si="83"/>
        <v>-107.92711497659823</v>
      </c>
      <c r="CV47" s="15">
        <f t="shared" si="84"/>
        <v>0.18</v>
      </c>
      <c r="CW47" s="15">
        <v>0</v>
      </c>
      <c r="CX47" s="15">
        <f t="shared" si="210"/>
        <v>94.765271686769182</v>
      </c>
      <c r="CY47" s="15">
        <f t="shared" si="85"/>
        <v>94.765271686769182</v>
      </c>
      <c r="CZ47" s="15">
        <f t="shared" si="86"/>
        <v>-94.765271686769182</v>
      </c>
      <c r="DA47" s="15">
        <f t="shared" si="87"/>
        <v>0</v>
      </c>
      <c r="DB47" s="15">
        <f t="shared" si="179"/>
        <v>55.279741817282023</v>
      </c>
      <c r="DC47" s="15">
        <f t="shared" si="180"/>
        <v>86.868165712871757</v>
      </c>
      <c r="DD47" s="15">
        <f t="shared" si="88"/>
        <v>142.14790753015379</v>
      </c>
      <c r="DE47" s="15">
        <f t="shared" si="89"/>
        <v>-31.588423895589735</v>
      </c>
      <c r="DF47" s="15">
        <f t="shared" si="90"/>
        <v>0.63636363636363635</v>
      </c>
      <c r="DG47" s="15">
        <v>0</v>
      </c>
      <c r="DH47" s="15">
        <f t="shared" si="140"/>
        <v>115.82422095049567</v>
      </c>
      <c r="DI47" s="15">
        <f t="shared" si="91"/>
        <v>115.82422095049567</v>
      </c>
      <c r="DJ47" s="15">
        <f t="shared" si="92"/>
        <v>-115.82422095049567</v>
      </c>
      <c r="DK47" s="15">
        <f t="shared" si="93"/>
        <v>0</v>
      </c>
      <c r="DL47" s="15" t="str">
        <f t="shared" si="181"/>
        <v xml:space="preserve"> </v>
      </c>
      <c r="DM47" s="15" t="str">
        <f t="shared" si="182"/>
        <v xml:space="preserve"> </v>
      </c>
      <c r="DN47" s="15" t="str">
        <f t="shared" si="94"/>
        <v xml:space="preserve"> </v>
      </c>
      <c r="DO47" s="15" t="str">
        <f t="shared" si="95"/>
        <v xml:space="preserve"> </v>
      </c>
      <c r="DP47" s="15" t="str">
        <f t="shared" si="96"/>
        <v xml:space="preserve"> </v>
      </c>
      <c r="DQ47" s="15" t="str">
        <f t="shared" si="183"/>
        <v xml:space="preserve"> </v>
      </c>
      <c r="DR47" s="15" t="str">
        <f t="shared" si="184"/>
        <v xml:space="preserve"> </v>
      </c>
      <c r="DS47" s="15" t="str">
        <f t="shared" si="97"/>
        <v xml:space="preserve"> </v>
      </c>
      <c r="DT47" s="15" t="str">
        <f t="shared" si="98"/>
        <v xml:space="preserve"> </v>
      </c>
      <c r="DU47" s="15" t="str">
        <f t="shared" si="99"/>
        <v xml:space="preserve"> </v>
      </c>
      <c r="DV47" s="15" t="str">
        <f t="shared" si="185"/>
        <v xml:space="preserve"> </v>
      </c>
      <c r="DW47" s="15" t="str">
        <f t="shared" si="186"/>
        <v xml:space="preserve"> </v>
      </c>
      <c r="DX47" s="15" t="str">
        <f t="shared" si="100"/>
        <v xml:space="preserve"> </v>
      </c>
      <c r="DY47" s="15" t="str">
        <f t="shared" si="101"/>
        <v xml:space="preserve"> </v>
      </c>
      <c r="DZ47" s="15" t="str">
        <f t="shared" si="102"/>
        <v xml:space="preserve"> </v>
      </c>
      <c r="EA47" s="15">
        <f>BX47-CC47-CR47-CW47-DB47-DG47</f>
        <v>34.220792553555533</v>
      </c>
      <c r="EB47" s="15">
        <f>BY47-CD47-CS47-CX47-DC47-DH47</f>
        <v>92.132903028803284</v>
      </c>
      <c r="EC47" s="15">
        <f t="shared" si="103"/>
        <v>126.35369558235882</v>
      </c>
      <c r="ED47" s="15">
        <f t="shared" si="104"/>
        <v>-57.912110475247751</v>
      </c>
      <c r="EE47" s="28">
        <f t="shared" si="105"/>
        <v>0.37142857142857172</v>
      </c>
      <c r="EF47" s="5">
        <f t="shared" si="187"/>
        <v>7.6214906438036465</v>
      </c>
      <c r="EG47" s="5">
        <f t="shared" si="188"/>
        <v>1.0133420511929492</v>
      </c>
      <c r="EH47" s="5">
        <f t="shared" si="189"/>
        <v>0.47626332684010025</v>
      </c>
      <c r="EI47" s="5">
        <f t="shared" si="190"/>
        <v>2.5223649693953054</v>
      </c>
      <c r="EJ47" s="5">
        <f t="shared" si="191"/>
        <v>1.0569589915765654</v>
      </c>
      <c r="EK47" s="5">
        <f t="shared" si="192"/>
        <v>1.2555375089476666</v>
      </c>
      <c r="EL47" s="5" t="str">
        <f t="shared" si="193"/>
        <v xml:space="preserve"> </v>
      </c>
      <c r="EM47" s="5">
        <f t="shared" si="194"/>
        <v>2.7679164347575567</v>
      </c>
      <c r="EN47" s="5">
        <f t="shared" si="195"/>
        <v>0.8786570254560121</v>
      </c>
      <c r="EO47" s="5" t="str">
        <f t="shared" si="196"/>
        <v xml:space="preserve"> </v>
      </c>
      <c r="EP47" s="5">
        <f t="shared" si="197"/>
        <v>0.67053981640284555</v>
      </c>
      <c r="EQ47" s="5" t="str">
        <f t="shared" si="198"/>
        <v xml:space="preserve"> </v>
      </c>
      <c r="ER47" s="5">
        <f t="shared" si="199"/>
        <v>0.95399661378901945</v>
      </c>
      <c r="ES47" s="5" t="str">
        <f t="shared" si="200"/>
        <v xml:space="preserve"> </v>
      </c>
      <c r="ET47" s="5" t="str">
        <f t="shared" si="201"/>
        <v xml:space="preserve"> </v>
      </c>
      <c r="EU47" s="5" t="str">
        <f t="shared" si="202"/>
        <v xml:space="preserve"> </v>
      </c>
      <c r="EV47" s="5" t="str">
        <f t="shared" si="203"/>
        <v xml:space="preserve"> </v>
      </c>
      <c r="EW47" s="5" t="str">
        <f t="shared" si="204"/>
        <v xml:space="preserve"> </v>
      </c>
      <c r="EX47" s="5" t="str">
        <f t="shared" si="205"/>
        <v xml:space="preserve"> </v>
      </c>
      <c r="EY47" s="5" t="str">
        <f t="shared" si="206"/>
        <v xml:space="preserve"> </v>
      </c>
      <c r="EZ47" s="5" t="str">
        <f t="shared" si="207"/>
        <v xml:space="preserve"> </v>
      </c>
      <c r="FA47" s="5" t="str">
        <f t="shared" si="208"/>
        <v xml:space="preserve"> </v>
      </c>
      <c r="FB47" s="5" t="str">
        <f t="shared" si="209"/>
        <v xml:space="preserve"> </v>
      </c>
      <c r="FC47" s="5" t="str">
        <f t="shared" si="106"/>
        <v xml:space="preserve"> </v>
      </c>
    </row>
    <row r="48" spans="1:159">
      <c r="A48" t="s">
        <v>62</v>
      </c>
      <c r="B48" s="17">
        <f t="shared" si="141"/>
        <v>2406431.7482039002</v>
      </c>
      <c r="C48" s="19">
        <v>2923</v>
      </c>
      <c r="D48" s="19">
        <v>4399</v>
      </c>
      <c r="E48" s="19">
        <v>2635</v>
      </c>
      <c r="F48" s="19">
        <f t="shared" si="142"/>
        <v>7034</v>
      </c>
      <c r="G48" s="39">
        <f t="shared" si="143"/>
        <v>1764</v>
      </c>
      <c r="H48" s="19">
        <f t="shared" si="144"/>
        <v>5064.4799999999996</v>
      </c>
      <c r="I48" s="39">
        <v>72</v>
      </c>
      <c r="J48" s="17">
        <v>1244</v>
      </c>
      <c r="K48" s="17">
        <v>537</v>
      </c>
      <c r="L48" s="17">
        <f t="shared" si="171"/>
        <v>1781</v>
      </c>
      <c r="M48" s="17">
        <f t="shared" si="172"/>
        <v>707</v>
      </c>
      <c r="N48" s="17">
        <v>1587</v>
      </c>
      <c r="O48" s="17">
        <v>349</v>
      </c>
      <c r="P48" s="17">
        <f t="shared" si="147"/>
        <v>1936</v>
      </c>
      <c r="Q48" s="17">
        <f t="shared" si="148"/>
        <v>1238</v>
      </c>
      <c r="R48" s="17"/>
      <c r="S48" s="17"/>
      <c r="T48" s="17" t="str">
        <f t="shared" si="149"/>
        <v xml:space="preserve"> </v>
      </c>
      <c r="U48" s="17" t="str">
        <f t="shared" si="150"/>
        <v xml:space="preserve"> </v>
      </c>
      <c r="V48" s="17">
        <v>1083</v>
      </c>
      <c r="W48" s="17">
        <v>519</v>
      </c>
      <c r="X48" s="17">
        <f t="shared" si="151"/>
        <v>1602</v>
      </c>
      <c r="Y48" s="17">
        <f t="shared" si="152"/>
        <v>564</v>
      </c>
      <c r="Z48" s="17">
        <v>176</v>
      </c>
      <c r="AA48" s="17">
        <v>372</v>
      </c>
      <c r="AB48" s="17">
        <f t="shared" si="153"/>
        <v>548</v>
      </c>
      <c r="AC48" s="17">
        <f t="shared" si="154"/>
        <v>-196</v>
      </c>
      <c r="AD48" s="17">
        <v>105</v>
      </c>
      <c r="AE48" s="17">
        <v>188</v>
      </c>
      <c r="AF48" s="17">
        <f t="shared" si="155"/>
        <v>293</v>
      </c>
      <c r="AG48" s="17">
        <f t="shared" si="156"/>
        <v>-83</v>
      </c>
      <c r="AH48" s="17"/>
      <c r="AI48" s="17"/>
      <c r="AJ48" s="17" t="str">
        <f t="shared" si="157"/>
        <v xml:space="preserve"> </v>
      </c>
      <c r="AK48" s="17" t="str">
        <f t="shared" si="158"/>
        <v xml:space="preserve"> </v>
      </c>
      <c r="AL48" s="17"/>
      <c r="AM48" s="17"/>
      <c r="AN48" s="17" t="str">
        <f t="shared" si="159"/>
        <v xml:space="preserve"> </v>
      </c>
      <c r="AO48" s="17" t="str">
        <f t="shared" si="160"/>
        <v xml:space="preserve"> </v>
      </c>
      <c r="AP48" s="17"/>
      <c r="AQ48" s="17"/>
      <c r="AR48" s="17" t="str">
        <f t="shared" si="161"/>
        <v xml:space="preserve"> </v>
      </c>
      <c r="AS48" s="17" t="str">
        <f t="shared" si="162"/>
        <v xml:space="preserve"> </v>
      </c>
      <c r="AT48" s="17"/>
      <c r="AU48" s="17"/>
      <c r="AV48" s="17" t="str">
        <f t="shared" si="163"/>
        <v xml:space="preserve"> </v>
      </c>
      <c r="AW48" s="22" t="str">
        <f t="shared" si="164"/>
        <v xml:space="preserve"> </v>
      </c>
      <c r="AX48" s="17">
        <v>264</v>
      </c>
      <c r="AY48" s="17">
        <v>248</v>
      </c>
      <c r="AZ48" s="17">
        <v>199</v>
      </c>
      <c r="BA48" s="17">
        <v>217</v>
      </c>
      <c r="BB48" s="17">
        <v>193</v>
      </c>
      <c r="BC48" s="17">
        <v>182</v>
      </c>
      <c r="BD48" s="17">
        <v>230</v>
      </c>
      <c r="BE48" s="17">
        <v>149</v>
      </c>
      <c r="BF48" s="17"/>
      <c r="BG48" s="17"/>
      <c r="BH48" s="17"/>
      <c r="BI48" s="17"/>
      <c r="BJ48" s="17"/>
      <c r="BK48" s="17">
        <v>88</v>
      </c>
      <c r="BL48" s="17">
        <v>105</v>
      </c>
      <c r="BM48" s="17"/>
      <c r="BN48" s="17"/>
      <c r="BO48" s="17"/>
      <c r="BV48" s="22">
        <f t="shared" si="165"/>
        <v>5159</v>
      </c>
      <c r="BW48" s="25">
        <v>1.0970249999999999</v>
      </c>
      <c r="BX48" s="15">
        <f t="shared" si="173"/>
        <v>4009.9359631731277</v>
      </c>
      <c r="BY48" s="15">
        <f t="shared" si="174"/>
        <v>2401.9507303844489</v>
      </c>
      <c r="BZ48" s="15">
        <f t="shared" si="70"/>
        <v>6411.886693557577</v>
      </c>
      <c r="CA48" s="15">
        <f t="shared" si="71"/>
        <v>1607.9852327886788</v>
      </c>
      <c r="CB48" s="15">
        <f t="shared" si="72"/>
        <v>1.6694497153700192</v>
      </c>
      <c r="CC48" s="15">
        <f t="shared" si="168"/>
        <v>1133.9759804926962</v>
      </c>
      <c r="CD48" s="15">
        <f t="shared" si="166"/>
        <v>489.50570862104331</v>
      </c>
      <c r="CE48" s="15">
        <f t="shared" si="73"/>
        <v>1623.4816891137395</v>
      </c>
      <c r="CF48" s="15">
        <f t="shared" si="74"/>
        <v>644.47027187165281</v>
      </c>
      <c r="CG48" s="15">
        <f t="shared" si="75"/>
        <v>2.3165735567970205</v>
      </c>
      <c r="CH48" s="15">
        <f t="shared" si="169"/>
        <v>1446.6397757571615</v>
      </c>
      <c r="CI48" s="15">
        <f t="shared" si="167"/>
        <v>318.1331327909574</v>
      </c>
      <c r="CJ48" s="15">
        <f t="shared" si="76"/>
        <v>1764.7729085481189</v>
      </c>
      <c r="CK48" s="15">
        <f t="shared" si="77"/>
        <v>1128.506642966204</v>
      </c>
      <c r="CL48" s="15">
        <f t="shared" si="78"/>
        <v>4.5472779369627503</v>
      </c>
      <c r="CM48" s="15" t="str">
        <f t="shared" si="175"/>
        <v xml:space="preserve"> </v>
      </c>
      <c r="CN48" s="15" t="str">
        <f t="shared" si="176"/>
        <v xml:space="preserve"> </v>
      </c>
      <c r="CO48" s="15" t="str">
        <f t="shared" si="79"/>
        <v xml:space="preserve"> </v>
      </c>
      <c r="CP48" s="15" t="str">
        <f t="shared" si="80"/>
        <v xml:space="preserve"> </v>
      </c>
      <c r="CQ48" s="15" t="str">
        <f t="shared" si="81"/>
        <v xml:space="preserve"> </v>
      </c>
      <c r="CR48" s="15">
        <f t="shared" si="177"/>
        <v>987.21542353182474</v>
      </c>
      <c r="CS48" s="15">
        <f t="shared" si="178"/>
        <v>473.09769604156702</v>
      </c>
      <c r="CT48" s="15">
        <f t="shared" si="82"/>
        <v>1460.3131195733918</v>
      </c>
      <c r="CU48" s="15">
        <f t="shared" si="83"/>
        <v>514.11772749025772</v>
      </c>
      <c r="CV48" s="15">
        <f t="shared" si="84"/>
        <v>2.0867052023121384</v>
      </c>
      <c r="CW48" s="15">
        <f>IF(Z48&lt;&gt;0,Z48/$BW48," ")</f>
        <v>160.43390077710171</v>
      </c>
      <c r="CX48" s="15">
        <f t="shared" si="210"/>
        <v>339.09892664251043</v>
      </c>
      <c r="CY48" s="15">
        <f t="shared" si="85"/>
        <v>499.53282741961215</v>
      </c>
      <c r="CZ48" s="15">
        <f t="shared" si="86"/>
        <v>-178.66502586540872</v>
      </c>
      <c r="DA48" s="15">
        <f t="shared" si="87"/>
        <v>0.4731182795698925</v>
      </c>
      <c r="DB48" s="15">
        <f t="shared" si="179"/>
        <v>95.713406713611818</v>
      </c>
      <c r="DC48" s="15">
        <f t="shared" si="180"/>
        <v>171.37257583008594</v>
      </c>
      <c r="DD48" s="15">
        <f t="shared" si="88"/>
        <v>267.08598254369775</v>
      </c>
      <c r="DE48" s="15">
        <f t="shared" si="89"/>
        <v>-75.659169116474118</v>
      </c>
      <c r="DF48" s="15">
        <f t="shared" si="90"/>
        <v>0.55851063829787229</v>
      </c>
      <c r="DG48" s="15" t="str">
        <f>IF(AH48&lt;&gt;0,AH48/$BW48," ")</f>
        <v xml:space="preserve"> </v>
      </c>
      <c r="DH48" s="15" t="str">
        <f t="shared" si="140"/>
        <v xml:space="preserve"> </v>
      </c>
      <c r="DI48" s="15" t="str">
        <f t="shared" si="91"/>
        <v xml:space="preserve"> </v>
      </c>
      <c r="DJ48" s="15" t="str">
        <f t="shared" si="92"/>
        <v xml:space="preserve"> </v>
      </c>
      <c r="DK48" s="15" t="str">
        <f t="shared" si="93"/>
        <v xml:space="preserve"> </v>
      </c>
      <c r="DL48" s="15" t="str">
        <f t="shared" si="181"/>
        <v xml:space="preserve"> </v>
      </c>
      <c r="DM48" s="15" t="str">
        <f t="shared" si="182"/>
        <v xml:space="preserve"> </v>
      </c>
      <c r="DN48" s="15" t="str">
        <f t="shared" si="94"/>
        <v xml:space="preserve"> </v>
      </c>
      <c r="DO48" s="15" t="str">
        <f t="shared" si="95"/>
        <v xml:space="preserve"> </v>
      </c>
      <c r="DP48" s="15" t="str">
        <f t="shared" si="96"/>
        <v xml:space="preserve"> </v>
      </c>
      <c r="DQ48" s="15" t="str">
        <f t="shared" si="183"/>
        <v xml:space="preserve"> </v>
      </c>
      <c r="DR48" s="15" t="str">
        <f t="shared" si="184"/>
        <v xml:space="preserve"> </v>
      </c>
      <c r="DS48" s="15" t="str">
        <f t="shared" si="97"/>
        <v xml:space="preserve"> </v>
      </c>
      <c r="DT48" s="15" t="str">
        <f t="shared" si="98"/>
        <v xml:space="preserve"> </v>
      </c>
      <c r="DU48" s="15" t="str">
        <f t="shared" si="99"/>
        <v xml:space="preserve"> </v>
      </c>
      <c r="DV48" s="15" t="str">
        <f t="shared" si="185"/>
        <v xml:space="preserve"> </v>
      </c>
      <c r="DW48" s="15" t="str">
        <f t="shared" si="186"/>
        <v xml:space="preserve"> </v>
      </c>
      <c r="DX48" s="15" t="str">
        <f t="shared" si="100"/>
        <v xml:space="preserve"> </v>
      </c>
      <c r="DY48" s="15" t="str">
        <f t="shared" si="101"/>
        <v xml:space="preserve"> </v>
      </c>
      <c r="DZ48" s="15" t="str">
        <f t="shared" si="102"/>
        <v xml:space="preserve"> </v>
      </c>
      <c r="EA48" s="15">
        <f>BX48-CC48-CH48-CR48-CW48-DB48</f>
        <v>185.95747590073174</v>
      </c>
      <c r="EB48" s="15">
        <f>BY48-CD48-CI48-CS48-CX48-DC48</f>
        <v>610.74269045828464</v>
      </c>
      <c r="EC48" s="15">
        <f t="shared" si="103"/>
        <v>796.70016635901641</v>
      </c>
      <c r="ED48" s="15">
        <f t="shared" si="104"/>
        <v>-424.78521455755288</v>
      </c>
      <c r="EE48" s="28">
        <f t="shared" si="105"/>
        <v>0.30447761194029899</v>
      </c>
      <c r="EF48" s="5">
        <f t="shared" si="187"/>
        <v>143.71953785458305</v>
      </c>
      <c r="EG48" s="5">
        <f t="shared" si="188"/>
        <v>19.331448361219337</v>
      </c>
      <c r="EH48" s="5">
        <f t="shared" si="189"/>
        <v>10.530711337908883</v>
      </c>
      <c r="EI48" s="5">
        <f t="shared" si="190"/>
        <v>36.490213223918751</v>
      </c>
      <c r="EJ48" s="5">
        <f t="shared" si="191"/>
        <v>20.399308537427711</v>
      </c>
      <c r="EK48" s="5">
        <f t="shared" si="192"/>
        <v>28.563478328559412</v>
      </c>
      <c r="EL48" s="5">
        <f t="shared" si="193"/>
        <v>53.535059645039283</v>
      </c>
      <c r="EM48" s="5">
        <f t="shared" si="194"/>
        <v>34.368295731572999</v>
      </c>
      <c r="EN48" s="5" t="str">
        <f t="shared" si="195"/>
        <v xml:space="preserve"> </v>
      </c>
      <c r="EO48" s="5" t="str">
        <f t="shared" si="196"/>
        <v xml:space="preserve"> </v>
      </c>
      <c r="EP48" s="5" t="str">
        <f t="shared" si="197"/>
        <v xml:space="preserve"> </v>
      </c>
      <c r="EQ48" s="5" t="str">
        <f t="shared" si="198"/>
        <v xml:space="preserve"> </v>
      </c>
      <c r="ER48" s="5" t="str">
        <f t="shared" si="199"/>
        <v xml:space="preserve"> </v>
      </c>
      <c r="ES48" s="5">
        <f t="shared" si="200"/>
        <v>28.43008122280364</v>
      </c>
      <c r="ET48" s="5">
        <f t="shared" si="201"/>
        <v>51.588584478026696</v>
      </c>
      <c r="EU48" s="5" t="str">
        <f t="shared" si="202"/>
        <v xml:space="preserve"> </v>
      </c>
      <c r="EV48" s="5" t="str">
        <f t="shared" si="203"/>
        <v xml:space="preserve"> </v>
      </c>
      <c r="EW48" s="5" t="str">
        <f t="shared" si="204"/>
        <v xml:space="preserve"> </v>
      </c>
      <c r="EX48" s="5" t="str">
        <f t="shared" si="205"/>
        <v xml:space="preserve"> </v>
      </c>
      <c r="EY48" s="5" t="str">
        <f t="shared" si="206"/>
        <v xml:space="preserve"> </v>
      </c>
      <c r="EZ48" s="5" t="str">
        <f t="shared" si="207"/>
        <v xml:space="preserve"> </v>
      </c>
      <c r="FA48" s="5" t="str">
        <f t="shared" si="208"/>
        <v xml:space="preserve"> </v>
      </c>
      <c r="FB48" s="5" t="str">
        <f t="shared" si="209"/>
        <v xml:space="preserve"> </v>
      </c>
      <c r="FC48" s="5" t="str">
        <f t="shared" si="106"/>
        <v xml:space="preserve"> </v>
      </c>
    </row>
    <row r="49" spans="1:159">
      <c r="A49" t="s">
        <v>217</v>
      </c>
      <c r="B49" s="17">
        <f t="shared" si="141"/>
        <v>47457.627118644064</v>
      </c>
      <c r="C49" s="19">
        <v>1180</v>
      </c>
      <c r="D49" s="19">
        <v>21</v>
      </c>
      <c r="E49" s="19">
        <v>35</v>
      </c>
      <c r="F49" s="19">
        <f t="shared" si="142"/>
        <v>56</v>
      </c>
      <c r="G49" s="39">
        <f t="shared" si="143"/>
        <v>-14</v>
      </c>
      <c r="H49" s="19">
        <f t="shared" si="144"/>
        <v>12.32</v>
      </c>
      <c r="I49" s="39">
        <v>22</v>
      </c>
      <c r="J49" s="17">
        <v>0</v>
      </c>
      <c r="K49" s="17">
        <v>6</v>
      </c>
      <c r="L49" s="17">
        <f t="shared" si="171"/>
        <v>6</v>
      </c>
      <c r="M49" s="17">
        <f t="shared" si="172"/>
        <v>-6</v>
      </c>
      <c r="N49" s="17"/>
      <c r="O49" s="17"/>
      <c r="P49" s="17" t="str">
        <f t="shared" si="147"/>
        <v xml:space="preserve"> </v>
      </c>
      <c r="Q49" s="17" t="str">
        <f t="shared" si="148"/>
        <v xml:space="preserve"> </v>
      </c>
      <c r="R49" s="17"/>
      <c r="S49" s="17"/>
      <c r="T49" s="17" t="str">
        <f t="shared" si="149"/>
        <v xml:space="preserve"> </v>
      </c>
      <c r="U49" s="17" t="str">
        <f t="shared" si="150"/>
        <v xml:space="preserve"> </v>
      </c>
      <c r="V49" s="17">
        <v>2</v>
      </c>
      <c r="W49" s="17">
        <v>6</v>
      </c>
      <c r="X49" s="17">
        <f t="shared" si="151"/>
        <v>8</v>
      </c>
      <c r="Y49" s="17">
        <f t="shared" si="152"/>
        <v>-4</v>
      </c>
      <c r="Z49" s="17">
        <v>0</v>
      </c>
      <c r="AA49" s="17">
        <v>6</v>
      </c>
      <c r="AB49" s="17">
        <f t="shared" si="153"/>
        <v>6</v>
      </c>
      <c r="AC49" s="17">
        <f t="shared" si="154"/>
        <v>-6</v>
      </c>
      <c r="AD49" s="17">
        <v>16</v>
      </c>
      <c r="AE49" s="17">
        <v>5</v>
      </c>
      <c r="AF49" s="17">
        <f t="shared" si="155"/>
        <v>21</v>
      </c>
      <c r="AG49" s="17">
        <f t="shared" si="156"/>
        <v>11</v>
      </c>
      <c r="AH49" s="17">
        <v>0</v>
      </c>
      <c r="AI49" s="17">
        <v>7</v>
      </c>
      <c r="AJ49" s="17">
        <f t="shared" si="157"/>
        <v>7</v>
      </c>
      <c r="AK49" s="17">
        <f t="shared" si="158"/>
        <v>-7</v>
      </c>
      <c r="AL49" s="17"/>
      <c r="AM49" s="17"/>
      <c r="AN49" s="17" t="str">
        <f t="shared" si="159"/>
        <v xml:space="preserve"> </v>
      </c>
      <c r="AO49" s="17" t="str">
        <f t="shared" si="160"/>
        <v xml:space="preserve"> </v>
      </c>
      <c r="AP49" s="17"/>
      <c r="AQ49" s="17"/>
      <c r="AR49" s="17" t="str">
        <f t="shared" si="161"/>
        <v xml:space="preserve"> </v>
      </c>
      <c r="AS49" s="17" t="str">
        <f t="shared" si="162"/>
        <v xml:space="preserve"> </v>
      </c>
      <c r="AT49" s="17"/>
      <c r="AU49" s="17"/>
      <c r="AV49" s="17" t="str">
        <f t="shared" si="163"/>
        <v xml:space="preserve"> </v>
      </c>
      <c r="AW49" s="22" t="str">
        <f t="shared" si="164"/>
        <v xml:space="preserve"> </v>
      </c>
      <c r="AX49" s="17">
        <v>1</v>
      </c>
      <c r="AY49" s="17">
        <v>2</v>
      </c>
      <c r="AZ49" s="17">
        <v>2</v>
      </c>
      <c r="BA49" s="17">
        <v>2</v>
      </c>
      <c r="BB49" s="17">
        <v>2</v>
      </c>
      <c r="BC49" s="17">
        <v>1</v>
      </c>
      <c r="BD49" s="17"/>
      <c r="BE49" s="17">
        <v>2</v>
      </c>
      <c r="BF49" s="17"/>
      <c r="BG49" s="17"/>
      <c r="BH49" s="17">
        <v>1</v>
      </c>
      <c r="BI49" s="17">
        <v>1</v>
      </c>
      <c r="BJ49" s="17"/>
      <c r="BK49" s="17"/>
      <c r="BL49" s="17"/>
      <c r="BM49" s="17">
        <v>1</v>
      </c>
      <c r="BN49" s="17"/>
      <c r="BO49" s="17"/>
      <c r="BV49" s="22">
        <f t="shared" si="165"/>
        <v>41</v>
      </c>
      <c r="BW49" s="25">
        <v>0.13545199999999999</v>
      </c>
      <c r="BX49" s="15">
        <f t="shared" si="173"/>
        <v>155.0364704840091</v>
      </c>
      <c r="BY49" s="15">
        <f t="shared" si="174"/>
        <v>258.3941174733485</v>
      </c>
      <c r="BZ49" s="15">
        <f t="shared" si="70"/>
        <v>413.4305879573576</v>
      </c>
      <c r="CA49" s="15">
        <f t="shared" si="71"/>
        <v>-103.3576469893394</v>
      </c>
      <c r="CB49" s="15">
        <f t="shared" si="72"/>
        <v>0.6</v>
      </c>
      <c r="CC49" s="15">
        <v>0</v>
      </c>
      <c r="CD49" s="15">
        <f t="shared" si="166"/>
        <v>44.296134424002602</v>
      </c>
      <c r="CE49" s="15">
        <f t="shared" si="73"/>
        <v>44.296134424002602</v>
      </c>
      <c r="CF49" s="15">
        <f t="shared" si="74"/>
        <v>-44.296134424002602</v>
      </c>
      <c r="CG49" s="15">
        <f t="shared" si="75"/>
        <v>0</v>
      </c>
      <c r="CH49" s="15" t="str">
        <f t="shared" si="169"/>
        <v xml:space="preserve"> </v>
      </c>
      <c r="CI49" s="15" t="str">
        <f t="shared" si="167"/>
        <v xml:space="preserve"> </v>
      </c>
      <c r="CJ49" s="15" t="str">
        <f t="shared" si="76"/>
        <v xml:space="preserve"> </v>
      </c>
      <c r="CK49" s="15" t="str">
        <f t="shared" si="77"/>
        <v xml:space="preserve"> </v>
      </c>
      <c r="CL49" s="15" t="str">
        <f t="shared" si="78"/>
        <v xml:space="preserve"> </v>
      </c>
      <c r="CM49" s="15" t="str">
        <f t="shared" si="175"/>
        <v xml:space="preserve"> </v>
      </c>
      <c r="CN49" s="15" t="str">
        <f t="shared" si="176"/>
        <v xml:space="preserve"> </v>
      </c>
      <c r="CO49" s="15" t="str">
        <f t="shared" si="79"/>
        <v xml:space="preserve"> </v>
      </c>
      <c r="CP49" s="15" t="str">
        <f t="shared" si="80"/>
        <v xml:space="preserve"> </v>
      </c>
      <c r="CQ49" s="15" t="str">
        <f t="shared" si="81"/>
        <v xml:space="preserve"> </v>
      </c>
      <c r="CR49" s="15">
        <f t="shared" si="177"/>
        <v>14.765378141334201</v>
      </c>
      <c r="CS49" s="15">
        <f t="shared" si="178"/>
        <v>44.296134424002602</v>
      </c>
      <c r="CT49" s="15">
        <f t="shared" si="82"/>
        <v>59.061512565336805</v>
      </c>
      <c r="CU49" s="15">
        <f t="shared" si="83"/>
        <v>-29.530756282668399</v>
      </c>
      <c r="CV49" s="15">
        <f t="shared" si="84"/>
        <v>0.33333333333333337</v>
      </c>
      <c r="CW49" s="15">
        <v>0</v>
      </c>
      <c r="CX49" s="15">
        <f t="shared" si="210"/>
        <v>44.296134424002602</v>
      </c>
      <c r="CY49" s="15">
        <f t="shared" si="85"/>
        <v>44.296134424002602</v>
      </c>
      <c r="CZ49" s="15">
        <f t="shared" si="86"/>
        <v>-44.296134424002602</v>
      </c>
      <c r="DA49" s="15">
        <f t="shared" si="87"/>
        <v>0</v>
      </c>
      <c r="DB49" s="15">
        <f t="shared" si="179"/>
        <v>118.12302513067361</v>
      </c>
      <c r="DC49" s="15">
        <f t="shared" si="180"/>
        <v>36.913445353335504</v>
      </c>
      <c r="DD49" s="15">
        <f t="shared" si="88"/>
        <v>155.0364704840091</v>
      </c>
      <c r="DE49" s="15">
        <f t="shared" si="89"/>
        <v>81.209579777338107</v>
      </c>
      <c r="DF49" s="15">
        <f t="shared" si="90"/>
        <v>3.1999999999999997</v>
      </c>
      <c r="DG49" s="15">
        <v>0</v>
      </c>
      <c r="DH49" s="15">
        <f t="shared" si="140"/>
        <v>51.6788234946697</v>
      </c>
      <c r="DI49" s="15">
        <f t="shared" si="91"/>
        <v>51.6788234946697</v>
      </c>
      <c r="DJ49" s="15">
        <f t="shared" si="92"/>
        <v>-51.6788234946697</v>
      </c>
      <c r="DK49" s="15">
        <f t="shared" si="93"/>
        <v>0</v>
      </c>
      <c r="DL49" s="15" t="str">
        <f t="shared" si="181"/>
        <v xml:space="preserve"> </v>
      </c>
      <c r="DM49" s="15" t="str">
        <f t="shared" si="182"/>
        <v xml:space="preserve"> </v>
      </c>
      <c r="DN49" s="15" t="str">
        <f t="shared" si="94"/>
        <v xml:space="preserve"> </v>
      </c>
      <c r="DO49" s="15" t="str">
        <f t="shared" si="95"/>
        <v xml:space="preserve"> </v>
      </c>
      <c r="DP49" s="15" t="str">
        <f t="shared" si="96"/>
        <v xml:space="preserve"> </v>
      </c>
      <c r="DQ49" s="15" t="str">
        <f t="shared" si="183"/>
        <v xml:space="preserve"> </v>
      </c>
      <c r="DR49" s="15" t="str">
        <f t="shared" si="184"/>
        <v xml:space="preserve"> </v>
      </c>
      <c r="DS49" s="15" t="str">
        <f t="shared" si="97"/>
        <v xml:space="preserve"> </v>
      </c>
      <c r="DT49" s="15" t="str">
        <f t="shared" si="98"/>
        <v xml:space="preserve"> </v>
      </c>
      <c r="DU49" s="15" t="str">
        <f t="shared" si="99"/>
        <v xml:space="preserve"> </v>
      </c>
      <c r="DV49" s="15" t="str">
        <f t="shared" si="185"/>
        <v xml:space="preserve"> </v>
      </c>
      <c r="DW49" s="15" t="str">
        <f t="shared" si="186"/>
        <v xml:space="preserve"> </v>
      </c>
      <c r="DX49" s="15" t="str">
        <f t="shared" si="100"/>
        <v xml:space="preserve"> </v>
      </c>
      <c r="DY49" s="15" t="str">
        <f t="shared" si="101"/>
        <v xml:space="preserve"> </v>
      </c>
      <c r="DZ49" s="15" t="str">
        <f t="shared" si="102"/>
        <v xml:space="preserve"> </v>
      </c>
      <c r="EA49" s="15">
        <f>BX49-CC49-CR49-CW49-DB49-DG49</f>
        <v>22.148067212001294</v>
      </c>
      <c r="EB49" s="15">
        <f>BY49-CD49-CS49-CX49-DC49-DH49</f>
        <v>36.913445353335462</v>
      </c>
      <c r="EC49" s="15">
        <f t="shared" si="103"/>
        <v>59.061512565336756</v>
      </c>
      <c r="ED49" s="15">
        <f t="shared" si="104"/>
        <v>-14.765378141334168</v>
      </c>
      <c r="EE49" s="28">
        <f t="shared" si="105"/>
        <v>0.60000000000000042</v>
      </c>
      <c r="EF49" s="5">
        <f t="shared" si="187"/>
        <v>0.54439218884311757</v>
      </c>
      <c r="EG49" s="5">
        <f t="shared" si="188"/>
        <v>0.15589877710660757</v>
      </c>
      <c r="EH49" s="5">
        <f t="shared" si="189"/>
        <v>0.10583629485335561</v>
      </c>
      <c r="EI49" s="5">
        <f t="shared" si="190"/>
        <v>0.33631532925270735</v>
      </c>
      <c r="EJ49" s="5">
        <f t="shared" si="191"/>
        <v>0.21139179831531307</v>
      </c>
      <c r="EK49" s="5">
        <f t="shared" si="192"/>
        <v>0.15694218861845832</v>
      </c>
      <c r="EL49" s="5" t="str">
        <f t="shared" si="193"/>
        <v xml:space="preserve"> </v>
      </c>
      <c r="EM49" s="5">
        <f t="shared" si="194"/>
        <v>0.46131940579292613</v>
      </c>
      <c r="EN49" s="5" t="str">
        <f t="shared" si="195"/>
        <v xml:space="preserve"> </v>
      </c>
      <c r="EO49" s="5" t="str">
        <f t="shared" si="196"/>
        <v xml:space="preserve"> </v>
      </c>
      <c r="EP49" s="5">
        <f t="shared" si="197"/>
        <v>0.16763495410071139</v>
      </c>
      <c r="EQ49" s="5">
        <f t="shared" si="198"/>
        <v>0.30489357232517633</v>
      </c>
      <c r="ER49" s="5" t="str">
        <f t="shared" si="199"/>
        <v xml:space="preserve"> </v>
      </c>
      <c r="ES49" s="5" t="str">
        <f t="shared" si="200"/>
        <v xml:space="preserve"> </v>
      </c>
      <c r="ET49" s="5" t="str">
        <f t="shared" si="201"/>
        <v xml:space="preserve"> </v>
      </c>
      <c r="EU49" s="5">
        <f t="shared" si="202"/>
        <v>0.18979437677220498</v>
      </c>
      <c r="EV49" s="5" t="str">
        <f t="shared" si="203"/>
        <v xml:space="preserve"> </v>
      </c>
      <c r="EW49" s="5" t="str">
        <f t="shared" si="204"/>
        <v xml:space="preserve"> </v>
      </c>
      <c r="EX49" s="5" t="str">
        <f t="shared" si="205"/>
        <v xml:space="preserve"> </v>
      </c>
      <c r="EY49" s="5" t="str">
        <f t="shared" si="206"/>
        <v xml:space="preserve"> </v>
      </c>
      <c r="EZ49" s="5" t="str">
        <f t="shared" si="207"/>
        <v xml:space="preserve"> </v>
      </c>
      <c r="FA49" s="5" t="str">
        <f t="shared" si="208"/>
        <v xml:space="preserve"> </v>
      </c>
      <c r="FB49" s="5" t="str">
        <f t="shared" si="209"/>
        <v xml:space="preserve"> </v>
      </c>
      <c r="FC49" s="5" t="str">
        <f t="shared" si="106"/>
        <v xml:space="preserve"> </v>
      </c>
    </row>
    <row r="50" spans="1:159">
      <c r="A50" t="s">
        <v>218</v>
      </c>
      <c r="B50" s="17">
        <f t="shared" si="141"/>
        <v>201111.11111111112</v>
      </c>
      <c r="C50" s="19">
        <v>1800</v>
      </c>
      <c r="D50" s="19">
        <v>187</v>
      </c>
      <c r="E50" s="19">
        <v>175</v>
      </c>
      <c r="F50" s="19">
        <f t="shared" si="142"/>
        <v>362</v>
      </c>
      <c r="G50" s="39">
        <f t="shared" si="143"/>
        <v>12</v>
      </c>
      <c r="H50" s="19">
        <f t="shared" si="144"/>
        <v>94.12</v>
      </c>
      <c r="I50" s="39">
        <v>26</v>
      </c>
      <c r="J50" s="17">
        <v>2</v>
      </c>
      <c r="K50" s="17">
        <v>22</v>
      </c>
      <c r="L50" s="17">
        <f t="shared" si="171"/>
        <v>24</v>
      </c>
      <c r="M50" s="17">
        <f t="shared" si="172"/>
        <v>-20</v>
      </c>
      <c r="N50" s="17"/>
      <c r="O50" s="17"/>
      <c r="P50" s="17" t="str">
        <f t="shared" si="147"/>
        <v xml:space="preserve"> </v>
      </c>
      <c r="Q50" s="17" t="str">
        <f t="shared" si="148"/>
        <v xml:space="preserve"> </v>
      </c>
      <c r="R50" s="17"/>
      <c r="S50" s="17"/>
      <c r="T50" s="17" t="str">
        <f t="shared" si="149"/>
        <v xml:space="preserve"> </v>
      </c>
      <c r="U50" s="17" t="str">
        <f t="shared" si="150"/>
        <v xml:space="preserve"> </v>
      </c>
      <c r="V50" s="17">
        <v>55</v>
      </c>
      <c r="W50" s="17">
        <v>15</v>
      </c>
      <c r="X50" s="17">
        <f t="shared" si="151"/>
        <v>70</v>
      </c>
      <c r="Y50" s="17">
        <f t="shared" si="152"/>
        <v>40</v>
      </c>
      <c r="Z50" s="17">
        <v>17</v>
      </c>
      <c r="AA50" s="17">
        <v>80</v>
      </c>
      <c r="AB50" s="17">
        <f t="shared" si="153"/>
        <v>97</v>
      </c>
      <c r="AC50" s="17">
        <f t="shared" si="154"/>
        <v>-63</v>
      </c>
      <c r="AD50" s="17">
        <v>33</v>
      </c>
      <c r="AE50" s="17">
        <v>14</v>
      </c>
      <c r="AF50" s="17">
        <f t="shared" si="155"/>
        <v>47</v>
      </c>
      <c r="AG50" s="17">
        <f t="shared" si="156"/>
        <v>19</v>
      </c>
      <c r="AH50" s="17"/>
      <c r="AI50" s="17"/>
      <c r="AJ50" s="17" t="str">
        <f t="shared" si="157"/>
        <v xml:space="preserve"> </v>
      </c>
      <c r="AK50" s="17" t="str">
        <f t="shared" si="158"/>
        <v xml:space="preserve"> </v>
      </c>
      <c r="AL50" s="17">
        <v>76</v>
      </c>
      <c r="AM50" s="17">
        <v>6</v>
      </c>
      <c r="AN50" s="17">
        <f t="shared" si="159"/>
        <v>82</v>
      </c>
      <c r="AO50" s="17">
        <f t="shared" si="160"/>
        <v>70</v>
      </c>
      <c r="AP50" s="17"/>
      <c r="AQ50" s="17"/>
      <c r="AR50" s="17" t="str">
        <f t="shared" si="161"/>
        <v xml:space="preserve"> </v>
      </c>
      <c r="AS50" s="17" t="str">
        <f t="shared" si="162"/>
        <v xml:space="preserve"> </v>
      </c>
      <c r="AT50" s="17"/>
      <c r="AU50" s="17"/>
      <c r="AV50" s="17" t="str">
        <f t="shared" si="163"/>
        <v xml:space="preserve"> </v>
      </c>
      <c r="AW50" s="22" t="str">
        <f t="shared" si="164"/>
        <v xml:space="preserve"> </v>
      </c>
      <c r="AX50" s="17">
        <v>7</v>
      </c>
      <c r="AY50" s="17">
        <v>13</v>
      </c>
      <c r="AZ50" s="17">
        <v>14</v>
      </c>
      <c r="BA50" s="17">
        <v>17</v>
      </c>
      <c r="BB50" s="17">
        <v>11</v>
      </c>
      <c r="BC50" s="17">
        <v>9</v>
      </c>
      <c r="BD50" s="17">
        <v>5</v>
      </c>
      <c r="BE50" s="17">
        <v>7</v>
      </c>
      <c r="BF50" s="17"/>
      <c r="BG50" s="17"/>
      <c r="BH50" s="17">
        <v>5</v>
      </c>
      <c r="BI50" s="17"/>
      <c r="BJ50" s="17"/>
      <c r="BK50" s="17"/>
      <c r="BL50" s="17"/>
      <c r="BM50" s="17">
        <v>6</v>
      </c>
      <c r="BN50" s="17"/>
      <c r="BO50" s="17"/>
      <c r="BV50" s="22">
        <f t="shared" si="165"/>
        <v>268</v>
      </c>
      <c r="BW50" s="25">
        <v>0.182365</v>
      </c>
      <c r="BX50" s="15">
        <f t="shared" si="173"/>
        <v>1025.4160611959533</v>
      </c>
      <c r="BY50" s="15">
        <f t="shared" si="174"/>
        <v>959.61396101225569</v>
      </c>
      <c r="BZ50" s="15">
        <f t="shared" si="70"/>
        <v>1985.0300222082089</v>
      </c>
      <c r="CA50" s="15">
        <f t="shared" si="71"/>
        <v>65.802100183697576</v>
      </c>
      <c r="CB50" s="15">
        <f t="shared" si="72"/>
        <v>1.0685714285714285</v>
      </c>
      <c r="CC50" s="15">
        <f>IF(J50&lt;&gt;0,J50/$BW50," ")</f>
        <v>10.967016697282922</v>
      </c>
      <c r="CD50" s="15">
        <f t="shared" si="166"/>
        <v>120.63718367011214</v>
      </c>
      <c r="CE50" s="15">
        <f t="shared" si="73"/>
        <v>131.60420036739507</v>
      </c>
      <c r="CF50" s="15">
        <f t="shared" si="74"/>
        <v>-109.67016697282921</v>
      </c>
      <c r="CG50" s="15">
        <f t="shared" si="75"/>
        <v>9.0909090909090912E-2</v>
      </c>
      <c r="CH50" s="15" t="str">
        <f t="shared" si="169"/>
        <v xml:space="preserve"> </v>
      </c>
      <c r="CI50" s="15" t="str">
        <f t="shared" si="167"/>
        <v xml:space="preserve"> </v>
      </c>
      <c r="CJ50" s="15" t="str">
        <f t="shared" si="76"/>
        <v xml:space="preserve"> </v>
      </c>
      <c r="CK50" s="15" t="str">
        <f t="shared" si="77"/>
        <v xml:space="preserve"> </v>
      </c>
      <c r="CL50" s="15" t="str">
        <f t="shared" si="78"/>
        <v xml:space="preserve"> </v>
      </c>
      <c r="CM50" s="15" t="str">
        <f t="shared" si="175"/>
        <v xml:space="preserve"> </v>
      </c>
      <c r="CN50" s="15" t="str">
        <f t="shared" si="176"/>
        <v xml:space="preserve"> </v>
      </c>
      <c r="CO50" s="15" t="str">
        <f t="shared" si="79"/>
        <v xml:space="preserve"> </v>
      </c>
      <c r="CP50" s="15" t="str">
        <f t="shared" si="80"/>
        <v xml:space="preserve"> </v>
      </c>
      <c r="CQ50" s="15" t="str">
        <f t="shared" si="81"/>
        <v xml:space="preserve"> </v>
      </c>
      <c r="CR50" s="15">
        <f t="shared" si="177"/>
        <v>301.59295917528033</v>
      </c>
      <c r="CS50" s="15">
        <f t="shared" si="178"/>
        <v>82.252625229621913</v>
      </c>
      <c r="CT50" s="15">
        <f t="shared" si="82"/>
        <v>383.84558440490224</v>
      </c>
      <c r="CU50" s="15">
        <f t="shared" si="83"/>
        <v>219.34033394565841</v>
      </c>
      <c r="CV50" s="15">
        <f t="shared" si="84"/>
        <v>3.6666666666666665</v>
      </c>
      <c r="CW50" s="15">
        <f t="shared" ref="CW50:CW69" si="212">IF(Z50&lt;&gt;0,Z50/$BW50," ")</f>
        <v>93.219641926904828</v>
      </c>
      <c r="CX50" s="15">
        <f t="shared" si="210"/>
        <v>438.68066789131689</v>
      </c>
      <c r="CY50" s="15">
        <f t="shared" si="85"/>
        <v>531.90030981822167</v>
      </c>
      <c r="CZ50" s="15">
        <f t="shared" si="86"/>
        <v>-345.46102596441204</v>
      </c>
      <c r="DA50" s="15">
        <f t="shared" si="87"/>
        <v>0.21249999999999997</v>
      </c>
      <c r="DB50" s="15">
        <f t="shared" si="179"/>
        <v>180.95577550516822</v>
      </c>
      <c r="DC50" s="15">
        <f t="shared" si="180"/>
        <v>76.769116880980448</v>
      </c>
      <c r="DD50" s="15">
        <f t="shared" si="88"/>
        <v>257.72489238614867</v>
      </c>
      <c r="DE50" s="15">
        <f t="shared" si="89"/>
        <v>104.18665862418777</v>
      </c>
      <c r="DF50" s="15">
        <f t="shared" si="90"/>
        <v>2.3571428571428572</v>
      </c>
      <c r="DG50" s="15" t="str">
        <f>IF(AH50&lt;&gt;0,AH50/$BW50," ")</f>
        <v xml:space="preserve"> </v>
      </c>
      <c r="DH50" s="15" t="str">
        <f t="shared" si="140"/>
        <v xml:space="preserve"> </v>
      </c>
      <c r="DI50" s="15" t="str">
        <f t="shared" si="91"/>
        <v xml:space="preserve"> </v>
      </c>
      <c r="DJ50" s="15" t="str">
        <f t="shared" si="92"/>
        <v xml:space="preserve"> </v>
      </c>
      <c r="DK50" s="15" t="str">
        <f t="shared" si="93"/>
        <v xml:space="preserve"> </v>
      </c>
      <c r="DL50" s="15">
        <f t="shared" si="181"/>
        <v>416.74663449675103</v>
      </c>
      <c r="DM50" s="15">
        <f t="shared" si="182"/>
        <v>32.901050091848766</v>
      </c>
      <c r="DN50" s="15">
        <f t="shared" si="94"/>
        <v>449.64768458859982</v>
      </c>
      <c r="DO50" s="15">
        <f t="shared" si="95"/>
        <v>383.84558440490224</v>
      </c>
      <c r="DP50" s="15">
        <f t="shared" si="96"/>
        <v>12.666666666666666</v>
      </c>
      <c r="DQ50" s="15" t="str">
        <f t="shared" si="183"/>
        <v xml:space="preserve"> </v>
      </c>
      <c r="DR50" s="15" t="str">
        <f t="shared" si="184"/>
        <v xml:space="preserve"> </v>
      </c>
      <c r="DS50" s="15" t="str">
        <f t="shared" si="97"/>
        <v xml:space="preserve"> </v>
      </c>
      <c r="DT50" s="15" t="str">
        <f t="shared" si="98"/>
        <v xml:space="preserve"> </v>
      </c>
      <c r="DU50" s="15" t="str">
        <f t="shared" si="99"/>
        <v xml:space="preserve"> </v>
      </c>
      <c r="DV50" s="15" t="str">
        <f t="shared" si="185"/>
        <v xml:space="preserve"> </v>
      </c>
      <c r="DW50" s="15" t="str">
        <f t="shared" si="186"/>
        <v xml:space="preserve"> </v>
      </c>
      <c r="DX50" s="15" t="str">
        <f t="shared" si="100"/>
        <v xml:space="preserve"> </v>
      </c>
      <c r="DY50" s="15" t="str">
        <f t="shared" si="101"/>
        <v xml:space="preserve"> </v>
      </c>
      <c r="DZ50" s="15" t="str">
        <f t="shared" si="102"/>
        <v xml:space="preserve"> </v>
      </c>
      <c r="EA50" s="15">
        <f>BX50-CC50-CR50-CW50-DB50-DL50</f>
        <v>21.934033394565972</v>
      </c>
      <c r="EB50" s="15">
        <f>BY50-CD50-CS50-CX50-DC50-DM50</f>
        <v>208.37331724837557</v>
      </c>
      <c r="EC50" s="15">
        <f t="shared" si="103"/>
        <v>230.30735064294154</v>
      </c>
      <c r="ED50" s="15">
        <f t="shared" si="104"/>
        <v>-186.4392838538096</v>
      </c>
      <c r="EE50" s="28">
        <f t="shared" si="105"/>
        <v>0.10526315789473743</v>
      </c>
      <c r="EF50" s="5">
        <f t="shared" si="187"/>
        <v>3.8107453219018232</v>
      </c>
      <c r="EG50" s="5">
        <f t="shared" si="188"/>
        <v>1.0133420511929492</v>
      </c>
      <c r="EH50" s="5">
        <f t="shared" si="189"/>
        <v>0.7408540639734893</v>
      </c>
      <c r="EI50" s="5">
        <f t="shared" si="190"/>
        <v>2.8586802986480127</v>
      </c>
      <c r="EJ50" s="5">
        <f t="shared" si="191"/>
        <v>1.1626548907342218</v>
      </c>
      <c r="EK50" s="5">
        <f t="shared" si="192"/>
        <v>1.4124796975661249</v>
      </c>
      <c r="EL50" s="5">
        <f t="shared" si="193"/>
        <v>1.1638056444573757</v>
      </c>
      <c r="EM50" s="5">
        <f t="shared" si="194"/>
        <v>1.6146179202752415</v>
      </c>
      <c r="EN50" s="5" t="str">
        <f t="shared" si="195"/>
        <v xml:space="preserve"> </v>
      </c>
      <c r="EO50" s="5" t="str">
        <f t="shared" si="196"/>
        <v xml:space="preserve"> </v>
      </c>
      <c r="EP50" s="5">
        <f t="shared" si="197"/>
        <v>0.83817477050355693</v>
      </c>
      <c r="EQ50" s="5" t="str">
        <f t="shared" si="198"/>
        <v xml:space="preserve"> </v>
      </c>
      <c r="ER50" s="5" t="str">
        <f t="shared" si="199"/>
        <v xml:space="preserve"> </v>
      </c>
      <c r="ES50" s="5" t="str">
        <f t="shared" si="200"/>
        <v xml:space="preserve"> </v>
      </c>
      <c r="ET50" s="5" t="str">
        <f t="shared" si="201"/>
        <v xml:space="preserve"> </v>
      </c>
      <c r="EU50" s="5">
        <f t="shared" si="202"/>
        <v>1.1387662606332298</v>
      </c>
      <c r="EV50" s="5" t="str">
        <f t="shared" si="203"/>
        <v xml:space="preserve"> </v>
      </c>
      <c r="EW50" s="5" t="str">
        <f t="shared" si="204"/>
        <v xml:space="preserve"> </v>
      </c>
      <c r="EX50" s="5" t="str">
        <f t="shared" si="205"/>
        <v xml:space="preserve"> </v>
      </c>
      <c r="EY50" s="5" t="str">
        <f t="shared" si="206"/>
        <v xml:space="preserve"> </v>
      </c>
      <c r="EZ50" s="5" t="str">
        <f t="shared" si="207"/>
        <v xml:space="preserve"> </v>
      </c>
      <c r="FA50" s="5" t="str">
        <f t="shared" si="208"/>
        <v xml:space="preserve"> </v>
      </c>
      <c r="FB50" s="5" t="str">
        <f t="shared" si="209"/>
        <v xml:space="preserve"> </v>
      </c>
      <c r="FC50" s="5" t="str">
        <f t="shared" si="106"/>
        <v xml:space="preserve"> </v>
      </c>
    </row>
    <row r="51" spans="1:159">
      <c r="A51" t="s">
        <v>219</v>
      </c>
      <c r="B51" s="17">
        <f t="shared" si="141"/>
        <v>2541009.4637223976</v>
      </c>
      <c r="C51" s="19">
        <v>2536</v>
      </c>
      <c r="D51" s="19">
        <v>3867</v>
      </c>
      <c r="E51" s="19">
        <v>2577</v>
      </c>
      <c r="F51" s="19">
        <f t="shared" si="142"/>
        <v>6444</v>
      </c>
      <c r="G51" s="39">
        <f t="shared" si="143"/>
        <v>1290</v>
      </c>
      <c r="H51" s="19">
        <f t="shared" si="144"/>
        <v>3930.8399999999997</v>
      </c>
      <c r="I51" s="39">
        <v>61</v>
      </c>
      <c r="J51" s="17">
        <v>1421</v>
      </c>
      <c r="K51" s="17">
        <v>470</v>
      </c>
      <c r="L51" s="17">
        <f t="shared" si="171"/>
        <v>1891</v>
      </c>
      <c r="M51" s="17">
        <f t="shared" si="172"/>
        <v>951</v>
      </c>
      <c r="N51" s="17">
        <v>752</v>
      </c>
      <c r="O51" s="17">
        <v>280</v>
      </c>
      <c r="P51" s="17">
        <f t="shared" si="147"/>
        <v>1032</v>
      </c>
      <c r="Q51" s="17">
        <f t="shared" si="148"/>
        <v>472</v>
      </c>
      <c r="R51" s="17"/>
      <c r="S51" s="17"/>
      <c r="T51" s="17" t="str">
        <f t="shared" si="149"/>
        <v xml:space="preserve"> </v>
      </c>
      <c r="U51" s="17" t="str">
        <f t="shared" si="150"/>
        <v xml:space="preserve"> </v>
      </c>
      <c r="V51" s="17">
        <v>1039</v>
      </c>
      <c r="W51" s="17">
        <v>519</v>
      </c>
      <c r="X51" s="17">
        <f t="shared" si="151"/>
        <v>1558</v>
      </c>
      <c r="Y51" s="17">
        <f t="shared" si="152"/>
        <v>520</v>
      </c>
      <c r="Z51" s="17">
        <v>69</v>
      </c>
      <c r="AA51" s="17">
        <v>335</v>
      </c>
      <c r="AB51" s="17">
        <f t="shared" si="153"/>
        <v>404</v>
      </c>
      <c r="AC51" s="17">
        <f t="shared" si="154"/>
        <v>-266</v>
      </c>
      <c r="AD51" s="17"/>
      <c r="AE51" s="17"/>
      <c r="AF51" s="17" t="str">
        <f t="shared" si="155"/>
        <v xml:space="preserve"> </v>
      </c>
      <c r="AG51" s="17" t="str">
        <f t="shared" si="156"/>
        <v xml:space="preserve"> </v>
      </c>
      <c r="AH51" s="17"/>
      <c r="AI51" s="17"/>
      <c r="AJ51" s="17" t="str">
        <f t="shared" si="157"/>
        <v xml:space="preserve"> </v>
      </c>
      <c r="AK51" s="17" t="str">
        <f t="shared" si="158"/>
        <v xml:space="preserve"> </v>
      </c>
      <c r="AL51" s="17"/>
      <c r="AM51" s="17"/>
      <c r="AN51" s="17" t="str">
        <f t="shared" si="159"/>
        <v xml:space="preserve"> </v>
      </c>
      <c r="AO51" s="17" t="str">
        <f t="shared" si="160"/>
        <v xml:space="preserve"> </v>
      </c>
      <c r="AP51" s="17">
        <v>261</v>
      </c>
      <c r="AQ51" s="17">
        <v>260</v>
      </c>
      <c r="AR51" s="17">
        <f t="shared" si="161"/>
        <v>521</v>
      </c>
      <c r="AS51" s="17">
        <f t="shared" si="162"/>
        <v>1</v>
      </c>
      <c r="AT51" s="17"/>
      <c r="AU51" s="17"/>
      <c r="AV51" s="17" t="str">
        <f t="shared" si="163"/>
        <v xml:space="preserve"> </v>
      </c>
      <c r="AW51" s="22" t="str">
        <f t="shared" si="164"/>
        <v xml:space="preserve"> </v>
      </c>
      <c r="AX51" s="17">
        <v>261</v>
      </c>
      <c r="AY51" s="17">
        <v>231</v>
      </c>
      <c r="AZ51" s="17">
        <v>200</v>
      </c>
      <c r="BA51" s="17">
        <v>212</v>
      </c>
      <c r="BB51" s="17">
        <v>196</v>
      </c>
      <c r="BC51" s="17">
        <v>162</v>
      </c>
      <c r="BD51" s="17">
        <v>159</v>
      </c>
      <c r="BE51" s="17">
        <v>141</v>
      </c>
      <c r="BF51" s="17">
        <v>78</v>
      </c>
      <c r="BG51" s="17"/>
      <c r="BH51" s="17">
        <v>81</v>
      </c>
      <c r="BI51" s="17"/>
      <c r="BJ51" s="17"/>
      <c r="BK51" s="17"/>
      <c r="BL51" s="17"/>
      <c r="BM51" s="17"/>
      <c r="BN51" s="17"/>
      <c r="BO51" s="17"/>
      <c r="BV51" s="22">
        <f t="shared" si="165"/>
        <v>4723</v>
      </c>
      <c r="BW51" s="25">
        <v>1.040443</v>
      </c>
      <c r="BX51" s="15">
        <f t="shared" si="173"/>
        <v>3716.6860654548109</v>
      </c>
      <c r="BY51" s="15">
        <f t="shared" si="174"/>
        <v>2476.8295812456809</v>
      </c>
      <c r="BZ51" s="15">
        <f t="shared" si="70"/>
        <v>6193.5156467004917</v>
      </c>
      <c r="CA51" s="15">
        <f t="shared" si="71"/>
        <v>1239.85648420913</v>
      </c>
      <c r="CB51" s="15">
        <f t="shared" si="72"/>
        <v>1.5005820721769498</v>
      </c>
      <c r="CC51" s="15">
        <f>IF(J51&lt;&gt;0,J51/$BW51," ")</f>
        <v>1365.7643907450961</v>
      </c>
      <c r="CD51" s="15">
        <f t="shared" si="166"/>
        <v>451.73065703743504</v>
      </c>
      <c r="CE51" s="15">
        <f t="shared" si="73"/>
        <v>1817.4950477825312</v>
      </c>
      <c r="CF51" s="15">
        <f t="shared" si="74"/>
        <v>914.03373370766099</v>
      </c>
      <c r="CG51" s="15">
        <f t="shared" si="75"/>
        <v>3.0234042553191487</v>
      </c>
      <c r="CH51" s="15">
        <f t="shared" si="169"/>
        <v>722.76905125989606</v>
      </c>
      <c r="CI51" s="15">
        <f t="shared" si="167"/>
        <v>269.11613610740807</v>
      </c>
      <c r="CJ51" s="15">
        <f t="shared" si="76"/>
        <v>991.88518736730407</v>
      </c>
      <c r="CK51" s="15">
        <f t="shared" si="77"/>
        <v>453.65291515248799</v>
      </c>
      <c r="CL51" s="15">
        <f t="shared" si="78"/>
        <v>2.6857142857142859</v>
      </c>
      <c r="CM51" s="15" t="str">
        <f t="shared" si="175"/>
        <v xml:space="preserve"> </v>
      </c>
      <c r="CN51" s="15" t="str">
        <f t="shared" si="176"/>
        <v xml:space="preserve"> </v>
      </c>
      <c r="CO51" s="15" t="str">
        <f t="shared" si="79"/>
        <v xml:space="preserve"> </v>
      </c>
      <c r="CP51" s="15" t="str">
        <f t="shared" si="80"/>
        <v xml:space="preserve"> </v>
      </c>
      <c r="CQ51" s="15" t="str">
        <f t="shared" si="81"/>
        <v xml:space="preserve"> </v>
      </c>
      <c r="CR51" s="15">
        <f t="shared" si="177"/>
        <v>998.6130907699893</v>
      </c>
      <c r="CS51" s="15">
        <f t="shared" si="178"/>
        <v>498.82598085623141</v>
      </c>
      <c r="CT51" s="15">
        <f t="shared" si="82"/>
        <v>1497.4390716262208</v>
      </c>
      <c r="CU51" s="15">
        <f t="shared" si="83"/>
        <v>499.78710991375789</v>
      </c>
      <c r="CV51" s="15">
        <f t="shared" si="84"/>
        <v>2.0019267822736033</v>
      </c>
      <c r="CW51" s="15">
        <f t="shared" si="212"/>
        <v>66.317904969325568</v>
      </c>
      <c r="CX51" s="15">
        <f t="shared" si="210"/>
        <v>321.97823427136325</v>
      </c>
      <c r="CY51" s="15">
        <f t="shared" si="85"/>
        <v>388.29613924068883</v>
      </c>
      <c r="CZ51" s="15">
        <f t="shared" si="86"/>
        <v>-255.66032930203767</v>
      </c>
      <c r="DA51" s="15">
        <f t="shared" si="87"/>
        <v>0.20597014925373136</v>
      </c>
      <c r="DB51" s="15" t="str">
        <f t="shared" si="179"/>
        <v xml:space="preserve"> </v>
      </c>
      <c r="DC51" s="15" t="str">
        <f t="shared" si="180"/>
        <v xml:space="preserve"> </v>
      </c>
      <c r="DD51" s="15" t="str">
        <f t="shared" si="88"/>
        <v xml:space="preserve"> </v>
      </c>
      <c r="DE51" s="15" t="str">
        <f t="shared" si="89"/>
        <v xml:space="preserve"> </v>
      </c>
      <c r="DF51" s="15" t="str">
        <f t="shared" si="90"/>
        <v xml:space="preserve"> </v>
      </c>
      <c r="DG51" s="15" t="str">
        <f>IF(AH51&lt;&gt;0,AH51/$BW51," ")</f>
        <v xml:space="preserve"> </v>
      </c>
      <c r="DH51" s="15" t="str">
        <f t="shared" si="140"/>
        <v xml:space="preserve"> </v>
      </c>
      <c r="DI51" s="15" t="str">
        <f t="shared" si="91"/>
        <v xml:space="preserve"> </v>
      </c>
      <c r="DJ51" s="15" t="str">
        <f t="shared" si="92"/>
        <v xml:space="preserve"> </v>
      </c>
      <c r="DK51" s="15" t="str">
        <f t="shared" si="93"/>
        <v xml:space="preserve"> </v>
      </c>
      <c r="DL51" s="15" t="str">
        <f t="shared" si="181"/>
        <v xml:space="preserve"> </v>
      </c>
      <c r="DM51" s="15" t="str">
        <f t="shared" si="182"/>
        <v xml:space="preserve"> </v>
      </c>
      <c r="DN51" s="15" t="str">
        <f t="shared" si="94"/>
        <v xml:space="preserve"> </v>
      </c>
      <c r="DO51" s="15" t="str">
        <f t="shared" si="95"/>
        <v xml:space="preserve"> </v>
      </c>
      <c r="DP51" s="15" t="str">
        <f t="shared" si="96"/>
        <v xml:space="preserve"> </v>
      </c>
      <c r="DQ51" s="15">
        <f t="shared" si="183"/>
        <v>250.85468401440539</v>
      </c>
      <c r="DR51" s="15">
        <f t="shared" si="184"/>
        <v>249.89355495687894</v>
      </c>
      <c r="DS51" s="15">
        <f t="shared" si="97"/>
        <v>500.74823897128431</v>
      </c>
      <c r="DT51" s="15">
        <f t="shared" si="98"/>
        <v>0.96112905752644906</v>
      </c>
      <c r="DU51" s="15">
        <f t="shared" si="99"/>
        <v>1.0038461538461538</v>
      </c>
      <c r="DV51" s="15" t="str">
        <f t="shared" si="185"/>
        <v xml:space="preserve"> </v>
      </c>
      <c r="DW51" s="15" t="str">
        <f t="shared" si="186"/>
        <v xml:space="preserve"> </v>
      </c>
      <c r="DX51" s="15" t="str">
        <f t="shared" si="100"/>
        <v xml:space="preserve"> </v>
      </c>
      <c r="DY51" s="15" t="str">
        <f t="shared" si="101"/>
        <v xml:space="preserve"> </v>
      </c>
      <c r="DZ51" s="15" t="str">
        <f t="shared" si="102"/>
        <v xml:space="preserve"> </v>
      </c>
      <c r="EA51" s="15">
        <f>BX51-CC51-CH51-CR51-CW51-DQ51</f>
        <v>312.36694369609847</v>
      </c>
      <c r="EB51" s="15">
        <f>BY51-CD51-CI51-CS51-CX51-DR51</f>
        <v>685.28501801636423</v>
      </c>
      <c r="EC51" s="15">
        <f t="shared" si="103"/>
        <v>997.65196171246271</v>
      </c>
      <c r="ED51" s="15">
        <f t="shared" si="104"/>
        <v>-372.91807432026576</v>
      </c>
      <c r="EE51" s="28">
        <f t="shared" si="105"/>
        <v>0.4558204768583447</v>
      </c>
      <c r="EF51" s="5">
        <f t="shared" si="187"/>
        <v>142.08636128805369</v>
      </c>
      <c r="EG51" s="5">
        <f t="shared" si="188"/>
        <v>18.006308755813173</v>
      </c>
      <c r="EH51" s="5">
        <f t="shared" si="189"/>
        <v>10.58362948533556</v>
      </c>
      <c r="EI51" s="5">
        <f t="shared" si="190"/>
        <v>35.649424900786983</v>
      </c>
      <c r="EJ51" s="5">
        <f t="shared" si="191"/>
        <v>20.716396234900682</v>
      </c>
      <c r="EK51" s="5">
        <f t="shared" si="192"/>
        <v>25.424634556190245</v>
      </c>
      <c r="EL51" s="5">
        <f t="shared" si="193"/>
        <v>37.009019493744546</v>
      </c>
      <c r="EM51" s="5">
        <f t="shared" si="194"/>
        <v>32.523018108401295</v>
      </c>
      <c r="EN51" s="5">
        <f t="shared" si="195"/>
        <v>17.133811996392236</v>
      </c>
      <c r="EO51" s="5" t="str">
        <f t="shared" si="196"/>
        <v xml:space="preserve"> </v>
      </c>
      <c r="EP51" s="5">
        <f t="shared" si="197"/>
        <v>13.578431282157624</v>
      </c>
      <c r="EQ51" s="5" t="str">
        <f t="shared" si="198"/>
        <v xml:space="preserve"> </v>
      </c>
      <c r="ER51" s="5" t="str">
        <f t="shared" si="199"/>
        <v xml:space="preserve"> </v>
      </c>
      <c r="ES51" s="5" t="str">
        <f t="shared" si="200"/>
        <v xml:space="preserve"> </v>
      </c>
      <c r="ET51" s="5" t="str">
        <f t="shared" si="201"/>
        <v xml:space="preserve"> </v>
      </c>
      <c r="EU51" s="5" t="str">
        <f t="shared" si="202"/>
        <v xml:space="preserve"> </v>
      </c>
      <c r="EV51" s="5" t="str">
        <f t="shared" si="203"/>
        <v xml:space="preserve"> </v>
      </c>
      <c r="EW51" s="5" t="str">
        <f t="shared" si="204"/>
        <v xml:space="preserve"> </v>
      </c>
      <c r="EX51" s="5" t="str">
        <f t="shared" si="205"/>
        <v xml:space="preserve"> </v>
      </c>
      <c r="EY51" s="5" t="str">
        <f t="shared" si="206"/>
        <v xml:space="preserve"> </v>
      </c>
      <c r="EZ51" s="5" t="str">
        <f t="shared" si="207"/>
        <v xml:space="preserve"> </v>
      </c>
      <c r="FA51" s="5" t="str">
        <f t="shared" si="208"/>
        <v xml:space="preserve"> </v>
      </c>
      <c r="FB51" s="5" t="str">
        <f t="shared" si="209"/>
        <v xml:space="preserve"> </v>
      </c>
      <c r="FC51" s="5" t="str">
        <f t="shared" si="106"/>
        <v xml:space="preserve"> </v>
      </c>
    </row>
    <row r="52" spans="1:159">
      <c r="A52" t="s">
        <v>32</v>
      </c>
      <c r="B52" s="17">
        <f t="shared" si="141"/>
        <v>197896.74952198853</v>
      </c>
      <c r="C52" s="19">
        <v>1046</v>
      </c>
      <c r="D52" s="19">
        <v>81</v>
      </c>
      <c r="E52" s="19">
        <v>126</v>
      </c>
      <c r="F52" s="19">
        <f t="shared" si="142"/>
        <v>207</v>
      </c>
      <c r="G52" s="39">
        <f t="shared" si="143"/>
        <v>-45</v>
      </c>
      <c r="H52" s="19">
        <f t="shared" si="144"/>
        <v>55.89</v>
      </c>
      <c r="I52" s="39">
        <v>27</v>
      </c>
      <c r="J52" s="17">
        <v>3</v>
      </c>
      <c r="K52" s="17">
        <v>21</v>
      </c>
      <c r="L52" s="17">
        <f t="shared" si="171"/>
        <v>24</v>
      </c>
      <c r="M52" s="17">
        <f t="shared" si="172"/>
        <v>-18</v>
      </c>
      <c r="N52" s="17"/>
      <c r="O52" s="17"/>
      <c r="P52" s="17" t="str">
        <f t="shared" si="147"/>
        <v xml:space="preserve"> </v>
      </c>
      <c r="Q52" s="17" t="str">
        <f t="shared" si="148"/>
        <v xml:space="preserve"> </v>
      </c>
      <c r="R52" s="17"/>
      <c r="S52" s="17"/>
      <c r="T52" s="17" t="str">
        <f t="shared" si="149"/>
        <v xml:space="preserve"> </v>
      </c>
      <c r="U52" s="17" t="str">
        <f t="shared" si="150"/>
        <v xml:space="preserve"> </v>
      </c>
      <c r="V52" s="17">
        <v>5</v>
      </c>
      <c r="W52" s="17">
        <v>24</v>
      </c>
      <c r="X52" s="17">
        <f t="shared" si="151"/>
        <v>29</v>
      </c>
      <c r="Y52" s="17">
        <f t="shared" si="152"/>
        <v>-19</v>
      </c>
      <c r="Z52" s="17">
        <v>2</v>
      </c>
      <c r="AA52" s="17">
        <v>17</v>
      </c>
      <c r="AB52" s="17">
        <f t="shared" si="153"/>
        <v>19</v>
      </c>
      <c r="AC52" s="17">
        <f t="shared" si="154"/>
        <v>-15</v>
      </c>
      <c r="AD52" s="17">
        <v>30</v>
      </c>
      <c r="AE52" s="17">
        <v>23</v>
      </c>
      <c r="AF52" s="17">
        <f t="shared" si="155"/>
        <v>53</v>
      </c>
      <c r="AG52" s="17">
        <f t="shared" si="156"/>
        <v>7</v>
      </c>
      <c r="AH52" s="17"/>
      <c r="AI52" s="17"/>
      <c r="AJ52" s="17" t="str">
        <f t="shared" si="157"/>
        <v xml:space="preserve"> </v>
      </c>
      <c r="AK52" s="17" t="str">
        <f t="shared" si="158"/>
        <v xml:space="preserve"> </v>
      </c>
      <c r="AL52" s="17"/>
      <c r="AM52" s="17"/>
      <c r="AN52" s="17" t="str">
        <f t="shared" si="159"/>
        <v xml:space="preserve"> </v>
      </c>
      <c r="AO52" s="17" t="str">
        <f t="shared" si="160"/>
        <v xml:space="preserve"> </v>
      </c>
      <c r="AP52" s="17">
        <v>37</v>
      </c>
      <c r="AQ52" s="17">
        <v>5</v>
      </c>
      <c r="AR52" s="17">
        <f t="shared" si="161"/>
        <v>42</v>
      </c>
      <c r="AS52" s="17">
        <f t="shared" si="162"/>
        <v>32</v>
      </c>
      <c r="AT52" s="17"/>
      <c r="AU52" s="17"/>
      <c r="AV52" s="17" t="str">
        <f t="shared" si="163"/>
        <v xml:space="preserve"> </v>
      </c>
      <c r="AW52" s="22" t="str">
        <f t="shared" si="164"/>
        <v xml:space="preserve"> </v>
      </c>
      <c r="AX52" s="17">
        <v>5</v>
      </c>
      <c r="AY52" s="17">
        <v>7</v>
      </c>
      <c r="AZ52" s="17">
        <v>6</v>
      </c>
      <c r="BA52" s="17">
        <v>7</v>
      </c>
      <c r="BB52" s="17">
        <v>6</v>
      </c>
      <c r="BC52" s="17">
        <v>5</v>
      </c>
      <c r="BD52" s="17">
        <v>3</v>
      </c>
      <c r="BE52" s="17">
        <v>5</v>
      </c>
      <c r="BF52" s="17"/>
      <c r="BG52" s="17"/>
      <c r="BH52" s="17">
        <v>3</v>
      </c>
      <c r="BI52" s="17"/>
      <c r="BJ52" s="17"/>
      <c r="BK52" s="17"/>
      <c r="BL52" s="17"/>
      <c r="BM52" s="17">
        <v>3</v>
      </c>
      <c r="BN52" s="17"/>
      <c r="BO52" s="17"/>
      <c r="BV52" s="22">
        <f t="shared" si="165"/>
        <v>157</v>
      </c>
      <c r="BW52" s="25">
        <v>0.14142099999999999</v>
      </c>
      <c r="BX52" s="15">
        <f t="shared" si="173"/>
        <v>572.75793552584128</v>
      </c>
      <c r="BY52" s="15">
        <f t="shared" si="174"/>
        <v>890.95678859575321</v>
      </c>
      <c r="BZ52" s="15">
        <f t="shared" si="70"/>
        <v>1463.7147241215944</v>
      </c>
      <c r="CA52" s="15">
        <f t="shared" si="71"/>
        <v>-318.19885306991193</v>
      </c>
      <c r="CB52" s="15">
        <f t="shared" si="72"/>
        <v>0.64285714285714279</v>
      </c>
      <c r="CC52" s="15">
        <f>IF(J52&lt;&gt;0,J52/$BW52," ")</f>
        <v>21.213256871327456</v>
      </c>
      <c r="CD52" s="15">
        <f t="shared" si="166"/>
        <v>148.4927980992922</v>
      </c>
      <c r="CE52" s="15">
        <f t="shared" si="73"/>
        <v>169.70605497061965</v>
      </c>
      <c r="CF52" s="15">
        <f t="shared" si="74"/>
        <v>-127.27954122796474</v>
      </c>
      <c r="CG52" s="15">
        <f t="shared" si="75"/>
        <v>0.14285714285714285</v>
      </c>
      <c r="CH52" s="15" t="str">
        <f t="shared" si="169"/>
        <v xml:space="preserve"> </v>
      </c>
      <c r="CI52" s="15" t="str">
        <f t="shared" si="167"/>
        <v xml:space="preserve"> </v>
      </c>
      <c r="CJ52" s="15" t="str">
        <f t="shared" si="76"/>
        <v xml:space="preserve"> </v>
      </c>
      <c r="CK52" s="15" t="str">
        <f t="shared" si="77"/>
        <v xml:space="preserve"> </v>
      </c>
      <c r="CL52" s="15" t="str">
        <f t="shared" si="78"/>
        <v xml:space="preserve"> </v>
      </c>
      <c r="CM52" s="15" t="str">
        <f t="shared" si="175"/>
        <v xml:space="preserve"> </v>
      </c>
      <c r="CN52" s="15" t="str">
        <f t="shared" si="176"/>
        <v xml:space="preserve"> </v>
      </c>
      <c r="CO52" s="15" t="str">
        <f t="shared" si="79"/>
        <v xml:space="preserve"> </v>
      </c>
      <c r="CP52" s="15" t="str">
        <f t="shared" si="80"/>
        <v xml:space="preserve"> </v>
      </c>
      <c r="CQ52" s="15" t="str">
        <f t="shared" si="81"/>
        <v xml:space="preserve"> </v>
      </c>
      <c r="CR52" s="15">
        <f t="shared" si="177"/>
        <v>35.355428118879097</v>
      </c>
      <c r="CS52" s="15">
        <f t="shared" si="178"/>
        <v>169.70605497061965</v>
      </c>
      <c r="CT52" s="15">
        <f t="shared" si="82"/>
        <v>205.06148308949875</v>
      </c>
      <c r="CU52" s="15">
        <f t="shared" si="83"/>
        <v>-134.35062685174054</v>
      </c>
      <c r="CV52" s="15">
        <f t="shared" si="84"/>
        <v>0.20833333333333334</v>
      </c>
      <c r="CW52" s="15">
        <f t="shared" si="212"/>
        <v>14.142171247551637</v>
      </c>
      <c r="CX52" s="15">
        <f t="shared" si="210"/>
        <v>120.20845560418891</v>
      </c>
      <c r="CY52" s="15">
        <f t="shared" si="85"/>
        <v>134.35062685174054</v>
      </c>
      <c r="CZ52" s="15">
        <f t="shared" si="86"/>
        <v>-106.06628435663728</v>
      </c>
      <c r="DA52" s="15">
        <f t="shared" si="87"/>
        <v>0.11764705882352941</v>
      </c>
      <c r="DB52" s="15">
        <f t="shared" si="179"/>
        <v>212.13256871327457</v>
      </c>
      <c r="DC52" s="15">
        <f t="shared" si="180"/>
        <v>162.63496934684383</v>
      </c>
      <c r="DD52" s="15">
        <f t="shared" si="88"/>
        <v>374.7675380601184</v>
      </c>
      <c r="DE52" s="15">
        <f t="shared" si="89"/>
        <v>49.497599366430734</v>
      </c>
      <c r="DF52" s="15">
        <f t="shared" si="90"/>
        <v>1.3043478260869565</v>
      </c>
      <c r="DG52" s="15" t="str">
        <f>IF(AH52&lt;&gt;0,AH52/$BW52," ")</f>
        <v xml:space="preserve"> </v>
      </c>
      <c r="DH52" s="15" t="str">
        <f t="shared" si="140"/>
        <v xml:space="preserve"> </v>
      </c>
      <c r="DI52" s="15" t="str">
        <f t="shared" si="91"/>
        <v xml:space="preserve"> </v>
      </c>
      <c r="DJ52" s="15" t="str">
        <f t="shared" si="92"/>
        <v xml:space="preserve"> </v>
      </c>
      <c r="DK52" s="15" t="str">
        <f t="shared" si="93"/>
        <v xml:space="preserve"> </v>
      </c>
      <c r="DL52" s="15" t="str">
        <f t="shared" si="181"/>
        <v xml:space="preserve"> </v>
      </c>
      <c r="DM52" s="15" t="str">
        <f t="shared" si="182"/>
        <v xml:space="preserve"> </v>
      </c>
      <c r="DN52" s="15" t="str">
        <f t="shared" si="94"/>
        <v xml:space="preserve"> </v>
      </c>
      <c r="DO52" s="15" t="str">
        <f t="shared" si="95"/>
        <v xml:space="preserve"> </v>
      </c>
      <c r="DP52" s="15" t="str">
        <f t="shared" si="96"/>
        <v xml:space="preserve"> </v>
      </c>
      <c r="DQ52" s="15">
        <f t="shared" si="183"/>
        <v>261.6301680797053</v>
      </c>
      <c r="DR52" s="15">
        <f t="shared" si="184"/>
        <v>35.355428118879097</v>
      </c>
      <c r="DS52" s="15">
        <f t="shared" si="97"/>
        <v>296.9855961985844</v>
      </c>
      <c r="DT52" s="15">
        <f t="shared" si="98"/>
        <v>226.2747399608262</v>
      </c>
      <c r="DU52" s="15">
        <f t="shared" si="99"/>
        <v>7.3999999999999995</v>
      </c>
      <c r="DV52" s="15" t="str">
        <f t="shared" si="185"/>
        <v xml:space="preserve"> </v>
      </c>
      <c r="DW52" s="15" t="str">
        <f t="shared" si="186"/>
        <v xml:space="preserve"> </v>
      </c>
      <c r="DX52" s="15" t="str">
        <f t="shared" si="100"/>
        <v xml:space="preserve"> </v>
      </c>
      <c r="DY52" s="15" t="str">
        <f t="shared" si="101"/>
        <v xml:space="preserve"> </v>
      </c>
      <c r="DZ52" s="15" t="str">
        <f t="shared" si="102"/>
        <v xml:space="preserve"> </v>
      </c>
      <c r="EA52" s="15">
        <f>BX52-CC52-CR52-CW52-DB52-DQ52</f>
        <v>28.28434249510326</v>
      </c>
      <c r="EB52" s="15">
        <f>BY52-CD52-CS52-CX52-DC52-DR52</f>
        <v>254.55908245592957</v>
      </c>
      <c r="EC52" s="15">
        <f t="shared" si="103"/>
        <v>282.84342495103283</v>
      </c>
      <c r="ED52" s="15">
        <f t="shared" si="104"/>
        <v>-226.27473996082631</v>
      </c>
      <c r="EE52" s="28">
        <f t="shared" si="105"/>
        <v>0.11111111111111101</v>
      </c>
      <c r="EF52" s="5">
        <f t="shared" si="187"/>
        <v>2.7219609442155881</v>
      </c>
      <c r="EG52" s="5">
        <f t="shared" si="188"/>
        <v>0.54564571987312649</v>
      </c>
      <c r="EH52" s="5">
        <f t="shared" si="189"/>
        <v>0.31750888456006682</v>
      </c>
      <c r="EI52" s="5">
        <f t="shared" si="190"/>
        <v>1.1771036523844758</v>
      </c>
      <c r="EJ52" s="5">
        <f t="shared" si="191"/>
        <v>0.63417539494593922</v>
      </c>
      <c r="EK52" s="5">
        <f t="shared" si="192"/>
        <v>0.78471094309229161</v>
      </c>
      <c r="EL52" s="5">
        <f t="shared" si="193"/>
        <v>0.69828338667442547</v>
      </c>
      <c r="EM52" s="5">
        <f t="shared" si="194"/>
        <v>1.1532985144823154</v>
      </c>
      <c r="EN52" s="5" t="str">
        <f t="shared" si="195"/>
        <v xml:space="preserve"> </v>
      </c>
      <c r="EO52" s="5" t="str">
        <f t="shared" si="196"/>
        <v xml:space="preserve"> </v>
      </c>
      <c r="EP52" s="5">
        <f t="shared" si="197"/>
        <v>0.50290486230213416</v>
      </c>
      <c r="EQ52" s="5" t="str">
        <f t="shared" si="198"/>
        <v xml:space="preserve"> </v>
      </c>
      <c r="ER52" s="5" t="str">
        <f t="shared" si="199"/>
        <v xml:space="preserve"> </v>
      </c>
      <c r="ES52" s="5" t="str">
        <f t="shared" si="200"/>
        <v xml:space="preserve"> </v>
      </c>
      <c r="ET52" s="5" t="str">
        <f t="shared" si="201"/>
        <v xml:space="preserve"> </v>
      </c>
      <c r="EU52" s="5">
        <f t="shared" si="202"/>
        <v>0.56938313031661492</v>
      </c>
      <c r="EV52" s="5" t="str">
        <f t="shared" si="203"/>
        <v xml:space="preserve"> </v>
      </c>
      <c r="EW52" s="5" t="str">
        <f t="shared" si="204"/>
        <v xml:space="preserve"> </v>
      </c>
      <c r="EX52" s="5" t="str">
        <f t="shared" si="205"/>
        <v xml:space="preserve"> </v>
      </c>
      <c r="EY52" s="5" t="str">
        <f t="shared" si="206"/>
        <v xml:space="preserve"> </v>
      </c>
      <c r="EZ52" s="5" t="str">
        <f t="shared" si="207"/>
        <v xml:space="preserve"> </v>
      </c>
      <c r="FA52" s="5" t="str">
        <f t="shared" si="208"/>
        <v xml:space="preserve"> </v>
      </c>
      <c r="FB52" s="5" t="str">
        <f t="shared" si="209"/>
        <v xml:space="preserve"> </v>
      </c>
      <c r="FC52" s="5" t="str">
        <f t="shared" si="106"/>
        <v xml:space="preserve"> </v>
      </c>
    </row>
    <row r="53" spans="1:159">
      <c r="A53" t="s">
        <v>60</v>
      </c>
      <c r="B53" s="17">
        <f t="shared" si="141"/>
        <v>239027.68399729911</v>
      </c>
      <c r="C53" s="19">
        <v>1481</v>
      </c>
      <c r="D53" s="19">
        <v>109</v>
      </c>
      <c r="E53" s="19">
        <v>245</v>
      </c>
      <c r="F53" s="19">
        <f t="shared" si="142"/>
        <v>354</v>
      </c>
      <c r="G53" s="39">
        <f t="shared" si="143"/>
        <v>-136</v>
      </c>
      <c r="H53" s="19">
        <f t="shared" si="144"/>
        <v>130.97999999999999</v>
      </c>
      <c r="I53" s="39">
        <v>37</v>
      </c>
      <c r="J53" s="17">
        <v>2</v>
      </c>
      <c r="K53" s="17">
        <v>47</v>
      </c>
      <c r="L53" s="17">
        <f t="shared" si="171"/>
        <v>49</v>
      </c>
      <c r="M53" s="17">
        <f t="shared" si="172"/>
        <v>-45</v>
      </c>
      <c r="N53" s="17"/>
      <c r="O53" s="17"/>
      <c r="P53" s="17" t="str">
        <f t="shared" si="147"/>
        <v xml:space="preserve"> </v>
      </c>
      <c r="Q53" s="17" t="str">
        <f t="shared" si="148"/>
        <v xml:space="preserve"> </v>
      </c>
      <c r="R53" s="17"/>
      <c r="S53" s="17"/>
      <c r="T53" s="17" t="str">
        <f t="shared" si="149"/>
        <v xml:space="preserve"> </v>
      </c>
      <c r="U53" s="17" t="str">
        <f t="shared" si="150"/>
        <v xml:space="preserve"> </v>
      </c>
      <c r="V53" s="17">
        <v>12</v>
      </c>
      <c r="W53" s="17">
        <v>53</v>
      </c>
      <c r="X53" s="17">
        <f t="shared" si="151"/>
        <v>65</v>
      </c>
      <c r="Y53" s="17">
        <f t="shared" si="152"/>
        <v>-41</v>
      </c>
      <c r="Z53" s="17"/>
      <c r="AA53" s="17"/>
      <c r="AB53" s="17" t="str">
        <f t="shared" si="153"/>
        <v xml:space="preserve"> </v>
      </c>
      <c r="AC53" s="17" t="str">
        <f t="shared" si="154"/>
        <v xml:space="preserve"> </v>
      </c>
      <c r="AD53" s="17">
        <v>36</v>
      </c>
      <c r="AE53" s="17">
        <v>33</v>
      </c>
      <c r="AF53" s="17">
        <f t="shared" si="155"/>
        <v>69</v>
      </c>
      <c r="AG53" s="17">
        <f t="shared" si="156"/>
        <v>3</v>
      </c>
      <c r="AH53" s="17">
        <v>0</v>
      </c>
      <c r="AI53" s="17">
        <v>34</v>
      </c>
      <c r="AJ53" s="17">
        <f t="shared" si="157"/>
        <v>34</v>
      </c>
      <c r="AK53" s="17">
        <f t="shared" si="158"/>
        <v>-34</v>
      </c>
      <c r="AL53" s="17">
        <v>54</v>
      </c>
      <c r="AM53" s="17">
        <v>10</v>
      </c>
      <c r="AN53" s="17">
        <f t="shared" si="159"/>
        <v>64</v>
      </c>
      <c r="AO53" s="17">
        <f t="shared" si="160"/>
        <v>44</v>
      </c>
      <c r="AP53" s="17"/>
      <c r="AQ53" s="17"/>
      <c r="AR53" s="17" t="str">
        <f t="shared" si="161"/>
        <v xml:space="preserve"> </v>
      </c>
      <c r="AS53" s="17" t="str">
        <f t="shared" si="162"/>
        <v xml:space="preserve"> </v>
      </c>
      <c r="AT53" s="17"/>
      <c r="AU53" s="17"/>
      <c r="AV53" s="17" t="str">
        <f t="shared" si="163"/>
        <v xml:space="preserve"> </v>
      </c>
      <c r="AW53" s="22" t="str">
        <f t="shared" si="164"/>
        <v xml:space="preserve"> </v>
      </c>
      <c r="AX53" s="17">
        <v>11</v>
      </c>
      <c r="AY53" s="17">
        <v>13</v>
      </c>
      <c r="AZ53" s="17">
        <v>11</v>
      </c>
      <c r="BA53" s="17">
        <v>14</v>
      </c>
      <c r="BB53" s="17">
        <v>10</v>
      </c>
      <c r="BC53" s="17">
        <v>8</v>
      </c>
      <c r="BD53" s="17">
        <v>7</v>
      </c>
      <c r="BE53" s="17">
        <v>11</v>
      </c>
      <c r="BF53" s="17"/>
      <c r="BG53" s="17"/>
      <c r="BH53" s="17">
        <v>5</v>
      </c>
      <c r="BI53" s="17"/>
      <c r="BJ53" s="17">
        <v>4</v>
      </c>
      <c r="BK53" s="17"/>
      <c r="BL53" s="17"/>
      <c r="BM53" s="17"/>
      <c r="BN53" s="17"/>
      <c r="BO53" s="17"/>
      <c r="BV53" s="22">
        <f t="shared" si="165"/>
        <v>260</v>
      </c>
      <c r="BW53" s="25">
        <v>0.29689900000000002</v>
      </c>
      <c r="BX53" s="15">
        <f t="shared" si="173"/>
        <v>367.1282153190142</v>
      </c>
      <c r="BY53" s="15">
        <f t="shared" si="174"/>
        <v>825.19644727668322</v>
      </c>
      <c r="BZ53" s="15">
        <f t="shared" si="70"/>
        <v>1192.3246625956974</v>
      </c>
      <c r="CA53" s="15">
        <f t="shared" si="71"/>
        <v>-458.06823195766901</v>
      </c>
      <c r="CB53" s="15">
        <f t="shared" si="72"/>
        <v>0.44489795918367353</v>
      </c>
      <c r="CC53" s="15">
        <f>IF(J53&lt;&gt;0,J53/$BW53," ")</f>
        <v>6.736297528789251</v>
      </c>
      <c r="CD53" s="15">
        <f t="shared" si="166"/>
        <v>158.30299192654741</v>
      </c>
      <c r="CE53" s="15">
        <f t="shared" si="73"/>
        <v>165.03928945533664</v>
      </c>
      <c r="CF53" s="15">
        <f t="shared" si="74"/>
        <v>-151.56669439775817</v>
      </c>
      <c r="CG53" s="15">
        <f t="shared" si="75"/>
        <v>4.2553191489361701E-2</v>
      </c>
      <c r="CH53" s="15" t="str">
        <f t="shared" si="169"/>
        <v xml:space="preserve"> </v>
      </c>
      <c r="CI53" s="15" t="str">
        <f t="shared" si="167"/>
        <v xml:space="preserve"> </v>
      </c>
      <c r="CJ53" s="15" t="str">
        <f t="shared" si="76"/>
        <v xml:space="preserve"> </v>
      </c>
      <c r="CK53" s="15" t="str">
        <f t="shared" si="77"/>
        <v xml:space="preserve"> </v>
      </c>
      <c r="CL53" s="15" t="str">
        <f t="shared" si="78"/>
        <v xml:space="preserve"> </v>
      </c>
      <c r="CM53" s="15" t="str">
        <f t="shared" si="175"/>
        <v xml:space="preserve"> </v>
      </c>
      <c r="CN53" s="15" t="str">
        <f t="shared" si="176"/>
        <v xml:space="preserve"> </v>
      </c>
      <c r="CO53" s="15" t="str">
        <f t="shared" si="79"/>
        <v xml:space="preserve"> </v>
      </c>
      <c r="CP53" s="15" t="str">
        <f t="shared" si="80"/>
        <v xml:space="preserve"> </v>
      </c>
      <c r="CQ53" s="15" t="str">
        <f t="shared" si="81"/>
        <v xml:space="preserve"> </v>
      </c>
      <c r="CR53" s="15">
        <f t="shared" si="177"/>
        <v>40.417785172735506</v>
      </c>
      <c r="CS53" s="15">
        <f t="shared" si="178"/>
        <v>178.51188451291515</v>
      </c>
      <c r="CT53" s="15">
        <f t="shared" si="82"/>
        <v>218.92966968565065</v>
      </c>
      <c r="CU53" s="15">
        <f t="shared" si="83"/>
        <v>-138.09409934017964</v>
      </c>
      <c r="CV53" s="15">
        <f t="shared" si="84"/>
        <v>0.22641509433962265</v>
      </c>
      <c r="CW53" s="15" t="str">
        <f t="shared" si="212"/>
        <v xml:space="preserve"> </v>
      </c>
      <c r="CX53" s="15" t="str">
        <f t="shared" si="210"/>
        <v xml:space="preserve"> </v>
      </c>
      <c r="CY53" s="15" t="str">
        <f t="shared" si="85"/>
        <v xml:space="preserve"> </v>
      </c>
      <c r="CZ53" s="15" t="str">
        <f t="shared" si="86"/>
        <v xml:space="preserve"> </v>
      </c>
      <c r="DA53" s="15" t="str">
        <f t="shared" si="87"/>
        <v xml:space="preserve"> </v>
      </c>
      <c r="DB53" s="15">
        <f t="shared" si="179"/>
        <v>121.25335551820652</v>
      </c>
      <c r="DC53" s="15">
        <f t="shared" si="180"/>
        <v>111.14890922502263</v>
      </c>
      <c r="DD53" s="15">
        <f t="shared" si="88"/>
        <v>232.40226474322915</v>
      </c>
      <c r="DE53" s="15">
        <f t="shared" si="89"/>
        <v>10.104446293183884</v>
      </c>
      <c r="DF53" s="15">
        <f t="shared" si="90"/>
        <v>1.0909090909090911</v>
      </c>
      <c r="DG53" s="15">
        <v>0</v>
      </c>
      <c r="DH53" s="15">
        <f t="shared" si="140"/>
        <v>114.51705798941727</v>
      </c>
      <c r="DI53" s="15">
        <f t="shared" si="91"/>
        <v>114.51705798941727</v>
      </c>
      <c r="DJ53" s="15">
        <f t="shared" si="92"/>
        <v>-114.51705798941727</v>
      </c>
      <c r="DK53" s="15">
        <f t="shared" si="93"/>
        <v>0</v>
      </c>
      <c r="DL53" s="15">
        <f t="shared" si="181"/>
        <v>181.88003327730976</v>
      </c>
      <c r="DM53" s="15">
        <f t="shared" si="182"/>
        <v>33.681487643946255</v>
      </c>
      <c r="DN53" s="15">
        <f t="shared" si="94"/>
        <v>215.56152092125603</v>
      </c>
      <c r="DO53" s="15">
        <f t="shared" si="95"/>
        <v>148.19854563336349</v>
      </c>
      <c r="DP53" s="15">
        <f t="shared" si="96"/>
        <v>5.3999999999999995</v>
      </c>
      <c r="DQ53" s="15" t="str">
        <f t="shared" si="183"/>
        <v xml:space="preserve"> </v>
      </c>
      <c r="DR53" s="15" t="str">
        <f t="shared" si="184"/>
        <v xml:space="preserve"> </v>
      </c>
      <c r="DS53" s="15" t="str">
        <f t="shared" si="97"/>
        <v xml:space="preserve"> </v>
      </c>
      <c r="DT53" s="15" t="str">
        <f t="shared" si="98"/>
        <v xml:space="preserve"> </v>
      </c>
      <c r="DU53" s="15" t="str">
        <f t="shared" si="99"/>
        <v xml:space="preserve"> </v>
      </c>
      <c r="DV53" s="15" t="str">
        <f t="shared" si="185"/>
        <v xml:space="preserve"> </v>
      </c>
      <c r="DW53" s="15" t="str">
        <f t="shared" si="186"/>
        <v xml:space="preserve"> </v>
      </c>
      <c r="DX53" s="15" t="str">
        <f t="shared" si="100"/>
        <v xml:space="preserve"> </v>
      </c>
      <c r="DY53" s="15" t="str">
        <f t="shared" si="101"/>
        <v xml:space="preserve"> </v>
      </c>
      <c r="DZ53" s="15" t="str">
        <f t="shared" si="102"/>
        <v xml:space="preserve"> </v>
      </c>
      <c r="EA53" s="15">
        <f>BX53-CC53-CR53-DB53-DG53-DL53</f>
        <v>16.840743821973149</v>
      </c>
      <c r="EB53" s="15">
        <f>BY53-CD53-CS53-DC53-DH53-DM53</f>
        <v>229.03411597883456</v>
      </c>
      <c r="EC53" s="15">
        <f t="shared" si="103"/>
        <v>245.87485980080771</v>
      </c>
      <c r="ED53" s="15">
        <f t="shared" si="104"/>
        <v>-212.19337215686141</v>
      </c>
      <c r="EE53" s="28">
        <f t="shared" si="105"/>
        <v>7.3529411764705968E-2</v>
      </c>
      <c r="EF53" s="5">
        <f t="shared" si="187"/>
        <v>5.9883140772742935</v>
      </c>
      <c r="EG53" s="5">
        <f t="shared" si="188"/>
        <v>1.0133420511929492</v>
      </c>
      <c r="EH53" s="5">
        <f t="shared" si="189"/>
        <v>0.58209962169345586</v>
      </c>
      <c r="EI53" s="5">
        <f t="shared" si="190"/>
        <v>2.3542073047689516</v>
      </c>
      <c r="EJ53" s="5">
        <f t="shared" si="191"/>
        <v>1.0569589915765654</v>
      </c>
      <c r="EK53" s="5">
        <f t="shared" si="192"/>
        <v>1.2555375089476666</v>
      </c>
      <c r="EL53" s="5">
        <f t="shared" si="193"/>
        <v>1.629327902240326</v>
      </c>
      <c r="EM53" s="5">
        <f t="shared" si="194"/>
        <v>2.5372567318610937</v>
      </c>
      <c r="EN53" s="5" t="str">
        <f t="shared" si="195"/>
        <v xml:space="preserve"> </v>
      </c>
      <c r="EO53" s="5" t="str">
        <f t="shared" si="196"/>
        <v xml:space="preserve"> </v>
      </c>
      <c r="EP53" s="5">
        <f t="shared" si="197"/>
        <v>0.83817477050355693</v>
      </c>
      <c r="EQ53" s="5" t="str">
        <f t="shared" si="198"/>
        <v xml:space="preserve"> </v>
      </c>
      <c r="ER53" s="5">
        <f t="shared" si="199"/>
        <v>0.95399661378901945</v>
      </c>
      <c r="ES53" s="5" t="str">
        <f t="shared" si="200"/>
        <v xml:space="preserve"> </v>
      </c>
      <c r="ET53" s="5" t="str">
        <f t="shared" si="201"/>
        <v xml:space="preserve"> </v>
      </c>
      <c r="EU53" s="5" t="str">
        <f t="shared" si="202"/>
        <v xml:space="preserve"> </v>
      </c>
      <c r="EV53" s="5" t="str">
        <f t="shared" si="203"/>
        <v xml:space="preserve"> </v>
      </c>
      <c r="EW53" s="5" t="str">
        <f t="shared" si="204"/>
        <v xml:space="preserve"> </v>
      </c>
      <c r="EX53" s="5" t="str">
        <f t="shared" si="205"/>
        <v xml:space="preserve"> </v>
      </c>
      <c r="EY53" s="5" t="str">
        <f t="shared" si="206"/>
        <v xml:space="preserve"> </v>
      </c>
      <c r="EZ53" s="5" t="str">
        <f t="shared" si="207"/>
        <v xml:space="preserve"> </v>
      </c>
      <c r="FA53" s="5" t="str">
        <f t="shared" si="208"/>
        <v xml:space="preserve"> </v>
      </c>
      <c r="FB53" s="5" t="str">
        <f t="shared" si="209"/>
        <v xml:space="preserve"> </v>
      </c>
      <c r="FC53" s="5" t="str">
        <f t="shared" si="106"/>
        <v xml:space="preserve"> </v>
      </c>
    </row>
    <row r="54" spans="1:159">
      <c r="A54" t="s">
        <v>59</v>
      </c>
      <c r="B54" s="17">
        <f t="shared" si="141"/>
        <v>2394276.6295707473</v>
      </c>
      <c r="C54" s="19">
        <v>629</v>
      </c>
      <c r="D54" s="19">
        <v>869</v>
      </c>
      <c r="E54" s="19">
        <v>637</v>
      </c>
      <c r="F54" s="19">
        <f t="shared" si="142"/>
        <v>1506</v>
      </c>
      <c r="G54" s="39">
        <f t="shared" si="143"/>
        <v>232</v>
      </c>
      <c r="H54" s="19">
        <f t="shared" si="144"/>
        <v>135.54</v>
      </c>
      <c r="I54" s="39">
        <v>9</v>
      </c>
      <c r="J54" s="17">
        <v>0</v>
      </c>
      <c r="K54" s="17">
        <v>48</v>
      </c>
      <c r="L54" s="17">
        <f t="shared" si="171"/>
        <v>48</v>
      </c>
      <c r="M54" s="17">
        <f t="shared" si="172"/>
        <v>-48</v>
      </c>
      <c r="N54" s="17"/>
      <c r="O54" s="17"/>
      <c r="P54" s="17" t="str">
        <f t="shared" si="147"/>
        <v xml:space="preserve"> </v>
      </c>
      <c r="Q54" s="17" t="str">
        <f t="shared" si="148"/>
        <v xml:space="preserve"> </v>
      </c>
      <c r="R54" s="17"/>
      <c r="S54" s="17"/>
      <c r="T54" s="17" t="str">
        <f t="shared" si="149"/>
        <v xml:space="preserve"> </v>
      </c>
      <c r="U54" s="17" t="str">
        <f t="shared" si="150"/>
        <v xml:space="preserve"> </v>
      </c>
      <c r="V54" s="17">
        <v>3</v>
      </c>
      <c r="W54" s="17">
        <v>115</v>
      </c>
      <c r="X54" s="17">
        <f t="shared" si="151"/>
        <v>118</v>
      </c>
      <c r="Y54" s="17">
        <f t="shared" si="152"/>
        <v>-112</v>
      </c>
      <c r="Z54" s="17">
        <v>13</v>
      </c>
      <c r="AA54" s="17">
        <v>316</v>
      </c>
      <c r="AB54" s="17">
        <f t="shared" si="153"/>
        <v>329</v>
      </c>
      <c r="AC54" s="17">
        <f t="shared" si="154"/>
        <v>-303</v>
      </c>
      <c r="AD54" s="17">
        <v>9</v>
      </c>
      <c r="AE54" s="17">
        <v>40</v>
      </c>
      <c r="AF54" s="17">
        <f t="shared" si="155"/>
        <v>49</v>
      </c>
      <c r="AG54" s="17">
        <f t="shared" si="156"/>
        <v>-31</v>
      </c>
      <c r="AH54" s="17">
        <v>842</v>
      </c>
      <c r="AI54" s="17">
        <v>79</v>
      </c>
      <c r="AJ54" s="17">
        <f t="shared" si="157"/>
        <v>921</v>
      </c>
      <c r="AK54" s="17">
        <f t="shared" si="158"/>
        <v>763</v>
      </c>
      <c r="AL54" s="17"/>
      <c r="AM54" s="17"/>
      <c r="AN54" s="17" t="str">
        <f t="shared" si="159"/>
        <v xml:space="preserve"> </v>
      </c>
      <c r="AO54" s="17" t="str">
        <f t="shared" si="160"/>
        <v xml:space="preserve"> </v>
      </c>
      <c r="AP54" s="17"/>
      <c r="AQ54" s="17"/>
      <c r="AR54" s="17" t="str">
        <f t="shared" si="161"/>
        <v xml:space="preserve"> </v>
      </c>
      <c r="AS54" s="17" t="str">
        <f t="shared" si="162"/>
        <v xml:space="preserve"> </v>
      </c>
      <c r="AT54" s="17"/>
      <c r="AU54" s="17"/>
      <c r="AV54" s="17" t="str">
        <f t="shared" si="163"/>
        <v xml:space="preserve"> </v>
      </c>
      <c r="AW54" s="22" t="str">
        <f t="shared" si="164"/>
        <v xml:space="preserve"> </v>
      </c>
      <c r="AX54" s="17"/>
      <c r="AY54" s="17">
        <v>61</v>
      </c>
      <c r="AZ54" s="17">
        <v>49</v>
      </c>
      <c r="BA54" s="17">
        <v>176</v>
      </c>
      <c r="BB54" s="17">
        <v>49</v>
      </c>
      <c r="BC54" s="17">
        <v>19</v>
      </c>
      <c r="BD54" s="17"/>
      <c r="BE54" s="17">
        <v>90</v>
      </c>
      <c r="BF54" s="17"/>
      <c r="BG54" s="17"/>
      <c r="BH54" s="17">
        <v>33</v>
      </c>
      <c r="BI54" s="17">
        <v>18</v>
      </c>
      <c r="BJ54" s="17"/>
      <c r="BK54" s="17"/>
      <c r="BL54" s="17"/>
      <c r="BM54" s="17"/>
      <c r="BN54" s="17">
        <v>41</v>
      </c>
      <c r="BO54" s="17"/>
      <c r="BT54">
        <v>31</v>
      </c>
      <c r="BV54" s="22">
        <f t="shared" si="165"/>
        <v>939</v>
      </c>
      <c r="BW54" s="25">
        <v>0.16133700000000001</v>
      </c>
      <c r="BX54" s="15">
        <f t="shared" si="173"/>
        <v>5386.2412217904139</v>
      </c>
      <c r="BY54" s="15">
        <f t="shared" si="174"/>
        <v>3948.2573743158728</v>
      </c>
      <c r="BZ54" s="15">
        <f t="shared" si="70"/>
        <v>9334.4985961062866</v>
      </c>
      <c r="CA54" s="15">
        <f t="shared" si="71"/>
        <v>1437.9838474745411</v>
      </c>
      <c r="CB54" s="15">
        <f t="shared" si="72"/>
        <v>1.3642072213500787</v>
      </c>
      <c r="CC54" s="15">
        <v>0</v>
      </c>
      <c r="CD54" s="15">
        <f t="shared" si="166"/>
        <v>297.51389947749118</v>
      </c>
      <c r="CE54" s="15">
        <f t="shared" si="73"/>
        <v>297.51389947749118</v>
      </c>
      <c r="CF54" s="15">
        <f t="shared" si="74"/>
        <v>-297.51389947749118</v>
      </c>
      <c r="CG54" s="15">
        <f t="shared" si="75"/>
        <v>0</v>
      </c>
      <c r="CH54" s="15" t="str">
        <f t="shared" si="169"/>
        <v xml:space="preserve"> </v>
      </c>
      <c r="CI54" s="15" t="str">
        <f t="shared" si="167"/>
        <v xml:space="preserve"> </v>
      </c>
      <c r="CJ54" s="15" t="str">
        <f t="shared" si="76"/>
        <v xml:space="preserve"> </v>
      </c>
      <c r="CK54" s="15" t="str">
        <f t="shared" si="77"/>
        <v xml:space="preserve"> </v>
      </c>
      <c r="CL54" s="15" t="str">
        <f t="shared" si="78"/>
        <v xml:space="preserve"> </v>
      </c>
      <c r="CM54" s="15" t="str">
        <f t="shared" si="175"/>
        <v xml:space="preserve"> </v>
      </c>
      <c r="CN54" s="15" t="str">
        <f t="shared" si="176"/>
        <v xml:space="preserve"> </v>
      </c>
      <c r="CO54" s="15" t="str">
        <f t="shared" si="79"/>
        <v xml:space="preserve"> </v>
      </c>
      <c r="CP54" s="15" t="str">
        <f t="shared" si="80"/>
        <v xml:space="preserve"> </v>
      </c>
      <c r="CQ54" s="15" t="str">
        <f t="shared" si="81"/>
        <v xml:space="preserve"> </v>
      </c>
      <c r="CR54" s="15">
        <f t="shared" si="177"/>
        <v>18.594618717343199</v>
      </c>
      <c r="CS54" s="15">
        <f t="shared" si="178"/>
        <v>712.79371749815596</v>
      </c>
      <c r="CT54" s="15">
        <f t="shared" si="82"/>
        <v>731.38833621549918</v>
      </c>
      <c r="CU54" s="15">
        <f t="shared" si="83"/>
        <v>-694.19909878081273</v>
      </c>
      <c r="CV54" s="15">
        <f t="shared" si="84"/>
        <v>2.6086956521739129E-2</v>
      </c>
      <c r="CW54" s="15">
        <f t="shared" si="212"/>
        <v>80.576681108487193</v>
      </c>
      <c r="CX54" s="15">
        <f t="shared" si="210"/>
        <v>1958.6331715601505</v>
      </c>
      <c r="CY54" s="15">
        <f t="shared" si="85"/>
        <v>2039.2098526686377</v>
      </c>
      <c r="CZ54" s="15">
        <f t="shared" si="86"/>
        <v>-1878.0564904516632</v>
      </c>
      <c r="DA54" s="15">
        <f t="shared" si="87"/>
        <v>4.1139240506329111E-2</v>
      </c>
      <c r="DB54" s="15">
        <f t="shared" si="179"/>
        <v>55.7838561520296</v>
      </c>
      <c r="DC54" s="15">
        <f t="shared" si="180"/>
        <v>247.92824956457599</v>
      </c>
      <c r="DD54" s="15">
        <f t="shared" si="88"/>
        <v>303.71210571660561</v>
      </c>
      <c r="DE54" s="15">
        <f t="shared" si="89"/>
        <v>-192.14439341254638</v>
      </c>
      <c r="DF54" s="15">
        <f t="shared" si="90"/>
        <v>0.22500000000000001</v>
      </c>
      <c r="DG54" s="15">
        <f>IF(AH54&lt;&gt;0,AH54/$BW54," ")</f>
        <v>5218.889653334325</v>
      </c>
      <c r="DH54" s="15">
        <f t="shared" si="140"/>
        <v>489.65829289003761</v>
      </c>
      <c r="DI54" s="15">
        <f t="shared" si="91"/>
        <v>5708.5479462243629</v>
      </c>
      <c r="DJ54" s="15">
        <f t="shared" si="92"/>
        <v>4729.231360444287</v>
      </c>
      <c r="DK54" s="15">
        <f t="shared" si="93"/>
        <v>10.658227848101266</v>
      </c>
      <c r="DL54" s="15" t="str">
        <f t="shared" si="181"/>
        <v xml:space="preserve"> </v>
      </c>
      <c r="DM54" s="15" t="str">
        <f t="shared" si="182"/>
        <v xml:space="preserve"> </v>
      </c>
      <c r="DN54" s="15" t="str">
        <f t="shared" si="94"/>
        <v xml:space="preserve"> </v>
      </c>
      <c r="DO54" s="15" t="str">
        <f t="shared" si="95"/>
        <v xml:space="preserve"> </v>
      </c>
      <c r="DP54" s="15" t="str">
        <f t="shared" si="96"/>
        <v xml:space="preserve"> </v>
      </c>
      <c r="DQ54" s="15" t="str">
        <f t="shared" si="183"/>
        <v xml:space="preserve"> </v>
      </c>
      <c r="DR54" s="15" t="str">
        <f t="shared" si="184"/>
        <v xml:space="preserve"> </v>
      </c>
      <c r="DS54" s="15" t="str">
        <f t="shared" si="97"/>
        <v xml:space="preserve"> </v>
      </c>
      <c r="DT54" s="15" t="str">
        <f t="shared" si="98"/>
        <v xml:space="preserve"> </v>
      </c>
      <c r="DU54" s="15" t="str">
        <f t="shared" si="99"/>
        <v xml:space="preserve"> </v>
      </c>
      <c r="DV54" s="15" t="str">
        <f t="shared" si="185"/>
        <v xml:space="preserve"> </v>
      </c>
      <c r="DW54" s="15" t="str">
        <f t="shared" si="186"/>
        <v xml:space="preserve"> </v>
      </c>
      <c r="DX54" s="15" t="str">
        <f t="shared" si="100"/>
        <v xml:space="preserve"> </v>
      </c>
      <c r="DY54" s="15" t="str">
        <f t="shared" si="101"/>
        <v xml:space="preserve"> </v>
      </c>
      <c r="DZ54" s="15" t="str">
        <f t="shared" si="102"/>
        <v xml:space="preserve"> </v>
      </c>
      <c r="EA54" s="15">
        <f>BX54-CC54-CR54-CW54-DB54-DG54</f>
        <v>12.396412478229649</v>
      </c>
      <c r="EB54" s="15">
        <f>BY54-CD54-CS54-CX54-DC54-DH54</f>
        <v>241.73004332546191</v>
      </c>
      <c r="EC54" s="15">
        <f t="shared" si="103"/>
        <v>254.12645580369156</v>
      </c>
      <c r="ED54" s="15">
        <f t="shared" si="104"/>
        <v>-229.33363084723226</v>
      </c>
      <c r="EE54" s="28">
        <f t="shared" si="105"/>
        <v>5.1282051282054729E-2</v>
      </c>
      <c r="EF54" s="5" t="str">
        <f t="shared" si="187"/>
        <v xml:space="preserve"> </v>
      </c>
      <c r="EG54" s="5">
        <f t="shared" si="188"/>
        <v>4.7549127017515307</v>
      </c>
      <c r="EH54" s="5">
        <f t="shared" si="189"/>
        <v>2.5929892239072125</v>
      </c>
      <c r="EI54" s="5">
        <f t="shared" si="190"/>
        <v>29.595748974238248</v>
      </c>
      <c r="EJ54" s="5">
        <f t="shared" si="191"/>
        <v>5.1790990587251704</v>
      </c>
      <c r="EK54" s="5">
        <f t="shared" si="192"/>
        <v>2.9819015837507079</v>
      </c>
      <c r="EL54" s="5" t="str">
        <f t="shared" si="193"/>
        <v xml:space="preserve"> </v>
      </c>
      <c r="EM54" s="5">
        <f t="shared" si="194"/>
        <v>20.759373260681677</v>
      </c>
      <c r="EN54" s="5" t="str">
        <f t="shared" si="195"/>
        <v xml:space="preserve"> </v>
      </c>
      <c r="EO54" s="5" t="str">
        <f t="shared" si="196"/>
        <v xml:space="preserve"> </v>
      </c>
      <c r="EP54" s="5">
        <f t="shared" si="197"/>
        <v>5.5319534853234762</v>
      </c>
      <c r="EQ54" s="5">
        <f t="shared" si="198"/>
        <v>5.4880843018531733</v>
      </c>
      <c r="ER54" s="5" t="str">
        <f t="shared" si="199"/>
        <v xml:space="preserve"> </v>
      </c>
      <c r="ES54" s="5" t="str">
        <f t="shared" si="200"/>
        <v xml:space="preserve"> </v>
      </c>
      <c r="ET54" s="5" t="str">
        <f t="shared" si="201"/>
        <v xml:space="preserve"> </v>
      </c>
      <c r="EU54" s="5" t="str">
        <f t="shared" si="202"/>
        <v xml:space="preserve"> </v>
      </c>
      <c r="EV54" s="5">
        <f t="shared" si="203"/>
        <v>35.109833836288836</v>
      </c>
      <c r="EW54" s="5" t="str">
        <f t="shared" si="204"/>
        <v xml:space="preserve"> </v>
      </c>
      <c r="EX54" s="5" t="str">
        <f t="shared" si="205"/>
        <v xml:space="preserve"> </v>
      </c>
      <c r="EY54" s="5" t="str">
        <f t="shared" si="206"/>
        <v xml:space="preserve"> </v>
      </c>
      <c r="EZ54" s="5" t="str">
        <f t="shared" si="207"/>
        <v xml:space="preserve"> </v>
      </c>
      <c r="FA54" s="5" t="str">
        <f t="shared" si="208"/>
        <v xml:space="preserve"> </v>
      </c>
      <c r="FB54" s="5">
        <f t="shared" si="209"/>
        <v>38.630053683313314</v>
      </c>
      <c r="FC54" s="5" t="str">
        <f t="shared" si="106"/>
        <v xml:space="preserve"> </v>
      </c>
    </row>
    <row r="55" spans="1:159">
      <c r="A55" t="s">
        <v>56</v>
      </c>
      <c r="B55" s="17">
        <f t="shared" si="141"/>
        <v>408607.86397449521</v>
      </c>
      <c r="C55" s="19">
        <v>1882</v>
      </c>
      <c r="D55" s="19">
        <v>67</v>
      </c>
      <c r="E55" s="19">
        <v>702</v>
      </c>
      <c r="F55" s="19">
        <f t="shared" si="142"/>
        <v>769</v>
      </c>
      <c r="G55" s="39">
        <f t="shared" si="143"/>
        <v>-635</v>
      </c>
      <c r="H55" s="19">
        <f t="shared" si="144"/>
        <v>461.4</v>
      </c>
      <c r="I55" s="39">
        <v>60</v>
      </c>
      <c r="J55" s="17">
        <v>5</v>
      </c>
      <c r="K55" s="17">
        <v>164</v>
      </c>
      <c r="L55" s="17">
        <f t="shared" si="171"/>
        <v>169</v>
      </c>
      <c r="M55" s="17">
        <f t="shared" si="172"/>
        <v>-159</v>
      </c>
      <c r="N55" s="17">
        <v>2</v>
      </c>
      <c r="O55" s="17">
        <v>77</v>
      </c>
      <c r="P55" s="17">
        <f t="shared" si="147"/>
        <v>79</v>
      </c>
      <c r="Q55" s="17">
        <f t="shared" si="148"/>
        <v>-75</v>
      </c>
      <c r="R55" s="17"/>
      <c r="S55" s="17"/>
      <c r="T55" s="17" t="str">
        <f t="shared" si="149"/>
        <v xml:space="preserve"> </v>
      </c>
      <c r="U55" s="17" t="str">
        <f t="shared" si="150"/>
        <v xml:space="preserve"> </v>
      </c>
      <c r="V55" s="17">
        <v>13</v>
      </c>
      <c r="W55" s="17">
        <v>230</v>
      </c>
      <c r="X55" s="17">
        <f t="shared" si="151"/>
        <v>243</v>
      </c>
      <c r="Y55" s="17">
        <f t="shared" si="152"/>
        <v>-217</v>
      </c>
      <c r="Z55" s="17"/>
      <c r="AA55" s="17"/>
      <c r="AB55" s="17" t="str">
        <f t="shared" si="153"/>
        <v xml:space="preserve"> </v>
      </c>
      <c r="AC55" s="17" t="str">
        <f t="shared" si="154"/>
        <v xml:space="preserve"> </v>
      </c>
      <c r="AD55" s="17">
        <v>35</v>
      </c>
      <c r="AE55" s="17">
        <v>53</v>
      </c>
      <c r="AF55" s="17">
        <f t="shared" si="155"/>
        <v>88</v>
      </c>
      <c r="AG55" s="17">
        <f t="shared" si="156"/>
        <v>-18</v>
      </c>
      <c r="AH55" s="17">
        <v>0</v>
      </c>
      <c r="AI55" s="17">
        <v>59</v>
      </c>
      <c r="AJ55" s="17">
        <f t="shared" si="157"/>
        <v>59</v>
      </c>
      <c r="AK55" s="17">
        <f t="shared" si="158"/>
        <v>-59</v>
      </c>
      <c r="AL55" s="17"/>
      <c r="AM55" s="17"/>
      <c r="AN55" s="17" t="str">
        <f t="shared" si="159"/>
        <v xml:space="preserve"> </v>
      </c>
      <c r="AO55" s="17" t="str">
        <f t="shared" si="160"/>
        <v xml:space="preserve"> </v>
      </c>
      <c r="AP55" s="17"/>
      <c r="AQ55" s="17"/>
      <c r="AR55" s="17" t="str">
        <f t="shared" si="161"/>
        <v xml:space="preserve"> </v>
      </c>
      <c r="AS55" s="17" t="str">
        <f t="shared" si="162"/>
        <v xml:space="preserve"> </v>
      </c>
      <c r="AT55" s="17"/>
      <c r="AU55" s="17"/>
      <c r="AV55" s="17" t="str">
        <f t="shared" si="163"/>
        <v xml:space="preserve"> </v>
      </c>
      <c r="AW55" s="22" t="str">
        <f t="shared" si="164"/>
        <v xml:space="preserve"> </v>
      </c>
      <c r="AX55" s="17">
        <v>36</v>
      </c>
      <c r="AY55" s="17">
        <v>26</v>
      </c>
      <c r="AZ55" s="17">
        <v>15</v>
      </c>
      <c r="BA55" s="17">
        <v>33</v>
      </c>
      <c r="BB55" s="17">
        <v>22</v>
      </c>
      <c r="BC55" s="17">
        <v>20</v>
      </c>
      <c r="BD55" s="17">
        <v>17</v>
      </c>
      <c r="BE55" s="17">
        <v>20</v>
      </c>
      <c r="BF55" s="17"/>
      <c r="BG55" s="17"/>
      <c r="BH55" s="17"/>
      <c r="BI55" s="17"/>
      <c r="BJ55" s="17">
        <v>10</v>
      </c>
      <c r="BK55" s="17">
        <v>10</v>
      </c>
      <c r="BL55" s="17"/>
      <c r="BM55" s="17"/>
      <c r="BN55" s="17"/>
      <c r="BO55" s="17"/>
      <c r="BV55" s="22">
        <f t="shared" si="165"/>
        <v>560</v>
      </c>
      <c r="BW55" s="25">
        <v>0.429531</v>
      </c>
      <c r="BX55" s="15">
        <f t="shared" si="173"/>
        <v>155.984084967092</v>
      </c>
      <c r="BY55" s="15">
        <f t="shared" si="174"/>
        <v>1634.3407111477402</v>
      </c>
      <c r="BZ55" s="15">
        <f t="shared" si="70"/>
        <v>1790.3247961148322</v>
      </c>
      <c r="CA55" s="15">
        <f t="shared" si="71"/>
        <v>-1478.3566261806482</v>
      </c>
      <c r="CB55" s="15">
        <f t="shared" si="72"/>
        <v>9.5441595441595431E-2</v>
      </c>
      <c r="CC55" s="15">
        <f t="shared" ref="CC55:CC69" si="213">IF(J55&lt;&gt;0,J55/$BW55," ")</f>
        <v>11.640603355753136</v>
      </c>
      <c r="CD55" s="15">
        <f t="shared" si="166"/>
        <v>381.81179006870286</v>
      </c>
      <c r="CE55" s="15">
        <f t="shared" si="73"/>
        <v>393.45239342445598</v>
      </c>
      <c r="CF55" s="15">
        <f t="shared" si="74"/>
        <v>-370.17118671294975</v>
      </c>
      <c r="CG55" s="15">
        <f t="shared" si="75"/>
        <v>3.048780487804878E-2</v>
      </c>
      <c r="CH55" s="15">
        <f t="shared" si="169"/>
        <v>4.6562413423012545</v>
      </c>
      <c r="CI55" s="15">
        <f t="shared" si="167"/>
        <v>179.26529167859829</v>
      </c>
      <c r="CJ55" s="15">
        <f t="shared" si="76"/>
        <v>183.92153302089955</v>
      </c>
      <c r="CK55" s="15">
        <f t="shared" si="77"/>
        <v>-174.60905033629703</v>
      </c>
      <c r="CL55" s="15">
        <f t="shared" si="78"/>
        <v>2.5974025974025976E-2</v>
      </c>
      <c r="CM55" s="15" t="str">
        <f t="shared" si="175"/>
        <v xml:space="preserve"> </v>
      </c>
      <c r="CN55" s="15" t="str">
        <f t="shared" si="176"/>
        <v xml:space="preserve"> </v>
      </c>
      <c r="CO55" s="15" t="str">
        <f t="shared" si="79"/>
        <v xml:space="preserve"> </v>
      </c>
      <c r="CP55" s="15" t="str">
        <f t="shared" si="80"/>
        <v xml:space="preserve"> </v>
      </c>
      <c r="CQ55" s="15" t="str">
        <f t="shared" si="81"/>
        <v xml:space="preserve"> </v>
      </c>
      <c r="CR55" s="15">
        <f t="shared" si="177"/>
        <v>30.265568724958154</v>
      </c>
      <c r="CS55" s="15">
        <f t="shared" si="178"/>
        <v>535.46775436464418</v>
      </c>
      <c r="CT55" s="15">
        <f t="shared" si="82"/>
        <v>565.73332308960232</v>
      </c>
      <c r="CU55" s="15">
        <f t="shared" si="83"/>
        <v>-505.20218563968604</v>
      </c>
      <c r="CV55" s="15">
        <f t="shared" si="84"/>
        <v>5.6521739130434789E-2</v>
      </c>
      <c r="CW55" s="15" t="str">
        <f t="shared" si="212"/>
        <v xml:space="preserve"> </v>
      </c>
      <c r="CX55" s="15" t="str">
        <f t="shared" si="210"/>
        <v xml:space="preserve"> </v>
      </c>
      <c r="CY55" s="15" t="str">
        <f t="shared" si="85"/>
        <v xml:space="preserve"> </v>
      </c>
      <c r="CZ55" s="15" t="str">
        <f t="shared" si="86"/>
        <v xml:space="preserve"> </v>
      </c>
      <c r="DA55" s="15" t="str">
        <f t="shared" si="87"/>
        <v xml:space="preserve"> </v>
      </c>
      <c r="DB55" s="15">
        <f t="shared" si="179"/>
        <v>81.484223490271944</v>
      </c>
      <c r="DC55" s="15">
        <f t="shared" si="180"/>
        <v>123.39039557098323</v>
      </c>
      <c r="DD55" s="15">
        <f t="shared" si="88"/>
        <v>204.87461906125517</v>
      </c>
      <c r="DE55" s="15">
        <f t="shared" si="89"/>
        <v>-41.906172080711286</v>
      </c>
      <c r="DF55" s="15">
        <f t="shared" si="90"/>
        <v>0.660377358490566</v>
      </c>
      <c r="DG55" s="15">
        <v>0</v>
      </c>
      <c r="DH55" s="15">
        <f t="shared" si="140"/>
        <v>137.359119597887</v>
      </c>
      <c r="DI55" s="15">
        <f t="shared" si="91"/>
        <v>137.359119597887</v>
      </c>
      <c r="DJ55" s="15">
        <f t="shared" si="92"/>
        <v>-137.359119597887</v>
      </c>
      <c r="DK55" s="15">
        <f t="shared" si="93"/>
        <v>0</v>
      </c>
      <c r="DL55" s="15" t="str">
        <f t="shared" si="181"/>
        <v xml:space="preserve"> </v>
      </c>
      <c r="DM55" s="15" t="str">
        <f t="shared" si="182"/>
        <v xml:space="preserve"> </v>
      </c>
      <c r="DN55" s="15" t="str">
        <f t="shared" si="94"/>
        <v xml:space="preserve"> </v>
      </c>
      <c r="DO55" s="15" t="str">
        <f t="shared" si="95"/>
        <v xml:space="preserve"> </v>
      </c>
      <c r="DP55" s="15" t="str">
        <f t="shared" si="96"/>
        <v xml:space="preserve"> </v>
      </c>
      <c r="DQ55" s="15" t="str">
        <f t="shared" si="183"/>
        <v xml:space="preserve"> </v>
      </c>
      <c r="DR55" s="15" t="str">
        <f t="shared" si="184"/>
        <v xml:space="preserve"> </v>
      </c>
      <c r="DS55" s="15" t="str">
        <f t="shared" si="97"/>
        <v xml:space="preserve"> </v>
      </c>
      <c r="DT55" s="15" t="str">
        <f t="shared" si="98"/>
        <v xml:space="preserve"> </v>
      </c>
      <c r="DU55" s="15" t="str">
        <f t="shared" si="99"/>
        <v xml:space="preserve"> </v>
      </c>
      <c r="DV55" s="15" t="str">
        <f t="shared" si="185"/>
        <v xml:space="preserve"> </v>
      </c>
      <c r="DW55" s="15" t="str">
        <f t="shared" si="186"/>
        <v xml:space="preserve"> </v>
      </c>
      <c r="DX55" s="15" t="str">
        <f t="shared" si="100"/>
        <v xml:space="preserve"> </v>
      </c>
      <c r="DY55" s="15" t="str">
        <f t="shared" si="101"/>
        <v xml:space="preserve"> </v>
      </c>
      <c r="DZ55" s="15" t="str">
        <f t="shared" si="102"/>
        <v xml:space="preserve"> </v>
      </c>
      <c r="EA55" s="15">
        <f>BX55-CC55-CH55-CR55-DB55-DG55</f>
        <v>27.937448053807501</v>
      </c>
      <c r="EB55" s="15">
        <f>BY55-CD55-CI55-CS55-DC55-DH55</f>
        <v>277.04635986692477</v>
      </c>
      <c r="EC55" s="15">
        <f t="shared" si="103"/>
        <v>304.98380792073226</v>
      </c>
      <c r="ED55" s="15">
        <f t="shared" si="104"/>
        <v>-249.10891181311729</v>
      </c>
      <c r="EE55" s="28">
        <f t="shared" si="105"/>
        <v>0.10084033613445363</v>
      </c>
      <c r="EF55" s="5">
        <f t="shared" si="187"/>
        <v>19.598118798352235</v>
      </c>
      <c r="EG55" s="5">
        <f t="shared" si="188"/>
        <v>2.0266841023858984</v>
      </c>
      <c r="EH55" s="5">
        <f t="shared" si="189"/>
        <v>0.79377221140016707</v>
      </c>
      <c r="EI55" s="5">
        <f t="shared" si="190"/>
        <v>5.5492029326696715</v>
      </c>
      <c r="EJ55" s="5">
        <f t="shared" si="191"/>
        <v>2.3253097814684436</v>
      </c>
      <c r="EK55" s="5">
        <f t="shared" si="192"/>
        <v>3.1388437723691665</v>
      </c>
      <c r="EL55" s="5">
        <f t="shared" si="193"/>
        <v>3.9569391911550773</v>
      </c>
      <c r="EM55" s="5">
        <f t="shared" si="194"/>
        <v>4.6131940579292614</v>
      </c>
      <c r="EN55" s="5" t="str">
        <f t="shared" si="195"/>
        <v xml:space="preserve"> </v>
      </c>
      <c r="EO55" s="5" t="str">
        <f t="shared" si="196"/>
        <v xml:space="preserve"> </v>
      </c>
      <c r="EP55" s="5" t="str">
        <f t="shared" si="197"/>
        <v xml:space="preserve"> </v>
      </c>
      <c r="EQ55" s="5" t="str">
        <f t="shared" si="198"/>
        <v xml:space="preserve"> </v>
      </c>
      <c r="ER55" s="5">
        <f t="shared" si="199"/>
        <v>2.3849915344725483</v>
      </c>
      <c r="ES55" s="5">
        <f t="shared" si="200"/>
        <v>3.2306910480458679</v>
      </c>
      <c r="ET55" s="5" t="str">
        <f t="shared" si="201"/>
        <v xml:space="preserve"> </v>
      </c>
      <c r="EU55" s="5" t="str">
        <f t="shared" si="202"/>
        <v xml:space="preserve"> </v>
      </c>
      <c r="EV55" s="5" t="str">
        <f t="shared" si="203"/>
        <v xml:space="preserve"> </v>
      </c>
      <c r="EW55" s="5" t="str">
        <f t="shared" si="204"/>
        <v xml:space="preserve"> </v>
      </c>
      <c r="EX55" s="5" t="str">
        <f t="shared" si="205"/>
        <v xml:space="preserve"> </v>
      </c>
      <c r="EY55" s="5" t="str">
        <f t="shared" si="206"/>
        <v xml:space="preserve"> </v>
      </c>
      <c r="EZ55" s="5" t="str">
        <f t="shared" si="207"/>
        <v xml:space="preserve"> </v>
      </c>
      <c r="FA55" s="5" t="str">
        <f t="shared" si="208"/>
        <v xml:space="preserve"> </v>
      </c>
      <c r="FB55" s="5" t="str">
        <f t="shared" si="209"/>
        <v xml:space="preserve"> </v>
      </c>
      <c r="FC55" s="5" t="str">
        <f t="shared" si="106"/>
        <v xml:space="preserve"> </v>
      </c>
    </row>
    <row r="56" spans="1:159">
      <c r="A56" t="s">
        <v>61</v>
      </c>
      <c r="B56" s="17">
        <f t="shared" si="141"/>
        <v>91591.591591591598</v>
      </c>
      <c r="C56" s="19">
        <v>1998</v>
      </c>
      <c r="D56" s="19">
        <v>114</v>
      </c>
      <c r="E56" s="19">
        <v>69</v>
      </c>
      <c r="F56" s="19">
        <f t="shared" si="142"/>
        <v>183</v>
      </c>
      <c r="G56" s="39">
        <f t="shared" si="143"/>
        <v>45</v>
      </c>
      <c r="H56" s="19">
        <f t="shared" si="144"/>
        <v>20.13</v>
      </c>
      <c r="I56" s="39">
        <v>11</v>
      </c>
      <c r="J56" s="17"/>
      <c r="K56" s="17"/>
      <c r="L56" s="17" t="str">
        <f t="shared" si="171"/>
        <v xml:space="preserve"> </v>
      </c>
      <c r="M56" s="17" t="str">
        <f t="shared" si="172"/>
        <v xml:space="preserve"> </v>
      </c>
      <c r="N56" s="17"/>
      <c r="O56" s="17"/>
      <c r="P56" s="17" t="str">
        <f t="shared" si="147"/>
        <v xml:space="preserve"> </v>
      </c>
      <c r="Q56" s="17" t="str">
        <f t="shared" si="148"/>
        <v xml:space="preserve"> </v>
      </c>
      <c r="R56" s="17"/>
      <c r="S56" s="17"/>
      <c r="T56" s="17" t="str">
        <f t="shared" si="149"/>
        <v xml:space="preserve"> </v>
      </c>
      <c r="U56" s="17" t="str">
        <f t="shared" si="150"/>
        <v xml:space="preserve"> </v>
      </c>
      <c r="V56" s="17">
        <v>2</v>
      </c>
      <c r="W56" s="17">
        <v>9</v>
      </c>
      <c r="X56" s="17">
        <f t="shared" si="151"/>
        <v>11</v>
      </c>
      <c r="Y56" s="17">
        <f t="shared" si="152"/>
        <v>-7</v>
      </c>
      <c r="Z56" s="17"/>
      <c r="AA56" s="17"/>
      <c r="AB56" s="17" t="str">
        <f t="shared" si="153"/>
        <v xml:space="preserve"> </v>
      </c>
      <c r="AC56" s="17" t="str">
        <f t="shared" si="154"/>
        <v xml:space="preserve"> </v>
      </c>
      <c r="AD56" s="17">
        <v>7</v>
      </c>
      <c r="AE56" s="17">
        <v>6</v>
      </c>
      <c r="AF56" s="17">
        <f t="shared" si="155"/>
        <v>13</v>
      </c>
      <c r="AG56" s="17">
        <f t="shared" si="156"/>
        <v>1</v>
      </c>
      <c r="AH56" s="17">
        <v>0</v>
      </c>
      <c r="AI56" s="17">
        <v>14</v>
      </c>
      <c r="AJ56" s="17">
        <f t="shared" si="157"/>
        <v>14</v>
      </c>
      <c r="AK56" s="17">
        <f t="shared" si="158"/>
        <v>-14</v>
      </c>
      <c r="AL56" s="17">
        <v>88</v>
      </c>
      <c r="AM56" s="17">
        <v>7</v>
      </c>
      <c r="AN56" s="17">
        <f t="shared" si="159"/>
        <v>95</v>
      </c>
      <c r="AO56" s="17">
        <f t="shared" si="160"/>
        <v>81</v>
      </c>
      <c r="AP56" s="17">
        <v>15</v>
      </c>
      <c r="AQ56" s="17">
        <v>13</v>
      </c>
      <c r="AR56" s="17">
        <f t="shared" si="161"/>
        <v>28</v>
      </c>
      <c r="AS56" s="17">
        <f t="shared" si="162"/>
        <v>2</v>
      </c>
      <c r="AT56" s="17"/>
      <c r="AU56" s="17"/>
      <c r="AV56" s="17" t="str">
        <f t="shared" si="163"/>
        <v xml:space="preserve"> </v>
      </c>
      <c r="AW56" s="22" t="str">
        <f t="shared" si="164"/>
        <v xml:space="preserve"> </v>
      </c>
      <c r="AX56" s="17">
        <v>3</v>
      </c>
      <c r="AY56" s="17">
        <v>9</v>
      </c>
      <c r="AZ56" s="17">
        <v>8</v>
      </c>
      <c r="BA56" s="17">
        <v>6</v>
      </c>
      <c r="BB56" s="17">
        <v>7</v>
      </c>
      <c r="BC56" s="17">
        <v>4</v>
      </c>
      <c r="BD56" s="17"/>
      <c r="BE56" s="17">
        <v>5</v>
      </c>
      <c r="BF56" s="17"/>
      <c r="BG56" s="17"/>
      <c r="BH56" s="17">
        <v>3</v>
      </c>
      <c r="BI56" s="17"/>
      <c r="BJ56" s="17">
        <v>2</v>
      </c>
      <c r="BK56" s="17"/>
      <c r="BL56" s="17"/>
      <c r="BM56" s="17">
        <v>2</v>
      </c>
      <c r="BN56" s="17"/>
      <c r="BO56" s="17"/>
      <c r="BV56" s="22">
        <f t="shared" si="165"/>
        <v>134</v>
      </c>
      <c r="BW56" s="25">
        <v>0.1225</v>
      </c>
      <c r="BX56" s="15">
        <f t="shared" si="173"/>
        <v>930.61224489795916</v>
      </c>
      <c r="BY56" s="15">
        <f t="shared" si="174"/>
        <v>563.26530612244903</v>
      </c>
      <c r="BZ56" s="15">
        <f t="shared" si="70"/>
        <v>1493.8775510204082</v>
      </c>
      <c r="CA56" s="15">
        <f t="shared" si="71"/>
        <v>367.34693877551013</v>
      </c>
      <c r="CB56" s="15">
        <f t="shared" si="72"/>
        <v>1.652173913043478</v>
      </c>
      <c r="CC56" s="15" t="str">
        <f t="shared" si="213"/>
        <v xml:space="preserve"> </v>
      </c>
      <c r="CD56" s="15" t="str">
        <f t="shared" si="166"/>
        <v xml:space="preserve"> </v>
      </c>
      <c r="CE56" s="15" t="str">
        <f t="shared" si="73"/>
        <v xml:space="preserve"> </v>
      </c>
      <c r="CF56" s="15" t="str">
        <f t="shared" si="74"/>
        <v xml:space="preserve"> </v>
      </c>
      <c r="CG56" s="15" t="str">
        <f t="shared" si="75"/>
        <v xml:space="preserve"> </v>
      </c>
      <c r="CH56" s="15" t="str">
        <f t="shared" si="169"/>
        <v xml:space="preserve"> </v>
      </c>
      <c r="CI56" s="15" t="str">
        <f t="shared" si="167"/>
        <v xml:space="preserve"> </v>
      </c>
      <c r="CJ56" s="15" t="str">
        <f t="shared" si="76"/>
        <v xml:space="preserve"> </v>
      </c>
      <c r="CK56" s="15" t="str">
        <f t="shared" si="77"/>
        <v xml:space="preserve"> </v>
      </c>
      <c r="CL56" s="15" t="str">
        <f t="shared" si="78"/>
        <v xml:space="preserve"> </v>
      </c>
      <c r="CM56" s="15" t="str">
        <f t="shared" si="175"/>
        <v xml:space="preserve"> </v>
      </c>
      <c r="CN56" s="15" t="str">
        <f t="shared" si="176"/>
        <v xml:space="preserve"> </v>
      </c>
      <c r="CO56" s="15" t="str">
        <f t="shared" si="79"/>
        <v xml:space="preserve"> </v>
      </c>
      <c r="CP56" s="15" t="str">
        <f t="shared" si="80"/>
        <v xml:space="preserve"> </v>
      </c>
      <c r="CQ56" s="15" t="str">
        <f t="shared" si="81"/>
        <v xml:space="preserve"> </v>
      </c>
      <c r="CR56" s="15">
        <f t="shared" si="177"/>
        <v>16.326530612244898</v>
      </c>
      <c r="CS56" s="15">
        <f t="shared" si="178"/>
        <v>73.469387755102048</v>
      </c>
      <c r="CT56" s="15">
        <f t="shared" si="82"/>
        <v>89.795918367346943</v>
      </c>
      <c r="CU56" s="15">
        <f t="shared" si="83"/>
        <v>-57.142857142857153</v>
      </c>
      <c r="CV56" s="15">
        <f t="shared" si="84"/>
        <v>0.22222222222222221</v>
      </c>
      <c r="CW56" s="15" t="str">
        <f t="shared" si="212"/>
        <v xml:space="preserve"> </v>
      </c>
      <c r="CX56" s="15" t="str">
        <f t="shared" si="210"/>
        <v xml:space="preserve"> </v>
      </c>
      <c r="CY56" s="15" t="str">
        <f t="shared" si="85"/>
        <v xml:space="preserve"> </v>
      </c>
      <c r="CZ56" s="15" t="str">
        <f t="shared" si="86"/>
        <v xml:space="preserve"> </v>
      </c>
      <c r="DA56" s="15" t="str">
        <f t="shared" si="87"/>
        <v xml:space="preserve"> </v>
      </c>
      <c r="DB56" s="15">
        <f t="shared" si="179"/>
        <v>57.142857142857146</v>
      </c>
      <c r="DC56" s="15">
        <f t="shared" si="180"/>
        <v>48.979591836734691</v>
      </c>
      <c r="DD56" s="15">
        <f t="shared" si="88"/>
        <v>106.12244897959184</v>
      </c>
      <c r="DE56" s="15">
        <f t="shared" si="89"/>
        <v>8.1632653061224545</v>
      </c>
      <c r="DF56" s="15">
        <f t="shared" si="90"/>
        <v>1.1666666666666667</v>
      </c>
      <c r="DG56" s="15">
        <v>0</v>
      </c>
      <c r="DH56" s="15">
        <f t="shared" si="140"/>
        <v>114.28571428571429</v>
      </c>
      <c r="DI56" s="15">
        <f t="shared" si="91"/>
        <v>114.28571428571429</v>
      </c>
      <c r="DJ56" s="15">
        <f t="shared" si="92"/>
        <v>-114.28571428571429</v>
      </c>
      <c r="DK56" s="15">
        <f t="shared" si="93"/>
        <v>0</v>
      </c>
      <c r="DL56" s="15">
        <f t="shared" si="181"/>
        <v>718.36734693877554</v>
      </c>
      <c r="DM56" s="15">
        <f t="shared" si="182"/>
        <v>57.142857142857146</v>
      </c>
      <c r="DN56" s="15">
        <f t="shared" si="94"/>
        <v>775.51020408163265</v>
      </c>
      <c r="DO56" s="15">
        <f t="shared" si="95"/>
        <v>661.22448979591843</v>
      </c>
      <c r="DP56" s="15">
        <f t="shared" si="96"/>
        <v>12.571428571428571</v>
      </c>
      <c r="DQ56" s="15">
        <f t="shared" si="183"/>
        <v>122.44897959183673</v>
      </c>
      <c r="DR56" s="15">
        <f t="shared" si="184"/>
        <v>106.12244897959184</v>
      </c>
      <c r="DS56" s="15">
        <f t="shared" si="97"/>
        <v>228.57142857142856</v>
      </c>
      <c r="DT56" s="15">
        <f t="shared" si="98"/>
        <v>16.326530612244895</v>
      </c>
      <c r="DU56" s="15">
        <f t="shared" si="99"/>
        <v>1.1538461538461537</v>
      </c>
      <c r="DV56" s="15" t="str">
        <f t="shared" si="185"/>
        <v xml:space="preserve"> </v>
      </c>
      <c r="DW56" s="15" t="str">
        <f t="shared" si="186"/>
        <v xml:space="preserve"> </v>
      </c>
      <c r="DX56" s="15" t="str">
        <f t="shared" si="100"/>
        <v xml:space="preserve"> </v>
      </c>
      <c r="DY56" s="15" t="str">
        <f t="shared" si="101"/>
        <v xml:space="preserve"> </v>
      </c>
      <c r="DZ56" s="15" t="str">
        <f t="shared" si="102"/>
        <v xml:space="preserve"> </v>
      </c>
      <c r="EA56" s="15">
        <f>BX56-CR56-DB56-DG56-DL56-DQ56</f>
        <v>16.326530612244838</v>
      </c>
      <c r="EB56" s="15">
        <f>BY56-CS56-DC56-DH56-DM56-DR56</f>
        <v>163.265306122449</v>
      </c>
      <c r="EC56" s="15">
        <f t="shared" si="103"/>
        <v>179.59183673469386</v>
      </c>
      <c r="ED56" s="15">
        <f t="shared" si="104"/>
        <v>-146.93877551020415</v>
      </c>
      <c r="EE56" s="28">
        <f t="shared" si="105"/>
        <v>9.9999999999999617E-2</v>
      </c>
      <c r="EF56" s="5">
        <f t="shared" si="187"/>
        <v>1.6331765665293529</v>
      </c>
      <c r="EG56" s="5">
        <f t="shared" si="188"/>
        <v>0.70154449697973398</v>
      </c>
      <c r="EH56" s="5">
        <f t="shared" si="189"/>
        <v>0.42334517941342242</v>
      </c>
      <c r="EI56" s="5">
        <f t="shared" si="190"/>
        <v>1.0089459877581222</v>
      </c>
      <c r="EJ56" s="5">
        <f t="shared" si="191"/>
        <v>0.73987129410359576</v>
      </c>
      <c r="EK56" s="5">
        <f t="shared" si="192"/>
        <v>0.62776875447383329</v>
      </c>
      <c r="EL56" s="5" t="str">
        <f t="shared" si="193"/>
        <v xml:space="preserve"> </v>
      </c>
      <c r="EM56" s="5">
        <f t="shared" si="194"/>
        <v>1.1532985144823154</v>
      </c>
      <c r="EN56" s="5" t="str">
        <f t="shared" si="195"/>
        <v xml:space="preserve"> </v>
      </c>
      <c r="EO56" s="5" t="str">
        <f t="shared" si="196"/>
        <v xml:space="preserve"> </v>
      </c>
      <c r="EP56" s="5">
        <f t="shared" si="197"/>
        <v>0.50290486230213416</v>
      </c>
      <c r="EQ56" s="5" t="str">
        <f t="shared" si="198"/>
        <v xml:space="preserve"> </v>
      </c>
      <c r="ER56" s="5">
        <f t="shared" si="199"/>
        <v>0.47699830689450973</v>
      </c>
      <c r="ES56" s="5" t="str">
        <f t="shared" si="200"/>
        <v xml:space="preserve"> </v>
      </c>
      <c r="ET56" s="5" t="str">
        <f t="shared" si="201"/>
        <v xml:space="preserve"> </v>
      </c>
      <c r="EU56" s="5">
        <f t="shared" si="202"/>
        <v>0.37958875354440996</v>
      </c>
      <c r="EV56" s="5" t="str">
        <f t="shared" si="203"/>
        <v xml:space="preserve"> </v>
      </c>
      <c r="EW56" s="5" t="str">
        <f t="shared" si="204"/>
        <v xml:space="preserve"> </v>
      </c>
      <c r="EX56" s="5" t="str">
        <f t="shared" si="205"/>
        <v xml:space="preserve"> </v>
      </c>
      <c r="EY56" s="5" t="str">
        <f t="shared" si="206"/>
        <v xml:space="preserve"> </v>
      </c>
      <c r="EZ56" s="5" t="str">
        <f t="shared" si="207"/>
        <v xml:space="preserve"> </v>
      </c>
      <c r="FA56" s="5" t="str">
        <f t="shared" si="208"/>
        <v xml:space="preserve"> </v>
      </c>
      <c r="FB56" s="5" t="str">
        <f t="shared" si="209"/>
        <v xml:space="preserve"> </v>
      </c>
      <c r="FC56" s="5" t="str">
        <f t="shared" si="106"/>
        <v xml:space="preserve"> </v>
      </c>
    </row>
    <row r="57" spans="1:159">
      <c r="A57" t="s">
        <v>49</v>
      </c>
      <c r="B57" s="17">
        <f t="shared" si="141"/>
        <v>292083.22075114836</v>
      </c>
      <c r="C57" s="19">
        <v>3701</v>
      </c>
      <c r="D57" s="19">
        <v>820</v>
      </c>
      <c r="E57" s="19">
        <v>261</v>
      </c>
      <c r="F57" s="19">
        <f t="shared" si="142"/>
        <v>1081</v>
      </c>
      <c r="G57" s="39">
        <f t="shared" si="143"/>
        <v>559</v>
      </c>
      <c r="H57" s="19">
        <f t="shared" si="144"/>
        <v>886.42</v>
      </c>
      <c r="I57" s="39">
        <v>82</v>
      </c>
      <c r="J57" s="17">
        <v>44</v>
      </c>
      <c r="K57" s="17">
        <v>49</v>
      </c>
      <c r="L57" s="17">
        <f t="shared" si="171"/>
        <v>93</v>
      </c>
      <c r="M57" s="17">
        <f t="shared" si="172"/>
        <v>-5</v>
      </c>
      <c r="N57" s="17">
        <v>640</v>
      </c>
      <c r="O57" s="17">
        <v>62</v>
      </c>
      <c r="P57" s="17">
        <f t="shared" si="147"/>
        <v>702</v>
      </c>
      <c r="Q57" s="17">
        <f t="shared" si="148"/>
        <v>578</v>
      </c>
      <c r="R57" s="17"/>
      <c r="S57" s="17"/>
      <c r="T57" s="17" t="str">
        <f t="shared" si="149"/>
        <v xml:space="preserve"> </v>
      </c>
      <c r="U57" s="17" t="str">
        <f t="shared" si="150"/>
        <v xml:space="preserve"> </v>
      </c>
      <c r="V57" s="17">
        <v>53</v>
      </c>
      <c r="W57" s="17">
        <v>26</v>
      </c>
      <c r="X57" s="17">
        <f t="shared" si="151"/>
        <v>79</v>
      </c>
      <c r="Y57" s="17">
        <f t="shared" si="152"/>
        <v>27</v>
      </c>
      <c r="Z57" s="17">
        <v>18</v>
      </c>
      <c r="AA57" s="17">
        <v>45</v>
      </c>
      <c r="AB57" s="17">
        <f t="shared" si="153"/>
        <v>63</v>
      </c>
      <c r="AC57" s="17">
        <f t="shared" si="154"/>
        <v>-27</v>
      </c>
      <c r="AD57" s="17"/>
      <c r="AE57" s="17"/>
      <c r="AF57" s="17" t="str">
        <f t="shared" si="155"/>
        <v xml:space="preserve"> </v>
      </c>
      <c r="AG57" s="17" t="str">
        <f t="shared" si="156"/>
        <v xml:space="preserve"> </v>
      </c>
      <c r="AH57" s="17"/>
      <c r="AI57" s="17"/>
      <c r="AJ57" s="17" t="str">
        <f t="shared" si="157"/>
        <v xml:space="preserve"> </v>
      </c>
      <c r="AK57" s="17" t="str">
        <f t="shared" si="158"/>
        <v xml:space="preserve"> </v>
      </c>
      <c r="AL57" s="17">
        <v>41</v>
      </c>
      <c r="AM57" s="17">
        <v>12</v>
      </c>
      <c r="AN57" s="17">
        <f t="shared" si="159"/>
        <v>53</v>
      </c>
      <c r="AO57" s="17">
        <f t="shared" si="160"/>
        <v>29</v>
      </c>
      <c r="AP57" s="17"/>
      <c r="AQ57" s="17"/>
      <c r="AR57" s="17" t="str">
        <f t="shared" si="161"/>
        <v xml:space="preserve"> </v>
      </c>
      <c r="AS57" s="17" t="str">
        <f t="shared" si="162"/>
        <v xml:space="preserve"> </v>
      </c>
      <c r="AT57" s="17"/>
      <c r="AU57" s="17"/>
      <c r="AV57" s="17" t="str">
        <f t="shared" si="163"/>
        <v xml:space="preserve"> </v>
      </c>
      <c r="AW57" s="22" t="str">
        <f t="shared" si="164"/>
        <v xml:space="preserve"> </v>
      </c>
      <c r="AX57" s="17">
        <v>19</v>
      </c>
      <c r="AY57" s="17">
        <v>33</v>
      </c>
      <c r="AZ57" s="17">
        <v>32</v>
      </c>
      <c r="BA57" s="17">
        <v>24</v>
      </c>
      <c r="BB57" s="17">
        <v>28</v>
      </c>
      <c r="BC57" s="17">
        <v>21</v>
      </c>
      <c r="BD57" s="17">
        <v>64</v>
      </c>
      <c r="BE57" s="17">
        <v>20</v>
      </c>
      <c r="BF57" s="17"/>
      <c r="BG57" s="17"/>
      <c r="BH57" s="17"/>
      <c r="BI57" s="17"/>
      <c r="BJ57" s="17"/>
      <c r="BK57" s="17"/>
      <c r="BL57" s="17">
        <v>26</v>
      </c>
      <c r="BM57" s="17"/>
      <c r="BN57" s="17"/>
      <c r="BO57" s="17"/>
      <c r="BU57" s="18">
        <v>15</v>
      </c>
      <c r="BV57" s="22">
        <f t="shared" si="165"/>
        <v>799</v>
      </c>
      <c r="BW57" s="25">
        <v>0.157944</v>
      </c>
      <c r="BX57" s="15">
        <f t="shared" si="173"/>
        <v>5191.7135187154945</v>
      </c>
      <c r="BY57" s="15">
        <f t="shared" si="174"/>
        <v>1652.4844248594438</v>
      </c>
      <c r="BZ57" s="15">
        <f t="shared" si="70"/>
        <v>6844.1979435749381</v>
      </c>
      <c r="CA57" s="15">
        <f t="shared" si="71"/>
        <v>3539.2290938560509</v>
      </c>
      <c r="CB57" s="15">
        <f t="shared" si="72"/>
        <v>3.14176245210728</v>
      </c>
      <c r="CC57" s="15">
        <f t="shared" si="213"/>
        <v>278.57974978473385</v>
      </c>
      <c r="CD57" s="15">
        <f t="shared" si="166"/>
        <v>310.23653953299902</v>
      </c>
      <c r="CE57" s="15">
        <f t="shared" si="73"/>
        <v>588.81628931773287</v>
      </c>
      <c r="CF57" s="15">
        <f t="shared" si="74"/>
        <v>-31.656789748265169</v>
      </c>
      <c r="CG57" s="15">
        <f t="shared" si="75"/>
        <v>0.8979591836734695</v>
      </c>
      <c r="CH57" s="15">
        <f t="shared" si="169"/>
        <v>4052.0690877779466</v>
      </c>
      <c r="CI57" s="15">
        <f t="shared" si="167"/>
        <v>392.54419287848856</v>
      </c>
      <c r="CJ57" s="15">
        <f t="shared" si="76"/>
        <v>4444.6132806564356</v>
      </c>
      <c r="CK57" s="15">
        <f t="shared" si="77"/>
        <v>3659.5248948994581</v>
      </c>
      <c r="CL57" s="15">
        <f t="shared" si="78"/>
        <v>10.32258064516129</v>
      </c>
      <c r="CM57" s="15" t="str">
        <f t="shared" si="175"/>
        <v xml:space="preserve"> </v>
      </c>
      <c r="CN57" s="15" t="str">
        <f t="shared" si="176"/>
        <v xml:space="preserve"> </v>
      </c>
      <c r="CO57" s="15" t="str">
        <f t="shared" si="79"/>
        <v xml:space="preserve"> </v>
      </c>
      <c r="CP57" s="15" t="str">
        <f t="shared" si="80"/>
        <v xml:space="preserve"> </v>
      </c>
      <c r="CQ57" s="15" t="str">
        <f t="shared" si="81"/>
        <v xml:space="preserve"> </v>
      </c>
      <c r="CR57" s="15">
        <f t="shared" si="177"/>
        <v>335.56197133161118</v>
      </c>
      <c r="CS57" s="15">
        <f t="shared" si="178"/>
        <v>164.61530669097908</v>
      </c>
      <c r="CT57" s="15">
        <f t="shared" si="82"/>
        <v>500.17727802259026</v>
      </c>
      <c r="CU57" s="15">
        <f t="shared" si="83"/>
        <v>170.94666464063209</v>
      </c>
      <c r="CV57" s="15">
        <f t="shared" si="84"/>
        <v>2.0384615384615383</v>
      </c>
      <c r="CW57" s="15">
        <f t="shared" si="212"/>
        <v>113.96444309375475</v>
      </c>
      <c r="CX57" s="15">
        <f t="shared" si="210"/>
        <v>284.91110773438686</v>
      </c>
      <c r="CY57" s="15">
        <f t="shared" si="85"/>
        <v>398.87555082814163</v>
      </c>
      <c r="CZ57" s="15">
        <f t="shared" si="86"/>
        <v>-170.94666464063209</v>
      </c>
      <c r="DA57" s="15">
        <f t="shared" si="87"/>
        <v>0.4</v>
      </c>
      <c r="DB57" s="15" t="str">
        <f t="shared" si="179"/>
        <v xml:space="preserve"> </v>
      </c>
      <c r="DC57" s="15" t="str">
        <f t="shared" si="180"/>
        <v xml:space="preserve"> </v>
      </c>
      <c r="DD57" s="15" t="str">
        <f t="shared" si="88"/>
        <v xml:space="preserve"> </v>
      </c>
      <c r="DE57" s="15" t="str">
        <f t="shared" si="89"/>
        <v xml:space="preserve"> </v>
      </c>
      <c r="DF57" s="15" t="str">
        <f t="shared" si="90"/>
        <v xml:space="preserve"> </v>
      </c>
      <c r="DG57" s="15" t="str">
        <f t="shared" ref="DG57:DG64" si="214">IF(AH57&lt;&gt;0,AH57/$BW57," ")</f>
        <v xml:space="preserve"> </v>
      </c>
      <c r="DH57" s="15" t="str">
        <f t="shared" si="140"/>
        <v xml:space="preserve"> </v>
      </c>
      <c r="DI57" s="15" t="str">
        <f t="shared" si="91"/>
        <v xml:space="preserve"> </v>
      </c>
      <c r="DJ57" s="15" t="str">
        <f t="shared" si="92"/>
        <v xml:space="preserve"> </v>
      </c>
      <c r="DK57" s="15" t="str">
        <f t="shared" si="93"/>
        <v xml:space="preserve"> </v>
      </c>
      <c r="DL57" s="15">
        <f t="shared" si="181"/>
        <v>259.5856759357747</v>
      </c>
      <c r="DM57" s="15">
        <f t="shared" si="182"/>
        <v>75.976295395836502</v>
      </c>
      <c r="DN57" s="15">
        <f t="shared" si="94"/>
        <v>335.56197133161118</v>
      </c>
      <c r="DO57" s="15">
        <f t="shared" si="95"/>
        <v>183.6093805399382</v>
      </c>
      <c r="DP57" s="15">
        <f t="shared" si="96"/>
        <v>3.4166666666666665</v>
      </c>
      <c r="DQ57" s="15" t="str">
        <f t="shared" si="183"/>
        <v xml:space="preserve"> </v>
      </c>
      <c r="DR57" s="15" t="str">
        <f t="shared" si="184"/>
        <v xml:space="preserve"> </v>
      </c>
      <c r="DS57" s="15" t="str">
        <f t="shared" si="97"/>
        <v xml:space="preserve"> </v>
      </c>
      <c r="DT57" s="15" t="str">
        <f t="shared" si="98"/>
        <v xml:space="preserve"> </v>
      </c>
      <c r="DU57" s="15" t="str">
        <f t="shared" si="99"/>
        <v xml:space="preserve"> </v>
      </c>
      <c r="DV57" s="15" t="str">
        <f t="shared" si="185"/>
        <v xml:space="preserve"> </v>
      </c>
      <c r="DW57" s="15" t="str">
        <f t="shared" si="186"/>
        <v xml:space="preserve"> </v>
      </c>
      <c r="DX57" s="15" t="str">
        <f t="shared" si="100"/>
        <v xml:space="preserve"> </v>
      </c>
      <c r="DY57" s="15" t="str">
        <f t="shared" si="101"/>
        <v xml:space="preserve"> </v>
      </c>
      <c r="DZ57" s="15" t="str">
        <f t="shared" si="102"/>
        <v xml:space="preserve"> </v>
      </c>
      <c r="EA57" s="15">
        <f>BX57-CC57-CH57-CR57-CW57-DL57</f>
        <v>151.95259079167295</v>
      </c>
      <c r="EB57" s="15">
        <f>BY57-CD57-CI57-CS57-CX57-DM57</f>
        <v>424.20098262675378</v>
      </c>
      <c r="EC57" s="15">
        <f t="shared" si="103"/>
        <v>576.15357341842673</v>
      </c>
      <c r="ED57" s="15">
        <f t="shared" si="104"/>
        <v>-272.24839183508084</v>
      </c>
      <c r="EE57" s="28">
        <f t="shared" si="105"/>
        <v>0.35820895522388047</v>
      </c>
      <c r="EF57" s="5">
        <f t="shared" si="187"/>
        <v>10.343451588019235</v>
      </c>
      <c r="EG57" s="5">
        <f t="shared" si="188"/>
        <v>2.5723298222590247</v>
      </c>
      <c r="EH57" s="5">
        <f t="shared" si="189"/>
        <v>1.6933807176536897</v>
      </c>
      <c r="EI57" s="5">
        <f t="shared" si="190"/>
        <v>4.0357839510324887</v>
      </c>
      <c r="EJ57" s="5">
        <f t="shared" si="191"/>
        <v>2.959485176414383</v>
      </c>
      <c r="EK57" s="5">
        <f t="shared" si="192"/>
        <v>3.2957859609876246</v>
      </c>
      <c r="EL57" s="5">
        <f t="shared" si="193"/>
        <v>14.896712249054408</v>
      </c>
      <c r="EM57" s="5">
        <f t="shared" si="194"/>
        <v>4.6131940579292614</v>
      </c>
      <c r="EN57" s="5" t="str">
        <f t="shared" si="195"/>
        <v xml:space="preserve"> </v>
      </c>
      <c r="EO57" s="5" t="str">
        <f t="shared" si="196"/>
        <v xml:space="preserve"> </v>
      </c>
      <c r="EP57" s="5" t="str">
        <f t="shared" si="197"/>
        <v xml:space="preserve"> </v>
      </c>
      <c r="EQ57" s="5" t="str">
        <f t="shared" si="198"/>
        <v xml:space="preserve"> </v>
      </c>
      <c r="ER57" s="5" t="str">
        <f t="shared" si="199"/>
        <v xml:space="preserve"> </v>
      </c>
      <c r="ES57" s="5" t="str">
        <f t="shared" si="200"/>
        <v xml:space="preserve"> </v>
      </c>
      <c r="ET57" s="5">
        <f t="shared" si="201"/>
        <v>12.774316156463753</v>
      </c>
      <c r="EU57" s="5" t="str">
        <f t="shared" si="202"/>
        <v xml:space="preserve"> </v>
      </c>
      <c r="EV57" s="5" t="str">
        <f t="shared" si="203"/>
        <v xml:space="preserve"> </v>
      </c>
      <c r="EW57" s="5" t="str">
        <f t="shared" si="204"/>
        <v xml:space="preserve"> </v>
      </c>
      <c r="EX57" s="5" t="str">
        <f t="shared" si="205"/>
        <v xml:space="preserve"> </v>
      </c>
      <c r="EY57" s="5" t="str">
        <f t="shared" si="206"/>
        <v xml:space="preserve"> </v>
      </c>
      <c r="EZ57" s="5" t="str">
        <f t="shared" si="207"/>
        <v xml:space="preserve"> </v>
      </c>
      <c r="FA57" s="5" t="str">
        <f t="shared" si="208"/>
        <v xml:space="preserve"> </v>
      </c>
      <c r="FB57" s="5" t="str">
        <f t="shared" si="209"/>
        <v xml:space="preserve"> </v>
      </c>
      <c r="FC57" s="5">
        <f t="shared" si="106"/>
        <v>11.686192996698262</v>
      </c>
    </row>
    <row r="58" spans="1:159">
      <c r="A58" t="s">
        <v>72</v>
      </c>
      <c r="B58" s="17">
        <f t="shared" si="141"/>
        <v>546806.16740088107</v>
      </c>
      <c r="C58" s="19">
        <v>1816</v>
      </c>
      <c r="D58" s="19">
        <v>511</v>
      </c>
      <c r="E58" s="19">
        <v>482</v>
      </c>
      <c r="F58" s="19">
        <f t="shared" si="142"/>
        <v>993</v>
      </c>
      <c r="G58" s="39">
        <f t="shared" si="143"/>
        <v>29</v>
      </c>
      <c r="H58" s="19">
        <f t="shared" si="144"/>
        <v>496.5</v>
      </c>
      <c r="I58" s="39">
        <v>50</v>
      </c>
      <c r="J58" s="17">
        <v>87</v>
      </c>
      <c r="K58" s="17">
        <v>69</v>
      </c>
      <c r="L58" s="17">
        <f t="shared" si="171"/>
        <v>156</v>
      </c>
      <c r="M58" s="17">
        <f t="shared" si="172"/>
        <v>18</v>
      </c>
      <c r="N58" s="17"/>
      <c r="O58" s="17"/>
      <c r="P58" s="17" t="str">
        <f t="shared" si="147"/>
        <v xml:space="preserve"> </v>
      </c>
      <c r="Q58" s="17" t="str">
        <f t="shared" si="148"/>
        <v xml:space="preserve"> </v>
      </c>
      <c r="R58" s="17">
        <v>60</v>
      </c>
      <c r="S58" s="17">
        <v>44</v>
      </c>
      <c r="T58" s="17">
        <f t="shared" si="149"/>
        <v>104</v>
      </c>
      <c r="U58" s="17">
        <f t="shared" si="150"/>
        <v>16</v>
      </c>
      <c r="V58" s="17">
        <v>162</v>
      </c>
      <c r="W58" s="17">
        <v>48</v>
      </c>
      <c r="X58" s="17">
        <f t="shared" si="151"/>
        <v>210</v>
      </c>
      <c r="Y58" s="17">
        <f t="shared" si="152"/>
        <v>114</v>
      </c>
      <c r="Z58" s="17">
        <v>27</v>
      </c>
      <c r="AA58" s="17">
        <v>82</v>
      </c>
      <c r="AB58" s="17">
        <f t="shared" si="153"/>
        <v>109</v>
      </c>
      <c r="AC58" s="17">
        <f t="shared" si="154"/>
        <v>-55</v>
      </c>
      <c r="AD58" s="17">
        <v>28</v>
      </c>
      <c r="AE58" s="17">
        <v>52</v>
      </c>
      <c r="AF58" s="17">
        <f t="shared" si="155"/>
        <v>80</v>
      </c>
      <c r="AG58" s="17">
        <f t="shared" si="156"/>
        <v>-24</v>
      </c>
      <c r="AH58" s="17"/>
      <c r="AI58" s="17"/>
      <c r="AJ58" s="17" t="str">
        <f t="shared" si="157"/>
        <v xml:space="preserve"> </v>
      </c>
      <c r="AK58" s="17" t="str">
        <f t="shared" si="158"/>
        <v xml:space="preserve"> </v>
      </c>
      <c r="AL58" s="17"/>
      <c r="AM58" s="17"/>
      <c r="AN58" s="17" t="str">
        <f t="shared" si="159"/>
        <v xml:space="preserve"> </v>
      </c>
      <c r="AO58" s="17" t="str">
        <f t="shared" si="160"/>
        <v xml:space="preserve"> </v>
      </c>
      <c r="AP58" s="17"/>
      <c r="AQ58" s="17"/>
      <c r="AR58" s="17" t="str">
        <f t="shared" si="161"/>
        <v xml:space="preserve"> </v>
      </c>
      <c r="AS58" s="17" t="str">
        <f t="shared" si="162"/>
        <v xml:space="preserve"> </v>
      </c>
      <c r="AT58" s="17"/>
      <c r="AU58" s="17"/>
      <c r="AV58" s="17" t="str">
        <f t="shared" si="163"/>
        <v xml:space="preserve"> </v>
      </c>
      <c r="AW58" s="22" t="str">
        <f t="shared" si="164"/>
        <v xml:space="preserve"> </v>
      </c>
      <c r="AX58" s="17">
        <v>32</v>
      </c>
      <c r="AY58" s="17">
        <v>40</v>
      </c>
      <c r="AZ58" s="17">
        <v>31</v>
      </c>
      <c r="BA58" s="17">
        <v>36</v>
      </c>
      <c r="BB58" s="17">
        <v>30</v>
      </c>
      <c r="BC58" s="17">
        <v>25</v>
      </c>
      <c r="BD58" s="17">
        <v>16</v>
      </c>
      <c r="BE58" s="17">
        <v>26</v>
      </c>
      <c r="BF58" s="17"/>
      <c r="BG58" s="17"/>
      <c r="BH58" s="17">
        <v>14</v>
      </c>
      <c r="BI58" s="17">
        <v>14</v>
      </c>
      <c r="BJ58" s="17"/>
      <c r="BK58" s="17"/>
      <c r="BL58" s="17"/>
      <c r="BM58" s="17"/>
      <c r="BN58" s="17"/>
      <c r="BO58" s="17"/>
      <c r="BV58" s="22">
        <f t="shared" si="165"/>
        <v>729</v>
      </c>
      <c r="BW58" s="25">
        <v>0.49956699999999998</v>
      </c>
      <c r="BX58" s="15">
        <f t="shared" si="173"/>
        <v>1022.8858191193574</v>
      </c>
      <c r="BY58" s="15">
        <f t="shared" si="174"/>
        <v>964.83554758420792</v>
      </c>
      <c r="BZ58" s="15">
        <f t="shared" si="70"/>
        <v>1987.7213667035653</v>
      </c>
      <c r="CA58" s="15">
        <f t="shared" si="71"/>
        <v>58.050271535149477</v>
      </c>
      <c r="CB58" s="15">
        <f t="shared" si="72"/>
        <v>1.0601659751037344</v>
      </c>
      <c r="CC58" s="15">
        <f t="shared" si="213"/>
        <v>174.15081460544832</v>
      </c>
      <c r="CD58" s="15">
        <f t="shared" si="166"/>
        <v>138.11961158363144</v>
      </c>
      <c r="CE58" s="15">
        <f t="shared" si="73"/>
        <v>312.27042618907979</v>
      </c>
      <c r="CF58" s="15">
        <f t="shared" si="74"/>
        <v>36.031203021816879</v>
      </c>
      <c r="CG58" s="15">
        <f t="shared" si="75"/>
        <v>1.2608695652173911</v>
      </c>
      <c r="CH58" s="15" t="str">
        <f t="shared" si="169"/>
        <v xml:space="preserve"> </v>
      </c>
      <c r="CI58" s="15" t="str">
        <f t="shared" si="167"/>
        <v xml:space="preserve"> </v>
      </c>
      <c r="CJ58" s="15" t="str">
        <f t="shared" si="76"/>
        <v xml:space="preserve"> </v>
      </c>
      <c r="CK58" s="15" t="str">
        <f t="shared" si="77"/>
        <v xml:space="preserve"> </v>
      </c>
      <c r="CL58" s="15" t="str">
        <f t="shared" si="78"/>
        <v xml:space="preserve"> </v>
      </c>
      <c r="CM58" s="15">
        <f t="shared" si="175"/>
        <v>120.10401007272299</v>
      </c>
      <c r="CN58" s="15">
        <f t="shared" si="176"/>
        <v>88.076274053330181</v>
      </c>
      <c r="CO58" s="15">
        <f t="shared" si="79"/>
        <v>208.18028412605315</v>
      </c>
      <c r="CP58" s="15">
        <f t="shared" si="80"/>
        <v>32.027736019392805</v>
      </c>
      <c r="CQ58" s="15">
        <f t="shared" si="81"/>
        <v>1.3636363636363638</v>
      </c>
      <c r="CR58" s="15">
        <f t="shared" si="177"/>
        <v>324.28082719635205</v>
      </c>
      <c r="CS58" s="15">
        <f t="shared" si="178"/>
        <v>96.083208058178386</v>
      </c>
      <c r="CT58" s="15">
        <f t="shared" si="82"/>
        <v>420.36403525453045</v>
      </c>
      <c r="CU58" s="15">
        <f t="shared" si="83"/>
        <v>228.19761913817365</v>
      </c>
      <c r="CV58" s="15">
        <f t="shared" si="84"/>
        <v>3.375</v>
      </c>
      <c r="CW58" s="15">
        <f t="shared" si="212"/>
        <v>54.046804532725339</v>
      </c>
      <c r="CX58" s="15">
        <f t="shared" si="210"/>
        <v>164.14214709938807</v>
      </c>
      <c r="CY58" s="15">
        <f t="shared" si="85"/>
        <v>218.1889516321134</v>
      </c>
      <c r="CZ58" s="15">
        <f t="shared" si="86"/>
        <v>-110.09534256666274</v>
      </c>
      <c r="DA58" s="15">
        <f t="shared" si="87"/>
        <v>0.32926829268292684</v>
      </c>
      <c r="DB58" s="15">
        <f t="shared" si="179"/>
        <v>56.04853803393739</v>
      </c>
      <c r="DC58" s="15">
        <f t="shared" si="180"/>
        <v>104.09014206302659</v>
      </c>
      <c r="DD58" s="15">
        <f t="shared" si="88"/>
        <v>160.13868009696398</v>
      </c>
      <c r="DE58" s="15">
        <f t="shared" si="89"/>
        <v>-48.0416040290892</v>
      </c>
      <c r="DF58" s="15">
        <f t="shared" si="90"/>
        <v>0.53846153846153844</v>
      </c>
      <c r="DG58" s="15" t="str">
        <f t="shared" si="214"/>
        <v xml:space="preserve"> </v>
      </c>
      <c r="DH58" s="15" t="str">
        <f t="shared" si="140"/>
        <v xml:space="preserve"> </v>
      </c>
      <c r="DI58" s="15" t="str">
        <f t="shared" si="91"/>
        <v xml:space="preserve"> </v>
      </c>
      <c r="DJ58" s="15" t="str">
        <f t="shared" si="92"/>
        <v xml:space="preserve"> </v>
      </c>
      <c r="DK58" s="15" t="str">
        <f t="shared" si="93"/>
        <v xml:space="preserve"> </v>
      </c>
      <c r="DL58" s="15" t="str">
        <f t="shared" si="181"/>
        <v xml:space="preserve"> </v>
      </c>
      <c r="DM58" s="15" t="str">
        <f t="shared" si="182"/>
        <v xml:space="preserve"> </v>
      </c>
      <c r="DN58" s="15" t="str">
        <f t="shared" si="94"/>
        <v xml:space="preserve"> </v>
      </c>
      <c r="DO58" s="15" t="str">
        <f t="shared" si="95"/>
        <v xml:space="preserve"> </v>
      </c>
      <c r="DP58" s="15" t="str">
        <f t="shared" si="96"/>
        <v xml:space="preserve"> </v>
      </c>
      <c r="DQ58" s="15" t="str">
        <f t="shared" si="183"/>
        <v xml:space="preserve"> </v>
      </c>
      <c r="DR58" s="15" t="str">
        <f t="shared" si="184"/>
        <v xml:space="preserve"> </v>
      </c>
      <c r="DS58" s="15" t="str">
        <f t="shared" si="97"/>
        <v xml:space="preserve"> </v>
      </c>
      <c r="DT58" s="15" t="str">
        <f t="shared" si="98"/>
        <v xml:space="preserve"> </v>
      </c>
      <c r="DU58" s="15" t="str">
        <f t="shared" si="99"/>
        <v xml:space="preserve"> </v>
      </c>
      <c r="DV58" s="15" t="str">
        <f t="shared" si="185"/>
        <v xml:space="preserve"> </v>
      </c>
      <c r="DW58" s="15" t="str">
        <f t="shared" si="186"/>
        <v xml:space="preserve"> </v>
      </c>
      <c r="DX58" s="15" t="str">
        <f t="shared" si="100"/>
        <v xml:space="preserve"> </v>
      </c>
      <c r="DY58" s="15" t="str">
        <f t="shared" si="101"/>
        <v xml:space="preserve"> </v>
      </c>
      <c r="DZ58" s="15" t="str">
        <f t="shared" si="102"/>
        <v xml:space="preserve"> </v>
      </c>
      <c r="EA58" s="15">
        <f>BX58-CC58-CM58-CR58-CW58-DB58</f>
        <v>294.2548246781713</v>
      </c>
      <c r="EB58" s="15">
        <f>BY58-CD58-CN58-CS58-CX58-DC58</f>
        <v>374.32416472665329</v>
      </c>
      <c r="EC58" s="15">
        <f t="shared" si="103"/>
        <v>668.5789894048246</v>
      </c>
      <c r="ED58" s="15">
        <f t="shared" si="104"/>
        <v>-80.06934004848199</v>
      </c>
      <c r="EE58" s="28">
        <f t="shared" si="105"/>
        <v>0.78609625668449201</v>
      </c>
      <c r="EF58" s="5">
        <f t="shared" si="187"/>
        <v>17.420550042979762</v>
      </c>
      <c r="EG58" s="5">
        <f t="shared" si="188"/>
        <v>3.1179755421321511</v>
      </c>
      <c r="EH58" s="5">
        <f t="shared" si="189"/>
        <v>1.6404625702270119</v>
      </c>
      <c r="EI58" s="5">
        <f t="shared" si="190"/>
        <v>6.0536759265487321</v>
      </c>
      <c r="EJ58" s="5">
        <f t="shared" si="191"/>
        <v>3.1708769747296959</v>
      </c>
      <c r="EK58" s="5">
        <f t="shared" si="192"/>
        <v>3.9235547154614578</v>
      </c>
      <c r="EL58" s="5">
        <f t="shared" si="193"/>
        <v>3.724178062263602</v>
      </c>
      <c r="EM58" s="5">
        <f t="shared" si="194"/>
        <v>5.9971522753080393</v>
      </c>
      <c r="EN58" s="5" t="str">
        <f t="shared" si="195"/>
        <v xml:space="preserve"> </v>
      </c>
      <c r="EO58" s="5" t="str">
        <f t="shared" si="196"/>
        <v xml:space="preserve"> </v>
      </c>
      <c r="EP58" s="5">
        <f t="shared" si="197"/>
        <v>2.3468893574099594</v>
      </c>
      <c r="EQ58" s="5">
        <f t="shared" si="198"/>
        <v>4.2685100125524684</v>
      </c>
      <c r="ER58" s="5" t="str">
        <f t="shared" si="199"/>
        <v xml:space="preserve"> </v>
      </c>
      <c r="ES58" s="5" t="str">
        <f t="shared" si="200"/>
        <v xml:space="preserve"> </v>
      </c>
      <c r="ET58" s="5" t="str">
        <f t="shared" si="201"/>
        <v xml:space="preserve"> </v>
      </c>
      <c r="EU58" s="5" t="str">
        <f t="shared" si="202"/>
        <v xml:space="preserve"> </v>
      </c>
      <c r="EV58" s="5" t="str">
        <f t="shared" si="203"/>
        <v xml:space="preserve"> </v>
      </c>
      <c r="EW58" s="5" t="str">
        <f t="shared" si="204"/>
        <v xml:space="preserve"> </v>
      </c>
      <c r="EX58" s="5" t="str">
        <f t="shared" si="205"/>
        <v xml:space="preserve"> </v>
      </c>
      <c r="EY58" s="5" t="str">
        <f t="shared" si="206"/>
        <v xml:space="preserve"> </v>
      </c>
      <c r="EZ58" s="5" t="str">
        <f t="shared" si="207"/>
        <v xml:space="preserve"> </v>
      </c>
      <c r="FA58" s="5" t="str">
        <f t="shared" si="208"/>
        <v xml:space="preserve"> </v>
      </c>
      <c r="FB58" s="5" t="str">
        <f t="shared" si="209"/>
        <v xml:space="preserve"> </v>
      </c>
      <c r="FC58" s="5" t="str">
        <f t="shared" si="106"/>
        <v xml:space="preserve"> </v>
      </c>
    </row>
    <row r="59" spans="1:159">
      <c r="A59" t="s">
        <v>48</v>
      </c>
      <c r="B59" s="17">
        <f t="shared" si="141"/>
        <v>4107221.9760744353</v>
      </c>
      <c r="C59" s="19">
        <v>2257</v>
      </c>
      <c r="D59" s="19">
        <v>5504</v>
      </c>
      <c r="E59" s="19">
        <v>3766</v>
      </c>
      <c r="F59" s="19">
        <f t="shared" si="142"/>
        <v>9270</v>
      </c>
      <c r="G59" s="39">
        <f t="shared" si="143"/>
        <v>1738</v>
      </c>
      <c r="H59" s="19">
        <f t="shared" si="144"/>
        <v>5469.2999999999993</v>
      </c>
      <c r="I59" s="39">
        <v>59</v>
      </c>
      <c r="J59" s="17">
        <v>608</v>
      </c>
      <c r="K59" s="17">
        <v>714</v>
      </c>
      <c r="L59" s="17">
        <f t="shared" si="171"/>
        <v>1322</v>
      </c>
      <c r="M59" s="17">
        <f t="shared" si="172"/>
        <v>-106</v>
      </c>
      <c r="N59" s="17">
        <v>2703</v>
      </c>
      <c r="O59" s="17">
        <v>466</v>
      </c>
      <c r="P59" s="17">
        <f t="shared" si="147"/>
        <v>3169</v>
      </c>
      <c r="Q59" s="17">
        <f t="shared" si="148"/>
        <v>2237</v>
      </c>
      <c r="R59" s="17"/>
      <c r="S59" s="17"/>
      <c r="T59" s="17" t="str">
        <f t="shared" si="149"/>
        <v xml:space="preserve"> </v>
      </c>
      <c r="U59" s="17" t="str">
        <f t="shared" si="150"/>
        <v xml:space="preserve"> </v>
      </c>
      <c r="V59" s="17">
        <v>765</v>
      </c>
      <c r="W59" s="17">
        <v>599</v>
      </c>
      <c r="X59" s="17">
        <f t="shared" si="151"/>
        <v>1364</v>
      </c>
      <c r="Y59" s="17">
        <f t="shared" si="152"/>
        <v>166</v>
      </c>
      <c r="Z59" s="17">
        <v>462</v>
      </c>
      <c r="AA59" s="17">
        <v>702</v>
      </c>
      <c r="AB59" s="17">
        <f t="shared" si="153"/>
        <v>1164</v>
      </c>
      <c r="AC59" s="17">
        <f t="shared" si="154"/>
        <v>-240</v>
      </c>
      <c r="AD59" s="17">
        <v>478</v>
      </c>
      <c r="AE59" s="17">
        <v>466</v>
      </c>
      <c r="AF59" s="17">
        <f t="shared" si="155"/>
        <v>944</v>
      </c>
      <c r="AG59" s="17">
        <f t="shared" si="156"/>
        <v>12</v>
      </c>
      <c r="AH59" s="17"/>
      <c r="AI59" s="17"/>
      <c r="AJ59" s="17" t="str">
        <f t="shared" si="157"/>
        <v xml:space="preserve"> </v>
      </c>
      <c r="AK59" s="17" t="str">
        <f t="shared" si="158"/>
        <v xml:space="preserve"> </v>
      </c>
      <c r="AL59" s="17"/>
      <c r="AM59" s="17"/>
      <c r="AN59" s="17" t="str">
        <f t="shared" si="159"/>
        <v xml:space="preserve"> </v>
      </c>
      <c r="AO59" s="17" t="str">
        <f t="shared" si="160"/>
        <v xml:space="preserve"> </v>
      </c>
      <c r="AP59" s="17"/>
      <c r="AQ59" s="17"/>
      <c r="AR59" s="17" t="str">
        <f t="shared" si="161"/>
        <v xml:space="preserve"> </v>
      </c>
      <c r="AS59" s="17" t="str">
        <f t="shared" si="162"/>
        <v xml:space="preserve"> </v>
      </c>
      <c r="AT59" s="17"/>
      <c r="AU59" s="17"/>
      <c r="AV59" s="17" t="str">
        <f t="shared" si="163"/>
        <v xml:space="preserve"> </v>
      </c>
      <c r="AW59" s="22" t="str">
        <f t="shared" si="164"/>
        <v xml:space="preserve"> </v>
      </c>
      <c r="AX59" s="17">
        <v>236</v>
      </c>
      <c r="AY59" s="17">
        <v>304</v>
      </c>
      <c r="AZ59" s="17">
        <v>298</v>
      </c>
      <c r="BA59" s="17">
        <v>282</v>
      </c>
      <c r="BB59" s="17">
        <v>260</v>
      </c>
      <c r="BC59" s="17">
        <v>203</v>
      </c>
      <c r="BD59" s="17">
        <v>342</v>
      </c>
      <c r="BE59" s="17">
        <v>193</v>
      </c>
      <c r="BF59" s="17"/>
      <c r="BG59" s="17"/>
      <c r="BH59" s="17">
        <v>116</v>
      </c>
      <c r="BI59" s="17"/>
      <c r="BJ59" s="17"/>
      <c r="BK59" s="17"/>
      <c r="BL59" s="17">
        <v>148</v>
      </c>
      <c r="BM59" s="17"/>
      <c r="BN59" s="17"/>
      <c r="BO59" s="17"/>
      <c r="BV59" s="22">
        <f t="shared" si="165"/>
        <v>6888</v>
      </c>
      <c r="BW59" s="25">
        <v>1.936126</v>
      </c>
      <c r="BX59" s="15">
        <f t="shared" si="173"/>
        <v>2842.7901903078623</v>
      </c>
      <c r="BY59" s="15">
        <f t="shared" si="174"/>
        <v>1945.1213402433518</v>
      </c>
      <c r="BZ59" s="15">
        <f t="shared" si="70"/>
        <v>4787.9115305512141</v>
      </c>
      <c r="CA59" s="15">
        <f t="shared" si="71"/>
        <v>897.66885006451048</v>
      </c>
      <c r="CB59" s="15">
        <f t="shared" si="72"/>
        <v>1.4614976101964952</v>
      </c>
      <c r="CC59" s="15">
        <f t="shared" si="213"/>
        <v>314.02914892935689</v>
      </c>
      <c r="CD59" s="15">
        <f t="shared" si="166"/>
        <v>368.77765186769869</v>
      </c>
      <c r="CE59" s="15">
        <f t="shared" si="73"/>
        <v>682.80680079705553</v>
      </c>
      <c r="CF59" s="15">
        <f t="shared" si="74"/>
        <v>-54.748502938341801</v>
      </c>
      <c r="CG59" s="15">
        <f t="shared" si="75"/>
        <v>0.85154061624649868</v>
      </c>
      <c r="CH59" s="15">
        <f t="shared" si="169"/>
        <v>1396.0868249277164</v>
      </c>
      <c r="CI59" s="15">
        <f t="shared" si="167"/>
        <v>240.68681480440839</v>
      </c>
      <c r="CJ59" s="15">
        <f t="shared" si="76"/>
        <v>1636.7736397321248</v>
      </c>
      <c r="CK59" s="15">
        <f t="shared" si="77"/>
        <v>1155.400010123308</v>
      </c>
      <c r="CL59" s="15">
        <f t="shared" si="78"/>
        <v>5.8004291845493556</v>
      </c>
      <c r="CM59" s="15" t="str">
        <f t="shared" si="175"/>
        <v xml:space="preserve"> </v>
      </c>
      <c r="CN59" s="15" t="str">
        <f t="shared" si="176"/>
        <v xml:space="preserve"> </v>
      </c>
      <c r="CO59" s="15" t="str">
        <f t="shared" si="79"/>
        <v xml:space="preserve"> </v>
      </c>
      <c r="CP59" s="15" t="str">
        <f t="shared" si="80"/>
        <v xml:space="preserve"> </v>
      </c>
      <c r="CQ59" s="15" t="str">
        <f t="shared" si="81"/>
        <v xml:space="preserve"> </v>
      </c>
      <c r="CR59" s="15">
        <f t="shared" si="177"/>
        <v>395.11891271539145</v>
      </c>
      <c r="CS59" s="15">
        <f t="shared" si="178"/>
        <v>309.38069113270518</v>
      </c>
      <c r="CT59" s="15">
        <f t="shared" si="82"/>
        <v>704.49960384809663</v>
      </c>
      <c r="CU59" s="15">
        <f t="shared" si="83"/>
        <v>85.738221582686265</v>
      </c>
      <c r="CV59" s="15">
        <f t="shared" si="84"/>
        <v>1.2771285475792988</v>
      </c>
      <c r="CW59" s="15">
        <f t="shared" si="212"/>
        <v>238.62083356145209</v>
      </c>
      <c r="CX59" s="15">
        <f t="shared" si="210"/>
        <v>362.5797081388298</v>
      </c>
      <c r="CY59" s="15">
        <f t="shared" si="85"/>
        <v>601.20054170028186</v>
      </c>
      <c r="CZ59" s="15">
        <f t="shared" si="86"/>
        <v>-123.95887457737771</v>
      </c>
      <c r="DA59" s="15">
        <f t="shared" si="87"/>
        <v>0.65811965811965811</v>
      </c>
      <c r="DB59" s="15">
        <f t="shared" si="179"/>
        <v>246.88475853327728</v>
      </c>
      <c r="DC59" s="15">
        <f t="shared" si="180"/>
        <v>240.68681480440839</v>
      </c>
      <c r="DD59" s="15">
        <f t="shared" si="88"/>
        <v>487.57157333768566</v>
      </c>
      <c r="DE59" s="15">
        <f t="shared" si="89"/>
        <v>6.1979437288688928</v>
      </c>
      <c r="DF59" s="15">
        <f t="shared" si="90"/>
        <v>1.0257510729613735</v>
      </c>
      <c r="DG59" s="15" t="str">
        <f t="shared" si="214"/>
        <v xml:space="preserve"> </v>
      </c>
      <c r="DH59" s="15" t="str">
        <f t="shared" si="140"/>
        <v xml:space="preserve"> </v>
      </c>
      <c r="DI59" s="15" t="str">
        <f t="shared" si="91"/>
        <v xml:space="preserve"> </v>
      </c>
      <c r="DJ59" s="15" t="str">
        <f t="shared" si="92"/>
        <v xml:space="preserve"> </v>
      </c>
      <c r="DK59" s="15" t="str">
        <f t="shared" si="93"/>
        <v xml:space="preserve"> </v>
      </c>
      <c r="DL59" s="15" t="str">
        <f t="shared" si="181"/>
        <v xml:space="preserve"> </v>
      </c>
      <c r="DM59" s="15" t="str">
        <f t="shared" si="182"/>
        <v xml:space="preserve"> </v>
      </c>
      <c r="DN59" s="15" t="str">
        <f t="shared" si="94"/>
        <v xml:space="preserve"> </v>
      </c>
      <c r="DO59" s="15" t="str">
        <f t="shared" si="95"/>
        <v xml:space="preserve"> </v>
      </c>
      <c r="DP59" s="15" t="str">
        <f t="shared" si="96"/>
        <v xml:space="preserve"> </v>
      </c>
      <c r="DQ59" s="15" t="str">
        <f t="shared" si="183"/>
        <v xml:space="preserve"> </v>
      </c>
      <c r="DR59" s="15" t="str">
        <f t="shared" si="184"/>
        <v xml:space="preserve"> </v>
      </c>
      <c r="DS59" s="15" t="str">
        <f t="shared" si="97"/>
        <v xml:space="preserve"> </v>
      </c>
      <c r="DT59" s="15" t="str">
        <f t="shared" si="98"/>
        <v xml:space="preserve"> </v>
      </c>
      <c r="DU59" s="15" t="str">
        <f t="shared" si="99"/>
        <v xml:space="preserve"> </v>
      </c>
      <c r="DV59" s="15" t="str">
        <f t="shared" si="185"/>
        <v xml:space="preserve"> </v>
      </c>
      <c r="DW59" s="15" t="str">
        <f t="shared" si="186"/>
        <v xml:space="preserve"> </v>
      </c>
      <c r="DX59" s="15" t="str">
        <f t="shared" si="100"/>
        <v xml:space="preserve"> </v>
      </c>
      <c r="DY59" s="15" t="str">
        <f t="shared" si="101"/>
        <v xml:space="preserve"> </v>
      </c>
      <c r="DZ59" s="15" t="str">
        <f t="shared" si="102"/>
        <v xml:space="preserve"> </v>
      </c>
      <c r="EA59" s="15">
        <f>BX59-CC59-CH59-CR59-CW59-DB59</f>
        <v>252.04971164066839</v>
      </c>
      <c r="EB59" s="15">
        <f>BY59-CD59-CI59-CS59-CX59-DC59</f>
        <v>423.00965949530132</v>
      </c>
      <c r="EC59" s="15">
        <f t="shared" si="103"/>
        <v>675.05937113596974</v>
      </c>
      <c r="ED59" s="15">
        <f t="shared" si="104"/>
        <v>-170.95994785463293</v>
      </c>
      <c r="EE59" s="28">
        <f t="shared" si="105"/>
        <v>0.59584859584859695</v>
      </c>
      <c r="EF59" s="5">
        <f t="shared" si="187"/>
        <v>128.47655656697574</v>
      </c>
      <c r="EG59" s="5">
        <f t="shared" si="188"/>
        <v>23.696614120204348</v>
      </c>
      <c r="EH59" s="5">
        <f t="shared" si="189"/>
        <v>15.769607933149986</v>
      </c>
      <c r="EI59" s="5">
        <f t="shared" si="190"/>
        <v>47.420461424631739</v>
      </c>
      <c r="EJ59" s="5">
        <f t="shared" si="191"/>
        <v>27.4809337809907</v>
      </c>
      <c r="EK59" s="5">
        <f t="shared" si="192"/>
        <v>31.859264289547038</v>
      </c>
      <c r="EL59" s="5">
        <f t="shared" si="193"/>
        <v>79.604306080884498</v>
      </c>
      <c r="EM59" s="5">
        <f t="shared" si="194"/>
        <v>44.517322659017374</v>
      </c>
      <c r="EN59" s="5" t="str">
        <f t="shared" si="195"/>
        <v xml:space="preserve"> </v>
      </c>
      <c r="EO59" s="5" t="str">
        <f t="shared" si="196"/>
        <v xml:space="preserve"> </v>
      </c>
      <c r="EP59" s="5">
        <f t="shared" si="197"/>
        <v>19.445654675682523</v>
      </c>
      <c r="EQ59" s="5" t="str">
        <f t="shared" si="198"/>
        <v xml:space="preserve"> </v>
      </c>
      <c r="ER59" s="5" t="str">
        <f t="shared" si="199"/>
        <v xml:space="preserve"> </v>
      </c>
      <c r="ES59" s="5" t="str">
        <f t="shared" si="200"/>
        <v xml:space="preserve"> </v>
      </c>
      <c r="ET59" s="5">
        <f t="shared" si="201"/>
        <v>72.715338121409062</v>
      </c>
      <c r="EU59" s="5" t="str">
        <f t="shared" si="202"/>
        <v xml:space="preserve"> </v>
      </c>
      <c r="EV59" s="5" t="str">
        <f t="shared" si="203"/>
        <v xml:space="preserve"> </v>
      </c>
      <c r="EW59" s="5" t="str">
        <f t="shared" si="204"/>
        <v xml:space="preserve"> </v>
      </c>
      <c r="EX59" s="5" t="str">
        <f t="shared" si="205"/>
        <v xml:space="preserve"> </v>
      </c>
      <c r="EY59" s="5" t="str">
        <f t="shared" si="206"/>
        <v xml:space="preserve"> </v>
      </c>
      <c r="EZ59" s="5" t="str">
        <f t="shared" si="207"/>
        <v xml:space="preserve"> </v>
      </c>
      <c r="FA59" s="5" t="str">
        <f t="shared" si="208"/>
        <v xml:space="preserve"> </v>
      </c>
      <c r="FB59" s="5" t="str">
        <f t="shared" si="209"/>
        <v xml:space="preserve"> </v>
      </c>
      <c r="FC59" s="5" t="str">
        <f t="shared" si="106"/>
        <v xml:space="preserve"> </v>
      </c>
    </row>
    <row r="60" spans="1:159">
      <c r="A60" t="s">
        <v>44</v>
      </c>
      <c r="B60" s="17">
        <f t="shared" si="141"/>
        <v>2350613.9154160982</v>
      </c>
      <c r="C60" s="19">
        <v>733</v>
      </c>
      <c r="D60" s="19">
        <v>988</v>
      </c>
      <c r="E60" s="19">
        <v>735</v>
      </c>
      <c r="F60" s="19">
        <f t="shared" si="142"/>
        <v>1723</v>
      </c>
      <c r="G60" s="39">
        <f t="shared" si="143"/>
        <v>253</v>
      </c>
      <c r="H60" s="19">
        <f t="shared" si="144"/>
        <v>258.45</v>
      </c>
      <c r="I60" s="39">
        <v>15</v>
      </c>
      <c r="J60" s="17"/>
      <c r="K60" s="17"/>
      <c r="L60" s="17" t="str">
        <f t="shared" si="171"/>
        <v xml:space="preserve"> </v>
      </c>
      <c r="M60" s="17" t="str">
        <f t="shared" si="172"/>
        <v xml:space="preserve"> </v>
      </c>
      <c r="N60" s="17"/>
      <c r="O60" s="17"/>
      <c r="P60" s="17" t="str">
        <f t="shared" si="147"/>
        <v xml:space="preserve"> </v>
      </c>
      <c r="Q60" s="17" t="str">
        <f t="shared" si="148"/>
        <v xml:space="preserve"> </v>
      </c>
      <c r="R60" s="17"/>
      <c r="S60" s="17"/>
      <c r="T60" s="17" t="str">
        <f t="shared" si="149"/>
        <v xml:space="preserve"> </v>
      </c>
      <c r="U60" s="17" t="str">
        <f t="shared" si="150"/>
        <v xml:space="preserve"> </v>
      </c>
      <c r="V60" s="17">
        <v>58</v>
      </c>
      <c r="W60" s="17">
        <v>130</v>
      </c>
      <c r="X60" s="17">
        <f t="shared" si="151"/>
        <v>188</v>
      </c>
      <c r="Y60" s="17">
        <f t="shared" si="152"/>
        <v>-72</v>
      </c>
      <c r="Z60" s="17">
        <v>43</v>
      </c>
      <c r="AA60" s="17">
        <v>160</v>
      </c>
      <c r="AB60" s="17">
        <f t="shared" si="153"/>
        <v>203</v>
      </c>
      <c r="AC60" s="17">
        <f t="shared" si="154"/>
        <v>-117</v>
      </c>
      <c r="AD60" s="17">
        <v>77</v>
      </c>
      <c r="AE60" s="17">
        <v>118</v>
      </c>
      <c r="AF60" s="17">
        <f t="shared" si="155"/>
        <v>195</v>
      </c>
      <c r="AG60" s="17">
        <f t="shared" si="156"/>
        <v>-41</v>
      </c>
      <c r="AH60" s="17">
        <v>695</v>
      </c>
      <c r="AI60" s="17">
        <v>104</v>
      </c>
      <c r="AJ60" s="17">
        <f t="shared" si="157"/>
        <v>799</v>
      </c>
      <c r="AK60" s="17">
        <f t="shared" si="158"/>
        <v>591</v>
      </c>
      <c r="AL60" s="17"/>
      <c r="AM60" s="17"/>
      <c r="AN60" s="17" t="str">
        <f t="shared" si="159"/>
        <v xml:space="preserve"> </v>
      </c>
      <c r="AO60" s="17" t="str">
        <f t="shared" si="160"/>
        <v xml:space="preserve"> </v>
      </c>
      <c r="AP60" s="17">
        <v>96</v>
      </c>
      <c r="AQ60" s="17">
        <v>24</v>
      </c>
      <c r="AR60" s="17">
        <f t="shared" si="161"/>
        <v>120</v>
      </c>
      <c r="AS60" s="17">
        <f t="shared" si="162"/>
        <v>72</v>
      </c>
      <c r="AT60" s="17"/>
      <c r="AU60" s="17"/>
      <c r="AV60" s="17" t="str">
        <f t="shared" si="163"/>
        <v xml:space="preserve"> </v>
      </c>
      <c r="AW60" s="22" t="str">
        <f t="shared" si="164"/>
        <v xml:space="preserve"> </v>
      </c>
      <c r="AX60" s="17">
        <v>23</v>
      </c>
      <c r="AY60" s="17">
        <v>74</v>
      </c>
      <c r="AZ60" s="17">
        <v>58</v>
      </c>
      <c r="BA60" s="17">
        <v>137</v>
      </c>
      <c r="BB60" s="17">
        <v>58</v>
      </c>
      <c r="BC60" s="17">
        <v>30</v>
      </c>
      <c r="BD60" s="17"/>
      <c r="BE60" s="17">
        <v>88</v>
      </c>
      <c r="BF60" s="17"/>
      <c r="BG60" s="17"/>
      <c r="BH60" s="17">
        <v>33</v>
      </c>
      <c r="BI60" s="17"/>
      <c r="BJ60" s="17"/>
      <c r="BK60" s="17"/>
      <c r="BL60" s="17"/>
      <c r="BM60" s="17"/>
      <c r="BN60" s="17">
        <v>35</v>
      </c>
      <c r="BO60" s="17"/>
      <c r="BT60">
        <v>22</v>
      </c>
      <c r="BV60" s="22">
        <f t="shared" si="165"/>
        <v>1165</v>
      </c>
      <c r="BW60" s="25">
        <v>0.20581199999999999</v>
      </c>
      <c r="BX60" s="15">
        <f t="shared" si="173"/>
        <v>4800.4975414455912</v>
      </c>
      <c r="BY60" s="15">
        <f t="shared" si="174"/>
        <v>3571.2203370065886</v>
      </c>
      <c r="BZ60" s="15">
        <f t="shared" si="70"/>
        <v>8371.7178784521802</v>
      </c>
      <c r="CA60" s="15">
        <f t="shared" si="71"/>
        <v>1229.2772044390026</v>
      </c>
      <c r="CB60" s="15">
        <f t="shared" si="72"/>
        <v>1.3442176870748299</v>
      </c>
      <c r="CC60" s="15" t="str">
        <f t="shared" si="213"/>
        <v xml:space="preserve"> </v>
      </c>
      <c r="CD60" s="15" t="str">
        <f t="shared" si="166"/>
        <v xml:space="preserve"> </v>
      </c>
      <c r="CE60" s="15" t="str">
        <f t="shared" si="73"/>
        <v xml:space="preserve"> </v>
      </c>
      <c r="CF60" s="15" t="str">
        <f t="shared" si="74"/>
        <v xml:space="preserve"> </v>
      </c>
      <c r="CG60" s="15" t="str">
        <f t="shared" si="75"/>
        <v xml:space="preserve"> </v>
      </c>
      <c r="CH60" s="15" t="str">
        <f t="shared" si="169"/>
        <v xml:space="preserve"> </v>
      </c>
      <c r="CI60" s="15" t="str">
        <f t="shared" si="167"/>
        <v xml:space="preserve"> </v>
      </c>
      <c r="CJ60" s="15" t="str">
        <f t="shared" si="76"/>
        <v xml:space="preserve"> </v>
      </c>
      <c r="CK60" s="15" t="str">
        <f t="shared" si="77"/>
        <v xml:space="preserve"> </v>
      </c>
      <c r="CL60" s="15" t="str">
        <f t="shared" si="78"/>
        <v xml:space="preserve"> </v>
      </c>
      <c r="CM60" s="15" t="str">
        <f t="shared" si="175"/>
        <v xml:space="preserve"> </v>
      </c>
      <c r="CN60" s="15" t="str">
        <f t="shared" si="176"/>
        <v xml:space="preserve"> </v>
      </c>
      <c r="CO60" s="15" t="str">
        <f t="shared" si="79"/>
        <v xml:space="preserve"> </v>
      </c>
      <c r="CP60" s="15" t="str">
        <f t="shared" si="80"/>
        <v xml:space="preserve"> </v>
      </c>
      <c r="CQ60" s="15" t="str">
        <f t="shared" si="81"/>
        <v xml:space="preserve"> </v>
      </c>
      <c r="CR60" s="15">
        <f t="shared" si="177"/>
        <v>281.81058441684644</v>
      </c>
      <c r="CS60" s="15">
        <f t="shared" si="178"/>
        <v>631.64441334810408</v>
      </c>
      <c r="CT60" s="15">
        <f t="shared" si="82"/>
        <v>913.45499776495058</v>
      </c>
      <c r="CU60" s="15">
        <f t="shared" si="83"/>
        <v>-349.83382893125764</v>
      </c>
      <c r="CV60" s="15">
        <f t="shared" si="84"/>
        <v>0.44615384615384618</v>
      </c>
      <c r="CW60" s="15">
        <f t="shared" si="212"/>
        <v>208.92853672283442</v>
      </c>
      <c r="CX60" s="15">
        <f t="shared" si="210"/>
        <v>777.40850873612817</v>
      </c>
      <c r="CY60" s="15">
        <f t="shared" si="85"/>
        <v>986.33704545896262</v>
      </c>
      <c r="CZ60" s="15">
        <f t="shared" si="86"/>
        <v>-568.47997201329372</v>
      </c>
      <c r="DA60" s="15">
        <f t="shared" si="87"/>
        <v>0.26874999999999999</v>
      </c>
      <c r="DB60" s="15">
        <f t="shared" si="179"/>
        <v>374.12784482926168</v>
      </c>
      <c r="DC60" s="15">
        <f t="shared" si="180"/>
        <v>573.33877519289445</v>
      </c>
      <c r="DD60" s="15">
        <f t="shared" si="88"/>
        <v>947.46662002215612</v>
      </c>
      <c r="DE60" s="15">
        <f t="shared" si="89"/>
        <v>-199.21093036363277</v>
      </c>
      <c r="DF60" s="15">
        <f t="shared" si="90"/>
        <v>0.65254237288135597</v>
      </c>
      <c r="DG60" s="15">
        <f t="shared" si="214"/>
        <v>3376.8682098225568</v>
      </c>
      <c r="DH60" s="15">
        <f t="shared" si="140"/>
        <v>505.3155306784833</v>
      </c>
      <c r="DI60" s="15">
        <f t="shared" si="91"/>
        <v>3882.1837405010401</v>
      </c>
      <c r="DJ60" s="15">
        <f t="shared" si="92"/>
        <v>2871.5526791440734</v>
      </c>
      <c r="DK60" s="15">
        <f t="shared" si="93"/>
        <v>6.6826923076923075</v>
      </c>
      <c r="DL60" s="15" t="str">
        <f t="shared" si="181"/>
        <v xml:space="preserve"> </v>
      </c>
      <c r="DM60" s="15" t="str">
        <f t="shared" si="182"/>
        <v xml:space="preserve"> </v>
      </c>
      <c r="DN60" s="15" t="str">
        <f t="shared" si="94"/>
        <v xml:space="preserve"> </v>
      </c>
      <c r="DO60" s="15" t="str">
        <f t="shared" si="95"/>
        <v xml:space="preserve"> </v>
      </c>
      <c r="DP60" s="15" t="str">
        <f t="shared" si="96"/>
        <v xml:space="preserve"> </v>
      </c>
      <c r="DQ60" s="15">
        <f t="shared" si="183"/>
        <v>466.44510524167686</v>
      </c>
      <c r="DR60" s="15">
        <f t="shared" si="184"/>
        <v>116.61127631041921</v>
      </c>
      <c r="DS60" s="15">
        <f t="shared" si="97"/>
        <v>583.05638155209613</v>
      </c>
      <c r="DT60" s="15">
        <f t="shared" si="98"/>
        <v>349.83382893125764</v>
      </c>
      <c r="DU60" s="15">
        <f t="shared" si="99"/>
        <v>4</v>
      </c>
      <c r="DV60" s="15" t="str">
        <f t="shared" si="185"/>
        <v xml:space="preserve"> </v>
      </c>
      <c r="DW60" s="15" t="str">
        <f t="shared" si="186"/>
        <v xml:space="preserve"> </v>
      </c>
      <c r="DX60" s="15" t="str">
        <f t="shared" si="100"/>
        <v xml:space="preserve"> </v>
      </c>
      <c r="DY60" s="15" t="str">
        <f t="shared" si="101"/>
        <v xml:space="preserve"> </v>
      </c>
      <c r="DZ60" s="15" t="str">
        <f t="shared" si="102"/>
        <v xml:space="preserve"> </v>
      </c>
      <c r="EA60" s="15">
        <f>BX60-CR60-CW60-DB60-DG60-DQ60</f>
        <v>92.317260412415408</v>
      </c>
      <c r="EB60" s="15">
        <f>BY60-CS60-CX60-DC60-DH60-DR60</f>
        <v>966.90183274055926</v>
      </c>
      <c r="EC60" s="15">
        <f t="shared" si="103"/>
        <v>1059.2190931529747</v>
      </c>
      <c r="ED60" s="15">
        <f t="shared" si="104"/>
        <v>-874.58457232814385</v>
      </c>
      <c r="EE60" s="28">
        <f t="shared" si="105"/>
        <v>9.5477386934673572E-2</v>
      </c>
      <c r="EF60" s="5">
        <f t="shared" si="187"/>
        <v>12.521020343391704</v>
      </c>
      <c r="EG60" s="5">
        <f t="shared" si="188"/>
        <v>5.7682547529444799</v>
      </c>
      <c r="EH60" s="5">
        <f t="shared" si="189"/>
        <v>3.0692525507473127</v>
      </c>
      <c r="EI60" s="5">
        <f t="shared" si="190"/>
        <v>23.037600053810454</v>
      </c>
      <c r="EJ60" s="5">
        <f t="shared" si="191"/>
        <v>6.1303621511440793</v>
      </c>
      <c r="EK60" s="5">
        <f t="shared" si="192"/>
        <v>4.7082656585537492</v>
      </c>
      <c r="EL60" s="5" t="str">
        <f t="shared" si="193"/>
        <v xml:space="preserve"> </v>
      </c>
      <c r="EM60" s="5">
        <f t="shared" si="194"/>
        <v>20.298053854888749</v>
      </c>
      <c r="EN60" s="5" t="str">
        <f t="shared" si="195"/>
        <v xml:space="preserve"> </v>
      </c>
      <c r="EO60" s="5" t="str">
        <f t="shared" si="196"/>
        <v xml:space="preserve"> </v>
      </c>
      <c r="EP60" s="5">
        <f t="shared" si="197"/>
        <v>5.5319534853234762</v>
      </c>
      <c r="EQ60" s="5" t="str">
        <f t="shared" si="198"/>
        <v xml:space="preserve"> </v>
      </c>
      <c r="ER60" s="5" t="str">
        <f t="shared" si="199"/>
        <v xml:space="preserve"> </v>
      </c>
      <c r="ES60" s="5" t="str">
        <f t="shared" si="200"/>
        <v xml:space="preserve"> </v>
      </c>
      <c r="ET60" s="5" t="str">
        <f t="shared" si="201"/>
        <v xml:space="preserve"> </v>
      </c>
      <c r="EU60" s="5" t="str">
        <f t="shared" si="202"/>
        <v xml:space="preserve"> </v>
      </c>
      <c r="EV60" s="5">
        <f t="shared" si="203"/>
        <v>29.97180937244169</v>
      </c>
      <c r="EW60" s="5" t="str">
        <f t="shared" si="204"/>
        <v xml:space="preserve"> </v>
      </c>
      <c r="EX60" s="5" t="str">
        <f t="shared" si="205"/>
        <v xml:space="preserve"> </v>
      </c>
      <c r="EY60" s="5" t="str">
        <f t="shared" si="206"/>
        <v xml:space="preserve"> </v>
      </c>
      <c r="EZ60" s="5" t="str">
        <f t="shared" si="207"/>
        <v xml:space="preserve"> </v>
      </c>
      <c r="FA60" s="5" t="str">
        <f t="shared" si="208"/>
        <v xml:space="preserve"> </v>
      </c>
      <c r="FB60" s="5">
        <f t="shared" si="209"/>
        <v>27.414876807512673</v>
      </c>
      <c r="FC60" s="5" t="str">
        <f t="shared" si="106"/>
        <v xml:space="preserve"> </v>
      </c>
    </row>
    <row r="61" spans="1:159">
      <c r="A61" t="s">
        <v>43</v>
      </c>
      <c r="B61" s="17">
        <f t="shared" si="141"/>
        <v>88805.16684607105</v>
      </c>
      <c r="C61" s="19">
        <v>1858</v>
      </c>
      <c r="D61" s="19">
        <v>66</v>
      </c>
      <c r="E61" s="19">
        <v>99</v>
      </c>
      <c r="F61" s="19">
        <f t="shared" si="142"/>
        <v>165</v>
      </c>
      <c r="G61" s="39">
        <f t="shared" si="143"/>
        <v>-33</v>
      </c>
      <c r="H61" s="19">
        <f t="shared" si="144"/>
        <v>42.9</v>
      </c>
      <c r="I61" s="39">
        <v>26</v>
      </c>
      <c r="J61" s="17">
        <v>1</v>
      </c>
      <c r="K61" s="17">
        <v>15</v>
      </c>
      <c r="L61" s="17">
        <f t="shared" si="171"/>
        <v>16</v>
      </c>
      <c r="M61" s="17">
        <f t="shared" si="172"/>
        <v>-14</v>
      </c>
      <c r="N61" s="17"/>
      <c r="O61" s="17"/>
      <c r="P61" s="17" t="str">
        <f t="shared" si="147"/>
        <v xml:space="preserve"> </v>
      </c>
      <c r="Q61" s="17" t="str">
        <f t="shared" si="148"/>
        <v xml:space="preserve"> </v>
      </c>
      <c r="R61" s="17"/>
      <c r="S61" s="17"/>
      <c r="T61" s="17" t="str">
        <f t="shared" si="149"/>
        <v xml:space="preserve"> </v>
      </c>
      <c r="U61" s="17" t="str">
        <f t="shared" si="150"/>
        <v xml:space="preserve"> </v>
      </c>
      <c r="V61" s="17">
        <v>20</v>
      </c>
      <c r="W61" s="17">
        <v>16</v>
      </c>
      <c r="X61" s="17">
        <f t="shared" si="151"/>
        <v>36</v>
      </c>
      <c r="Y61" s="17">
        <f t="shared" si="152"/>
        <v>4</v>
      </c>
      <c r="Z61" s="17">
        <v>2</v>
      </c>
      <c r="AA61" s="17">
        <v>20</v>
      </c>
      <c r="AB61" s="17">
        <f t="shared" si="153"/>
        <v>22</v>
      </c>
      <c r="AC61" s="17">
        <f t="shared" si="154"/>
        <v>-18</v>
      </c>
      <c r="AD61" s="17">
        <v>9</v>
      </c>
      <c r="AE61" s="17">
        <v>11</v>
      </c>
      <c r="AF61" s="17">
        <f t="shared" si="155"/>
        <v>20</v>
      </c>
      <c r="AG61" s="17">
        <f t="shared" si="156"/>
        <v>-2</v>
      </c>
      <c r="AH61" s="17"/>
      <c r="AI61" s="17"/>
      <c r="AJ61" s="17" t="str">
        <f t="shared" si="157"/>
        <v xml:space="preserve"> </v>
      </c>
      <c r="AK61" s="17" t="str">
        <f t="shared" si="158"/>
        <v xml:space="preserve"> </v>
      </c>
      <c r="AL61" s="17">
        <v>32</v>
      </c>
      <c r="AM61" s="17">
        <v>4</v>
      </c>
      <c r="AN61" s="17">
        <f t="shared" si="159"/>
        <v>36</v>
      </c>
      <c r="AO61" s="17">
        <f t="shared" si="160"/>
        <v>28</v>
      </c>
      <c r="AP61" s="17"/>
      <c r="AQ61" s="17"/>
      <c r="AR61" s="17" t="str">
        <f t="shared" si="161"/>
        <v xml:space="preserve"> </v>
      </c>
      <c r="AS61" s="17" t="str">
        <f t="shared" si="162"/>
        <v xml:space="preserve"> </v>
      </c>
      <c r="AT61" s="17"/>
      <c r="AU61" s="17"/>
      <c r="AV61" s="17" t="str">
        <f t="shared" si="163"/>
        <v xml:space="preserve"> </v>
      </c>
      <c r="AW61" s="22" t="str">
        <f t="shared" si="164"/>
        <v xml:space="preserve"> </v>
      </c>
      <c r="AX61" s="17">
        <v>4</v>
      </c>
      <c r="AY61" s="17">
        <v>6</v>
      </c>
      <c r="AZ61" s="17">
        <v>6</v>
      </c>
      <c r="BA61" s="17">
        <v>6</v>
      </c>
      <c r="BB61" s="17">
        <v>5</v>
      </c>
      <c r="BC61" s="17">
        <v>4</v>
      </c>
      <c r="BD61" s="17">
        <v>3</v>
      </c>
      <c r="BE61" s="17">
        <v>5</v>
      </c>
      <c r="BF61" s="17"/>
      <c r="BG61" s="17"/>
      <c r="BH61" s="17">
        <v>2</v>
      </c>
      <c r="BI61" s="17"/>
      <c r="BJ61" s="17"/>
      <c r="BK61" s="17"/>
      <c r="BL61" s="17"/>
      <c r="BM61" s="17">
        <v>2</v>
      </c>
      <c r="BN61" s="17"/>
      <c r="BO61" s="17"/>
      <c r="BV61" s="22">
        <f t="shared" si="165"/>
        <v>122</v>
      </c>
      <c r="BW61" s="25">
        <v>0.23957899999999999</v>
      </c>
      <c r="BX61" s="15">
        <f t="shared" si="173"/>
        <v>275.4832435230133</v>
      </c>
      <c r="BY61" s="15">
        <f t="shared" si="174"/>
        <v>413.22486528451998</v>
      </c>
      <c r="BZ61" s="15">
        <f t="shared" si="70"/>
        <v>688.70810880753334</v>
      </c>
      <c r="CA61" s="15">
        <f t="shared" si="71"/>
        <v>-137.74162176150668</v>
      </c>
      <c r="CB61" s="15">
        <f t="shared" si="72"/>
        <v>0.66666666666666663</v>
      </c>
      <c r="CC61" s="15">
        <f t="shared" si="213"/>
        <v>4.1739885382274746</v>
      </c>
      <c r="CD61" s="15">
        <f t="shared" si="166"/>
        <v>62.60982807341211</v>
      </c>
      <c r="CE61" s="15">
        <f t="shared" si="73"/>
        <v>66.78381661163958</v>
      </c>
      <c r="CF61" s="15">
        <f t="shared" si="74"/>
        <v>-58.435839535184634</v>
      </c>
      <c r="CG61" s="15">
        <f t="shared" si="75"/>
        <v>6.666666666666668E-2</v>
      </c>
      <c r="CH61" s="15" t="str">
        <f t="shared" si="169"/>
        <v xml:space="preserve"> </v>
      </c>
      <c r="CI61" s="15" t="str">
        <f t="shared" si="167"/>
        <v xml:space="preserve"> </v>
      </c>
      <c r="CJ61" s="15" t="str">
        <f t="shared" si="76"/>
        <v xml:space="preserve"> </v>
      </c>
      <c r="CK61" s="15" t="str">
        <f t="shared" si="77"/>
        <v xml:space="preserve"> </v>
      </c>
      <c r="CL61" s="15" t="str">
        <f t="shared" si="78"/>
        <v xml:space="preserve"> </v>
      </c>
      <c r="CM61" s="15" t="str">
        <f t="shared" si="175"/>
        <v xml:space="preserve"> </v>
      </c>
      <c r="CN61" s="15" t="str">
        <f t="shared" si="176"/>
        <v xml:space="preserve"> </v>
      </c>
      <c r="CO61" s="15" t="str">
        <f t="shared" si="79"/>
        <v xml:space="preserve"> </v>
      </c>
      <c r="CP61" s="15" t="str">
        <f t="shared" si="80"/>
        <v xml:space="preserve"> </v>
      </c>
      <c r="CQ61" s="15" t="str">
        <f t="shared" si="81"/>
        <v xml:space="preserve"> </v>
      </c>
      <c r="CR61" s="15">
        <f t="shared" si="177"/>
        <v>83.479770764549485</v>
      </c>
      <c r="CS61" s="15">
        <f t="shared" si="178"/>
        <v>66.783816611639594</v>
      </c>
      <c r="CT61" s="15">
        <f t="shared" si="82"/>
        <v>150.26358737618909</v>
      </c>
      <c r="CU61" s="15">
        <f t="shared" si="83"/>
        <v>16.695954152909891</v>
      </c>
      <c r="CV61" s="15">
        <f t="shared" si="84"/>
        <v>1.25</v>
      </c>
      <c r="CW61" s="15">
        <f t="shared" si="212"/>
        <v>8.3479770764549492</v>
      </c>
      <c r="CX61" s="15">
        <f t="shared" si="210"/>
        <v>83.479770764549485</v>
      </c>
      <c r="CY61" s="15">
        <f t="shared" si="85"/>
        <v>91.827747841004438</v>
      </c>
      <c r="CZ61" s="15">
        <f t="shared" si="86"/>
        <v>-75.131793688094533</v>
      </c>
      <c r="DA61" s="15">
        <f t="shared" si="87"/>
        <v>0.1</v>
      </c>
      <c r="DB61" s="15">
        <f t="shared" si="179"/>
        <v>37.565896844047266</v>
      </c>
      <c r="DC61" s="15">
        <f t="shared" si="180"/>
        <v>45.913873920502219</v>
      </c>
      <c r="DD61" s="15">
        <f t="shared" si="88"/>
        <v>83.479770764549485</v>
      </c>
      <c r="DE61" s="15">
        <f t="shared" si="89"/>
        <v>-8.3479770764549528</v>
      </c>
      <c r="DF61" s="15">
        <f t="shared" si="90"/>
        <v>0.81818181818181812</v>
      </c>
      <c r="DG61" s="15" t="str">
        <f t="shared" si="214"/>
        <v xml:space="preserve"> </v>
      </c>
      <c r="DH61" s="15" t="str">
        <f t="shared" si="140"/>
        <v xml:space="preserve"> </v>
      </c>
      <c r="DI61" s="15" t="str">
        <f t="shared" si="91"/>
        <v xml:space="preserve"> </v>
      </c>
      <c r="DJ61" s="15" t="str">
        <f t="shared" si="92"/>
        <v xml:space="preserve"> </v>
      </c>
      <c r="DK61" s="15" t="str">
        <f t="shared" si="93"/>
        <v xml:space="preserve"> </v>
      </c>
      <c r="DL61" s="15">
        <f t="shared" si="181"/>
        <v>133.56763322327919</v>
      </c>
      <c r="DM61" s="15">
        <f t="shared" si="182"/>
        <v>16.695954152909898</v>
      </c>
      <c r="DN61" s="15">
        <f t="shared" si="94"/>
        <v>150.26358737618909</v>
      </c>
      <c r="DO61" s="15">
        <f t="shared" si="95"/>
        <v>116.87167907036928</v>
      </c>
      <c r="DP61" s="15">
        <f t="shared" si="96"/>
        <v>8</v>
      </c>
      <c r="DQ61" s="15" t="str">
        <f t="shared" si="183"/>
        <v xml:space="preserve"> </v>
      </c>
      <c r="DR61" s="15" t="str">
        <f t="shared" si="184"/>
        <v xml:space="preserve"> </v>
      </c>
      <c r="DS61" s="15" t="str">
        <f t="shared" si="97"/>
        <v xml:space="preserve"> </v>
      </c>
      <c r="DT61" s="15" t="str">
        <f t="shared" si="98"/>
        <v xml:space="preserve"> </v>
      </c>
      <c r="DU61" s="15" t="str">
        <f t="shared" si="99"/>
        <v xml:space="preserve"> </v>
      </c>
      <c r="DV61" s="15" t="str">
        <f t="shared" si="185"/>
        <v xml:space="preserve"> </v>
      </c>
      <c r="DW61" s="15" t="str">
        <f t="shared" si="186"/>
        <v xml:space="preserve"> </v>
      </c>
      <c r="DX61" s="15" t="str">
        <f t="shared" si="100"/>
        <v xml:space="preserve"> </v>
      </c>
      <c r="DY61" s="15" t="str">
        <f t="shared" si="101"/>
        <v xml:space="preserve"> </v>
      </c>
      <c r="DZ61" s="15" t="str">
        <f t="shared" si="102"/>
        <v xml:space="preserve"> </v>
      </c>
      <c r="EA61" s="15">
        <f>BX61-CC61-CR61-CW61-DB61-DL61</f>
        <v>8.3479770764549244</v>
      </c>
      <c r="EB61" s="15">
        <f>BY61-CD61-CS61-CX61-DC61-DM61</f>
        <v>137.74162176150662</v>
      </c>
      <c r="EC61" s="15">
        <f t="shared" si="103"/>
        <v>146.08959883796155</v>
      </c>
      <c r="ED61" s="15">
        <f t="shared" si="104"/>
        <v>-129.3936446850517</v>
      </c>
      <c r="EE61" s="28">
        <f t="shared" si="105"/>
        <v>6.0606060606060441E-2</v>
      </c>
      <c r="EF61" s="5">
        <f t="shared" si="187"/>
        <v>2.1775687553724703</v>
      </c>
      <c r="EG61" s="5">
        <f t="shared" si="188"/>
        <v>0.46769633131982269</v>
      </c>
      <c r="EH61" s="5">
        <f t="shared" si="189"/>
        <v>0.31750888456006682</v>
      </c>
      <c r="EI61" s="5">
        <f t="shared" si="190"/>
        <v>1.0089459877581222</v>
      </c>
      <c r="EJ61" s="5">
        <f t="shared" si="191"/>
        <v>0.52847949578828268</v>
      </c>
      <c r="EK61" s="5">
        <f t="shared" si="192"/>
        <v>0.62776875447383329</v>
      </c>
      <c r="EL61" s="5">
        <f t="shared" si="193"/>
        <v>0.69828338667442547</v>
      </c>
      <c r="EM61" s="5">
        <f t="shared" si="194"/>
        <v>1.1532985144823154</v>
      </c>
      <c r="EN61" s="5" t="str">
        <f t="shared" si="195"/>
        <v xml:space="preserve"> </v>
      </c>
      <c r="EO61" s="5" t="str">
        <f t="shared" si="196"/>
        <v xml:space="preserve"> </v>
      </c>
      <c r="EP61" s="5">
        <f t="shared" si="197"/>
        <v>0.33526990820142277</v>
      </c>
      <c r="EQ61" s="5" t="str">
        <f t="shared" si="198"/>
        <v xml:space="preserve"> </v>
      </c>
      <c r="ER61" s="5" t="str">
        <f t="shared" si="199"/>
        <v xml:space="preserve"> </v>
      </c>
      <c r="ES61" s="5" t="str">
        <f t="shared" si="200"/>
        <v xml:space="preserve"> </v>
      </c>
      <c r="ET61" s="5" t="str">
        <f t="shared" si="201"/>
        <v xml:space="preserve"> </v>
      </c>
      <c r="EU61" s="5">
        <f t="shared" si="202"/>
        <v>0.37958875354440996</v>
      </c>
      <c r="EV61" s="5" t="str">
        <f t="shared" si="203"/>
        <v xml:space="preserve"> </v>
      </c>
      <c r="EW61" s="5" t="str">
        <f t="shared" si="204"/>
        <v xml:space="preserve"> </v>
      </c>
      <c r="EX61" s="5" t="str">
        <f t="shared" si="205"/>
        <v xml:space="preserve"> </v>
      </c>
      <c r="EY61" s="5" t="str">
        <f t="shared" si="206"/>
        <v xml:space="preserve"> </v>
      </c>
      <c r="EZ61" s="5" t="str">
        <f t="shared" si="207"/>
        <v xml:space="preserve"> </v>
      </c>
      <c r="FA61" s="5" t="str">
        <f t="shared" si="208"/>
        <v xml:space="preserve"> </v>
      </c>
      <c r="FB61" s="5" t="str">
        <f t="shared" si="209"/>
        <v xml:space="preserve"> </v>
      </c>
      <c r="FC61" s="5" t="str">
        <f t="shared" si="106"/>
        <v xml:space="preserve"> </v>
      </c>
    </row>
    <row r="62" spans="1:159">
      <c r="A62" t="s">
        <v>220</v>
      </c>
      <c r="B62" s="17">
        <f t="shared" si="141"/>
        <v>606978.27518104017</v>
      </c>
      <c r="C62" s="19">
        <v>1519</v>
      </c>
      <c r="D62" s="19">
        <v>122</v>
      </c>
      <c r="E62" s="19">
        <v>800</v>
      </c>
      <c r="F62" s="19">
        <f t="shared" si="142"/>
        <v>922</v>
      </c>
      <c r="G62" s="39">
        <f t="shared" si="143"/>
        <v>-678</v>
      </c>
      <c r="H62" s="19">
        <f t="shared" si="144"/>
        <v>479.44</v>
      </c>
      <c r="I62" s="39">
        <v>52</v>
      </c>
      <c r="J62" s="17">
        <v>5</v>
      </c>
      <c r="K62" s="17">
        <v>158</v>
      </c>
      <c r="L62" s="17">
        <f t="shared" si="171"/>
        <v>163</v>
      </c>
      <c r="M62" s="17">
        <f t="shared" si="172"/>
        <v>-153</v>
      </c>
      <c r="N62" s="17">
        <v>44</v>
      </c>
      <c r="O62" s="17">
        <v>89</v>
      </c>
      <c r="P62" s="17">
        <f t="shared" si="147"/>
        <v>133</v>
      </c>
      <c r="Q62" s="17">
        <f t="shared" si="148"/>
        <v>-45</v>
      </c>
      <c r="R62" s="17"/>
      <c r="S62" s="17"/>
      <c r="T62" s="17" t="str">
        <f t="shared" si="149"/>
        <v xml:space="preserve"> </v>
      </c>
      <c r="U62" s="17" t="str">
        <f t="shared" si="150"/>
        <v xml:space="preserve"> </v>
      </c>
      <c r="V62" s="17">
        <v>20</v>
      </c>
      <c r="W62" s="17">
        <v>203</v>
      </c>
      <c r="X62" s="17">
        <f t="shared" si="151"/>
        <v>223</v>
      </c>
      <c r="Y62" s="17">
        <f t="shared" si="152"/>
        <v>-183</v>
      </c>
      <c r="Z62" s="17">
        <v>1</v>
      </c>
      <c r="AA62" s="17">
        <v>111</v>
      </c>
      <c r="AB62" s="17">
        <f t="shared" si="153"/>
        <v>112</v>
      </c>
      <c r="AC62" s="17">
        <f t="shared" si="154"/>
        <v>-110</v>
      </c>
      <c r="AD62" s="17">
        <v>28</v>
      </c>
      <c r="AE62" s="17">
        <v>71</v>
      </c>
      <c r="AF62" s="17">
        <f t="shared" si="155"/>
        <v>99</v>
      </c>
      <c r="AG62" s="17">
        <f t="shared" si="156"/>
        <v>-43</v>
      </c>
      <c r="AH62" s="17"/>
      <c r="AI62" s="17"/>
      <c r="AJ62" s="17" t="str">
        <f t="shared" si="157"/>
        <v xml:space="preserve"> </v>
      </c>
      <c r="AK62" s="17" t="str">
        <f t="shared" si="158"/>
        <v xml:space="preserve"> </v>
      </c>
      <c r="AL62" s="17"/>
      <c r="AM62" s="17"/>
      <c r="AN62" s="17" t="str">
        <f t="shared" si="159"/>
        <v xml:space="preserve"> </v>
      </c>
      <c r="AO62" s="17" t="str">
        <f t="shared" si="160"/>
        <v xml:space="preserve"> </v>
      </c>
      <c r="AP62" s="17"/>
      <c r="AQ62" s="17"/>
      <c r="AR62" s="17" t="str">
        <f t="shared" si="161"/>
        <v xml:space="preserve"> </v>
      </c>
      <c r="AS62" s="17" t="str">
        <f t="shared" si="162"/>
        <v xml:space="preserve"> </v>
      </c>
      <c r="AT62" s="17"/>
      <c r="AU62" s="17"/>
      <c r="AV62" s="17" t="str">
        <f t="shared" si="163"/>
        <v xml:space="preserve"> </v>
      </c>
      <c r="AW62" s="22" t="str">
        <f t="shared" si="164"/>
        <v xml:space="preserve"> </v>
      </c>
      <c r="AX62" s="17">
        <v>33</v>
      </c>
      <c r="AY62" s="17">
        <v>28</v>
      </c>
      <c r="AZ62" s="17">
        <v>22</v>
      </c>
      <c r="BA62" s="17">
        <v>46</v>
      </c>
      <c r="BB62" s="17">
        <v>26</v>
      </c>
      <c r="BC62" s="17">
        <v>21</v>
      </c>
      <c r="BD62" s="17">
        <v>23</v>
      </c>
      <c r="BE62" s="17">
        <v>27</v>
      </c>
      <c r="BF62" s="17"/>
      <c r="BG62" s="17"/>
      <c r="BH62" s="17">
        <v>11</v>
      </c>
      <c r="BI62" s="17"/>
      <c r="BJ62" s="17">
        <v>10</v>
      </c>
      <c r="BK62" s="17"/>
      <c r="BL62" s="17"/>
      <c r="BM62" s="17"/>
      <c r="BN62" s="17"/>
      <c r="BO62" s="17"/>
      <c r="BV62" s="22">
        <f t="shared" si="165"/>
        <v>675</v>
      </c>
      <c r="BW62" s="25">
        <v>0.68415599999999999</v>
      </c>
      <c r="BX62" s="15">
        <f t="shared" si="173"/>
        <v>178.32190319166975</v>
      </c>
      <c r="BY62" s="15">
        <f t="shared" si="174"/>
        <v>1169.3239553552114</v>
      </c>
      <c r="BZ62" s="15">
        <f t="shared" si="70"/>
        <v>1347.6458585468811</v>
      </c>
      <c r="CA62" s="15">
        <f t="shared" si="71"/>
        <v>-991.00205216354163</v>
      </c>
      <c r="CB62" s="15">
        <f t="shared" si="72"/>
        <v>0.1525</v>
      </c>
      <c r="CC62" s="15">
        <f t="shared" si="213"/>
        <v>7.3082747209700711</v>
      </c>
      <c r="CD62" s="15">
        <f t="shared" si="166"/>
        <v>230.94148118265426</v>
      </c>
      <c r="CE62" s="15">
        <f t="shared" si="73"/>
        <v>238.24975590362433</v>
      </c>
      <c r="CF62" s="15">
        <f t="shared" si="74"/>
        <v>-223.63320646168418</v>
      </c>
      <c r="CG62" s="15">
        <f t="shared" si="75"/>
        <v>3.1645569620253167E-2</v>
      </c>
      <c r="CH62" s="15">
        <f t="shared" si="169"/>
        <v>64.312817544536628</v>
      </c>
      <c r="CI62" s="15">
        <f t="shared" si="167"/>
        <v>130.08729003326727</v>
      </c>
      <c r="CJ62" s="15">
        <f t="shared" si="76"/>
        <v>194.40010757780391</v>
      </c>
      <c r="CK62" s="15">
        <f t="shared" si="77"/>
        <v>-65.774472488730638</v>
      </c>
      <c r="CL62" s="15">
        <f t="shared" si="78"/>
        <v>0.49438202247191015</v>
      </c>
      <c r="CM62" s="15" t="str">
        <f t="shared" si="175"/>
        <v xml:space="preserve"> </v>
      </c>
      <c r="CN62" s="15" t="str">
        <f t="shared" si="176"/>
        <v xml:space="preserve"> </v>
      </c>
      <c r="CO62" s="15" t="str">
        <f t="shared" si="79"/>
        <v xml:space="preserve"> </v>
      </c>
      <c r="CP62" s="15" t="str">
        <f t="shared" si="80"/>
        <v xml:space="preserve"> </v>
      </c>
      <c r="CQ62" s="15" t="str">
        <f t="shared" si="81"/>
        <v xml:space="preserve"> </v>
      </c>
      <c r="CR62" s="15">
        <f t="shared" si="177"/>
        <v>29.233098883880285</v>
      </c>
      <c r="CS62" s="15">
        <f t="shared" si="178"/>
        <v>296.71595367138491</v>
      </c>
      <c r="CT62" s="15">
        <f t="shared" si="82"/>
        <v>325.94905255526521</v>
      </c>
      <c r="CU62" s="15">
        <f t="shared" si="83"/>
        <v>-267.48285478750461</v>
      </c>
      <c r="CV62" s="15">
        <f t="shared" si="84"/>
        <v>9.852216748768472E-2</v>
      </c>
      <c r="CW62" s="15">
        <f t="shared" si="212"/>
        <v>1.4616549441940143</v>
      </c>
      <c r="CX62" s="15">
        <f t="shared" si="210"/>
        <v>162.24369880553559</v>
      </c>
      <c r="CY62" s="15">
        <f t="shared" si="85"/>
        <v>163.7053537497296</v>
      </c>
      <c r="CZ62" s="15">
        <f t="shared" si="86"/>
        <v>-160.78204386134158</v>
      </c>
      <c r="DA62" s="15">
        <f t="shared" si="87"/>
        <v>9.0090090090090089E-3</v>
      </c>
      <c r="DB62" s="15">
        <f t="shared" si="179"/>
        <v>40.926338437432399</v>
      </c>
      <c r="DC62" s="15">
        <f t="shared" si="180"/>
        <v>103.77750103777501</v>
      </c>
      <c r="DD62" s="15">
        <f t="shared" si="88"/>
        <v>144.70383947520742</v>
      </c>
      <c r="DE62" s="15">
        <f t="shared" si="89"/>
        <v>-62.851162600342612</v>
      </c>
      <c r="DF62" s="15">
        <f t="shared" si="90"/>
        <v>0.39436619718309862</v>
      </c>
      <c r="DG62" s="15" t="str">
        <f t="shared" si="214"/>
        <v xml:space="preserve"> </v>
      </c>
      <c r="DH62" s="15" t="str">
        <f t="shared" si="140"/>
        <v xml:space="preserve"> </v>
      </c>
      <c r="DI62" s="15" t="str">
        <f t="shared" si="91"/>
        <v xml:space="preserve"> </v>
      </c>
      <c r="DJ62" s="15" t="str">
        <f t="shared" si="92"/>
        <v xml:space="preserve"> </v>
      </c>
      <c r="DK62" s="15" t="str">
        <f t="shared" si="93"/>
        <v xml:space="preserve"> </v>
      </c>
      <c r="DL62" s="15" t="str">
        <f t="shared" si="181"/>
        <v xml:space="preserve"> </v>
      </c>
      <c r="DM62" s="15" t="str">
        <f t="shared" si="182"/>
        <v xml:space="preserve"> </v>
      </c>
      <c r="DN62" s="15" t="str">
        <f t="shared" si="94"/>
        <v xml:space="preserve"> </v>
      </c>
      <c r="DO62" s="15" t="str">
        <f t="shared" si="95"/>
        <v xml:space="preserve"> </v>
      </c>
      <c r="DP62" s="15" t="str">
        <f t="shared" si="96"/>
        <v xml:space="preserve"> </v>
      </c>
      <c r="DQ62" s="15" t="str">
        <f t="shared" si="183"/>
        <v xml:space="preserve"> </v>
      </c>
      <c r="DR62" s="15" t="str">
        <f t="shared" si="184"/>
        <v xml:space="preserve"> </v>
      </c>
      <c r="DS62" s="15" t="str">
        <f t="shared" si="97"/>
        <v xml:space="preserve"> </v>
      </c>
      <c r="DT62" s="15" t="str">
        <f t="shared" si="98"/>
        <v xml:space="preserve"> </v>
      </c>
      <c r="DU62" s="15" t="str">
        <f t="shared" si="99"/>
        <v xml:space="preserve"> </v>
      </c>
      <c r="DV62" s="15" t="str">
        <f t="shared" si="185"/>
        <v xml:space="preserve"> </v>
      </c>
      <c r="DW62" s="15" t="str">
        <f t="shared" si="186"/>
        <v xml:space="preserve"> </v>
      </c>
      <c r="DX62" s="15" t="str">
        <f t="shared" si="100"/>
        <v xml:space="preserve"> </v>
      </c>
      <c r="DY62" s="15" t="str">
        <f t="shared" si="101"/>
        <v xml:space="preserve"> </v>
      </c>
      <c r="DZ62" s="15" t="str">
        <f t="shared" si="102"/>
        <v xml:space="preserve"> </v>
      </c>
      <c r="EA62" s="15">
        <f>BX62-CC62-CH62-CR62-CW62-DB62</f>
        <v>35.079718660656347</v>
      </c>
      <c r="EB62" s="15">
        <f>BY62-CD62-CI62-CS62-CX62-DC62</f>
        <v>245.55803062459435</v>
      </c>
      <c r="EC62" s="15">
        <f t="shared" si="103"/>
        <v>280.63774928525072</v>
      </c>
      <c r="ED62" s="15">
        <f t="shared" si="104"/>
        <v>-210.47831196393801</v>
      </c>
      <c r="EE62" s="28">
        <f t="shared" si="105"/>
        <v>0.1428571428571429</v>
      </c>
      <c r="EF62" s="5">
        <f t="shared" si="187"/>
        <v>17.964942231822882</v>
      </c>
      <c r="EG62" s="5">
        <f t="shared" si="188"/>
        <v>2.182582879492506</v>
      </c>
      <c r="EH62" s="5">
        <f t="shared" si="189"/>
        <v>1.1641992433869117</v>
      </c>
      <c r="EI62" s="5">
        <f t="shared" si="190"/>
        <v>7.7352525728122696</v>
      </c>
      <c r="EJ62" s="5">
        <f t="shared" si="191"/>
        <v>2.7480933780990697</v>
      </c>
      <c r="EK62" s="5">
        <f t="shared" si="192"/>
        <v>3.2957859609876246</v>
      </c>
      <c r="EL62" s="5">
        <f t="shared" si="193"/>
        <v>5.3535059645039285</v>
      </c>
      <c r="EM62" s="5">
        <f t="shared" si="194"/>
        <v>6.2278119782045032</v>
      </c>
      <c r="EN62" s="5" t="str">
        <f t="shared" si="195"/>
        <v xml:space="preserve"> </v>
      </c>
      <c r="EO62" s="5" t="str">
        <f t="shared" si="196"/>
        <v xml:space="preserve"> </v>
      </c>
      <c r="EP62" s="5">
        <f t="shared" si="197"/>
        <v>1.8439844951078255</v>
      </c>
      <c r="EQ62" s="5" t="str">
        <f t="shared" si="198"/>
        <v xml:space="preserve"> </v>
      </c>
      <c r="ER62" s="5">
        <f t="shared" si="199"/>
        <v>2.3849915344725483</v>
      </c>
      <c r="ES62" s="5" t="str">
        <f t="shared" si="200"/>
        <v xml:space="preserve"> </v>
      </c>
      <c r="ET62" s="5" t="str">
        <f t="shared" si="201"/>
        <v xml:space="preserve"> </v>
      </c>
      <c r="EU62" s="5" t="str">
        <f t="shared" si="202"/>
        <v xml:space="preserve"> </v>
      </c>
      <c r="EV62" s="5" t="str">
        <f t="shared" si="203"/>
        <v xml:space="preserve"> </v>
      </c>
      <c r="EW62" s="5" t="str">
        <f t="shared" si="204"/>
        <v xml:space="preserve"> </v>
      </c>
      <c r="EX62" s="5" t="str">
        <f t="shared" si="205"/>
        <v xml:space="preserve"> </v>
      </c>
      <c r="EY62" s="5" t="str">
        <f t="shared" si="206"/>
        <v xml:space="preserve"> </v>
      </c>
      <c r="EZ62" s="5" t="str">
        <f t="shared" si="207"/>
        <v xml:space="preserve"> </v>
      </c>
      <c r="FA62" s="5" t="str">
        <f t="shared" si="208"/>
        <v xml:space="preserve"> </v>
      </c>
      <c r="FB62" s="5" t="str">
        <f t="shared" si="209"/>
        <v xml:space="preserve"> </v>
      </c>
      <c r="FC62" s="5" t="str">
        <f t="shared" si="106"/>
        <v xml:space="preserve"> </v>
      </c>
    </row>
    <row r="63" spans="1:159">
      <c r="A63" t="s">
        <v>74</v>
      </c>
      <c r="B63" s="17">
        <f t="shared" si="141"/>
        <v>2623689.7274633124</v>
      </c>
      <c r="C63" s="19">
        <v>954</v>
      </c>
      <c r="D63" s="19">
        <v>882</v>
      </c>
      <c r="E63" s="19">
        <v>1621</v>
      </c>
      <c r="F63" s="19">
        <f t="shared" si="142"/>
        <v>2503</v>
      </c>
      <c r="G63" s="39">
        <f t="shared" si="143"/>
        <v>-739</v>
      </c>
      <c r="H63" s="19">
        <f t="shared" si="144"/>
        <v>700.84</v>
      </c>
      <c r="I63" s="39">
        <v>28</v>
      </c>
      <c r="J63" s="17">
        <v>6</v>
      </c>
      <c r="K63" s="17">
        <v>289</v>
      </c>
      <c r="L63" s="17">
        <f t="shared" si="171"/>
        <v>295</v>
      </c>
      <c r="M63" s="17">
        <f t="shared" si="172"/>
        <v>-283</v>
      </c>
      <c r="N63" s="17"/>
      <c r="O63" s="17"/>
      <c r="P63" s="17" t="str">
        <f t="shared" si="147"/>
        <v xml:space="preserve"> </v>
      </c>
      <c r="Q63" s="17" t="str">
        <f t="shared" si="148"/>
        <v xml:space="preserve"> </v>
      </c>
      <c r="R63" s="17"/>
      <c r="S63" s="17"/>
      <c r="T63" s="17" t="str">
        <f t="shared" si="149"/>
        <v xml:space="preserve"> </v>
      </c>
      <c r="U63" s="17" t="str">
        <f t="shared" si="150"/>
        <v xml:space="preserve"> </v>
      </c>
      <c r="V63" s="17">
        <v>69</v>
      </c>
      <c r="W63" s="17">
        <v>397</v>
      </c>
      <c r="X63" s="17">
        <f t="shared" si="151"/>
        <v>466</v>
      </c>
      <c r="Y63" s="17">
        <f t="shared" si="152"/>
        <v>-328</v>
      </c>
      <c r="Z63" s="17">
        <v>3</v>
      </c>
      <c r="AA63" s="17">
        <v>256</v>
      </c>
      <c r="AB63" s="17">
        <f t="shared" si="153"/>
        <v>259</v>
      </c>
      <c r="AC63" s="17">
        <f t="shared" si="154"/>
        <v>-253</v>
      </c>
      <c r="AD63" s="17"/>
      <c r="AE63" s="17"/>
      <c r="AF63" s="17" t="str">
        <f t="shared" si="155"/>
        <v xml:space="preserve"> </v>
      </c>
      <c r="AG63" s="17" t="str">
        <f t="shared" si="156"/>
        <v xml:space="preserve"> </v>
      </c>
      <c r="AH63" s="17">
        <v>552</v>
      </c>
      <c r="AI63" s="17">
        <v>236</v>
      </c>
      <c r="AJ63" s="17">
        <f t="shared" si="157"/>
        <v>788</v>
      </c>
      <c r="AK63" s="17">
        <f t="shared" si="158"/>
        <v>316</v>
      </c>
      <c r="AL63" s="17"/>
      <c r="AM63" s="17"/>
      <c r="AN63" s="17" t="str">
        <f t="shared" si="159"/>
        <v xml:space="preserve"> </v>
      </c>
      <c r="AO63" s="17" t="str">
        <f t="shared" si="160"/>
        <v xml:space="preserve"> </v>
      </c>
      <c r="AP63" s="17">
        <v>189</v>
      </c>
      <c r="AQ63" s="17">
        <v>176</v>
      </c>
      <c r="AR63" s="17">
        <f t="shared" si="161"/>
        <v>365</v>
      </c>
      <c r="AS63" s="17">
        <f t="shared" si="162"/>
        <v>13</v>
      </c>
      <c r="AT63" s="17"/>
      <c r="AU63" s="17"/>
      <c r="AV63" s="17" t="str">
        <f t="shared" si="163"/>
        <v xml:space="preserve"> </v>
      </c>
      <c r="AW63" s="22" t="str">
        <f t="shared" si="164"/>
        <v xml:space="preserve"> </v>
      </c>
      <c r="AX63" s="17">
        <v>68</v>
      </c>
      <c r="AY63" s="17">
        <v>99</v>
      </c>
      <c r="AZ63" s="17">
        <v>69</v>
      </c>
      <c r="BA63" s="17">
        <v>169</v>
      </c>
      <c r="BB63" s="17">
        <v>90</v>
      </c>
      <c r="BC63" s="17">
        <v>56</v>
      </c>
      <c r="BD63" s="17"/>
      <c r="BE63" s="17">
        <v>108</v>
      </c>
      <c r="BF63" s="17"/>
      <c r="BG63" s="17"/>
      <c r="BH63" s="17">
        <v>41</v>
      </c>
      <c r="BI63" s="17">
        <v>31</v>
      </c>
      <c r="BJ63" s="17"/>
      <c r="BK63" s="17"/>
      <c r="BL63" s="17"/>
      <c r="BM63" s="17"/>
      <c r="BN63" s="17">
        <v>38</v>
      </c>
      <c r="BO63" s="17"/>
      <c r="BV63" s="22">
        <f t="shared" si="165"/>
        <v>1734</v>
      </c>
      <c r="BW63" s="25">
        <v>0.81167100000000003</v>
      </c>
      <c r="BX63" s="15">
        <f t="shared" si="173"/>
        <v>1086.6471760109698</v>
      </c>
      <c r="BY63" s="15">
        <f t="shared" si="174"/>
        <v>1997.1145944600705</v>
      </c>
      <c r="BZ63" s="15">
        <f t="shared" si="70"/>
        <v>3083.7617704710401</v>
      </c>
      <c r="CA63" s="15">
        <f t="shared" si="71"/>
        <v>-910.46741844910071</v>
      </c>
      <c r="CB63" s="15">
        <f t="shared" si="72"/>
        <v>0.54410857495373222</v>
      </c>
      <c r="CC63" s="15">
        <f t="shared" si="213"/>
        <v>7.3921576599385705</v>
      </c>
      <c r="CD63" s="15">
        <f t="shared" si="166"/>
        <v>356.05559395370784</v>
      </c>
      <c r="CE63" s="15">
        <f t="shared" si="73"/>
        <v>363.4477516136464</v>
      </c>
      <c r="CF63" s="15">
        <f t="shared" si="74"/>
        <v>-348.66343629376928</v>
      </c>
      <c r="CG63" s="15">
        <f t="shared" si="75"/>
        <v>2.0761245674740483E-2</v>
      </c>
      <c r="CH63" s="15" t="str">
        <f t="shared" si="169"/>
        <v xml:space="preserve"> </v>
      </c>
      <c r="CI63" s="15" t="str">
        <f t="shared" si="167"/>
        <v xml:space="preserve"> </v>
      </c>
      <c r="CJ63" s="15" t="str">
        <f t="shared" si="76"/>
        <v xml:space="preserve"> </v>
      </c>
      <c r="CK63" s="15" t="str">
        <f t="shared" si="77"/>
        <v xml:space="preserve"> </v>
      </c>
      <c r="CL63" s="15" t="str">
        <f t="shared" si="78"/>
        <v xml:space="preserve"> </v>
      </c>
      <c r="CM63" s="15" t="str">
        <f t="shared" si="175"/>
        <v xml:space="preserve"> </v>
      </c>
      <c r="CN63" s="15" t="str">
        <f t="shared" si="176"/>
        <v xml:space="preserve"> </v>
      </c>
      <c r="CO63" s="15" t="str">
        <f t="shared" si="79"/>
        <v xml:space="preserve"> </v>
      </c>
      <c r="CP63" s="15" t="str">
        <f t="shared" si="80"/>
        <v xml:space="preserve"> </v>
      </c>
      <c r="CQ63" s="15" t="str">
        <f t="shared" si="81"/>
        <v xml:space="preserve"> </v>
      </c>
      <c r="CR63" s="15">
        <f t="shared" si="177"/>
        <v>85.009813089293559</v>
      </c>
      <c r="CS63" s="15">
        <f t="shared" si="178"/>
        <v>489.11443183260212</v>
      </c>
      <c r="CT63" s="15">
        <f t="shared" si="82"/>
        <v>574.12424492189564</v>
      </c>
      <c r="CU63" s="15">
        <f t="shared" si="83"/>
        <v>-404.10461874330855</v>
      </c>
      <c r="CV63" s="15">
        <f t="shared" si="84"/>
        <v>0.17380352644836269</v>
      </c>
      <c r="CW63" s="15">
        <f t="shared" si="212"/>
        <v>3.6960788299692853</v>
      </c>
      <c r="CX63" s="15">
        <f t="shared" si="210"/>
        <v>315.3987268240457</v>
      </c>
      <c r="CY63" s="15">
        <f t="shared" si="85"/>
        <v>319.09480565401498</v>
      </c>
      <c r="CZ63" s="15">
        <f t="shared" si="86"/>
        <v>-311.70264799407641</v>
      </c>
      <c r="DA63" s="15">
        <f t="shared" si="87"/>
        <v>1.171875E-2</v>
      </c>
      <c r="DB63" s="15" t="str">
        <f t="shared" si="179"/>
        <v xml:space="preserve"> </v>
      </c>
      <c r="DC63" s="15" t="str">
        <f t="shared" si="180"/>
        <v xml:space="preserve"> </v>
      </c>
      <c r="DD63" s="15" t="str">
        <f t="shared" si="88"/>
        <v xml:space="preserve"> </v>
      </c>
      <c r="DE63" s="15" t="str">
        <f t="shared" si="89"/>
        <v xml:space="preserve"> </v>
      </c>
      <c r="DF63" s="15" t="str">
        <f t="shared" si="90"/>
        <v xml:space="preserve"> </v>
      </c>
      <c r="DG63" s="15">
        <f t="shared" si="214"/>
        <v>680.07850471434847</v>
      </c>
      <c r="DH63" s="15">
        <f t="shared" si="140"/>
        <v>290.7582012909171</v>
      </c>
      <c r="DI63" s="15">
        <f t="shared" si="91"/>
        <v>970.83670600526557</v>
      </c>
      <c r="DJ63" s="15">
        <f t="shared" si="92"/>
        <v>389.32030342343137</v>
      </c>
      <c r="DK63" s="15">
        <f t="shared" si="93"/>
        <v>2.3389830508474576</v>
      </c>
      <c r="DL63" s="15" t="str">
        <f t="shared" si="181"/>
        <v xml:space="preserve"> </v>
      </c>
      <c r="DM63" s="15" t="str">
        <f t="shared" si="182"/>
        <v xml:space="preserve"> </v>
      </c>
      <c r="DN63" s="15" t="str">
        <f t="shared" si="94"/>
        <v xml:space="preserve"> </v>
      </c>
      <c r="DO63" s="15" t="str">
        <f t="shared" si="95"/>
        <v xml:space="preserve"> </v>
      </c>
      <c r="DP63" s="15" t="str">
        <f t="shared" si="96"/>
        <v xml:space="preserve"> </v>
      </c>
      <c r="DQ63" s="15">
        <f t="shared" si="183"/>
        <v>232.85296628806498</v>
      </c>
      <c r="DR63" s="15">
        <f t="shared" si="184"/>
        <v>216.83662469153143</v>
      </c>
      <c r="DS63" s="15">
        <f t="shared" si="97"/>
        <v>449.6895909795964</v>
      </c>
      <c r="DT63" s="15">
        <f t="shared" si="98"/>
        <v>16.01634159653355</v>
      </c>
      <c r="DU63" s="15">
        <f t="shared" si="99"/>
        <v>1.0738636363636362</v>
      </c>
      <c r="DV63" s="15" t="str">
        <f t="shared" si="185"/>
        <v xml:space="preserve"> </v>
      </c>
      <c r="DW63" s="15" t="str">
        <f t="shared" si="186"/>
        <v xml:space="preserve"> </v>
      </c>
      <c r="DX63" s="15" t="str">
        <f t="shared" si="100"/>
        <v xml:space="preserve"> </v>
      </c>
      <c r="DY63" s="15" t="str">
        <f t="shared" si="101"/>
        <v xml:space="preserve"> </v>
      </c>
      <c r="DZ63" s="15" t="str">
        <f t="shared" si="102"/>
        <v xml:space="preserve"> </v>
      </c>
      <c r="EA63" s="15">
        <f>BX63-CC63-CR63-CW63-DG63-DQ63</f>
        <v>77.617655429354841</v>
      </c>
      <c r="EB63" s="15">
        <f>BY63-CD63-CS63-CX63-DH63-DR63</f>
        <v>328.95101586726634</v>
      </c>
      <c r="EC63" s="15">
        <f t="shared" si="103"/>
        <v>406.56867129662118</v>
      </c>
      <c r="ED63" s="15">
        <f t="shared" si="104"/>
        <v>-251.33336043791149</v>
      </c>
      <c r="EE63" s="28">
        <f t="shared" si="105"/>
        <v>0.23595505617977486</v>
      </c>
      <c r="EF63" s="5">
        <f t="shared" si="187"/>
        <v>37.018668841332001</v>
      </c>
      <c r="EG63" s="5">
        <f t="shared" si="188"/>
        <v>7.7169894667770738</v>
      </c>
      <c r="EH63" s="5">
        <f t="shared" si="189"/>
        <v>3.6513521724407685</v>
      </c>
      <c r="EI63" s="5">
        <f t="shared" si="190"/>
        <v>28.418645321853774</v>
      </c>
      <c r="EJ63" s="5">
        <f t="shared" si="191"/>
        <v>9.5126309241890876</v>
      </c>
      <c r="EK63" s="5">
        <f t="shared" si="192"/>
        <v>8.7887625626336661</v>
      </c>
      <c r="EL63" s="5" t="str">
        <f t="shared" si="193"/>
        <v xml:space="preserve"> </v>
      </c>
      <c r="EM63" s="5">
        <f t="shared" si="194"/>
        <v>24.911247912818013</v>
      </c>
      <c r="EN63" s="5" t="str">
        <f t="shared" si="195"/>
        <v xml:space="preserve"> </v>
      </c>
      <c r="EO63" s="5" t="str">
        <f t="shared" si="196"/>
        <v xml:space="preserve"> </v>
      </c>
      <c r="EP63" s="5">
        <f t="shared" si="197"/>
        <v>6.8730331181291673</v>
      </c>
      <c r="EQ63" s="5">
        <f t="shared" si="198"/>
        <v>9.4517007420804653</v>
      </c>
      <c r="ER63" s="5" t="str">
        <f t="shared" si="199"/>
        <v xml:space="preserve"> </v>
      </c>
      <c r="ES63" s="5" t="str">
        <f t="shared" si="200"/>
        <v xml:space="preserve"> </v>
      </c>
      <c r="ET63" s="5" t="str">
        <f t="shared" si="201"/>
        <v xml:space="preserve"> </v>
      </c>
      <c r="EU63" s="5" t="str">
        <f t="shared" si="202"/>
        <v xml:space="preserve"> </v>
      </c>
      <c r="EV63" s="5">
        <f t="shared" si="203"/>
        <v>32.540821604365263</v>
      </c>
      <c r="EW63" s="5" t="str">
        <f t="shared" si="204"/>
        <v xml:space="preserve"> </v>
      </c>
      <c r="EX63" s="5" t="str">
        <f t="shared" si="205"/>
        <v xml:space="preserve"> </v>
      </c>
      <c r="EY63" s="5" t="str">
        <f t="shared" si="206"/>
        <v xml:space="preserve"> </v>
      </c>
      <c r="EZ63" s="5" t="str">
        <f t="shared" si="207"/>
        <v xml:space="preserve"> </v>
      </c>
      <c r="FA63" s="5" t="str">
        <f t="shared" si="208"/>
        <v xml:space="preserve"> </v>
      </c>
      <c r="FB63" s="5" t="str">
        <f t="shared" si="209"/>
        <v xml:space="preserve"> </v>
      </c>
      <c r="FC63" s="5" t="str">
        <f t="shared" si="106"/>
        <v xml:space="preserve"> </v>
      </c>
    </row>
    <row r="64" spans="1:159">
      <c r="A64" t="s">
        <v>67</v>
      </c>
      <c r="B64" s="17">
        <f t="shared" si="141"/>
        <v>2170644.3914081147</v>
      </c>
      <c r="C64" s="19">
        <v>838</v>
      </c>
      <c r="D64" s="19">
        <v>191</v>
      </c>
      <c r="E64" s="19">
        <v>1628</v>
      </c>
      <c r="F64" s="19">
        <f t="shared" si="142"/>
        <v>1819</v>
      </c>
      <c r="G64" s="39">
        <f t="shared" si="143"/>
        <v>-1437</v>
      </c>
      <c r="H64" s="19">
        <f t="shared" si="144"/>
        <v>891.31</v>
      </c>
      <c r="I64" s="39">
        <v>49</v>
      </c>
      <c r="J64" s="17">
        <v>13</v>
      </c>
      <c r="K64" s="17">
        <v>312</v>
      </c>
      <c r="L64" s="17">
        <f t="shared" si="171"/>
        <v>325</v>
      </c>
      <c r="M64" s="17">
        <f t="shared" si="172"/>
        <v>-299</v>
      </c>
      <c r="N64" s="17">
        <v>5</v>
      </c>
      <c r="O64" s="17">
        <v>151</v>
      </c>
      <c r="P64" s="17">
        <f t="shared" si="147"/>
        <v>156</v>
      </c>
      <c r="Q64" s="17">
        <f t="shared" si="148"/>
        <v>-146</v>
      </c>
      <c r="R64" s="17"/>
      <c r="S64" s="17"/>
      <c r="T64" s="17" t="str">
        <f t="shared" si="149"/>
        <v xml:space="preserve"> </v>
      </c>
      <c r="U64" s="17" t="str">
        <f t="shared" si="150"/>
        <v xml:space="preserve"> </v>
      </c>
      <c r="V64" s="17">
        <v>28</v>
      </c>
      <c r="W64" s="17">
        <v>434</v>
      </c>
      <c r="X64" s="17">
        <f t="shared" si="151"/>
        <v>462</v>
      </c>
      <c r="Y64" s="17">
        <f t="shared" si="152"/>
        <v>-406</v>
      </c>
      <c r="Z64" s="17">
        <v>56</v>
      </c>
      <c r="AA64" s="17">
        <v>315</v>
      </c>
      <c r="AB64" s="17">
        <f t="shared" si="153"/>
        <v>371</v>
      </c>
      <c r="AC64" s="17">
        <f t="shared" si="154"/>
        <v>-259</v>
      </c>
      <c r="AD64" s="17"/>
      <c r="AE64" s="17"/>
      <c r="AF64" s="17" t="str">
        <f t="shared" si="155"/>
        <v xml:space="preserve"> </v>
      </c>
      <c r="AG64" s="17" t="str">
        <f t="shared" si="156"/>
        <v xml:space="preserve"> </v>
      </c>
      <c r="AH64" s="17">
        <v>7</v>
      </c>
      <c r="AI64" s="17">
        <v>147</v>
      </c>
      <c r="AJ64" s="17">
        <f t="shared" si="157"/>
        <v>154</v>
      </c>
      <c r="AK64" s="17">
        <f t="shared" si="158"/>
        <v>-140</v>
      </c>
      <c r="AL64" s="17"/>
      <c r="AM64" s="17"/>
      <c r="AN64" s="17" t="str">
        <f t="shared" si="159"/>
        <v xml:space="preserve"> </v>
      </c>
      <c r="AO64" s="17" t="str">
        <f t="shared" si="160"/>
        <v xml:space="preserve"> </v>
      </c>
      <c r="AP64" s="17"/>
      <c r="AQ64" s="17"/>
      <c r="AR64" s="17" t="str">
        <f t="shared" si="161"/>
        <v xml:space="preserve"> </v>
      </c>
      <c r="AS64" s="17" t="str">
        <f t="shared" si="162"/>
        <v xml:space="preserve"> </v>
      </c>
      <c r="AT64" s="17"/>
      <c r="AU64" s="17"/>
      <c r="AV64" s="17" t="str">
        <f t="shared" si="163"/>
        <v xml:space="preserve"> </v>
      </c>
      <c r="AW64" s="22" t="str">
        <f t="shared" si="164"/>
        <v xml:space="preserve"> </v>
      </c>
      <c r="AX64" s="17">
        <v>68</v>
      </c>
      <c r="AY64" s="17">
        <v>55</v>
      </c>
      <c r="AZ64" s="17">
        <v>44</v>
      </c>
      <c r="BA64" s="17">
        <v>104</v>
      </c>
      <c r="BB64" s="17">
        <v>52</v>
      </c>
      <c r="BC64" s="17">
        <v>42</v>
      </c>
      <c r="BD64" s="17">
        <v>36</v>
      </c>
      <c r="BE64" s="17">
        <v>46</v>
      </c>
      <c r="BF64" s="17">
        <v>21</v>
      </c>
      <c r="BG64" s="17"/>
      <c r="BH64" s="17">
        <v>23</v>
      </c>
      <c r="BI64" s="17"/>
      <c r="BJ64" s="17"/>
      <c r="BK64" s="17"/>
      <c r="BL64" s="17"/>
      <c r="BM64" s="17"/>
      <c r="BN64" s="17"/>
      <c r="BO64" s="17"/>
      <c r="BV64" s="22">
        <f t="shared" si="165"/>
        <v>1328</v>
      </c>
      <c r="BW64" s="25">
        <v>0.75542500000000001</v>
      </c>
      <c r="BX64" s="15">
        <f t="shared" si="173"/>
        <v>252.83780653274647</v>
      </c>
      <c r="BY64" s="15">
        <f t="shared" si="174"/>
        <v>2155.0782672005826</v>
      </c>
      <c r="BZ64" s="15">
        <f t="shared" si="70"/>
        <v>2407.9160737333291</v>
      </c>
      <c r="CA64" s="15">
        <f t="shared" si="71"/>
        <v>-1902.240460667836</v>
      </c>
      <c r="CB64" s="15">
        <f t="shared" si="72"/>
        <v>0.11732186732186732</v>
      </c>
      <c r="CC64" s="15">
        <f t="shared" si="213"/>
        <v>17.208855942019394</v>
      </c>
      <c r="CD64" s="15">
        <f t="shared" si="166"/>
        <v>413.01254260846542</v>
      </c>
      <c r="CE64" s="15">
        <f t="shared" si="73"/>
        <v>430.22139855048482</v>
      </c>
      <c r="CF64" s="15">
        <f t="shared" si="74"/>
        <v>-395.80368666644603</v>
      </c>
      <c r="CG64" s="15">
        <f t="shared" si="75"/>
        <v>4.1666666666666671E-2</v>
      </c>
      <c r="CH64" s="15">
        <f t="shared" si="169"/>
        <v>6.6187907469305358</v>
      </c>
      <c r="CI64" s="15">
        <f t="shared" si="167"/>
        <v>199.88748055730218</v>
      </c>
      <c r="CJ64" s="15">
        <f t="shared" si="76"/>
        <v>206.50627130423271</v>
      </c>
      <c r="CK64" s="15">
        <f t="shared" si="77"/>
        <v>-193.26868981037165</v>
      </c>
      <c r="CL64" s="15">
        <f t="shared" si="78"/>
        <v>3.3112582781456956E-2</v>
      </c>
      <c r="CM64" s="15" t="str">
        <f t="shared" si="175"/>
        <v xml:space="preserve"> </v>
      </c>
      <c r="CN64" s="15" t="str">
        <f t="shared" si="176"/>
        <v xml:space="preserve"> </v>
      </c>
      <c r="CO64" s="15" t="str">
        <f t="shared" si="79"/>
        <v xml:space="preserve"> </v>
      </c>
      <c r="CP64" s="15" t="str">
        <f t="shared" si="80"/>
        <v xml:space="preserve"> </v>
      </c>
      <c r="CQ64" s="15" t="str">
        <f t="shared" si="81"/>
        <v xml:space="preserve"> </v>
      </c>
      <c r="CR64" s="15">
        <f t="shared" si="177"/>
        <v>37.065228182810998</v>
      </c>
      <c r="CS64" s="15">
        <f t="shared" si="178"/>
        <v>574.51103683357053</v>
      </c>
      <c r="CT64" s="15">
        <f t="shared" si="82"/>
        <v>611.57626501638151</v>
      </c>
      <c r="CU64" s="15">
        <f t="shared" si="83"/>
        <v>-537.44580865075955</v>
      </c>
      <c r="CV64" s="15">
        <f t="shared" si="84"/>
        <v>6.4516129032258063E-2</v>
      </c>
      <c r="CW64" s="15">
        <f t="shared" si="212"/>
        <v>74.130456365621995</v>
      </c>
      <c r="CX64" s="15">
        <f t="shared" si="210"/>
        <v>416.98381705662376</v>
      </c>
      <c r="CY64" s="15">
        <f t="shared" si="85"/>
        <v>491.11427342224579</v>
      </c>
      <c r="CZ64" s="15">
        <f t="shared" si="86"/>
        <v>-342.85336069100174</v>
      </c>
      <c r="DA64" s="15">
        <f t="shared" si="87"/>
        <v>0.17777777777777776</v>
      </c>
      <c r="DB64" s="15" t="str">
        <f t="shared" si="179"/>
        <v xml:space="preserve"> </v>
      </c>
      <c r="DC64" s="15" t="str">
        <f t="shared" si="180"/>
        <v xml:space="preserve"> </v>
      </c>
      <c r="DD64" s="15" t="str">
        <f t="shared" si="88"/>
        <v xml:space="preserve"> </v>
      </c>
      <c r="DE64" s="15" t="str">
        <f t="shared" si="89"/>
        <v xml:space="preserve"> </v>
      </c>
      <c r="DF64" s="15" t="str">
        <f t="shared" si="90"/>
        <v xml:space="preserve"> </v>
      </c>
      <c r="DG64" s="15">
        <f t="shared" si="214"/>
        <v>9.2663070457027494</v>
      </c>
      <c r="DH64" s="15">
        <f t="shared" si="140"/>
        <v>194.59244795975775</v>
      </c>
      <c r="DI64" s="15">
        <f t="shared" si="91"/>
        <v>203.85875500546049</v>
      </c>
      <c r="DJ64" s="15">
        <f t="shared" si="92"/>
        <v>-185.326140914055</v>
      </c>
      <c r="DK64" s="15">
        <f t="shared" si="93"/>
        <v>4.7619047619047616E-2</v>
      </c>
      <c r="DL64" s="15" t="str">
        <f t="shared" si="181"/>
        <v xml:space="preserve"> </v>
      </c>
      <c r="DM64" s="15" t="str">
        <f t="shared" si="182"/>
        <v xml:space="preserve"> </v>
      </c>
      <c r="DN64" s="15" t="str">
        <f t="shared" si="94"/>
        <v xml:space="preserve"> </v>
      </c>
      <c r="DO64" s="15" t="str">
        <f t="shared" si="95"/>
        <v xml:space="preserve"> </v>
      </c>
      <c r="DP64" s="15" t="str">
        <f t="shared" si="96"/>
        <v xml:space="preserve"> </v>
      </c>
      <c r="DQ64" s="15" t="str">
        <f t="shared" si="183"/>
        <v xml:space="preserve"> </v>
      </c>
      <c r="DR64" s="15" t="str">
        <f t="shared" si="184"/>
        <v xml:space="preserve"> </v>
      </c>
      <c r="DS64" s="15" t="str">
        <f t="shared" si="97"/>
        <v xml:space="preserve"> </v>
      </c>
      <c r="DT64" s="15" t="str">
        <f t="shared" si="98"/>
        <v xml:space="preserve"> </v>
      </c>
      <c r="DU64" s="15" t="str">
        <f t="shared" si="99"/>
        <v xml:space="preserve"> </v>
      </c>
      <c r="DV64" s="15" t="str">
        <f t="shared" si="185"/>
        <v xml:space="preserve"> </v>
      </c>
      <c r="DW64" s="15" t="str">
        <f t="shared" si="186"/>
        <v xml:space="preserve"> </v>
      </c>
      <c r="DX64" s="15" t="str">
        <f t="shared" si="100"/>
        <v xml:space="preserve"> </v>
      </c>
      <c r="DY64" s="15" t="str">
        <f t="shared" si="101"/>
        <v xml:space="preserve"> </v>
      </c>
      <c r="DZ64" s="15" t="str">
        <f t="shared" si="102"/>
        <v xml:space="preserve"> </v>
      </c>
      <c r="EA64" s="15">
        <f>BX64-CC64-CH64-CR64-CW64-DG64</f>
        <v>108.54816824966082</v>
      </c>
      <c r="EB64" s="15">
        <f>BY64-CD64-CI64-CS64-CX64-DH64</f>
        <v>356.09094218486274</v>
      </c>
      <c r="EC64" s="15">
        <f t="shared" si="103"/>
        <v>464.63911043452356</v>
      </c>
      <c r="ED64" s="15">
        <f t="shared" si="104"/>
        <v>-247.54277393520192</v>
      </c>
      <c r="EE64" s="28">
        <f t="shared" si="105"/>
        <v>0.30483271375464699</v>
      </c>
      <c r="EF64" s="5">
        <f t="shared" si="187"/>
        <v>37.018668841332001</v>
      </c>
      <c r="EG64" s="5">
        <f t="shared" si="188"/>
        <v>4.2872163704317074</v>
      </c>
      <c r="EH64" s="5">
        <f t="shared" si="189"/>
        <v>2.3283984867738234</v>
      </c>
      <c r="EI64" s="5">
        <f t="shared" si="190"/>
        <v>17.488397121140782</v>
      </c>
      <c r="EJ64" s="5">
        <f t="shared" si="191"/>
        <v>5.4961867561981395</v>
      </c>
      <c r="EK64" s="5">
        <f t="shared" si="192"/>
        <v>6.5915719219752491</v>
      </c>
      <c r="EL64" s="5">
        <f t="shared" si="193"/>
        <v>8.3794006400931043</v>
      </c>
      <c r="EM64" s="5">
        <f t="shared" si="194"/>
        <v>10.610346333237301</v>
      </c>
      <c r="EN64" s="5">
        <f t="shared" si="195"/>
        <v>4.6129493836440636</v>
      </c>
      <c r="EO64" s="5" t="str">
        <f t="shared" si="196"/>
        <v xml:space="preserve"> </v>
      </c>
      <c r="EP64" s="5">
        <f t="shared" si="197"/>
        <v>3.8556039443163623</v>
      </c>
      <c r="EQ64" s="5" t="str">
        <f t="shared" si="198"/>
        <v xml:space="preserve"> </v>
      </c>
      <c r="ER64" s="5" t="str">
        <f t="shared" si="199"/>
        <v xml:space="preserve"> </v>
      </c>
      <c r="ES64" s="5" t="str">
        <f t="shared" si="200"/>
        <v xml:space="preserve"> </v>
      </c>
      <c r="ET64" s="5" t="str">
        <f t="shared" si="201"/>
        <v xml:space="preserve"> </v>
      </c>
      <c r="EU64" s="5" t="str">
        <f t="shared" si="202"/>
        <v xml:space="preserve"> </v>
      </c>
      <c r="EV64" s="5" t="str">
        <f t="shared" si="203"/>
        <v xml:space="preserve"> </v>
      </c>
      <c r="EW64" s="5" t="str">
        <f t="shared" si="204"/>
        <v xml:space="preserve"> </v>
      </c>
      <c r="EX64" s="5" t="str">
        <f t="shared" si="205"/>
        <v xml:space="preserve"> </v>
      </c>
      <c r="EY64" s="5" t="str">
        <f t="shared" si="206"/>
        <v xml:space="preserve"> </v>
      </c>
      <c r="EZ64" s="5" t="str">
        <f t="shared" si="207"/>
        <v xml:space="preserve"> </v>
      </c>
      <c r="FA64" s="5" t="str">
        <f t="shared" si="208"/>
        <v xml:space="preserve"> </v>
      </c>
      <c r="FB64" s="5" t="str">
        <f t="shared" si="209"/>
        <v xml:space="preserve"> </v>
      </c>
      <c r="FC64" s="5" t="str">
        <f t="shared" si="106"/>
        <v xml:space="preserve"> </v>
      </c>
    </row>
    <row r="65" spans="1:159">
      <c r="A65" t="s">
        <v>75</v>
      </c>
      <c r="B65" s="17">
        <f t="shared" si="141"/>
        <v>582080.92485549138</v>
      </c>
      <c r="C65" s="19">
        <v>1730</v>
      </c>
      <c r="D65" s="19">
        <v>105</v>
      </c>
      <c r="E65" s="19">
        <v>902</v>
      </c>
      <c r="F65" s="19">
        <f t="shared" si="142"/>
        <v>1007</v>
      </c>
      <c r="G65" s="39">
        <f t="shared" si="143"/>
        <v>-797</v>
      </c>
      <c r="H65" s="19">
        <f t="shared" si="144"/>
        <v>513.57000000000005</v>
      </c>
      <c r="I65" s="39">
        <v>51</v>
      </c>
      <c r="J65" s="17">
        <v>7</v>
      </c>
      <c r="K65" s="17">
        <v>225</v>
      </c>
      <c r="L65" s="17">
        <f t="shared" si="171"/>
        <v>232</v>
      </c>
      <c r="M65" s="17">
        <f t="shared" si="172"/>
        <v>-218</v>
      </c>
      <c r="N65" s="17"/>
      <c r="O65" s="17"/>
      <c r="P65" s="17" t="str">
        <f t="shared" si="147"/>
        <v xml:space="preserve"> </v>
      </c>
      <c r="Q65" s="17" t="str">
        <f t="shared" si="148"/>
        <v xml:space="preserve"> </v>
      </c>
      <c r="R65" s="17"/>
      <c r="S65" s="17"/>
      <c r="T65" s="17" t="str">
        <f t="shared" si="149"/>
        <v xml:space="preserve"> </v>
      </c>
      <c r="U65" s="17" t="str">
        <f t="shared" si="150"/>
        <v xml:space="preserve"> </v>
      </c>
      <c r="V65" s="17">
        <v>13</v>
      </c>
      <c r="W65" s="17">
        <v>295</v>
      </c>
      <c r="X65" s="17">
        <f t="shared" si="151"/>
        <v>308</v>
      </c>
      <c r="Y65" s="17">
        <f t="shared" si="152"/>
        <v>-282</v>
      </c>
      <c r="Z65" s="17">
        <v>4</v>
      </c>
      <c r="AA65" s="17">
        <v>84</v>
      </c>
      <c r="AB65" s="17">
        <f t="shared" si="153"/>
        <v>88</v>
      </c>
      <c r="AC65" s="17">
        <f t="shared" si="154"/>
        <v>-80</v>
      </c>
      <c r="AD65" s="17">
        <v>55</v>
      </c>
      <c r="AE65" s="17">
        <v>109</v>
      </c>
      <c r="AF65" s="17">
        <f t="shared" si="155"/>
        <v>164</v>
      </c>
      <c r="AG65" s="17">
        <f t="shared" si="156"/>
        <v>-54</v>
      </c>
      <c r="AH65" s="17">
        <v>0</v>
      </c>
      <c r="AI65" s="17">
        <v>87</v>
      </c>
      <c r="AJ65" s="17">
        <f t="shared" si="157"/>
        <v>87</v>
      </c>
      <c r="AK65" s="17">
        <f t="shared" si="158"/>
        <v>-87</v>
      </c>
      <c r="AL65" s="17"/>
      <c r="AM65" s="17"/>
      <c r="AN65" s="17" t="str">
        <f t="shared" si="159"/>
        <v xml:space="preserve"> </v>
      </c>
      <c r="AO65" s="17" t="str">
        <f t="shared" si="160"/>
        <v xml:space="preserve"> </v>
      </c>
      <c r="AP65" s="17"/>
      <c r="AQ65" s="17"/>
      <c r="AR65" s="17" t="str">
        <f t="shared" si="161"/>
        <v xml:space="preserve"> </v>
      </c>
      <c r="AS65" s="17" t="str">
        <f t="shared" si="162"/>
        <v xml:space="preserve"> </v>
      </c>
      <c r="AT65" s="17"/>
      <c r="AU65" s="17"/>
      <c r="AV65" s="17" t="str">
        <f t="shared" si="163"/>
        <v xml:space="preserve"> </v>
      </c>
      <c r="AW65" s="22" t="str">
        <f t="shared" si="164"/>
        <v xml:space="preserve"> </v>
      </c>
      <c r="AX65" s="17">
        <v>48</v>
      </c>
      <c r="AY65" s="17">
        <v>36</v>
      </c>
      <c r="AZ65" s="17">
        <v>25</v>
      </c>
      <c r="BA65" s="17">
        <v>46</v>
      </c>
      <c r="BB65" s="17">
        <v>30</v>
      </c>
      <c r="BC65" s="17">
        <v>27</v>
      </c>
      <c r="BD65" s="17"/>
      <c r="BE65" s="17">
        <v>28</v>
      </c>
      <c r="BF65" s="17">
        <v>13</v>
      </c>
      <c r="BG65" s="17"/>
      <c r="BH65" s="17"/>
      <c r="BI65" s="17"/>
      <c r="BJ65" s="17">
        <v>14</v>
      </c>
      <c r="BK65" s="17">
        <v>13</v>
      </c>
      <c r="BL65" s="17"/>
      <c r="BM65" s="17"/>
      <c r="BN65" s="17"/>
      <c r="BO65" s="17"/>
      <c r="BV65" s="22">
        <f t="shared" si="165"/>
        <v>727</v>
      </c>
      <c r="BW65" s="25">
        <v>0.66653499999999999</v>
      </c>
      <c r="BX65" s="15">
        <f t="shared" si="173"/>
        <v>157.53111239469794</v>
      </c>
      <c r="BY65" s="15">
        <f t="shared" si="174"/>
        <v>1353.2672702858815</v>
      </c>
      <c r="BZ65" s="15">
        <f t="shared" si="70"/>
        <v>1510.7983826805794</v>
      </c>
      <c r="CA65" s="15">
        <f t="shared" si="71"/>
        <v>-1195.7361578911837</v>
      </c>
      <c r="CB65" s="15">
        <f t="shared" si="72"/>
        <v>0.11640798226164079</v>
      </c>
      <c r="CC65" s="15">
        <f t="shared" si="213"/>
        <v>10.502074159646531</v>
      </c>
      <c r="CD65" s="15">
        <f t="shared" si="166"/>
        <v>337.56666941720988</v>
      </c>
      <c r="CE65" s="15">
        <f t="shared" si="73"/>
        <v>348.06874357685643</v>
      </c>
      <c r="CF65" s="15">
        <f t="shared" si="74"/>
        <v>-327.06459525756333</v>
      </c>
      <c r="CG65" s="15">
        <f t="shared" si="75"/>
        <v>3.1111111111111114E-2</v>
      </c>
      <c r="CH65" s="15" t="str">
        <f t="shared" si="169"/>
        <v xml:space="preserve"> </v>
      </c>
      <c r="CI65" s="15" t="str">
        <f t="shared" si="167"/>
        <v xml:space="preserve"> </v>
      </c>
      <c r="CJ65" s="15" t="str">
        <f t="shared" si="76"/>
        <v xml:space="preserve"> </v>
      </c>
      <c r="CK65" s="15" t="str">
        <f t="shared" si="77"/>
        <v xml:space="preserve"> </v>
      </c>
      <c r="CL65" s="15" t="str">
        <f t="shared" si="78"/>
        <v xml:space="preserve"> </v>
      </c>
      <c r="CM65" s="15" t="str">
        <f t="shared" si="175"/>
        <v xml:space="preserve"> </v>
      </c>
      <c r="CN65" s="15" t="str">
        <f t="shared" si="176"/>
        <v xml:space="preserve"> </v>
      </c>
      <c r="CO65" s="15" t="str">
        <f t="shared" si="79"/>
        <v xml:space="preserve"> </v>
      </c>
      <c r="CP65" s="15" t="str">
        <f t="shared" si="80"/>
        <v xml:space="preserve"> </v>
      </c>
      <c r="CQ65" s="15" t="str">
        <f t="shared" si="81"/>
        <v xml:space="preserve"> </v>
      </c>
      <c r="CR65" s="15">
        <f t="shared" si="177"/>
        <v>19.503852010772128</v>
      </c>
      <c r="CS65" s="15">
        <f t="shared" si="178"/>
        <v>442.58741101367519</v>
      </c>
      <c r="CT65" s="15">
        <f t="shared" si="82"/>
        <v>462.0912630244473</v>
      </c>
      <c r="CU65" s="15">
        <f t="shared" si="83"/>
        <v>-423.08355900290309</v>
      </c>
      <c r="CV65" s="15">
        <f t="shared" si="84"/>
        <v>4.4067796610169491E-2</v>
      </c>
      <c r="CW65" s="15">
        <f t="shared" si="212"/>
        <v>6.0011852340837315</v>
      </c>
      <c r="CX65" s="15">
        <f t="shared" si="210"/>
        <v>126.02488991575837</v>
      </c>
      <c r="CY65" s="15">
        <f t="shared" si="85"/>
        <v>132.02607514984209</v>
      </c>
      <c r="CZ65" s="15">
        <f t="shared" si="86"/>
        <v>-120.02370468167463</v>
      </c>
      <c r="DA65" s="15">
        <f t="shared" si="87"/>
        <v>4.7619047619047616E-2</v>
      </c>
      <c r="DB65" s="15">
        <f t="shared" si="179"/>
        <v>82.516296968651304</v>
      </c>
      <c r="DC65" s="15">
        <f t="shared" si="180"/>
        <v>163.53229762878169</v>
      </c>
      <c r="DD65" s="15">
        <f t="shared" si="88"/>
        <v>246.04859459743301</v>
      </c>
      <c r="DE65" s="15">
        <f t="shared" si="89"/>
        <v>-81.016000660130388</v>
      </c>
      <c r="DF65" s="15">
        <f t="shared" si="90"/>
        <v>0.50458715596330272</v>
      </c>
      <c r="DG65" s="15">
        <v>0</v>
      </c>
      <c r="DH65" s="15">
        <f t="shared" si="140"/>
        <v>130.52577884132117</v>
      </c>
      <c r="DI65" s="15">
        <f t="shared" si="91"/>
        <v>130.52577884132117</v>
      </c>
      <c r="DJ65" s="15">
        <f t="shared" si="92"/>
        <v>-130.52577884132117</v>
      </c>
      <c r="DK65" s="15">
        <f t="shared" si="93"/>
        <v>0</v>
      </c>
      <c r="DL65" s="15" t="str">
        <f t="shared" si="181"/>
        <v xml:space="preserve"> </v>
      </c>
      <c r="DM65" s="15" t="str">
        <f t="shared" si="182"/>
        <v xml:space="preserve"> </v>
      </c>
      <c r="DN65" s="15" t="str">
        <f t="shared" si="94"/>
        <v xml:space="preserve"> </v>
      </c>
      <c r="DO65" s="15" t="str">
        <f t="shared" si="95"/>
        <v xml:space="preserve"> </v>
      </c>
      <c r="DP65" s="15" t="str">
        <f t="shared" si="96"/>
        <v xml:space="preserve"> </v>
      </c>
      <c r="DQ65" s="15" t="str">
        <f t="shared" si="183"/>
        <v xml:space="preserve"> </v>
      </c>
      <c r="DR65" s="15" t="str">
        <f t="shared" si="184"/>
        <v xml:space="preserve"> </v>
      </c>
      <c r="DS65" s="15" t="str">
        <f t="shared" si="97"/>
        <v xml:space="preserve"> </v>
      </c>
      <c r="DT65" s="15" t="str">
        <f t="shared" si="98"/>
        <v xml:space="preserve"> </v>
      </c>
      <c r="DU65" s="15" t="str">
        <f t="shared" si="99"/>
        <v xml:space="preserve"> </v>
      </c>
      <c r="DV65" s="15" t="str">
        <f t="shared" si="185"/>
        <v xml:space="preserve"> </v>
      </c>
      <c r="DW65" s="15" t="str">
        <f t="shared" si="186"/>
        <v xml:space="preserve"> </v>
      </c>
      <c r="DX65" s="15" t="str">
        <f t="shared" si="100"/>
        <v xml:space="preserve"> </v>
      </c>
      <c r="DY65" s="15" t="str">
        <f t="shared" si="101"/>
        <v xml:space="preserve"> </v>
      </c>
      <c r="DZ65" s="15" t="str">
        <f t="shared" si="102"/>
        <v xml:space="preserve"> </v>
      </c>
      <c r="EA65" s="15">
        <f>BX65-CC65-CR65-CW65-DB65-DG65</f>
        <v>39.007704021544242</v>
      </c>
      <c r="EB65" s="15">
        <f>BY65-CD65-CS65-CX65-DC65-DH65</f>
        <v>153.03022346913534</v>
      </c>
      <c r="EC65" s="15">
        <f t="shared" si="103"/>
        <v>192.03792749067958</v>
      </c>
      <c r="ED65" s="15">
        <f t="shared" si="104"/>
        <v>-114.02251944759109</v>
      </c>
      <c r="EE65" s="28">
        <f t="shared" si="105"/>
        <v>0.25490196078431332</v>
      </c>
      <c r="EF65" s="5">
        <f t="shared" si="187"/>
        <v>26.130825064469647</v>
      </c>
      <c r="EG65" s="5">
        <f t="shared" si="188"/>
        <v>2.8061779879189359</v>
      </c>
      <c r="EH65" s="5">
        <f t="shared" si="189"/>
        <v>1.322953685666945</v>
      </c>
      <c r="EI65" s="5">
        <f t="shared" si="190"/>
        <v>7.7352525728122696</v>
      </c>
      <c r="EJ65" s="5">
        <f t="shared" si="191"/>
        <v>3.1708769747296959</v>
      </c>
      <c r="EK65" s="5">
        <f t="shared" si="192"/>
        <v>4.2374390926983745</v>
      </c>
      <c r="EL65" s="5" t="str">
        <f t="shared" si="193"/>
        <v xml:space="preserve"> </v>
      </c>
      <c r="EM65" s="5">
        <f t="shared" si="194"/>
        <v>6.4584716811009661</v>
      </c>
      <c r="EN65" s="5">
        <f t="shared" si="195"/>
        <v>2.8556353327320392</v>
      </c>
      <c r="EO65" s="5" t="str">
        <f t="shared" si="196"/>
        <v xml:space="preserve"> </v>
      </c>
      <c r="EP65" s="5" t="str">
        <f t="shared" si="197"/>
        <v xml:space="preserve"> </v>
      </c>
      <c r="EQ65" s="5" t="str">
        <f t="shared" si="198"/>
        <v xml:space="preserve"> </v>
      </c>
      <c r="ER65" s="5">
        <f t="shared" si="199"/>
        <v>3.338988148261568</v>
      </c>
      <c r="ES65" s="5">
        <f t="shared" si="200"/>
        <v>4.1998983624596287</v>
      </c>
      <c r="ET65" s="5" t="str">
        <f t="shared" si="201"/>
        <v xml:space="preserve"> </v>
      </c>
      <c r="EU65" s="5" t="str">
        <f t="shared" si="202"/>
        <v xml:space="preserve"> </v>
      </c>
      <c r="EV65" s="5" t="str">
        <f t="shared" si="203"/>
        <v xml:space="preserve"> </v>
      </c>
      <c r="EW65" s="5" t="str">
        <f t="shared" si="204"/>
        <v xml:space="preserve"> </v>
      </c>
      <c r="EX65" s="5" t="str">
        <f t="shared" si="205"/>
        <v xml:space="preserve"> </v>
      </c>
      <c r="EY65" s="5" t="str">
        <f t="shared" si="206"/>
        <v xml:space="preserve"> </v>
      </c>
      <c r="EZ65" s="5" t="str">
        <f t="shared" si="207"/>
        <v xml:space="preserve"> </v>
      </c>
      <c r="FA65" s="5" t="str">
        <f t="shared" si="208"/>
        <v xml:space="preserve"> </v>
      </c>
      <c r="FB65" s="5" t="str">
        <f t="shared" si="209"/>
        <v xml:space="preserve"> </v>
      </c>
      <c r="FC65" s="5" t="str">
        <f t="shared" si="106"/>
        <v xml:space="preserve"> </v>
      </c>
    </row>
    <row r="66" spans="1:159">
      <c r="A66" t="s">
        <v>83</v>
      </c>
      <c r="B66" s="17">
        <f t="shared" si="141"/>
        <v>313247.25011955999</v>
      </c>
      <c r="C66" s="19">
        <v>2091</v>
      </c>
      <c r="D66" s="19">
        <v>92</v>
      </c>
      <c r="E66" s="19">
        <v>563</v>
      </c>
      <c r="F66" s="19">
        <f t="shared" si="142"/>
        <v>655</v>
      </c>
      <c r="G66" s="39">
        <f t="shared" si="143"/>
        <v>-471</v>
      </c>
      <c r="H66" s="19">
        <f t="shared" si="144"/>
        <v>360.25000000000006</v>
      </c>
      <c r="I66" s="39">
        <v>55</v>
      </c>
      <c r="J66" s="17">
        <v>2</v>
      </c>
      <c r="K66" s="17">
        <v>126</v>
      </c>
      <c r="L66" s="17">
        <f t="shared" si="171"/>
        <v>128</v>
      </c>
      <c r="M66" s="17">
        <f t="shared" si="172"/>
        <v>-124</v>
      </c>
      <c r="N66" s="17">
        <v>13</v>
      </c>
      <c r="O66" s="17">
        <v>62</v>
      </c>
      <c r="P66" s="17">
        <f t="shared" si="147"/>
        <v>75</v>
      </c>
      <c r="Q66" s="17">
        <f t="shared" si="148"/>
        <v>-49</v>
      </c>
      <c r="T66" s="17" t="str">
        <f t="shared" si="149"/>
        <v xml:space="preserve"> </v>
      </c>
      <c r="U66" s="17" t="str">
        <f t="shared" si="150"/>
        <v xml:space="preserve"> </v>
      </c>
      <c r="V66" s="17">
        <v>27</v>
      </c>
      <c r="W66" s="17">
        <v>173</v>
      </c>
      <c r="X66" s="17">
        <f t="shared" si="151"/>
        <v>200</v>
      </c>
      <c r="Y66" s="17">
        <f t="shared" si="152"/>
        <v>-146</v>
      </c>
      <c r="Z66" s="17">
        <v>1</v>
      </c>
      <c r="AA66" s="17">
        <v>61</v>
      </c>
      <c r="AB66" s="17">
        <f t="shared" si="153"/>
        <v>62</v>
      </c>
      <c r="AC66" s="17">
        <f t="shared" si="154"/>
        <v>-60</v>
      </c>
      <c r="AD66" s="17">
        <v>35</v>
      </c>
      <c r="AE66" s="17">
        <v>45</v>
      </c>
      <c r="AF66" s="17">
        <f t="shared" si="155"/>
        <v>80</v>
      </c>
      <c r="AG66" s="17">
        <f t="shared" si="156"/>
        <v>-10</v>
      </c>
      <c r="AJ66" s="17" t="str">
        <f t="shared" si="157"/>
        <v xml:space="preserve"> </v>
      </c>
      <c r="AK66" s="17" t="str">
        <f t="shared" si="158"/>
        <v xml:space="preserve"> </v>
      </c>
      <c r="AN66" s="17" t="str">
        <f t="shared" si="159"/>
        <v xml:space="preserve"> </v>
      </c>
      <c r="AO66" s="17" t="str">
        <f t="shared" si="160"/>
        <v xml:space="preserve"> </v>
      </c>
      <c r="AR66" s="17" t="str">
        <f t="shared" si="161"/>
        <v xml:space="preserve"> </v>
      </c>
      <c r="AS66" s="17" t="str">
        <f t="shared" si="162"/>
        <v xml:space="preserve"> </v>
      </c>
      <c r="AV66" s="17" t="str">
        <f t="shared" si="163"/>
        <v xml:space="preserve"> </v>
      </c>
      <c r="AW66" s="22" t="str">
        <f t="shared" si="164"/>
        <v xml:space="preserve"> </v>
      </c>
      <c r="AX66" s="17">
        <v>28</v>
      </c>
      <c r="AY66" s="17">
        <v>22</v>
      </c>
      <c r="AZ66" s="17">
        <v>15</v>
      </c>
      <c r="BA66" s="17">
        <v>27</v>
      </c>
      <c r="BB66" s="17">
        <v>19</v>
      </c>
      <c r="BC66" s="17">
        <v>17</v>
      </c>
      <c r="BD66" s="17">
        <v>15</v>
      </c>
      <c r="BE66" s="17">
        <v>16</v>
      </c>
      <c r="BJ66">
        <v>8</v>
      </c>
      <c r="BK66">
        <v>8</v>
      </c>
      <c r="BV66" s="22">
        <f t="shared" si="165"/>
        <v>480</v>
      </c>
      <c r="BW66" s="25">
        <v>0.30965999999999999</v>
      </c>
      <c r="BX66" s="15">
        <f t="shared" si="173"/>
        <v>297.10004521087643</v>
      </c>
      <c r="BY66" s="15">
        <f t="shared" si="174"/>
        <v>1818.1231027578635</v>
      </c>
      <c r="BZ66" s="15">
        <f t="shared" si="70"/>
        <v>2115.2231479687398</v>
      </c>
      <c r="CA66" s="15">
        <f t="shared" si="71"/>
        <v>-1521.023057546987</v>
      </c>
      <c r="CB66" s="15">
        <f t="shared" si="72"/>
        <v>0.16341030195381881</v>
      </c>
      <c r="CC66" s="15">
        <f t="shared" si="213"/>
        <v>6.4586966350190531</v>
      </c>
      <c r="CD66" s="15">
        <f t="shared" si="166"/>
        <v>406.89788800620033</v>
      </c>
      <c r="CE66" s="15">
        <f t="shared" si="73"/>
        <v>413.3565846412194</v>
      </c>
      <c r="CF66" s="15">
        <f t="shared" si="74"/>
        <v>-400.43919137118127</v>
      </c>
      <c r="CG66" s="15">
        <f t="shared" si="75"/>
        <v>1.5873015873015872E-2</v>
      </c>
      <c r="CH66" s="15">
        <f t="shared" si="169"/>
        <v>41.981528127623847</v>
      </c>
      <c r="CI66" s="15">
        <f t="shared" si="167"/>
        <v>200.21959568559066</v>
      </c>
      <c r="CJ66" s="15">
        <f t="shared" si="76"/>
        <v>242.20112381321451</v>
      </c>
      <c r="CK66" s="15">
        <f t="shared" si="77"/>
        <v>-158.23806755796682</v>
      </c>
      <c r="CL66" s="15">
        <f t="shared" si="78"/>
        <v>0.20967741935483869</v>
      </c>
      <c r="CM66" s="15" t="str">
        <f t="shared" si="175"/>
        <v xml:space="preserve"> </v>
      </c>
      <c r="CN66" s="15" t="str">
        <f t="shared" si="176"/>
        <v xml:space="preserve"> </v>
      </c>
      <c r="CO66" s="15" t="str">
        <f t="shared" si="79"/>
        <v xml:space="preserve"> </v>
      </c>
      <c r="CP66" s="15" t="str">
        <f t="shared" si="80"/>
        <v xml:space="preserve"> </v>
      </c>
      <c r="CQ66" s="15" t="str">
        <f t="shared" si="81"/>
        <v xml:space="preserve"> </v>
      </c>
      <c r="CR66" s="15">
        <f t="shared" si="177"/>
        <v>87.192404572757226</v>
      </c>
      <c r="CS66" s="15">
        <f t="shared" si="178"/>
        <v>558.67725892914814</v>
      </c>
      <c r="CT66" s="15">
        <f t="shared" si="82"/>
        <v>645.86966350190539</v>
      </c>
      <c r="CU66" s="15">
        <f t="shared" si="83"/>
        <v>-471.48485435639088</v>
      </c>
      <c r="CV66" s="15">
        <f t="shared" si="84"/>
        <v>0.15606936416184972</v>
      </c>
      <c r="CW66" s="15">
        <f t="shared" si="212"/>
        <v>3.2293483175095266</v>
      </c>
      <c r="CX66" s="15">
        <f t="shared" si="210"/>
        <v>196.99024736808113</v>
      </c>
      <c r="CY66" s="15">
        <f t="shared" si="85"/>
        <v>200.21959568559066</v>
      </c>
      <c r="CZ66" s="15">
        <f t="shared" si="86"/>
        <v>-193.7608990505716</v>
      </c>
      <c r="DA66" s="15">
        <f t="shared" si="87"/>
        <v>1.6393442622950821E-2</v>
      </c>
      <c r="DB66" s="15">
        <f t="shared" si="179"/>
        <v>113.02719111283344</v>
      </c>
      <c r="DC66" s="15">
        <f t="shared" si="180"/>
        <v>145.32067428792871</v>
      </c>
      <c r="DD66" s="15">
        <f t="shared" si="88"/>
        <v>258.34786540076215</v>
      </c>
      <c r="DE66" s="15">
        <f t="shared" si="89"/>
        <v>-32.293483175095275</v>
      </c>
      <c r="DF66" s="15">
        <f t="shared" si="90"/>
        <v>0.77777777777777768</v>
      </c>
      <c r="DG66" s="15" t="str">
        <f>IF(AH66&lt;&gt;0,AH66/$BW66," ")</f>
        <v xml:space="preserve"> </v>
      </c>
      <c r="DH66" s="15" t="str">
        <f t="shared" si="140"/>
        <v xml:space="preserve"> </v>
      </c>
      <c r="DI66" s="15" t="str">
        <f t="shared" si="91"/>
        <v xml:space="preserve"> </v>
      </c>
      <c r="DJ66" s="15" t="str">
        <f t="shared" si="92"/>
        <v xml:space="preserve"> </v>
      </c>
      <c r="DK66" s="15" t="str">
        <f t="shared" si="93"/>
        <v xml:space="preserve"> </v>
      </c>
      <c r="DL66" s="15" t="str">
        <f t="shared" si="181"/>
        <v xml:space="preserve"> </v>
      </c>
      <c r="DM66" s="15" t="str">
        <f t="shared" si="182"/>
        <v xml:space="preserve"> </v>
      </c>
      <c r="DN66" s="15" t="str">
        <f t="shared" si="94"/>
        <v xml:space="preserve"> </v>
      </c>
      <c r="DO66" s="15" t="str">
        <f t="shared" si="95"/>
        <v xml:space="preserve"> </v>
      </c>
      <c r="DP66" s="15" t="str">
        <f t="shared" si="96"/>
        <v xml:space="preserve"> </v>
      </c>
      <c r="DQ66" s="15" t="str">
        <f t="shared" si="183"/>
        <v xml:space="preserve"> </v>
      </c>
      <c r="DR66" s="15" t="str">
        <f t="shared" si="184"/>
        <v xml:space="preserve"> </v>
      </c>
      <c r="DS66" s="15" t="str">
        <f t="shared" si="97"/>
        <v xml:space="preserve"> </v>
      </c>
      <c r="DT66" s="15" t="str">
        <f t="shared" si="98"/>
        <v xml:space="preserve"> </v>
      </c>
      <c r="DU66" s="15" t="str">
        <f t="shared" si="99"/>
        <v xml:space="preserve"> </v>
      </c>
      <c r="DV66" s="15" t="str">
        <f t="shared" si="185"/>
        <v xml:space="preserve"> </v>
      </c>
      <c r="DW66" s="15" t="str">
        <f t="shared" si="186"/>
        <v xml:space="preserve"> </v>
      </c>
      <c r="DX66" s="15" t="str">
        <f t="shared" si="100"/>
        <v xml:space="preserve"> </v>
      </c>
      <c r="DY66" s="15" t="str">
        <f t="shared" si="101"/>
        <v xml:space="preserve"> </v>
      </c>
      <c r="DZ66" s="15" t="str">
        <f t="shared" si="102"/>
        <v xml:space="preserve"> </v>
      </c>
      <c r="EA66" s="15">
        <f>BX66-CC66-CH66-CR66-CW66-DB66</f>
        <v>45.210876445133323</v>
      </c>
      <c r="EB66" s="15">
        <f>BY66-CD66-CI66-CS66-CX66-DC66</f>
        <v>310.01743848091462</v>
      </c>
      <c r="EC66" s="15">
        <f t="shared" si="103"/>
        <v>355.22831492604791</v>
      </c>
      <c r="ED66" s="15">
        <f t="shared" si="104"/>
        <v>-264.80656203578133</v>
      </c>
      <c r="EE66" s="28">
        <f t="shared" si="105"/>
        <v>0.14583333333333315</v>
      </c>
      <c r="EF66" s="5">
        <f t="shared" si="187"/>
        <v>15.242981287607293</v>
      </c>
      <c r="EG66" s="5">
        <f t="shared" si="188"/>
        <v>1.7148865481726832</v>
      </c>
      <c r="EH66" s="5">
        <f t="shared" si="189"/>
        <v>0.79377221140016707</v>
      </c>
      <c r="EI66" s="5">
        <f t="shared" si="190"/>
        <v>4.5402569449115493</v>
      </c>
      <c r="EJ66" s="5">
        <f t="shared" si="191"/>
        <v>2.0082220839954741</v>
      </c>
      <c r="EK66" s="5">
        <f t="shared" si="192"/>
        <v>2.6680172065137913</v>
      </c>
      <c r="EL66" s="5">
        <f t="shared" si="193"/>
        <v>3.4914169333721272</v>
      </c>
      <c r="EM66" s="5">
        <f t="shared" si="194"/>
        <v>3.690555246343409</v>
      </c>
      <c r="EN66" s="5" t="str">
        <f t="shared" si="195"/>
        <v xml:space="preserve"> </v>
      </c>
      <c r="EO66" s="5" t="str">
        <f t="shared" si="196"/>
        <v xml:space="preserve"> </v>
      </c>
      <c r="EP66" s="5" t="str">
        <f t="shared" si="197"/>
        <v xml:space="preserve"> </v>
      </c>
      <c r="EQ66" s="5" t="str">
        <f t="shared" si="198"/>
        <v xml:space="preserve"> </v>
      </c>
      <c r="ER66" s="5">
        <f t="shared" si="199"/>
        <v>1.9079932275780389</v>
      </c>
      <c r="ES66" s="5">
        <f t="shared" si="200"/>
        <v>2.5845528384366943</v>
      </c>
      <c r="ET66" s="5" t="str">
        <f t="shared" si="201"/>
        <v xml:space="preserve"> </v>
      </c>
      <c r="EU66" s="5" t="str">
        <f t="shared" si="202"/>
        <v xml:space="preserve"> </v>
      </c>
      <c r="EV66" s="5" t="str">
        <f t="shared" si="203"/>
        <v xml:space="preserve"> </v>
      </c>
      <c r="EW66" s="5" t="str">
        <f t="shared" si="204"/>
        <v xml:space="preserve"> </v>
      </c>
      <c r="EX66" s="5" t="str">
        <f t="shared" si="205"/>
        <v xml:space="preserve"> </v>
      </c>
      <c r="EY66" s="5" t="str">
        <f t="shared" si="206"/>
        <v xml:space="preserve"> </v>
      </c>
      <c r="EZ66" s="5" t="str">
        <f t="shared" si="207"/>
        <v xml:space="preserve"> </v>
      </c>
      <c r="FA66" s="5" t="str">
        <f t="shared" si="208"/>
        <v xml:space="preserve"> </v>
      </c>
      <c r="FB66" s="5" t="str">
        <f t="shared" si="209"/>
        <v xml:space="preserve"> </v>
      </c>
      <c r="FC66" s="5" t="str">
        <f t="shared" si="106"/>
        <v xml:space="preserve"> </v>
      </c>
    </row>
    <row r="67" spans="1:159">
      <c r="A67" t="s">
        <v>51</v>
      </c>
      <c r="B67" s="17">
        <f t="shared" si="141"/>
        <v>271985.49410698097</v>
      </c>
      <c r="C67" s="19">
        <v>1103</v>
      </c>
      <c r="D67" s="19">
        <v>101</v>
      </c>
      <c r="E67" s="19">
        <v>199</v>
      </c>
      <c r="F67" s="19">
        <f t="shared" si="142"/>
        <v>300</v>
      </c>
      <c r="G67" s="39">
        <f t="shared" si="143"/>
        <v>-98</v>
      </c>
      <c r="H67" s="19">
        <f t="shared" si="144"/>
        <v>63</v>
      </c>
      <c r="I67" s="39">
        <v>21</v>
      </c>
      <c r="J67" s="17">
        <v>1</v>
      </c>
      <c r="K67" s="17">
        <v>24</v>
      </c>
      <c r="L67" s="17">
        <f t="shared" si="171"/>
        <v>25</v>
      </c>
      <c r="M67" s="17">
        <f t="shared" si="172"/>
        <v>-23</v>
      </c>
      <c r="P67" s="17" t="str">
        <f t="shared" si="147"/>
        <v xml:space="preserve"> </v>
      </c>
      <c r="Q67" s="17" t="str">
        <f t="shared" si="148"/>
        <v xml:space="preserve"> </v>
      </c>
      <c r="T67" s="17" t="str">
        <f t="shared" si="149"/>
        <v xml:space="preserve"> </v>
      </c>
      <c r="U67" s="17" t="str">
        <f t="shared" si="150"/>
        <v xml:space="preserve"> </v>
      </c>
      <c r="V67" s="17">
        <v>7</v>
      </c>
      <c r="W67" s="17">
        <v>19</v>
      </c>
      <c r="X67" s="17">
        <f t="shared" si="151"/>
        <v>26</v>
      </c>
      <c r="Y67" s="17">
        <f t="shared" si="152"/>
        <v>-12</v>
      </c>
      <c r="Z67" s="17">
        <v>1</v>
      </c>
      <c r="AA67" s="17">
        <v>33</v>
      </c>
      <c r="AB67" s="17">
        <f t="shared" si="153"/>
        <v>34</v>
      </c>
      <c r="AC67" s="17">
        <f t="shared" si="154"/>
        <v>-32</v>
      </c>
      <c r="AD67" s="17">
        <v>79</v>
      </c>
      <c r="AE67" s="17">
        <v>48</v>
      </c>
      <c r="AF67" s="17">
        <f t="shared" si="155"/>
        <v>127</v>
      </c>
      <c r="AG67" s="17">
        <f t="shared" si="156"/>
        <v>31</v>
      </c>
      <c r="AH67" s="17">
        <v>0</v>
      </c>
      <c r="AI67" s="17">
        <v>33</v>
      </c>
      <c r="AJ67" s="17">
        <f t="shared" si="157"/>
        <v>33</v>
      </c>
      <c r="AK67" s="17">
        <f t="shared" si="158"/>
        <v>-33</v>
      </c>
      <c r="AN67" s="17" t="str">
        <f t="shared" si="159"/>
        <v xml:space="preserve"> </v>
      </c>
      <c r="AO67" s="17" t="str">
        <f t="shared" si="160"/>
        <v xml:space="preserve"> </v>
      </c>
      <c r="AR67" s="17" t="str">
        <f t="shared" si="161"/>
        <v xml:space="preserve"> </v>
      </c>
      <c r="AS67" s="17" t="str">
        <f t="shared" si="162"/>
        <v xml:space="preserve"> </v>
      </c>
      <c r="AV67" s="17" t="str">
        <f t="shared" si="163"/>
        <v xml:space="preserve"> </v>
      </c>
      <c r="AW67" s="22" t="str">
        <f t="shared" si="164"/>
        <v xml:space="preserve"> </v>
      </c>
      <c r="AX67" s="17">
        <v>6</v>
      </c>
      <c r="AY67" s="17">
        <v>10</v>
      </c>
      <c r="AZ67" s="17">
        <v>9</v>
      </c>
      <c r="BA67" s="17">
        <v>11</v>
      </c>
      <c r="BB67" s="17">
        <v>9</v>
      </c>
      <c r="BC67" s="17">
        <v>6</v>
      </c>
      <c r="BD67" s="17">
        <v>5</v>
      </c>
      <c r="BE67" s="17">
        <v>9</v>
      </c>
      <c r="BH67" s="17">
        <v>4</v>
      </c>
      <c r="BM67">
        <v>4</v>
      </c>
      <c r="BV67" s="22">
        <f t="shared" si="165"/>
        <v>227</v>
      </c>
      <c r="BW67" s="25">
        <v>0.25011299999999997</v>
      </c>
      <c r="BX67" s="15">
        <f t="shared" si="173"/>
        <v>403.81747450152534</v>
      </c>
      <c r="BY67" s="15">
        <f t="shared" si="174"/>
        <v>795.64037055251038</v>
      </c>
      <c r="BZ67" s="15">
        <f t="shared" si="70"/>
        <v>1199.4578450540357</v>
      </c>
      <c r="CA67" s="15">
        <f t="shared" si="71"/>
        <v>-391.82289605098504</v>
      </c>
      <c r="CB67" s="15">
        <f t="shared" si="72"/>
        <v>0.50753768844221103</v>
      </c>
      <c r="CC67" s="15">
        <f t="shared" si="213"/>
        <v>3.9981928168467857</v>
      </c>
      <c r="CD67" s="15">
        <f t="shared" si="166"/>
        <v>95.956627604322861</v>
      </c>
      <c r="CE67" s="15">
        <f t="shared" si="73"/>
        <v>99.954820421169643</v>
      </c>
      <c r="CF67" s="15">
        <f t="shared" si="74"/>
        <v>-91.958434787476079</v>
      </c>
      <c r="CG67" s="15">
        <f t="shared" si="75"/>
        <v>4.1666666666666664E-2</v>
      </c>
      <c r="CH67" s="15" t="str">
        <f t="shared" si="169"/>
        <v xml:space="preserve"> </v>
      </c>
      <c r="CI67" s="15" t="str">
        <f t="shared" si="167"/>
        <v xml:space="preserve"> </v>
      </c>
      <c r="CJ67" s="15" t="str">
        <f t="shared" si="76"/>
        <v xml:space="preserve"> </v>
      </c>
      <c r="CK67" s="15" t="str">
        <f t="shared" si="77"/>
        <v xml:space="preserve"> </v>
      </c>
      <c r="CL67" s="15" t="str">
        <f t="shared" si="78"/>
        <v xml:space="preserve"> </v>
      </c>
      <c r="CM67" s="15" t="str">
        <f t="shared" si="175"/>
        <v xml:space="preserve"> </v>
      </c>
      <c r="CN67" s="15" t="str">
        <f t="shared" si="176"/>
        <v xml:space="preserve"> </v>
      </c>
      <c r="CO67" s="15" t="str">
        <f t="shared" si="79"/>
        <v xml:space="preserve"> </v>
      </c>
      <c r="CP67" s="15" t="str">
        <f t="shared" si="80"/>
        <v xml:space="preserve"> </v>
      </c>
      <c r="CQ67" s="15" t="str">
        <f t="shared" si="81"/>
        <v xml:space="preserve"> </v>
      </c>
      <c r="CR67" s="15">
        <f t="shared" si="177"/>
        <v>27.987349717927501</v>
      </c>
      <c r="CS67" s="15">
        <f t="shared" si="178"/>
        <v>75.965663520088924</v>
      </c>
      <c r="CT67" s="15">
        <f t="shared" si="82"/>
        <v>103.95301323801642</v>
      </c>
      <c r="CU67" s="15">
        <f t="shared" si="83"/>
        <v>-47.978313802161423</v>
      </c>
      <c r="CV67" s="15">
        <f t="shared" si="84"/>
        <v>0.36842105263157898</v>
      </c>
      <c r="CW67" s="15">
        <f t="shared" si="212"/>
        <v>3.9981928168467857</v>
      </c>
      <c r="CX67" s="15">
        <f t="shared" si="210"/>
        <v>131.94036295594393</v>
      </c>
      <c r="CY67" s="15">
        <f t="shared" si="85"/>
        <v>135.93855577279072</v>
      </c>
      <c r="CZ67" s="15">
        <f t="shared" si="86"/>
        <v>-127.94217013909714</v>
      </c>
      <c r="DA67" s="15">
        <f t="shared" si="87"/>
        <v>3.0303030303030304E-2</v>
      </c>
      <c r="DB67" s="15">
        <f t="shared" si="179"/>
        <v>315.85723253089606</v>
      </c>
      <c r="DC67" s="15">
        <f t="shared" si="180"/>
        <v>191.91325520864572</v>
      </c>
      <c r="DD67" s="15">
        <f t="shared" si="88"/>
        <v>507.77048773954175</v>
      </c>
      <c r="DE67" s="15">
        <f t="shared" si="89"/>
        <v>123.94397732225033</v>
      </c>
      <c r="DF67" s="15">
        <f t="shared" si="90"/>
        <v>1.6458333333333333</v>
      </c>
      <c r="DG67" s="15">
        <v>0</v>
      </c>
      <c r="DH67" s="15">
        <f t="shared" si="140"/>
        <v>131.94036295594393</v>
      </c>
      <c r="DI67" s="15">
        <f t="shared" si="91"/>
        <v>131.94036295594393</v>
      </c>
      <c r="DJ67" s="15">
        <f t="shared" si="92"/>
        <v>-131.94036295594393</v>
      </c>
      <c r="DK67" s="15">
        <f t="shared" si="93"/>
        <v>0</v>
      </c>
      <c r="DL67" s="15" t="str">
        <f t="shared" si="181"/>
        <v xml:space="preserve"> </v>
      </c>
      <c r="DM67" s="15" t="str">
        <f t="shared" si="182"/>
        <v xml:space="preserve"> </v>
      </c>
      <c r="DN67" s="15" t="str">
        <f t="shared" si="94"/>
        <v xml:space="preserve"> </v>
      </c>
      <c r="DO67" s="15" t="str">
        <f t="shared" si="95"/>
        <v xml:space="preserve"> </v>
      </c>
      <c r="DP67" s="15" t="str">
        <f t="shared" si="96"/>
        <v xml:space="preserve"> </v>
      </c>
      <c r="DQ67" s="15" t="str">
        <f t="shared" si="183"/>
        <v xml:space="preserve"> </v>
      </c>
      <c r="DR67" s="15" t="str">
        <f t="shared" si="184"/>
        <v xml:space="preserve"> </v>
      </c>
      <c r="DS67" s="15" t="str">
        <f t="shared" si="97"/>
        <v xml:space="preserve"> </v>
      </c>
      <c r="DT67" s="15" t="str">
        <f t="shared" si="98"/>
        <v xml:space="preserve"> </v>
      </c>
      <c r="DU67" s="15" t="str">
        <f t="shared" si="99"/>
        <v xml:space="preserve"> </v>
      </c>
      <c r="DV67" s="15" t="str">
        <f t="shared" si="185"/>
        <v xml:space="preserve"> </v>
      </c>
      <c r="DW67" s="15" t="str">
        <f t="shared" si="186"/>
        <v xml:space="preserve"> </v>
      </c>
      <c r="DX67" s="15" t="str">
        <f t="shared" si="100"/>
        <v xml:space="preserve"> </v>
      </c>
      <c r="DY67" s="15" t="str">
        <f t="shared" si="101"/>
        <v xml:space="preserve"> </v>
      </c>
      <c r="DZ67" s="15" t="str">
        <f t="shared" si="102"/>
        <v xml:space="preserve"> </v>
      </c>
      <c r="EA67" s="15">
        <f>BX67-CC67-CR67-CW67-DB67-DG67</f>
        <v>51.976506619008262</v>
      </c>
      <c r="EB67" s="15">
        <f>BY67-CD67-CS67-CX67-DC67-DH67</f>
        <v>167.924098307565</v>
      </c>
      <c r="EC67" s="15">
        <f t="shared" si="103"/>
        <v>219.90060492657327</v>
      </c>
      <c r="ED67" s="15">
        <f t="shared" si="104"/>
        <v>-115.94759168855674</v>
      </c>
      <c r="EE67" s="28">
        <f t="shared" si="105"/>
        <v>0.30952380952380981</v>
      </c>
      <c r="EF67" s="5">
        <f t="shared" si="187"/>
        <v>3.2663531330587059</v>
      </c>
      <c r="EG67" s="5">
        <f t="shared" si="188"/>
        <v>0.77949388553303778</v>
      </c>
      <c r="EH67" s="5">
        <f t="shared" si="189"/>
        <v>0.47626332684010025</v>
      </c>
      <c r="EI67" s="5">
        <f t="shared" si="190"/>
        <v>1.8497343108898905</v>
      </c>
      <c r="EJ67" s="5">
        <f t="shared" si="191"/>
        <v>0.95126309241890883</v>
      </c>
      <c r="EK67" s="5">
        <f t="shared" si="192"/>
        <v>0.94165313171074982</v>
      </c>
      <c r="EL67" s="5">
        <f t="shared" si="193"/>
        <v>1.1638056444573757</v>
      </c>
      <c r="EM67" s="5">
        <f t="shared" si="194"/>
        <v>2.0759373260681677</v>
      </c>
      <c r="EN67" s="5" t="str">
        <f t="shared" si="195"/>
        <v xml:space="preserve"> </v>
      </c>
      <c r="EO67" s="5" t="str">
        <f t="shared" si="196"/>
        <v xml:space="preserve"> </v>
      </c>
      <c r="EP67" s="5">
        <f t="shared" si="197"/>
        <v>0.67053981640284555</v>
      </c>
      <c r="EQ67" s="5" t="str">
        <f t="shared" si="198"/>
        <v xml:space="preserve"> </v>
      </c>
      <c r="ER67" s="5" t="str">
        <f t="shared" si="199"/>
        <v xml:space="preserve"> </v>
      </c>
      <c r="ES67" s="5" t="str">
        <f t="shared" si="200"/>
        <v xml:space="preserve"> </v>
      </c>
      <c r="ET67" s="5" t="str">
        <f t="shared" si="201"/>
        <v xml:space="preserve"> </v>
      </c>
      <c r="EU67" s="5">
        <f t="shared" si="202"/>
        <v>0.75917750708881993</v>
      </c>
      <c r="EV67" s="5" t="str">
        <f t="shared" si="203"/>
        <v xml:space="preserve"> </v>
      </c>
      <c r="EW67" s="5" t="str">
        <f t="shared" si="204"/>
        <v xml:space="preserve"> </v>
      </c>
      <c r="EX67" s="5" t="str">
        <f t="shared" si="205"/>
        <v xml:space="preserve"> </v>
      </c>
      <c r="EY67" s="5" t="str">
        <f t="shared" si="206"/>
        <v xml:space="preserve"> </v>
      </c>
      <c r="EZ67" s="5" t="str">
        <f t="shared" si="207"/>
        <v xml:space="preserve"> </v>
      </c>
      <c r="FA67" s="5" t="str">
        <f t="shared" si="208"/>
        <v xml:space="preserve"> </v>
      </c>
      <c r="FB67" s="5" t="str">
        <f t="shared" si="209"/>
        <v xml:space="preserve"> </v>
      </c>
      <c r="FC67" s="5" t="str">
        <f t="shared" si="106"/>
        <v xml:space="preserve"> </v>
      </c>
    </row>
    <row r="68" spans="1:159">
      <c r="A68" t="s">
        <v>298</v>
      </c>
      <c r="B68" s="17">
        <f>SUM(B23:B67)</f>
        <v>78141408.584841862</v>
      </c>
      <c r="C68" s="19">
        <f>(F68*1000000)/B68</f>
        <v>2069.0054470218788</v>
      </c>
      <c r="D68" s="19">
        <f>SUM(D23:D67)</f>
        <v>82366</v>
      </c>
      <c r="E68" s="19">
        <f t="shared" ref="E68:BU68" si="215">SUM(E23:E67)</f>
        <v>79309</v>
      </c>
      <c r="F68" s="19">
        <f t="shared" ref="F68:G68" si="216">SUM(F23:F67)</f>
        <v>161675</v>
      </c>
      <c r="G68" s="39">
        <f t="shared" si="216"/>
        <v>3057</v>
      </c>
      <c r="H68" s="19">
        <f>SUM(H23:H67)</f>
        <v>91843.919999999984</v>
      </c>
      <c r="I68" s="39">
        <f>H68/F68*100</f>
        <v>56.807743930725209</v>
      </c>
      <c r="J68" s="17">
        <f t="shared" si="215"/>
        <v>21263</v>
      </c>
      <c r="K68" s="17">
        <f t="shared" si="215"/>
        <v>16086</v>
      </c>
      <c r="L68" s="17">
        <f t="shared" si="171"/>
        <v>37349</v>
      </c>
      <c r="M68" s="17">
        <f t="shared" si="172"/>
        <v>5177</v>
      </c>
      <c r="N68" s="17">
        <f t="shared" si="215"/>
        <v>21142</v>
      </c>
      <c r="O68" s="17">
        <f t="shared" si="215"/>
        <v>7213</v>
      </c>
      <c r="P68" s="17">
        <f t="shared" si="147"/>
        <v>28355</v>
      </c>
      <c r="Q68" s="17">
        <f t="shared" si="148"/>
        <v>13929</v>
      </c>
      <c r="R68" s="17">
        <f t="shared" si="215"/>
        <v>258</v>
      </c>
      <c r="S68" s="17">
        <f t="shared" si="215"/>
        <v>464</v>
      </c>
      <c r="T68" s="17">
        <f t="shared" si="149"/>
        <v>722</v>
      </c>
      <c r="U68" s="17">
        <f t="shared" si="150"/>
        <v>-206</v>
      </c>
      <c r="V68" s="17">
        <f t="shared" si="215"/>
        <v>15216</v>
      </c>
      <c r="W68" s="17">
        <f t="shared" si="215"/>
        <v>14074</v>
      </c>
      <c r="X68" s="17">
        <f t="shared" si="151"/>
        <v>29290</v>
      </c>
      <c r="Y68" s="17">
        <f t="shared" si="152"/>
        <v>1142</v>
      </c>
      <c r="Z68" s="17">
        <f t="shared" si="215"/>
        <v>4359</v>
      </c>
      <c r="AA68" s="17">
        <f t="shared" si="215"/>
        <v>12294</v>
      </c>
      <c r="AB68" s="17">
        <f t="shared" si="153"/>
        <v>16653</v>
      </c>
      <c r="AC68" s="17">
        <f t="shared" si="154"/>
        <v>-7935</v>
      </c>
      <c r="AD68" s="17">
        <f t="shared" si="215"/>
        <v>2610</v>
      </c>
      <c r="AE68" s="17">
        <f t="shared" si="215"/>
        <v>3168</v>
      </c>
      <c r="AF68" s="17">
        <f t="shared" si="155"/>
        <v>5778</v>
      </c>
      <c r="AG68" s="17">
        <f t="shared" si="156"/>
        <v>-558</v>
      </c>
      <c r="AH68" s="17">
        <f t="shared" si="215"/>
        <v>3716</v>
      </c>
      <c r="AI68" s="17">
        <f t="shared" si="215"/>
        <v>5829</v>
      </c>
      <c r="AJ68" s="17">
        <f t="shared" si="157"/>
        <v>9545</v>
      </c>
      <c r="AK68" s="17">
        <f t="shared" si="158"/>
        <v>-2113</v>
      </c>
      <c r="AL68" s="17">
        <f t="shared" si="215"/>
        <v>1181</v>
      </c>
      <c r="AM68" s="17">
        <f t="shared" si="215"/>
        <v>315</v>
      </c>
      <c r="AN68" s="17">
        <f t="shared" si="159"/>
        <v>1496</v>
      </c>
      <c r="AO68" s="17">
        <f t="shared" si="160"/>
        <v>866</v>
      </c>
      <c r="AP68" s="17">
        <f t="shared" si="215"/>
        <v>662</v>
      </c>
      <c r="AQ68" s="17">
        <f t="shared" si="215"/>
        <v>508</v>
      </c>
      <c r="AR68" s="17">
        <f t="shared" si="161"/>
        <v>1170</v>
      </c>
      <c r="AS68" s="17">
        <f t="shared" si="162"/>
        <v>154</v>
      </c>
      <c r="AT68" s="17">
        <f t="shared" si="215"/>
        <v>0</v>
      </c>
      <c r="AU68" s="17">
        <f t="shared" si="215"/>
        <v>0</v>
      </c>
      <c r="AV68" s="17" t="str">
        <f t="shared" si="163"/>
        <v xml:space="preserve"> </v>
      </c>
      <c r="AW68" s="22" t="str">
        <f t="shared" si="164"/>
        <v xml:space="preserve"> </v>
      </c>
      <c r="AX68" s="17">
        <f t="shared" si="215"/>
        <v>5934</v>
      </c>
      <c r="AY68" s="17">
        <f t="shared" si="215"/>
        <v>5998</v>
      </c>
      <c r="AZ68" s="17">
        <f t="shared" si="215"/>
        <v>5061</v>
      </c>
      <c r="BA68" s="17">
        <f t="shared" si="215"/>
        <v>6133</v>
      </c>
      <c r="BB68" s="17">
        <f t="shared" si="215"/>
        <v>4783</v>
      </c>
      <c r="BC68" s="17">
        <f t="shared" si="215"/>
        <v>3865</v>
      </c>
      <c r="BD68" s="17">
        <f t="shared" si="215"/>
        <v>4001</v>
      </c>
      <c r="BE68" s="17">
        <f t="shared" si="215"/>
        <v>4214</v>
      </c>
      <c r="BF68" s="17">
        <f t="shared" si="215"/>
        <v>1309</v>
      </c>
      <c r="BG68" s="17">
        <f t="shared" si="215"/>
        <v>274</v>
      </c>
      <c r="BH68" s="17">
        <f t="shared" si="215"/>
        <v>1579</v>
      </c>
      <c r="BI68" s="17">
        <f t="shared" si="215"/>
        <v>161</v>
      </c>
      <c r="BJ68" s="17">
        <f t="shared" si="215"/>
        <v>89</v>
      </c>
      <c r="BK68" s="17">
        <f t="shared" si="215"/>
        <v>177</v>
      </c>
      <c r="BL68" s="17">
        <f t="shared" si="215"/>
        <v>780</v>
      </c>
      <c r="BM68" s="17">
        <f t="shared" si="215"/>
        <v>37</v>
      </c>
      <c r="BN68" s="17">
        <f t="shared" si="215"/>
        <v>157</v>
      </c>
      <c r="BO68" s="17">
        <f t="shared" si="215"/>
        <v>0</v>
      </c>
      <c r="BP68" s="17">
        <f t="shared" si="215"/>
        <v>0</v>
      </c>
      <c r="BQ68" s="17">
        <f t="shared" si="215"/>
        <v>0</v>
      </c>
      <c r="BR68" s="17">
        <f t="shared" si="215"/>
        <v>58</v>
      </c>
      <c r="BS68" s="17">
        <f t="shared" si="215"/>
        <v>74</v>
      </c>
      <c r="BT68" s="17">
        <f t="shared" si="215"/>
        <v>70</v>
      </c>
      <c r="BU68" s="31">
        <f t="shared" si="215"/>
        <v>15</v>
      </c>
      <c r="BV68" s="31">
        <f t="shared" ref="BV68" si="217">SUM(BV23:BV67)</f>
        <v>116906</v>
      </c>
      <c r="BW68" s="25">
        <f>SUM(BW23:BW67)</f>
        <v>49.657767000000014</v>
      </c>
      <c r="BX68" s="15">
        <f t="shared" si="173"/>
        <v>1658.6730530996285</v>
      </c>
      <c r="BY68" s="15">
        <f t="shared" si="174"/>
        <v>1597.111686475954</v>
      </c>
      <c r="BZ68" s="15">
        <f t="shared" si="70"/>
        <v>3255.7847395755825</v>
      </c>
      <c r="CA68" s="15">
        <f t="shared" si="71"/>
        <v>61.56136662367453</v>
      </c>
      <c r="CB68" s="15">
        <f t="shared" si="72"/>
        <v>1.0385454362052227</v>
      </c>
      <c r="CC68" s="15">
        <f t="shared" si="213"/>
        <v>428.19082058200473</v>
      </c>
      <c r="CD68" s="15">
        <f t="shared" si="166"/>
        <v>323.93724027099319</v>
      </c>
      <c r="CE68" s="15">
        <f t="shared" si="73"/>
        <v>752.12806085299792</v>
      </c>
      <c r="CF68" s="15">
        <f t="shared" si="74"/>
        <v>104.25358031101155</v>
      </c>
      <c r="CG68" s="15">
        <f t="shared" si="75"/>
        <v>1.3218326495088897</v>
      </c>
      <c r="CH68" s="15">
        <f t="shared" si="169"/>
        <v>425.7541423479633</v>
      </c>
      <c r="CI68" s="15">
        <f t="shared" si="167"/>
        <v>145.25421572017117</v>
      </c>
      <c r="CJ68" s="15">
        <f t="shared" si="76"/>
        <v>571.0083580681345</v>
      </c>
      <c r="CK68" s="15">
        <f t="shared" si="77"/>
        <v>280.49992662779209</v>
      </c>
      <c r="CL68" s="15">
        <f t="shared" si="78"/>
        <v>2.9310966310827675</v>
      </c>
      <c r="CM68" s="15">
        <f t="shared" si="175"/>
        <v>5.1955618544023521</v>
      </c>
      <c r="CN68" s="15">
        <f t="shared" si="176"/>
        <v>9.3439562032662451</v>
      </c>
      <c r="CO68" s="15">
        <f t="shared" si="79"/>
        <v>14.539518057668598</v>
      </c>
      <c r="CP68" s="15">
        <f t="shared" si="80"/>
        <v>-4.148394348863893</v>
      </c>
      <c r="CQ68" s="15">
        <f t="shared" si="81"/>
        <v>0.55603448275862077</v>
      </c>
      <c r="CR68" s="15">
        <f t="shared" si="177"/>
        <v>306.41732238986896</v>
      </c>
      <c r="CS68" s="15">
        <f t="shared" si="178"/>
        <v>283.41991294131282</v>
      </c>
      <c r="CT68" s="15">
        <f t="shared" si="82"/>
        <v>589.83723533118177</v>
      </c>
      <c r="CU68" s="15">
        <f t="shared" si="83"/>
        <v>22.997409448556141</v>
      </c>
      <c r="CV68" s="15">
        <f t="shared" si="84"/>
        <v>1.0811425323291175</v>
      </c>
      <c r="CW68" s="15">
        <f t="shared" si="212"/>
        <v>87.780829935425785</v>
      </c>
      <c r="CX68" s="15">
        <f t="shared" si="210"/>
        <v>247.57456371326558</v>
      </c>
      <c r="CY68" s="15">
        <f t="shared" si="85"/>
        <v>335.35539364869135</v>
      </c>
      <c r="CZ68" s="15">
        <f t="shared" si="86"/>
        <v>-159.7937337778398</v>
      </c>
      <c r="DA68" s="15">
        <f t="shared" si="87"/>
        <v>0.35456320156173743</v>
      </c>
      <c r="DB68" s="15">
        <f t="shared" si="179"/>
        <v>52.55975364337263</v>
      </c>
      <c r="DC68" s="15">
        <f t="shared" si="180"/>
        <v>63.796666491266095</v>
      </c>
      <c r="DD68" s="15">
        <f t="shared" si="88"/>
        <v>116.35642013463873</v>
      </c>
      <c r="DE68" s="15">
        <f t="shared" si="89"/>
        <v>-11.236912847893464</v>
      </c>
      <c r="DF68" s="15">
        <f t="shared" si="90"/>
        <v>0.82386363636363624</v>
      </c>
      <c r="DG68" s="15">
        <f>IF(AH68&lt;&gt;0,AH68/$BW68," ")</f>
        <v>74.832200972709842</v>
      </c>
      <c r="DH68" s="15">
        <f t="shared" si="140"/>
        <v>117.38344980353222</v>
      </c>
      <c r="DI68" s="15">
        <f t="shared" si="91"/>
        <v>192.21565077624206</v>
      </c>
      <c r="DJ68" s="15">
        <f t="shared" si="92"/>
        <v>-42.551248830822374</v>
      </c>
      <c r="DK68" s="15">
        <f t="shared" si="93"/>
        <v>0.63750214445016296</v>
      </c>
      <c r="DL68" s="15">
        <f t="shared" si="181"/>
        <v>23.782785077709992</v>
      </c>
      <c r="DM68" s="15">
        <f t="shared" si="182"/>
        <v>6.3434185431656624</v>
      </c>
      <c r="DN68" s="15">
        <f t="shared" si="94"/>
        <v>30.126203620875653</v>
      </c>
      <c r="DO68" s="15">
        <f t="shared" si="95"/>
        <v>17.43936653454433</v>
      </c>
      <c r="DP68" s="15">
        <f t="shared" si="96"/>
        <v>3.7492063492063492</v>
      </c>
      <c r="DQ68" s="15">
        <f t="shared" si="183"/>
        <v>13.331247858970377</v>
      </c>
      <c r="DR68" s="15">
        <f t="shared" si="184"/>
        <v>10.230021015644942</v>
      </c>
      <c r="DS68" s="15">
        <f t="shared" si="97"/>
        <v>23.561268874615319</v>
      </c>
      <c r="DT68" s="15">
        <f t="shared" si="98"/>
        <v>3.1012268433254349</v>
      </c>
      <c r="DU68" s="15">
        <f t="shared" si="99"/>
        <v>1.3031496062992125</v>
      </c>
      <c r="DV68" s="15" t="str">
        <f t="shared" si="185"/>
        <v xml:space="preserve"> </v>
      </c>
      <c r="DW68" s="15" t="str">
        <f t="shared" si="186"/>
        <v xml:space="preserve"> </v>
      </c>
      <c r="DX68" s="15" t="str">
        <f t="shared" si="100"/>
        <v xml:space="preserve"> </v>
      </c>
      <c r="DY68" s="15" t="str">
        <f t="shared" si="101"/>
        <v xml:space="preserve"> </v>
      </c>
      <c r="DZ68" s="15" t="str">
        <f t="shared" si="102"/>
        <v xml:space="preserve"> </v>
      </c>
      <c r="EA68" s="15">
        <f>BX68-CC68-CH68-CM68-CR68-CW68-DB68-DG68-DL68-DQ68</f>
        <v>240.82838843720035</v>
      </c>
      <c r="EB68" s="15">
        <f>BY68-CD68-CI68-CN68-CS68-CX68-DC68-DH68-DM68-DR68</f>
        <v>389.82824177333589</v>
      </c>
      <c r="EC68" s="15">
        <f t="shared" si="103"/>
        <v>630.65663021053626</v>
      </c>
      <c r="ED68" s="15">
        <f t="shared" si="104"/>
        <v>-148.99985333613554</v>
      </c>
      <c r="EE68" s="28">
        <f t="shared" si="105"/>
        <v>0.61778076247546243</v>
      </c>
      <c r="EF68" s="5">
        <f t="shared" si="187"/>
        <v>3230.4232485950597</v>
      </c>
      <c r="EG68" s="5">
        <f t="shared" si="188"/>
        <v>467.54043254271608</v>
      </c>
      <c r="EH68" s="5">
        <f t="shared" si="189"/>
        <v>267.81874412641639</v>
      </c>
      <c r="EI68" s="5">
        <f t="shared" si="190"/>
        <v>1031.3109571534271</v>
      </c>
      <c r="EJ68" s="5">
        <f t="shared" si="191"/>
        <v>505.54348567107121</v>
      </c>
      <c r="EK68" s="5">
        <f t="shared" si="192"/>
        <v>606.58155901034138</v>
      </c>
      <c r="EL68" s="5">
        <f t="shared" si="193"/>
        <v>931.27727669479202</v>
      </c>
      <c r="EM68" s="5">
        <f t="shared" si="194"/>
        <v>971.9999880056954</v>
      </c>
      <c r="EN68" s="5">
        <f t="shared" si="195"/>
        <v>287.54051158047992</v>
      </c>
      <c r="EO68" s="5">
        <f t="shared" si="196"/>
        <v>159.64677277544749</v>
      </c>
      <c r="EP68" s="5">
        <f t="shared" si="197"/>
        <v>264.6955925250233</v>
      </c>
      <c r="EQ68" s="5">
        <f t="shared" si="198"/>
        <v>49.087865144353387</v>
      </c>
      <c r="ER68" s="5">
        <f t="shared" si="199"/>
        <v>21.226424656805683</v>
      </c>
      <c r="ES68" s="5">
        <f t="shared" si="200"/>
        <v>57.183231550411868</v>
      </c>
      <c r="ET68" s="5">
        <f t="shared" si="201"/>
        <v>383.22948469391258</v>
      </c>
      <c r="EU68" s="5">
        <f t="shared" si="202"/>
        <v>7.0223919405715849</v>
      </c>
      <c r="EV68" s="5">
        <f t="shared" si="203"/>
        <v>134.44497347066701</v>
      </c>
      <c r="EW68" s="5" t="str">
        <f t="shared" si="204"/>
        <v xml:space="preserve"> </v>
      </c>
      <c r="EX68" s="5" t="str">
        <f t="shared" si="205"/>
        <v xml:space="preserve"> </v>
      </c>
      <c r="EY68" s="5" t="str">
        <f t="shared" si="206"/>
        <v xml:space="preserve"> </v>
      </c>
      <c r="EZ68" s="5">
        <f t="shared" si="207"/>
        <v>10.39022459007877</v>
      </c>
      <c r="FA68" s="5">
        <f t="shared" si="208"/>
        <v>46.54281246894525</v>
      </c>
      <c r="FB68" s="5">
        <f t="shared" si="209"/>
        <v>87.229153478449419</v>
      </c>
      <c r="FC68" s="5">
        <f t="shared" si="106"/>
        <v>11.686192996698262</v>
      </c>
    </row>
    <row r="69" spans="1:159">
      <c r="A69" t="s">
        <v>299</v>
      </c>
      <c r="B69" s="17">
        <f>B12+B21+B68</f>
        <v>118989367.83293986</v>
      </c>
      <c r="C69" s="19">
        <f>(F69*1000000)/B69</f>
        <v>2373.7835164950584</v>
      </c>
      <c r="D69" s="19">
        <f>D12+D21+D68</f>
        <v>160256</v>
      </c>
      <c r="E69" s="19">
        <f t="shared" ref="E69:BU69" si="218">E12+E21+E68</f>
        <v>122199</v>
      </c>
      <c r="F69" s="19">
        <f t="shared" ref="F69:G69" si="219">F12+F21+F68</f>
        <v>282455</v>
      </c>
      <c r="G69" s="39">
        <f t="shared" si="219"/>
        <v>38057</v>
      </c>
      <c r="H69" s="19">
        <f>H12+H21+H68</f>
        <v>178866.87999999998</v>
      </c>
      <c r="I69" s="39">
        <f>H69/F69*100</f>
        <v>63.32579702961533</v>
      </c>
      <c r="J69" s="17">
        <f t="shared" si="218"/>
        <v>53004</v>
      </c>
      <c r="K69" s="17">
        <f t="shared" si="218"/>
        <v>27896</v>
      </c>
      <c r="L69" s="17">
        <f t="shared" si="171"/>
        <v>80900</v>
      </c>
      <c r="M69" s="17">
        <f t="shared" si="172"/>
        <v>25108</v>
      </c>
      <c r="N69" s="17">
        <f t="shared" si="218"/>
        <v>36041</v>
      </c>
      <c r="O69" s="17">
        <f t="shared" si="218"/>
        <v>10843</v>
      </c>
      <c r="P69" s="17">
        <f t="shared" si="147"/>
        <v>46884</v>
      </c>
      <c r="Q69" s="17">
        <f t="shared" si="148"/>
        <v>25198</v>
      </c>
      <c r="R69" s="17">
        <f t="shared" si="218"/>
        <v>4931</v>
      </c>
      <c r="S69" s="17">
        <f t="shared" si="218"/>
        <v>1644</v>
      </c>
      <c r="T69" s="17">
        <f t="shared" si="149"/>
        <v>6575</v>
      </c>
      <c r="U69" s="17">
        <f t="shared" si="150"/>
        <v>3287</v>
      </c>
      <c r="V69" s="17">
        <f t="shared" si="218"/>
        <v>30918</v>
      </c>
      <c r="W69" s="17">
        <f t="shared" si="218"/>
        <v>21015</v>
      </c>
      <c r="X69" s="17">
        <f t="shared" si="151"/>
        <v>51933</v>
      </c>
      <c r="Y69" s="17">
        <f t="shared" si="152"/>
        <v>9903</v>
      </c>
      <c r="Z69" s="17">
        <f t="shared" si="218"/>
        <v>6108</v>
      </c>
      <c r="AA69" s="17">
        <f t="shared" si="218"/>
        <v>18334</v>
      </c>
      <c r="AB69" s="17">
        <f t="shared" si="153"/>
        <v>24442</v>
      </c>
      <c r="AC69" s="17">
        <f t="shared" si="154"/>
        <v>-12226</v>
      </c>
      <c r="AD69" s="17">
        <f t="shared" si="218"/>
        <v>2895</v>
      </c>
      <c r="AE69" s="17">
        <f t="shared" si="218"/>
        <v>3516</v>
      </c>
      <c r="AF69" s="17">
        <f t="shared" si="155"/>
        <v>6411</v>
      </c>
      <c r="AG69" s="17">
        <f t="shared" si="156"/>
        <v>-621</v>
      </c>
      <c r="AH69" s="17">
        <f t="shared" si="218"/>
        <v>5361</v>
      </c>
      <c r="AI69" s="17">
        <f t="shared" si="218"/>
        <v>7400</v>
      </c>
      <c r="AJ69" s="17">
        <f t="shared" si="157"/>
        <v>12761</v>
      </c>
      <c r="AK69" s="17">
        <f t="shared" si="158"/>
        <v>-2039</v>
      </c>
      <c r="AL69" s="17">
        <f t="shared" si="218"/>
        <v>1705</v>
      </c>
      <c r="AM69" s="17">
        <f t="shared" si="218"/>
        <v>412</v>
      </c>
      <c r="AN69" s="17">
        <f t="shared" si="159"/>
        <v>2117</v>
      </c>
      <c r="AO69" s="17">
        <f t="shared" si="160"/>
        <v>1293</v>
      </c>
      <c r="AP69" s="17">
        <f t="shared" si="218"/>
        <v>1232</v>
      </c>
      <c r="AQ69" s="17">
        <f t="shared" si="218"/>
        <v>980</v>
      </c>
      <c r="AR69" s="17">
        <f t="shared" si="161"/>
        <v>2212</v>
      </c>
      <c r="AS69" s="17">
        <f t="shared" si="162"/>
        <v>252</v>
      </c>
      <c r="AT69" s="17">
        <f t="shared" si="218"/>
        <v>71</v>
      </c>
      <c r="AU69" s="17">
        <f t="shared" si="218"/>
        <v>285</v>
      </c>
      <c r="AV69" s="17">
        <f t="shared" si="163"/>
        <v>356</v>
      </c>
      <c r="AW69" s="22">
        <f t="shared" si="164"/>
        <v>-214</v>
      </c>
      <c r="AX69" s="17">
        <f t="shared" si="218"/>
        <v>12112</v>
      </c>
      <c r="AY69" s="17">
        <f t="shared" si="218"/>
        <v>10885</v>
      </c>
      <c r="AZ69" s="17">
        <f t="shared" si="218"/>
        <v>8766</v>
      </c>
      <c r="BA69" s="17">
        <f t="shared" si="218"/>
        <v>10259</v>
      </c>
      <c r="BB69" s="17">
        <f t="shared" si="218"/>
        <v>8213</v>
      </c>
      <c r="BC69" s="17">
        <f t="shared" si="218"/>
        <v>7084</v>
      </c>
      <c r="BD69" s="17">
        <f t="shared" si="218"/>
        <v>6421</v>
      </c>
      <c r="BE69" s="17">
        <f t="shared" si="218"/>
        <v>6959</v>
      </c>
      <c r="BF69" s="17">
        <f t="shared" si="218"/>
        <v>2295</v>
      </c>
      <c r="BG69" s="17">
        <f t="shared" si="218"/>
        <v>695</v>
      </c>
      <c r="BH69" s="17">
        <f t="shared" si="218"/>
        <v>2205</v>
      </c>
      <c r="BI69" s="17">
        <f t="shared" si="218"/>
        <v>568</v>
      </c>
      <c r="BJ69" s="17">
        <f t="shared" si="218"/>
        <v>208</v>
      </c>
      <c r="BK69" s="17">
        <f t="shared" si="218"/>
        <v>1107</v>
      </c>
      <c r="BL69" s="17">
        <f t="shared" si="218"/>
        <v>1014</v>
      </c>
      <c r="BM69" s="17">
        <f t="shared" si="218"/>
        <v>111</v>
      </c>
      <c r="BN69" s="17">
        <f t="shared" si="218"/>
        <v>157</v>
      </c>
      <c r="BO69" s="17">
        <f t="shared" si="218"/>
        <v>65</v>
      </c>
      <c r="BP69" s="17">
        <f t="shared" si="218"/>
        <v>32</v>
      </c>
      <c r="BQ69" s="17">
        <f t="shared" si="218"/>
        <v>27</v>
      </c>
      <c r="BR69" s="17">
        <f t="shared" si="218"/>
        <v>167</v>
      </c>
      <c r="BS69" s="17">
        <f t="shared" si="218"/>
        <v>74</v>
      </c>
      <c r="BT69" s="17">
        <f t="shared" si="218"/>
        <v>70</v>
      </c>
      <c r="BU69" s="31">
        <f t="shared" si="218"/>
        <v>15</v>
      </c>
      <c r="BV69" s="31">
        <f t="shared" ref="BV69" si="220">BV12+BV21+BV68</f>
        <v>202946</v>
      </c>
      <c r="BW69" s="25">
        <f>BW12+BW21+BW68</f>
        <v>63.83695800000001</v>
      </c>
      <c r="BX69" s="15">
        <f t="shared" si="173"/>
        <v>2510.3953105033602</v>
      </c>
      <c r="BY69" s="15">
        <f t="shared" si="174"/>
        <v>1914.2359509048031</v>
      </c>
      <c r="BZ69" s="15">
        <f t="shared" si="70"/>
        <v>4424.6312614081635</v>
      </c>
      <c r="CA69" s="15">
        <f t="shared" si="71"/>
        <v>596.1593595985571</v>
      </c>
      <c r="CB69" s="15">
        <f t="shared" si="72"/>
        <v>1.3114346271246082</v>
      </c>
      <c r="CC69" s="15">
        <f t="shared" si="213"/>
        <v>830.30272213159014</v>
      </c>
      <c r="CD69" s="15">
        <f t="shared" si="166"/>
        <v>436.98824120034033</v>
      </c>
      <c r="CE69" s="15">
        <f t="shared" si="73"/>
        <v>1267.2909633319305</v>
      </c>
      <c r="CF69" s="15">
        <f t="shared" si="74"/>
        <v>393.31448093124982</v>
      </c>
      <c r="CG69" s="15">
        <f t="shared" si="75"/>
        <v>1.900057355893318</v>
      </c>
      <c r="CH69" s="15">
        <f t="shared" si="169"/>
        <v>564.57890740971698</v>
      </c>
      <c r="CI69" s="15">
        <f t="shared" si="167"/>
        <v>169.85458486289397</v>
      </c>
      <c r="CJ69" s="15">
        <f t="shared" si="76"/>
        <v>734.43349227261092</v>
      </c>
      <c r="CK69" s="15">
        <f t="shared" si="77"/>
        <v>394.72432254682303</v>
      </c>
      <c r="CL69" s="15">
        <f t="shared" si="78"/>
        <v>3.3238956008484735</v>
      </c>
      <c r="CM69" s="15">
        <f t="shared" si="175"/>
        <v>77.243655626572917</v>
      </c>
      <c r="CN69" s="15">
        <f t="shared" si="176"/>
        <v>25.753106844470874</v>
      </c>
      <c r="CO69" s="15">
        <f t="shared" si="79"/>
        <v>102.99676247104379</v>
      </c>
      <c r="CP69" s="15">
        <f t="shared" si="80"/>
        <v>51.490548782102039</v>
      </c>
      <c r="CQ69" s="15">
        <f t="shared" si="81"/>
        <v>2.9993917274939172</v>
      </c>
      <c r="CR69" s="15">
        <f t="shared" si="177"/>
        <v>484.32758966992122</v>
      </c>
      <c r="CS69" s="15">
        <f t="shared" si="178"/>
        <v>329.1980172363476</v>
      </c>
      <c r="CT69" s="15">
        <f t="shared" si="82"/>
        <v>813.52560690626888</v>
      </c>
      <c r="CU69" s="15">
        <f t="shared" si="83"/>
        <v>155.12957243357363</v>
      </c>
      <c r="CV69" s="15">
        <f t="shared" si="84"/>
        <v>1.4712348322626694</v>
      </c>
      <c r="CW69" s="15">
        <f t="shared" si="212"/>
        <v>95.681250976902732</v>
      </c>
      <c r="CX69" s="15">
        <f t="shared" si="210"/>
        <v>287.20040199910522</v>
      </c>
      <c r="CY69" s="15">
        <f t="shared" si="85"/>
        <v>382.88165297600796</v>
      </c>
      <c r="CZ69" s="15">
        <f t="shared" si="86"/>
        <v>-191.51915102220249</v>
      </c>
      <c r="DA69" s="15">
        <f t="shared" si="87"/>
        <v>0.33315152176284496</v>
      </c>
      <c r="DB69" s="15">
        <f t="shared" si="179"/>
        <v>45.349905300938673</v>
      </c>
      <c r="DC69" s="15">
        <f t="shared" si="180"/>
        <v>55.077812448393914</v>
      </c>
      <c r="DD69" s="15">
        <f t="shared" si="88"/>
        <v>100.42771774933259</v>
      </c>
      <c r="DE69" s="15">
        <f t="shared" si="89"/>
        <v>-9.727907147455241</v>
      </c>
      <c r="DF69" s="15">
        <f t="shared" si="90"/>
        <v>0.82337883959044367</v>
      </c>
      <c r="DG69" s="15">
        <f>IF(AH69&lt;&gt;0,AH69/$BW69," ")</f>
        <v>83.979565567644983</v>
      </c>
      <c r="DH69" s="15">
        <f t="shared" si="140"/>
        <v>115.92031061379834</v>
      </c>
      <c r="DI69" s="15">
        <f t="shared" si="91"/>
        <v>199.89987618144332</v>
      </c>
      <c r="DJ69" s="15">
        <f t="shared" si="92"/>
        <v>-31.940745046153353</v>
      </c>
      <c r="DK69" s="15">
        <f t="shared" si="93"/>
        <v>0.72445945945945944</v>
      </c>
      <c r="DL69" s="15">
        <f t="shared" si="181"/>
        <v>26.708666161692726</v>
      </c>
      <c r="DM69" s="15">
        <f t="shared" si="182"/>
        <v>6.4539416179574207</v>
      </c>
      <c r="DN69" s="15">
        <f t="shared" si="94"/>
        <v>33.162607779650145</v>
      </c>
      <c r="DO69" s="15">
        <f t="shared" si="95"/>
        <v>20.254724543735307</v>
      </c>
      <c r="DP69" s="15">
        <f t="shared" si="96"/>
        <v>4.1383495145631075</v>
      </c>
      <c r="DQ69" s="15">
        <f t="shared" si="183"/>
        <v>19.299165226513452</v>
      </c>
      <c r="DR69" s="15">
        <f t="shared" si="184"/>
        <v>15.351608702908429</v>
      </c>
      <c r="DS69" s="15">
        <f t="shared" si="97"/>
        <v>34.650773929421881</v>
      </c>
      <c r="DT69" s="15">
        <f t="shared" si="98"/>
        <v>3.947556523605023</v>
      </c>
      <c r="DU69" s="15">
        <f t="shared" si="99"/>
        <v>1.2571428571428571</v>
      </c>
      <c r="DV69" s="15">
        <f t="shared" si="185"/>
        <v>1.112208385618876</v>
      </c>
      <c r="DW69" s="15">
        <f t="shared" si="186"/>
        <v>4.4644984493152062</v>
      </c>
      <c r="DX69" s="15">
        <f t="shared" si="100"/>
        <v>5.5767068349340825</v>
      </c>
      <c r="DY69" s="15">
        <f t="shared" si="101"/>
        <v>-3.35229006369633</v>
      </c>
      <c r="DZ69" s="15">
        <f t="shared" si="102"/>
        <v>0.24912280701754388</v>
      </c>
      <c r="EA69" s="15">
        <f t="shared" si="136"/>
        <v>281.81167404624733</v>
      </c>
      <c r="EB69" s="15">
        <f t="shared" si="137"/>
        <v>467.97342692927168</v>
      </c>
      <c r="EC69" s="15">
        <f t="shared" si="103"/>
        <v>749.78510097551907</v>
      </c>
      <c r="ED69" s="15">
        <f t="shared" si="104"/>
        <v>-186.16175288302435</v>
      </c>
      <c r="EE69" s="28">
        <f t="shared" si="105"/>
        <v>0.6021958894021554</v>
      </c>
      <c r="EF69" s="5">
        <f t="shared" si="187"/>
        <v>6593.6781912678407</v>
      </c>
      <c r="EG69" s="5">
        <f t="shared" si="188"/>
        <v>848.47909440271167</v>
      </c>
      <c r="EH69" s="5">
        <f t="shared" si="189"/>
        <v>463.88048034225761</v>
      </c>
      <c r="EI69" s="5">
        <f t="shared" si="190"/>
        <v>1725.1294814017624</v>
      </c>
      <c r="EJ69" s="5">
        <f t="shared" si="191"/>
        <v>868.08041978183314</v>
      </c>
      <c r="EK69" s="5">
        <f t="shared" si="192"/>
        <v>1111.7784641731587</v>
      </c>
      <c r="EL69" s="5">
        <f t="shared" si="193"/>
        <v>1494.5592086121619</v>
      </c>
      <c r="EM69" s="5">
        <f t="shared" si="194"/>
        <v>1605.1608724564865</v>
      </c>
      <c r="EN69" s="5">
        <f t="shared" si="195"/>
        <v>504.1294683553869</v>
      </c>
      <c r="EO69" s="5">
        <f t="shared" si="196"/>
        <v>404.94345649246719</v>
      </c>
      <c r="EP69" s="5">
        <f t="shared" si="197"/>
        <v>369.63507379206862</v>
      </c>
      <c r="EQ69" s="5">
        <f t="shared" si="198"/>
        <v>173.17954908070016</v>
      </c>
      <c r="ER69" s="5">
        <f t="shared" si="199"/>
        <v>49.607823917029009</v>
      </c>
      <c r="ES69" s="5">
        <f t="shared" si="200"/>
        <v>357.6374990186776</v>
      </c>
      <c r="ET69" s="5">
        <f t="shared" si="201"/>
        <v>498.1983301020864</v>
      </c>
      <c r="EU69" s="5">
        <f t="shared" si="202"/>
        <v>21.067175821714756</v>
      </c>
      <c r="EV69" s="5">
        <f t="shared" si="203"/>
        <v>134.44497347066701</v>
      </c>
      <c r="EW69" s="5">
        <f t="shared" si="204"/>
        <v>18.896398026750905</v>
      </c>
      <c r="EX69" s="5">
        <f t="shared" si="205"/>
        <v>51.359337207753335</v>
      </c>
      <c r="EY69" s="5">
        <f t="shared" si="206"/>
        <v>11.458715732604501</v>
      </c>
      <c r="EZ69" s="5">
        <f t="shared" si="207"/>
        <v>29.916681147295765</v>
      </c>
      <c r="FA69" s="5">
        <f t="shared" si="208"/>
        <v>46.54281246894525</v>
      </c>
      <c r="FB69" s="5">
        <f t="shared" si="209"/>
        <v>87.229153478449419</v>
      </c>
      <c r="FC69" s="5">
        <f t="shared" si="106"/>
        <v>11.686192996698262</v>
      </c>
    </row>
    <row r="71" spans="1:159">
      <c r="A71" t="s">
        <v>319</v>
      </c>
    </row>
    <row r="72" spans="1:159" s="18" customFormat="1">
      <c r="A72" s="18" t="s">
        <v>320</v>
      </c>
      <c r="C72" s="40"/>
      <c r="D72" s="40"/>
      <c r="E72" s="40"/>
      <c r="F72" s="40"/>
      <c r="G72" s="40"/>
      <c r="H72" s="40"/>
      <c r="I72" s="40"/>
    </row>
    <row r="73" spans="1:159">
      <c r="A73" s="18" t="s">
        <v>321</v>
      </c>
    </row>
    <row r="74" spans="1:159">
      <c r="A74" s="40" t="s">
        <v>328</v>
      </c>
    </row>
  </sheetData>
  <mergeCells count="32">
    <mergeCell ref="D2:G2"/>
    <mergeCell ref="H2:I2"/>
    <mergeCell ref="BX2:CB2"/>
    <mergeCell ref="J2:M2"/>
    <mergeCell ref="N2:Q2"/>
    <mergeCell ref="R2:U2"/>
    <mergeCell ref="V2:Y2"/>
    <mergeCell ref="Z2:AC2"/>
    <mergeCell ref="AD2:AG2"/>
    <mergeCell ref="AH2:AK2"/>
    <mergeCell ref="AL2:AO2"/>
    <mergeCell ref="AP2:AS2"/>
    <mergeCell ref="AT2:AW2"/>
    <mergeCell ref="AX2:BV2"/>
    <mergeCell ref="DB2:DF2"/>
    <mergeCell ref="CC2:CG2"/>
    <mergeCell ref="CH2:CL2"/>
    <mergeCell ref="CM2:CQ2"/>
    <mergeCell ref="CR2:CV2"/>
    <mergeCell ref="CW2:DA2"/>
    <mergeCell ref="EF2:FC2"/>
    <mergeCell ref="DG2:DK2"/>
    <mergeCell ref="DL2:DP2"/>
    <mergeCell ref="DQ2:DU2"/>
    <mergeCell ref="DV2:DZ2"/>
    <mergeCell ref="EA2:EE2"/>
    <mergeCell ref="EF1:FC1"/>
    <mergeCell ref="B1:G1"/>
    <mergeCell ref="H1:I1"/>
    <mergeCell ref="J1:AW1"/>
    <mergeCell ref="AX1:BV1"/>
    <mergeCell ref="BX1:EE1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Y1324"/>
  <sheetViews>
    <sheetView workbookViewId="0">
      <pane xSplit="4" ySplit="2" topLeftCell="E3" activePane="bottomRight" state="frozen"/>
      <selection pane="topRight" activeCell="G1" sqref="G1"/>
      <selection pane="bottomLeft" activeCell="A3" sqref="A3"/>
      <selection pane="bottomRight"/>
    </sheetView>
  </sheetViews>
  <sheetFormatPr defaultRowHeight="12.75"/>
  <cols>
    <col min="1" max="1" width="20.85546875" style="7" customWidth="1"/>
    <col min="2" max="2" width="12.42578125" customWidth="1"/>
    <col min="4" max="4" width="24.42578125" customWidth="1"/>
    <col min="5" max="10" width="10.7109375" customWidth="1"/>
    <col min="19" max="24" width="10.7109375" customWidth="1"/>
  </cols>
  <sheetData>
    <row r="1" spans="1:25">
      <c r="E1" s="62" t="s">
        <v>190</v>
      </c>
      <c r="F1" s="62"/>
      <c r="G1" s="62"/>
      <c r="H1" s="62"/>
      <c r="I1" s="62"/>
      <c r="J1" s="63"/>
      <c r="K1" s="60" t="s">
        <v>344</v>
      </c>
      <c r="L1" s="62"/>
      <c r="M1" s="62"/>
      <c r="N1" s="63"/>
      <c r="O1" s="60" t="s">
        <v>339</v>
      </c>
      <c r="P1" s="62"/>
      <c r="Q1" s="62"/>
      <c r="R1" s="63"/>
      <c r="S1" s="61" t="s">
        <v>338</v>
      </c>
      <c r="T1" s="61"/>
      <c r="U1" s="61"/>
      <c r="V1" s="61"/>
      <c r="W1" s="61"/>
      <c r="X1" s="61"/>
    </row>
    <row r="2" spans="1:25" s="3" customFormat="1" ht="63.75">
      <c r="A2" s="48" t="s">
        <v>352</v>
      </c>
      <c r="B2" s="4" t="s">
        <v>351</v>
      </c>
      <c r="C2" s="4" t="s">
        <v>329</v>
      </c>
      <c r="D2" s="4" t="s">
        <v>330</v>
      </c>
      <c r="E2" s="2" t="s">
        <v>89</v>
      </c>
      <c r="F2" s="2" t="s">
        <v>90</v>
      </c>
      <c r="G2" s="2" t="s">
        <v>87</v>
      </c>
      <c r="H2" s="2" t="s">
        <v>88</v>
      </c>
      <c r="I2" s="2" t="s">
        <v>283</v>
      </c>
      <c r="J2" s="20" t="s">
        <v>284</v>
      </c>
      <c r="K2" s="2" t="s">
        <v>188</v>
      </c>
      <c r="L2" s="2" t="s">
        <v>187</v>
      </c>
      <c r="M2" s="2" t="s">
        <v>189</v>
      </c>
      <c r="N2" s="20" t="s">
        <v>282</v>
      </c>
      <c r="O2" s="2" t="s">
        <v>188</v>
      </c>
      <c r="P2" s="2" t="s">
        <v>187</v>
      </c>
      <c r="Q2" s="2" t="s">
        <v>189</v>
      </c>
      <c r="R2" s="20" t="s">
        <v>282</v>
      </c>
      <c r="S2" s="2" t="s">
        <v>89</v>
      </c>
      <c r="T2" s="2" t="s">
        <v>90</v>
      </c>
      <c r="U2" s="2" t="s">
        <v>87</v>
      </c>
      <c r="V2" s="2" t="s">
        <v>88</v>
      </c>
      <c r="W2" s="2" t="s">
        <v>283</v>
      </c>
      <c r="X2" s="2" t="s">
        <v>284</v>
      </c>
      <c r="Y2" s="2" t="s">
        <v>192</v>
      </c>
    </row>
    <row r="3" spans="1:25">
      <c r="A3" s="7" t="s">
        <v>91</v>
      </c>
      <c r="B3" t="s">
        <v>70</v>
      </c>
      <c r="C3" t="s">
        <v>2</v>
      </c>
      <c r="D3" t="s">
        <v>3</v>
      </c>
      <c r="E3" s="1">
        <v>4.5304399143765604E-3</v>
      </c>
      <c r="F3" s="1">
        <v>4.2653547948330499E-3</v>
      </c>
      <c r="G3" s="1">
        <v>1.6006033503624399E-2</v>
      </c>
      <c r="H3" s="1">
        <v>1.90848722410683E-2</v>
      </c>
      <c r="I3" s="1">
        <v>2.0536473418001001E-2</v>
      </c>
      <c r="J3" s="50">
        <v>2.3350227035901401E-2</v>
      </c>
      <c r="N3" s="21"/>
      <c r="R3" s="21"/>
    </row>
    <row r="4" spans="1:25">
      <c r="A4" s="7" t="s">
        <v>91</v>
      </c>
      <c r="B4" t="s">
        <v>70</v>
      </c>
      <c r="C4" t="s">
        <v>4</v>
      </c>
      <c r="D4" t="s">
        <v>5</v>
      </c>
      <c r="E4" s="1">
        <v>2.8666194043669798E-4</v>
      </c>
      <c r="F4" s="1">
        <v>1.14066969585694E-2</v>
      </c>
      <c r="G4" s="1">
        <v>4.4719692550620099E-9</v>
      </c>
      <c r="H4" s="1">
        <v>1.9793787275491699E-8</v>
      </c>
      <c r="I4" s="1">
        <v>2.8666641240595301E-4</v>
      </c>
      <c r="J4" s="50">
        <v>1.14067167523567E-2</v>
      </c>
      <c r="N4" s="21"/>
      <c r="R4" s="21"/>
    </row>
    <row r="5" spans="1:25">
      <c r="A5" s="7" t="s">
        <v>91</v>
      </c>
      <c r="B5" t="s">
        <v>70</v>
      </c>
      <c r="C5" t="s">
        <v>6</v>
      </c>
      <c r="D5" t="s">
        <v>7</v>
      </c>
      <c r="E5" s="1">
        <v>1.69341003563281E-5</v>
      </c>
      <c r="F5" s="1">
        <v>3.70152658810222E-5</v>
      </c>
      <c r="G5" s="1">
        <v>7.5481779519087004E-4</v>
      </c>
      <c r="H5" s="1">
        <v>1.67481204474422E-3</v>
      </c>
      <c r="I5" s="1">
        <v>7.7175189554719802E-4</v>
      </c>
      <c r="J5" s="50">
        <v>1.7118273106252399E-3</v>
      </c>
      <c r="N5" s="21"/>
      <c r="R5" s="21"/>
    </row>
    <row r="6" spans="1:25">
      <c r="A6" s="7" t="s">
        <v>91</v>
      </c>
      <c r="B6" t="s">
        <v>70</v>
      </c>
      <c r="C6" t="s">
        <v>8</v>
      </c>
      <c r="D6" t="s">
        <v>9</v>
      </c>
      <c r="E6" s="1">
        <v>2.01410781559134E-2</v>
      </c>
      <c r="F6" s="1">
        <v>7.7919762902899899E-3</v>
      </c>
      <c r="G6" s="1">
        <v>0.62341712505345903</v>
      </c>
      <c r="H6" s="1">
        <v>0.29409090878567001</v>
      </c>
      <c r="I6" s="1">
        <v>0.64355820320937196</v>
      </c>
      <c r="J6" s="50">
        <v>0.30188288507596001</v>
      </c>
      <c r="N6" s="21"/>
      <c r="R6" s="21"/>
    </row>
    <row r="7" spans="1:25">
      <c r="A7" s="7" t="s">
        <v>91</v>
      </c>
      <c r="B7" t="s">
        <v>70</v>
      </c>
      <c r="C7" t="s">
        <v>10</v>
      </c>
      <c r="D7" t="s">
        <v>11</v>
      </c>
      <c r="E7" s="1">
        <v>2.3028922621510101E-3</v>
      </c>
      <c r="F7" s="1">
        <v>1.77374890371154E-3</v>
      </c>
      <c r="G7" s="1">
        <v>3.1246783840431998E-2</v>
      </c>
      <c r="H7" s="1">
        <v>4.1029494957199403E-2</v>
      </c>
      <c r="I7" s="1">
        <v>3.3549676102582998E-2</v>
      </c>
      <c r="J7" s="50">
        <v>4.2803243860910903E-2</v>
      </c>
      <c r="N7" s="21"/>
      <c r="R7" s="21"/>
    </row>
    <row r="8" spans="1:25">
      <c r="A8" s="7" t="s">
        <v>91</v>
      </c>
      <c r="B8" t="s">
        <v>70</v>
      </c>
      <c r="C8" t="s">
        <v>12</v>
      </c>
      <c r="D8" t="s">
        <v>13</v>
      </c>
      <c r="E8" s="1">
        <v>3.4201600464621201E-2</v>
      </c>
      <c r="F8" s="1">
        <v>5.0362982429480504E-3</v>
      </c>
      <c r="G8" s="1">
        <v>2.5829610270611598E-2</v>
      </c>
      <c r="H8" s="1">
        <v>4.7765605344785899E-3</v>
      </c>
      <c r="I8" s="1">
        <v>6.0031210735232703E-2</v>
      </c>
      <c r="J8" s="50">
        <v>9.8128587774266394E-3</v>
      </c>
      <c r="N8" s="21"/>
      <c r="R8" s="21"/>
    </row>
    <row r="9" spans="1:25">
      <c r="A9" s="7" t="s">
        <v>91</v>
      </c>
      <c r="B9" t="s">
        <v>70</v>
      </c>
      <c r="C9" t="s">
        <v>14</v>
      </c>
      <c r="D9" t="s">
        <v>15</v>
      </c>
      <c r="E9" s="1">
        <v>5.5947287625211003E-3</v>
      </c>
      <c r="F9" s="1">
        <v>6.1039916169104503E-3</v>
      </c>
      <c r="G9" s="1">
        <v>2.7289037526578901E-2</v>
      </c>
      <c r="H9" s="1">
        <v>1.6435710077918199E-2</v>
      </c>
      <c r="I9" s="1">
        <v>3.2883766289100003E-2</v>
      </c>
      <c r="J9" s="50">
        <v>2.25397016948287E-2</v>
      </c>
      <c r="N9" s="21"/>
      <c r="R9" s="21"/>
    </row>
    <row r="10" spans="1:25">
      <c r="A10" s="7" t="s">
        <v>91</v>
      </c>
      <c r="B10" t="s">
        <v>70</v>
      </c>
      <c r="C10" t="s">
        <v>16</v>
      </c>
      <c r="D10" t="s">
        <v>17</v>
      </c>
      <c r="E10" s="1">
        <v>0.107240805095831</v>
      </c>
      <c r="F10" s="1">
        <v>2.5740508418464501E-2</v>
      </c>
      <c r="G10" s="1">
        <v>0.30949302042104698</v>
      </c>
      <c r="H10" s="1">
        <v>6.4666904804692699E-2</v>
      </c>
      <c r="I10" s="1">
        <v>0.41673382551687799</v>
      </c>
      <c r="J10" s="50">
        <v>9.0407413223157193E-2</v>
      </c>
      <c r="N10" s="21"/>
      <c r="R10" s="21"/>
    </row>
    <row r="11" spans="1:25">
      <c r="A11" s="7" t="s">
        <v>91</v>
      </c>
      <c r="B11" t="s">
        <v>70</v>
      </c>
      <c r="C11" t="s">
        <v>18</v>
      </c>
      <c r="D11" t="s">
        <v>19</v>
      </c>
      <c r="E11" s="1">
        <v>0.65900799966749402</v>
      </c>
      <c r="F11" s="1">
        <v>4.2630694722394703E-2</v>
      </c>
      <c r="G11" s="1">
        <v>0.173501284955866</v>
      </c>
      <c r="H11" s="1">
        <v>2.8073229057174701E-2</v>
      </c>
      <c r="I11" s="1">
        <v>0.83250928462336005</v>
      </c>
      <c r="J11" s="50">
        <v>7.0703923779569397E-2</v>
      </c>
      <c r="N11" s="21"/>
      <c r="R11" s="21"/>
    </row>
    <row r="12" spans="1:25">
      <c r="A12" s="7" t="s">
        <v>91</v>
      </c>
      <c r="B12" t="s">
        <v>70</v>
      </c>
      <c r="C12" t="s">
        <v>20</v>
      </c>
      <c r="D12" t="s">
        <v>21</v>
      </c>
      <c r="E12" s="1">
        <v>0.40414862893799902</v>
      </c>
      <c r="F12" s="1">
        <v>6.4295093622191907E-2</v>
      </c>
      <c r="G12" s="1">
        <v>9.6241355081209096E-2</v>
      </c>
      <c r="H12" s="1">
        <v>1.9343098682299598E-2</v>
      </c>
      <c r="I12" s="1">
        <v>0.50038998401920798</v>
      </c>
      <c r="J12" s="50">
        <v>8.3638192304491502E-2</v>
      </c>
      <c r="N12" s="21"/>
      <c r="R12" s="21"/>
    </row>
    <row r="13" spans="1:25">
      <c r="A13" s="7" t="s">
        <v>91</v>
      </c>
      <c r="B13" t="s">
        <v>70</v>
      </c>
      <c r="C13" t="s">
        <v>25</v>
      </c>
      <c r="D13" t="s">
        <v>26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50">
        <v>0</v>
      </c>
      <c r="N13" s="21"/>
      <c r="R13" s="21"/>
    </row>
    <row r="14" spans="1:25">
      <c r="A14" s="7" t="s">
        <v>91</v>
      </c>
      <c r="B14" t="s">
        <v>70</v>
      </c>
      <c r="C14" t="s">
        <v>22</v>
      </c>
      <c r="D14" t="s">
        <v>23</v>
      </c>
      <c r="E14" s="1">
        <v>0.22888607562386401</v>
      </c>
      <c r="F14" s="1">
        <v>9.6333510991657694E-3</v>
      </c>
      <c r="G14" s="1">
        <v>5.7767766004639003E-2</v>
      </c>
      <c r="H14" s="1">
        <v>2.0906489093128E-3</v>
      </c>
      <c r="I14" s="1">
        <v>0.28665384162850299</v>
      </c>
      <c r="J14" s="50">
        <v>1.17240000084786E-2</v>
      </c>
      <c r="N14" s="21"/>
      <c r="R14" s="21"/>
    </row>
    <row r="15" spans="1:25">
      <c r="A15" s="7" t="s">
        <v>92</v>
      </c>
      <c r="B15" t="s">
        <v>70</v>
      </c>
      <c r="C15" t="s">
        <v>2</v>
      </c>
      <c r="D15" t="s">
        <v>3</v>
      </c>
      <c r="E15" s="1">
        <v>4.6996936584142801E-3</v>
      </c>
      <c r="F15" s="1">
        <v>4.49998604306843E-3</v>
      </c>
      <c r="G15" s="1">
        <v>1.27116130274999E-2</v>
      </c>
      <c r="H15" s="1">
        <v>1.471272306504E-2</v>
      </c>
      <c r="I15" s="1">
        <v>1.7411306685914198E-2</v>
      </c>
      <c r="J15" s="50">
        <v>1.9212709108108399E-2</v>
      </c>
      <c r="N15" s="21"/>
      <c r="R15" s="21"/>
    </row>
    <row r="16" spans="1:25">
      <c r="A16" s="7" t="s">
        <v>92</v>
      </c>
      <c r="B16" t="s">
        <v>70</v>
      </c>
      <c r="C16" t="s">
        <v>4</v>
      </c>
      <c r="D16" t="s">
        <v>5</v>
      </c>
      <c r="E16" s="1">
        <v>2.2963758193730001E-4</v>
      </c>
      <c r="F16" s="1">
        <v>7.1189339499656799E-3</v>
      </c>
      <c r="G16" s="1">
        <v>1.5568647273614299E-8</v>
      </c>
      <c r="H16" s="1">
        <v>1.26606677658441E-8</v>
      </c>
      <c r="I16" s="1">
        <v>2.2965315058457399E-4</v>
      </c>
      <c r="J16" s="50">
        <v>7.1189466106334502E-3</v>
      </c>
      <c r="N16" s="21"/>
      <c r="R16" s="21"/>
    </row>
    <row r="17" spans="1:18">
      <c r="A17" s="7" t="s">
        <v>92</v>
      </c>
      <c r="B17" t="s">
        <v>70</v>
      </c>
      <c r="C17" t="s">
        <v>6</v>
      </c>
      <c r="D17" t="s">
        <v>7</v>
      </c>
      <c r="E17" s="1">
        <v>1.5032835079407299E-5</v>
      </c>
      <c r="F17" s="1">
        <v>3.2459990163657902E-5</v>
      </c>
      <c r="G17" s="1">
        <v>3.6230997093617098E-3</v>
      </c>
      <c r="H17" s="1">
        <v>8.0417037430339702E-3</v>
      </c>
      <c r="I17" s="1">
        <v>3.6381325444411199E-3</v>
      </c>
      <c r="J17" s="50">
        <v>8.0741637331976299E-3</v>
      </c>
      <c r="N17" s="21"/>
      <c r="R17" s="21"/>
    </row>
    <row r="18" spans="1:18">
      <c r="A18" s="7" t="s">
        <v>92</v>
      </c>
      <c r="B18" t="s">
        <v>70</v>
      </c>
      <c r="C18" t="s">
        <v>8</v>
      </c>
      <c r="D18" t="s">
        <v>9</v>
      </c>
      <c r="E18" s="1">
        <v>1.13666492624361E-2</v>
      </c>
      <c r="F18" s="1">
        <v>4.4170937391293302E-3</v>
      </c>
      <c r="G18" s="1">
        <v>0.29951644196149302</v>
      </c>
      <c r="H18" s="1">
        <v>0.123659349152035</v>
      </c>
      <c r="I18" s="1">
        <v>0.31088309122392899</v>
      </c>
      <c r="J18" s="50">
        <v>0.12807644289116399</v>
      </c>
      <c r="N18" s="21"/>
      <c r="R18" s="21"/>
    </row>
    <row r="19" spans="1:18">
      <c r="A19" s="7" t="s">
        <v>92</v>
      </c>
      <c r="B19" t="s">
        <v>70</v>
      </c>
      <c r="C19" t="s">
        <v>10</v>
      </c>
      <c r="D19" t="s">
        <v>11</v>
      </c>
      <c r="E19" s="1">
        <v>2.4170641162999198E-3</v>
      </c>
      <c r="F19" s="1">
        <v>1.95711472663082E-3</v>
      </c>
      <c r="G19" s="1">
        <v>3.3653007803701299E-2</v>
      </c>
      <c r="H19" s="1">
        <v>4.8545883595943098E-2</v>
      </c>
      <c r="I19" s="1">
        <v>3.6070071920001202E-2</v>
      </c>
      <c r="J19" s="50">
        <v>5.0502998322573898E-2</v>
      </c>
      <c r="N19" s="21"/>
      <c r="R19" s="21"/>
    </row>
    <row r="20" spans="1:18">
      <c r="A20" s="7" t="s">
        <v>92</v>
      </c>
      <c r="B20" t="s">
        <v>70</v>
      </c>
      <c r="C20" t="s">
        <v>12</v>
      </c>
      <c r="D20" t="s">
        <v>13</v>
      </c>
      <c r="E20" s="1">
        <v>3.19708021811193E-2</v>
      </c>
      <c r="F20" s="1">
        <v>4.66298284019617E-3</v>
      </c>
      <c r="G20" s="1">
        <v>2.84462168739846E-2</v>
      </c>
      <c r="H20" s="1">
        <v>5.2977037062062696E-3</v>
      </c>
      <c r="I20" s="1">
        <v>6.0417019055103903E-2</v>
      </c>
      <c r="J20" s="50">
        <v>9.9606865464024405E-3</v>
      </c>
      <c r="N20" s="21"/>
      <c r="R20" s="21"/>
    </row>
    <row r="21" spans="1:18">
      <c r="A21" s="7" t="s">
        <v>92</v>
      </c>
      <c r="B21" t="s">
        <v>70</v>
      </c>
      <c r="C21" t="s">
        <v>14</v>
      </c>
      <c r="D21" t="s">
        <v>15</v>
      </c>
      <c r="E21" s="1">
        <v>5.1891387878888499E-3</v>
      </c>
      <c r="F21" s="1">
        <v>5.7771999703043102E-3</v>
      </c>
      <c r="G21" s="1">
        <v>1.5322020404421301E-2</v>
      </c>
      <c r="H21" s="1">
        <v>8.3373416701253995E-3</v>
      </c>
      <c r="I21" s="1">
        <v>2.05111591923102E-2</v>
      </c>
      <c r="J21" s="50">
        <v>1.41145416404297E-2</v>
      </c>
      <c r="N21" s="21"/>
      <c r="R21" s="21"/>
    </row>
    <row r="22" spans="1:18">
      <c r="A22" s="7" t="s">
        <v>92</v>
      </c>
      <c r="B22" t="s">
        <v>70</v>
      </c>
      <c r="C22" t="s">
        <v>16</v>
      </c>
      <c r="D22" t="s">
        <v>17</v>
      </c>
      <c r="E22" s="1">
        <v>9.2283022438859899E-2</v>
      </c>
      <c r="F22" s="1">
        <v>1.70411313879992E-2</v>
      </c>
      <c r="G22" s="1">
        <v>0.40501198938413302</v>
      </c>
      <c r="H22" s="1">
        <v>4.30483557295556E-2</v>
      </c>
      <c r="I22" s="1">
        <v>0.49729501182299302</v>
      </c>
      <c r="J22" s="50">
        <v>6.0089487117554803E-2</v>
      </c>
      <c r="N22" s="21"/>
      <c r="R22" s="21"/>
    </row>
    <row r="23" spans="1:18">
      <c r="A23" s="7" t="s">
        <v>92</v>
      </c>
      <c r="B23" t="s">
        <v>70</v>
      </c>
      <c r="C23" t="s">
        <v>18</v>
      </c>
      <c r="D23" t="s">
        <v>19</v>
      </c>
      <c r="E23" s="1">
        <v>0.61828063243697196</v>
      </c>
      <c r="F23" s="1">
        <v>4.0295955050711603E-2</v>
      </c>
      <c r="G23" s="1">
        <v>0.15049707209447399</v>
      </c>
      <c r="H23" s="1">
        <v>2.4645144160324699E-2</v>
      </c>
      <c r="I23" s="1">
        <v>0.768777704531446</v>
      </c>
      <c r="J23" s="50">
        <v>6.4941099211036302E-2</v>
      </c>
      <c r="N23" s="21"/>
      <c r="R23" s="21"/>
    </row>
    <row r="24" spans="1:18">
      <c r="A24" s="7" t="s">
        <v>92</v>
      </c>
      <c r="B24" t="s">
        <v>70</v>
      </c>
      <c r="C24" t="s">
        <v>20</v>
      </c>
      <c r="D24" t="s">
        <v>21</v>
      </c>
      <c r="E24" s="1">
        <v>0.40636203487281197</v>
      </c>
      <c r="F24" s="1">
        <v>6.4463988228688596E-2</v>
      </c>
      <c r="G24" s="1">
        <v>2.0321000913487298E-2</v>
      </c>
      <c r="H24" s="1">
        <v>4.0826848329437197E-3</v>
      </c>
      <c r="I24" s="1">
        <v>0.42668303578629901</v>
      </c>
      <c r="J24" s="50">
        <v>6.8546673061632299E-2</v>
      </c>
      <c r="N24" s="21"/>
      <c r="R24" s="21"/>
    </row>
    <row r="25" spans="1:18">
      <c r="A25" s="7" t="s">
        <v>92</v>
      </c>
      <c r="B25" t="s">
        <v>70</v>
      </c>
      <c r="C25" t="s">
        <v>25</v>
      </c>
      <c r="D25" t="s">
        <v>26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50">
        <v>0</v>
      </c>
      <c r="N25" s="21"/>
      <c r="R25" s="21"/>
    </row>
    <row r="26" spans="1:18">
      <c r="A26" s="7" t="s">
        <v>92</v>
      </c>
      <c r="B26" t="s">
        <v>70</v>
      </c>
      <c r="C26" t="s">
        <v>22</v>
      </c>
      <c r="D26" t="s">
        <v>23</v>
      </c>
      <c r="E26" s="1">
        <v>0.225384433099792</v>
      </c>
      <c r="F26" s="1">
        <v>9.4709231860356305E-3</v>
      </c>
      <c r="G26" s="1">
        <v>4.17336775350109E-2</v>
      </c>
      <c r="H26" s="1">
        <v>1.5111685281143899E-3</v>
      </c>
      <c r="I26" s="1">
        <v>0.26711811063480301</v>
      </c>
      <c r="J26" s="50">
        <v>1.0982091714150001E-2</v>
      </c>
      <c r="N26" s="21"/>
      <c r="R26" s="21"/>
    </row>
    <row r="27" spans="1:18">
      <c r="A27" s="7" t="s">
        <v>93</v>
      </c>
      <c r="B27" t="s">
        <v>70</v>
      </c>
      <c r="C27" t="s">
        <v>2</v>
      </c>
      <c r="D27" t="s">
        <v>3</v>
      </c>
      <c r="E27" s="1">
        <v>6.21642020044975E-3</v>
      </c>
      <c r="F27" s="1">
        <v>5.9579776285800896E-3</v>
      </c>
      <c r="G27" s="1">
        <v>1.8688092317319199E-2</v>
      </c>
      <c r="H27" s="1">
        <v>1.76903447548123E-2</v>
      </c>
      <c r="I27" s="1">
        <v>2.4904512517768901E-2</v>
      </c>
      <c r="J27" s="50">
        <v>2.36483223833923E-2</v>
      </c>
      <c r="N27" s="21"/>
      <c r="R27" s="21"/>
    </row>
    <row r="28" spans="1:18">
      <c r="A28" s="7" t="s">
        <v>93</v>
      </c>
      <c r="B28" t="s">
        <v>70</v>
      </c>
      <c r="C28" t="s">
        <v>4</v>
      </c>
      <c r="D28" t="s">
        <v>5</v>
      </c>
      <c r="E28" s="1">
        <v>3.0576500737402999E-4</v>
      </c>
      <c r="F28" s="1">
        <v>1.30208062827562E-2</v>
      </c>
      <c r="G28" s="1">
        <v>8.4848419568073804E-4</v>
      </c>
      <c r="H28" s="1">
        <v>1.5452512872767801E-2</v>
      </c>
      <c r="I28" s="1">
        <v>1.15424920305477E-3</v>
      </c>
      <c r="J28" s="50">
        <v>2.8473319155524E-2</v>
      </c>
      <c r="N28" s="21"/>
      <c r="R28" s="21"/>
    </row>
    <row r="29" spans="1:18">
      <c r="A29" s="7" t="s">
        <v>93</v>
      </c>
      <c r="B29" t="s">
        <v>70</v>
      </c>
      <c r="C29" t="s">
        <v>6</v>
      </c>
      <c r="D29" t="s">
        <v>7</v>
      </c>
      <c r="E29" s="1">
        <v>7.7729677689219402E-6</v>
      </c>
      <c r="F29" s="1">
        <v>1.7199786859000401E-5</v>
      </c>
      <c r="G29" s="1">
        <v>7.2268658897002899E-3</v>
      </c>
      <c r="H29" s="1">
        <v>1.6014093168815999E-2</v>
      </c>
      <c r="I29" s="1">
        <v>7.2346388574692101E-3</v>
      </c>
      <c r="J29" s="50">
        <v>1.6031292955675E-2</v>
      </c>
      <c r="N29" s="21"/>
      <c r="R29" s="21"/>
    </row>
    <row r="30" spans="1:18">
      <c r="A30" s="7" t="s">
        <v>93</v>
      </c>
      <c r="B30" t="s">
        <v>70</v>
      </c>
      <c r="C30" t="s">
        <v>8</v>
      </c>
      <c r="D30" t="s">
        <v>9</v>
      </c>
      <c r="E30" s="1">
        <v>1.36706514484793E-2</v>
      </c>
      <c r="F30" s="1">
        <v>5.2649143310849796E-3</v>
      </c>
      <c r="G30" s="1">
        <v>3.72322815579572E-2</v>
      </c>
      <c r="H30" s="1">
        <v>1.6172968847920601E-2</v>
      </c>
      <c r="I30" s="1">
        <v>5.0902933006436502E-2</v>
      </c>
      <c r="J30" s="50">
        <v>2.14378831790056E-2</v>
      </c>
      <c r="N30" s="21"/>
      <c r="R30" s="21"/>
    </row>
    <row r="31" spans="1:18">
      <c r="A31" s="7" t="s">
        <v>93</v>
      </c>
      <c r="B31" t="s">
        <v>70</v>
      </c>
      <c r="C31" t="s">
        <v>10</v>
      </c>
      <c r="D31" t="s">
        <v>11</v>
      </c>
      <c r="E31" s="1">
        <v>3.5964392702722398E-3</v>
      </c>
      <c r="F31" s="1">
        <v>2.5424016866940498E-3</v>
      </c>
      <c r="G31" s="1">
        <v>1.5474793466346001E-2</v>
      </c>
      <c r="H31" s="1">
        <v>1.16546829621246E-2</v>
      </c>
      <c r="I31" s="1">
        <v>1.9071232736618302E-2</v>
      </c>
      <c r="J31" s="50">
        <v>1.4197084648818701E-2</v>
      </c>
      <c r="N31" s="21"/>
      <c r="R31" s="21"/>
    </row>
    <row r="32" spans="1:18">
      <c r="A32" s="7" t="s">
        <v>93</v>
      </c>
      <c r="B32" t="s">
        <v>70</v>
      </c>
      <c r="C32" t="s">
        <v>12</v>
      </c>
      <c r="D32" t="s">
        <v>13</v>
      </c>
      <c r="E32" s="1">
        <v>6.1686641718502001E-2</v>
      </c>
      <c r="F32" s="1">
        <v>9.2884212244291504E-3</v>
      </c>
      <c r="G32" s="1">
        <v>1.0688892429134801E-2</v>
      </c>
      <c r="H32" s="1">
        <v>1.9567485364409402E-3</v>
      </c>
      <c r="I32" s="1">
        <v>7.2375534147636797E-2</v>
      </c>
      <c r="J32" s="50">
        <v>1.1245169760870101E-2</v>
      </c>
      <c r="N32" s="21"/>
      <c r="R32" s="21"/>
    </row>
    <row r="33" spans="1:18">
      <c r="A33" s="7" t="s">
        <v>93</v>
      </c>
      <c r="B33" t="s">
        <v>70</v>
      </c>
      <c r="C33" t="s">
        <v>14</v>
      </c>
      <c r="D33" t="s">
        <v>15</v>
      </c>
      <c r="E33" s="1">
        <v>8.8888548428488496E-3</v>
      </c>
      <c r="F33" s="1">
        <v>9.6423722944117499E-3</v>
      </c>
      <c r="G33" s="1">
        <v>3.6690363783684697E-2</v>
      </c>
      <c r="H33" s="1">
        <v>2.1932544715020399E-2</v>
      </c>
      <c r="I33" s="1">
        <v>4.5579218626533601E-2</v>
      </c>
      <c r="J33" s="50">
        <v>3.1574917009432102E-2</v>
      </c>
      <c r="N33" s="21"/>
      <c r="R33" s="21"/>
    </row>
    <row r="34" spans="1:18">
      <c r="A34" s="7" t="s">
        <v>93</v>
      </c>
      <c r="B34" t="s">
        <v>70</v>
      </c>
      <c r="C34" t="s">
        <v>16</v>
      </c>
      <c r="D34" t="s">
        <v>17</v>
      </c>
      <c r="E34" s="1">
        <v>7.3069232242389606E-2</v>
      </c>
      <c r="F34" s="1">
        <v>1.58277923745915E-2</v>
      </c>
      <c r="G34" s="1">
        <v>5.30260428780224E-2</v>
      </c>
      <c r="H34" s="1">
        <v>1.05537019876062E-2</v>
      </c>
      <c r="I34" s="1">
        <v>0.12609527512041199</v>
      </c>
      <c r="J34" s="50">
        <v>2.6381494362197701E-2</v>
      </c>
      <c r="N34" s="21"/>
      <c r="R34" s="21"/>
    </row>
    <row r="35" spans="1:18">
      <c r="A35" s="7" t="s">
        <v>93</v>
      </c>
      <c r="B35" t="s">
        <v>70</v>
      </c>
      <c r="C35" t="s">
        <v>18</v>
      </c>
      <c r="D35" t="s">
        <v>19</v>
      </c>
      <c r="E35" s="1">
        <v>1.2226830312492101</v>
      </c>
      <c r="F35" s="1">
        <v>8.0028341386007701E-2</v>
      </c>
      <c r="G35" s="1">
        <v>1.35697762170369</v>
      </c>
      <c r="H35" s="1">
        <v>0.22555298662264001</v>
      </c>
      <c r="I35" s="1">
        <v>2.5796606529528998</v>
      </c>
      <c r="J35" s="50">
        <v>0.30558132800864801</v>
      </c>
      <c r="N35" s="21"/>
      <c r="R35" s="21"/>
    </row>
    <row r="36" spans="1:18">
      <c r="A36" s="7" t="s">
        <v>93</v>
      </c>
      <c r="B36" t="s">
        <v>70</v>
      </c>
      <c r="C36" t="s">
        <v>20</v>
      </c>
      <c r="D36" t="s">
        <v>21</v>
      </c>
      <c r="E36" s="1">
        <v>0.50864095000140697</v>
      </c>
      <c r="F36" s="1">
        <v>8.1870148147214605E-2</v>
      </c>
      <c r="G36" s="1">
        <v>6.0788847501132004E-3</v>
      </c>
      <c r="H36" s="1">
        <v>1.22617647988964E-3</v>
      </c>
      <c r="I36" s="1">
        <v>0.51471983475151994</v>
      </c>
      <c r="J36" s="50">
        <v>8.3096324627104201E-2</v>
      </c>
      <c r="N36" s="21"/>
      <c r="R36" s="21"/>
    </row>
    <row r="37" spans="1:18">
      <c r="A37" s="7" t="s">
        <v>93</v>
      </c>
      <c r="B37" t="s">
        <v>70</v>
      </c>
      <c r="C37" t="s">
        <v>25</v>
      </c>
      <c r="D37" t="s">
        <v>26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50">
        <v>0</v>
      </c>
      <c r="N37" s="21"/>
      <c r="R37" s="21"/>
    </row>
    <row r="38" spans="1:18">
      <c r="A38" s="7" t="s">
        <v>93</v>
      </c>
      <c r="B38" t="s">
        <v>70</v>
      </c>
      <c r="C38" t="s">
        <v>22</v>
      </c>
      <c r="D38" t="s">
        <v>23</v>
      </c>
      <c r="E38" s="1">
        <v>0.41855575007241702</v>
      </c>
      <c r="F38" s="1">
        <v>1.8077891673758801E-2</v>
      </c>
      <c r="G38" s="1">
        <v>9.2218433871702005E-2</v>
      </c>
      <c r="H38" s="1">
        <v>3.54203189053006E-3</v>
      </c>
      <c r="I38" s="1">
        <v>0.510774183944119</v>
      </c>
      <c r="J38" s="50">
        <v>2.16199235642889E-2</v>
      </c>
      <c r="N38" s="21"/>
      <c r="R38" s="21"/>
    </row>
    <row r="39" spans="1:18">
      <c r="A39" s="7" t="s">
        <v>94</v>
      </c>
      <c r="B39" t="s">
        <v>70</v>
      </c>
      <c r="C39" t="s">
        <v>2</v>
      </c>
      <c r="D39" t="s">
        <v>3</v>
      </c>
      <c r="E39" s="1">
        <v>6.2421151734005998E-3</v>
      </c>
      <c r="F39" s="1">
        <v>5.7244748192321502E-3</v>
      </c>
      <c r="G39" s="1">
        <v>4.17805540931269E-2</v>
      </c>
      <c r="H39" s="1">
        <v>4.9372215711435699E-2</v>
      </c>
      <c r="I39" s="1">
        <v>4.8022669266527498E-2</v>
      </c>
      <c r="J39" s="50">
        <v>5.5096690530667798E-2</v>
      </c>
      <c r="N39" s="21"/>
      <c r="R39" s="21"/>
    </row>
    <row r="40" spans="1:18">
      <c r="A40" s="7" t="s">
        <v>94</v>
      </c>
      <c r="B40" t="s">
        <v>70</v>
      </c>
      <c r="C40" t="s">
        <v>4</v>
      </c>
      <c r="D40" t="s">
        <v>5</v>
      </c>
      <c r="E40" s="1">
        <v>3.2469892838835198E-4</v>
      </c>
      <c r="F40" s="1">
        <v>1.23534639411678E-2</v>
      </c>
      <c r="G40" s="1">
        <v>7.8314151299266992E-6</v>
      </c>
      <c r="H40" s="1">
        <v>4.1731970906057697E-5</v>
      </c>
      <c r="I40" s="1">
        <v>3.3253034351827902E-4</v>
      </c>
      <c r="J40" s="50">
        <v>1.23951959120739E-2</v>
      </c>
      <c r="N40" s="21"/>
      <c r="R40" s="21"/>
    </row>
    <row r="41" spans="1:18">
      <c r="A41" s="7" t="s">
        <v>94</v>
      </c>
      <c r="B41" t="s">
        <v>70</v>
      </c>
      <c r="C41" t="s">
        <v>6</v>
      </c>
      <c r="D41" t="s">
        <v>7</v>
      </c>
      <c r="E41" s="1">
        <v>1.46515400742055E-5</v>
      </c>
      <c r="F41" s="1">
        <v>3.3093583333126401E-5</v>
      </c>
      <c r="G41" s="1">
        <v>2.9248734774585902E-3</v>
      </c>
      <c r="H41" s="1">
        <v>6.49060537046354E-3</v>
      </c>
      <c r="I41" s="1">
        <v>2.9395250175328E-3</v>
      </c>
      <c r="J41" s="50">
        <v>6.5236989537966698E-3</v>
      </c>
      <c r="N41" s="21"/>
      <c r="R41" s="21"/>
    </row>
    <row r="42" spans="1:18">
      <c r="A42" s="7" t="s">
        <v>94</v>
      </c>
      <c r="B42" t="s">
        <v>70</v>
      </c>
      <c r="C42" t="s">
        <v>8</v>
      </c>
      <c r="D42" t="s">
        <v>9</v>
      </c>
      <c r="E42" s="1">
        <v>1.455026903933E-2</v>
      </c>
      <c r="F42" s="1">
        <v>5.5870949213603699E-3</v>
      </c>
      <c r="G42" s="1">
        <v>0.15465599387849099</v>
      </c>
      <c r="H42" s="1">
        <v>7.4065522747482307E-2</v>
      </c>
      <c r="I42" s="1">
        <v>0.16920626291782101</v>
      </c>
      <c r="J42" s="50">
        <v>7.9652617668842698E-2</v>
      </c>
      <c r="N42" s="21"/>
      <c r="R42" s="21"/>
    </row>
    <row r="43" spans="1:18">
      <c r="A43" s="7" t="s">
        <v>94</v>
      </c>
      <c r="B43" t="s">
        <v>70</v>
      </c>
      <c r="C43" t="s">
        <v>10</v>
      </c>
      <c r="D43" t="s">
        <v>11</v>
      </c>
      <c r="E43" s="1">
        <v>2.4167772557078201E-3</v>
      </c>
      <c r="F43" s="1">
        <v>1.9041726522755901E-3</v>
      </c>
      <c r="G43" s="1">
        <v>3.6212661223076099E-2</v>
      </c>
      <c r="H43" s="1">
        <v>2.7539937112365201E-2</v>
      </c>
      <c r="I43" s="1">
        <v>3.8629438478784001E-2</v>
      </c>
      <c r="J43" s="50">
        <v>2.9444109764640802E-2</v>
      </c>
      <c r="N43" s="21"/>
      <c r="R43" s="21"/>
    </row>
    <row r="44" spans="1:18">
      <c r="A44" s="7" t="s">
        <v>94</v>
      </c>
      <c r="B44" t="s">
        <v>70</v>
      </c>
      <c r="C44" t="s">
        <v>12</v>
      </c>
      <c r="D44" t="s">
        <v>13</v>
      </c>
      <c r="E44" s="1">
        <v>4.4481622314448098E-2</v>
      </c>
      <c r="F44" s="1">
        <v>6.56567287454962E-3</v>
      </c>
      <c r="G44" s="1">
        <v>5.0053205207335603E-2</v>
      </c>
      <c r="H44" s="1">
        <v>9.3018878013040908E-3</v>
      </c>
      <c r="I44" s="1">
        <v>9.4534827521783701E-2</v>
      </c>
      <c r="J44" s="50">
        <v>1.5867560675853699E-2</v>
      </c>
      <c r="N44" s="21"/>
      <c r="R44" s="21"/>
    </row>
    <row r="45" spans="1:18">
      <c r="A45" s="7" t="s">
        <v>94</v>
      </c>
      <c r="B45" t="s">
        <v>70</v>
      </c>
      <c r="C45" t="s">
        <v>14</v>
      </c>
      <c r="D45" t="s">
        <v>15</v>
      </c>
      <c r="E45" s="1">
        <v>5.9805607287376703E-3</v>
      </c>
      <c r="F45" s="1">
        <v>6.5687410923978102E-3</v>
      </c>
      <c r="G45" s="1">
        <v>4.9505448008109298E-2</v>
      </c>
      <c r="H45" s="1">
        <v>2.99401099764844E-2</v>
      </c>
      <c r="I45" s="1">
        <v>5.5486008736847003E-2</v>
      </c>
      <c r="J45" s="50">
        <v>3.6508851068882298E-2</v>
      </c>
      <c r="N45" s="21"/>
      <c r="R45" s="21"/>
    </row>
    <row r="46" spans="1:18">
      <c r="A46" s="7" t="s">
        <v>94</v>
      </c>
      <c r="B46" t="s">
        <v>70</v>
      </c>
      <c r="C46" t="s">
        <v>16</v>
      </c>
      <c r="D46" t="s">
        <v>17</v>
      </c>
      <c r="E46" s="1">
        <v>7.4137950313024406E-2</v>
      </c>
      <c r="F46" s="1">
        <v>1.5851157522213E-2</v>
      </c>
      <c r="G46" s="1">
        <v>0.14778228438181601</v>
      </c>
      <c r="H46" s="1">
        <v>2.5576727533720901E-2</v>
      </c>
      <c r="I46" s="1">
        <v>0.22192023469484001</v>
      </c>
      <c r="J46" s="50">
        <v>4.1427885055933901E-2</v>
      </c>
      <c r="N46" s="21"/>
      <c r="R46" s="21"/>
    </row>
    <row r="47" spans="1:18">
      <c r="A47" s="7" t="s">
        <v>94</v>
      </c>
      <c r="B47" t="s">
        <v>70</v>
      </c>
      <c r="C47" t="s">
        <v>18</v>
      </c>
      <c r="D47" t="s">
        <v>19</v>
      </c>
      <c r="E47" s="1">
        <v>0.66535951806506</v>
      </c>
      <c r="F47" s="1">
        <v>4.3192723346395803E-2</v>
      </c>
      <c r="G47" s="1">
        <v>0.33714516594840999</v>
      </c>
      <c r="H47" s="1">
        <v>5.4771772669976598E-2</v>
      </c>
      <c r="I47" s="1">
        <v>1.0025046840134699</v>
      </c>
      <c r="J47" s="50">
        <v>9.7964496016372402E-2</v>
      </c>
      <c r="N47" s="21"/>
      <c r="R47" s="21"/>
    </row>
    <row r="48" spans="1:18">
      <c r="A48" s="7" t="s">
        <v>94</v>
      </c>
      <c r="B48" t="s">
        <v>70</v>
      </c>
      <c r="C48" t="s">
        <v>20</v>
      </c>
      <c r="D48" t="s">
        <v>21</v>
      </c>
      <c r="E48" s="1">
        <v>0.63427915328914797</v>
      </c>
      <c r="F48" s="1">
        <v>0.10068886900512999</v>
      </c>
      <c r="G48" s="1">
        <v>0.19623531514082401</v>
      </c>
      <c r="H48" s="1">
        <v>3.9421583751291699E-2</v>
      </c>
      <c r="I48" s="1">
        <v>0.83051446842997201</v>
      </c>
      <c r="J48" s="50">
        <v>0.140110452756422</v>
      </c>
      <c r="N48" s="21"/>
      <c r="R48" s="21"/>
    </row>
    <row r="49" spans="1:18">
      <c r="A49" s="7" t="s">
        <v>94</v>
      </c>
      <c r="B49" t="s">
        <v>70</v>
      </c>
      <c r="C49" t="s">
        <v>25</v>
      </c>
      <c r="D49" t="s">
        <v>26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50">
        <v>0</v>
      </c>
      <c r="N49" s="21"/>
      <c r="R49" s="21"/>
    </row>
    <row r="50" spans="1:18">
      <c r="A50" s="7" t="s">
        <v>94</v>
      </c>
      <c r="B50" t="s">
        <v>70</v>
      </c>
      <c r="C50" t="s">
        <v>22</v>
      </c>
      <c r="D50" t="s">
        <v>23</v>
      </c>
      <c r="E50" s="1">
        <v>0.29817277589687602</v>
      </c>
      <c r="F50" s="1">
        <v>1.2507682973349201E-2</v>
      </c>
      <c r="G50" s="1">
        <v>7.0117949736203902E-2</v>
      </c>
      <c r="H50" s="1">
        <v>2.5329271396284199E-3</v>
      </c>
      <c r="I50" s="1">
        <v>0.36829072563308002</v>
      </c>
      <c r="J50" s="50">
        <v>1.5040610112977601E-2</v>
      </c>
      <c r="N50" s="21"/>
      <c r="R50" s="21"/>
    </row>
    <row r="51" spans="1:18">
      <c r="A51" s="7" t="s">
        <v>95</v>
      </c>
      <c r="B51" t="s">
        <v>70</v>
      </c>
      <c r="C51" t="s">
        <v>2</v>
      </c>
      <c r="D51" t="s">
        <v>3</v>
      </c>
      <c r="E51" s="1">
        <v>4.2222143500841303E-2</v>
      </c>
      <c r="F51" s="1">
        <v>3.9189060131855899E-2</v>
      </c>
      <c r="G51" s="1">
        <v>0.46821123353595101</v>
      </c>
      <c r="H51" s="1">
        <v>0.36204507501092398</v>
      </c>
      <c r="I51" s="1">
        <v>0.51043337703679204</v>
      </c>
      <c r="J51" s="50">
        <v>0.40123413514278</v>
      </c>
      <c r="N51" s="21"/>
      <c r="R51" s="21"/>
    </row>
    <row r="52" spans="1:18">
      <c r="A52" s="7" t="s">
        <v>95</v>
      </c>
      <c r="B52" t="s">
        <v>70</v>
      </c>
      <c r="C52" t="s">
        <v>4</v>
      </c>
      <c r="D52" t="s">
        <v>5</v>
      </c>
      <c r="E52" s="1">
        <v>1.4127937484046801E-3</v>
      </c>
      <c r="F52" s="1">
        <v>5.9583327637553397E-2</v>
      </c>
      <c r="G52" s="1">
        <v>1.27855840688915E-5</v>
      </c>
      <c r="H52" s="1">
        <v>6.7923420073282996E-5</v>
      </c>
      <c r="I52" s="1">
        <v>1.4255793324735699E-3</v>
      </c>
      <c r="J52" s="50">
        <v>5.9651251057626697E-2</v>
      </c>
      <c r="N52" s="21"/>
      <c r="R52" s="21"/>
    </row>
    <row r="53" spans="1:18">
      <c r="A53" s="7" t="s">
        <v>95</v>
      </c>
      <c r="B53" t="s">
        <v>70</v>
      </c>
      <c r="C53" t="s">
        <v>6</v>
      </c>
      <c r="D53" t="s">
        <v>7</v>
      </c>
      <c r="E53" s="1">
        <v>1.03244321986188E-4</v>
      </c>
      <c r="F53" s="1">
        <v>2.2761071435730801E-4</v>
      </c>
      <c r="G53" s="1">
        <v>1.5720216815096701E-2</v>
      </c>
      <c r="H53" s="1">
        <v>3.4298767216921398E-2</v>
      </c>
      <c r="I53" s="1">
        <v>1.5823461137082901E-2</v>
      </c>
      <c r="J53" s="50">
        <v>3.4526377931278697E-2</v>
      </c>
      <c r="N53" s="21"/>
      <c r="R53" s="21"/>
    </row>
    <row r="54" spans="1:18">
      <c r="A54" s="7" t="s">
        <v>95</v>
      </c>
      <c r="B54" t="s">
        <v>70</v>
      </c>
      <c r="C54" t="s">
        <v>8</v>
      </c>
      <c r="D54" t="s">
        <v>9</v>
      </c>
      <c r="E54" s="1">
        <v>0.10594304686702299</v>
      </c>
      <c r="F54" s="1">
        <v>4.1161154454674199E-2</v>
      </c>
      <c r="G54" s="1">
        <v>1.2979358426481</v>
      </c>
      <c r="H54" s="1">
        <v>0.64826842255208195</v>
      </c>
      <c r="I54" s="1">
        <v>1.40387888951512</v>
      </c>
      <c r="J54" s="50">
        <v>0.689429577006756</v>
      </c>
      <c r="N54" s="21"/>
      <c r="R54" s="21"/>
    </row>
    <row r="55" spans="1:18">
      <c r="A55" s="7" t="s">
        <v>95</v>
      </c>
      <c r="B55" t="s">
        <v>70</v>
      </c>
      <c r="C55" t="s">
        <v>10</v>
      </c>
      <c r="D55" t="s">
        <v>11</v>
      </c>
      <c r="E55" s="1">
        <v>1.9557796631896902E-2</v>
      </c>
      <c r="F55" s="1">
        <v>1.47227486672171E-2</v>
      </c>
      <c r="G55" s="1">
        <v>0.22568384447072301</v>
      </c>
      <c r="H55" s="1">
        <v>0.27837114073638403</v>
      </c>
      <c r="I55" s="1">
        <v>0.24524164110262001</v>
      </c>
      <c r="J55" s="50">
        <v>0.29309388940360098</v>
      </c>
      <c r="N55" s="21"/>
      <c r="R55" s="21"/>
    </row>
    <row r="56" spans="1:18">
      <c r="A56" s="7" t="s">
        <v>95</v>
      </c>
      <c r="B56" t="s">
        <v>70</v>
      </c>
      <c r="C56" t="s">
        <v>12</v>
      </c>
      <c r="D56" t="s">
        <v>13</v>
      </c>
      <c r="E56" s="1">
        <v>0.27339352320832599</v>
      </c>
      <c r="F56" s="1">
        <v>4.0164691497138097E-2</v>
      </c>
      <c r="G56" s="1">
        <v>0.32811467420972101</v>
      </c>
      <c r="H56" s="1">
        <v>6.0979428852918897E-2</v>
      </c>
      <c r="I56" s="1">
        <v>0.60150819741804695</v>
      </c>
      <c r="J56" s="50">
        <v>0.101144120350057</v>
      </c>
      <c r="N56" s="21"/>
      <c r="R56" s="21"/>
    </row>
    <row r="57" spans="1:18">
      <c r="A57" s="7" t="s">
        <v>95</v>
      </c>
      <c r="B57" t="s">
        <v>70</v>
      </c>
      <c r="C57" t="s">
        <v>14</v>
      </c>
      <c r="D57" t="s">
        <v>15</v>
      </c>
      <c r="E57" s="1">
        <v>4.2037904926077001E-2</v>
      </c>
      <c r="F57" s="1">
        <v>4.66371503518783E-2</v>
      </c>
      <c r="G57" s="1">
        <v>0.27017295269653202</v>
      </c>
      <c r="H57" s="1">
        <v>0.160013273337023</v>
      </c>
      <c r="I57" s="1">
        <v>0.31221085762260897</v>
      </c>
      <c r="J57" s="50">
        <v>0.20665042368890099</v>
      </c>
      <c r="N57" s="21"/>
      <c r="R57" s="21"/>
    </row>
    <row r="58" spans="1:18">
      <c r="A58" s="7" t="s">
        <v>95</v>
      </c>
      <c r="B58" t="s">
        <v>70</v>
      </c>
      <c r="C58" t="s">
        <v>16</v>
      </c>
      <c r="D58" t="s">
        <v>17</v>
      </c>
      <c r="E58" s="1">
        <v>0.79356110233521004</v>
      </c>
      <c r="F58" s="1">
        <v>0.139069903623741</v>
      </c>
      <c r="G58" s="1">
        <v>0.82429503546556004</v>
      </c>
      <c r="H58" s="1">
        <v>9.9328149173159699E-2</v>
      </c>
      <c r="I58" s="1">
        <v>1.6178561378007701</v>
      </c>
      <c r="J58" s="50">
        <v>0.23839805279690099</v>
      </c>
      <c r="N58" s="21"/>
      <c r="R58" s="21"/>
    </row>
    <row r="59" spans="1:18">
      <c r="A59" s="7" t="s">
        <v>95</v>
      </c>
      <c r="B59" t="s">
        <v>70</v>
      </c>
      <c r="C59" t="s">
        <v>18</v>
      </c>
      <c r="D59" t="s">
        <v>19</v>
      </c>
      <c r="E59" s="1">
        <v>5.2685993148144998</v>
      </c>
      <c r="F59" s="1">
        <v>0.34001319712579797</v>
      </c>
      <c r="G59" s="1">
        <v>1.1964578413426401</v>
      </c>
      <c r="H59" s="1">
        <v>0.19178428136103101</v>
      </c>
      <c r="I59" s="1">
        <v>6.4650571561571404</v>
      </c>
      <c r="J59" s="50">
        <v>0.53179747848682901</v>
      </c>
      <c r="N59" s="21"/>
      <c r="R59" s="21"/>
    </row>
    <row r="60" spans="1:18">
      <c r="A60" s="7" t="s">
        <v>95</v>
      </c>
      <c r="B60" t="s">
        <v>70</v>
      </c>
      <c r="C60" t="s">
        <v>20</v>
      </c>
      <c r="D60" t="s">
        <v>21</v>
      </c>
      <c r="E60" s="1">
        <v>3.0723366303842301</v>
      </c>
      <c r="F60" s="1">
        <v>0.48999333946498103</v>
      </c>
      <c r="G60" s="1">
        <v>0.25607620233766099</v>
      </c>
      <c r="H60" s="1">
        <v>5.14700026792052E-2</v>
      </c>
      <c r="I60" s="1">
        <v>3.3284128327218898</v>
      </c>
      <c r="J60" s="50">
        <v>0.54146334214418601</v>
      </c>
      <c r="N60" s="21"/>
      <c r="R60" s="21"/>
    </row>
    <row r="61" spans="1:18">
      <c r="A61" s="7" t="s">
        <v>95</v>
      </c>
      <c r="B61" t="s">
        <v>70</v>
      </c>
      <c r="C61" t="s">
        <v>25</v>
      </c>
      <c r="D61" t="s">
        <v>26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50">
        <v>0</v>
      </c>
      <c r="N61" s="21"/>
      <c r="R61" s="21"/>
    </row>
    <row r="62" spans="1:18">
      <c r="A62" s="7" t="s">
        <v>95</v>
      </c>
      <c r="B62" t="s">
        <v>70</v>
      </c>
      <c r="C62" t="s">
        <v>22</v>
      </c>
      <c r="D62" t="s">
        <v>23</v>
      </c>
      <c r="E62" s="1">
        <v>1.62078958048292</v>
      </c>
      <c r="F62" s="1">
        <v>6.8127609599796204E-2</v>
      </c>
      <c r="G62" s="1">
        <v>0.26198816501905797</v>
      </c>
      <c r="H62" s="1">
        <v>9.5786730467036195E-3</v>
      </c>
      <c r="I62" s="1">
        <v>1.8827777455019801</v>
      </c>
      <c r="J62" s="50">
        <v>7.77062826464998E-2</v>
      </c>
      <c r="N62" s="21"/>
      <c r="R62" s="21"/>
    </row>
    <row r="63" spans="1:18">
      <c r="A63" s="7" t="s">
        <v>96</v>
      </c>
      <c r="B63" t="s">
        <v>70</v>
      </c>
      <c r="C63" t="s">
        <v>2</v>
      </c>
      <c r="D63" t="s">
        <v>3</v>
      </c>
      <c r="E63" s="1">
        <v>3.6174830743693999E-3</v>
      </c>
      <c r="F63" s="1">
        <v>3.3142728641593401E-3</v>
      </c>
      <c r="G63" s="1">
        <v>2.7368816365303E-2</v>
      </c>
      <c r="H63" s="1">
        <v>1.8299915030657799E-2</v>
      </c>
      <c r="I63" s="1">
        <v>3.0986299439672401E-2</v>
      </c>
      <c r="J63" s="50">
        <v>2.1614187894817099E-2</v>
      </c>
      <c r="N63" s="21"/>
      <c r="R63" s="21"/>
    </row>
    <row r="64" spans="1:18">
      <c r="A64" s="7" t="s">
        <v>96</v>
      </c>
      <c r="B64" t="s">
        <v>70</v>
      </c>
      <c r="C64" t="s">
        <v>4</v>
      </c>
      <c r="D64" t="s">
        <v>5</v>
      </c>
      <c r="E64" s="1">
        <v>3.0386633730301101E-4</v>
      </c>
      <c r="F64" s="1">
        <v>1.1676512957518001E-2</v>
      </c>
      <c r="G64" s="1">
        <v>1.68540778001969E-8</v>
      </c>
      <c r="H64" s="1">
        <v>5.7608508556125899E-8</v>
      </c>
      <c r="I64" s="1">
        <v>3.0388319138081101E-4</v>
      </c>
      <c r="J64" s="50">
        <v>1.16765705660266E-2</v>
      </c>
      <c r="N64" s="21"/>
      <c r="R64" s="21"/>
    </row>
    <row r="65" spans="1:18">
      <c r="A65" s="7" t="s">
        <v>96</v>
      </c>
      <c r="B65" t="s">
        <v>70</v>
      </c>
      <c r="C65" t="s">
        <v>6</v>
      </c>
      <c r="D65" t="s">
        <v>7</v>
      </c>
      <c r="E65" s="1">
        <v>1.04669687011289E-5</v>
      </c>
      <c r="F65" s="1">
        <v>2.25900261910843E-5</v>
      </c>
      <c r="G65" s="1">
        <v>1.68178891880326E-4</v>
      </c>
      <c r="H65" s="1">
        <v>3.7300893457065598E-4</v>
      </c>
      <c r="I65" s="1">
        <v>1.7864586058145501E-4</v>
      </c>
      <c r="J65" s="50">
        <v>3.9559896076174001E-4</v>
      </c>
      <c r="N65" s="21"/>
      <c r="R65" s="21"/>
    </row>
    <row r="66" spans="1:18">
      <c r="A66" s="7" t="s">
        <v>96</v>
      </c>
      <c r="B66" t="s">
        <v>70</v>
      </c>
      <c r="C66" t="s">
        <v>8</v>
      </c>
      <c r="D66" t="s">
        <v>9</v>
      </c>
      <c r="E66" s="1">
        <v>1.5237833303022899E-2</v>
      </c>
      <c r="F66" s="1">
        <v>5.8157095545222099E-3</v>
      </c>
      <c r="G66" s="1">
        <v>0.13453681733616901</v>
      </c>
      <c r="H66" s="1">
        <v>6.2658710211347293E-2</v>
      </c>
      <c r="I66" s="1">
        <v>0.14977465063919199</v>
      </c>
      <c r="J66" s="50">
        <v>6.8474419765869501E-2</v>
      </c>
      <c r="N66" s="21"/>
      <c r="R66" s="21"/>
    </row>
    <row r="67" spans="1:18">
      <c r="A67" s="7" t="s">
        <v>96</v>
      </c>
      <c r="B67" t="s">
        <v>70</v>
      </c>
      <c r="C67" t="s">
        <v>10</v>
      </c>
      <c r="D67" t="s">
        <v>11</v>
      </c>
      <c r="E67" s="1">
        <v>2.4733327245528699E-3</v>
      </c>
      <c r="F67" s="1">
        <v>2.6188136793297901E-3</v>
      </c>
      <c r="G67" s="1">
        <v>0.14239525343825299</v>
      </c>
      <c r="H67" s="1">
        <v>0.177406033220912</v>
      </c>
      <c r="I67" s="1">
        <v>0.14486858616280601</v>
      </c>
      <c r="J67" s="50">
        <v>0.18002484690024201</v>
      </c>
      <c r="N67" s="21"/>
      <c r="R67" s="21"/>
    </row>
    <row r="68" spans="1:18">
      <c r="A68" s="7" t="s">
        <v>96</v>
      </c>
      <c r="B68" t="s">
        <v>70</v>
      </c>
      <c r="C68" t="s">
        <v>12</v>
      </c>
      <c r="D68" t="s">
        <v>13</v>
      </c>
      <c r="E68" s="1">
        <v>2.35551239102408E-2</v>
      </c>
      <c r="F68" s="1">
        <v>3.4216892894907598E-3</v>
      </c>
      <c r="G68" s="1">
        <v>0.12798759413372601</v>
      </c>
      <c r="H68" s="1">
        <v>2.3879750095884798E-2</v>
      </c>
      <c r="I68" s="1">
        <v>0.15154271804396699</v>
      </c>
      <c r="J68" s="50">
        <v>2.7301439385375499E-2</v>
      </c>
      <c r="N68" s="21"/>
      <c r="R68" s="21"/>
    </row>
    <row r="69" spans="1:18">
      <c r="A69" s="7" t="s">
        <v>96</v>
      </c>
      <c r="B69" t="s">
        <v>70</v>
      </c>
      <c r="C69" t="s">
        <v>14</v>
      </c>
      <c r="D69" t="s">
        <v>15</v>
      </c>
      <c r="E69" s="1">
        <v>4.21441112732256E-3</v>
      </c>
      <c r="F69" s="1">
        <v>4.6811297076188498E-3</v>
      </c>
      <c r="G69" s="1">
        <v>3.9814785181974198E-2</v>
      </c>
      <c r="H69" s="1">
        <v>2.1492070723107898E-2</v>
      </c>
      <c r="I69" s="1">
        <v>4.4029196309296699E-2</v>
      </c>
      <c r="J69" s="50">
        <v>2.6173200430726701E-2</v>
      </c>
      <c r="N69" s="21"/>
      <c r="R69" s="21"/>
    </row>
    <row r="70" spans="1:18">
      <c r="A70" s="7" t="s">
        <v>96</v>
      </c>
      <c r="B70" t="s">
        <v>70</v>
      </c>
      <c r="C70" t="s">
        <v>16</v>
      </c>
      <c r="D70" t="s">
        <v>17</v>
      </c>
      <c r="E70" s="1">
        <v>5.7530609439477499E-2</v>
      </c>
      <c r="F70" s="1">
        <v>1.33196079198052E-2</v>
      </c>
      <c r="G70" s="1">
        <v>0.10188901850570101</v>
      </c>
      <c r="H70" s="1">
        <v>1.7592527701310898E-2</v>
      </c>
      <c r="I70" s="1">
        <v>0.159419627945178</v>
      </c>
      <c r="J70" s="50">
        <v>3.09121356211162E-2</v>
      </c>
      <c r="N70" s="21"/>
      <c r="R70" s="21"/>
    </row>
    <row r="71" spans="1:18">
      <c r="A71" s="7" t="s">
        <v>96</v>
      </c>
      <c r="B71" t="s">
        <v>70</v>
      </c>
      <c r="C71" t="s">
        <v>18</v>
      </c>
      <c r="D71" t="s">
        <v>19</v>
      </c>
      <c r="E71" s="1">
        <v>0.45213194342989799</v>
      </c>
      <c r="F71" s="1">
        <v>2.9208369667510899E-2</v>
      </c>
      <c r="G71" s="1">
        <v>5.2217247520582398E-2</v>
      </c>
      <c r="H71" s="1">
        <v>8.3786130455660909E-3</v>
      </c>
      <c r="I71" s="1">
        <v>0.50434919095048003</v>
      </c>
      <c r="J71" s="50">
        <v>3.7586982713076998E-2</v>
      </c>
      <c r="N71" s="21"/>
      <c r="R71" s="21"/>
    </row>
    <row r="72" spans="1:18">
      <c r="A72" s="7" t="s">
        <v>96</v>
      </c>
      <c r="B72" t="s">
        <v>70</v>
      </c>
      <c r="C72" t="s">
        <v>20</v>
      </c>
      <c r="D72" t="s">
        <v>21</v>
      </c>
      <c r="E72" s="1">
        <v>0.32136571297215399</v>
      </c>
      <c r="F72" s="1">
        <v>5.1202704208084697E-2</v>
      </c>
      <c r="G72" s="1">
        <v>3.4634349702611998E-2</v>
      </c>
      <c r="H72" s="1">
        <v>6.95952871583988E-3</v>
      </c>
      <c r="I72" s="1">
        <v>0.35600006267476603</v>
      </c>
      <c r="J72" s="50">
        <v>5.8162232923924598E-2</v>
      </c>
      <c r="N72" s="21"/>
      <c r="R72" s="21"/>
    </row>
    <row r="73" spans="1:18">
      <c r="A73" s="7" t="s">
        <v>96</v>
      </c>
      <c r="B73" t="s">
        <v>70</v>
      </c>
      <c r="C73" t="s">
        <v>25</v>
      </c>
      <c r="D73" t="s">
        <v>26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50">
        <v>0</v>
      </c>
      <c r="N73" s="21"/>
      <c r="R73" s="21"/>
    </row>
    <row r="74" spans="1:18">
      <c r="A74" s="7" t="s">
        <v>96</v>
      </c>
      <c r="B74" t="s">
        <v>70</v>
      </c>
      <c r="C74" t="s">
        <v>22</v>
      </c>
      <c r="D74" t="s">
        <v>23</v>
      </c>
      <c r="E74" s="1">
        <v>0.187331458232606</v>
      </c>
      <c r="F74" s="1">
        <v>7.86512214993677E-3</v>
      </c>
      <c r="G74" s="1">
        <v>2.3146185093442399E-2</v>
      </c>
      <c r="H74" s="1">
        <v>8.4466585769357098E-4</v>
      </c>
      <c r="I74" s="1">
        <v>0.21047764332604799</v>
      </c>
      <c r="J74" s="50">
        <v>8.7097880076303404E-3</v>
      </c>
      <c r="N74" s="21"/>
      <c r="R74" s="21"/>
    </row>
    <row r="75" spans="1:18">
      <c r="A75" s="7" t="s">
        <v>97</v>
      </c>
      <c r="B75" t="s">
        <v>70</v>
      </c>
      <c r="C75" t="s">
        <v>2</v>
      </c>
      <c r="D75" t="s">
        <v>3</v>
      </c>
      <c r="E75" s="1">
        <v>1.2229367824434E-2</v>
      </c>
      <c r="F75" s="1">
        <v>1.19326244537788E-2</v>
      </c>
      <c r="G75" s="1">
        <v>4.0830398780669699E-2</v>
      </c>
      <c r="H75" s="1">
        <v>5.4002996336259601E-2</v>
      </c>
      <c r="I75" s="1">
        <v>5.3059766605103802E-2</v>
      </c>
      <c r="J75" s="50">
        <v>6.5935620790038396E-2</v>
      </c>
      <c r="N75" s="21"/>
      <c r="R75" s="21"/>
    </row>
    <row r="76" spans="1:18">
      <c r="A76" s="7" t="s">
        <v>97</v>
      </c>
      <c r="B76" t="s">
        <v>70</v>
      </c>
      <c r="C76" t="s">
        <v>4</v>
      </c>
      <c r="D76" t="s">
        <v>5</v>
      </c>
      <c r="E76" s="1">
        <v>4.0970072509132198E-4</v>
      </c>
      <c r="F76" s="1">
        <v>2.2484799275962399E-2</v>
      </c>
      <c r="G76" s="1">
        <v>1.22132776084422E-3</v>
      </c>
      <c r="H76" s="1">
        <v>2.2478962444073599E-2</v>
      </c>
      <c r="I76" s="1">
        <v>1.6310284859355399E-3</v>
      </c>
      <c r="J76" s="50">
        <v>4.4963761720036001E-2</v>
      </c>
      <c r="N76" s="21"/>
      <c r="R76" s="21"/>
    </row>
    <row r="77" spans="1:18">
      <c r="A77" s="7" t="s">
        <v>97</v>
      </c>
      <c r="B77" t="s">
        <v>70</v>
      </c>
      <c r="C77" t="s">
        <v>6</v>
      </c>
      <c r="D77" t="s">
        <v>7</v>
      </c>
      <c r="E77" s="1">
        <v>2.84408562083442E-5</v>
      </c>
      <c r="F77" s="1">
        <v>6.2153582693401694E-5</v>
      </c>
      <c r="G77" s="1">
        <v>1.0744050632285399E-2</v>
      </c>
      <c r="H77" s="1">
        <v>2.3811792974166399E-2</v>
      </c>
      <c r="I77" s="1">
        <v>1.0772491488493701E-2</v>
      </c>
      <c r="J77" s="50">
        <v>2.3873946556859801E-2</v>
      </c>
      <c r="N77" s="21"/>
      <c r="R77" s="21"/>
    </row>
    <row r="78" spans="1:18">
      <c r="A78" s="7" t="s">
        <v>97</v>
      </c>
      <c r="B78" t="s">
        <v>70</v>
      </c>
      <c r="C78" t="s">
        <v>8</v>
      </c>
      <c r="D78" t="s">
        <v>9</v>
      </c>
      <c r="E78" s="1">
        <v>2.9320463029534401E-2</v>
      </c>
      <c r="F78" s="1">
        <v>1.1436905872653801E-2</v>
      </c>
      <c r="G78" s="1">
        <v>0.12919154899153301</v>
      </c>
      <c r="H78" s="1">
        <v>5.7816796141859798E-2</v>
      </c>
      <c r="I78" s="1">
        <v>0.15851201202106699</v>
      </c>
      <c r="J78" s="50">
        <v>6.9253702014513599E-2</v>
      </c>
      <c r="N78" s="21"/>
      <c r="R78" s="21"/>
    </row>
    <row r="79" spans="1:18">
      <c r="A79" s="7" t="s">
        <v>97</v>
      </c>
      <c r="B79" t="s">
        <v>70</v>
      </c>
      <c r="C79" t="s">
        <v>10</v>
      </c>
      <c r="D79" t="s">
        <v>11</v>
      </c>
      <c r="E79" s="1">
        <v>6.4715776776635599E-3</v>
      </c>
      <c r="F79" s="1">
        <v>4.4785271053081697E-3</v>
      </c>
      <c r="G79" s="1">
        <v>3.0619038090780301E-2</v>
      </c>
      <c r="H79" s="1">
        <v>1.0197056950042801E-2</v>
      </c>
      <c r="I79" s="1">
        <v>3.7090615768443899E-2</v>
      </c>
      <c r="J79" s="50">
        <v>1.4675584055350899E-2</v>
      </c>
      <c r="N79" s="21"/>
      <c r="R79" s="21"/>
    </row>
    <row r="80" spans="1:18">
      <c r="A80" s="7" t="s">
        <v>97</v>
      </c>
      <c r="B80" t="s">
        <v>70</v>
      </c>
      <c r="C80" t="s">
        <v>12</v>
      </c>
      <c r="D80" t="s">
        <v>13</v>
      </c>
      <c r="E80" s="1">
        <v>0.127862739485545</v>
      </c>
      <c r="F80" s="1">
        <v>1.9111514034235499E-2</v>
      </c>
      <c r="G80" s="1">
        <v>6.17512232747435E-2</v>
      </c>
      <c r="H80" s="1">
        <v>1.1341607203606999E-2</v>
      </c>
      <c r="I80" s="1">
        <v>0.189613962760288</v>
      </c>
      <c r="J80" s="50">
        <v>3.0453121237842499E-2</v>
      </c>
      <c r="N80" s="21"/>
      <c r="R80" s="21"/>
    </row>
    <row r="81" spans="1:18">
      <c r="A81" s="7" t="s">
        <v>97</v>
      </c>
      <c r="B81" t="s">
        <v>70</v>
      </c>
      <c r="C81" t="s">
        <v>14</v>
      </c>
      <c r="D81" t="s">
        <v>15</v>
      </c>
      <c r="E81" s="1">
        <v>1.85868163078125E-2</v>
      </c>
      <c r="F81" s="1">
        <v>2.02235876447566E-2</v>
      </c>
      <c r="G81" s="1">
        <v>3.02134786357856E-2</v>
      </c>
      <c r="H81" s="1">
        <v>1.76588881058799E-2</v>
      </c>
      <c r="I81" s="1">
        <v>4.8800294943598103E-2</v>
      </c>
      <c r="J81" s="50">
        <v>3.7882475750636503E-2</v>
      </c>
      <c r="N81" s="21"/>
      <c r="R81" s="21"/>
    </row>
    <row r="82" spans="1:18">
      <c r="A82" s="7" t="s">
        <v>97</v>
      </c>
      <c r="B82" t="s">
        <v>70</v>
      </c>
      <c r="C82" t="s">
        <v>16</v>
      </c>
      <c r="D82" t="s">
        <v>17</v>
      </c>
      <c r="E82" s="1">
        <v>0.210556666206655</v>
      </c>
      <c r="F82" s="1">
        <v>4.1600934423742797E-2</v>
      </c>
      <c r="G82" s="1">
        <v>0.26062353887518602</v>
      </c>
      <c r="H82" s="1">
        <v>3.2576985847464303E-2</v>
      </c>
      <c r="I82" s="1">
        <v>0.471180205081841</v>
      </c>
      <c r="J82" s="50">
        <v>7.4177920271207204E-2</v>
      </c>
      <c r="N82" s="21"/>
      <c r="R82" s="21"/>
    </row>
    <row r="83" spans="1:18">
      <c r="A83" s="7" t="s">
        <v>97</v>
      </c>
      <c r="B83" t="s">
        <v>70</v>
      </c>
      <c r="C83" t="s">
        <v>18</v>
      </c>
      <c r="D83" t="s">
        <v>19</v>
      </c>
      <c r="E83" s="1">
        <v>8.6505843399188507</v>
      </c>
      <c r="F83" s="1">
        <v>0.56328905663499795</v>
      </c>
      <c r="G83" s="1">
        <v>6.07845373367633</v>
      </c>
      <c r="H83" s="1">
        <v>0.99053699295349296</v>
      </c>
      <c r="I83" s="1">
        <v>14.7290380735952</v>
      </c>
      <c r="J83" s="50">
        <v>1.5538260495884899</v>
      </c>
      <c r="N83" s="21"/>
      <c r="R83" s="21"/>
    </row>
    <row r="84" spans="1:18">
      <c r="A84" s="7" t="s">
        <v>97</v>
      </c>
      <c r="B84" t="s">
        <v>70</v>
      </c>
      <c r="C84" t="s">
        <v>20</v>
      </c>
      <c r="D84" t="s">
        <v>21</v>
      </c>
      <c r="E84" s="1">
        <v>1.12998892040746</v>
      </c>
      <c r="F84" s="1">
        <v>0.18146744782048299</v>
      </c>
      <c r="G84" s="1">
        <v>2.79714748892704E-2</v>
      </c>
      <c r="H84" s="1">
        <v>5.6317248129594596E-3</v>
      </c>
      <c r="I84" s="1">
        <v>1.1579603952967299</v>
      </c>
      <c r="J84" s="50">
        <v>0.187099172633442</v>
      </c>
      <c r="N84" s="21"/>
      <c r="R84" s="21"/>
    </row>
    <row r="85" spans="1:18">
      <c r="A85" s="7" t="s">
        <v>97</v>
      </c>
      <c r="B85" t="s">
        <v>70</v>
      </c>
      <c r="C85" t="s">
        <v>25</v>
      </c>
      <c r="D85" t="s">
        <v>26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50">
        <v>0</v>
      </c>
      <c r="N85" s="21"/>
      <c r="R85" s="21"/>
    </row>
    <row r="86" spans="1:18">
      <c r="A86" s="7" t="s">
        <v>97</v>
      </c>
      <c r="B86" t="s">
        <v>70</v>
      </c>
      <c r="C86" t="s">
        <v>22</v>
      </c>
      <c r="D86" t="s">
        <v>23</v>
      </c>
      <c r="E86" s="1">
        <v>0.91529965244183897</v>
      </c>
      <c r="F86" s="1">
        <v>3.9032397973753401E-2</v>
      </c>
      <c r="G86" s="1">
        <v>0.27047276959994299</v>
      </c>
      <c r="H86" s="1">
        <v>1.02500810884957E-2</v>
      </c>
      <c r="I86" s="1">
        <v>1.18577242204178</v>
      </c>
      <c r="J86" s="50">
        <v>4.9282479062249099E-2</v>
      </c>
      <c r="N86" s="21"/>
      <c r="R86" s="21"/>
    </row>
    <row r="87" spans="1:18">
      <c r="A87" s="7" t="s">
        <v>98</v>
      </c>
      <c r="B87" t="s">
        <v>70</v>
      </c>
      <c r="C87" t="s">
        <v>2</v>
      </c>
      <c r="D87" t="s">
        <v>3</v>
      </c>
      <c r="E87" s="1">
        <v>5.9425588175246302E-3</v>
      </c>
      <c r="F87" s="1">
        <v>5.4311467499748101E-3</v>
      </c>
      <c r="G87" s="1">
        <v>0.24382915952617201</v>
      </c>
      <c r="H87" s="1">
        <v>0.187055825732796</v>
      </c>
      <c r="I87" s="1">
        <v>0.24977171834369699</v>
      </c>
      <c r="J87" s="50">
        <v>0.192486972482771</v>
      </c>
      <c r="N87" s="21"/>
      <c r="R87" s="21"/>
    </row>
    <row r="88" spans="1:18">
      <c r="A88" s="7" t="s">
        <v>98</v>
      </c>
      <c r="B88" t="s">
        <v>70</v>
      </c>
      <c r="C88" t="s">
        <v>4</v>
      </c>
      <c r="D88" t="s">
        <v>5</v>
      </c>
      <c r="E88" s="1">
        <v>2.11493320340334E-4</v>
      </c>
      <c r="F88" s="1">
        <v>6.4505958682968796E-3</v>
      </c>
      <c r="G88" s="1">
        <v>5.0926052130767605E-4</v>
      </c>
      <c r="H88" s="1">
        <v>2.7593939703220698E-3</v>
      </c>
      <c r="I88" s="1">
        <v>7.2075384164801005E-4</v>
      </c>
      <c r="J88" s="50">
        <v>9.2099898386189503E-3</v>
      </c>
      <c r="N88" s="21"/>
      <c r="R88" s="21"/>
    </row>
    <row r="89" spans="1:18">
      <c r="A89" s="7" t="s">
        <v>98</v>
      </c>
      <c r="B89" t="s">
        <v>70</v>
      </c>
      <c r="C89" t="s">
        <v>6</v>
      </c>
      <c r="D89" t="s">
        <v>7</v>
      </c>
      <c r="E89" s="1">
        <v>2.2443232156279001E-4</v>
      </c>
      <c r="F89" s="1">
        <v>4.7956254273307598E-4</v>
      </c>
      <c r="G89" s="1">
        <v>0.51684841840140305</v>
      </c>
      <c r="H89" s="1">
        <v>1.1436226983590401</v>
      </c>
      <c r="I89" s="1">
        <v>0.51707285072296605</v>
      </c>
      <c r="J89" s="50">
        <v>1.1441022609017699</v>
      </c>
      <c r="N89" s="21"/>
      <c r="R89" s="21"/>
    </row>
    <row r="90" spans="1:18">
      <c r="A90" s="7" t="s">
        <v>98</v>
      </c>
      <c r="B90" t="s">
        <v>70</v>
      </c>
      <c r="C90" t="s">
        <v>8</v>
      </c>
      <c r="D90" t="s">
        <v>9</v>
      </c>
      <c r="E90" s="1">
        <v>1.08532221053254E-2</v>
      </c>
      <c r="F90" s="1">
        <v>4.1421434786151198E-3</v>
      </c>
      <c r="G90" s="1">
        <v>6.8187499715778699E-2</v>
      </c>
      <c r="H90" s="1">
        <v>3.5128880483284698E-2</v>
      </c>
      <c r="I90" s="1">
        <v>7.9040721821104096E-2</v>
      </c>
      <c r="J90" s="50">
        <v>3.9271023961899798E-2</v>
      </c>
      <c r="N90" s="21"/>
      <c r="R90" s="21"/>
    </row>
    <row r="91" spans="1:18">
      <c r="A91" s="7" t="s">
        <v>98</v>
      </c>
      <c r="B91" t="s">
        <v>70</v>
      </c>
      <c r="C91" t="s">
        <v>10</v>
      </c>
      <c r="D91" t="s">
        <v>11</v>
      </c>
      <c r="E91" s="1">
        <v>2.78473189020701E-3</v>
      </c>
      <c r="F91" s="1">
        <v>1.84446326252523E-3</v>
      </c>
      <c r="G91" s="1">
        <v>1.8939464782645099E-3</v>
      </c>
      <c r="H91" s="1">
        <v>2.0694973785765798E-3</v>
      </c>
      <c r="I91" s="1">
        <v>4.6786783684715201E-3</v>
      </c>
      <c r="J91" s="50">
        <v>3.9139606411018098E-3</v>
      </c>
      <c r="N91" s="21"/>
      <c r="R91" s="21"/>
    </row>
    <row r="92" spans="1:18">
      <c r="A92" s="7" t="s">
        <v>98</v>
      </c>
      <c r="B92" t="s">
        <v>70</v>
      </c>
      <c r="C92" t="s">
        <v>12</v>
      </c>
      <c r="D92" t="s">
        <v>13</v>
      </c>
      <c r="E92" s="1">
        <v>2.5967344677886899E-2</v>
      </c>
      <c r="F92" s="1">
        <v>3.87874200893296E-3</v>
      </c>
      <c r="G92" s="1">
        <v>1.6034912577374499E-3</v>
      </c>
      <c r="H92" s="1">
        <v>2.8735672337318698E-4</v>
      </c>
      <c r="I92" s="1">
        <v>2.7570835935624299E-2</v>
      </c>
      <c r="J92" s="50">
        <v>4.1660987323061402E-3</v>
      </c>
      <c r="N92" s="21"/>
      <c r="R92" s="21"/>
    </row>
    <row r="93" spans="1:18">
      <c r="A93" s="7" t="s">
        <v>98</v>
      </c>
      <c r="B93" t="s">
        <v>70</v>
      </c>
      <c r="C93" t="s">
        <v>14</v>
      </c>
      <c r="D93" t="s">
        <v>15</v>
      </c>
      <c r="E93" s="1">
        <v>4.9079660570433004E-3</v>
      </c>
      <c r="F93" s="1">
        <v>5.3863123713550898E-3</v>
      </c>
      <c r="G93" s="1">
        <v>9.8821453519994905E-3</v>
      </c>
      <c r="H93" s="1">
        <v>5.73294475995045E-3</v>
      </c>
      <c r="I93" s="1">
        <v>1.47901114090428E-2</v>
      </c>
      <c r="J93" s="50">
        <v>1.11192571313055E-2</v>
      </c>
      <c r="N93" s="21"/>
      <c r="R93" s="21"/>
    </row>
    <row r="94" spans="1:18">
      <c r="A94" s="7" t="s">
        <v>98</v>
      </c>
      <c r="B94" t="s">
        <v>70</v>
      </c>
      <c r="C94" t="s">
        <v>16</v>
      </c>
      <c r="D94" t="s">
        <v>17</v>
      </c>
      <c r="E94" s="1">
        <v>7.1302250311402901E-2</v>
      </c>
      <c r="F94" s="1">
        <v>1.3324390341999099E-2</v>
      </c>
      <c r="G94" s="1">
        <v>9.8185618220447399E-2</v>
      </c>
      <c r="H94" s="1">
        <v>1.1322625060941E-2</v>
      </c>
      <c r="I94" s="1">
        <v>0.16948786853184999</v>
      </c>
      <c r="J94" s="50">
        <v>2.4647015402940099E-2</v>
      </c>
      <c r="N94" s="21"/>
      <c r="R94" s="21"/>
    </row>
    <row r="95" spans="1:18">
      <c r="A95" s="7" t="s">
        <v>98</v>
      </c>
      <c r="B95" t="s">
        <v>70</v>
      </c>
      <c r="C95" t="s">
        <v>18</v>
      </c>
      <c r="D95" t="s">
        <v>19</v>
      </c>
      <c r="E95" s="1">
        <v>0.53511359925704205</v>
      </c>
      <c r="F95" s="1">
        <v>3.5168050034190497E-2</v>
      </c>
      <c r="G95" s="1">
        <v>7.6972854467967894E-2</v>
      </c>
      <c r="H95" s="1">
        <v>1.3112364948194399E-2</v>
      </c>
      <c r="I95" s="1">
        <v>0.61208645372501003</v>
      </c>
      <c r="J95" s="50">
        <v>4.8280414982384903E-2</v>
      </c>
      <c r="N95" s="21"/>
      <c r="R95" s="21"/>
    </row>
    <row r="96" spans="1:18">
      <c r="A96" s="7" t="s">
        <v>98</v>
      </c>
      <c r="B96" t="s">
        <v>70</v>
      </c>
      <c r="C96" t="s">
        <v>20</v>
      </c>
      <c r="D96" t="s">
        <v>21</v>
      </c>
      <c r="E96" s="1">
        <v>0.33346251554502898</v>
      </c>
      <c r="F96" s="1">
        <v>5.3837957842690597E-2</v>
      </c>
      <c r="G96" s="1">
        <v>6.7406949711918199E-3</v>
      </c>
      <c r="H96" s="1">
        <v>1.3624185304694999E-3</v>
      </c>
      <c r="I96" s="1">
        <v>0.34020321051622099</v>
      </c>
      <c r="J96" s="50">
        <v>5.5200376373160102E-2</v>
      </c>
      <c r="N96" s="21"/>
      <c r="R96" s="21"/>
    </row>
    <row r="97" spans="1:18">
      <c r="A97" s="7" t="s">
        <v>98</v>
      </c>
      <c r="B97" t="s">
        <v>70</v>
      </c>
      <c r="C97" t="s">
        <v>25</v>
      </c>
      <c r="D97" t="s">
        <v>26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50">
        <v>0</v>
      </c>
      <c r="N97" s="21"/>
      <c r="R97" s="21"/>
    </row>
    <row r="98" spans="1:18">
      <c r="A98" s="7" t="s">
        <v>98</v>
      </c>
      <c r="B98" t="s">
        <v>70</v>
      </c>
      <c r="C98" t="s">
        <v>22</v>
      </c>
      <c r="D98" t="s">
        <v>23</v>
      </c>
      <c r="E98" s="1">
        <v>0.19221056308815801</v>
      </c>
      <c r="F98" s="1">
        <v>8.4355397816638505E-3</v>
      </c>
      <c r="G98" s="1">
        <v>1.9050381960356799E-2</v>
      </c>
      <c r="H98" s="1">
        <v>7.47528596398408E-4</v>
      </c>
      <c r="I98" s="1">
        <v>0.211260945048515</v>
      </c>
      <c r="J98" s="50">
        <v>9.1830683780622594E-3</v>
      </c>
      <c r="N98" s="21"/>
      <c r="R98" s="21"/>
    </row>
    <row r="99" spans="1:18">
      <c r="A99" s="7" t="s">
        <v>99</v>
      </c>
      <c r="B99" t="s">
        <v>70</v>
      </c>
      <c r="C99" t="s">
        <v>2</v>
      </c>
      <c r="D99" t="s">
        <v>3</v>
      </c>
      <c r="E99" s="1">
        <v>2.0249303943520099E-2</v>
      </c>
      <c r="F99" s="1">
        <v>1.9237840585570001E-2</v>
      </c>
      <c r="G99" s="1">
        <v>9.9527274414686007E-2</v>
      </c>
      <c r="H99" s="1">
        <v>0.100840315882759</v>
      </c>
      <c r="I99" s="1">
        <v>0.119776578358206</v>
      </c>
      <c r="J99" s="50">
        <v>0.12007815646832901</v>
      </c>
      <c r="N99" s="21"/>
      <c r="R99" s="21"/>
    </row>
    <row r="100" spans="1:18">
      <c r="A100" s="7" t="s">
        <v>99</v>
      </c>
      <c r="B100" t="s">
        <v>70</v>
      </c>
      <c r="C100" t="s">
        <v>4</v>
      </c>
      <c r="D100" t="s">
        <v>5</v>
      </c>
      <c r="E100" s="1">
        <v>8.1869458243379804E-4</v>
      </c>
      <c r="F100" s="1">
        <v>3.5373338985138503E-2</v>
      </c>
      <c r="G100" s="1">
        <v>4.4740184643868902E-5</v>
      </c>
      <c r="H100" s="1">
        <v>2.3876487109114299E-4</v>
      </c>
      <c r="I100" s="1">
        <v>8.6343476707766696E-4</v>
      </c>
      <c r="J100" s="50">
        <v>3.56121038562296E-2</v>
      </c>
      <c r="N100" s="21"/>
      <c r="R100" s="21"/>
    </row>
    <row r="101" spans="1:18">
      <c r="A101" s="7" t="s">
        <v>99</v>
      </c>
      <c r="B101" t="s">
        <v>70</v>
      </c>
      <c r="C101" t="s">
        <v>6</v>
      </c>
      <c r="D101" t="s">
        <v>7</v>
      </c>
      <c r="E101" s="1">
        <v>4.1350706458255097E-5</v>
      </c>
      <c r="F101" s="1">
        <v>8.8428489959668704E-5</v>
      </c>
      <c r="G101" s="1">
        <v>7.7799284107702201E-3</v>
      </c>
      <c r="H101" s="1">
        <v>1.5908224860914099E-2</v>
      </c>
      <c r="I101" s="1">
        <v>7.8212791172284808E-3</v>
      </c>
      <c r="J101" s="50">
        <v>1.5996653350873798E-2</v>
      </c>
      <c r="N101" s="21"/>
      <c r="R101" s="21"/>
    </row>
    <row r="102" spans="1:18">
      <c r="A102" s="7" t="s">
        <v>99</v>
      </c>
      <c r="B102" t="s">
        <v>70</v>
      </c>
      <c r="C102" t="s">
        <v>8</v>
      </c>
      <c r="D102" t="s">
        <v>9</v>
      </c>
      <c r="E102" s="1">
        <v>4.2491583224929498E-2</v>
      </c>
      <c r="F102" s="1">
        <v>1.6450305029110001E-2</v>
      </c>
      <c r="G102" s="1">
        <v>0.36753668902189401</v>
      </c>
      <c r="H102" s="1">
        <v>0.19917128195070399</v>
      </c>
      <c r="I102" s="1">
        <v>0.41002827224682398</v>
      </c>
      <c r="J102" s="50">
        <v>0.21562158697981401</v>
      </c>
      <c r="N102" s="21"/>
      <c r="R102" s="21"/>
    </row>
    <row r="103" spans="1:18">
      <c r="A103" s="7" t="s">
        <v>99</v>
      </c>
      <c r="B103" t="s">
        <v>70</v>
      </c>
      <c r="C103" t="s">
        <v>10</v>
      </c>
      <c r="D103" t="s">
        <v>11</v>
      </c>
      <c r="E103" s="1">
        <v>8.6179373874097197E-3</v>
      </c>
      <c r="F103" s="1">
        <v>5.9895272475138598E-3</v>
      </c>
      <c r="G103" s="1">
        <v>4.7159563002453803E-2</v>
      </c>
      <c r="H103" s="1">
        <v>3.1337820071981097E-2</v>
      </c>
      <c r="I103" s="1">
        <v>5.5777500389863503E-2</v>
      </c>
      <c r="J103" s="50">
        <v>3.73273473194949E-2</v>
      </c>
      <c r="N103" s="21"/>
      <c r="R103" s="21"/>
    </row>
    <row r="104" spans="1:18">
      <c r="A104" s="7" t="s">
        <v>99</v>
      </c>
      <c r="B104" t="s">
        <v>70</v>
      </c>
      <c r="C104" t="s">
        <v>12</v>
      </c>
      <c r="D104" t="s">
        <v>13</v>
      </c>
      <c r="E104" s="1">
        <v>0.14181956208294</v>
      </c>
      <c r="F104" s="1">
        <v>2.0778394180533701E-2</v>
      </c>
      <c r="G104" s="1">
        <v>6.3198566402529799E-2</v>
      </c>
      <c r="H104" s="1">
        <v>1.17524290649655E-2</v>
      </c>
      <c r="I104" s="1">
        <v>0.20501812848546999</v>
      </c>
      <c r="J104" s="50">
        <v>3.2530823245499198E-2</v>
      </c>
      <c r="N104" s="21"/>
      <c r="R104" s="21"/>
    </row>
    <row r="105" spans="1:18">
      <c r="A105" s="7" t="s">
        <v>99</v>
      </c>
      <c r="B105" t="s">
        <v>70</v>
      </c>
      <c r="C105" t="s">
        <v>14</v>
      </c>
      <c r="D105" t="s">
        <v>15</v>
      </c>
      <c r="E105" s="1">
        <v>1.91677083602277E-2</v>
      </c>
      <c r="F105" s="1">
        <v>2.1384588188760899E-2</v>
      </c>
      <c r="G105" s="1">
        <v>0.17377682841250899</v>
      </c>
      <c r="H105" s="1">
        <v>0.107779326143674</v>
      </c>
      <c r="I105" s="1">
        <v>0.19294453677273701</v>
      </c>
      <c r="J105" s="50">
        <v>0.12916391433243499</v>
      </c>
      <c r="N105" s="21"/>
      <c r="R105" s="21"/>
    </row>
    <row r="106" spans="1:18">
      <c r="A106" s="7" t="s">
        <v>99</v>
      </c>
      <c r="B106" t="s">
        <v>70</v>
      </c>
      <c r="C106" t="s">
        <v>16</v>
      </c>
      <c r="D106" t="s">
        <v>17</v>
      </c>
      <c r="E106" s="1">
        <v>0.25766859803771203</v>
      </c>
      <c r="F106" s="1">
        <v>4.9149543661813497E-2</v>
      </c>
      <c r="G106" s="1">
        <v>0.321807915975036</v>
      </c>
      <c r="H106" s="1">
        <v>4.4814998943437101E-2</v>
      </c>
      <c r="I106" s="1">
        <v>0.57947651401274702</v>
      </c>
      <c r="J106" s="50">
        <v>9.3964542605250598E-2</v>
      </c>
      <c r="N106" s="21"/>
      <c r="R106" s="21"/>
    </row>
    <row r="107" spans="1:18">
      <c r="A107" s="7" t="s">
        <v>99</v>
      </c>
      <c r="B107" t="s">
        <v>70</v>
      </c>
      <c r="C107" t="s">
        <v>18</v>
      </c>
      <c r="D107" t="s">
        <v>19</v>
      </c>
      <c r="E107" s="1">
        <v>2.6949213208163099</v>
      </c>
      <c r="F107" s="1">
        <v>0.174750265894074</v>
      </c>
      <c r="G107" s="1">
        <v>0.267742428935071</v>
      </c>
      <c r="H107" s="1">
        <v>4.3346653881534802E-2</v>
      </c>
      <c r="I107" s="1">
        <v>2.9626637497513801</v>
      </c>
      <c r="J107" s="50">
        <v>0.21809691977560899</v>
      </c>
      <c r="N107" s="21"/>
      <c r="R107" s="21"/>
    </row>
    <row r="108" spans="1:18">
      <c r="A108" s="7" t="s">
        <v>99</v>
      </c>
      <c r="B108" t="s">
        <v>70</v>
      </c>
      <c r="C108" t="s">
        <v>20</v>
      </c>
      <c r="D108" t="s">
        <v>21</v>
      </c>
      <c r="E108" s="1">
        <v>1.6016996930218399</v>
      </c>
      <c r="F108" s="1">
        <v>0.25433000305164799</v>
      </c>
      <c r="G108" s="1">
        <v>7.9814868395080105E-2</v>
      </c>
      <c r="H108" s="1">
        <v>1.6032189470377101E-2</v>
      </c>
      <c r="I108" s="1">
        <v>1.68151456141692</v>
      </c>
      <c r="J108" s="50">
        <v>0.27036219252202498</v>
      </c>
      <c r="N108" s="21"/>
      <c r="R108" s="21"/>
    </row>
    <row r="109" spans="1:18">
      <c r="A109" s="7" t="s">
        <v>99</v>
      </c>
      <c r="B109" t="s">
        <v>70</v>
      </c>
      <c r="C109" t="s">
        <v>25</v>
      </c>
      <c r="D109" t="s">
        <v>26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50">
        <v>0</v>
      </c>
      <c r="N109" s="21"/>
      <c r="R109" s="21"/>
    </row>
    <row r="110" spans="1:18">
      <c r="A110" s="7" t="s">
        <v>99</v>
      </c>
      <c r="B110" t="s">
        <v>70</v>
      </c>
      <c r="C110" t="s">
        <v>22</v>
      </c>
      <c r="D110" t="s">
        <v>23</v>
      </c>
      <c r="E110" s="1">
        <v>1.1301791624833599</v>
      </c>
      <c r="F110" s="1">
        <v>4.7352363714894798E-2</v>
      </c>
      <c r="G110" s="1">
        <v>0.22656050876751899</v>
      </c>
      <c r="H110" s="1">
        <v>8.1808872826394999E-3</v>
      </c>
      <c r="I110" s="1">
        <v>1.3567396712508799</v>
      </c>
      <c r="J110" s="50">
        <v>5.5533250997534297E-2</v>
      </c>
      <c r="N110" s="21"/>
      <c r="R110" s="21"/>
    </row>
    <row r="111" spans="1:18">
      <c r="A111" s="7" t="s">
        <v>100</v>
      </c>
      <c r="B111" t="s">
        <v>70</v>
      </c>
      <c r="C111" t="s">
        <v>2</v>
      </c>
      <c r="D111" t="s">
        <v>3</v>
      </c>
      <c r="E111" s="1">
        <v>6.6470418842250302E-3</v>
      </c>
      <c r="F111" s="1">
        <v>6.2029535547550602E-3</v>
      </c>
      <c r="G111" s="1">
        <v>3.08662000387772E-2</v>
      </c>
      <c r="H111" s="1">
        <v>3.5038946786857803E-2</v>
      </c>
      <c r="I111" s="1">
        <v>3.7513241923002198E-2</v>
      </c>
      <c r="J111" s="50">
        <v>4.1241900341612799E-2</v>
      </c>
      <c r="N111" s="21"/>
      <c r="R111" s="21"/>
    </row>
    <row r="112" spans="1:18">
      <c r="A112" s="7" t="s">
        <v>100</v>
      </c>
      <c r="B112" t="s">
        <v>70</v>
      </c>
      <c r="C112" t="s">
        <v>4</v>
      </c>
      <c r="D112" t="s">
        <v>5</v>
      </c>
      <c r="E112" s="1">
        <v>1.05358026890321E-3</v>
      </c>
      <c r="F112" s="1">
        <v>3.7677216386607801E-2</v>
      </c>
      <c r="G112" s="1">
        <v>8.38423623423448E-7</v>
      </c>
      <c r="H112" s="1">
        <v>4.4670921058103196E-6</v>
      </c>
      <c r="I112" s="1">
        <v>1.0544186925266299E-3</v>
      </c>
      <c r="J112" s="50">
        <v>3.7681683478713597E-2</v>
      </c>
      <c r="N112" s="21"/>
      <c r="R112" s="21"/>
    </row>
    <row r="113" spans="1:18">
      <c r="A113" s="7" t="s">
        <v>100</v>
      </c>
      <c r="B113" t="s">
        <v>70</v>
      </c>
      <c r="C113" t="s">
        <v>6</v>
      </c>
      <c r="D113" t="s">
        <v>7</v>
      </c>
      <c r="E113" s="1">
        <v>5.6716496598004204E-4</v>
      </c>
      <c r="F113" s="1">
        <v>1.21856408754878E-3</v>
      </c>
      <c r="G113" s="1">
        <v>2.1997026440914702</v>
      </c>
      <c r="H113" s="1">
        <v>3.5230874160717902</v>
      </c>
      <c r="I113" s="1">
        <v>2.20026980905745</v>
      </c>
      <c r="J113" s="50">
        <v>3.5243059801593399</v>
      </c>
      <c r="N113" s="21"/>
      <c r="R113" s="21"/>
    </row>
    <row r="114" spans="1:18">
      <c r="A114" s="7" t="s">
        <v>100</v>
      </c>
      <c r="B114" t="s">
        <v>70</v>
      </c>
      <c r="C114" t="s">
        <v>8</v>
      </c>
      <c r="D114" t="s">
        <v>9</v>
      </c>
      <c r="E114" s="1">
        <v>1.90771523336641E-2</v>
      </c>
      <c r="F114" s="1">
        <v>7.3619995539946697E-3</v>
      </c>
      <c r="G114" s="1">
        <v>1.25714193055416</v>
      </c>
      <c r="H114" s="1">
        <v>0.53760051102815498</v>
      </c>
      <c r="I114" s="1">
        <v>1.2762190828878199</v>
      </c>
      <c r="J114" s="50">
        <v>0.54496251058214995</v>
      </c>
      <c r="N114" s="21"/>
      <c r="R114" s="21"/>
    </row>
    <row r="115" spans="1:18">
      <c r="A115" s="7" t="s">
        <v>100</v>
      </c>
      <c r="B115" t="s">
        <v>70</v>
      </c>
      <c r="C115" t="s">
        <v>10</v>
      </c>
      <c r="D115" t="s">
        <v>11</v>
      </c>
      <c r="E115" s="1">
        <v>3.7149521983794601E-3</v>
      </c>
      <c r="F115" s="1">
        <v>3.0279078996763198E-3</v>
      </c>
      <c r="G115" s="1">
        <v>4.0594258209609498E-2</v>
      </c>
      <c r="H115" s="1">
        <v>9.2181108435313103E-2</v>
      </c>
      <c r="I115" s="1">
        <v>4.4309210407988998E-2</v>
      </c>
      <c r="J115" s="50">
        <v>9.5209016334989502E-2</v>
      </c>
      <c r="N115" s="21"/>
      <c r="R115" s="21"/>
    </row>
    <row r="116" spans="1:18">
      <c r="A116" s="7" t="s">
        <v>100</v>
      </c>
      <c r="B116" t="s">
        <v>70</v>
      </c>
      <c r="C116" t="s">
        <v>12</v>
      </c>
      <c r="D116" t="s">
        <v>13</v>
      </c>
      <c r="E116" s="1">
        <v>4.7326897573527399E-2</v>
      </c>
      <c r="F116" s="1">
        <v>6.99163041728376E-3</v>
      </c>
      <c r="G116" s="1">
        <v>5.7248083546293602E-3</v>
      </c>
      <c r="H116" s="1">
        <v>1.0582511144057399E-3</v>
      </c>
      <c r="I116" s="1">
        <v>5.3051705928156799E-2</v>
      </c>
      <c r="J116" s="50">
        <v>8.0498815316894998E-3</v>
      </c>
      <c r="N116" s="21"/>
      <c r="R116" s="21"/>
    </row>
    <row r="117" spans="1:18">
      <c r="A117" s="7" t="s">
        <v>100</v>
      </c>
      <c r="B117" t="s">
        <v>70</v>
      </c>
      <c r="C117" t="s">
        <v>14</v>
      </c>
      <c r="D117" t="s">
        <v>15</v>
      </c>
      <c r="E117" s="1">
        <v>8.4886230608313806E-3</v>
      </c>
      <c r="F117" s="1">
        <v>9.4408543563651894E-3</v>
      </c>
      <c r="G117" s="1">
        <v>1.32267941267445E-2</v>
      </c>
      <c r="H117" s="1">
        <v>7.9118233852278307E-3</v>
      </c>
      <c r="I117" s="1">
        <v>2.17154171875759E-2</v>
      </c>
      <c r="J117" s="50">
        <v>1.7352677741592999E-2</v>
      </c>
      <c r="N117" s="21"/>
      <c r="R117" s="21"/>
    </row>
    <row r="118" spans="1:18">
      <c r="A118" s="7" t="s">
        <v>100</v>
      </c>
      <c r="B118" t="s">
        <v>70</v>
      </c>
      <c r="C118" t="s">
        <v>16</v>
      </c>
      <c r="D118" t="s">
        <v>17</v>
      </c>
      <c r="E118" s="1">
        <v>8.5376873490184899E-2</v>
      </c>
      <c r="F118" s="1">
        <v>2.0372012349247799E-2</v>
      </c>
      <c r="G118" s="1">
        <v>8.8146480713494499E-2</v>
      </c>
      <c r="H118" s="1">
        <v>1.6322641135120899E-2</v>
      </c>
      <c r="I118" s="1">
        <v>0.17352335420367901</v>
      </c>
      <c r="J118" s="50">
        <v>3.6694653484368699E-2</v>
      </c>
      <c r="N118" s="21"/>
      <c r="R118" s="21"/>
    </row>
    <row r="119" spans="1:18">
      <c r="A119" s="7" t="s">
        <v>100</v>
      </c>
      <c r="B119" t="s">
        <v>70</v>
      </c>
      <c r="C119" t="s">
        <v>18</v>
      </c>
      <c r="D119" t="s">
        <v>19</v>
      </c>
      <c r="E119" s="1">
        <v>0.78677797816482697</v>
      </c>
      <c r="F119" s="1">
        <v>5.0934658880678697E-2</v>
      </c>
      <c r="G119" s="1">
        <v>2.5913720172453601E-2</v>
      </c>
      <c r="H119" s="1">
        <v>4.1719240063431799E-3</v>
      </c>
      <c r="I119" s="1">
        <v>0.81269169833728105</v>
      </c>
      <c r="J119" s="50">
        <v>5.5106582887021902E-2</v>
      </c>
      <c r="N119" s="21"/>
      <c r="R119" s="21"/>
    </row>
    <row r="120" spans="1:18">
      <c r="A120" s="7" t="s">
        <v>100</v>
      </c>
      <c r="B120" t="s">
        <v>70</v>
      </c>
      <c r="C120" t="s">
        <v>20</v>
      </c>
      <c r="D120" t="s">
        <v>21</v>
      </c>
      <c r="E120" s="1">
        <v>0.50215563332605795</v>
      </c>
      <c r="F120" s="1">
        <v>8.0391197859190494E-2</v>
      </c>
      <c r="G120" s="1">
        <v>4.9401076271981597E-3</v>
      </c>
      <c r="H120" s="1">
        <v>9.9363763340430894E-4</v>
      </c>
      <c r="I120" s="1">
        <v>0.50709574095325605</v>
      </c>
      <c r="J120" s="50">
        <v>8.1384835492594801E-2</v>
      </c>
      <c r="N120" s="21"/>
      <c r="R120" s="21"/>
    </row>
    <row r="121" spans="1:18">
      <c r="A121" s="7" t="s">
        <v>100</v>
      </c>
      <c r="B121" t="s">
        <v>70</v>
      </c>
      <c r="C121" t="s">
        <v>25</v>
      </c>
      <c r="D121" t="s">
        <v>26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50">
        <v>0</v>
      </c>
      <c r="N121" s="21"/>
      <c r="R121" s="21"/>
    </row>
    <row r="122" spans="1:18">
      <c r="A122" s="7" t="s">
        <v>100</v>
      </c>
      <c r="B122" t="s">
        <v>70</v>
      </c>
      <c r="C122" t="s">
        <v>22</v>
      </c>
      <c r="D122" t="s">
        <v>23</v>
      </c>
      <c r="E122" s="1">
        <v>0.27740276454363999</v>
      </c>
      <c r="F122" s="1">
        <v>1.1728502266974101E-2</v>
      </c>
      <c r="G122" s="1">
        <v>1.71633620083286E-2</v>
      </c>
      <c r="H122" s="1">
        <v>6.3916986884490605E-4</v>
      </c>
      <c r="I122" s="1">
        <v>0.29456612655196901</v>
      </c>
      <c r="J122" s="50">
        <v>1.2367672135819E-2</v>
      </c>
      <c r="N122" s="21"/>
      <c r="R122" s="21"/>
    </row>
    <row r="123" spans="1:18">
      <c r="A123" s="7" t="s">
        <v>101</v>
      </c>
      <c r="B123" t="s">
        <v>70</v>
      </c>
      <c r="C123" t="s">
        <v>2</v>
      </c>
      <c r="D123" t="s">
        <v>3</v>
      </c>
      <c r="E123" s="1">
        <v>9.1447305760695308E-3</v>
      </c>
      <c r="F123" s="1">
        <v>8.6032477208691002E-3</v>
      </c>
      <c r="G123" s="1">
        <v>4.9452653568956097E-2</v>
      </c>
      <c r="H123" s="1">
        <v>3.4430775790218401E-2</v>
      </c>
      <c r="I123" s="1">
        <v>5.8597384145025598E-2</v>
      </c>
      <c r="J123" s="50">
        <v>4.3034023511087503E-2</v>
      </c>
      <c r="N123" s="21"/>
      <c r="R123" s="21"/>
    </row>
    <row r="124" spans="1:18">
      <c r="A124" s="7" t="s">
        <v>101</v>
      </c>
      <c r="B124" t="s">
        <v>70</v>
      </c>
      <c r="C124" t="s">
        <v>4</v>
      </c>
      <c r="D124" t="s">
        <v>5</v>
      </c>
      <c r="E124" s="1">
        <v>4.9752947658564695E-4</v>
      </c>
      <c r="F124" s="1">
        <v>2.37237882378851E-2</v>
      </c>
      <c r="G124" s="1">
        <v>6.7821021335120297E-4</v>
      </c>
      <c r="H124" s="1">
        <v>1.2208093305579501E-2</v>
      </c>
      <c r="I124" s="1">
        <v>1.1757396899368499E-3</v>
      </c>
      <c r="J124" s="50">
        <v>3.5931881543464599E-2</v>
      </c>
      <c r="N124" s="21"/>
      <c r="R124" s="21"/>
    </row>
    <row r="125" spans="1:18">
      <c r="A125" s="7" t="s">
        <v>101</v>
      </c>
      <c r="B125" t="s">
        <v>70</v>
      </c>
      <c r="C125" t="s">
        <v>6</v>
      </c>
      <c r="D125" t="s">
        <v>7</v>
      </c>
      <c r="E125" s="1">
        <v>2.93785432585155E-5</v>
      </c>
      <c r="F125" s="1">
        <v>6.3710574066255197E-5</v>
      </c>
      <c r="G125" s="1">
        <v>2.8740704425073101E-2</v>
      </c>
      <c r="H125" s="1">
        <v>6.3734520550554299E-2</v>
      </c>
      <c r="I125" s="1">
        <v>2.8770082968331601E-2</v>
      </c>
      <c r="J125" s="50">
        <v>6.3798231124620602E-2</v>
      </c>
      <c r="N125" s="21"/>
      <c r="R125" s="21"/>
    </row>
    <row r="126" spans="1:18">
      <c r="A126" s="7" t="s">
        <v>101</v>
      </c>
      <c r="B126" t="s">
        <v>70</v>
      </c>
      <c r="C126" t="s">
        <v>8</v>
      </c>
      <c r="D126" t="s">
        <v>9</v>
      </c>
      <c r="E126" s="1">
        <v>2.2052631185179701E-2</v>
      </c>
      <c r="F126" s="1">
        <v>8.4973477660603893E-3</v>
      </c>
      <c r="G126" s="1">
        <v>0.103517780851412</v>
      </c>
      <c r="H126" s="1">
        <v>4.9640319218420798E-2</v>
      </c>
      <c r="I126" s="1">
        <v>0.125570412036592</v>
      </c>
      <c r="J126" s="50">
        <v>5.8137666984481202E-2</v>
      </c>
      <c r="N126" s="21"/>
      <c r="R126" s="21"/>
    </row>
    <row r="127" spans="1:18">
      <c r="A127" s="7" t="s">
        <v>101</v>
      </c>
      <c r="B127" t="s">
        <v>70</v>
      </c>
      <c r="C127" t="s">
        <v>10</v>
      </c>
      <c r="D127" t="s">
        <v>11</v>
      </c>
      <c r="E127" s="1">
        <v>4.36299503546297E-3</v>
      </c>
      <c r="F127" s="1">
        <v>3.09968860156151E-3</v>
      </c>
      <c r="G127" s="1">
        <v>3.47177924111133E-2</v>
      </c>
      <c r="H127" s="1">
        <v>3.2923734084422202E-2</v>
      </c>
      <c r="I127" s="1">
        <v>3.9080787446576198E-2</v>
      </c>
      <c r="J127" s="50">
        <v>3.60234226859837E-2</v>
      </c>
      <c r="N127" s="21"/>
      <c r="R127" s="21"/>
    </row>
    <row r="128" spans="1:18">
      <c r="A128" s="7" t="s">
        <v>101</v>
      </c>
      <c r="B128" t="s">
        <v>70</v>
      </c>
      <c r="C128" t="s">
        <v>12</v>
      </c>
      <c r="D128" t="s">
        <v>13</v>
      </c>
      <c r="E128" s="1">
        <v>7.8135513992842603E-2</v>
      </c>
      <c r="F128" s="1">
        <v>1.1586413627064701E-2</v>
      </c>
      <c r="G128" s="1">
        <v>2.5447330806899499E-2</v>
      </c>
      <c r="H128" s="1">
        <v>4.6834096457965399E-3</v>
      </c>
      <c r="I128" s="1">
        <v>0.103582844799742</v>
      </c>
      <c r="J128" s="50">
        <v>1.6269823272861202E-2</v>
      </c>
      <c r="N128" s="21"/>
      <c r="R128" s="21"/>
    </row>
    <row r="129" spans="1:18">
      <c r="A129" s="7" t="s">
        <v>101</v>
      </c>
      <c r="B129" t="s">
        <v>70</v>
      </c>
      <c r="C129" t="s">
        <v>14</v>
      </c>
      <c r="D129" t="s">
        <v>15</v>
      </c>
      <c r="E129" s="1">
        <v>1.2022014857123099E-2</v>
      </c>
      <c r="F129" s="1">
        <v>1.31771313072226E-2</v>
      </c>
      <c r="G129" s="1">
        <v>0.33268330023522602</v>
      </c>
      <c r="H129" s="1">
        <v>0.20589692114414199</v>
      </c>
      <c r="I129" s="1">
        <v>0.34470531509234897</v>
      </c>
      <c r="J129" s="50">
        <v>0.21907405245136499</v>
      </c>
      <c r="N129" s="21"/>
      <c r="R129" s="21"/>
    </row>
    <row r="130" spans="1:18">
      <c r="A130" s="7" t="s">
        <v>101</v>
      </c>
      <c r="B130" t="s">
        <v>70</v>
      </c>
      <c r="C130" t="s">
        <v>16</v>
      </c>
      <c r="D130" t="s">
        <v>17</v>
      </c>
      <c r="E130" s="1">
        <v>0.109671089792721</v>
      </c>
      <c r="F130" s="1">
        <v>2.3638969371152001E-2</v>
      </c>
      <c r="G130" s="1">
        <v>0.17454795340669399</v>
      </c>
      <c r="H130" s="1">
        <v>2.8094616511034301E-2</v>
      </c>
      <c r="I130" s="1">
        <v>0.28421904319941399</v>
      </c>
      <c r="J130" s="50">
        <v>5.1733585882186302E-2</v>
      </c>
      <c r="N130" s="21"/>
      <c r="R130" s="21"/>
    </row>
    <row r="131" spans="1:18">
      <c r="A131" s="7" t="s">
        <v>101</v>
      </c>
      <c r="B131" t="s">
        <v>70</v>
      </c>
      <c r="C131" t="s">
        <v>18</v>
      </c>
      <c r="D131" t="s">
        <v>19</v>
      </c>
      <c r="E131" s="1">
        <v>1.0126470118203801</v>
      </c>
      <c r="F131" s="1">
        <v>6.52988132884606E-2</v>
      </c>
      <c r="G131" s="1">
        <v>7.5835058190131199E-2</v>
      </c>
      <c r="H131" s="1">
        <v>1.21493162484488E-2</v>
      </c>
      <c r="I131" s="1">
        <v>1.08848207001051</v>
      </c>
      <c r="J131" s="50">
        <v>7.7448129536909396E-2</v>
      </c>
      <c r="N131" s="21"/>
      <c r="R131" s="21"/>
    </row>
    <row r="132" spans="1:18">
      <c r="A132" s="7" t="s">
        <v>101</v>
      </c>
      <c r="B132" t="s">
        <v>70</v>
      </c>
      <c r="C132" t="s">
        <v>20</v>
      </c>
      <c r="D132" t="s">
        <v>21</v>
      </c>
      <c r="E132" s="1">
        <v>1.6165578062686501</v>
      </c>
      <c r="F132" s="1">
        <v>0.258089835926536</v>
      </c>
      <c r="G132" s="1">
        <v>0.27785623822941902</v>
      </c>
      <c r="H132" s="1">
        <v>5.5864004452604997E-2</v>
      </c>
      <c r="I132" s="1">
        <v>1.8944140444980699</v>
      </c>
      <c r="J132" s="50">
        <v>0.31395384037914098</v>
      </c>
      <c r="N132" s="21"/>
      <c r="R132" s="21"/>
    </row>
    <row r="133" spans="1:18">
      <c r="A133" s="7" t="s">
        <v>101</v>
      </c>
      <c r="B133" t="s">
        <v>70</v>
      </c>
      <c r="C133" t="s">
        <v>25</v>
      </c>
      <c r="D133" t="s">
        <v>26</v>
      </c>
      <c r="E133" s="1">
        <v>0</v>
      </c>
      <c r="F133" s="1">
        <v>0</v>
      </c>
      <c r="G133" s="1">
        <v>0</v>
      </c>
      <c r="H133" s="1">
        <v>0</v>
      </c>
      <c r="I133" s="1">
        <v>0</v>
      </c>
      <c r="J133" s="50">
        <v>0</v>
      </c>
      <c r="N133" s="21"/>
      <c r="R133" s="21"/>
    </row>
    <row r="134" spans="1:18">
      <c r="A134" s="7" t="s">
        <v>101</v>
      </c>
      <c r="B134" t="s">
        <v>70</v>
      </c>
      <c r="C134" t="s">
        <v>22</v>
      </c>
      <c r="D134" t="s">
        <v>23</v>
      </c>
      <c r="E134" s="1">
        <v>0.30516171572059098</v>
      </c>
      <c r="F134" s="1">
        <v>1.284516538526E-2</v>
      </c>
      <c r="G134" s="1">
        <v>3.3169115338381801E-2</v>
      </c>
      <c r="H134" s="1">
        <v>1.2155960627996799E-3</v>
      </c>
      <c r="I134" s="1">
        <v>0.33833083105897299</v>
      </c>
      <c r="J134" s="50">
        <v>1.40607614480597E-2</v>
      </c>
      <c r="N134" s="21"/>
      <c r="R134" s="21"/>
    </row>
    <row r="135" spans="1:18">
      <c r="A135" s="7" t="s">
        <v>102</v>
      </c>
      <c r="B135" t="s">
        <v>70</v>
      </c>
      <c r="C135" t="s">
        <v>2</v>
      </c>
      <c r="D135" t="s">
        <v>3</v>
      </c>
      <c r="E135" s="1">
        <v>5.1128871386998702E-3</v>
      </c>
      <c r="F135" s="1">
        <v>4.4698461534809202E-3</v>
      </c>
      <c r="G135" s="1">
        <v>5.7386704370772201E-2</v>
      </c>
      <c r="H135" s="1">
        <v>4.53251157130709E-2</v>
      </c>
      <c r="I135" s="1">
        <v>6.2499591509472097E-2</v>
      </c>
      <c r="J135" s="50">
        <v>4.9794961866551801E-2</v>
      </c>
      <c r="N135" s="21"/>
      <c r="R135" s="21"/>
    </row>
    <row r="136" spans="1:18">
      <c r="A136" s="7" t="s">
        <v>102</v>
      </c>
      <c r="B136" t="s">
        <v>70</v>
      </c>
      <c r="C136" t="s">
        <v>4</v>
      </c>
      <c r="D136" t="s">
        <v>5</v>
      </c>
      <c r="E136" s="1">
        <v>2.1595528751288201E-4</v>
      </c>
      <c r="F136" s="1">
        <v>8.4112868924521196E-3</v>
      </c>
      <c r="G136" s="1">
        <v>1.01098804514576E-2</v>
      </c>
      <c r="H136" s="1">
        <v>0.189372892624741</v>
      </c>
      <c r="I136" s="1">
        <v>1.0325835738970401E-2</v>
      </c>
      <c r="J136" s="50">
        <v>0.19778417951719299</v>
      </c>
      <c r="N136" s="21"/>
      <c r="R136" s="21"/>
    </row>
    <row r="137" spans="1:18">
      <c r="A137" s="7" t="s">
        <v>102</v>
      </c>
      <c r="B137" t="s">
        <v>70</v>
      </c>
      <c r="C137" t="s">
        <v>6</v>
      </c>
      <c r="D137" t="s">
        <v>7</v>
      </c>
      <c r="E137" s="1">
        <v>6.3798712445908402E-6</v>
      </c>
      <c r="F137" s="1">
        <v>1.40748667920852E-5</v>
      </c>
      <c r="G137" s="1">
        <v>4.8442958226323999E-3</v>
      </c>
      <c r="H137" s="1">
        <v>1.07357564656948E-2</v>
      </c>
      <c r="I137" s="1">
        <v>4.8506756938769902E-3</v>
      </c>
      <c r="J137" s="50">
        <v>1.07498313324869E-2</v>
      </c>
      <c r="N137" s="21"/>
      <c r="R137" s="21"/>
    </row>
    <row r="138" spans="1:18">
      <c r="A138" s="7" t="s">
        <v>102</v>
      </c>
      <c r="B138" t="s">
        <v>70</v>
      </c>
      <c r="C138" t="s">
        <v>8</v>
      </c>
      <c r="D138" t="s">
        <v>9</v>
      </c>
      <c r="E138" s="1">
        <v>1.0111263471825E-2</v>
      </c>
      <c r="F138" s="1">
        <v>3.88564065050234E-3</v>
      </c>
      <c r="G138" s="1">
        <v>5.3050547108536503E-2</v>
      </c>
      <c r="H138" s="1">
        <v>2.28982069234012E-2</v>
      </c>
      <c r="I138" s="1">
        <v>6.3161810580361494E-2</v>
      </c>
      <c r="J138" s="50">
        <v>2.6783847573903501E-2</v>
      </c>
      <c r="N138" s="21"/>
      <c r="R138" s="21"/>
    </row>
    <row r="139" spans="1:18">
      <c r="A139" s="7" t="s">
        <v>102</v>
      </c>
      <c r="B139" t="s">
        <v>70</v>
      </c>
      <c r="C139" t="s">
        <v>10</v>
      </c>
      <c r="D139" t="s">
        <v>11</v>
      </c>
      <c r="E139" s="1">
        <v>3.0149876483953298E-3</v>
      </c>
      <c r="F139" s="1">
        <v>2.1687328199440801E-3</v>
      </c>
      <c r="G139" s="1">
        <v>1.31359816506454E-2</v>
      </c>
      <c r="H139" s="1">
        <v>1.24492786260379E-2</v>
      </c>
      <c r="I139" s="1">
        <v>1.61509692990407E-2</v>
      </c>
      <c r="J139" s="50">
        <v>1.4618011445982E-2</v>
      </c>
      <c r="N139" s="21"/>
      <c r="R139" s="21"/>
    </row>
    <row r="140" spans="1:18">
      <c r="A140" s="7" t="s">
        <v>102</v>
      </c>
      <c r="B140" t="s">
        <v>70</v>
      </c>
      <c r="C140" t="s">
        <v>12</v>
      </c>
      <c r="D140" t="s">
        <v>13</v>
      </c>
      <c r="E140" s="1">
        <v>3.5326916128022801E-2</v>
      </c>
      <c r="F140" s="1">
        <v>5.3864142528918897E-3</v>
      </c>
      <c r="G140" s="1">
        <v>1.4513398098335699E-2</v>
      </c>
      <c r="H140" s="1">
        <v>2.5891122918442399E-3</v>
      </c>
      <c r="I140" s="1">
        <v>4.9840314226358498E-2</v>
      </c>
      <c r="J140" s="50">
        <v>7.9755265447361296E-3</v>
      </c>
      <c r="N140" s="21"/>
      <c r="R140" s="21"/>
    </row>
    <row r="141" spans="1:18">
      <c r="A141" s="7" t="s">
        <v>102</v>
      </c>
      <c r="B141" t="s">
        <v>70</v>
      </c>
      <c r="C141" t="s">
        <v>14</v>
      </c>
      <c r="D141" t="s">
        <v>15</v>
      </c>
      <c r="E141" s="1">
        <v>5.61956975792848E-3</v>
      </c>
      <c r="F141" s="1">
        <v>6.0295708394003797E-3</v>
      </c>
      <c r="G141" s="1">
        <v>1.5915326536279099E-3</v>
      </c>
      <c r="H141" s="1">
        <v>9.2823758524030505E-4</v>
      </c>
      <c r="I141" s="1">
        <v>7.2111024115563901E-3</v>
      </c>
      <c r="J141" s="50">
        <v>6.9578084246406796E-3</v>
      </c>
      <c r="N141" s="21"/>
      <c r="R141" s="21"/>
    </row>
    <row r="142" spans="1:18">
      <c r="A142" s="7" t="s">
        <v>102</v>
      </c>
      <c r="B142" t="s">
        <v>70</v>
      </c>
      <c r="C142" t="s">
        <v>16</v>
      </c>
      <c r="D142" t="s">
        <v>17</v>
      </c>
      <c r="E142" s="1">
        <v>5.1328859188126102E-2</v>
      </c>
      <c r="F142" s="1">
        <v>1.07020143282455E-2</v>
      </c>
      <c r="G142" s="1">
        <v>4.0188419381318299E-2</v>
      </c>
      <c r="H142" s="1">
        <v>5.5665296101424502E-3</v>
      </c>
      <c r="I142" s="1">
        <v>9.1517278569444305E-2</v>
      </c>
      <c r="J142" s="50">
        <v>1.6268543938387899E-2</v>
      </c>
      <c r="N142" s="21"/>
      <c r="R142" s="21"/>
    </row>
    <row r="143" spans="1:18">
      <c r="A143" s="7" t="s">
        <v>102</v>
      </c>
      <c r="B143" t="s">
        <v>70</v>
      </c>
      <c r="C143" t="s">
        <v>18</v>
      </c>
      <c r="D143" t="s">
        <v>19</v>
      </c>
      <c r="E143" s="1">
        <v>1.0391371412902399</v>
      </c>
      <c r="F143" s="1">
        <v>6.8209795644851495E-2</v>
      </c>
      <c r="G143" s="1">
        <v>1.5749192240309</v>
      </c>
      <c r="H143" s="1">
        <v>0.26987736844576699</v>
      </c>
      <c r="I143" s="1">
        <v>2.6140563653211402</v>
      </c>
      <c r="J143" s="50">
        <v>0.33808716409061801</v>
      </c>
      <c r="N143" s="21"/>
      <c r="R143" s="21"/>
    </row>
    <row r="144" spans="1:18">
      <c r="A144" s="7" t="s">
        <v>102</v>
      </c>
      <c r="B144" t="s">
        <v>70</v>
      </c>
      <c r="C144" t="s">
        <v>20</v>
      </c>
      <c r="D144" t="s">
        <v>21</v>
      </c>
      <c r="E144" s="1">
        <v>0.41093712270222699</v>
      </c>
      <c r="F144" s="1">
        <v>6.6291794453000999E-2</v>
      </c>
      <c r="G144" s="1">
        <v>7.6211757522735901E-2</v>
      </c>
      <c r="H144" s="1">
        <v>1.5405631535924599E-2</v>
      </c>
      <c r="I144" s="1">
        <v>0.487148880224963</v>
      </c>
      <c r="J144" s="50">
        <v>8.1697425988925598E-2</v>
      </c>
      <c r="N144" s="21"/>
      <c r="R144" s="21"/>
    </row>
    <row r="145" spans="1:18">
      <c r="A145" s="7" t="s">
        <v>102</v>
      </c>
      <c r="B145" t="s">
        <v>70</v>
      </c>
      <c r="C145" t="s">
        <v>25</v>
      </c>
      <c r="D145" t="s">
        <v>26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50">
        <v>0</v>
      </c>
      <c r="N145" s="21"/>
      <c r="R145" s="21"/>
    </row>
    <row r="146" spans="1:18">
      <c r="A146" s="7" t="s">
        <v>102</v>
      </c>
      <c r="B146" t="s">
        <v>70</v>
      </c>
      <c r="C146" t="s">
        <v>22</v>
      </c>
      <c r="D146" t="s">
        <v>23</v>
      </c>
      <c r="E146" s="1">
        <v>0.19923493019198299</v>
      </c>
      <c r="F146" s="1">
        <v>8.7347560300771593E-3</v>
      </c>
      <c r="G146" s="1">
        <v>1.04200214017849E-2</v>
      </c>
      <c r="H146" s="1">
        <v>4.0777613454607198E-4</v>
      </c>
      <c r="I146" s="1">
        <v>0.20965495159376801</v>
      </c>
      <c r="J146" s="50">
        <v>9.1425321646232301E-3</v>
      </c>
      <c r="N146" s="21"/>
      <c r="R146" s="21"/>
    </row>
    <row r="147" spans="1:18">
      <c r="A147" s="7" t="s">
        <v>103</v>
      </c>
      <c r="B147" t="s">
        <v>70</v>
      </c>
      <c r="C147" t="s">
        <v>2</v>
      </c>
      <c r="D147" t="s">
        <v>3</v>
      </c>
      <c r="E147" s="1">
        <v>3.11294958150477E-2</v>
      </c>
      <c r="F147" s="1">
        <v>2.8675282771603899E-2</v>
      </c>
      <c r="G147" s="1">
        <v>0.183310413465894</v>
      </c>
      <c r="H147" s="1">
        <v>0.12545041435054699</v>
      </c>
      <c r="I147" s="1">
        <v>0.214439909280941</v>
      </c>
      <c r="J147" s="50">
        <v>0.15412569712215099</v>
      </c>
      <c r="N147" s="21"/>
      <c r="R147" s="21"/>
    </row>
    <row r="148" spans="1:18">
      <c r="A148" s="7" t="s">
        <v>103</v>
      </c>
      <c r="B148" t="s">
        <v>70</v>
      </c>
      <c r="C148" t="s">
        <v>4</v>
      </c>
      <c r="D148" t="s">
        <v>5</v>
      </c>
      <c r="E148" s="1">
        <v>9.1048741195111002E-4</v>
      </c>
      <c r="F148" s="1">
        <v>4.0366224829803198E-2</v>
      </c>
      <c r="G148" s="1">
        <v>1.37916243991293E-5</v>
      </c>
      <c r="H148" s="1">
        <v>7.3600079331103603E-5</v>
      </c>
      <c r="I148" s="1">
        <v>9.2427903635023897E-4</v>
      </c>
      <c r="J148" s="50">
        <v>4.0439824909134302E-2</v>
      </c>
      <c r="N148" s="21"/>
      <c r="R148" s="21"/>
    </row>
    <row r="149" spans="1:18">
      <c r="A149" s="7" t="s">
        <v>103</v>
      </c>
      <c r="B149" t="s">
        <v>70</v>
      </c>
      <c r="C149" t="s">
        <v>6</v>
      </c>
      <c r="D149" t="s">
        <v>7</v>
      </c>
      <c r="E149" s="1">
        <v>1.4372696604303401E-4</v>
      </c>
      <c r="F149" s="1">
        <v>3.0235918049132798E-4</v>
      </c>
      <c r="G149" s="1">
        <v>3.8556076918972997E-2</v>
      </c>
      <c r="H149" s="1">
        <v>8.5560618959316798E-2</v>
      </c>
      <c r="I149" s="1">
        <v>3.8699803885016003E-2</v>
      </c>
      <c r="J149" s="50">
        <v>8.5862978139808102E-2</v>
      </c>
      <c r="N149" s="21"/>
      <c r="R149" s="21"/>
    </row>
    <row r="150" spans="1:18">
      <c r="A150" s="7" t="s">
        <v>103</v>
      </c>
      <c r="B150" t="s">
        <v>70</v>
      </c>
      <c r="C150" t="s">
        <v>8</v>
      </c>
      <c r="D150" t="s">
        <v>9</v>
      </c>
      <c r="E150" s="1">
        <v>7.3580044030082906E-2</v>
      </c>
      <c r="F150" s="1">
        <v>2.85508792337077E-2</v>
      </c>
      <c r="G150" s="1">
        <v>0.71209364014026799</v>
      </c>
      <c r="H150" s="1">
        <v>0.32775116056919301</v>
      </c>
      <c r="I150" s="1">
        <v>0.78567368417035099</v>
      </c>
      <c r="J150" s="50">
        <v>0.35630203980290098</v>
      </c>
      <c r="N150" s="21"/>
      <c r="R150" s="21"/>
    </row>
    <row r="151" spans="1:18">
      <c r="A151" s="7" t="s">
        <v>103</v>
      </c>
      <c r="B151" t="s">
        <v>70</v>
      </c>
      <c r="C151" t="s">
        <v>10</v>
      </c>
      <c r="D151" t="s">
        <v>11</v>
      </c>
      <c r="E151" s="1">
        <v>1.35950568969673E-2</v>
      </c>
      <c r="F151" s="1">
        <v>9.2426150407698207E-3</v>
      </c>
      <c r="G151" s="1">
        <v>0.130358712801139</v>
      </c>
      <c r="H151" s="1">
        <v>0.114261582254988</v>
      </c>
      <c r="I151" s="1">
        <v>0.143953769698106</v>
      </c>
      <c r="J151" s="50">
        <v>0.123504197295758</v>
      </c>
      <c r="N151" s="21"/>
      <c r="R151" s="21"/>
    </row>
    <row r="152" spans="1:18">
      <c r="A152" s="7" t="s">
        <v>103</v>
      </c>
      <c r="B152" t="s">
        <v>70</v>
      </c>
      <c r="C152" t="s">
        <v>12</v>
      </c>
      <c r="D152" t="s">
        <v>13</v>
      </c>
      <c r="E152" s="1">
        <v>0.22349908665993401</v>
      </c>
      <c r="F152" s="1">
        <v>3.2675156405005401E-2</v>
      </c>
      <c r="G152" s="1">
        <v>0.31731259704656301</v>
      </c>
      <c r="H152" s="1">
        <v>5.9221063709639601E-2</v>
      </c>
      <c r="I152" s="1">
        <v>0.54081168370649602</v>
      </c>
      <c r="J152" s="50">
        <v>9.1896220114645003E-2</v>
      </c>
      <c r="N152" s="21"/>
      <c r="R152" s="21"/>
    </row>
    <row r="153" spans="1:18">
      <c r="A153" s="7" t="s">
        <v>103</v>
      </c>
      <c r="B153" t="s">
        <v>70</v>
      </c>
      <c r="C153" t="s">
        <v>14</v>
      </c>
      <c r="D153" t="s">
        <v>15</v>
      </c>
      <c r="E153" s="1">
        <v>3.2262395535742498E-2</v>
      </c>
      <c r="F153" s="1">
        <v>3.5696468134744502E-2</v>
      </c>
      <c r="G153" s="1">
        <v>9.8460678343714997E-2</v>
      </c>
      <c r="H153" s="1">
        <v>5.9545706365095999E-2</v>
      </c>
      <c r="I153" s="1">
        <v>0.130723073879457</v>
      </c>
      <c r="J153" s="50">
        <v>9.5242174499840501E-2</v>
      </c>
      <c r="N153" s="21"/>
      <c r="R153" s="21"/>
    </row>
    <row r="154" spans="1:18">
      <c r="A154" s="7" t="s">
        <v>103</v>
      </c>
      <c r="B154" t="s">
        <v>70</v>
      </c>
      <c r="C154" t="s">
        <v>16</v>
      </c>
      <c r="D154" t="s">
        <v>17</v>
      </c>
      <c r="E154" s="1">
        <v>0.43847752334461898</v>
      </c>
      <c r="F154" s="1">
        <v>8.5283733326312505E-2</v>
      </c>
      <c r="G154" s="1">
        <v>0.76968746125972198</v>
      </c>
      <c r="H154" s="1">
        <v>0.112283170053653</v>
      </c>
      <c r="I154" s="1">
        <v>1.2081649846043401</v>
      </c>
      <c r="J154" s="50">
        <v>0.19756690337996499</v>
      </c>
      <c r="N154" s="21"/>
      <c r="R154" s="21"/>
    </row>
    <row r="155" spans="1:18">
      <c r="A155" s="7" t="s">
        <v>103</v>
      </c>
      <c r="B155" t="s">
        <v>70</v>
      </c>
      <c r="C155" t="s">
        <v>18</v>
      </c>
      <c r="D155" t="s">
        <v>19</v>
      </c>
      <c r="E155" s="1">
        <v>7.4819624099654796</v>
      </c>
      <c r="F155" s="1">
        <v>0.48972475429720702</v>
      </c>
      <c r="G155" s="1">
        <v>4.1276106801146399</v>
      </c>
      <c r="H155" s="1">
        <v>0.67880076162129999</v>
      </c>
      <c r="I155" s="1">
        <v>11.609573090080101</v>
      </c>
      <c r="J155" s="50">
        <v>1.1685255159185099</v>
      </c>
      <c r="N155" s="21"/>
      <c r="R155" s="21"/>
    </row>
    <row r="156" spans="1:18">
      <c r="A156" s="7" t="s">
        <v>103</v>
      </c>
      <c r="B156" t="s">
        <v>70</v>
      </c>
      <c r="C156" t="s">
        <v>20</v>
      </c>
      <c r="D156" t="s">
        <v>21</v>
      </c>
      <c r="E156" s="1">
        <v>2.2817027323802201</v>
      </c>
      <c r="F156" s="1">
        <v>0.361738881574031</v>
      </c>
      <c r="G156" s="1">
        <v>3.77370210526018E-2</v>
      </c>
      <c r="H156" s="1">
        <v>7.58044321012071E-3</v>
      </c>
      <c r="I156" s="1">
        <v>2.3194397534328202</v>
      </c>
      <c r="J156" s="50">
        <v>0.36931932478415203</v>
      </c>
      <c r="N156" s="21"/>
      <c r="R156" s="21"/>
    </row>
    <row r="157" spans="1:18">
      <c r="A157" s="7" t="s">
        <v>103</v>
      </c>
      <c r="B157" t="s">
        <v>70</v>
      </c>
      <c r="C157" t="s">
        <v>25</v>
      </c>
      <c r="D157" t="s">
        <v>26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50">
        <v>0</v>
      </c>
      <c r="N157" s="21"/>
      <c r="R157" s="21"/>
    </row>
    <row r="158" spans="1:18">
      <c r="A158" s="7" t="s">
        <v>103</v>
      </c>
      <c r="B158" t="s">
        <v>70</v>
      </c>
      <c r="C158" t="s">
        <v>22</v>
      </c>
      <c r="D158" t="s">
        <v>23</v>
      </c>
      <c r="E158" s="1">
        <v>3.9139793615910401</v>
      </c>
      <c r="F158" s="1">
        <v>0.16437864890102399</v>
      </c>
      <c r="G158" s="1">
        <v>1.72657850316559</v>
      </c>
      <c r="H158" s="1">
        <v>6.2749522898362803E-2</v>
      </c>
      <c r="I158" s="1">
        <v>5.6405578647566301</v>
      </c>
      <c r="J158" s="50">
        <v>0.22712817179938699</v>
      </c>
      <c r="N158" s="21"/>
      <c r="R158" s="21"/>
    </row>
    <row r="159" spans="1:18">
      <c r="A159" s="7" t="s">
        <v>104</v>
      </c>
      <c r="B159" t="s">
        <v>70</v>
      </c>
      <c r="C159" t="s">
        <v>2</v>
      </c>
      <c r="D159" t="s">
        <v>3</v>
      </c>
      <c r="E159" s="1">
        <v>6.6438281748183101E-3</v>
      </c>
      <c r="F159" s="1">
        <v>6.4599045463577098E-3</v>
      </c>
      <c r="G159" s="1">
        <v>1.2127731504923901E-2</v>
      </c>
      <c r="H159" s="1">
        <v>1.00017183954993E-2</v>
      </c>
      <c r="I159" s="1">
        <v>1.87715596797422E-2</v>
      </c>
      <c r="J159" s="50">
        <v>1.6461622941857001E-2</v>
      </c>
      <c r="N159" s="21"/>
      <c r="R159" s="21"/>
    </row>
    <row r="160" spans="1:18">
      <c r="A160" s="7" t="s">
        <v>104</v>
      </c>
      <c r="B160" t="s">
        <v>70</v>
      </c>
      <c r="C160" t="s">
        <v>4</v>
      </c>
      <c r="D160" t="s">
        <v>5</v>
      </c>
      <c r="E160" s="1">
        <v>1.3787653934714899E-4</v>
      </c>
      <c r="F160" s="1">
        <v>6.8799320467676402E-3</v>
      </c>
      <c r="G160" s="1">
        <v>2.9470380297473102E-6</v>
      </c>
      <c r="H160" s="1">
        <v>1.5729997064581101E-5</v>
      </c>
      <c r="I160" s="1">
        <v>1.4082357737689601E-4</v>
      </c>
      <c r="J160" s="50">
        <v>6.8956620438322203E-3</v>
      </c>
      <c r="N160" s="21"/>
      <c r="R160" s="21"/>
    </row>
    <row r="161" spans="1:18">
      <c r="A161" s="7" t="s">
        <v>104</v>
      </c>
      <c r="B161" t="s">
        <v>70</v>
      </c>
      <c r="C161" t="s">
        <v>6</v>
      </c>
      <c r="D161" t="s">
        <v>7</v>
      </c>
      <c r="E161" s="1">
        <v>2.9049506685647899E-5</v>
      </c>
      <c r="F161" s="1">
        <v>5.8955436121074598E-5</v>
      </c>
      <c r="G161" s="1">
        <v>4.1679853012912502E-4</v>
      </c>
      <c r="H161" s="1">
        <v>9.2502937978718495E-4</v>
      </c>
      <c r="I161" s="1">
        <v>4.4584803681477301E-4</v>
      </c>
      <c r="J161" s="50">
        <v>9.8398481590826004E-4</v>
      </c>
      <c r="N161" s="21"/>
      <c r="R161" s="21"/>
    </row>
    <row r="162" spans="1:18">
      <c r="A162" s="7" t="s">
        <v>104</v>
      </c>
      <c r="B162" t="s">
        <v>70</v>
      </c>
      <c r="C162" t="s">
        <v>8</v>
      </c>
      <c r="D162" t="s">
        <v>9</v>
      </c>
      <c r="E162" s="1">
        <v>1.5471562062139999E-2</v>
      </c>
      <c r="F162" s="1">
        <v>6.02543874275432E-3</v>
      </c>
      <c r="G162" s="1">
        <v>0.272147992829329</v>
      </c>
      <c r="H162" s="1">
        <v>0.13844042824408401</v>
      </c>
      <c r="I162" s="1">
        <v>0.28761955489146901</v>
      </c>
      <c r="J162" s="50">
        <v>0.144465866986839</v>
      </c>
      <c r="N162" s="21"/>
      <c r="R162" s="21"/>
    </row>
    <row r="163" spans="1:18">
      <c r="A163" s="7" t="s">
        <v>104</v>
      </c>
      <c r="B163" t="s">
        <v>70</v>
      </c>
      <c r="C163" t="s">
        <v>10</v>
      </c>
      <c r="D163" t="s">
        <v>11</v>
      </c>
      <c r="E163" s="1">
        <v>2.84034289806517E-3</v>
      </c>
      <c r="F163" s="1">
        <v>1.8463506804647599E-3</v>
      </c>
      <c r="G163" s="1">
        <v>2.13366964088633E-2</v>
      </c>
      <c r="H163" s="1">
        <v>1.3999180004468301E-2</v>
      </c>
      <c r="I163" s="1">
        <v>2.4177039306928501E-2</v>
      </c>
      <c r="J163" s="50">
        <v>1.58455306849331E-2</v>
      </c>
      <c r="N163" s="21"/>
      <c r="R163" s="21"/>
    </row>
    <row r="164" spans="1:18">
      <c r="A164" s="7" t="s">
        <v>104</v>
      </c>
      <c r="B164" t="s">
        <v>70</v>
      </c>
      <c r="C164" t="s">
        <v>12</v>
      </c>
      <c r="D164" t="s">
        <v>13</v>
      </c>
      <c r="E164" s="1">
        <v>4.5504747466074302E-2</v>
      </c>
      <c r="F164" s="1">
        <v>6.5640558977124201E-3</v>
      </c>
      <c r="G164" s="1">
        <v>2.6243290648465201E-2</v>
      </c>
      <c r="H164" s="1">
        <v>4.8864855354337896E-3</v>
      </c>
      <c r="I164" s="1">
        <v>7.1748038114539503E-2</v>
      </c>
      <c r="J164" s="50">
        <v>1.1450541433146199E-2</v>
      </c>
      <c r="N164" s="21"/>
      <c r="R164" s="21"/>
    </row>
    <row r="165" spans="1:18">
      <c r="A165" s="7" t="s">
        <v>104</v>
      </c>
      <c r="B165" t="s">
        <v>70</v>
      </c>
      <c r="C165" t="s">
        <v>14</v>
      </c>
      <c r="D165" t="s">
        <v>15</v>
      </c>
      <c r="E165" s="1">
        <v>6.5631870161848597E-3</v>
      </c>
      <c r="F165" s="1">
        <v>7.2742863678467301E-3</v>
      </c>
      <c r="G165" s="1">
        <v>1.8567752842278899E-2</v>
      </c>
      <c r="H165" s="1">
        <v>1.14397564737477E-2</v>
      </c>
      <c r="I165" s="1">
        <v>2.5130939858463701E-2</v>
      </c>
      <c r="J165" s="50">
        <v>1.8714042841594399E-2</v>
      </c>
      <c r="N165" s="21"/>
      <c r="R165" s="21"/>
    </row>
    <row r="166" spans="1:18">
      <c r="A166" s="7" t="s">
        <v>104</v>
      </c>
      <c r="B166" t="s">
        <v>70</v>
      </c>
      <c r="C166" t="s">
        <v>16</v>
      </c>
      <c r="D166" t="s">
        <v>17</v>
      </c>
      <c r="E166" s="1">
        <v>0.133648538990052</v>
      </c>
      <c r="F166" s="1">
        <v>2.4023994207915102E-2</v>
      </c>
      <c r="G166" s="1">
        <v>0.237286413134845</v>
      </c>
      <c r="H166" s="1">
        <v>2.8133853745683599E-2</v>
      </c>
      <c r="I166" s="1">
        <v>0.37093495212489702</v>
      </c>
      <c r="J166" s="50">
        <v>5.21578479535987E-2</v>
      </c>
      <c r="N166" s="21"/>
      <c r="R166" s="21"/>
    </row>
    <row r="167" spans="1:18">
      <c r="A167" s="7" t="s">
        <v>104</v>
      </c>
      <c r="B167" t="s">
        <v>70</v>
      </c>
      <c r="C167" t="s">
        <v>18</v>
      </c>
      <c r="D167" t="s">
        <v>19</v>
      </c>
      <c r="E167" s="1">
        <v>1.1996337061604501</v>
      </c>
      <c r="F167" s="1">
        <v>7.8212098513435302E-2</v>
      </c>
      <c r="G167" s="1">
        <v>0.42883080831950399</v>
      </c>
      <c r="H167" s="1">
        <v>7.0110863292513606E-2</v>
      </c>
      <c r="I167" s="1">
        <v>1.6284645144799501</v>
      </c>
      <c r="J167" s="50">
        <v>0.14832296180594901</v>
      </c>
      <c r="N167" s="21"/>
      <c r="R167" s="21"/>
    </row>
    <row r="168" spans="1:18">
      <c r="A168" s="7" t="s">
        <v>104</v>
      </c>
      <c r="B168" t="s">
        <v>70</v>
      </c>
      <c r="C168" t="s">
        <v>20</v>
      </c>
      <c r="D168" t="s">
        <v>21</v>
      </c>
      <c r="E168" s="1">
        <v>0.62824053609764996</v>
      </c>
      <c r="F168" s="1">
        <v>9.9650906941553E-2</v>
      </c>
      <c r="G168" s="1">
        <v>1.5650946768955398E-2</v>
      </c>
      <c r="H168" s="1">
        <v>3.1438577891394E-3</v>
      </c>
      <c r="I168" s="1">
        <v>0.64389148286660502</v>
      </c>
      <c r="J168" s="50">
        <v>0.102794764730692</v>
      </c>
      <c r="N168" s="21"/>
      <c r="R168" s="21"/>
    </row>
    <row r="169" spans="1:18">
      <c r="A169" s="7" t="s">
        <v>104</v>
      </c>
      <c r="B169" t="s">
        <v>70</v>
      </c>
      <c r="C169" t="s">
        <v>25</v>
      </c>
      <c r="D169" t="s">
        <v>26</v>
      </c>
      <c r="E169" s="1">
        <v>0</v>
      </c>
      <c r="F169" s="1">
        <v>0</v>
      </c>
      <c r="G169" s="1">
        <v>0</v>
      </c>
      <c r="H169" s="1">
        <v>0</v>
      </c>
      <c r="I169" s="1">
        <v>0</v>
      </c>
      <c r="J169" s="50">
        <v>0</v>
      </c>
      <c r="N169" s="21"/>
      <c r="R169" s="21"/>
    </row>
    <row r="170" spans="1:18">
      <c r="A170" s="7" t="s">
        <v>104</v>
      </c>
      <c r="B170" t="s">
        <v>70</v>
      </c>
      <c r="C170" t="s">
        <v>22</v>
      </c>
      <c r="D170" t="s">
        <v>23</v>
      </c>
      <c r="E170" s="1">
        <v>0.79016428742181999</v>
      </c>
      <c r="F170" s="1">
        <v>3.3155686248757497E-2</v>
      </c>
      <c r="G170" s="1">
        <v>0.31318327036228999</v>
      </c>
      <c r="H170" s="1">
        <v>1.1341063781071199E-2</v>
      </c>
      <c r="I170" s="1">
        <v>1.1033475577841101</v>
      </c>
      <c r="J170" s="50">
        <v>4.4496750029828697E-2</v>
      </c>
      <c r="N170" s="21"/>
      <c r="R170" s="21"/>
    </row>
    <row r="171" spans="1:18">
      <c r="A171" s="7" t="s">
        <v>105</v>
      </c>
      <c r="B171" t="s">
        <v>70</v>
      </c>
      <c r="C171" t="s">
        <v>2</v>
      </c>
      <c r="D171" t="s">
        <v>3</v>
      </c>
      <c r="E171" s="1">
        <v>7.5846650107825797E-3</v>
      </c>
      <c r="F171" s="1">
        <v>7.0579552723186896E-3</v>
      </c>
      <c r="G171" s="1">
        <v>6.06151223435165E-2</v>
      </c>
      <c r="H171" s="1">
        <v>6.5939750174293904E-2</v>
      </c>
      <c r="I171" s="1">
        <v>6.8199787354299102E-2</v>
      </c>
      <c r="J171" s="50">
        <v>7.2997705446612604E-2</v>
      </c>
      <c r="N171" s="21"/>
      <c r="R171" s="21"/>
    </row>
    <row r="172" spans="1:18">
      <c r="A172" s="7" t="s">
        <v>105</v>
      </c>
      <c r="B172" t="s">
        <v>70</v>
      </c>
      <c r="C172" t="s">
        <v>4</v>
      </c>
      <c r="D172" t="s">
        <v>5</v>
      </c>
      <c r="E172" s="1">
        <v>3.5083212989187902E-4</v>
      </c>
      <c r="F172" s="1">
        <v>1.4908252935710501E-2</v>
      </c>
      <c r="G172" s="1">
        <v>7.0167268817189204E-9</v>
      </c>
      <c r="H172" s="1">
        <v>8.0969605303247592E-9</v>
      </c>
      <c r="I172" s="1">
        <v>3.50839146618761E-4</v>
      </c>
      <c r="J172" s="50">
        <v>1.4908261032671E-2</v>
      </c>
      <c r="N172" s="21"/>
      <c r="R172" s="21"/>
    </row>
    <row r="173" spans="1:18">
      <c r="A173" s="7" t="s">
        <v>105</v>
      </c>
      <c r="B173" t="s">
        <v>70</v>
      </c>
      <c r="C173" t="s">
        <v>6</v>
      </c>
      <c r="D173" t="s">
        <v>7</v>
      </c>
      <c r="E173" s="1">
        <v>2.7458973417787599E-5</v>
      </c>
      <c r="F173" s="1">
        <v>5.9501412232479602E-5</v>
      </c>
      <c r="G173" s="1">
        <v>3.6302257544730099E-2</v>
      </c>
      <c r="H173" s="1">
        <v>8.0559229180251296E-2</v>
      </c>
      <c r="I173" s="1">
        <v>3.6329716518147898E-2</v>
      </c>
      <c r="J173" s="50">
        <v>8.0618730592483798E-2</v>
      </c>
      <c r="N173" s="21"/>
      <c r="R173" s="21"/>
    </row>
    <row r="174" spans="1:18">
      <c r="A174" s="7" t="s">
        <v>105</v>
      </c>
      <c r="B174" t="s">
        <v>70</v>
      </c>
      <c r="C174" t="s">
        <v>8</v>
      </c>
      <c r="D174" t="s">
        <v>9</v>
      </c>
      <c r="E174" s="1">
        <v>2.1944450186360601E-2</v>
      </c>
      <c r="F174" s="1">
        <v>8.4305254643863396E-3</v>
      </c>
      <c r="G174" s="1">
        <v>0.18047856320323699</v>
      </c>
      <c r="H174" s="1">
        <v>8.0340956971923005E-2</v>
      </c>
      <c r="I174" s="1">
        <v>0.20242301338959801</v>
      </c>
      <c r="J174" s="50">
        <v>8.8771482436309307E-2</v>
      </c>
      <c r="N174" s="21"/>
      <c r="R174" s="21"/>
    </row>
    <row r="175" spans="1:18">
      <c r="A175" s="7" t="s">
        <v>105</v>
      </c>
      <c r="B175" t="s">
        <v>70</v>
      </c>
      <c r="C175" t="s">
        <v>10</v>
      </c>
      <c r="D175" t="s">
        <v>11</v>
      </c>
      <c r="E175" s="1">
        <v>3.3806460165694001E-3</v>
      </c>
      <c r="F175" s="1">
        <v>2.5396224244503599E-3</v>
      </c>
      <c r="G175" s="1">
        <v>3.5327888995806501E-2</v>
      </c>
      <c r="H175" s="1">
        <v>3.8984178266315998E-2</v>
      </c>
      <c r="I175" s="1">
        <v>3.8708535012375901E-2</v>
      </c>
      <c r="J175" s="50">
        <v>4.1523800690766402E-2</v>
      </c>
      <c r="N175" s="21"/>
      <c r="R175" s="21"/>
    </row>
    <row r="176" spans="1:18">
      <c r="A176" s="7" t="s">
        <v>105</v>
      </c>
      <c r="B176" t="s">
        <v>70</v>
      </c>
      <c r="C176" t="s">
        <v>12</v>
      </c>
      <c r="D176" t="s">
        <v>13</v>
      </c>
      <c r="E176" s="1">
        <v>5.9553526499795298E-2</v>
      </c>
      <c r="F176" s="1">
        <v>8.8023718717841308E-3</v>
      </c>
      <c r="G176" s="1">
        <v>6.0079227546285703E-2</v>
      </c>
      <c r="H176" s="1">
        <v>1.1145056720642799E-2</v>
      </c>
      <c r="I176" s="1">
        <v>0.11963275404608099</v>
      </c>
      <c r="J176" s="50">
        <v>1.9947428592426899E-2</v>
      </c>
      <c r="N176" s="21"/>
      <c r="R176" s="21"/>
    </row>
    <row r="177" spans="1:18">
      <c r="A177" s="7" t="s">
        <v>105</v>
      </c>
      <c r="B177" t="s">
        <v>70</v>
      </c>
      <c r="C177" t="s">
        <v>14</v>
      </c>
      <c r="D177" t="s">
        <v>15</v>
      </c>
      <c r="E177" s="1">
        <v>8.5302340727216805E-3</v>
      </c>
      <c r="F177" s="1">
        <v>9.3212395809029406E-3</v>
      </c>
      <c r="G177" s="1">
        <v>0.12946146775762901</v>
      </c>
      <c r="H177" s="1">
        <v>7.7724283988014703E-2</v>
      </c>
      <c r="I177" s="1">
        <v>0.137991701830351</v>
      </c>
      <c r="J177" s="50">
        <v>8.7045523568917593E-2</v>
      </c>
      <c r="N177" s="21"/>
      <c r="R177" s="21"/>
    </row>
    <row r="178" spans="1:18">
      <c r="A178" s="7" t="s">
        <v>105</v>
      </c>
      <c r="B178" t="s">
        <v>70</v>
      </c>
      <c r="C178" t="s">
        <v>16</v>
      </c>
      <c r="D178" t="s">
        <v>17</v>
      </c>
      <c r="E178" s="1">
        <v>0.138134885160694</v>
      </c>
      <c r="F178" s="1">
        <v>2.80632067806268E-2</v>
      </c>
      <c r="G178" s="1">
        <v>0.39904666349650703</v>
      </c>
      <c r="H178" s="1">
        <v>5.7939448528065901E-2</v>
      </c>
      <c r="I178" s="1">
        <v>0.53718154865720102</v>
      </c>
      <c r="J178" s="50">
        <v>8.6002655308692694E-2</v>
      </c>
      <c r="N178" s="21"/>
      <c r="R178" s="21"/>
    </row>
    <row r="179" spans="1:18">
      <c r="A179" s="7" t="s">
        <v>105</v>
      </c>
      <c r="B179" t="s">
        <v>70</v>
      </c>
      <c r="C179" t="s">
        <v>18</v>
      </c>
      <c r="D179" t="s">
        <v>19</v>
      </c>
      <c r="E179" s="1">
        <v>1.0548114758726901</v>
      </c>
      <c r="F179" s="1">
        <v>6.84857757927399E-2</v>
      </c>
      <c r="G179" s="1">
        <v>0.31930302265910598</v>
      </c>
      <c r="H179" s="1">
        <v>5.1980867026931901E-2</v>
      </c>
      <c r="I179" s="1">
        <v>1.3741144985317999</v>
      </c>
      <c r="J179" s="50">
        <v>0.120466642819672</v>
      </c>
      <c r="N179" s="21"/>
      <c r="R179" s="21"/>
    </row>
    <row r="180" spans="1:18">
      <c r="A180" s="7" t="s">
        <v>105</v>
      </c>
      <c r="B180" t="s">
        <v>70</v>
      </c>
      <c r="C180" t="s">
        <v>20</v>
      </c>
      <c r="D180" t="s">
        <v>21</v>
      </c>
      <c r="E180" s="1">
        <v>0.55493916349665995</v>
      </c>
      <c r="F180" s="1">
        <v>8.8208566489716603E-2</v>
      </c>
      <c r="G180" s="1">
        <v>0.17560158346761301</v>
      </c>
      <c r="H180" s="1">
        <v>3.5289633397714203E-2</v>
      </c>
      <c r="I180" s="1">
        <v>0.73054074696427296</v>
      </c>
      <c r="J180" s="50">
        <v>0.12349819988743101</v>
      </c>
      <c r="N180" s="21"/>
      <c r="R180" s="21"/>
    </row>
    <row r="181" spans="1:18">
      <c r="A181" s="7" t="s">
        <v>105</v>
      </c>
      <c r="B181" t="s">
        <v>70</v>
      </c>
      <c r="C181" t="s">
        <v>25</v>
      </c>
      <c r="D181" t="s">
        <v>26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50">
        <v>0</v>
      </c>
      <c r="N181" s="21"/>
      <c r="R181" s="21"/>
    </row>
    <row r="182" spans="1:18">
      <c r="A182" s="7" t="s">
        <v>105</v>
      </c>
      <c r="B182" t="s">
        <v>70</v>
      </c>
      <c r="C182" t="s">
        <v>22</v>
      </c>
      <c r="D182" t="s">
        <v>23</v>
      </c>
      <c r="E182" s="1">
        <v>0.38631888773561102</v>
      </c>
      <c r="F182" s="1">
        <v>1.6261459610758498E-2</v>
      </c>
      <c r="G182" s="1">
        <v>0.106922766554557</v>
      </c>
      <c r="H182" s="1">
        <v>3.8752058603374199E-3</v>
      </c>
      <c r="I182" s="1">
        <v>0.49324165429016797</v>
      </c>
      <c r="J182" s="50">
        <v>2.01366654710959E-2</v>
      </c>
      <c r="N182" s="21"/>
      <c r="R182" s="21"/>
    </row>
    <row r="183" spans="1:18">
      <c r="A183" s="7" t="s">
        <v>106</v>
      </c>
      <c r="B183" t="s">
        <v>70</v>
      </c>
      <c r="C183" t="s">
        <v>2</v>
      </c>
      <c r="D183" t="s">
        <v>3</v>
      </c>
      <c r="E183" s="1">
        <v>3.26581146585105E-3</v>
      </c>
      <c r="F183" s="1">
        <v>3.1855442232267398E-3</v>
      </c>
      <c r="G183" s="1">
        <v>4.4798977285259002E-3</v>
      </c>
      <c r="H183" s="1">
        <v>3.04451009511564E-3</v>
      </c>
      <c r="I183" s="1">
        <v>7.7457091943769502E-3</v>
      </c>
      <c r="J183" s="50">
        <v>6.2300543183423799E-3</v>
      </c>
      <c r="N183" s="21"/>
      <c r="R183" s="21"/>
    </row>
    <row r="184" spans="1:18">
      <c r="A184" s="7" t="s">
        <v>106</v>
      </c>
      <c r="B184" t="s">
        <v>70</v>
      </c>
      <c r="C184" t="s">
        <v>4</v>
      </c>
      <c r="D184" t="s">
        <v>5</v>
      </c>
      <c r="E184" s="1">
        <v>7.8407172846413597E-5</v>
      </c>
      <c r="F184" s="1">
        <v>5.1234875953955396E-3</v>
      </c>
      <c r="G184" s="1">
        <v>8.0349008952872695E-9</v>
      </c>
      <c r="H184" s="1">
        <v>1.25342067959159E-8</v>
      </c>
      <c r="I184" s="1">
        <v>7.8415207747308899E-5</v>
      </c>
      <c r="J184" s="50">
        <v>5.1235001296023397E-3</v>
      </c>
      <c r="N184" s="21"/>
      <c r="R184" s="21"/>
    </row>
    <row r="185" spans="1:18">
      <c r="A185" s="7" t="s">
        <v>106</v>
      </c>
      <c r="B185" t="s">
        <v>70</v>
      </c>
      <c r="C185" t="s">
        <v>6</v>
      </c>
      <c r="D185" t="s">
        <v>7</v>
      </c>
      <c r="E185" s="1">
        <v>1.0591796858310999E-5</v>
      </c>
      <c r="F185" s="1">
        <v>2.3100165734296901E-5</v>
      </c>
      <c r="G185" s="1">
        <v>5.67357727975287E-2</v>
      </c>
      <c r="H185" s="1">
        <v>9.0607749824216294E-2</v>
      </c>
      <c r="I185" s="1">
        <v>5.6746364594386998E-2</v>
      </c>
      <c r="J185" s="50">
        <v>9.0630849989950593E-2</v>
      </c>
      <c r="N185" s="21"/>
      <c r="R185" s="21"/>
    </row>
    <row r="186" spans="1:18">
      <c r="A186" s="7" t="s">
        <v>106</v>
      </c>
      <c r="B186" t="s">
        <v>70</v>
      </c>
      <c r="C186" t="s">
        <v>8</v>
      </c>
      <c r="D186" t="s">
        <v>9</v>
      </c>
      <c r="E186" s="1">
        <v>5.3756195989221904E-3</v>
      </c>
      <c r="F186" s="1">
        <v>2.08279572313567E-3</v>
      </c>
      <c r="G186" s="1">
        <v>1.3259206740515599E-2</v>
      </c>
      <c r="H186" s="1">
        <v>5.8031853970202801E-3</v>
      </c>
      <c r="I186" s="1">
        <v>1.86348263394377E-2</v>
      </c>
      <c r="J186" s="50">
        <v>7.8859811201559497E-3</v>
      </c>
      <c r="N186" s="21"/>
      <c r="R186" s="21"/>
    </row>
    <row r="187" spans="1:18">
      <c r="A187" s="7" t="s">
        <v>106</v>
      </c>
      <c r="B187" t="s">
        <v>70</v>
      </c>
      <c r="C187" t="s">
        <v>10</v>
      </c>
      <c r="D187" t="s">
        <v>11</v>
      </c>
      <c r="E187" s="1">
        <v>1.39974583652195E-3</v>
      </c>
      <c r="F187" s="1">
        <v>9.7049632354365796E-4</v>
      </c>
      <c r="G187" s="1">
        <v>2.2144613409095801E-3</v>
      </c>
      <c r="H187" s="1">
        <v>1.0355355998537201E-3</v>
      </c>
      <c r="I187" s="1">
        <v>3.6142071774315399E-3</v>
      </c>
      <c r="J187" s="50">
        <v>2.00603192339738E-3</v>
      </c>
      <c r="N187" s="21"/>
      <c r="R187" s="21"/>
    </row>
    <row r="188" spans="1:18">
      <c r="A188" s="7" t="s">
        <v>106</v>
      </c>
      <c r="B188" t="s">
        <v>70</v>
      </c>
      <c r="C188" t="s">
        <v>12</v>
      </c>
      <c r="D188" t="s">
        <v>13</v>
      </c>
      <c r="E188" s="1">
        <v>2.4981627861952502E-2</v>
      </c>
      <c r="F188" s="1">
        <v>3.6565268439847898E-3</v>
      </c>
      <c r="G188" s="1">
        <v>1.05900268092944E-2</v>
      </c>
      <c r="H188" s="1">
        <v>1.9807201709133898E-3</v>
      </c>
      <c r="I188" s="1">
        <v>3.5571654671246997E-2</v>
      </c>
      <c r="J188" s="50">
        <v>5.6372470148981901E-3</v>
      </c>
      <c r="N188" s="21"/>
      <c r="R188" s="21"/>
    </row>
    <row r="189" spans="1:18">
      <c r="A189" s="7" t="s">
        <v>106</v>
      </c>
      <c r="B189" t="s">
        <v>70</v>
      </c>
      <c r="C189" t="s">
        <v>14</v>
      </c>
      <c r="D189" t="s">
        <v>15</v>
      </c>
      <c r="E189" s="1">
        <v>3.4943257551668001E-3</v>
      </c>
      <c r="F189" s="1">
        <v>3.9288802359149404E-3</v>
      </c>
      <c r="G189" s="1">
        <v>1.4846030406076201E-3</v>
      </c>
      <c r="H189" s="1">
        <v>8.4347024734443598E-4</v>
      </c>
      <c r="I189" s="1">
        <v>4.97892879577442E-3</v>
      </c>
      <c r="J189" s="50">
        <v>4.7723504832593803E-3</v>
      </c>
      <c r="N189" s="21"/>
      <c r="R189" s="21"/>
    </row>
    <row r="190" spans="1:18">
      <c r="A190" s="7" t="s">
        <v>106</v>
      </c>
      <c r="B190" t="s">
        <v>70</v>
      </c>
      <c r="C190" t="s">
        <v>16</v>
      </c>
      <c r="D190" t="s">
        <v>17</v>
      </c>
      <c r="E190" s="1">
        <v>2.9462543857126999E-2</v>
      </c>
      <c r="F190" s="1">
        <v>6.4526288204637501E-3</v>
      </c>
      <c r="G190" s="1">
        <v>4.5438178943051598E-2</v>
      </c>
      <c r="H190" s="1">
        <v>5.5378570988964702E-3</v>
      </c>
      <c r="I190" s="1">
        <v>7.4900722800178496E-2</v>
      </c>
      <c r="J190" s="50">
        <v>1.1990485919360199E-2</v>
      </c>
      <c r="N190" s="21"/>
      <c r="R190" s="21"/>
    </row>
    <row r="191" spans="1:18">
      <c r="A191" s="7" t="s">
        <v>106</v>
      </c>
      <c r="B191" t="s">
        <v>70</v>
      </c>
      <c r="C191" t="s">
        <v>18</v>
      </c>
      <c r="D191" t="s">
        <v>19</v>
      </c>
      <c r="E191" s="1">
        <v>0.337971708832008</v>
      </c>
      <c r="F191" s="1">
        <v>2.1999200067904599E-2</v>
      </c>
      <c r="G191" s="1">
        <v>3.6571624769006099E-2</v>
      </c>
      <c r="H191" s="1">
        <v>5.9151907701601699E-3</v>
      </c>
      <c r="I191" s="1">
        <v>0.37454333360101399</v>
      </c>
      <c r="J191" s="50">
        <v>2.7914390838064799E-2</v>
      </c>
      <c r="N191" s="21"/>
      <c r="R191" s="21"/>
    </row>
    <row r="192" spans="1:18">
      <c r="A192" s="7" t="s">
        <v>106</v>
      </c>
      <c r="B192" t="s">
        <v>70</v>
      </c>
      <c r="C192" t="s">
        <v>20</v>
      </c>
      <c r="D192" t="s">
        <v>21</v>
      </c>
      <c r="E192" s="1">
        <v>0.25942494262405802</v>
      </c>
      <c r="F192" s="1">
        <v>4.13884772939535E-2</v>
      </c>
      <c r="G192" s="1">
        <v>2.51103767331086E-3</v>
      </c>
      <c r="H192" s="1">
        <v>5.0444329916987001E-4</v>
      </c>
      <c r="I192" s="1">
        <v>0.26193598029736898</v>
      </c>
      <c r="J192" s="50">
        <v>4.1892920593123398E-2</v>
      </c>
      <c r="N192" s="21"/>
      <c r="R192" s="21"/>
    </row>
    <row r="193" spans="1:18">
      <c r="A193" s="7" t="s">
        <v>106</v>
      </c>
      <c r="B193" t="s">
        <v>70</v>
      </c>
      <c r="C193" t="s">
        <v>25</v>
      </c>
      <c r="D193" t="s">
        <v>26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50">
        <v>0</v>
      </c>
      <c r="N193" s="21"/>
      <c r="R193" s="21"/>
    </row>
    <row r="194" spans="1:18">
      <c r="A194" s="7" t="s">
        <v>106</v>
      </c>
      <c r="B194" t="s">
        <v>70</v>
      </c>
      <c r="C194" t="s">
        <v>22</v>
      </c>
      <c r="D194" t="s">
        <v>23</v>
      </c>
      <c r="E194" s="1">
        <v>8.3915858244532904E-2</v>
      </c>
      <c r="F194" s="1">
        <v>3.5272614314610299E-3</v>
      </c>
      <c r="G194" s="1">
        <v>5.1560382263775503E-3</v>
      </c>
      <c r="H194" s="1">
        <v>1.9122636502270999E-4</v>
      </c>
      <c r="I194" s="1">
        <v>8.9071896470910503E-2</v>
      </c>
      <c r="J194" s="50">
        <v>3.71848779648374E-3</v>
      </c>
      <c r="N194" s="21"/>
      <c r="R194" s="21"/>
    </row>
    <row r="195" spans="1:18">
      <c r="A195" s="7" t="s">
        <v>107</v>
      </c>
      <c r="B195" t="s">
        <v>70</v>
      </c>
      <c r="C195" t="s">
        <v>2</v>
      </c>
      <c r="D195" t="s">
        <v>3</v>
      </c>
      <c r="E195" s="1">
        <v>3.8867438512600501E-3</v>
      </c>
      <c r="F195" s="1">
        <v>3.7417612877178601E-3</v>
      </c>
      <c r="G195" s="1">
        <v>1.0092467201171899E-2</v>
      </c>
      <c r="H195" s="1">
        <v>9.3412534751693005E-3</v>
      </c>
      <c r="I195" s="1">
        <v>1.3979211052431899E-2</v>
      </c>
      <c r="J195" s="50">
        <v>1.30830147628872E-2</v>
      </c>
      <c r="N195" s="21"/>
      <c r="R195" s="21"/>
    </row>
    <row r="196" spans="1:18">
      <c r="A196" s="7" t="s">
        <v>107</v>
      </c>
      <c r="B196" t="s">
        <v>70</v>
      </c>
      <c r="C196" t="s">
        <v>4</v>
      </c>
      <c r="D196" t="s">
        <v>5</v>
      </c>
      <c r="E196" s="1">
        <v>2.05280197044827E-4</v>
      </c>
      <c r="F196" s="1">
        <v>1.2342653659953601E-2</v>
      </c>
      <c r="G196" s="1">
        <v>1.5640762712900601E-6</v>
      </c>
      <c r="H196" s="1">
        <v>8.3196371103258706E-6</v>
      </c>
      <c r="I196" s="1">
        <v>2.06844273316117E-4</v>
      </c>
      <c r="J196" s="50">
        <v>1.2350973297063901E-2</v>
      </c>
      <c r="N196" s="21"/>
      <c r="R196" s="21"/>
    </row>
    <row r="197" spans="1:18">
      <c r="A197" s="7" t="s">
        <v>107</v>
      </c>
      <c r="B197" t="s">
        <v>70</v>
      </c>
      <c r="C197" t="s">
        <v>6</v>
      </c>
      <c r="D197" t="s">
        <v>7</v>
      </c>
      <c r="E197" s="1">
        <v>1.5837531227767099E-5</v>
      </c>
      <c r="F197" s="1">
        <v>3.3765089678760802E-5</v>
      </c>
      <c r="G197" s="1">
        <v>7.2622676859591898E-3</v>
      </c>
      <c r="H197" s="1">
        <v>1.4633131302379599E-2</v>
      </c>
      <c r="I197" s="1">
        <v>7.2781052171869602E-3</v>
      </c>
      <c r="J197" s="50">
        <v>1.46668963920584E-2</v>
      </c>
      <c r="N197" s="21"/>
      <c r="R197" s="21"/>
    </row>
    <row r="198" spans="1:18">
      <c r="A198" s="7" t="s">
        <v>107</v>
      </c>
      <c r="B198" t="s">
        <v>70</v>
      </c>
      <c r="C198" t="s">
        <v>8</v>
      </c>
      <c r="D198" t="s">
        <v>9</v>
      </c>
      <c r="E198" s="1">
        <v>1.28588015063642E-2</v>
      </c>
      <c r="F198" s="1">
        <v>4.8983798901717597E-3</v>
      </c>
      <c r="G198" s="1">
        <v>0.14179130980542601</v>
      </c>
      <c r="H198" s="1">
        <v>6.7779359817694201E-2</v>
      </c>
      <c r="I198" s="1">
        <v>0.15465011131178999</v>
      </c>
      <c r="J198" s="50">
        <v>7.2677739707865993E-2</v>
      </c>
      <c r="N198" s="21"/>
      <c r="R198" s="21"/>
    </row>
    <row r="199" spans="1:18">
      <c r="A199" s="7" t="s">
        <v>107</v>
      </c>
      <c r="B199" t="s">
        <v>70</v>
      </c>
      <c r="C199" t="s">
        <v>10</v>
      </c>
      <c r="D199" t="s">
        <v>11</v>
      </c>
      <c r="E199" s="1">
        <v>2.32513614963122E-3</v>
      </c>
      <c r="F199" s="1">
        <v>1.73575341247268E-3</v>
      </c>
      <c r="G199" s="1">
        <v>6.0592172155978001E-2</v>
      </c>
      <c r="H199" s="1">
        <v>0.13784654096263199</v>
      </c>
      <c r="I199" s="1">
        <v>6.2917308305609196E-2</v>
      </c>
      <c r="J199" s="50">
        <v>0.139582294375105</v>
      </c>
      <c r="N199" s="21"/>
      <c r="R199" s="21"/>
    </row>
    <row r="200" spans="1:18">
      <c r="A200" s="7" t="s">
        <v>107</v>
      </c>
      <c r="B200" t="s">
        <v>70</v>
      </c>
      <c r="C200" t="s">
        <v>12</v>
      </c>
      <c r="D200" t="s">
        <v>13</v>
      </c>
      <c r="E200" s="1">
        <v>3.0163065836126199E-2</v>
      </c>
      <c r="F200" s="1">
        <v>4.4234261805846803E-3</v>
      </c>
      <c r="G200" s="1">
        <v>3.5054001690084102E-2</v>
      </c>
      <c r="H200" s="1">
        <v>6.5565632923363102E-3</v>
      </c>
      <c r="I200" s="1">
        <v>6.5217067526210398E-2</v>
      </c>
      <c r="J200" s="50">
        <v>1.0979989472921E-2</v>
      </c>
      <c r="N200" s="21"/>
      <c r="R200" s="21"/>
    </row>
    <row r="201" spans="1:18">
      <c r="A201" s="7" t="s">
        <v>107</v>
      </c>
      <c r="B201" t="s">
        <v>70</v>
      </c>
      <c r="C201" t="s">
        <v>14</v>
      </c>
      <c r="D201" t="s">
        <v>15</v>
      </c>
      <c r="E201" s="1">
        <v>5.4567447119669103E-3</v>
      </c>
      <c r="F201" s="1">
        <v>5.9717269532243503E-3</v>
      </c>
      <c r="G201" s="1">
        <v>0.10566604352471499</v>
      </c>
      <c r="H201" s="1">
        <v>6.5534307147470897E-2</v>
      </c>
      <c r="I201" s="1">
        <v>0.11112278823668199</v>
      </c>
      <c r="J201" s="50">
        <v>7.1506034100695295E-2</v>
      </c>
      <c r="N201" s="21"/>
      <c r="R201" s="21"/>
    </row>
    <row r="202" spans="1:18">
      <c r="A202" s="7" t="s">
        <v>107</v>
      </c>
      <c r="B202" t="s">
        <v>70</v>
      </c>
      <c r="C202" t="s">
        <v>16</v>
      </c>
      <c r="D202" t="s">
        <v>17</v>
      </c>
      <c r="E202" s="1">
        <v>8.60655717782082E-2</v>
      </c>
      <c r="F202" s="1">
        <v>1.71761247037376E-2</v>
      </c>
      <c r="G202" s="1">
        <v>0.19901555840120899</v>
      </c>
      <c r="H202" s="1">
        <v>2.1098541703096201E-2</v>
      </c>
      <c r="I202" s="1">
        <v>0.285081130179417</v>
      </c>
      <c r="J202" s="50">
        <v>3.8274666406833802E-2</v>
      </c>
      <c r="N202" s="21"/>
      <c r="R202" s="21"/>
    </row>
    <row r="203" spans="1:18">
      <c r="A203" s="7" t="s">
        <v>107</v>
      </c>
      <c r="B203" t="s">
        <v>70</v>
      </c>
      <c r="C203" t="s">
        <v>18</v>
      </c>
      <c r="D203" t="s">
        <v>19</v>
      </c>
      <c r="E203" s="1">
        <v>0.56456452995312401</v>
      </c>
      <c r="F203" s="1">
        <v>3.65530592316477E-2</v>
      </c>
      <c r="G203" s="1">
        <v>9.2642648979124595E-2</v>
      </c>
      <c r="H203" s="1">
        <v>1.4903939401625699E-2</v>
      </c>
      <c r="I203" s="1">
        <v>0.657207178932249</v>
      </c>
      <c r="J203" s="50">
        <v>5.1456998633273403E-2</v>
      </c>
      <c r="N203" s="21"/>
      <c r="R203" s="21"/>
    </row>
    <row r="204" spans="1:18">
      <c r="A204" s="7" t="s">
        <v>107</v>
      </c>
      <c r="B204" t="s">
        <v>70</v>
      </c>
      <c r="C204" t="s">
        <v>20</v>
      </c>
      <c r="D204" t="s">
        <v>21</v>
      </c>
      <c r="E204" s="1">
        <v>0.79812385177571099</v>
      </c>
      <c r="F204" s="1">
        <v>0.127058193896565</v>
      </c>
      <c r="G204" s="1">
        <v>0.334482900649962</v>
      </c>
      <c r="H204" s="1">
        <v>6.71978671894954E-2</v>
      </c>
      <c r="I204" s="1">
        <v>1.13260675242567</v>
      </c>
      <c r="J204" s="50">
        <v>0.19425606108606</v>
      </c>
      <c r="N204" s="21"/>
      <c r="R204" s="21"/>
    </row>
    <row r="205" spans="1:18">
      <c r="A205" s="7" t="s">
        <v>107</v>
      </c>
      <c r="B205" t="s">
        <v>70</v>
      </c>
      <c r="C205" t="s">
        <v>25</v>
      </c>
      <c r="D205" t="s">
        <v>26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50">
        <v>0</v>
      </c>
      <c r="N205" s="21"/>
      <c r="R205" s="21"/>
    </row>
    <row r="206" spans="1:18">
      <c r="A206" s="7" t="s">
        <v>107</v>
      </c>
      <c r="B206" t="s">
        <v>70</v>
      </c>
      <c r="C206" t="s">
        <v>22</v>
      </c>
      <c r="D206" t="s">
        <v>23</v>
      </c>
      <c r="E206" s="1">
        <v>0.22551011458755399</v>
      </c>
      <c r="F206" s="1">
        <v>9.4612430134940698E-3</v>
      </c>
      <c r="G206" s="1">
        <v>3.12297204574601E-2</v>
      </c>
      <c r="H206" s="1">
        <v>1.13955489201027E-3</v>
      </c>
      <c r="I206" s="1">
        <v>0.25673983504501402</v>
      </c>
      <c r="J206" s="50">
        <v>1.06007979055043E-2</v>
      </c>
      <c r="N206" s="21"/>
      <c r="R206" s="21"/>
    </row>
    <row r="207" spans="1:18">
      <c r="A207" s="7" t="s">
        <v>108</v>
      </c>
      <c r="B207" t="s">
        <v>70</v>
      </c>
      <c r="C207" t="s">
        <v>2</v>
      </c>
      <c r="D207" t="s">
        <v>3</v>
      </c>
      <c r="E207" s="1">
        <v>1.26827310497762E-2</v>
      </c>
      <c r="F207" s="1">
        <v>1.1745512006338801E-2</v>
      </c>
      <c r="G207" s="1">
        <v>8.6535813371032694E-2</v>
      </c>
      <c r="H207" s="1">
        <v>7.2255605537501197E-2</v>
      </c>
      <c r="I207" s="1">
        <v>9.9218544420808893E-2</v>
      </c>
      <c r="J207" s="50">
        <v>8.4001117543839904E-2</v>
      </c>
      <c r="N207" s="21"/>
      <c r="R207" s="21"/>
    </row>
    <row r="208" spans="1:18">
      <c r="A208" s="7" t="s">
        <v>108</v>
      </c>
      <c r="B208" t="s">
        <v>70</v>
      </c>
      <c r="C208" t="s">
        <v>4</v>
      </c>
      <c r="D208" t="s">
        <v>5</v>
      </c>
      <c r="E208" s="1">
        <v>5.0122101856087803E-4</v>
      </c>
      <c r="F208" s="1">
        <v>2.5536617731309299E-2</v>
      </c>
      <c r="G208" s="1">
        <v>2.6814468331983698E-6</v>
      </c>
      <c r="H208" s="1">
        <v>1.4229632547952701E-5</v>
      </c>
      <c r="I208" s="1">
        <v>5.0390246539407601E-4</v>
      </c>
      <c r="J208" s="50">
        <v>2.55508473638573E-2</v>
      </c>
      <c r="N208" s="21"/>
      <c r="R208" s="21"/>
    </row>
    <row r="209" spans="1:18">
      <c r="A209" s="7" t="s">
        <v>108</v>
      </c>
      <c r="B209" t="s">
        <v>70</v>
      </c>
      <c r="C209" t="s">
        <v>6</v>
      </c>
      <c r="D209" t="s">
        <v>7</v>
      </c>
      <c r="E209" s="1">
        <v>2.7423729309609999E-5</v>
      </c>
      <c r="F209" s="1">
        <v>6.0807494105073103E-5</v>
      </c>
      <c r="G209" s="1">
        <v>4.9248035607505399E-3</v>
      </c>
      <c r="H209" s="1">
        <v>9.7438437036937407E-3</v>
      </c>
      <c r="I209" s="1">
        <v>4.9522272900601504E-3</v>
      </c>
      <c r="J209" s="50">
        <v>9.8046511977988096E-3</v>
      </c>
      <c r="N209" s="21"/>
      <c r="R209" s="21"/>
    </row>
    <row r="210" spans="1:18">
      <c r="A210" s="7" t="s">
        <v>108</v>
      </c>
      <c r="B210" t="s">
        <v>70</v>
      </c>
      <c r="C210" t="s">
        <v>8</v>
      </c>
      <c r="D210" t="s">
        <v>9</v>
      </c>
      <c r="E210" s="1">
        <v>4.2803418683439801E-2</v>
      </c>
      <c r="F210" s="1">
        <v>1.64481994518587E-2</v>
      </c>
      <c r="G210" s="1">
        <v>0.42364860694411</v>
      </c>
      <c r="H210" s="1">
        <v>0.206229336495347</v>
      </c>
      <c r="I210" s="1">
        <v>0.46645202562755</v>
      </c>
      <c r="J210" s="50">
        <v>0.22267753594720599</v>
      </c>
      <c r="N210" s="21"/>
      <c r="R210" s="21"/>
    </row>
    <row r="211" spans="1:18">
      <c r="A211" s="7" t="s">
        <v>108</v>
      </c>
      <c r="B211" t="s">
        <v>70</v>
      </c>
      <c r="C211" t="s">
        <v>10</v>
      </c>
      <c r="D211" t="s">
        <v>11</v>
      </c>
      <c r="E211" s="1">
        <v>6.6723461606206904E-3</v>
      </c>
      <c r="F211" s="1">
        <v>5.2697019360772703E-3</v>
      </c>
      <c r="G211" s="1">
        <v>0.15395426087369199</v>
      </c>
      <c r="H211" s="1">
        <v>0.28131524667482799</v>
      </c>
      <c r="I211" s="1">
        <v>0.160626607034313</v>
      </c>
      <c r="J211" s="50">
        <v>0.286584948610905</v>
      </c>
      <c r="N211" s="21"/>
      <c r="R211" s="21"/>
    </row>
    <row r="212" spans="1:18">
      <c r="A212" s="7" t="s">
        <v>108</v>
      </c>
      <c r="B212" t="s">
        <v>70</v>
      </c>
      <c r="C212" t="s">
        <v>12</v>
      </c>
      <c r="D212" t="s">
        <v>13</v>
      </c>
      <c r="E212" s="1">
        <v>8.54977283930103E-2</v>
      </c>
      <c r="F212" s="1">
        <v>1.2518846406159001E-2</v>
      </c>
      <c r="G212" s="1">
        <v>0.379236561873179</v>
      </c>
      <c r="H212" s="1">
        <v>7.0745145069217905E-2</v>
      </c>
      <c r="I212" s="1">
        <v>0.46473429026618901</v>
      </c>
      <c r="J212" s="50">
        <v>8.32639914753769E-2</v>
      </c>
      <c r="N212" s="21"/>
      <c r="R212" s="21"/>
    </row>
    <row r="213" spans="1:18">
      <c r="A213" s="7" t="s">
        <v>108</v>
      </c>
      <c r="B213" t="s">
        <v>70</v>
      </c>
      <c r="C213" t="s">
        <v>14</v>
      </c>
      <c r="D213" t="s">
        <v>15</v>
      </c>
      <c r="E213" s="1">
        <v>1.3209123329794899E-2</v>
      </c>
      <c r="F213" s="1">
        <v>1.4529636170558E-2</v>
      </c>
      <c r="G213" s="1">
        <v>0.18450295690197299</v>
      </c>
      <c r="H213" s="1">
        <v>0.114088135511677</v>
      </c>
      <c r="I213" s="1">
        <v>0.19771208023176801</v>
      </c>
      <c r="J213" s="50">
        <v>0.12861777168223501</v>
      </c>
      <c r="N213" s="21"/>
      <c r="R213" s="21"/>
    </row>
    <row r="214" spans="1:18">
      <c r="A214" s="7" t="s">
        <v>108</v>
      </c>
      <c r="B214" t="s">
        <v>70</v>
      </c>
      <c r="C214" t="s">
        <v>16</v>
      </c>
      <c r="D214" t="s">
        <v>17</v>
      </c>
      <c r="E214" s="1">
        <v>0.230416733358109</v>
      </c>
      <c r="F214" s="1">
        <v>4.57813876126534E-2</v>
      </c>
      <c r="G214" s="1">
        <v>0.64697983308585505</v>
      </c>
      <c r="H214" s="1">
        <v>8.9503074682677902E-2</v>
      </c>
      <c r="I214" s="1">
        <v>0.87739656644396402</v>
      </c>
      <c r="J214" s="50">
        <v>0.135284462295331</v>
      </c>
      <c r="N214" s="21"/>
      <c r="R214" s="21"/>
    </row>
    <row r="215" spans="1:18">
      <c r="A215" s="7" t="s">
        <v>108</v>
      </c>
      <c r="B215" t="s">
        <v>70</v>
      </c>
      <c r="C215" t="s">
        <v>18</v>
      </c>
      <c r="D215" t="s">
        <v>19</v>
      </c>
      <c r="E215" s="1">
        <v>2.5635572877823298</v>
      </c>
      <c r="F215" s="1">
        <v>0.16558849359712799</v>
      </c>
      <c r="G215" s="1">
        <v>0.65396654079199201</v>
      </c>
      <c r="H215" s="1">
        <v>0.10495740403977399</v>
      </c>
      <c r="I215" s="1">
        <v>3.2175238285743202</v>
      </c>
      <c r="J215" s="50">
        <v>0.27054589763690201</v>
      </c>
      <c r="N215" s="21"/>
      <c r="R215" s="21"/>
    </row>
    <row r="216" spans="1:18">
      <c r="A216" s="7" t="s">
        <v>108</v>
      </c>
      <c r="B216" t="s">
        <v>70</v>
      </c>
      <c r="C216" t="s">
        <v>20</v>
      </c>
      <c r="D216" t="s">
        <v>21</v>
      </c>
      <c r="E216" s="1">
        <v>1.03853088068778</v>
      </c>
      <c r="F216" s="1">
        <v>0.165328706644116</v>
      </c>
      <c r="G216" s="1">
        <v>0.25183281640901001</v>
      </c>
      <c r="H216" s="1">
        <v>5.0599752640253501E-2</v>
      </c>
      <c r="I216" s="1">
        <v>1.29036369709679</v>
      </c>
      <c r="J216" s="50">
        <v>0.21592845928436899</v>
      </c>
      <c r="N216" s="21"/>
      <c r="R216" s="21"/>
    </row>
    <row r="217" spans="1:18">
      <c r="A217" s="7" t="s">
        <v>108</v>
      </c>
      <c r="B217" t="s">
        <v>70</v>
      </c>
      <c r="C217" t="s">
        <v>25</v>
      </c>
      <c r="D217" t="s">
        <v>26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50">
        <v>0</v>
      </c>
      <c r="N217" s="21"/>
      <c r="R217" s="21"/>
    </row>
    <row r="218" spans="1:18">
      <c r="A218" s="7" t="s">
        <v>108</v>
      </c>
      <c r="B218" t="s">
        <v>70</v>
      </c>
      <c r="C218" t="s">
        <v>22</v>
      </c>
      <c r="D218" t="s">
        <v>23</v>
      </c>
      <c r="E218" s="1">
        <v>0.47011711920835397</v>
      </c>
      <c r="F218" s="1">
        <v>1.9717094292577501E-2</v>
      </c>
      <c r="G218" s="1">
        <v>0.115326480137859</v>
      </c>
      <c r="H218" s="1">
        <v>4.1904218232280297E-3</v>
      </c>
      <c r="I218" s="1">
        <v>0.58544359934621304</v>
      </c>
      <c r="J218" s="50">
        <v>2.3907516115805501E-2</v>
      </c>
      <c r="N218" s="21"/>
      <c r="R218" s="21"/>
    </row>
    <row r="219" spans="1:18">
      <c r="A219" s="7" t="s">
        <v>109</v>
      </c>
      <c r="B219" t="s">
        <v>70</v>
      </c>
      <c r="C219" t="s">
        <v>2</v>
      </c>
      <c r="D219" t="s">
        <v>3</v>
      </c>
      <c r="E219" s="1">
        <v>4.28126092316225E-3</v>
      </c>
      <c r="F219" s="1">
        <v>3.9037113024578099E-3</v>
      </c>
      <c r="G219" s="1">
        <v>3.4491409316925903E-2</v>
      </c>
      <c r="H219" s="1">
        <v>2.4930961848507099E-2</v>
      </c>
      <c r="I219" s="1">
        <v>3.8772670240088201E-2</v>
      </c>
      <c r="J219" s="50">
        <v>2.8834673150964898E-2</v>
      </c>
      <c r="N219" s="21"/>
      <c r="R219" s="21"/>
    </row>
    <row r="220" spans="1:18">
      <c r="A220" s="7" t="s">
        <v>109</v>
      </c>
      <c r="B220" t="s">
        <v>70</v>
      </c>
      <c r="C220" t="s">
        <v>4</v>
      </c>
      <c r="D220" t="s">
        <v>5</v>
      </c>
      <c r="E220" s="1">
        <v>1.04290078691306E-4</v>
      </c>
      <c r="F220" s="1">
        <v>4.9543114535762402E-3</v>
      </c>
      <c r="G220" s="1">
        <v>7.8452148657611506E-9</v>
      </c>
      <c r="H220" s="1">
        <v>2.1948744580412401E-8</v>
      </c>
      <c r="I220" s="1">
        <v>1.0429792390617199E-4</v>
      </c>
      <c r="J220" s="50">
        <v>4.9543334023208199E-3</v>
      </c>
      <c r="N220" s="21"/>
      <c r="R220" s="21"/>
    </row>
    <row r="221" spans="1:18">
      <c r="A221" s="7" t="s">
        <v>109</v>
      </c>
      <c r="B221" t="s">
        <v>70</v>
      </c>
      <c r="C221" t="s">
        <v>6</v>
      </c>
      <c r="D221" t="s">
        <v>7</v>
      </c>
      <c r="E221" s="1">
        <v>6.9031583672792402E-6</v>
      </c>
      <c r="F221" s="1">
        <v>1.5261484409508601E-5</v>
      </c>
      <c r="G221" s="1">
        <v>2.8335924192803699E-5</v>
      </c>
      <c r="H221" s="1">
        <v>6.2844913204239506E-5</v>
      </c>
      <c r="I221" s="1">
        <v>3.5239082560082901E-5</v>
      </c>
      <c r="J221" s="50">
        <v>7.8106397613748107E-5</v>
      </c>
      <c r="N221" s="21"/>
      <c r="R221" s="21"/>
    </row>
    <row r="222" spans="1:18">
      <c r="A222" s="7" t="s">
        <v>109</v>
      </c>
      <c r="B222" t="s">
        <v>70</v>
      </c>
      <c r="C222" t="s">
        <v>8</v>
      </c>
      <c r="D222" t="s">
        <v>9</v>
      </c>
      <c r="E222" s="1">
        <v>2.0310336616043801E-2</v>
      </c>
      <c r="F222" s="1">
        <v>7.7203028676884299E-3</v>
      </c>
      <c r="G222" s="1">
        <v>0.180986962028682</v>
      </c>
      <c r="H222" s="1">
        <v>7.7855021822109405E-2</v>
      </c>
      <c r="I222" s="1">
        <v>0.20129729864472601</v>
      </c>
      <c r="J222" s="50">
        <v>8.5575324689797796E-2</v>
      </c>
      <c r="N222" s="21"/>
      <c r="R222" s="21"/>
    </row>
    <row r="223" spans="1:18">
      <c r="A223" s="7" t="s">
        <v>109</v>
      </c>
      <c r="B223" t="s">
        <v>70</v>
      </c>
      <c r="C223" t="s">
        <v>10</v>
      </c>
      <c r="D223" t="s">
        <v>11</v>
      </c>
      <c r="E223" s="1">
        <v>2.1086936742086299E-3</v>
      </c>
      <c r="F223" s="1">
        <v>1.79700022676234E-3</v>
      </c>
      <c r="G223" s="1">
        <v>7.4659436707553803E-2</v>
      </c>
      <c r="H223" s="1">
        <v>0.14498199069368101</v>
      </c>
      <c r="I223" s="1">
        <v>7.6768130381762403E-2</v>
      </c>
      <c r="J223" s="50">
        <v>0.146778990920443</v>
      </c>
      <c r="N223" s="21"/>
      <c r="R223" s="21"/>
    </row>
    <row r="224" spans="1:18">
      <c r="A224" s="7" t="s">
        <v>109</v>
      </c>
      <c r="B224" t="s">
        <v>70</v>
      </c>
      <c r="C224" t="s">
        <v>12</v>
      </c>
      <c r="D224" t="s">
        <v>13</v>
      </c>
      <c r="E224" s="1">
        <v>2.9449994081277301E-2</v>
      </c>
      <c r="F224" s="1">
        <v>4.3359988300869399E-3</v>
      </c>
      <c r="G224" s="1">
        <v>0.15797807004094699</v>
      </c>
      <c r="H224" s="1">
        <v>2.93789925791283E-2</v>
      </c>
      <c r="I224" s="1">
        <v>0.18742806412222501</v>
      </c>
      <c r="J224" s="50">
        <v>3.37149914092153E-2</v>
      </c>
      <c r="N224" s="21"/>
      <c r="R224" s="21"/>
    </row>
    <row r="225" spans="1:18">
      <c r="A225" s="7" t="s">
        <v>109</v>
      </c>
      <c r="B225" t="s">
        <v>70</v>
      </c>
      <c r="C225" t="s">
        <v>14</v>
      </c>
      <c r="D225" t="s">
        <v>15</v>
      </c>
      <c r="E225" s="1">
        <v>5.9482346878102204E-3</v>
      </c>
      <c r="F225" s="1">
        <v>6.5041590587850296E-3</v>
      </c>
      <c r="G225" s="1">
        <v>3.82966509312192E-2</v>
      </c>
      <c r="H225" s="1">
        <v>2.2591555335246601E-2</v>
      </c>
      <c r="I225" s="1">
        <v>4.4244885619029402E-2</v>
      </c>
      <c r="J225" s="50">
        <v>2.9095714394031601E-2</v>
      </c>
      <c r="N225" s="21"/>
      <c r="R225" s="21"/>
    </row>
    <row r="226" spans="1:18">
      <c r="A226" s="7" t="s">
        <v>109</v>
      </c>
      <c r="B226" t="s">
        <v>70</v>
      </c>
      <c r="C226" t="s">
        <v>16</v>
      </c>
      <c r="D226" t="s">
        <v>17</v>
      </c>
      <c r="E226" s="1">
        <v>8.4872432888526902E-2</v>
      </c>
      <c r="F226" s="1">
        <v>1.7927883966282601E-2</v>
      </c>
      <c r="G226" s="1">
        <v>0.25550230457655099</v>
      </c>
      <c r="H226" s="1">
        <v>3.9036082986489903E-2</v>
      </c>
      <c r="I226" s="1">
        <v>0.34037473746507801</v>
      </c>
      <c r="J226" s="50">
        <v>5.6963966952772498E-2</v>
      </c>
      <c r="N226" s="21"/>
      <c r="R226" s="21"/>
    </row>
    <row r="227" spans="1:18">
      <c r="A227" s="7" t="s">
        <v>109</v>
      </c>
      <c r="B227" t="s">
        <v>70</v>
      </c>
      <c r="C227" t="s">
        <v>18</v>
      </c>
      <c r="D227" t="s">
        <v>19</v>
      </c>
      <c r="E227" s="1">
        <v>0.729431356167899</v>
      </c>
      <c r="F227" s="1">
        <v>4.7028495730081797E-2</v>
      </c>
      <c r="G227" s="1">
        <v>0.17906424941114399</v>
      </c>
      <c r="H227" s="1">
        <v>2.8686231360898502E-2</v>
      </c>
      <c r="I227" s="1">
        <v>0.90849560557904296</v>
      </c>
      <c r="J227" s="50">
        <v>7.5714727090980302E-2</v>
      </c>
      <c r="N227" s="21"/>
      <c r="R227" s="21"/>
    </row>
    <row r="228" spans="1:18">
      <c r="A228" s="7" t="s">
        <v>109</v>
      </c>
      <c r="B228" t="s">
        <v>70</v>
      </c>
      <c r="C228" t="s">
        <v>20</v>
      </c>
      <c r="D228" t="s">
        <v>21</v>
      </c>
      <c r="E228" s="1">
        <v>1.0470611847270701</v>
      </c>
      <c r="F228" s="1">
        <v>0.16696911527490199</v>
      </c>
      <c r="G228" s="1">
        <v>0.38499354214631398</v>
      </c>
      <c r="H228" s="1">
        <v>7.7384248539452097E-2</v>
      </c>
      <c r="I228" s="1">
        <v>1.4320547268733801</v>
      </c>
      <c r="J228" s="50">
        <v>0.24435336381435399</v>
      </c>
      <c r="N228" s="21"/>
      <c r="R228" s="21"/>
    </row>
    <row r="229" spans="1:18">
      <c r="A229" s="7" t="s">
        <v>109</v>
      </c>
      <c r="B229" t="s">
        <v>70</v>
      </c>
      <c r="C229" t="s">
        <v>25</v>
      </c>
      <c r="D229" t="s">
        <v>26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50">
        <v>0</v>
      </c>
      <c r="N229" s="21"/>
      <c r="R229" s="21"/>
    </row>
    <row r="230" spans="1:18">
      <c r="A230" s="7" t="s">
        <v>109</v>
      </c>
      <c r="B230" t="s">
        <v>70</v>
      </c>
      <c r="C230" t="s">
        <v>22</v>
      </c>
      <c r="D230" t="s">
        <v>23</v>
      </c>
      <c r="E230" s="1">
        <v>0.136783357942519</v>
      </c>
      <c r="F230" s="1">
        <v>5.7471572851397097E-3</v>
      </c>
      <c r="G230" s="1">
        <v>2.0540618227757702E-2</v>
      </c>
      <c r="H230" s="1">
        <v>7.4861451131542499E-4</v>
      </c>
      <c r="I230" s="1">
        <v>0.15732397617027699</v>
      </c>
      <c r="J230" s="50">
        <v>6.4957717964551302E-3</v>
      </c>
      <c r="N230" s="21"/>
      <c r="R230" s="21"/>
    </row>
    <row r="231" spans="1:18">
      <c r="A231" s="7" t="s">
        <v>110</v>
      </c>
      <c r="B231" t="s">
        <v>70</v>
      </c>
      <c r="C231" t="s">
        <v>2</v>
      </c>
      <c r="D231" t="s">
        <v>3</v>
      </c>
      <c r="E231" s="1">
        <v>7.9248884730560507E-2</v>
      </c>
      <c r="F231" s="1">
        <v>7.2883564495952805E-2</v>
      </c>
      <c r="G231" s="1">
        <v>0.74916927957782797</v>
      </c>
      <c r="H231" s="1">
        <v>0.76195962088227398</v>
      </c>
      <c r="I231" s="1">
        <v>0.82841816430838799</v>
      </c>
      <c r="J231" s="50">
        <v>0.83484318537822699</v>
      </c>
      <c r="N231" s="21"/>
      <c r="R231" s="21"/>
    </row>
    <row r="232" spans="1:18">
      <c r="A232" s="7" t="s">
        <v>110</v>
      </c>
      <c r="B232" t="s">
        <v>70</v>
      </c>
      <c r="C232" t="s">
        <v>4</v>
      </c>
      <c r="D232" t="s">
        <v>5</v>
      </c>
      <c r="E232" s="1">
        <v>1.87871616297881E-3</v>
      </c>
      <c r="F232" s="1">
        <v>6.2243259792757702E-2</v>
      </c>
      <c r="G232" s="1">
        <v>7.3048790038832102E-4</v>
      </c>
      <c r="H232" s="1">
        <v>1.19787434195826E-2</v>
      </c>
      <c r="I232" s="1">
        <v>2.6092040633671301E-3</v>
      </c>
      <c r="J232" s="50">
        <v>7.4222003212340307E-2</v>
      </c>
      <c r="N232" s="21"/>
      <c r="R232" s="21"/>
    </row>
    <row r="233" spans="1:18">
      <c r="A233" s="7" t="s">
        <v>110</v>
      </c>
      <c r="B233" t="s">
        <v>70</v>
      </c>
      <c r="C233" t="s">
        <v>6</v>
      </c>
      <c r="D233" t="s">
        <v>7</v>
      </c>
      <c r="E233" s="1">
        <v>8.6340090851737901E-4</v>
      </c>
      <c r="F233" s="1">
        <v>1.85536944286116E-3</v>
      </c>
      <c r="G233" s="1">
        <v>1.96649840804841</v>
      </c>
      <c r="H233" s="1">
        <v>4.36219575553962</v>
      </c>
      <c r="I233" s="1">
        <v>1.96736180895693</v>
      </c>
      <c r="J233" s="50">
        <v>4.3640511249824803</v>
      </c>
      <c r="N233" s="21"/>
      <c r="R233" s="21"/>
    </row>
    <row r="234" spans="1:18">
      <c r="A234" s="7" t="s">
        <v>110</v>
      </c>
      <c r="B234" t="s">
        <v>70</v>
      </c>
      <c r="C234" t="s">
        <v>8</v>
      </c>
      <c r="D234" t="s">
        <v>9</v>
      </c>
      <c r="E234" s="1">
        <v>0.21404681418470101</v>
      </c>
      <c r="F234" s="1">
        <v>8.3157009890494904E-2</v>
      </c>
      <c r="G234" s="1">
        <v>3.3403453747878702</v>
      </c>
      <c r="H234" s="1">
        <v>1.6545428043575301</v>
      </c>
      <c r="I234" s="1">
        <v>3.55439218897257</v>
      </c>
      <c r="J234" s="50">
        <v>1.73769981424803</v>
      </c>
      <c r="N234" s="21"/>
      <c r="R234" s="21"/>
    </row>
    <row r="235" spans="1:18">
      <c r="A235" s="7" t="s">
        <v>110</v>
      </c>
      <c r="B235" t="s">
        <v>70</v>
      </c>
      <c r="C235" t="s">
        <v>10</v>
      </c>
      <c r="D235" t="s">
        <v>11</v>
      </c>
      <c r="E235" s="1">
        <v>3.4462803076026199E-2</v>
      </c>
      <c r="F235" s="1">
        <v>2.6115024185831202E-2</v>
      </c>
      <c r="G235" s="1">
        <v>0.51930026427707499</v>
      </c>
      <c r="H235" s="1">
        <v>0.46824766354407199</v>
      </c>
      <c r="I235" s="1">
        <v>0.55376306735310099</v>
      </c>
      <c r="J235" s="50">
        <v>0.49436268772990299</v>
      </c>
      <c r="N235" s="21"/>
      <c r="R235" s="21"/>
    </row>
    <row r="236" spans="1:18">
      <c r="A236" s="7" t="s">
        <v>110</v>
      </c>
      <c r="B236" t="s">
        <v>70</v>
      </c>
      <c r="C236" t="s">
        <v>12</v>
      </c>
      <c r="D236" t="s">
        <v>13</v>
      </c>
      <c r="E236" s="1">
        <v>0.53336550526006299</v>
      </c>
      <c r="F236" s="1">
        <v>7.8645904637222402E-2</v>
      </c>
      <c r="G236" s="1">
        <v>0.37396514016530602</v>
      </c>
      <c r="H236" s="1">
        <v>6.8841316445896999E-2</v>
      </c>
      <c r="I236" s="1">
        <v>0.90733064542536901</v>
      </c>
      <c r="J236" s="50">
        <v>0.14748722108311901</v>
      </c>
      <c r="N236" s="21"/>
      <c r="R236" s="21"/>
    </row>
    <row r="237" spans="1:18">
      <c r="A237" s="7" t="s">
        <v>110</v>
      </c>
      <c r="B237" t="s">
        <v>70</v>
      </c>
      <c r="C237" t="s">
        <v>14</v>
      </c>
      <c r="D237" t="s">
        <v>15</v>
      </c>
      <c r="E237" s="1">
        <v>8.21720380093173E-2</v>
      </c>
      <c r="F237" s="1">
        <v>8.9768241708308397E-2</v>
      </c>
      <c r="G237" s="1">
        <v>1.93389754548168</v>
      </c>
      <c r="H237" s="1">
        <v>1.19147835399757</v>
      </c>
      <c r="I237" s="1">
        <v>2.0160695834909999</v>
      </c>
      <c r="J237" s="50">
        <v>1.2812465957058801</v>
      </c>
      <c r="N237" s="21"/>
      <c r="R237" s="21"/>
    </row>
    <row r="238" spans="1:18">
      <c r="A238" s="7" t="s">
        <v>110</v>
      </c>
      <c r="B238" t="s">
        <v>70</v>
      </c>
      <c r="C238" t="s">
        <v>16</v>
      </c>
      <c r="D238" t="s">
        <v>17</v>
      </c>
      <c r="E238" s="1">
        <v>1.3269670452076801</v>
      </c>
      <c r="F238" s="1">
        <v>0.25680245498965998</v>
      </c>
      <c r="G238" s="1">
        <v>3.1062009180696402</v>
      </c>
      <c r="H238" s="1">
        <v>0.53566709442121196</v>
      </c>
      <c r="I238" s="1">
        <v>4.4331679632773202</v>
      </c>
      <c r="J238" s="50">
        <v>0.792469549410872</v>
      </c>
      <c r="N238" s="21"/>
      <c r="R238" s="21"/>
    </row>
    <row r="239" spans="1:18">
      <c r="A239" s="7" t="s">
        <v>110</v>
      </c>
      <c r="B239" t="s">
        <v>70</v>
      </c>
      <c r="C239" t="s">
        <v>18</v>
      </c>
      <c r="D239" t="s">
        <v>19</v>
      </c>
      <c r="E239" s="1">
        <v>11.052010956333399</v>
      </c>
      <c r="F239" s="1">
        <v>0.71358790237379</v>
      </c>
      <c r="G239" s="1">
        <v>2.9308843690908999</v>
      </c>
      <c r="H239" s="1">
        <v>0.47460713054723203</v>
      </c>
      <c r="I239" s="1">
        <v>13.9828953254243</v>
      </c>
      <c r="J239" s="50">
        <v>1.18819503292102</v>
      </c>
      <c r="N239" s="21"/>
      <c r="R239" s="21"/>
    </row>
    <row r="240" spans="1:18">
      <c r="A240" s="7" t="s">
        <v>110</v>
      </c>
      <c r="B240" t="s">
        <v>70</v>
      </c>
      <c r="C240" t="s">
        <v>20</v>
      </c>
      <c r="D240" t="s">
        <v>21</v>
      </c>
      <c r="E240" s="1">
        <v>7.3146313167018304</v>
      </c>
      <c r="F240" s="1">
        <v>1.16739400850671</v>
      </c>
      <c r="G240" s="1">
        <v>1.4537566258740899</v>
      </c>
      <c r="H240" s="1">
        <v>0.29234102894238201</v>
      </c>
      <c r="I240" s="1">
        <v>8.7683879425759201</v>
      </c>
      <c r="J240" s="50">
        <v>1.4597350374490901</v>
      </c>
      <c r="N240" s="21"/>
      <c r="R240" s="21"/>
    </row>
    <row r="241" spans="1:18">
      <c r="A241" s="7" t="s">
        <v>110</v>
      </c>
      <c r="B241" t="s">
        <v>70</v>
      </c>
      <c r="C241" t="s">
        <v>25</v>
      </c>
      <c r="D241" t="s">
        <v>26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50">
        <v>0</v>
      </c>
      <c r="N241" s="21"/>
      <c r="R241" s="21"/>
    </row>
    <row r="242" spans="1:18">
      <c r="A242" s="7" t="s">
        <v>110</v>
      </c>
      <c r="B242" t="s">
        <v>70</v>
      </c>
      <c r="C242" t="s">
        <v>22</v>
      </c>
      <c r="D242" t="s">
        <v>23</v>
      </c>
      <c r="E242" s="1">
        <v>3.9730496933151702</v>
      </c>
      <c r="F242" s="1">
        <v>0.16792622265097901</v>
      </c>
      <c r="G242" s="1">
        <v>1.1422176551887</v>
      </c>
      <c r="H242" s="1">
        <v>4.1747854154202603E-2</v>
      </c>
      <c r="I242" s="1">
        <v>5.1152673485038704</v>
      </c>
      <c r="J242" s="50">
        <v>0.20967407680518199</v>
      </c>
      <c r="N242" s="21"/>
      <c r="R242" s="21"/>
    </row>
    <row r="243" spans="1:18">
      <c r="A243" s="7" t="s">
        <v>111</v>
      </c>
      <c r="B243" t="s">
        <v>70</v>
      </c>
      <c r="C243" t="s">
        <v>2</v>
      </c>
      <c r="D243" t="s">
        <v>3</v>
      </c>
      <c r="E243" s="1">
        <v>1.8285347750093901E-2</v>
      </c>
      <c r="F243" s="1">
        <v>1.70625140921477E-2</v>
      </c>
      <c r="G243" s="1">
        <v>0.164812107658415</v>
      </c>
      <c r="H243" s="1">
        <v>0.16868651888557201</v>
      </c>
      <c r="I243" s="1">
        <v>0.183097455408509</v>
      </c>
      <c r="J243" s="50">
        <v>0.18574903297772</v>
      </c>
      <c r="N243" s="21"/>
      <c r="R243" s="21"/>
    </row>
    <row r="244" spans="1:18">
      <c r="A244" s="7" t="s">
        <v>111</v>
      </c>
      <c r="B244" t="s">
        <v>70</v>
      </c>
      <c r="C244" t="s">
        <v>4</v>
      </c>
      <c r="D244" t="s">
        <v>5</v>
      </c>
      <c r="E244" s="1">
        <v>6.6073192532123599E-4</v>
      </c>
      <c r="F244" s="1">
        <v>2.8105994842811299E-2</v>
      </c>
      <c r="G244" s="1">
        <v>3.7341937282238598E-5</v>
      </c>
      <c r="H244" s="1">
        <v>1.9939143170608401E-4</v>
      </c>
      <c r="I244" s="1">
        <v>6.9807386260347499E-4</v>
      </c>
      <c r="J244" s="50">
        <v>2.83053862745174E-2</v>
      </c>
      <c r="N244" s="21"/>
      <c r="R244" s="21"/>
    </row>
    <row r="245" spans="1:18">
      <c r="A245" s="7" t="s">
        <v>111</v>
      </c>
      <c r="B245" t="s">
        <v>70</v>
      </c>
      <c r="C245" t="s">
        <v>6</v>
      </c>
      <c r="D245" t="s">
        <v>7</v>
      </c>
      <c r="E245" s="1">
        <v>2.9853656407217501E-5</v>
      </c>
      <c r="F245" s="1">
        <v>6.6428426665874799E-5</v>
      </c>
      <c r="G245" s="1">
        <v>2.9220717807828901E-2</v>
      </c>
      <c r="H245" s="1">
        <v>6.4825569199260899E-2</v>
      </c>
      <c r="I245" s="1">
        <v>2.92505714642361E-2</v>
      </c>
      <c r="J245" s="50">
        <v>6.4891997625926803E-2</v>
      </c>
      <c r="N245" s="21"/>
      <c r="R245" s="21"/>
    </row>
    <row r="246" spans="1:18">
      <c r="A246" s="7" t="s">
        <v>111</v>
      </c>
      <c r="B246" t="s">
        <v>70</v>
      </c>
      <c r="C246" t="s">
        <v>8</v>
      </c>
      <c r="D246" t="s">
        <v>9</v>
      </c>
      <c r="E246" s="1">
        <v>5.2765741280413198E-2</v>
      </c>
      <c r="F246" s="1">
        <v>2.0612934180548201E-2</v>
      </c>
      <c r="G246" s="1">
        <v>1.23654660165712</v>
      </c>
      <c r="H246" s="1">
        <v>0.61717824297233004</v>
      </c>
      <c r="I246" s="1">
        <v>1.2893123429375399</v>
      </c>
      <c r="J246" s="50">
        <v>0.63779117715287803</v>
      </c>
      <c r="N246" s="21"/>
      <c r="R246" s="21"/>
    </row>
    <row r="247" spans="1:18">
      <c r="A247" s="7" t="s">
        <v>111</v>
      </c>
      <c r="B247" t="s">
        <v>70</v>
      </c>
      <c r="C247" t="s">
        <v>10</v>
      </c>
      <c r="D247" t="s">
        <v>11</v>
      </c>
      <c r="E247" s="1">
        <v>8.6673969112084897E-3</v>
      </c>
      <c r="F247" s="1">
        <v>6.9978268745231002E-3</v>
      </c>
      <c r="G247" s="1">
        <v>0.17982552231564999</v>
      </c>
      <c r="H247" s="1">
        <v>0.22959329887921501</v>
      </c>
      <c r="I247" s="1">
        <v>0.18849291922685901</v>
      </c>
      <c r="J247" s="50">
        <v>0.236591125753739</v>
      </c>
      <c r="N247" s="21"/>
      <c r="R247" s="21"/>
    </row>
    <row r="248" spans="1:18">
      <c r="A248" s="7" t="s">
        <v>111</v>
      </c>
      <c r="B248" t="s">
        <v>70</v>
      </c>
      <c r="C248" t="s">
        <v>12</v>
      </c>
      <c r="D248" t="s">
        <v>13</v>
      </c>
      <c r="E248" s="1">
        <v>0.126597146946615</v>
      </c>
      <c r="F248" s="1">
        <v>1.8713393219121199E-2</v>
      </c>
      <c r="G248" s="1">
        <v>0.111907801155242</v>
      </c>
      <c r="H248" s="1">
        <v>2.0704443794799399E-2</v>
      </c>
      <c r="I248" s="1">
        <v>0.23850494810185799</v>
      </c>
      <c r="J248" s="50">
        <v>3.9417837013920702E-2</v>
      </c>
      <c r="N248" s="21"/>
      <c r="R248" s="21"/>
    </row>
    <row r="249" spans="1:18">
      <c r="A249" s="7" t="s">
        <v>111</v>
      </c>
      <c r="B249" t="s">
        <v>70</v>
      </c>
      <c r="C249" t="s">
        <v>14</v>
      </c>
      <c r="D249" t="s">
        <v>15</v>
      </c>
      <c r="E249" s="1">
        <v>2.1685175983718601E-2</v>
      </c>
      <c r="F249" s="1">
        <v>2.3713348618383499E-2</v>
      </c>
      <c r="G249" s="1">
        <v>0.343405226548325</v>
      </c>
      <c r="H249" s="1">
        <v>0.21139741411927301</v>
      </c>
      <c r="I249" s="1">
        <v>0.365090402532043</v>
      </c>
      <c r="J249" s="50">
        <v>0.23511076273765699</v>
      </c>
      <c r="N249" s="21"/>
      <c r="R249" s="21"/>
    </row>
    <row r="250" spans="1:18">
      <c r="A250" s="7" t="s">
        <v>111</v>
      </c>
      <c r="B250" t="s">
        <v>70</v>
      </c>
      <c r="C250" t="s">
        <v>16</v>
      </c>
      <c r="D250" t="s">
        <v>17</v>
      </c>
      <c r="E250" s="1">
        <v>0.370699808617588</v>
      </c>
      <c r="F250" s="1">
        <v>7.3129432079910295E-2</v>
      </c>
      <c r="G250" s="1">
        <v>0.67372810029880204</v>
      </c>
      <c r="H250" s="1">
        <v>0.101517678837812</v>
      </c>
      <c r="I250" s="1">
        <v>1.0444279089163899</v>
      </c>
      <c r="J250" s="50">
        <v>0.174647110917722</v>
      </c>
      <c r="N250" s="21"/>
      <c r="R250" s="21"/>
    </row>
    <row r="251" spans="1:18">
      <c r="A251" s="7" t="s">
        <v>111</v>
      </c>
      <c r="B251" t="s">
        <v>70</v>
      </c>
      <c r="C251" t="s">
        <v>18</v>
      </c>
      <c r="D251" t="s">
        <v>19</v>
      </c>
      <c r="E251" s="1">
        <v>2.1136594666208999</v>
      </c>
      <c r="F251" s="1">
        <v>0.13637275274293301</v>
      </c>
      <c r="G251" s="1">
        <v>0.44809656738429299</v>
      </c>
      <c r="H251" s="1">
        <v>7.2165546012128698E-2</v>
      </c>
      <c r="I251" s="1">
        <v>2.5617560340051901</v>
      </c>
      <c r="J251" s="50">
        <v>0.208538298755062</v>
      </c>
      <c r="N251" s="21"/>
      <c r="R251" s="21"/>
    </row>
    <row r="252" spans="1:18">
      <c r="A252" s="7" t="s">
        <v>111</v>
      </c>
      <c r="B252" t="s">
        <v>70</v>
      </c>
      <c r="C252" t="s">
        <v>20</v>
      </c>
      <c r="D252" t="s">
        <v>21</v>
      </c>
      <c r="E252" s="1">
        <v>2.18494424214698</v>
      </c>
      <c r="F252" s="1">
        <v>0.34814626298978602</v>
      </c>
      <c r="G252" s="1">
        <v>0.90747173384115998</v>
      </c>
      <c r="H252" s="1">
        <v>0.18241612569867599</v>
      </c>
      <c r="I252" s="1">
        <v>3.09241597598814</v>
      </c>
      <c r="J252" s="50">
        <v>0.53056238868846195</v>
      </c>
      <c r="N252" s="21"/>
      <c r="R252" s="21"/>
    </row>
    <row r="253" spans="1:18">
      <c r="A253" s="7" t="s">
        <v>111</v>
      </c>
      <c r="B253" t="s">
        <v>70</v>
      </c>
      <c r="C253" t="s">
        <v>25</v>
      </c>
      <c r="D253" t="s">
        <v>26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50">
        <v>0</v>
      </c>
      <c r="N253" s="21"/>
      <c r="R253" s="21"/>
    </row>
    <row r="254" spans="1:18">
      <c r="A254" s="7" t="s">
        <v>111</v>
      </c>
      <c r="B254" t="s">
        <v>70</v>
      </c>
      <c r="C254" t="s">
        <v>22</v>
      </c>
      <c r="D254" t="s">
        <v>23</v>
      </c>
      <c r="E254" s="1">
        <v>0.61151639020874604</v>
      </c>
      <c r="F254" s="1">
        <v>2.5739009569005201E-2</v>
      </c>
      <c r="G254" s="1">
        <v>8.12380734474418E-2</v>
      </c>
      <c r="H254" s="1">
        <v>2.9494219702851298E-3</v>
      </c>
      <c r="I254" s="1">
        <v>0.69275446365618798</v>
      </c>
      <c r="J254" s="50">
        <v>2.86884315392903E-2</v>
      </c>
      <c r="N254" s="21"/>
      <c r="R254" s="21"/>
    </row>
    <row r="255" spans="1:18">
      <c r="A255" s="7" t="s">
        <v>112</v>
      </c>
      <c r="B255" t="s">
        <v>70</v>
      </c>
      <c r="C255" t="s">
        <v>2</v>
      </c>
      <c r="D255" t="s">
        <v>3</v>
      </c>
      <c r="E255" s="1">
        <v>1.35912155121684E-2</v>
      </c>
      <c r="F255" s="1">
        <v>1.2846916127341E-2</v>
      </c>
      <c r="G255" s="1">
        <v>4.4124071480341302E-2</v>
      </c>
      <c r="H255" s="1">
        <v>4.9240985846102599E-2</v>
      </c>
      <c r="I255" s="1">
        <v>5.7715286992509697E-2</v>
      </c>
      <c r="J255" s="50">
        <v>6.2087901973443597E-2</v>
      </c>
      <c r="N255" s="21"/>
      <c r="R255" s="21"/>
    </row>
    <row r="256" spans="1:18">
      <c r="A256" s="7" t="s">
        <v>112</v>
      </c>
      <c r="B256" t="s">
        <v>70</v>
      </c>
      <c r="C256" t="s">
        <v>4</v>
      </c>
      <c r="D256" t="s">
        <v>5</v>
      </c>
      <c r="E256" s="1">
        <v>1.2990785312882701E-3</v>
      </c>
      <c r="F256" s="1">
        <v>4.9668528903155901E-2</v>
      </c>
      <c r="G256" s="1">
        <v>2.0127513843409101E-4</v>
      </c>
      <c r="H256" s="1">
        <v>1.07526646402729E-3</v>
      </c>
      <c r="I256" s="1">
        <v>1.5003536697223601E-3</v>
      </c>
      <c r="J256" s="50">
        <v>5.0743795367183202E-2</v>
      </c>
      <c r="N256" s="21"/>
      <c r="R256" s="21"/>
    </row>
    <row r="257" spans="1:18">
      <c r="A257" s="7" t="s">
        <v>112</v>
      </c>
      <c r="B257" t="s">
        <v>70</v>
      </c>
      <c r="C257" t="s">
        <v>6</v>
      </c>
      <c r="D257" t="s">
        <v>7</v>
      </c>
      <c r="E257" s="1">
        <v>3.5789450620132401E-5</v>
      </c>
      <c r="F257" s="1">
        <v>7.9161419972258098E-5</v>
      </c>
      <c r="G257" s="1">
        <v>9.3913643889750702E-3</v>
      </c>
      <c r="H257" s="1">
        <v>2.0837909802690902E-2</v>
      </c>
      <c r="I257" s="1">
        <v>9.4271538395951995E-3</v>
      </c>
      <c r="J257" s="50">
        <v>2.0917071222663199E-2</v>
      </c>
      <c r="N257" s="21"/>
      <c r="R257" s="21"/>
    </row>
    <row r="258" spans="1:18">
      <c r="A258" s="7" t="s">
        <v>112</v>
      </c>
      <c r="B258" t="s">
        <v>70</v>
      </c>
      <c r="C258" t="s">
        <v>8</v>
      </c>
      <c r="D258" t="s">
        <v>9</v>
      </c>
      <c r="E258" s="1">
        <v>5.4540083354878401E-2</v>
      </c>
      <c r="F258" s="1">
        <v>2.0964247900157499E-2</v>
      </c>
      <c r="G258" s="1">
        <v>1.1947562870381201</v>
      </c>
      <c r="H258" s="1">
        <v>0.577263125834927</v>
      </c>
      <c r="I258" s="1">
        <v>1.24929637039299</v>
      </c>
      <c r="J258" s="50">
        <v>0.59822737373508394</v>
      </c>
      <c r="N258" s="21"/>
      <c r="R258" s="21"/>
    </row>
    <row r="259" spans="1:18">
      <c r="A259" s="7" t="s">
        <v>112</v>
      </c>
      <c r="B259" t="s">
        <v>70</v>
      </c>
      <c r="C259" t="s">
        <v>10</v>
      </c>
      <c r="D259" t="s">
        <v>11</v>
      </c>
      <c r="E259" s="1">
        <v>7.6301632569031703E-3</v>
      </c>
      <c r="F259" s="1">
        <v>5.7553027185594796E-3</v>
      </c>
      <c r="G259" s="1">
        <v>9.7679695097860897E-2</v>
      </c>
      <c r="H259" s="1">
        <v>0.115081059469445</v>
      </c>
      <c r="I259" s="1">
        <v>0.105309858354764</v>
      </c>
      <c r="J259" s="50">
        <v>0.120836362188004</v>
      </c>
      <c r="N259" s="21"/>
      <c r="R259" s="21"/>
    </row>
    <row r="260" spans="1:18">
      <c r="A260" s="7" t="s">
        <v>112</v>
      </c>
      <c r="B260" t="s">
        <v>70</v>
      </c>
      <c r="C260" t="s">
        <v>12</v>
      </c>
      <c r="D260" t="s">
        <v>13</v>
      </c>
      <c r="E260" s="1">
        <v>0.103310848049015</v>
      </c>
      <c r="F260" s="1">
        <v>1.5200789569867699E-2</v>
      </c>
      <c r="G260" s="1">
        <v>3.3937054665136801E-2</v>
      </c>
      <c r="H260" s="1">
        <v>6.2533152668295096E-3</v>
      </c>
      <c r="I260" s="1">
        <v>0.13724790271415199</v>
      </c>
      <c r="J260" s="50">
        <v>2.1454104836697199E-2</v>
      </c>
      <c r="N260" s="21"/>
      <c r="R260" s="21"/>
    </row>
    <row r="261" spans="1:18">
      <c r="A261" s="7" t="s">
        <v>112</v>
      </c>
      <c r="B261" t="s">
        <v>70</v>
      </c>
      <c r="C261" t="s">
        <v>14</v>
      </c>
      <c r="D261" t="s">
        <v>15</v>
      </c>
      <c r="E261" s="1">
        <v>2.0278315861871999E-2</v>
      </c>
      <c r="F261" s="1">
        <v>2.2041059385663801E-2</v>
      </c>
      <c r="G261" s="1">
        <v>0.35468184187706298</v>
      </c>
      <c r="H261" s="1">
        <v>0.217283652693642</v>
      </c>
      <c r="I261" s="1">
        <v>0.37496015773893498</v>
      </c>
      <c r="J261" s="50">
        <v>0.239324712079306</v>
      </c>
      <c r="N261" s="21"/>
      <c r="R261" s="21"/>
    </row>
    <row r="262" spans="1:18">
      <c r="A262" s="7" t="s">
        <v>112</v>
      </c>
      <c r="B262" t="s">
        <v>70</v>
      </c>
      <c r="C262" t="s">
        <v>16</v>
      </c>
      <c r="D262" t="s">
        <v>17</v>
      </c>
      <c r="E262" s="1">
        <v>0.309527216614296</v>
      </c>
      <c r="F262" s="1">
        <v>6.7026704946401505E-2</v>
      </c>
      <c r="G262" s="1">
        <v>1.1662769357345399</v>
      </c>
      <c r="H262" s="1">
        <v>0.19739689813976199</v>
      </c>
      <c r="I262" s="1">
        <v>1.4758041523488401</v>
      </c>
      <c r="J262" s="50">
        <v>0.26442360308616297</v>
      </c>
      <c r="N262" s="21"/>
      <c r="R262" s="21"/>
    </row>
    <row r="263" spans="1:18">
      <c r="A263" s="7" t="s">
        <v>112</v>
      </c>
      <c r="B263" t="s">
        <v>70</v>
      </c>
      <c r="C263" t="s">
        <v>18</v>
      </c>
      <c r="D263" t="s">
        <v>19</v>
      </c>
      <c r="E263" s="1">
        <v>2.5020001564170502</v>
      </c>
      <c r="F263" s="1">
        <v>0.161809992944563</v>
      </c>
      <c r="G263" s="1">
        <v>0.65263588461128497</v>
      </c>
      <c r="H263" s="1">
        <v>0.10564517776223201</v>
      </c>
      <c r="I263" s="1">
        <v>3.1546360410283398</v>
      </c>
      <c r="J263" s="50">
        <v>0.26745517070679498</v>
      </c>
      <c r="N263" s="21"/>
      <c r="R263" s="21"/>
    </row>
    <row r="264" spans="1:18">
      <c r="A264" s="7" t="s">
        <v>112</v>
      </c>
      <c r="B264" t="s">
        <v>70</v>
      </c>
      <c r="C264" t="s">
        <v>20</v>
      </c>
      <c r="D264" t="s">
        <v>21</v>
      </c>
      <c r="E264" s="1">
        <v>3.6338168490807399</v>
      </c>
      <c r="F264" s="1">
        <v>0.57820774871967895</v>
      </c>
      <c r="G264" s="1">
        <v>0.898356419380822</v>
      </c>
      <c r="H264" s="1">
        <v>0.18055739367676199</v>
      </c>
      <c r="I264" s="1">
        <v>4.5321732684615599</v>
      </c>
      <c r="J264" s="50">
        <v>0.75876514239644099</v>
      </c>
      <c r="N264" s="21"/>
      <c r="R264" s="21"/>
    </row>
    <row r="265" spans="1:18">
      <c r="A265" s="7" t="s">
        <v>112</v>
      </c>
      <c r="B265" t="s">
        <v>70</v>
      </c>
      <c r="C265" t="s">
        <v>25</v>
      </c>
      <c r="D265" t="s">
        <v>26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50">
        <v>0</v>
      </c>
      <c r="N265" s="21"/>
      <c r="R265" s="21"/>
    </row>
    <row r="266" spans="1:18">
      <c r="A266" s="7" t="s">
        <v>112</v>
      </c>
      <c r="B266" t="s">
        <v>70</v>
      </c>
      <c r="C266" t="s">
        <v>22</v>
      </c>
      <c r="D266" t="s">
        <v>23</v>
      </c>
      <c r="E266" s="1">
        <v>0.97379661152570496</v>
      </c>
      <c r="F266" s="1">
        <v>4.09932233814976E-2</v>
      </c>
      <c r="G266" s="1">
        <v>0.28794574074669799</v>
      </c>
      <c r="H266" s="1">
        <v>1.0423987865323101E-2</v>
      </c>
      <c r="I266" s="1">
        <v>1.2617423522724001</v>
      </c>
      <c r="J266" s="50">
        <v>5.14172112468207E-2</v>
      </c>
      <c r="N266" s="21"/>
      <c r="R266" s="21"/>
    </row>
    <row r="267" spans="1:18">
      <c r="A267" s="7" t="s">
        <v>113</v>
      </c>
      <c r="B267" t="s">
        <v>70</v>
      </c>
      <c r="C267" t="s">
        <v>2</v>
      </c>
      <c r="D267" t="s">
        <v>3</v>
      </c>
      <c r="E267" s="1">
        <v>4.4661973332361903E-3</v>
      </c>
      <c r="F267" s="1">
        <v>4.2459689888209601E-3</v>
      </c>
      <c r="G267" s="1">
        <v>6.8910704224775E-3</v>
      </c>
      <c r="H267" s="1">
        <v>5.5123902186938302E-3</v>
      </c>
      <c r="I267" s="1">
        <v>1.1357267755713701E-2</v>
      </c>
      <c r="J267" s="50">
        <v>9.7583592075147895E-3</v>
      </c>
      <c r="N267" s="21"/>
      <c r="R267" s="21"/>
    </row>
    <row r="268" spans="1:18">
      <c r="A268" s="7" t="s">
        <v>113</v>
      </c>
      <c r="B268" t="s">
        <v>70</v>
      </c>
      <c r="C268" t="s">
        <v>4</v>
      </c>
      <c r="D268" t="s">
        <v>5</v>
      </c>
      <c r="E268" s="1">
        <v>3.4984619001155598E-4</v>
      </c>
      <c r="F268" s="1">
        <v>1.0618255991552399E-2</v>
      </c>
      <c r="G268" s="1">
        <v>1.2051846372256E-2</v>
      </c>
      <c r="H268" s="1">
        <v>0.22328978805254701</v>
      </c>
      <c r="I268" s="1">
        <v>1.2401692562267599E-2</v>
      </c>
      <c r="J268" s="50">
        <v>0.23390804404410001</v>
      </c>
      <c r="N268" s="21"/>
      <c r="R268" s="21"/>
    </row>
    <row r="269" spans="1:18">
      <c r="A269" s="7" t="s">
        <v>113</v>
      </c>
      <c r="B269" t="s">
        <v>70</v>
      </c>
      <c r="C269" t="s">
        <v>6</v>
      </c>
      <c r="D269" t="s">
        <v>7</v>
      </c>
      <c r="E269" s="1">
        <v>2.1915510384747099E-5</v>
      </c>
      <c r="F269" s="1">
        <v>4.7525580890618698E-5</v>
      </c>
      <c r="G269" s="1">
        <v>1.71914580075106E-2</v>
      </c>
      <c r="H269" s="1">
        <v>3.8098909906657402E-2</v>
      </c>
      <c r="I269" s="1">
        <v>1.72133735178953E-2</v>
      </c>
      <c r="J269" s="50">
        <v>3.8146435487548001E-2</v>
      </c>
      <c r="N269" s="21"/>
      <c r="R269" s="21"/>
    </row>
    <row r="270" spans="1:18">
      <c r="A270" s="7" t="s">
        <v>113</v>
      </c>
      <c r="B270" t="s">
        <v>70</v>
      </c>
      <c r="C270" t="s">
        <v>8</v>
      </c>
      <c r="D270" t="s">
        <v>9</v>
      </c>
      <c r="E270" s="1">
        <v>1.39024070039931E-2</v>
      </c>
      <c r="F270" s="1">
        <v>5.3543246719364402E-3</v>
      </c>
      <c r="G270" s="1">
        <v>1.49581651978716E-2</v>
      </c>
      <c r="H270" s="1">
        <v>7.52713620744082E-3</v>
      </c>
      <c r="I270" s="1">
        <v>2.88605722018648E-2</v>
      </c>
      <c r="J270" s="50">
        <v>1.2881460879377299E-2</v>
      </c>
      <c r="N270" s="21"/>
      <c r="R270" s="21"/>
    </row>
    <row r="271" spans="1:18">
      <c r="A271" s="7" t="s">
        <v>113</v>
      </c>
      <c r="B271" t="s">
        <v>70</v>
      </c>
      <c r="C271" t="s">
        <v>10</v>
      </c>
      <c r="D271" t="s">
        <v>11</v>
      </c>
      <c r="E271" s="1">
        <v>3.59190521805007E-3</v>
      </c>
      <c r="F271" s="1">
        <v>2.3479899429004599E-3</v>
      </c>
      <c r="G271" s="1">
        <v>1.36363531205083E-2</v>
      </c>
      <c r="H271" s="1">
        <v>5.5895592205711404E-3</v>
      </c>
      <c r="I271" s="1">
        <v>1.72282583385584E-2</v>
      </c>
      <c r="J271" s="50">
        <v>7.9375491634715994E-3</v>
      </c>
      <c r="N271" s="21"/>
      <c r="R271" s="21"/>
    </row>
    <row r="272" spans="1:18">
      <c r="A272" s="7" t="s">
        <v>113</v>
      </c>
      <c r="B272" t="s">
        <v>70</v>
      </c>
      <c r="C272" t="s">
        <v>12</v>
      </c>
      <c r="D272" t="s">
        <v>13</v>
      </c>
      <c r="E272" s="1">
        <v>6.0524227964154902E-2</v>
      </c>
      <c r="F272" s="1">
        <v>9.1335895065674192E-3</v>
      </c>
      <c r="G272" s="1">
        <v>1.4283144977391001E-2</v>
      </c>
      <c r="H272" s="1">
        <v>2.6180521611736201E-3</v>
      </c>
      <c r="I272" s="1">
        <v>7.4807372941545894E-2</v>
      </c>
      <c r="J272" s="50">
        <v>1.1751641667741E-2</v>
      </c>
      <c r="N272" s="21"/>
      <c r="R272" s="21"/>
    </row>
    <row r="273" spans="1:18">
      <c r="A273" s="7" t="s">
        <v>113</v>
      </c>
      <c r="B273" t="s">
        <v>70</v>
      </c>
      <c r="C273" t="s">
        <v>14</v>
      </c>
      <c r="D273" t="s">
        <v>15</v>
      </c>
      <c r="E273" s="1">
        <v>5.8067350472357504E-3</v>
      </c>
      <c r="F273" s="1">
        <v>6.3738755854476498E-3</v>
      </c>
      <c r="G273" s="1">
        <v>8.2909794685822897E-3</v>
      </c>
      <c r="H273" s="1">
        <v>4.7703534507104904E-3</v>
      </c>
      <c r="I273" s="1">
        <v>1.4097714515818E-2</v>
      </c>
      <c r="J273" s="50">
        <v>1.1144229036158099E-2</v>
      </c>
      <c r="N273" s="21"/>
      <c r="R273" s="21"/>
    </row>
    <row r="274" spans="1:18">
      <c r="A274" s="7" t="s">
        <v>113</v>
      </c>
      <c r="B274" t="s">
        <v>70</v>
      </c>
      <c r="C274" t="s">
        <v>16</v>
      </c>
      <c r="D274" t="s">
        <v>17</v>
      </c>
      <c r="E274" s="1">
        <v>7.6785640199066293E-2</v>
      </c>
      <c r="F274" s="1">
        <v>1.6135952812877701E-2</v>
      </c>
      <c r="G274" s="1">
        <v>6.6753520032343694E-2</v>
      </c>
      <c r="H274" s="1">
        <v>1.4522458525326E-2</v>
      </c>
      <c r="I274" s="1">
        <v>0.14353916023141</v>
      </c>
      <c r="J274" s="50">
        <v>3.0658411338203701E-2</v>
      </c>
      <c r="N274" s="21"/>
      <c r="R274" s="21"/>
    </row>
    <row r="275" spans="1:18">
      <c r="A275" s="7" t="s">
        <v>113</v>
      </c>
      <c r="B275" t="s">
        <v>70</v>
      </c>
      <c r="C275" t="s">
        <v>18</v>
      </c>
      <c r="D275" t="s">
        <v>19</v>
      </c>
      <c r="E275" s="1">
        <v>1.11912159994414</v>
      </c>
      <c r="F275" s="1">
        <v>7.3355206234113193E-2</v>
      </c>
      <c r="G275" s="1">
        <v>0.67571638788081201</v>
      </c>
      <c r="H275" s="1">
        <v>0.11254629665044801</v>
      </c>
      <c r="I275" s="1">
        <v>1.7948379878249501</v>
      </c>
      <c r="J275" s="50">
        <v>0.185901502884561</v>
      </c>
      <c r="N275" s="21"/>
      <c r="R275" s="21"/>
    </row>
    <row r="276" spans="1:18">
      <c r="A276" s="7" t="s">
        <v>113</v>
      </c>
      <c r="B276" t="s">
        <v>70</v>
      </c>
      <c r="C276" t="s">
        <v>20</v>
      </c>
      <c r="D276" t="s">
        <v>21</v>
      </c>
      <c r="E276" s="1">
        <v>0.55006241753835206</v>
      </c>
      <c r="F276" s="1">
        <v>8.8461686244421606E-2</v>
      </c>
      <c r="G276" s="1">
        <v>2.3381558485092001E-2</v>
      </c>
      <c r="H276" s="1">
        <v>4.7158371712616E-3</v>
      </c>
      <c r="I276" s="1">
        <v>0.57344397602344399</v>
      </c>
      <c r="J276" s="50">
        <v>9.3177523415683194E-2</v>
      </c>
      <c r="N276" s="21"/>
      <c r="R276" s="21"/>
    </row>
    <row r="277" spans="1:18">
      <c r="A277" s="7" t="s">
        <v>113</v>
      </c>
      <c r="B277" t="s">
        <v>70</v>
      </c>
      <c r="C277" t="s">
        <v>25</v>
      </c>
      <c r="D277" t="s">
        <v>26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  <c r="J277" s="50">
        <v>0</v>
      </c>
      <c r="N277" s="21"/>
      <c r="R277" s="21"/>
    </row>
    <row r="278" spans="1:18">
      <c r="A278" s="7" t="s">
        <v>113</v>
      </c>
      <c r="B278" t="s">
        <v>70</v>
      </c>
      <c r="C278" t="s">
        <v>22</v>
      </c>
      <c r="D278" t="s">
        <v>23</v>
      </c>
      <c r="E278" s="1">
        <v>0.58496223592326002</v>
      </c>
      <c r="F278" s="1">
        <v>2.52285930375413E-2</v>
      </c>
      <c r="G278" s="1">
        <v>0.11808473582017701</v>
      </c>
      <c r="H278" s="1">
        <v>4.5198294580033301E-3</v>
      </c>
      <c r="I278" s="1">
        <v>0.703046971743437</v>
      </c>
      <c r="J278" s="50">
        <v>2.9748422495544598E-2</v>
      </c>
      <c r="N278" s="21"/>
      <c r="R278" s="21"/>
    </row>
    <row r="279" spans="1:18">
      <c r="A279" s="7" t="s">
        <v>114</v>
      </c>
      <c r="B279" t="s">
        <v>70</v>
      </c>
      <c r="C279" t="s">
        <v>2</v>
      </c>
      <c r="D279" t="s">
        <v>3</v>
      </c>
      <c r="E279" s="1">
        <v>5.1574243082140496E-3</v>
      </c>
      <c r="F279" s="1">
        <v>4.7651695618550196E-3</v>
      </c>
      <c r="G279" s="1">
        <v>6.4367120412039305E-2</v>
      </c>
      <c r="H279" s="1">
        <v>4.3442195904166203E-2</v>
      </c>
      <c r="I279" s="1">
        <v>6.9524544720253406E-2</v>
      </c>
      <c r="J279" s="50">
        <v>4.8207365466021203E-2</v>
      </c>
      <c r="N279" s="21"/>
      <c r="R279" s="21"/>
    </row>
    <row r="280" spans="1:18">
      <c r="A280" s="7" t="s">
        <v>114</v>
      </c>
      <c r="B280" t="s">
        <v>70</v>
      </c>
      <c r="C280" t="s">
        <v>4</v>
      </c>
      <c r="D280" t="s">
        <v>5</v>
      </c>
      <c r="E280" s="1">
        <v>3.93973382893701E-4</v>
      </c>
      <c r="F280" s="1">
        <v>1.6683223716102102E-2</v>
      </c>
      <c r="G280" s="1">
        <v>4.4644998052631603E-5</v>
      </c>
      <c r="H280" s="1">
        <v>2.3787568658667301E-4</v>
      </c>
      <c r="I280" s="1">
        <v>4.3861838094633301E-4</v>
      </c>
      <c r="J280" s="50">
        <v>1.6921099402688801E-2</v>
      </c>
      <c r="N280" s="21"/>
      <c r="R280" s="21"/>
    </row>
    <row r="281" spans="1:18">
      <c r="A281" s="7" t="s">
        <v>114</v>
      </c>
      <c r="B281" t="s">
        <v>70</v>
      </c>
      <c r="C281" t="s">
        <v>6</v>
      </c>
      <c r="D281" t="s">
        <v>7</v>
      </c>
      <c r="E281" s="1">
        <v>1.9092811083994299E-5</v>
      </c>
      <c r="F281" s="1">
        <v>3.9790298299151199E-5</v>
      </c>
      <c r="G281" s="1">
        <v>1.7343942522140201E-4</v>
      </c>
      <c r="H281" s="1">
        <v>3.8469248581280899E-4</v>
      </c>
      <c r="I281" s="1">
        <v>1.9253223630539599E-4</v>
      </c>
      <c r="J281" s="50">
        <v>4.2448278411195999E-4</v>
      </c>
      <c r="N281" s="21"/>
      <c r="R281" s="21"/>
    </row>
    <row r="282" spans="1:18">
      <c r="A282" s="7" t="s">
        <v>114</v>
      </c>
      <c r="B282" t="s">
        <v>70</v>
      </c>
      <c r="C282" t="s">
        <v>8</v>
      </c>
      <c r="D282" t="s">
        <v>9</v>
      </c>
      <c r="E282" s="1">
        <v>2.0608584846542599E-2</v>
      </c>
      <c r="F282" s="1">
        <v>7.8636825243669096E-3</v>
      </c>
      <c r="G282" s="1">
        <v>0.25311575008963799</v>
      </c>
      <c r="H282" s="1">
        <v>0.104490184672709</v>
      </c>
      <c r="I282" s="1">
        <v>0.27372433493618098</v>
      </c>
      <c r="J282" s="50">
        <v>0.112353867197076</v>
      </c>
      <c r="N282" s="21"/>
      <c r="R282" s="21"/>
    </row>
    <row r="283" spans="1:18">
      <c r="A283" s="7" t="s">
        <v>114</v>
      </c>
      <c r="B283" t="s">
        <v>70</v>
      </c>
      <c r="C283" t="s">
        <v>10</v>
      </c>
      <c r="D283" t="s">
        <v>11</v>
      </c>
      <c r="E283" s="1">
        <v>3.0142455080523398E-3</v>
      </c>
      <c r="F283" s="1">
        <v>2.6801984774533901E-3</v>
      </c>
      <c r="G283" s="1">
        <v>3.9061883881979897E-2</v>
      </c>
      <c r="H283" s="1">
        <v>7.9898610162758704E-2</v>
      </c>
      <c r="I283" s="1">
        <v>4.2076129390032302E-2</v>
      </c>
      <c r="J283" s="50">
        <v>8.2578808640212095E-2</v>
      </c>
      <c r="N283" s="21"/>
      <c r="R283" s="21"/>
    </row>
    <row r="284" spans="1:18">
      <c r="A284" s="7" t="s">
        <v>114</v>
      </c>
      <c r="B284" t="s">
        <v>70</v>
      </c>
      <c r="C284" t="s">
        <v>12</v>
      </c>
      <c r="D284" t="s">
        <v>13</v>
      </c>
      <c r="E284" s="1">
        <v>3.8214110997824798E-2</v>
      </c>
      <c r="F284" s="1">
        <v>5.6069523006394197E-3</v>
      </c>
      <c r="G284" s="1">
        <v>6.4372676121839903E-2</v>
      </c>
      <c r="H284" s="1">
        <v>1.20062419673082E-2</v>
      </c>
      <c r="I284" s="1">
        <v>0.102586787119665</v>
      </c>
      <c r="J284" s="50">
        <v>1.76131942679476E-2</v>
      </c>
      <c r="N284" s="21"/>
      <c r="R284" s="21"/>
    </row>
    <row r="285" spans="1:18">
      <c r="A285" s="7" t="s">
        <v>114</v>
      </c>
      <c r="B285" t="s">
        <v>70</v>
      </c>
      <c r="C285" t="s">
        <v>14</v>
      </c>
      <c r="D285" t="s">
        <v>15</v>
      </c>
      <c r="E285" s="1">
        <v>5.5806760131146497E-3</v>
      </c>
      <c r="F285" s="1">
        <v>6.1928750731384801E-3</v>
      </c>
      <c r="G285" s="1">
        <v>3.6734245182172602E-2</v>
      </c>
      <c r="H285" s="1">
        <v>2.23804339376052E-2</v>
      </c>
      <c r="I285" s="1">
        <v>4.2314921195287201E-2</v>
      </c>
      <c r="J285" s="50">
        <v>2.8573309010743599E-2</v>
      </c>
      <c r="N285" s="21"/>
      <c r="R285" s="21"/>
    </row>
    <row r="286" spans="1:18">
      <c r="A286" s="7" t="s">
        <v>114</v>
      </c>
      <c r="B286" t="s">
        <v>70</v>
      </c>
      <c r="C286" t="s">
        <v>16</v>
      </c>
      <c r="D286" t="s">
        <v>17</v>
      </c>
      <c r="E286" s="1">
        <v>8.3091926549965694E-2</v>
      </c>
      <c r="F286" s="1">
        <v>1.6923384817440899E-2</v>
      </c>
      <c r="G286" s="1">
        <v>8.3469985897539997E-2</v>
      </c>
      <c r="H286" s="1">
        <v>1.1165540984459699E-2</v>
      </c>
      <c r="I286" s="1">
        <v>0.16656191244750601</v>
      </c>
      <c r="J286" s="50">
        <v>2.8088925801900699E-2</v>
      </c>
      <c r="N286" s="21"/>
      <c r="R286" s="21"/>
    </row>
    <row r="287" spans="1:18">
      <c r="A287" s="7" t="s">
        <v>114</v>
      </c>
      <c r="B287" t="s">
        <v>70</v>
      </c>
      <c r="C287" t="s">
        <v>18</v>
      </c>
      <c r="D287" t="s">
        <v>19</v>
      </c>
      <c r="E287" s="1">
        <v>0.74225470672359795</v>
      </c>
      <c r="F287" s="1">
        <v>4.7963500963606902E-2</v>
      </c>
      <c r="G287" s="1">
        <v>0.239014638556836</v>
      </c>
      <c r="H287" s="1">
        <v>3.83626214387821E-2</v>
      </c>
      <c r="I287" s="1">
        <v>0.98126934528043397</v>
      </c>
      <c r="J287" s="50">
        <v>8.6326122402389002E-2</v>
      </c>
      <c r="N287" s="21"/>
      <c r="R287" s="21"/>
    </row>
    <row r="288" spans="1:18">
      <c r="A288" s="7" t="s">
        <v>114</v>
      </c>
      <c r="B288" t="s">
        <v>70</v>
      </c>
      <c r="C288" t="s">
        <v>20</v>
      </c>
      <c r="D288" t="s">
        <v>21</v>
      </c>
      <c r="E288" s="1">
        <v>0.64567103222656197</v>
      </c>
      <c r="F288" s="1">
        <v>0.102813348432416</v>
      </c>
      <c r="G288" s="1">
        <v>0.170342110928066</v>
      </c>
      <c r="H288" s="1">
        <v>3.4225123326764501E-2</v>
      </c>
      <c r="I288" s="1">
        <v>0.81601314315462803</v>
      </c>
      <c r="J288" s="50">
        <v>0.13703847175917999</v>
      </c>
      <c r="N288" s="21"/>
      <c r="R288" s="21"/>
    </row>
    <row r="289" spans="1:18">
      <c r="A289" s="7" t="s">
        <v>114</v>
      </c>
      <c r="B289" t="s">
        <v>70</v>
      </c>
      <c r="C289" t="s">
        <v>25</v>
      </c>
      <c r="D289" t="s">
        <v>26</v>
      </c>
      <c r="E289" s="1">
        <v>0</v>
      </c>
      <c r="F289" s="1">
        <v>0</v>
      </c>
      <c r="G289" s="1">
        <v>0</v>
      </c>
      <c r="H289" s="1">
        <v>0</v>
      </c>
      <c r="I289" s="1">
        <v>0</v>
      </c>
      <c r="J289" s="50">
        <v>0</v>
      </c>
      <c r="N289" s="21"/>
      <c r="R289" s="21"/>
    </row>
    <row r="290" spans="1:18">
      <c r="A290" s="7" t="s">
        <v>114</v>
      </c>
      <c r="B290" t="s">
        <v>70</v>
      </c>
      <c r="C290" t="s">
        <v>22</v>
      </c>
      <c r="D290" t="s">
        <v>23</v>
      </c>
      <c r="E290" s="1">
        <v>0.35147734814843801</v>
      </c>
      <c r="F290" s="1">
        <v>1.47451652926374E-2</v>
      </c>
      <c r="G290" s="1">
        <v>4.2413351527007197E-2</v>
      </c>
      <c r="H290" s="1">
        <v>1.5439578451336799E-3</v>
      </c>
      <c r="I290" s="1">
        <v>0.39389069967544499</v>
      </c>
      <c r="J290" s="50">
        <v>1.6289123137771099E-2</v>
      </c>
      <c r="N290" s="21"/>
      <c r="R290" s="21"/>
    </row>
    <row r="291" spans="1:18">
      <c r="A291" s="7" t="s">
        <v>115</v>
      </c>
      <c r="B291" t="s">
        <v>70</v>
      </c>
      <c r="C291" t="s">
        <v>2</v>
      </c>
      <c r="D291" t="s">
        <v>3</v>
      </c>
      <c r="E291" s="1">
        <v>1.49747853136004E-2</v>
      </c>
      <c r="F291" s="1">
        <v>1.37706272809125E-2</v>
      </c>
      <c r="G291" s="1">
        <v>0.29206350866181902</v>
      </c>
      <c r="H291" s="1">
        <v>0.33395240877224702</v>
      </c>
      <c r="I291" s="1">
        <v>0.30703829397541998</v>
      </c>
      <c r="J291" s="50">
        <v>0.34772303605316002</v>
      </c>
      <c r="N291" s="21"/>
      <c r="R291" s="21"/>
    </row>
    <row r="292" spans="1:18">
      <c r="A292" s="7" t="s">
        <v>115</v>
      </c>
      <c r="B292" t="s">
        <v>70</v>
      </c>
      <c r="C292" t="s">
        <v>4</v>
      </c>
      <c r="D292" t="s">
        <v>5</v>
      </c>
      <c r="E292" s="1">
        <v>1.4225592401550999E-3</v>
      </c>
      <c r="F292" s="1">
        <v>4.8703411756125803E-2</v>
      </c>
      <c r="G292" s="1">
        <v>2.12363869110205E-5</v>
      </c>
      <c r="H292" s="1">
        <v>1.1337774893749801E-4</v>
      </c>
      <c r="I292" s="1">
        <v>1.4437956270661201E-3</v>
      </c>
      <c r="J292" s="50">
        <v>4.8816789505063303E-2</v>
      </c>
      <c r="N292" s="21"/>
      <c r="R292" s="21"/>
    </row>
    <row r="293" spans="1:18">
      <c r="A293" s="7" t="s">
        <v>115</v>
      </c>
      <c r="B293" t="s">
        <v>70</v>
      </c>
      <c r="C293" t="s">
        <v>6</v>
      </c>
      <c r="D293" t="s">
        <v>7</v>
      </c>
      <c r="E293" s="1">
        <v>3.5975733360692398E-5</v>
      </c>
      <c r="F293" s="1">
        <v>7.92456622856464E-5</v>
      </c>
      <c r="G293" s="1">
        <v>2.4680541781006801E-2</v>
      </c>
      <c r="H293" s="1">
        <v>5.4757747095938801E-2</v>
      </c>
      <c r="I293" s="1">
        <v>2.47165175143675E-2</v>
      </c>
      <c r="J293" s="50">
        <v>5.4836992758224401E-2</v>
      </c>
      <c r="N293" s="21"/>
      <c r="R293" s="21"/>
    </row>
    <row r="294" spans="1:18">
      <c r="A294" s="7" t="s">
        <v>115</v>
      </c>
      <c r="B294" t="s">
        <v>70</v>
      </c>
      <c r="C294" t="s">
        <v>8</v>
      </c>
      <c r="D294" t="s">
        <v>9</v>
      </c>
      <c r="E294" s="1">
        <v>4.5246898659848302E-2</v>
      </c>
      <c r="F294" s="1">
        <v>1.7368257628534001E-2</v>
      </c>
      <c r="G294" s="1">
        <v>0.435964787538697</v>
      </c>
      <c r="H294" s="1">
        <v>0.20188761748074799</v>
      </c>
      <c r="I294" s="1">
        <v>0.48121168619854499</v>
      </c>
      <c r="J294" s="50">
        <v>0.21925587510928199</v>
      </c>
      <c r="N294" s="21"/>
      <c r="R294" s="21"/>
    </row>
    <row r="295" spans="1:18">
      <c r="A295" s="7" t="s">
        <v>115</v>
      </c>
      <c r="B295" t="s">
        <v>70</v>
      </c>
      <c r="C295" t="s">
        <v>10</v>
      </c>
      <c r="D295" t="s">
        <v>11</v>
      </c>
      <c r="E295" s="1">
        <v>7.5048521769424002E-3</v>
      </c>
      <c r="F295" s="1">
        <v>5.5200973243628498E-3</v>
      </c>
      <c r="G295" s="1">
        <v>7.02747237093444E-2</v>
      </c>
      <c r="H295" s="1">
        <v>5.8780031436366703E-2</v>
      </c>
      <c r="I295" s="1">
        <v>7.7779575886286798E-2</v>
      </c>
      <c r="J295" s="50">
        <v>6.4300128760729505E-2</v>
      </c>
      <c r="N295" s="21"/>
      <c r="R295" s="21"/>
    </row>
    <row r="296" spans="1:18">
      <c r="A296" s="7" t="s">
        <v>115</v>
      </c>
      <c r="B296" t="s">
        <v>70</v>
      </c>
      <c r="C296" t="s">
        <v>12</v>
      </c>
      <c r="D296" t="s">
        <v>13</v>
      </c>
      <c r="E296" s="1">
        <v>0.13796430366658199</v>
      </c>
      <c r="F296" s="1">
        <v>2.05230170191931E-2</v>
      </c>
      <c r="G296" s="1">
        <v>4.7994604608454103E-2</v>
      </c>
      <c r="H296" s="1">
        <v>8.8271741270158095E-3</v>
      </c>
      <c r="I296" s="1">
        <v>0.185958908275036</v>
      </c>
      <c r="J296" s="50">
        <v>2.93501911462089E-2</v>
      </c>
      <c r="N296" s="21"/>
      <c r="R296" s="21"/>
    </row>
    <row r="297" spans="1:18">
      <c r="A297" s="7" t="s">
        <v>115</v>
      </c>
      <c r="B297" t="s">
        <v>70</v>
      </c>
      <c r="C297" t="s">
        <v>14</v>
      </c>
      <c r="D297" t="s">
        <v>15</v>
      </c>
      <c r="E297" s="1">
        <v>1.9882454832095098E-2</v>
      </c>
      <c r="F297" s="1">
        <v>2.2025991791130399E-2</v>
      </c>
      <c r="G297" s="1">
        <v>0.15165053096329401</v>
      </c>
      <c r="H297" s="1">
        <v>8.5627275685617399E-2</v>
      </c>
      <c r="I297" s="1">
        <v>0.17153298579539</v>
      </c>
      <c r="J297" s="50">
        <v>0.107653267476748</v>
      </c>
      <c r="N297" s="21"/>
      <c r="R297" s="21"/>
    </row>
    <row r="298" spans="1:18">
      <c r="A298" s="7" t="s">
        <v>115</v>
      </c>
      <c r="B298" t="s">
        <v>70</v>
      </c>
      <c r="C298" t="s">
        <v>16</v>
      </c>
      <c r="D298" t="s">
        <v>17</v>
      </c>
      <c r="E298" s="1">
        <v>0.24086482897988601</v>
      </c>
      <c r="F298" s="1">
        <v>4.9966674684918402E-2</v>
      </c>
      <c r="G298" s="1">
        <v>0.39991269896860399</v>
      </c>
      <c r="H298" s="1">
        <v>5.6238964048379698E-2</v>
      </c>
      <c r="I298" s="1">
        <v>0.64077752794848997</v>
      </c>
      <c r="J298" s="50">
        <v>0.106205638733298</v>
      </c>
      <c r="N298" s="21"/>
      <c r="R298" s="21"/>
    </row>
    <row r="299" spans="1:18">
      <c r="A299" s="7" t="s">
        <v>115</v>
      </c>
      <c r="B299" t="s">
        <v>70</v>
      </c>
      <c r="C299" t="s">
        <v>18</v>
      </c>
      <c r="D299" t="s">
        <v>19</v>
      </c>
      <c r="E299" s="1">
        <v>2.2519309350986698</v>
      </c>
      <c r="F299" s="1">
        <v>0.14543596936706099</v>
      </c>
      <c r="G299" s="1">
        <v>0.22893310610484099</v>
      </c>
      <c r="H299" s="1">
        <v>3.6944908197669601E-2</v>
      </c>
      <c r="I299" s="1">
        <v>2.4808640412035099</v>
      </c>
      <c r="J299" s="50">
        <v>0.18238087756473101</v>
      </c>
      <c r="N299" s="21"/>
      <c r="R299" s="21"/>
    </row>
    <row r="300" spans="1:18">
      <c r="A300" s="7" t="s">
        <v>115</v>
      </c>
      <c r="B300" t="s">
        <v>70</v>
      </c>
      <c r="C300" t="s">
        <v>20</v>
      </c>
      <c r="D300" t="s">
        <v>21</v>
      </c>
      <c r="E300" s="1">
        <v>5.2604743957775</v>
      </c>
      <c r="F300" s="1">
        <v>0.83767392878816704</v>
      </c>
      <c r="G300" s="1">
        <v>2.06994309987792</v>
      </c>
      <c r="H300" s="1">
        <v>0.416101453670088</v>
      </c>
      <c r="I300" s="1">
        <v>7.3304174956554196</v>
      </c>
      <c r="J300" s="50">
        <v>1.25377538245825</v>
      </c>
      <c r="N300" s="21"/>
      <c r="R300" s="21"/>
    </row>
    <row r="301" spans="1:18">
      <c r="A301" s="7" t="s">
        <v>115</v>
      </c>
      <c r="B301" t="s">
        <v>70</v>
      </c>
      <c r="C301" t="s">
        <v>25</v>
      </c>
      <c r="D301" t="s">
        <v>26</v>
      </c>
      <c r="E301" s="1">
        <v>0</v>
      </c>
      <c r="F301" s="1">
        <v>0</v>
      </c>
      <c r="G301" s="1">
        <v>0</v>
      </c>
      <c r="H301" s="1">
        <v>0</v>
      </c>
      <c r="I301" s="1">
        <v>0</v>
      </c>
      <c r="J301" s="50">
        <v>0</v>
      </c>
      <c r="N301" s="21"/>
      <c r="R301" s="21"/>
    </row>
    <row r="302" spans="1:18">
      <c r="A302" s="7" t="s">
        <v>115</v>
      </c>
      <c r="B302" t="s">
        <v>70</v>
      </c>
      <c r="C302" t="s">
        <v>22</v>
      </c>
      <c r="D302" t="s">
        <v>23</v>
      </c>
      <c r="E302" s="1">
        <v>0.58701947410920396</v>
      </c>
      <c r="F302" s="1">
        <v>2.4715129460703901E-2</v>
      </c>
      <c r="G302" s="1">
        <v>7.2497011551976603E-2</v>
      </c>
      <c r="H302" s="1">
        <v>2.6290188642081598E-3</v>
      </c>
      <c r="I302" s="1">
        <v>0.65951648566118104</v>
      </c>
      <c r="J302" s="50">
        <v>2.7344148324912099E-2</v>
      </c>
      <c r="N302" s="21"/>
      <c r="R302" s="21"/>
    </row>
    <row r="303" spans="1:18">
      <c r="A303" s="7" t="s">
        <v>116</v>
      </c>
      <c r="B303" t="s">
        <v>70</v>
      </c>
      <c r="C303" t="s">
        <v>2</v>
      </c>
      <c r="D303" t="s">
        <v>3</v>
      </c>
      <c r="E303" s="1">
        <v>5.46925158634834E-2</v>
      </c>
      <c r="F303" s="1">
        <v>5.1396037908820497E-2</v>
      </c>
      <c r="G303" s="1">
        <v>0.39337746200246398</v>
      </c>
      <c r="H303" s="1">
        <v>0.32553513550449698</v>
      </c>
      <c r="I303" s="1">
        <v>0.44806997786594699</v>
      </c>
      <c r="J303" s="50">
        <v>0.376931173413317</v>
      </c>
      <c r="N303" s="21"/>
      <c r="R303" s="21"/>
    </row>
    <row r="304" spans="1:18">
      <c r="A304" s="7" t="s">
        <v>116</v>
      </c>
      <c r="B304" t="s">
        <v>70</v>
      </c>
      <c r="C304" t="s">
        <v>4</v>
      </c>
      <c r="D304" t="s">
        <v>5</v>
      </c>
      <c r="E304" s="1">
        <v>1.55067097861718E-3</v>
      </c>
      <c r="F304" s="1">
        <v>9.7899867073969096E-2</v>
      </c>
      <c r="G304" s="1">
        <v>2.8772040429295598E-4</v>
      </c>
      <c r="H304" s="1">
        <v>4.8281379688635898E-3</v>
      </c>
      <c r="I304" s="1">
        <v>1.83839138291014E-3</v>
      </c>
      <c r="J304" s="50">
        <v>0.102728005042833</v>
      </c>
      <c r="N304" s="21"/>
      <c r="R304" s="21"/>
    </row>
    <row r="305" spans="1:18">
      <c r="A305" s="7" t="s">
        <v>116</v>
      </c>
      <c r="B305" t="s">
        <v>70</v>
      </c>
      <c r="C305" t="s">
        <v>6</v>
      </c>
      <c r="D305" t="s">
        <v>7</v>
      </c>
      <c r="E305" s="1">
        <v>2.2812221798281399E-4</v>
      </c>
      <c r="F305" s="1">
        <v>4.9548705112197695E-4</v>
      </c>
      <c r="G305" s="1">
        <v>0.38005815048894098</v>
      </c>
      <c r="H305" s="1">
        <v>0.83721955289289895</v>
      </c>
      <c r="I305" s="1">
        <v>0.380286272706924</v>
      </c>
      <c r="J305" s="50">
        <v>0.83771503994402097</v>
      </c>
      <c r="N305" s="21"/>
      <c r="R305" s="21"/>
    </row>
    <row r="306" spans="1:18">
      <c r="A306" s="7" t="s">
        <v>116</v>
      </c>
      <c r="B306" t="s">
        <v>70</v>
      </c>
      <c r="C306" t="s">
        <v>8</v>
      </c>
      <c r="D306" t="s">
        <v>9</v>
      </c>
      <c r="E306" s="1">
        <v>0.15499272567043601</v>
      </c>
      <c r="F306" s="1">
        <v>6.0221204659339701E-2</v>
      </c>
      <c r="G306" s="1">
        <v>1.87220700924261</v>
      </c>
      <c r="H306" s="1">
        <v>0.95469292688165397</v>
      </c>
      <c r="I306" s="1">
        <v>2.0271997349130402</v>
      </c>
      <c r="J306" s="50">
        <v>1.01491413154099</v>
      </c>
      <c r="N306" s="21"/>
      <c r="R306" s="21"/>
    </row>
    <row r="307" spans="1:18">
      <c r="A307" s="7" t="s">
        <v>116</v>
      </c>
      <c r="B307" t="s">
        <v>70</v>
      </c>
      <c r="C307" t="s">
        <v>10</v>
      </c>
      <c r="D307" t="s">
        <v>11</v>
      </c>
      <c r="E307" s="1">
        <v>2.7860328345911001E-2</v>
      </c>
      <c r="F307" s="1">
        <v>2.1018088322761301E-2</v>
      </c>
      <c r="G307" s="1">
        <v>0.29859395498614699</v>
      </c>
      <c r="H307" s="1">
        <v>0.30029900861367398</v>
      </c>
      <c r="I307" s="1">
        <v>0.326454283332058</v>
      </c>
      <c r="J307" s="50">
        <v>0.32131709693643501</v>
      </c>
      <c r="N307" s="21"/>
      <c r="R307" s="21"/>
    </row>
    <row r="308" spans="1:18">
      <c r="A308" s="7" t="s">
        <v>116</v>
      </c>
      <c r="B308" t="s">
        <v>70</v>
      </c>
      <c r="C308" t="s">
        <v>12</v>
      </c>
      <c r="D308" t="s">
        <v>13</v>
      </c>
      <c r="E308" s="1">
        <v>0.54971628731031896</v>
      </c>
      <c r="F308" s="1">
        <v>8.2149938796057795E-2</v>
      </c>
      <c r="G308" s="1">
        <v>0.34809448328888398</v>
      </c>
      <c r="H308" s="1">
        <v>6.3933305720473496E-2</v>
      </c>
      <c r="I308" s="1">
        <v>0.897810770599203</v>
      </c>
      <c r="J308" s="50">
        <v>0.14608324451653101</v>
      </c>
      <c r="N308" s="21"/>
      <c r="R308" s="21"/>
    </row>
    <row r="309" spans="1:18">
      <c r="A309" s="7" t="s">
        <v>116</v>
      </c>
      <c r="B309" t="s">
        <v>70</v>
      </c>
      <c r="C309" t="s">
        <v>14</v>
      </c>
      <c r="D309" t="s">
        <v>15</v>
      </c>
      <c r="E309" s="1">
        <v>7.4569269217092907E-2</v>
      </c>
      <c r="F309" s="1">
        <v>8.1396459715788502E-2</v>
      </c>
      <c r="G309" s="1">
        <v>0.402404772326652</v>
      </c>
      <c r="H309" s="1">
        <v>0.24249328450622401</v>
      </c>
      <c r="I309" s="1">
        <v>0.47697404154374501</v>
      </c>
      <c r="J309" s="50">
        <v>0.323889744222013</v>
      </c>
      <c r="N309" s="21"/>
      <c r="R309" s="21"/>
    </row>
    <row r="310" spans="1:18">
      <c r="A310" s="7" t="s">
        <v>116</v>
      </c>
      <c r="B310" t="s">
        <v>70</v>
      </c>
      <c r="C310" t="s">
        <v>16</v>
      </c>
      <c r="D310" t="s">
        <v>17</v>
      </c>
      <c r="E310" s="1">
        <v>1.62005146251525</v>
      </c>
      <c r="F310" s="1">
        <v>0.27974178235957597</v>
      </c>
      <c r="G310" s="1">
        <v>2.2653002696897602</v>
      </c>
      <c r="H310" s="1">
        <v>0.29238254855643098</v>
      </c>
      <c r="I310" s="1">
        <v>3.8853517322050002</v>
      </c>
      <c r="J310" s="50">
        <v>0.57212433091600701</v>
      </c>
      <c r="N310" s="21"/>
      <c r="R310" s="21"/>
    </row>
    <row r="311" spans="1:18">
      <c r="A311" s="7" t="s">
        <v>116</v>
      </c>
      <c r="B311" t="s">
        <v>70</v>
      </c>
      <c r="C311" t="s">
        <v>18</v>
      </c>
      <c r="D311" t="s">
        <v>19</v>
      </c>
      <c r="E311" s="1">
        <v>10.6475957490262</v>
      </c>
      <c r="F311" s="1">
        <v>0.69148749728381398</v>
      </c>
      <c r="G311" s="1">
        <v>6.9617552324881702</v>
      </c>
      <c r="H311" s="1">
        <v>1.1306910943186199</v>
      </c>
      <c r="I311" s="1">
        <v>17.6093509815144</v>
      </c>
      <c r="J311" s="50">
        <v>1.82217859160243</v>
      </c>
      <c r="N311" s="21"/>
      <c r="R311" s="21"/>
    </row>
    <row r="312" spans="1:18">
      <c r="A312" s="7" t="s">
        <v>116</v>
      </c>
      <c r="B312" t="s">
        <v>70</v>
      </c>
      <c r="C312" t="s">
        <v>20</v>
      </c>
      <c r="D312" t="s">
        <v>21</v>
      </c>
      <c r="E312" s="1">
        <v>4.8457763247278702</v>
      </c>
      <c r="F312" s="1">
        <v>0.77746452782989495</v>
      </c>
      <c r="G312" s="1">
        <v>0.91981681663863302</v>
      </c>
      <c r="H312" s="1">
        <v>0.18518773462549401</v>
      </c>
      <c r="I312" s="1">
        <v>5.7655931413664998</v>
      </c>
      <c r="J312" s="50">
        <v>0.96265226245538904</v>
      </c>
      <c r="N312" s="21"/>
      <c r="R312" s="21"/>
    </row>
    <row r="313" spans="1:18">
      <c r="A313" s="7" t="s">
        <v>116</v>
      </c>
      <c r="B313" t="s">
        <v>70</v>
      </c>
      <c r="C313" t="s">
        <v>25</v>
      </c>
      <c r="D313" t="s">
        <v>26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50">
        <v>0</v>
      </c>
      <c r="N313" s="21"/>
      <c r="R313" s="21"/>
    </row>
    <row r="314" spans="1:18">
      <c r="A314" s="7" t="s">
        <v>116</v>
      </c>
      <c r="B314" t="s">
        <v>70</v>
      </c>
      <c r="C314" t="s">
        <v>22</v>
      </c>
      <c r="D314" t="s">
        <v>23</v>
      </c>
      <c r="E314" s="1">
        <v>3.14484203468289</v>
      </c>
      <c r="F314" s="1">
        <v>0.13392721980891101</v>
      </c>
      <c r="G314" s="1">
        <v>0.70937172242531699</v>
      </c>
      <c r="H314" s="1">
        <v>2.6676957701795002E-2</v>
      </c>
      <c r="I314" s="1">
        <v>3.85421375710821</v>
      </c>
      <c r="J314" s="50">
        <v>0.16060417751070599</v>
      </c>
      <c r="N314" s="21"/>
      <c r="R314" s="21"/>
    </row>
    <row r="315" spans="1:18">
      <c r="A315" s="7" t="s">
        <v>117</v>
      </c>
      <c r="B315" t="s">
        <v>70</v>
      </c>
      <c r="C315" t="s">
        <v>2</v>
      </c>
      <c r="D315" t="s">
        <v>3</v>
      </c>
      <c r="E315" s="1">
        <v>5.6826769083718103E-3</v>
      </c>
      <c r="F315" s="1">
        <v>5.2557825672586598E-3</v>
      </c>
      <c r="G315" s="1">
        <v>7.81340202731865E-2</v>
      </c>
      <c r="H315" s="1">
        <v>9.9336095271406397E-2</v>
      </c>
      <c r="I315" s="1">
        <v>8.3816697181558306E-2</v>
      </c>
      <c r="J315" s="50">
        <v>0.104591877838665</v>
      </c>
      <c r="N315" s="21"/>
      <c r="R315" s="21"/>
    </row>
    <row r="316" spans="1:18">
      <c r="A316" s="7" t="s">
        <v>117</v>
      </c>
      <c r="B316" t="s">
        <v>70</v>
      </c>
      <c r="C316" t="s">
        <v>4</v>
      </c>
      <c r="D316" t="s">
        <v>5</v>
      </c>
      <c r="E316" s="1">
        <v>3.4802981823889799E-4</v>
      </c>
      <c r="F316" s="1">
        <v>1.05892730555403E-2</v>
      </c>
      <c r="G316" s="1">
        <v>3.6536034241169E-9</v>
      </c>
      <c r="H316" s="1">
        <v>3.2518582349617699E-9</v>
      </c>
      <c r="I316" s="1">
        <v>3.4803347184232198E-4</v>
      </c>
      <c r="J316" s="50">
        <v>1.0589276307398501E-2</v>
      </c>
      <c r="N316" s="21"/>
      <c r="R316" s="21"/>
    </row>
    <row r="317" spans="1:18">
      <c r="A317" s="7" t="s">
        <v>117</v>
      </c>
      <c r="B317" t="s">
        <v>70</v>
      </c>
      <c r="C317" t="s">
        <v>6</v>
      </c>
      <c r="D317" t="s">
        <v>7</v>
      </c>
      <c r="E317" s="1">
        <v>1.17274547726192E-5</v>
      </c>
      <c r="F317" s="1">
        <v>2.6001239204320801E-5</v>
      </c>
      <c r="G317" s="1">
        <v>7.0852907303601404E-4</v>
      </c>
      <c r="H317" s="1">
        <v>1.57192618088247E-3</v>
      </c>
      <c r="I317" s="1">
        <v>7.2025652780863302E-4</v>
      </c>
      <c r="J317" s="50">
        <v>1.5979274200867901E-3</v>
      </c>
      <c r="N317" s="21"/>
      <c r="R317" s="21"/>
    </row>
    <row r="318" spans="1:18">
      <c r="A318" s="7" t="s">
        <v>117</v>
      </c>
      <c r="B318" t="s">
        <v>70</v>
      </c>
      <c r="C318" t="s">
        <v>8</v>
      </c>
      <c r="D318" t="s">
        <v>9</v>
      </c>
      <c r="E318" s="1">
        <v>1.8582206903869199E-2</v>
      </c>
      <c r="F318" s="1">
        <v>7.2651153431977497E-3</v>
      </c>
      <c r="G318" s="1">
        <v>0.192679247449003</v>
      </c>
      <c r="H318" s="1">
        <v>8.3946565263488801E-2</v>
      </c>
      <c r="I318" s="1">
        <v>0.211261454352872</v>
      </c>
      <c r="J318" s="50">
        <v>9.1211680606686593E-2</v>
      </c>
      <c r="N318" s="21"/>
      <c r="R318" s="21"/>
    </row>
    <row r="319" spans="1:18">
      <c r="A319" s="7" t="s">
        <v>117</v>
      </c>
      <c r="B319" t="s">
        <v>70</v>
      </c>
      <c r="C319" t="s">
        <v>10</v>
      </c>
      <c r="D319" t="s">
        <v>11</v>
      </c>
      <c r="E319" s="1">
        <v>2.9424010467497099E-3</v>
      </c>
      <c r="F319" s="1">
        <v>2.3130534943917001E-3</v>
      </c>
      <c r="G319" s="1">
        <v>4.0173300532963502E-2</v>
      </c>
      <c r="H319" s="1">
        <v>5.3126213762098203E-2</v>
      </c>
      <c r="I319" s="1">
        <v>4.31157015797132E-2</v>
      </c>
      <c r="J319" s="50">
        <v>5.5439267256489899E-2</v>
      </c>
      <c r="N319" s="21"/>
      <c r="R319" s="21"/>
    </row>
    <row r="320" spans="1:18">
      <c r="A320" s="7" t="s">
        <v>117</v>
      </c>
      <c r="B320" t="s">
        <v>70</v>
      </c>
      <c r="C320" t="s">
        <v>12</v>
      </c>
      <c r="D320" t="s">
        <v>13</v>
      </c>
      <c r="E320" s="1">
        <v>5.5205912088229198E-2</v>
      </c>
      <c r="F320" s="1">
        <v>8.2001827176880308E-3</v>
      </c>
      <c r="G320" s="1">
        <v>4.4966031511876101E-2</v>
      </c>
      <c r="H320" s="1">
        <v>8.2961251144287006E-3</v>
      </c>
      <c r="I320" s="1">
        <v>0.10017194360010501</v>
      </c>
      <c r="J320" s="50">
        <v>1.64963078321167E-2</v>
      </c>
      <c r="N320" s="21"/>
      <c r="R320" s="21"/>
    </row>
    <row r="321" spans="1:18">
      <c r="A321" s="7" t="s">
        <v>117</v>
      </c>
      <c r="B321" t="s">
        <v>70</v>
      </c>
      <c r="C321" t="s">
        <v>14</v>
      </c>
      <c r="D321" t="s">
        <v>15</v>
      </c>
      <c r="E321" s="1">
        <v>6.6585036317376202E-3</v>
      </c>
      <c r="F321" s="1">
        <v>7.3003483989424198E-3</v>
      </c>
      <c r="G321" s="1">
        <v>2.1351399269443402E-2</v>
      </c>
      <c r="H321" s="1">
        <v>1.2045392751807899E-2</v>
      </c>
      <c r="I321" s="1">
        <v>2.8009902901181001E-2</v>
      </c>
      <c r="J321" s="50">
        <v>1.9345741150750301E-2</v>
      </c>
      <c r="N321" s="21"/>
      <c r="R321" s="21"/>
    </row>
    <row r="322" spans="1:18">
      <c r="A322" s="7" t="s">
        <v>117</v>
      </c>
      <c r="B322" t="s">
        <v>70</v>
      </c>
      <c r="C322" t="s">
        <v>16</v>
      </c>
      <c r="D322" t="s">
        <v>17</v>
      </c>
      <c r="E322" s="1">
        <v>0.12982777624540301</v>
      </c>
      <c r="F322" s="1">
        <v>2.8524018339148399E-2</v>
      </c>
      <c r="G322" s="1">
        <v>0.39833315178894502</v>
      </c>
      <c r="H322" s="1">
        <v>6.2521052361157098E-2</v>
      </c>
      <c r="I322" s="1">
        <v>0.528160928034349</v>
      </c>
      <c r="J322" s="50">
        <v>9.10450707003055E-2</v>
      </c>
      <c r="N322" s="21"/>
      <c r="R322" s="21"/>
    </row>
    <row r="323" spans="1:18">
      <c r="A323" s="7" t="s">
        <v>117</v>
      </c>
      <c r="B323" t="s">
        <v>70</v>
      </c>
      <c r="C323" t="s">
        <v>18</v>
      </c>
      <c r="D323" t="s">
        <v>19</v>
      </c>
      <c r="E323" s="1">
        <v>0.90589810819823202</v>
      </c>
      <c r="F323" s="1">
        <v>5.8463360556608002E-2</v>
      </c>
      <c r="G323" s="1">
        <v>0.27173521034832898</v>
      </c>
      <c r="H323" s="1">
        <v>4.38069084101846E-2</v>
      </c>
      <c r="I323" s="1">
        <v>1.1776333185465599</v>
      </c>
      <c r="J323" s="50">
        <v>0.102270268966793</v>
      </c>
      <c r="N323" s="21"/>
      <c r="R323" s="21"/>
    </row>
    <row r="324" spans="1:18">
      <c r="A324" s="7" t="s">
        <v>117</v>
      </c>
      <c r="B324" t="s">
        <v>70</v>
      </c>
      <c r="C324" t="s">
        <v>20</v>
      </c>
      <c r="D324" t="s">
        <v>21</v>
      </c>
      <c r="E324" s="1">
        <v>0.55724544728278003</v>
      </c>
      <c r="F324" s="1">
        <v>8.8777607306672293E-2</v>
      </c>
      <c r="G324" s="1">
        <v>0.20863236536568799</v>
      </c>
      <c r="H324" s="1">
        <v>4.1941978493783102E-2</v>
      </c>
      <c r="I324" s="1">
        <v>0.76587781264846799</v>
      </c>
      <c r="J324" s="50">
        <v>0.13071958580045501</v>
      </c>
      <c r="N324" s="21"/>
      <c r="R324" s="21"/>
    </row>
    <row r="325" spans="1:18">
      <c r="A325" s="7" t="s">
        <v>117</v>
      </c>
      <c r="B325" t="s">
        <v>70</v>
      </c>
      <c r="C325" t="s">
        <v>25</v>
      </c>
      <c r="D325" t="s">
        <v>26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50">
        <v>0</v>
      </c>
      <c r="N325" s="21"/>
      <c r="R325" s="21"/>
    </row>
    <row r="326" spans="1:18">
      <c r="A326" s="7" t="s">
        <v>117</v>
      </c>
      <c r="B326" t="s">
        <v>70</v>
      </c>
      <c r="C326" t="s">
        <v>22</v>
      </c>
      <c r="D326" t="s">
        <v>23</v>
      </c>
      <c r="E326" s="1">
        <v>0.33424201743773801</v>
      </c>
      <c r="F326" s="1">
        <v>1.4076450086346601E-2</v>
      </c>
      <c r="G326" s="1">
        <v>6.17393211004418E-2</v>
      </c>
      <c r="H326" s="1">
        <v>2.2414654502609802E-3</v>
      </c>
      <c r="I326" s="1">
        <v>0.39598133853818002</v>
      </c>
      <c r="J326" s="50">
        <v>1.6317915536607601E-2</v>
      </c>
      <c r="N326" s="21"/>
      <c r="R326" s="21"/>
    </row>
    <row r="327" spans="1:18">
      <c r="A327" s="7" t="s">
        <v>118</v>
      </c>
      <c r="B327" t="s">
        <v>70</v>
      </c>
      <c r="C327" t="s">
        <v>2</v>
      </c>
      <c r="D327" t="s">
        <v>3</v>
      </c>
      <c r="E327" s="1">
        <v>2.3955423583997999E-2</v>
      </c>
      <c r="F327" s="1">
        <v>2.2351746392087899E-2</v>
      </c>
      <c r="G327" s="1">
        <v>0.15165316015229799</v>
      </c>
      <c r="H327" s="1">
        <v>0.18772779815829899</v>
      </c>
      <c r="I327" s="1">
        <v>0.17560858373629601</v>
      </c>
      <c r="J327" s="50">
        <v>0.21007954455038699</v>
      </c>
      <c r="N327" s="21"/>
      <c r="R327" s="21"/>
    </row>
    <row r="328" spans="1:18">
      <c r="A328" s="7" t="s">
        <v>118</v>
      </c>
      <c r="B328" t="s">
        <v>70</v>
      </c>
      <c r="C328" t="s">
        <v>4</v>
      </c>
      <c r="D328" t="s">
        <v>5</v>
      </c>
      <c r="E328" s="1">
        <v>1.84899142346387E-3</v>
      </c>
      <c r="F328" s="1">
        <v>6.07894372210065E-2</v>
      </c>
      <c r="G328" s="1">
        <v>4.2366556902340903E-2</v>
      </c>
      <c r="H328" s="1">
        <v>0.78227376692441297</v>
      </c>
      <c r="I328" s="1">
        <v>4.42155483258048E-2</v>
      </c>
      <c r="J328" s="50">
        <v>0.84306320414541902</v>
      </c>
      <c r="N328" s="21"/>
      <c r="R328" s="21"/>
    </row>
    <row r="329" spans="1:18">
      <c r="A329" s="7" t="s">
        <v>118</v>
      </c>
      <c r="B329" t="s">
        <v>70</v>
      </c>
      <c r="C329" t="s">
        <v>6</v>
      </c>
      <c r="D329" t="s">
        <v>7</v>
      </c>
      <c r="E329" s="1">
        <v>1.68459517564743E-4</v>
      </c>
      <c r="F329" s="1">
        <v>3.6392148273251099E-4</v>
      </c>
      <c r="G329" s="1">
        <v>0.36837718266084801</v>
      </c>
      <c r="H329" s="1">
        <v>0.81641512074464795</v>
      </c>
      <c r="I329" s="1">
        <v>0.36854564217841301</v>
      </c>
      <c r="J329" s="50">
        <v>0.81677904222738096</v>
      </c>
      <c r="N329" s="21"/>
      <c r="R329" s="21"/>
    </row>
    <row r="330" spans="1:18">
      <c r="A330" s="7" t="s">
        <v>118</v>
      </c>
      <c r="B330" t="s">
        <v>70</v>
      </c>
      <c r="C330" t="s">
        <v>8</v>
      </c>
      <c r="D330" t="s">
        <v>9</v>
      </c>
      <c r="E330" s="1">
        <v>6.4347601646091407E-2</v>
      </c>
      <c r="F330" s="1">
        <v>2.4912658775981599E-2</v>
      </c>
      <c r="G330" s="1">
        <v>0.21350860783744099</v>
      </c>
      <c r="H330" s="1">
        <v>0.10644187388416999</v>
      </c>
      <c r="I330" s="1">
        <v>0.27785620948353201</v>
      </c>
      <c r="J330" s="50">
        <v>0.13135453266015201</v>
      </c>
      <c r="N330" s="21"/>
      <c r="R330" s="21"/>
    </row>
    <row r="331" spans="1:18">
      <c r="A331" s="7" t="s">
        <v>118</v>
      </c>
      <c r="B331" t="s">
        <v>70</v>
      </c>
      <c r="C331" t="s">
        <v>10</v>
      </c>
      <c r="D331" t="s">
        <v>11</v>
      </c>
      <c r="E331" s="1">
        <v>1.7366403768223501E-2</v>
      </c>
      <c r="F331" s="1">
        <v>1.19326072247295E-2</v>
      </c>
      <c r="G331" s="1">
        <v>6.4600241246087806E-2</v>
      </c>
      <c r="H331" s="1">
        <v>4.37182350555438E-2</v>
      </c>
      <c r="I331" s="1">
        <v>8.1966645014311307E-2</v>
      </c>
      <c r="J331" s="50">
        <v>5.5650842280273297E-2</v>
      </c>
      <c r="N331" s="21"/>
      <c r="R331" s="21"/>
    </row>
    <row r="332" spans="1:18">
      <c r="A332" s="7" t="s">
        <v>118</v>
      </c>
      <c r="B332" t="s">
        <v>70</v>
      </c>
      <c r="C332" t="s">
        <v>12</v>
      </c>
      <c r="D332" t="s">
        <v>13</v>
      </c>
      <c r="E332" s="1">
        <v>0.24972924207140201</v>
      </c>
      <c r="F332" s="1">
        <v>3.7593761808965398E-2</v>
      </c>
      <c r="G332" s="1">
        <v>7.8887431440271896E-2</v>
      </c>
      <c r="H332" s="1">
        <v>1.4392972805908301E-2</v>
      </c>
      <c r="I332" s="1">
        <v>0.32861667351167401</v>
      </c>
      <c r="J332" s="50">
        <v>5.19867346148737E-2</v>
      </c>
      <c r="N332" s="21"/>
      <c r="R332" s="21"/>
    </row>
    <row r="333" spans="1:18">
      <c r="A333" s="7" t="s">
        <v>118</v>
      </c>
      <c r="B333" t="s">
        <v>70</v>
      </c>
      <c r="C333" t="s">
        <v>14</v>
      </c>
      <c r="D333" t="s">
        <v>15</v>
      </c>
      <c r="E333" s="1">
        <v>2.9829586149008099E-2</v>
      </c>
      <c r="F333" s="1">
        <v>3.3019569989468603E-2</v>
      </c>
      <c r="G333" s="1">
        <v>8.9984367914177896E-2</v>
      </c>
      <c r="H333" s="1">
        <v>5.0892808765592601E-2</v>
      </c>
      <c r="I333" s="1">
        <v>0.119813954063186</v>
      </c>
      <c r="J333" s="50">
        <v>8.3912378755061204E-2</v>
      </c>
      <c r="N333" s="21"/>
      <c r="R333" s="21"/>
    </row>
    <row r="334" spans="1:18">
      <c r="A334" s="7" t="s">
        <v>118</v>
      </c>
      <c r="B334" t="s">
        <v>70</v>
      </c>
      <c r="C334" t="s">
        <v>16</v>
      </c>
      <c r="D334" t="s">
        <v>17</v>
      </c>
      <c r="E334" s="1">
        <v>0.36284688734816101</v>
      </c>
      <c r="F334" s="1">
        <v>7.3180863285159103E-2</v>
      </c>
      <c r="G334" s="1">
        <v>0.35036146821621</v>
      </c>
      <c r="H334" s="1">
        <v>5.3792022620735E-2</v>
      </c>
      <c r="I334" s="1">
        <v>0.71320835556437101</v>
      </c>
      <c r="J334" s="50">
        <v>0.12697288590589401</v>
      </c>
      <c r="N334" s="21"/>
      <c r="R334" s="21"/>
    </row>
    <row r="335" spans="1:18">
      <c r="A335" s="7" t="s">
        <v>118</v>
      </c>
      <c r="B335" t="s">
        <v>70</v>
      </c>
      <c r="C335" t="s">
        <v>18</v>
      </c>
      <c r="D335" t="s">
        <v>19</v>
      </c>
      <c r="E335" s="1">
        <v>4.0880772972226103</v>
      </c>
      <c r="F335" s="1">
        <v>0.26764358690340601</v>
      </c>
      <c r="G335" s="1">
        <v>0.45839429571426699</v>
      </c>
      <c r="H335" s="1">
        <v>7.6417142257724696E-2</v>
      </c>
      <c r="I335" s="1">
        <v>4.5464715929368804</v>
      </c>
      <c r="J335" s="50">
        <v>0.34406072916113101</v>
      </c>
      <c r="N335" s="21"/>
      <c r="R335" s="21"/>
    </row>
    <row r="336" spans="1:18">
      <c r="A336" s="7" t="s">
        <v>118</v>
      </c>
      <c r="B336" t="s">
        <v>70</v>
      </c>
      <c r="C336" t="s">
        <v>20</v>
      </c>
      <c r="D336" t="s">
        <v>21</v>
      </c>
      <c r="E336" s="1">
        <v>2.4171671389443099</v>
      </c>
      <c r="F336" s="1">
        <v>0.38869064105373602</v>
      </c>
      <c r="G336" s="1">
        <v>4.9022509244797098E-2</v>
      </c>
      <c r="H336" s="1">
        <v>9.8873220510328399E-3</v>
      </c>
      <c r="I336" s="1">
        <v>2.4661896481891099</v>
      </c>
      <c r="J336" s="50">
        <v>0.39857796310476901</v>
      </c>
      <c r="N336" s="21"/>
      <c r="R336" s="21"/>
    </row>
    <row r="337" spans="1:18">
      <c r="A337" s="7" t="s">
        <v>118</v>
      </c>
      <c r="B337" t="s">
        <v>70</v>
      </c>
      <c r="C337" t="s">
        <v>25</v>
      </c>
      <c r="D337" t="s">
        <v>26</v>
      </c>
      <c r="E337" s="1">
        <v>0</v>
      </c>
      <c r="F337" s="1">
        <v>0</v>
      </c>
      <c r="G337" s="1">
        <v>0</v>
      </c>
      <c r="H337" s="1">
        <v>0</v>
      </c>
      <c r="I337" s="1">
        <v>0</v>
      </c>
      <c r="J337" s="50">
        <v>0</v>
      </c>
      <c r="N337" s="21"/>
      <c r="R337" s="21"/>
    </row>
    <row r="338" spans="1:18">
      <c r="A338" s="7" t="s">
        <v>118</v>
      </c>
      <c r="B338" t="s">
        <v>70</v>
      </c>
      <c r="C338" t="s">
        <v>22</v>
      </c>
      <c r="D338" t="s">
        <v>23</v>
      </c>
      <c r="E338" s="1">
        <v>1.6014509719682</v>
      </c>
      <c r="F338" s="1">
        <v>6.9130549466294502E-2</v>
      </c>
      <c r="G338" s="1">
        <v>0.28598918525551698</v>
      </c>
      <c r="H338" s="1">
        <v>1.09333198093349E-2</v>
      </c>
      <c r="I338" s="1">
        <v>1.88744015722372</v>
      </c>
      <c r="J338" s="50">
        <v>8.0063869275629404E-2</v>
      </c>
      <c r="N338" s="21"/>
      <c r="R338" s="21"/>
    </row>
    <row r="339" spans="1:18">
      <c r="A339" s="7" t="s">
        <v>119</v>
      </c>
      <c r="B339" t="s">
        <v>70</v>
      </c>
      <c r="C339" t="s">
        <v>2</v>
      </c>
      <c r="D339" t="s">
        <v>3</v>
      </c>
      <c r="E339" s="1">
        <v>5.9053922960213799E-3</v>
      </c>
      <c r="F339" s="1">
        <v>5.2557574333712701E-3</v>
      </c>
      <c r="G339" s="1">
        <v>0.157702602926482</v>
      </c>
      <c r="H339" s="1">
        <v>0.21342374883250401</v>
      </c>
      <c r="I339" s="1">
        <v>0.16360799522250399</v>
      </c>
      <c r="J339" s="50">
        <v>0.21867950626587501</v>
      </c>
      <c r="N339" s="21"/>
      <c r="R339" s="21"/>
    </row>
    <row r="340" spans="1:18">
      <c r="A340" s="7" t="s">
        <v>119</v>
      </c>
      <c r="B340" t="s">
        <v>70</v>
      </c>
      <c r="C340" t="s">
        <v>4</v>
      </c>
      <c r="D340" t="s">
        <v>5</v>
      </c>
      <c r="E340" s="1">
        <v>1.2100880170941099E-4</v>
      </c>
      <c r="F340" s="1">
        <v>5.9261541353810496E-3</v>
      </c>
      <c r="G340" s="1">
        <v>8.7281250014263793E-9</v>
      </c>
      <c r="H340" s="1">
        <v>1.60591389575851E-8</v>
      </c>
      <c r="I340" s="1">
        <v>1.21017529834412E-4</v>
      </c>
      <c r="J340" s="50">
        <v>5.92617019452001E-3</v>
      </c>
      <c r="N340" s="21"/>
      <c r="R340" s="21"/>
    </row>
    <row r="341" spans="1:18">
      <c r="A341" s="7" t="s">
        <v>119</v>
      </c>
      <c r="B341" t="s">
        <v>70</v>
      </c>
      <c r="C341" t="s">
        <v>6</v>
      </c>
      <c r="D341" t="s">
        <v>7</v>
      </c>
      <c r="E341" s="1">
        <v>3.8465168403644203E-6</v>
      </c>
      <c r="F341" s="1">
        <v>8.6416958741658303E-6</v>
      </c>
      <c r="G341" s="1">
        <v>4.4269368196227602E-5</v>
      </c>
      <c r="H341" s="1">
        <v>9.81519272649974E-5</v>
      </c>
      <c r="I341" s="1">
        <v>4.8115885036592003E-5</v>
      </c>
      <c r="J341" s="50">
        <v>1.06793623139163E-4</v>
      </c>
      <c r="N341" s="21"/>
      <c r="R341" s="21"/>
    </row>
    <row r="342" spans="1:18">
      <c r="A342" s="7" t="s">
        <v>119</v>
      </c>
      <c r="B342" t="s">
        <v>70</v>
      </c>
      <c r="C342" t="s">
        <v>8</v>
      </c>
      <c r="D342" t="s">
        <v>9</v>
      </c>
      <c r="E342" s="1">
        <v>1.61787890308621E-2</v>
      </c>
      <c r="F342" s="1">
        <v>6.2125427845375596E-3</v>
      </c>
      <c r="G342" s="1">
        <v>0.123544035621364</v>
      </c>
      <c r="H342" s="1">
        <v>5.4500173076349301E-2</v>
      </c>
      <c r="I342" s="1">
        <v>0.13972282465222599</v>
      </c>
      <c r="J342" s="50">
        <v>6.0712715860886897E-2</v>
      </c>
      <c r="N342" s="21"/>
      <c r="R342" s="21"/>
    </row>
    <row r="343" spans="1:18">
      <c r="A343" s="7" t="s">
        <v>119</v>
      </c>
      <c r="B343" t="s">
        <v>70</v>
      </c>
      <c r="C343" t="s">
        <v>10</v>
      </c>
      <c r="D343" t="s">
        <v>11</v>
      </c>
      <c r="E343" s="1">
        <v>2.3611889969100399E-3</v>
      </c>
      <c r="F343" s="1">
        <v>1.64172982366154E-3</v>
      </c>
      <c r="G343" s="1">
        <v>1.5007977361837E-2</v>
      </c>
      <c r="H343" s="1">
        <v>1.27775705913791E-2</v>
      </c>
      <c r="I343" s="1">
        <v>1.7369166358746999E-2</v>
      </c>
      <c r="J343" s="50">
        <v>1.44193004150406E-2</v>
      </c>
      <c r="N343" s="21"/>
      <c r="R343" s="21"/>
    </row>
    <row r="344" spans="1:18">
      <c r="A344" s="7" t="s">
        <v>119</v>
      </c>
      <c r="B344" t="s">
        <v>70</v>
      </c>
      <c r="C344" t="s">
        <v>12</v>
      </c>
      <c r="D344" t="s">
        <v>13</v>
      </c>
      <c r="E344" s="1">
        <v>3.2659348659002801E-2</v>
      </c>
      <c r="F344" s="1">
        <v>4.8212710390855597E-3</v>
      </c>
      <c r="G344" s="1">
        <v>2.3919870349532701E-2</v>
      </c>
      <c r="H344" s="1">
        <v>4.3895120317757703E-3</v>
      </c>
      <c r="I344" s="1">
        <v>5.6579219008535499E-2</v>
      </c>
      <c r="J344" s="50">
        <v>9.2107830708613309E-3</v>
      </c>
      <c r="N344" s="21"/>
      <c r="R344" s="21"/>
    </row>
    <row r="345" spans="1:18">
      <c r="A345" s="7" t="s">
        <v>119</v>
      </c>
      <c r="B345" t="s">
        <v>70</v>
      </c>
      <c r="C345" t="s">
        <v>14</v>
      </c>
      <c r="D345" t="s">
        <v>15</v>
      </c>
      <c r="E345" s="1">
        <v>4.4075867836803296E-3</v>
      </c>
      <c r="F345" s="1">
        <v>4.871268310519E-3</v>
      </c>
      <c r="G345" s="1">
        <v>1.86519190986388E-3</v>
      </c>
      <c r="H345" s="1">
        <v>1.1050795577597799E-3</v>
      </c>
      <c r="I345" s="1">
        <v>6.2727786935442096E-3</v>
      </c>
      <c r="J345" s="50">
        <v>5.97634786827877E-3</v>
      </c>
      <c r="N345" s="21"/>
      <c r="R345" s="21"/>
    </row>
    <row r="346" spans="1:18">
      <c r="A346" s="7" t="s">
        <v>119</v>
      </c>
      <c r="B346" t="s">
        <v>70</v>
      </c>
      <c r="C346" t="s">
        <v>16</v>
      </c>
      <c r="D346" t="s">
        <v>17</v>
      </c>
      <c r="E346" s="1">
        <v>0.110611443027331</v>
      </c>
      <c r="F346" s="1">
        <v>1.97587948201161E-2</v>
      </c>
      <c r="G346" s="1">
        <v>0.234436998595483</v>
      </c>
      <c r="H346" s="1">
        <v>2.6153227597326498E-2</v>
      </c>
      <c r="I346" s="1">
        <v>0.34504844162281401</v>
      </c>
      <c r="J346" s="50">
        <v>4.5912022417442598E-2</v>
      </c>
      <c r="N346" s="21"/>
      <c r="R346" s="21"/>
    </row>
    <row r="347" spans="1:18">
      <c r="A347" s="7" t="s">
        <v>119</v>
      </c>
      <c r="B347" t="s">
        <v>70</v>
      </c>
      <c r="C347" t="s">
        <v>18</v>
      </c>
      <c r="D347" t="s">
        <v>19</v>
      </c>
      <c r="E347" s="1">
        <v>0.525299853948755</v>
      </c>
      <c r="F347" s="1">
        <v>3.4091008058363501E-2</v>
      </c>
      <c r="G347" s="1">
        <v>3.9015943443605303E-2</v>
      </c>
      <c r="H347" s="1">
        <v>6.37007513510854E-3</v>
      </c>
      <c r="I347" s="1">
        <v>0.56431579739236004</v>
      </c>
      <c r="J347" s="50">
        <v>4.0461083193471997E-2</v>
      </c>
      <c r="N347" s="21"/>
      <c r="R347" s="21"/>
    </row>
    <row r="348" spans="1:18">
      <c r="A348" s="7" t="s">
        <v>119</v>
      </c>
      <c r="B348" t="s">
        <v>70</v>
      </c>
      <c r="C348" t="s">
        <v>20</v>
      </c>
      <c r="D348" t="s">
        <v>21</v>
      </c>
      <c r="E348" s="1">
        <v>0.38546126150437199</v>
      </c>
      <c r="F348" s="1">
        <v>6.1694542314442297E-2</v>
      </c>
      <c r="G348" s="1">
        <v>5.2618811831216597E-2</v>
      </c>
      <c r="H348" s="1">
        <v>1.0587638864881E-2</v>
      </c>
      <c r="I348" s="1">
        <v>0.43808007333558902</v>
      </c>
      <c r="J348" s="50">
        <v>7.2282181179323293E-2</v>
      </c>
      <c r="N348" s="21"/>
      <c r="R348" s="21"/>
    </row>
    <row r="349" spans="1:18">
      <c r="A349" s="7" t="s">
        <v>119</v>
      </c>
      <c r="B349" t="s">
        <v>70</v>
      </c>
      <c r="C349" t="s">
        <v>25</v>
      </c>
      <c r="D349" t="s">
        <v>26</v>
      </c>
      <c r="E349" s="1">
        <v>0</v>
      </c>
      <c r="F349" s="1">
        <v>0</v>
      </c>
      <c r="G349" s="1">
        <v>0</v>
      </c>
      <c r="H349" s="1">
        <v>0</v>
      </c>
      <c r="I349" s="1">
        <v>0</v>
      </c>
      <c r="J349" s="50">
        <v>0</v>
      </c>
      <c r="N349" s="21"/>
      <c r="R349" s="21"/>
    </row>
    <row r="350" spans="1:18">
      <c r="A350" s="7" t="s">
        <v>119</v>
      </c>
      <c r="B350" t="s">
        <v>70</v>
      </c>
      <c r="C350" t="s">
        <v>22</v>
      </c>
      <c r="D350" t="s">
        <v>23</v>
      </c>
      <c r="E350" s="1">
        <v>0.18790810209227901</v>
      </c>
      <c r="F350" s="1">
        <v>7.9940584964354605E-3</v>
      </c>
      <c r="G350" s="1">
        <v>3.6446869233102697E-2</v>
      </c>
      <c r="H350" s="1">
        <v>1.3513401009303001E-3</v>
      </c>
      <c r="I350" s="1">
        <v>0.22435497132538201</v>
      </c>
      <c r="J350" s="50">
        <v>9.3453985973657606E-3</v>
      </c>
      <c r="N350" s="21"/>
      <c r="R350" s="21"/>
    </row>
    <row r="351" spans="1:18">
      <c r="A351" s="7" t="s">
        <v>120</v>
      </c>
      <c r="B351" t="s">
        <v>70</v>
      </c>
      <c r="C351" t="s">
        <v>2</v>
      </c>
      <c r="D351" t="s">
        <v>3</v>
      </c>
      <c r="E351" s="1">
        <v>2.3735259065728501E-2</v>
      </c>
      <c r="F351" s="1">
        <v>2.2668489354982502E-2</v>
      </c>
      <c r="G351" s="1">
        <v>8.4421147114827302E-2</v>
      </c>
      <c r="H351" s="1">
        <v>7.4087269149061205E-2</v>
      </c>
      <c r="I351" s="1">
        <v>0.108156406180556</v>
      </c>
      <c r="J351" s="50">
        <v>9.6755758504043804E-2</v>
      </c>
      <c r="N351" s="21"/>
      <c r="R351" s="21"/>
    </row>
    <row r="352" spans="1:18">
      <c r="A352" s="7" t="s">
        <v>120</v>
      </c>
      <c r="B352" t="s">
        <v>70</v>
      </c>
      <c r="C352" t="s">
        <v>4</v>
      </c>
      <c r="D352" t="s">
        <v>5</v>
      </c>
      <c r="E352" s="1">
        <v>6.2441612530668997E-4</v>
      </c>
      <c r="F352" s="1">
        <v>3.1620409199828003E-2</v>
      </c>
      <c r="G352" s="1">
        <v>1.06793278279798E-4</v>
      </c>
      <c r="H352" s="1">
        <v>5.7113185027973595E-4</v>
      </c>
      <c r="I352" s="1">
        <v>7.3120940358648804E-4</v>
      </c>
      <c r="J352" s="50">
        <v>3.21915410501077E-2</v>
      </c>
      <c r="N352" s="21"/>
      <c r="R352" s="21"/>
    </row>
    <row r="353" spans="1:18">
      <c r="A353" s="7" t="s">
        <v>120</v>
      </c>
      <c r="B353" t="s">
        <v>70</v>
      </c>
      <c r="C353" t="s">
        <v>6</v>
      </c>
      <c r="D353" t="s">
        <v>7</v>
      </c>
      <c r="E353" s="1">
        <v>1.3839716925924701E-4</v>
      </c>
      <c r="F353" s="1">
        <v>2.9944303219020101E-4</v>
      </c>
      <c r="G353" s="1">
        <v>0.306051821745842</v>
      </c>
      <c r="H353" s="1">
        <v>0.67911370127389104</v>
      </c>
      <c r="I353" s="1">
        <v>0.30619021891510101</v>
      </c>
      <c r="J353" s="50">
        <v>0.67941314430608102</v>
      </c>
      <c r="N353" s="21"/>
      <c r="R353" s="21"/>
    </row>
    <row r="354" spans="1:18">
      <c r="A354" s="7" t="s">
        <v>120</v>
      </c>
      <c r="B354" t="s">
        <v>70</v>
      </c>
      <c r="C354" t="s">
        <v>8</v>
      </c>
      <c r="D354" t="s">
        <v>9</v>
      </c>
      <c r="E354" s="1">
        <v>0.11313146480983</v>
      </c>
      <c r="F354" s="1">
        <v>4.2716513024713701E-2</v>
      </c>
      <c r="G354" s="1">
        <v>1.09144425604516</v>
      </c>
      <c r="H354" s="1">
        <v>0.48016412514145801</v>
      </c>
      <c r="I354" s="1">
        <v>1.2045757208549901</v>
      </c>
      <c r="J354" s="50">
        <v>0.52288063816617203</v>
      </c>
      <c r="N354" s="21"/>
      <c r="R354" s="21"/>
    </row>
    <row r="355" spans="1:18">
      <c r="A355" s="7" t="s">
        <v>120</v>
      </c>
      <c r="B355" t="s">
        <v>70</v>
      </c>
      <c r="C355" t="s">
        <v>10</v>
      </c>
      <c r="D355" t="s">
        <v>11</v>
      </c>
      <c r="E355" s="1">
        <v>1.12390639751041E-2</v>
      </c>
      <c r="F355" s="1">
        <v>8.0084646053579199E-3</v>
      </c>
      <c r="G355" s="1">
        <v>7.7406901065846204E-2</v>
      </c>
      <c r="H355" s="1">
        <v>6.6721896073220599E-2</v>
      </c>
      <c r="I355" s="1">
        <v>8.8645965040950403E-2</v>
      </c>
      <c r="J355" s="50">
        <v>7.4730360678578495E-2</v>
      </c>
      <c r="N355" s="21"/>
      <c r="R355" s="21"/>
    </row>
    <row r="356" spans="1:18">
      <c r="A356" s="7" t="s">
        <v>120</v>
      </c>
      <c r="B356" t="s">
        <v>70</v>
      </c>
      <c r="C356" t="s">
        <v>12</v>
      </c>
      <c r="D356" t="s">
        <v>13</v>
      </c>
      <c r="E356" s="1">
        <v>0.210412865062583</v>
      </c>
      <c r="F356" s="1">
        <v>3.0878667903629101E-2</v>
      </c>
      <c r="G356" s="1">
        <v>8.6377238343933196E-2</v>
      </c>
      <c r="H356" s="1">
        <v>1.5910849082037701E-2</v>
      </c>
      <c r="I356" s="1">
        <v>0.29679010340651601</v>
      </c>
      <c r="J356" s="50">
        <v>4.6789516985666801E-2</v>
      </c>
      <c r="N356" s="21"/>
      <c r="R356" s="21"/>
    </row>
    <row r="357" spans="1:18">
      <c r="A357" s="7" t="s">
        <v>120</v>
      </c>
      <c r="B357" t="s">
        <v>70</v>
      </c>
      <c r="C357" t="s">
        <v>14</v>
      </c>
      <c r="D357" t="s">
        <v>15</v>
      </c>
      <c r="E357" s="1">
        <v>4.69436076087692E-2</v>
      </c>
      <c r="F357" s="1">
        <v>5.1610541243394203E-2</v>
      </c>
      <c r="G357" s="1">
        <v>0.42000795960933501</v>
      </c>
      <c r="H357" s="1">
        <v>0.25715621751381901</v>
      </c>
      <c r="I357" s="1">
        <v>0.46695156721810499</v>
      </c>
      <c r="J357" s="50">
        <v>0.30876675875721299</v>
      </c>
      <c r="N357" s="21"/>
      <c r="R357" s="21"/>
    </row>
    <row r="358" spans="1:18">
      <c r="A358" s="7" t="s">
        <v>120</v>
      </c>
      <c r="B358" t="s">
        <v>70</v>
      </c>
      <c r="C358" t="s">
        <v>16</v>
      </c>
      <c r="D358" t="s">
        <v>17</v>
      </c>
      <c r="E358" s="1">
        <v>0.57522417450413399</v>
      </c>
      <c r="F358" s="1">
        <v>0.13418000497705301</v>
      </c>
      <c r="G358" s="1">
        <v>1.3010064467261599</v>
      </c>
      <c r="H358" s="1">
        <v>0.21273374466872</v>
      </c>
      <c r="I358" s="1">
        <v>1.8762306212302899</v>
      </c>
      <c r="J358" s="50">
        <v>0.34691374964577298</v>
      </c>
      <c r="N358" s="21"/>
      <c r="R358" s="21"/>
    </row>
    <row r="359" spans="1:18">
      <c r="A359" s="7" t="s">
        <v>120</v>
      </c>
      <c r="B359" t="s">
        <v>70</v>
      </c>
      <c r="C359" t="s">
        <v>18</v>
      </c>
      <c r="D359" t="s">
        <v>19</v>
      </c>
      <c r="E359" s="1">
        <v>4.7485005415742796</v>
      </c>
      <c r="F359" s="1">
        <v>0.30696493352523502</v>
      </c>
      <c r="G359" s="1">
        <v>0.46604577075397302</v>
      </c>
      <c r="H359" s="1">
        <v>7.5643179919617498E-2</v>
      </c>
      <c r="I359" s="1">
        <v>5.2145463123282498</v>
      </c>
      <c r="J359" s="50">
        <v>0.38260811344485302</v>
      </c>
      <c r="N359" s="21"/>
      <c r="R359" s="21"/>
    </row>
    <row r="360" spans="1:18">
      <c r="A360" s="7" t="s">
        <v>120</v>
      </c>
      <c r="B360" t="s">
        <v>70</v>
      </c>
      <c r="C360" t="s">
        <v>20</v>
      </c>
      <c r="D360" t="s">
        <v>21</v>
      </c>
      <c r="E360" s="1">
        <v>25.762613771719401</v>
      </c>
      <c r="F360" s="1">
        <v>4.1030834819483797</v>
      </c>
      <c r="G360" s="1">
        <v>11.4006108253802</v>
      </c>
      <c r="H360" s="1">
        <v>2.29173180780607</v>
      </c>
      <c r="I360" s="1">
        <v>37.1632245970996</v>
      </c>
      <c r="J360" s="50">
        <v>6.3948152897544501</v>
      </c>
      <c r="N360" s="21"/>
      <c r="R360" s="21"/>
    </row>
    <row r="361" spans="1:18">
      <c r="A361" s="7" t="s">
        <v>120</v>
      </c>
      <c r="B361" t="s">
        <v>70</v>
      </c>
      <c r="C361" t="s">
        <v>25</v>
      </c>
      <c r="D361" t="s">
        <v>26</v>
      </c>
      <c r="E361" s="1">
        <v>0</v>
      </c>
      <c r="F361" s="1">
        <v>0</v>
      </c>
      <c r="G361" s="1">
        <v>0</v>
      </c>
      <c r="H361" s="1">
        <v>0</v>
      </c>
      <c r="I361" s="1">
        <v>0</v>
      </c>
      <c r="J361" s="50">
        <v>0</v>
      </c>
      <c r="N361" s="21"/>
      <c r="R361" s="21"/>
    </row>
    <row r="362" spans="1:18">
      <c r="A362" s="7" t="s">
        <v>120</v>
      </c>
      <c r="B362" t="s">
        <v>70</v>
      </c>
      <c r="C362" t="s">
        <v>22</v>
      </c>
      <c r="D362" t="s">
        <v>23</v>
      </c>
      <c r="E362" s="1">
        <v>1.09932169056725</v>
      </c>
      <c r="F362" s="1">
        <v>4.63593544220317E-2</v>
      </c>
      <c r="G362" s="1">
        <v>0.22858882685902199</v>
      </c>
      <c r="H362" s="1">
        <v>8.3102242571954105E-3</v>
      </c>
      <c r="I362" s="1">
        <v>1.32791051742627</v>
      </c>
      <c r="J362" s="50">
        <v>5.4669578679227102E-2</v>
      </c>
      <c r="N362" s="21"/>
      <c r="R362" s="21"/>
    </row>
    <row r="363" spans="1:18">
      <c r="A363" s="7" t="s">
        <v>0</v>
      </c>
      <c r="B363" t="s">
        <v>70</v>
      </c>
      <c r="C363" t="s">
        <v>2</v>
      </c>
      <c r="D363" t="s">
        <v>3</v>
      </c>
      <c r="E363" s="1">
        <v>4.99653401020722E-3</v>
      </c>
      <c r="F363" s="1">
        <v>4.7523315159548798E-3</v>
      </c>
      <c r="G363" s="1">
        <v>3.2232811352219497E-2</v>
      </c>
      <c r="H363" s="1">
        <v>2.5449010277851999E-2</v>
      </c>
      <c r="I363" s="1">
        <v>3.7229345362426801E-2</v>
      </c>
      <c r="J363" s="50">
        <v>3.0201341793806898E-2</v>
      </c>
      <c r="N363" s="21"/>
      <c r="R363" s="21"/>
    </row>
    <row r="364" spans="1:18">
      <c r="A364" s="7" t="s">
        <v>0</v>
      </c>
      <c r="B364" t="s">
        <v>70</v>
      </c>
      <c r="C364" t="s">
        <v>4</v>
      </c>
      <c r="D364" t="s">
        <v>5</v>
      </c>
      <c r="E364" s="1">
        <v>1.8868564576086401E-4</v>
      </c>
      <c r="F364" s="1">
        <v>1.2182954990785901E-2</v>
      </c>
      <c r="G364" s="1">
        <v>5.6547147040369903E-10</v>
      </c>
      <c r="H364" s="1">
        <v>4.4206967494039802E-10</v>
      </c>
      <c r="I364" s="1">
        <v>1.8868621123233401E-4</v>
      </c>
      <c r="J364" s="50">
        <v>1.2182955432855601E-2</v>
      </c>
      <c r="N364" s="21"/>
      <c r="R364" s="21"/>
    </row>
    <row r="365" spans="1:18">
      <c r="A365" s="7" t="s">
        <v>0</v>
      </c>
      <c r="B365" t="s">
        <v>70</v>
      </c>
      <c r="C365" t="s">
        <v>6</v>
      </c>
      <c r="D365" t="s">
        <v>7</v>
      </c>
      <c r="E365" s="1">
        <v>1.1822113386656701E-4</v>
      </c>
      <c r="F365" s="1">
        <v>2.5372510659550797E-4</v>
      </c>
      <c r="G365" s="1">
        <v>0.31063410539890701</v>
      </c>
      <c r="H365" s="1">
        <v>0.688240779861229</v>
      </c>
      <c r="I365" s="1">
        <v>0.31075232653277401</v>
      </c>
      <c r="J365" s="50">
        <v>0.68849450496782405</v>
      </c>
      <c r="N365" s="21"/>
      <c r="R365" s="21"/>
    </row>
    <row r="366" spans="1:18">
      <c r="A366" s="7" t="s">
        <v>0</v>
      </c>
      <c r="B366" t="s">
        <v>70</v>
      </c>
      <c r="C366" t="s">
        <v>8</v>
      </c>
      <c r="D366" t="s">
        <v>9</v>
      </c>
      <c r="E366" s="1">
        <v>1.4517418473812599E-2</v>
      </c>
      <c r="F366" s="1">
        <v>5.5645994141671398E-3</v>
      </c>
      <c r="G366" s="1">
        <v>0.14338714051819301</v>
      </c>
      <c r="H366" s="1">
        <v>6.0865586379542203E-2</v>
      </c>
      <c r="I366" s="1">
        <v>0.15790455899200601</v>
      </c>
      <c r="J366" s="50">
        <v>6.6430185793709295E-2</v>
      </c>
      <c r="N366" s="21"/>
      <c r="R366" s="21"/>
    </row>
    <row r="367" spans="1:18">
      <c r="A367" s="7" t="s">
        <v>0</v>
      </c>
      <c r="B367" t="s">
        <v>70</v>
      </c>
      <c r="C367" t="s">
        <v>10</v>
      </c>
      <c r="D367" t="s">
        <v>11</v>
      </c>
      <c r="E367" s="1">
        <v>2.5914956789304402E-3</v>
      </c>
      <c r="F367" s="1">
        <v>1.9815877465698402E-3</v>
      </c>
      <c r="G367" s="1">
        <v>2.5754023991421401E-2</v>
      </c>
      <c r="H367" s="1">
        <v>2.2938111810253299E-2</v>
      </c>
      <c r="I367" s="1">
        <v>2.8345519670351801E-2</v>
      </c>
      <c r="J367" s="50">
        <v>2.4919699556823199E-2</v>
      </c>
      <c r="N367" s="21"/>
      <c r="R367" s="21"/>
    </row>
    <row r="368" spans="1:18">
      <c r="A368" s="7" t="s">
        <v>0</v>
      </c>
      <c r="B368" t="s">
        <v>70</v>
      </c>
      <c r="C368" t="s">
        <v>12</v>
      </c>
      <c r="D368" t="s">
        <v>13</v>
      </c>
      <c r="E368" s="1">
        <v>3.4012723159796497E-2</v>
      </c>
      <c r="F368" s="1">
        <v>4.9946116325115097E-3</v>
      </c>
      <c r="G368" s="1">
        <v>8.7939175317815504E-2</v>
      </c>
      <c r="H368" s="1">
        <v>1.59536255513676E-2</v>
      </c>
      <c r="I368" s="1">
        <v>0.12195189847761199</v>
      </c>
      <c r="J368" s="50">
        <v>2.0948237183879101E-2</v>
      </c>
      <c r="N368" s="21"/>
      <c r="R368" s="21"/>
    </row>
    <row r="369" spans="1:18">
      <c r="A369" s="7" t="s">
        <v>0</v>
      </c>
      <c r="B369" t="s">
        <v>70</v>
      </c>
      <c r="C369" t="s">
        <v>14</v>
      </c>
      <c r="D369" t="s">
        <v>15</v>
      </c>
      <c r="E369" s="1">
        <v>8.4609055216709507E-3</v>
      </c>
      <c r="F369" s="1">
        <v>8.9799290228537495E-3</v>
      </c>
      <c r="G369" s="1">
        <v>0.146182114488244</v>
      </c>
      <c r="H369" s="1">
        <v>8.8287290206502597E-2</v>
      </c>
      <c r="I369" s="1">
        <v>0.15464302000991501</v>
      </c>
      <c r="J369" s="50">
        <v>9.7267219229356397E-2</v>
      </c>
      <c r="N369" s="21"/>
      <c r="R369" s="21"/>
    </row>
    <row r="370" spans="1:18">
      <c r="A370" s="7" t="s">
        <v>0</v>
      </c>
      <c r="B370" t="s">
        <v>70</v>
      </c>
      <c r="C370" t="s">
        <v>16</v>
      </c>
      <c r="D370" t="s">
        <v>17</v>
      </c>
      <c r="E370" s="1">
        <v>7.4936438557098195E-2</v>
      </c>
      <c r="F370" s="1">
        <v>1.6204466802207499E-2</v>
      </c>
      <c r="G370" s="1">
        <v>0.13772475352341401</v>
      </c>
      <c r="H370" s="1">
        <v>3.0647671438903401E-2</v>
      </c>
      <c r="I370" s="1">
        <v>0.21266119208051201</v>
      </c>
      <c r="J370" s="50">
        <v>4.6852138241110897E-2</v>
      </c>
      <c r="N370" s="21"/>
      <c r="R370" s="21"/>
    </row>
    <row r="371" spans="1:18">
      <c r="A371" s="7" t="s">
        <v>0</v>
      </c>
      <c r="B371" t="s">
        <v>70</v>
      </c>
      <c r="C371" t="s">
        <v>18</v>
      </c>
      <c r="D371" t="s">
        <v>19</v>
      </c>
      <c r="E371" s="1">
        <v>0.74403463292985295</v>
      </c>
      <c r="F371" s="1">
        <v>4.8739038648623299E-2</v>
      </c>
      <c r="G371" s="1">
        <v>0.187557359354872</v>
      </c>
      <c r="H371" s="1">
        <v>3.1123343441141101E-2</v>
      </c>
      <c r="I371" s="1">
        <v>0.931591992284725</v>
      </c>
      <c r="J371" s="50">
        <v>7.98623820897644E-2</v>
      </c>
      <c r="N371" s="21"/>
      <c r="R371" s="21"/>
    </row>
    <row r="372" spans="1:18">
      <c r="A372" s="7" t="s">
        <v>0</v>
      </c>
      <c r="B372" t="s">
        <v>70</v>
      </c>
      <c r="C372" t="s">
        <v>20</v>
      </c>
      <c r="D372" t="s">
        <v>21</v>
      </c>
      <c r="E372" s="1">
        <v>0.42307461729426399</v>
      </c>
      <c r="F372" s="1">
        <v>6.8125654257983101E-2</v>
      </c>
      <c r="G372" s="1">
        <v>3.4013460428264503E-2</v>
      </c>
      <c r="H372" s="1">
        <v>6.8592173682746104E-3</v>
      </c>
      <c r="I372" s="1">
        <v>0.45708807772252802</v>
      </c>
      <c r="J372" s="50">
        <v>7.4984871626257693E-2</v>
      </c>
      <c r="N372" s="21"/>
      <c r="R372" s="21"/>
    </row>
    <row r="373" spans="1:18">
      <c r="A373" s="7" t="s">
        <v>0</v>
      </c>
      <c r="B373" t="s">
        <v>70</v>
      </c>
      <c r="C373" t="s">
        <v>25</v>
      </c>
      <c r="D373" t="s">
        <v>26</v>
      </c>
      <c r="E373" s="1">
        <v>0</v>
      </c>
      <c r="F373" s="1">
        <v>0</v>
      </c>
      <c r="G373" s="1">
        <v>0</v>
      </c>
      <c r="H373" s="1">
        <v>0</v>
      </c>
      <c r="I373" s="1">
        <v>0</v>
      </c>
      <c r="J373" s="50">
        <v>0</v>
      </c>
      <c r="N373" s="21"/>
      <c r="R373" s="21"/>
    </row>
    <row r="374" spans="1:18">
      <c r="A374" s="7" t="s">
        <v>0</v>
      </c>
      <c r="B374" t="s">
        <v>70</v>
      </c>
      <c r="C374" t="s">
        <v>22</v>
      </c>
      <c r="D374" t="s">
        <v>23</v>
      </c>
      <c r="E374" s="1">
        <v>0.280065651827272</v>
      </c>
      <c r="F374" s="1">
        <v>1.20929606843822E-2</v>
      </c>
      <c r="G374" s="1">
        <v>1.6141779203779998E-2</v>
      </c>
      <c r="H374" s="1">
        <v>6.23017986991972E-4</v>
      </c>
      <c r="I374" s="1">
        <v>0.29620743103105202</v>
      </c>
      <c r="J374" s="50">
        <v>1.27159786713742E-2</v>
      </c>
      <c r="N374" s="21"/>
      <c r="R374" s="21"/>
    </row>
    <row r="375" spans="1:18">
      <c r="A375" s="7" t="s">
        <v>121</v>
      </c>
      <c r="B375" t="s">
        <v>70</v>
      </c>
      <c r="C375" t="s">
        <v>2</v>
      </c>
      <c r="D375" t="s">
        <v>3</v>
      </c>
      <c r="E375" s="1">
        <v>8.2207473849922903E-3</v>
      </c>
      <c r="F375" s="1">
        <v>7.3247642239977198E-3</v>
      </c>
      <c r="G375" s="1">
        <v>0.356779199639568</v>
      </c>
      <c r="H375" s="1">
        <v>0.25088461365450698</v>
      </c>
      <c r="I375" s="1">
        <v>0.36499994702456101</v>
      </c>
      <c r="J375" s="50">
        <v>0.25820937787850501</v>
      </c>
      <c r="N375" s="21"/>
      <c r="R375" s="21"/>
    </row>
    <row r="376" spans="1:18">
      <c r="A376" s="7" t="s">
        <v>121</v>
      </c>
      <c r="B376" t="s">
        <v>70</v>
      </c>
      <c r="C376" t="s">
        <v>4</v>
      </c>
      <c r="D376" t="s">
        <v>5</v>
      </c>
      <c r="E376" s="1">
        <v>2.18629836636993E-4</v>
      </c>
      <c r="F376" s="1">
        <v>6.6018051781522001E-3</v>
      </c>
      <c r="G376" s="1">
        <v>5.6161664462693505E-10</v>
      </c>
      <c r="H376" s="1">
        <v>1.0081597466737501E-9</v>
      </c>
      <c r="I376" s="1">
        <v>2.1863039825363801E-4</v>
      </c>
      <c r="J376" s="50">
        <v>6.6018061863119502E-3</v>
      </c>
      <c r="N376" s="21"/>
      <c r="R376" s="21"/>
    </row>
    <row r="377" spans="1:18">
      <c r="A377" s="7" t="s">
        <v>121</v>
      </c>
      <c r="B377" t="s">
        <v>70</v>
      </c>
      <c r="C377" t="s">
        <v>6</v>
      </c>
      <c r="D377" t="s">
        <v>7</v>
      </c>
      <c r="E377" s="1">
        <v>2.7723979415767301E-5</v>
      </c>
      <c r="F377" s="1">
        <v>5.9134980908294199E-5</v>
      </c>
      <c r="G377" s="1">
        <v>4.7357256379647598E-2</v>
      </c>
      <c r="H377" s="1">
        <v>0.104784961995152</v>
      </c>
      <c r="I377" s="1">
        <v>4.7384980359063397E-2</v>
      </c>
      <c r="J377" s="50">
        <v>0.10484409697605999</v>
      </c>
      <c r="N377" s="21"/>
      <c r="R377" s="21"/>
    </row>
    <row r="378" spans="1:18">
      <c r="A378" s="7" t="s">
        <v>121</v>
      </c>
      <c r="B378" t="s">
        <v>70</v>
      </c>
      <c r="C378" t="s">
        <v>8</v>
      </c>
      <c r="D378" t="s">
        <v>9</v>
      </c>
      <c r="E378" s="1">
        <v>1.22355270650113E-2</v>
      </c>
      <c r="F378" s="1">
        <v>4.7173797477521803E-3</v>
      </c>
      <c r="G378" s="1">
        <v>3.4264255160920097E-2</v>
      </c>
      <c r="H378" s="1">
        <v>1.6603201396546901E-2</v>
      </c>
      <c r="I378" s="1">
        <v>4.6499782225931402E-2</v>
      </c>
      <c r="J378" s="50">
        <v>2.1320581144299099E-2</v>
      </c>
      <c r="N378" s="21"/>
      <c r="R378" s="21"/>
    </row>
    <row r="379" spans="1:18">
      <c r="A379" s="7" t="s">
        <v>121</v>
      </c>
      <c r="B379" t="s">
        <v>70</v>
      </c>
      <c r="C379" t="s">
        <v>10</v>
      </c>
      <c r="D379" t="s">
        <v>11</v>
      </c>
      <c r="E379" s="1">
        <v>3.0548979336102798E-3</v>
      </c>
      <c r="F379" s="1">
        <v>2.25835049830751E-3</v>
      </c>
      <c r="G379" s="1">
        <v>2.21752024602975E-2</v>
      </c>
      <c r="H379" s="1">
        <v>2.3342361862051301E-2</v>
      </c>
      <c r="I379" s="1">
        <v>2.5230100393907801E-2</v>
      </c>
      <c r="J379" s="50">
        <v>2.56007123603588E-2</v>
      </c>
      <c r="N379" s="21"/>
      <c r="R379" s="21"/>
    </row>
    <row r="380" spans="1:18">
      <c r="A380" s="7" t="s">
        <v>121</v>
      </c>
      <c r="B380" t="s">
        <v>70</v>
      </c>
      <c r="C380" t="s">
        <v>12</v>
      </c>
      <c r="D380" t="s">
        <v>13</v>
      </c>
      <c r="E380" s="1">
        <v>2.8393044042559198E-2</v>
      </c>
      <c r="F380" s="1">
        <v>4.2303172763449998E-3</v>
      </c>
      <c r="G380" s="1">
        <v>5.8087512879395099E-2</v>
      </c>
      <c r="H380" s="1">
        <v>1.0273564689710701E-2</v>
      </c>
      <c r="I380" s="1">
        <v>8.6480556921954305E-2</v>
      </c>
      <c r="J380" s="50">
        <v>1.45038819660557E-2</v>
      </c>
      <c r="N380" s="21"/>
      <c r="R380" s="21"/>
    </row>
    <row r="381" spans="1:18">
      <c r="A381" s="7" t="s">
        <v>121</v>
      </c>
      <c r="B381" t="s">
        <v>70</v>
      </c>
      <c r="C381" t="s">
        <v>14</v>
      </c>
      <c r="D381" t="s">
        <v>15</v>
      </c>
      <c r="E381" s="1">
        <v>5.3504798495323498E-3</v>
      </c>
      <c r="F381" s="1">
        <v>5.8637923139424003E-3</v>
      </c>
      <c r="G381" s="1">
        <v>1.13653330280805E-2</v>
      </c>
      <c r="H381" s="1">
        <v>6.3045170444546404E-3</v>
      </c>
      <c r="I381" s="1">
        <v>1.6715812877612798E-2</v>
      </c>
      <c r="J381" s="50">
        <v>1.2168309358397E-2</v>
      </c>
      <c r="N381" s="21"/>
      <c r="R381" s="21"/>
    </row>
    <row r="382" spans="1:18">
      <c r="A382" s="7" t="s">
        <v>121</v>
      </c>
      <c r="B382" t="s">
        <v>70</v>
      </c>
      <c r="C382" t="s">
        <v>16</v>
      </c>
      <c r="D382" t="s">
        <v>17</v>
      </c>
      <c r="E382" s="1">
        <v>0.27182390694090602</v>
      </c>
      <c r="F382" s="1">
        <v>3.8086636917877399E-2</v>
      </c>
      <c r="G382" s="1">
        <v>0.34501185001525703</v>
      </c>
      <c r="H382" s="1">
        <v>3.5309313206060601E-2</v>
      </c>
      <c r="I382" s="1">
        <v>0.616835756956162</v>
      </c>
      <c r="J382" s="50">
        <v>7.3395950123938E-2</v>
      </c>
      <c r="N382" s="21"/>
      <c r="R382" s="21"/>
    </row>
    <row r="383" spans="1:18">
      <c r="A383" s="7" t="s">
        <v>121</v>
      </c>
      <c r="B383" t="s">
        <v>70</v>
      </c>
      <c r="C383" t="s">
        <v>18</v>
      </c>
      <c r="D383" t="s">
        <v>19</v>
      </c>
      <c r="E383" s="1">
        <v>0.64473705164003503</v>
      </c>
      <c r="F383" s="1">
        <v>4.2361839108175398E-2</v>
      </c>
      <c r="G383" s="1">
        <v>1.4060182966720699E-2</v>
      </c>
      <c r="H383" s="1">
        <v>2.4049106581119401E-3</v>
      </c>
      <c r="I383" s="1">
        <v>0.65879723460675599</v>
      </c>
      <c r="J383" s="50">
        <v>4.4766749766287299E-2</v>
      </c>
      <c r="N383" s="21"/>
      <c r="R383" s="21"/>
    </row>
    <row r="384" spans="1:18">
      <c r="A384" s="7" t="s">
        <v>121</v>
      </c>
      <c r="B384" t="s">
        <v>70</v>
      </c>
      <c r="C384" t="s">
        <v>20</v>
      </c>
      <c r="D384" t="s">
        <v>21</v>
      </c>
      <c r="E384" s="1">
        <v>0.378671471046507</v>
      </c>
      <c r="F384" s="1">
        <v>6.1161284408260297E-2</v>
      </c>
      <c r="G384" s="1">
        <v>2.0578164929165001E-2</v>
      </c>
      <c r="H384" s="1">
        <v>4.1607700141010904E-3</v>
      </c>
      <c r="I384" s="1">
        <v>0.39924963597567198</v>
      </c>
      <c r="J384" s="50">
        <v>6.53220544223614E-2</v>
      </c>
      <c r="N384" s="21"/>
      <c r="R384" s="21"/>
    </row>
    <row r="385" spans="1:18">
      <c r="A385" s="7" t="s">
        <v>121</v>
      </c>
      <c r="B385" t="s">
        <v>70</v>
      </c>
      <c r="C385" t="s">
        <v>25</v>
      </c>
      <c r="D385" t="s">
        <v>26</v>
      </c>
      <c r="E385" s="1">
        <v>0</v>
      </c>
      <c r="F385" s="1">
        <v>0</v>
      </c>
      <c r="G385" s="1">
        <v>0</v>
      </c>
      <c r="H385" s="1">
        <v>0</v>
      </c>
      <c r="I385" s="1">
        <v>0</v>
      </c>
      <c r="J385" s="50">
        <v>0</v>
      </c>
      <c r="N385" s="21"/>
      <c r="R385" s="21"/>
    </row>
    <row r="386" spans="1:18">
      <c r="A386" s="7" t="s">
        <v>121</v>
      </c>
      <c r="B386" t="s">
        <v>70</v>
      </c>
      <c r="C386" t="s">
        <v>22</v>
      </c>
      <c r="D386" t="s">
        <v>23</v>
      </c>
      <c r="E386" s="1">
        <v>0.18120667892970799</v>
      </c>
      <c r="F386" s="1">
        <v>7.9717403627748897E-3</v>
      </c>
      <c r="G386" s="1">
        <v>2.46037234492507E-2</v>
      </c>
      <c r="H386" s="1">
        <v>9.6815809237204902E-4</v>
      </c>
      <c r="I386" s="1">
        <v>0.20581040237895901</v>
      </c>
      <c r="J386" s="50">
        <v>8.9398984551469392E-3</v>
      </c>
      <c r="N386" s="21"/>
      <c r="R386" s="21"/>
    </row>
    <row r="387" spans="1:18">
      <c r="A387" s="7" t="s">
        <v>122</v>
      </c>
      <c r="B387" t="s">
        <v>70</v>
      </c>
      <c r="C387" t="s">
        <v>2</v>
      </c>
      <c r="D387" t="s">
        <v>3</v>
      </c>
      <c r="E387" s="1">
        <v>8.3731081477220106E-3</v>
      </c>
      <c r="F387" s="1">
        <v>7.3374818526967603E-3</v>
      </c>
      <c r="G387" s="1">
        <v>8.1077841730523903E-2</v>
      </c>
      <c r="H387" s="1">
        <v>0.109556352125835</v>
      </c>
      <c r="I387" s="1">
        <v>8.9450949878245894E-2</v>
      </c>
      <c r="J387" s="50">
        <v>0.11689383397853199</v>
      </c>
      <c r="N387" s="21"/>
      <c r="R387" s="21"/>
    </row>
    <row r="388" spans="1:18">
      <c r="A388" s="7" t="s">
        <v>122</v>
      </c>
      <c r="B388" t="s">
        <v>70</v>
      </c>
      <c r="C388" t="s">
        <v>4</v>
      </c>
      <c r="D388" t="s">
        <v>5</v>
      </c>
      <c r="E388" s="1">
        <v>2.38701997284123E-4</v>
      </c>
      <c r="F388" s="1">
        <v>1.04271074725199E-2</v>
      </c>
      <c r="G388" s="1">
        <v>1.41651692211548E-9</v>
      </c>
      <c r="H388" s="1">
        <v>1.19428072739759E-9</v>
      </c>
      <c r="I388" s="1">
        <v>2.3870341380104499E-4</v>
      </c>
      <c r="J388" s="50">
        <v>1.04271086668006E-2</v>
      </c>
      <c r="N388" s="21"/>
      <c r="R388" s="21"/>
    </row>
    <row r="389" spans="1:18">
      <c r="A389" s="7" t="s">
        <v>122</v>
      </c>
      <c r="B389" t="s">
        <v>70</v>
      </c>
      <c r="C389" t="s">
        <v>6</v>
      </c>
      <c r="D389" t="s">
        <v>7</v>
      </c>
      <c r="E389" s="1">
        <v>8.6974880902594902E-6</v>
      </c>
      <c r="F389" s="1">
        <v>1.9181206138375498E-5</v>
      </c>
      <c r="G389" s="1">
        <v>6.2882607230293295E-5</v>
      </c>
      <c r="H389" s="1">
        <v>1.39502643502699E-4</v>
      </c>
      <c r="I389" s="1">
        <v>7.1580095320552804E-5</v>
      </c>
      <c r="J389" s="50">
        <v>1.5868384964107401E-4</v>
      </c>
      <c r="N389" s="21"/>
      <c r="R389" s="21"/>
    </row>
    <row r="390" spans="1:18">
      <c r="A390" s="7" t="s">
        <v>122</v>
      </c>
      <c r="B390" t="s">
        <v>70</v>
      </c>
      <c r="C390" t="s">
        <v>8</v>
      </c>
      <c r="D390" t="s">
        <v>9</v>
      </c>
      <c r="E390" s="1">
        <v>2.9437908434862301E-2</v>
      </c>
      <c r="F390" s="1">
        <v>1.1304186352433901E-2</v>
      </c>
      <c r="G390" s="1">
        <v>0.71263404788186702</v>
      </c>
      <c r="H390" s="1">
        <v>0.36461739661518</v>
      </c>
      <c r="I390" s="1">
        <v>0.74207195631672895</v>
      </c>
      <c r="J390" s="50">
        <v>0.37592158296761402</v>
      </c>
      <c r="N390" s="21"/>
      <c r="R390" s="21"/>
    </row>
    <row r="391" spans="1:18">
      <c r="A391" s="7" t="s">
        <v>122</v>
      </c>
      <c r="B391" t="s">
        <v>70</v>
      </c>
      <c r="C391" t="s">
        <v>10</v>
      </c>
      <c r="D391" t="s">
        <v>11</v>
      </c>
      <c r="E391" s="1">
        <v>6.6726911852319501E-3</v>
      </c>
      <c r="F391" s="1">
        <v>5.3624722836641998E-3</v>
      </c>
      <c r="G391" s="1">
        <v>5.0438682696997597E-2</v>
      </c>
      <c r="H391" s="1">
        <v>6.8158129075989393E-2</v>
      </c>
      <c r="I391" s="1">
        <v>5.7111373882229498E-2</v>
      </c>
      <c r="J391" s="50">
        <v>7.3520601359653603E-2</v>
      </c>
      <c r="N391" s="21"/>
      <c r="R391" s="21"/>
    </row>
    <row r="392" spans="1:18">
      <c r="A392" s="7" t="s">
        <v>122</v>
      </c>
      <c r="B392" t="s">
        <v>70</v>
      </c>
      <c r="C392" t="s">
        <v>12</v>
      </c>
      <c r="D392" t="s">
        <v>13</v>
      </c>
      <c r="E392" s="1">
        <v>8.2566684096097506E-2</v>
      </c>
      <c r="F392" s="1">
        <v>1.2433548712952601E-2</v>
      </c>
      <c r="G392" s="1">
        <v>8.6474095493677502E-2</v>
      </c>
      <c r="H392" s="1">
        <v>1.5924435561305999E-2</v>
      </c>
      <c r="I392" s="1">
        <v>0.16904077958977501</v>
      </c>
      <c r="J392" s="50">
        <v>2.8357984274258698E-2</v>
      </c>
      <c r="N392" s="21"/>
      <c r="R392" s="21"/>
    </row>
    <row r="393" spans="1:18">
      <c r="A393" s="7" t="s">
        <v>122</v>
      </c>
      <c r="B393" t="s">
        <v>70</v>
      </c>
      <c r="C393" t="s">
        <v>14</v>
      </c>
      <c r="D393" t="s">
        <v>15</v>
      </c>
      <c r="E393" s="1">
        <v>7.6160183844356903E-3</v>
      </c>
      <c r="F393" s="1">
        <v>8.3013630157234303E-3</v>
      </c>
      <c r="G393" s="1">
        <v>3.18369391020034E-2</v>
      </c>
      <c r="H393" s="1">
        <v>1.8957967570629099E-2</v>
      </c>
      <c r="I393" s="1">
        <v>3.9452957486439101E-2</v>
      </c>
      <c r="J393" s="50">
        <v>2.72593305863525E-2</v>
      </c>
      <c r="N393" s="21"/>
      <c r="R393" s="21"/>
    </row>
    <row r="394" spans="1:18">
      <c r="A394" s="7" t="s">
        <v>122</v>
      </c>
      <c r="B394" t="s">
        <v>70</v>
      </c>
      <c r="C394" t="s">
        <v>16</v>
      </c>
      <c r="D394" t="s">
        <v>17</v>
      </c>
      <c r="E394" s="1">
        <v>0.118130440402009</v>
      </c>
      <c r="F394" s="1">
        <v>2.8584517000135E-2</v>
      </c>
      <c r="G394" s="1">
        <v>0.273652623197713</v>
      </c>
      <c r="H394" s="1">
        <v>4.5610586414764301E-2</v>
      </c>
      <c r="I394" s="1">
        <v>0.39178306359972198</v>
      </c>
      <c r="J394" s="50">
        <v>7.4195103414899294E-2</v>
      </c>
      <c r="N394" s="21"/>
      <c r="R394" s="21"/>
    </row>
    <row r="395" spans="1:18">
      <c r="A395" s="7" t="s">
        <v>122</v>
      </c>
      <c r="B395" t="s">
        <v>70</v>
      </c>
      <c r="C395" t="s">
        <v>18</v>
      </c>
      <c r="D395" t="s">
        <v>19</v>
      </c>
      <c r="E395" s="1">
        <v>1.1493661328620199</v>
      </c>
      <c r="F395" s="1">
        <v>7.4359874654276695E-2</v>
      </c>
      <c r="G395" s="1">
        <v>0.40416423956797398</v>
      </c>
      <c r="H395" s="1">
        <v>6.5643682358950295E-2</v>
      </c>
      <c r="I395" s="1">
        <v>1.55353037242999</v>
      </c>
      <c r="J395" s="50">
        <v>0.140003557013227</v>
      </c>
      <c r="N395" s="21"/>
      <c r="R395" s="21"/>
    </row>
    <row r="396" spans="1:18">
      <c r="A396" s="7" t="s">
        <v>122</v>
      </c>
      <c r="B396" t="s">
        <v>70</v>
      </c>
      <c r="C396" t="s">
        <v>20</v>
      </c>
      <c r="D396" t="s">
        <v>21</v>
      </c>
      <c r="E396" s="1">
        <v>0.67985127718681604</v>
      </c>
      <c r="F396" s="1">
        <v>0.108412918288674</v>
      </c>
      <c r="G396" s="1">
        <v>0.41664048673152299</v>
      </c>
      <c r="H396" s="1">
        <v>8.3771080684992699E-2</v>
      </c>
      <c r="I396" s="1">
        <v>1.09649176391834</v>
      </c>
      <c r="J396" s="50">
        <v>0.192183998973667</v>
      </c>
      <c r="N396" s="21"/>
      <c r="R396" s="21"/>
    </row>
    <row r="397" spans="1:18">
      <c r="A397" s="7" t="s">
        <v>122</v>
      </c>
      <c r="B397" t="s">
        <v>70</v>
      </c>
      <c r="C397" t="s">
        <v>25</v>
      </c>
      <c r="D397" t="s">
        <v>26</v>
      </c>
      <c r="E397" s="1">
        <v>0</v>
      </c>
      <c r="F397" s="1">
        <v>0</v>
      </c>
      <c r="G397" s="1">
        <v>0</v>
      </c>
      <c r="H397" s="1">
        <v>0</v>
      </c>
      <c r="I397" s="1">
        <v>0</v>
      </c>
      <c r="J397" s="50">
        <v>0</v>
      </c>
      <c r="N397" s="21"/>
      <c r="R397" s="21"/>
    </row>
    <row r="398" spans="1:18">
      <c r="A398" s="7" t="s">
        <v>122</v>
      </c>
      <c r="B398" t="s">
        <v>70</v>
      </c>
      <c r="C398" t="s">
        <v>22</v>
      </c>
      <c r="D398" t="s">
        <v>23</v>
      </c>
      <c r="E398" s="1">
        <v>0.40762315932145798</v>
      </c>
      <c r="F398" s="1">
        <v>1.72115514599047E-2</v>
      </c>
      <c r="G398" s="1">
        <v>0.14219305049050701</v>
      </c>
      <c r="H398" s="1">
        <v>5.1905523329176303E-3</v>
      </c>
      <c r="I398" s="1">
        <v>0.549816209811965</v>
      </c>
      <c r="J398" s="50">
        <v>2.24021037928223E-2</v>
      </c>
      <c r="N398" s="21"/>
      <c r="R398" s="21"/>
    </row>
    <row r="399" spans="1:18">
      <c r="A399" s="7" t="s">
        <v>123</v>
      </c>
      <c r="B399" t="s">
        <v>70</v>
      </c>
      <c r="C399" t="s">
        <v>2</v>
      </c>
      <c r="D399" t="s">
        <v>3</v>
      </c>
      <c r="E399" s="1">
        <v>4.4573688451391598E-3</v>
      </c>
      <c r="F399" s="1">
        <v>4.1245768698212797E-3</v>
      </c>
      <c r="G399" s="1">
        <v>3.7783519370797998E-2</v>
      </c>
      <c r="H399" s="1">
        <v>4.0532488833446498E-2</v>
      </c>
      <c r="I399" s="1">
        <v>4.2240888215937099E-2</v>
      </c>
      <c r="J399" s="50">
        <v>4.4657065703267801E-2</v>
      </c>
      <c r="N399" s="21"/>
      <c r="R399" s="21"/>
    </row>
    <row r="400" spans="1:18">
      <c r="A400" s="7" t="s">
        <v>123</v>
      </c>
      <c r="B400" t="s">
        <v>70</v>
      </c>
      <c r="C400" t="s">
        <v>4</v>
      </c>
      <c r="D400" t="s">
        <v>5</v>
      </c>
      <c r="E400" s="1">
        <v>1.36717630581788E-4</v>
      </c>
      <c r="F400" s="1">
        <v>8.6436082023759603E-3</v>
      </c>
      <c r="G400" s="1">
        <v>7.2242324520976402E-9</v>
      </c>
      <c r="H400" s="1">
        <v>6.98783204569985E-9</v>
      </c>
      <c r="I400" s="1">
        <v>1.3672485481424E-4</v>
      </c>
      <c r="J400" s="50">
        <v>8.6436151902080094E-3</v>
      </c>
      <c r="N400" s="21"/>
      <c r="R400" s="21"/>
    </row>
    <row r="401" spans="1:18">
      <c r="A401" s="7" t="s">
        <v>123</v>
      </c>
      <c r="B401" t="s">
        <v>70</v>
      </c>
      <c r="C401" t="s">
        <v>6</v>
      </c>
      <c r="D401" t="s">
        <v>7</v>
      </c>
      <c r="E401" s="1">
        <v>1.35591937114377E-5</v>
      </c>
      <c r="F401" s="1">
        <v>3.0052530400782298E-5</v>
      </c>
      <c r="G401" s="1">
        <v>6.0958651690054396E-3</v>
      </c>
      <c r="H401" s="1">
        <v>1.35228903780709E-2</v>
      </c>
      <c r="I401" s="1">
        <v>6.1094243627168804E-3</v>
      </c>
      <c r="J401" s="50">
        <v>1.3552942908471701E-2</v>
      </c>
      <c r="N401" s="21"/>
      <c r="R401" s="21"/>
    </row>
    <row r="402" spans="1:18">
      <c r="A402" s="7" t="s">
        <v>123</v>
      </c>
      <c r="B402" t="s">
        <v>70</v>
      </c>
      <c r="C402" t="s">
        <v>8</v>
      </c>
      <c r="D402" t="s">
        <v>9</v>
      </c>
      <c r="E402" s="1">
        <v>2.7439567536043201E-2</v>
      </c>
      <c r="F402" s="1">
        <v>1.05317249650823E-2</v>
      </c>
      <c r="G402" s="1">
        <v>0.74095948045545501</v>
      </c>
      <c r="H402" s="1">
        <v>0.367889043757061</v>
      </c>
      <c r="I402" s="1">
        <v>0.76839904799149805</v>
      </c>
      <c r="J402" s="50">
        <v>0.37842076872214298</v>
      </c>
      <c r="N402" s="21"/>
      <c r="R402" s="21"/>
    </row>
    <row r="403" spans="1:18">
      <c r="A403" s="7" t="s">
        <v>123</v>
      </c>
      <c r="B403" t="s">
        <v>70</v>
      </c>
      <c r="C403" t="s">
        <v>10</v>
      </c>
      <c r="D403" t="s">
        <v>11</v>
      </c>
      <c r="E403" s="1">
        <v>3.5960972029341299E-3</v>
      </c>
      <c r="F403" s="1">
        <v>3.0255243802290799E-3</v>
      </c>
      <c r="G403" s="1">
        <v>7.9878543754191803E-2</v>
      </c>
      <c r="H403" s="1">
        <v>0.13135905246847601</v>
      </c>
      <c r="I403" s="1">
        <v>8.3474640957125895E-2</v>
      </c>
      <c r="J403" s="50">
        <v>0.134384576848706</v>
      </c>
      <c r="N403" s="21"/>
      <c r="R403" s="21"/>
    </row>
    <row r="404" spans="1:18">
      <c r="A404" s="7" t="s">
        <v>123</v>
      </c>
      <c r="B404" t="s">
        <v>70</v>
      </c>
      <c r="C404" t="s">
        <v>12</v>
      </c>
      <c r="D404" t="s">
        <v>13</v>
      </c>
      <c r="E404" s="1">
        <v>5.5707583635394901E-2</v>
      </c>
      <c r="F404" s="1">
        <v>8.2023490162476797E-3</v>
      </c>
      <c r="G404" s="1">
        <v>0.383586946463427</v>
      </c>
      <c r="H404" s="1">
        <v>7.1578532485899501E-2</v>
      </c>
      <c r="I404" s="1">
        <v>0.43929453009882102</v>
      </c>
      <c r="J404" s="50">
        <v>7.97808815021471E-2</v>
      </c>
      <c r="N404" s="21"/>
      <c r="R404" s="21"/>
    </row>
    <row r="405" spans="1:18">
      <c r="A405" s="7" t="s">
        <v>123</v>
      </c>
      <c r="B405" t="s">
        <v>70</v>
      </c>
      <c r="C405" t="s">
        <v>14</v>
      </c>
      <c r="D405" t="s">
        <v>15</v>
      </c>
      <c r="E405" s="1">
        <v>7.13241266130507E-3</v>
      </c>
      <c r="F405" s="1">
        <v>7.8845148182380698E-3</v>
      </c>
      <c r="G405" s="1">
        <v>1.8440901739593701E-2</v>
      </c>
      <c r="H405" s="1">
        <v>1.07247830529909E-2</v>
      </c>
      <c r="I405" s="1">
        <v>2.55733144008988E-2</v>
      </c>
      <c r="J405" s="50">
        <v>1.8609297871228999E-2</v>
      </c>
      <c r="N405" s="21"/>
      <c r="R405" s="21"/>
    </row>
    <row r="406" spans="1:18">
      <c r="A406" s="7" t="s">
        <v>123</v>
      </c>
      <c r="B406" t="s">
        <v>70</v>
      </c>
      <c r="C406" t="s">
        <v>16</v>
      </c>
      <c r="D406" t="s">
        <v>17</v>
      </c>
      <c r="E406" s="1">
        <v>0.102073619395811</v>
      </c>
      <c r="F406" s="1">
        <v>2.18263009067221E-2</v>
      </c>
      <c r="G406" s="1">
        <v>0.154204283213428</v>
      </c>
      <c r="H406" s="1">
        <v>2.2379996292276199E-2</v>
      </c>
      <c r="I406" s="1">
        <v>0.25627790260923999</v>
      </c>
      <c r="J406" s="50">
        <v>4.4206297198998303E-2</v>
      </c>
      <c r="N406" s="21"/>
      <c r="R406" s="21"/>
    </row>
    <row r="407" spans="1:18">
      <c r="A407" s="7" t="s">
        <v>123</v>
      </c>
      <c r="B407" t="s">
        <v>70</v>
      </c>
      <c r="C407" t="s">
        <v>18</v>
      </c>
      <c r="D407" t="s">
        <v>19</v>
      </c>
      <c r="E407" s="1">
        <v>1.8055389477521999</v>
      </c>
      <c r="F407" s="1">
        <v>0.116708199758426</v>
      </c>
      <c r="G407" s="1">
        <v>0.769590211970269</v>
      </c>
      <c r="H407" s="1">
        <v>0.12368505738122799</v>
      </c>
      <c r="I407" s="1">
        <v>2.5751291597224699</v>
      </c>
      <c r="J407" s="50">
        <v>0.24039325713965401</v>
      </c>
      <c r="N407" s="21"/>
      <c r="R407" s="21"/>
    </row>
    <row r="408" spans="1:18">
      <c r="A408" s="7" t="s">
        <v>123</v>
      </c>
      <c r="B408" t="s">
        <v>70</v>
      </c>
      <c r="C408" t="s">
        <v>20</v>
      </c>
      <c r="D408" t="s">
        <v>21</v>
      </c>
      <c r="E408" s="1">
        <v>1.05196371660081</v>
      </c>
      <c r="F408" s="1">
        <v>0.16737007147216301</v>
      </c>
      <c r="G408" s="1">
        <v>0.48286845178454502</v>
      </c>
      <c r="H408" s="1">
        <v>9.7007903758015407E-2</v>
      </c>
      <c r="I408" s="1">
        <v>1.5348321683853501</v>
      </c>
      <c r="J408" s="50">
        <v>0.26437797523017798</v>
      </c>
      <c r="N408" s="21"/>
      <c r="R408" s="21"/>
    </row>
    <row r="409" spans="1:18">
      <c r="A409" s="7" t="s">
        <v>123</v>
      </c>
      <c r="B409" t="s">
        <v>70</v>
      </c>
      <c r="C409" t="s">
        <v>25</v>
      </c>
      <c r="D409" t="s">
        <v>26</v>
      </c>
      <c r="E409" s="1">
        <v>0</v>
      </c>
      <c r="F409" s="1">
        <v>0</v>
      </c>
      <c r="G409" s="1">
        <v>0</v>
      </c>
      <c r="H409" s="1">
        <v>0</v>
      </c>
      <c r="I409" s="1">
        <v>0</v>
      </c>
      <c r="J409" s="50">
        <v>0</v>
      </c>
      <c r="N409" s="21"/>
      <c r="R409" s="21"/>
    </row>
    <row r="410" spans="1:18">
      <c r="A410" s="7" t="s">
        <v>123</v>
      </c>
      <c r="B410" t="s">
        <v>70</v>
      </c>
      <c r="C410" t="s">
        <v>22</v>
      </c>
      <c r="D410" t="s">
        <v>23</v>
      </c>
      <c r="E410" s="1">
        <v>0.21880330620010499</v>
      </c>
      <c r="F410" s="1">
        <v>9.1711021662872101E-3</v>
      </c>
      <c r="G410" s="1">
        <v>6.5939292266859698E-2</v>
      </c>
      <c r="H410" s="1">
        <v>2.3922133861084402E-3</v>
      </c>
      <c r="I410" s="1">
        <v>0.28474259846696498</v>
      </c>
      <c r="J410" s="50">
        <v>1.15633155523957E-2</v>
      </c>
      <c r="N410" s="21"/>
      <c r="R410" s="21"/>
    </row>
    <row r="411" spans="1:18">
      <c r="A411" s="7" t="s">
        <v>124</v>
      </c>
      <c r="B411" t="s">
        <v>70</v>
      </c>
      <c r="C411" t="s">
        <v>2</v>
      </c>
      <c r="D411" t="s">
        <v>3</v>
      </c>
      <c r="E411" s="1">
        <v>3.8955722116890399E-3</v>
      </c>
      <c r="F411" s="1">
        <v>3.7005521256120001E-3</v>
      </c>
      <c r="G411" s="1">
        <v>1.7778552310106999E-2</v>
      </c>
      <c r="H411" s="1">
        <v>1.0064637222211599E-2</v>
      </c>
      <c r="I411" s="1">
        <v>2.1674124521796002E-2</v>
      </c>
      <c r="J411" s="50">
        <v>1.37651893478236E-2</v>
      </c>
      <c r="N411" s="21"/>
      <c r="R411" s="21"/>
    </row>
    <row r="412" spans="1:18">
      <c r="A412" s="7" t="s">
        <v>124</v>
      </c>
      <c r="B412" t="s">
        <v>70</v>
      </c>
      <c r="C412" t="s">
        <v>4</v>
      </c>
      <c r="D412" t="s">
        <v>5</v>
      </c>
      <c r="E412" s="1">
        <v>1.14635454862396E-4</v>
      </c>
      <c r="F412" s="1">
        <v>3.9081898210033298E-3</v>
      </c>
      <c r="G412" s="1">
        <v>6.5021551448796998E-9</v>
      </c>
      <c r="H412" s="1">
        <v>8.3393246872793208E-9</v>
      </c>
      <c r="I412" s="1">
        <v>1.14641957017541E-4</v>
      </c>
      <c r="J412" s="50">
        <v>3.9081981603280198E-3</v>
      </c>
      <c r="N412" s="21"/>
      <c r="R412" s="21"/>
    </row>
    <row r="413" spans="1:18">
      <c r="A413" s="7" t="s">
        <v>124</v>
      </c>
      <c r="B413" t="s">
        <v>70</v>
      </c>
      <c r="C413" t="s">
        <v>6</v>
      </c>
      <c r="D413" t="s">
        <v>7</v>
      </c>
      <c r="E413" s="1">
        <v>1.2387275141536399E-5</v>
      </c>
      <c r="F413" s="1">
        <v>2.5662032967767401E-5</v>
      </c>
      <c r="G413" s="1">
        <v>3.6370476236312598E-5</v>
      </c>
      <c r="H413" s="1">
        <v>8.0668228431273199E-5</v>
      </c>
      <c r="I413" s="1">
        <v>4.8757751377848999E-5</v>
      </c>
      <c r="J413" s="50">
        <v>1.06330261399041E-4</v>
      </c>
      <c r="N413" s="21"/>
      <c r="R413" s="21"/>
    </row>
    <row r="414" spans="1:18">
      <c r="A414" s="7" t="s">
        <v>124</v>
      </c>
      <c r="B414" t="s">
        <v>70</v>
      </c>
      <c r="C414" t="s">
        <v>8</v>
      </c>
      <c r="D414" t="s">
        <v>9</v>
      </c>
      <c r="E414" s="1">
        <v>2.5593667357085199E-2</v>
      </c>
      <c r="F414" s="1">
        <v>9.7484440088501205E-3</v>
      </c>
      <c r="G414" s="1">
        <v>0.514734446381793</v>
      </c>
      <c r="H414" s="1">
        <v>0.22758251197999399</v>
      </c>
      <c r="I414" s="1">
        <v>0.54032811373887801</v>
      </c>
      <c r="J414" s="50">
        <v>0.23733095598884399</v>
      </c>
      <c r="N414" s="21"/>
      <c r="R414" s="21"/>
    </row>
    <row r="415" spans="1:18">
      <c r="A415" s="7" t="s">
        <v>124</v>
      </c>
      <c r="B415" t="s">
        <v>70</v>
      </c>
      <c r="C415" t="s">
        <v>10</v>
      </c>
      <c r="D415" t="s">
        <v>11</v>
      </c>
      <c r="E415" s="1">
        <v>2.4638709214961701E-3</v>
      </c>
      <c r="F415" s="1">
        <v>1.9868452813243099E-3</v>
      </c>
      <c r="G415" s="1">
        <v>3.3661239236612003E-2</v>
      </c>
      <c r="H415" s="1">
        <v>5.0190972466669898E-2</v>
      </c>
      <c r="I415" s="1">
        <v>3.6125110158108098E-2</v>
      </c>
      <c r="J415" s="50">
        <v>5.2177817747994203E-2</v>
      </c>
      <c r="N415" s="21"/>
      <c r="R415" s="21"/>
    </row>
    <row r="416" spans="1:18">
      <c r="A416" s="7" t="s">
        <v>124</v>
      </c>
      <c r="B416" t="s">
        <v>70</v>
      </c>
      <c r="C416" t="s">
        <v>12</v>
      </c>
      <c r="D416" t="s">
        <v>13</v>
      </c>
      <c r="E416" s="1">
        <v>2.9776568984352499E-2</v>
      </c>
      <c r="F416" s="1">
        <v>4.3369315547304296E-3</v>
      </c>
      <c r="G416" s="1">
        <v>0.18423595493450301</v>
      </c>
      <c r="H416" s="1">
        <v>3.4354369507586101E-2</v>
      </c>
      <c r="I416" s="1">
        <v>0.214012523918856</v>
      </c>
      <c r="J416" s="50">
        <v>3.8691301062316497E-2</v>
      </c>
      <c r="N416" s="21"/>
      <c r="R416" s="21"/>
    </row>
    <row r="417" spans="1:18">
      <c r="A417" s="7" t="s">
        <v>124</v>
      </c>
      <c r="B417" t="s">
        <v>70</v>
      </c>
      <c r="C417" t="s">
        <v>14</v>
      </c>
      <c r="D417" t="s">
        <v>15</v>
      </c>
      <c r="E417" s="1">
        <v>5.2756454785718504E-3</v>
      </c>
      <c r="F417" s="1">
        <v>5.8187608481453197E-3</v>
      </c>
      <c r="G417" s="1">
        <v>1.3865082127192299E-2</v>
      </c>
      <c r="H417" s="1">
        <v>7.8508226279894594E-3</v>
      </c>
      <c r="I417" s="1">
        <v>1.9140727605764199E-2</v>
      </c>
      <c r="J417" s="50">
        <v>1.3669583476134801E-2</v>
      </c>
      <c r="N417" s="21"/>
      <c r="R417" s="21"/>
    </row>
    <row r="418" spans="1:18">
      <c r="A418" s="7" t="s">
        <v>124</v>
      </c>
      <c r="B418" t="s">
        <v>70</v>
      </c>
      <c r="C418" t="s">
        <v>16</v>
      </c>
      <c r="D418" t="s">
        <v>17</v>
      </c>
      <c r="E418" s="1">
        <v>0.15542986095483899</v>
      </c>
      <c r="F418" s="1">
        <v>2.74240421860798E-2</v>
      </c>
      <c r="G418" s="1">
        <v>0.90672014177261995</v>
      </c>
      <c r="H418" s="1">
        <v>9.7630826096384807E-2</v>
      </c>
      <c r="I418" s="1">
        <v>1.06215000272746</v>
      </c>
      <c r="J418" s="50">
        <v>0.12505486828246501</v>
      </c>
      <c r="N418" s="21"/>
      <c r="R418" s="21"/>
    </row>
    <row r="419" spans="1:18">
      <c r="A419" s="7" t="s">
        <v>124</v>
      </c>
      <c r="B419" t="s">
        <v>70</v>
      </c>
      <c r="C419" t="s">
        <v>18</v>
      </c>
      <c r="D419" t="s">
        <v>19</v>
      </c>
      <c r="E419" s="1">
        <v>0.61385573813046002</v>
      </c>
      <c r="F419" s="1">
        <v>3.9636979604426303E-2</v>
      </c>
      <c r="G419" s="1">
        <v>0.24067158879641101</v>
      </c>
      <c r="H419" s="1">
        <v>3.8602436477625297E-2</v>
      </c>
      <c r="I419" s="1">
        <v>0.85452732692687094</v>
      </c>
      <c r="J419" s="50">
        <v>7.8239416082051594E-2</v>
      </c>
      <c r="N419" s="21"/>
      <c r="R419" s="21"/>
    </row>
    <row r="420" spans="1:18">
      <c r="A420" s="7" t="s">
        <v>124</v>
      </c>
      <c r="B420" t="s">
        <v>70</v>
      </c>
      <c r="C420" t="s">
        <v>20</v>
      </c>
      <c r="D420" t="s">
        <v>21</v>
      </c>
      <c r="E420" s="1">
        <v>0.359353981491631</v>
      </c>
      <c r="F420" s="1">
        <v>5.7249840111577702E-2</v>
      </c>
      <c r="G420" s="1">
        <v>9.3784882602046996E-2</v>
      </c>
      <c r="H420" s="1">
        <v>1.8846301588518001E-2</v>
      </c>
      <c r="I420" s="1">
        <v>0.45313886409367798</v>
      </c>
      <c r="J420" s="50">
        <v>7.6096141700095696E-2</v>
      </c>
      <c r="N420" s="21"/>
      <c r="R420" s="21"/>
    </row>
    <row r="421" spans="1:18">
      <c r="A421" s="7" t="s">
        <v>124</v>
      </c>
      <c r="B421" t="s">
        <v>70</v>
      </c>
      <c r="C421" t="s">
        <v>25</v>
      </c>
      <c r="D421" t="s">
        <v>26</v>
      </c>
      <c r="E421" s="1">
        <v>0</v>
      </c>
      <c r="F421" s="1">
        <v>0</v>
      </c>
      <c r="G421" s="1">
        <v>0</v>
      </c>
      <c r="H421" s="1">
        <v>0</v>
      </c>
      <c r="I421" s="1">
        <v>0</v>
      </c>
      <c r="J421" s="50">
        <v>0</v>
      </c>
      <c r="N421" s="21"/>
      <c r="R421" s="21"/>
    </row>
    <row r="422" spans="1:18">
      <c r="A422" s="7" t="s">
        <v>124</v>
      </c>
      <c r="B422" t="s">
        <v>70</v>
      </c>
      <c r="C422" t="s">
        <v>22</v>
      </c>
      <c r="D422" t="s">
        <v>23</v>
      </c>
      <c r="E422" s="1">
        <v>0.199528664824002</v>
      </c>
      <c r="F422" s="1">
        <v>8.3755351371371002E-3</v>
      </c>
      <c r="G422" s="1">
        <v>4.72955045450838E-2</v>
      </c>
      <c r="H422" s="1">
        <v>1.7230489131633199E-3</v>
      </c>
      <c r="I422" s="1">
        <v>0.24682416936908599</v>
      </c>
      <c r="J422" s="50">
        <v>1.00985840503004E-2</v>
      </c>
      <c r="N422" s="21"/>
      <c r="R422" s="21"/>
    </row>
    <row r="423" spans="1:18">
      <c r="A423" s="7" t="s">
        <v>125</v>
      </c>
      <c r="B423" t="s">
        <v>70</v>
      </c>
      <c r="C423" t="s">
        <v>2</v>
      </c>
      <c r="D423" t="s">
        <v>3</v>
      </c>
      <c r="E423" s="1">
        <v>9.9680796992133707E-3</v>
      </c>
      <c r="F423" s="1">
        <v>8.6057838138087796E-3</v>
      </c>
      <c r="G423" s="1">
        <v>0.1235335709126</v>
      </c>
      <c r="H423" s="1">
        <v>0.116039832816099</v>
      </c>
      <c r="I423" s="1">
        <v>0.13350165061181299</v>
      </c>
      <c r="J423" s="50">
        <v>0.124645616629908</v>
      </c>
      <c r="N423" s="21"/>
      <c r="R423" s="21"/>
    </row>
    <row r="424" spans="1:18">
      <c r="A424" s="7" t="s">
        <v>125</v>
      </c>
      <c r="B424" t="s">
        <v>70</v>
      </c>
      <c r="C424" t="s">
        <v>4</v>
      </c>
      <c r="D424" t="s">
        <v>5</v>
      </c>
      <c r="E424" s="1">
        <v>2.15684398129381E-4</v>
      </c>
      <c r="F424" s="1">
        <v>8.3362457612989709E-3</v>
      </c>
      <c r="G424" s="1">
        <v>5.5471769663563097E-9</v>
      </c>
      <c r="H424" s="1">
        <v>7.7616042003286602E-9</v>
      </c>
      <c r="I424" s="1">
        <v>2.1568994530634701E-4</v>
      </c>
      <c r="J424" s="50">
        <v>8.3362535229031705E-3</v>
      </c>
      <c r="N424" s="21"/>
      <c r="R424" s="21"/>
    </row>
    <row r="425" spans="1:18">
      <c r="A425" s="7" t="s">
        <v>125</v>
      </c>
      <c r="B425" t="s">
        <v>70</v>
      </c>
      <c r="C425" t="s">
        <v>6</v>
      </c>
      <c r="D425" t="s">
        <v>7</v>
      </c>
      <c r="E425" s="1">
        <v>5.02883597295711E-5</v>
      </c>
      <c r="F425" s="1">
        <v>1.09295979856342E-4</v>
      </c>
      <c r="G425" s="1">
        <v>9.6527078355988394E-2</v>
      </c>
      <c r="H425" s="1">
        <v>0.21201599704803201</v>
      </c>
      <c r="I425" s="1">
        <v>9.6577366715717997E-2</v>
      </c>
      <c r="J425" s="50">
        <v>0.21212529302788799</v>
      </c>
      <c r="N425" s="21"/>
      <c r="R425" s="21"/>
    </row>
    <row r="426" spans="1:18">
      <c r="A426" s="7" t="s">
        <v>125</v>
      </c>
      <c r="B426" t="s">
        <v>70</v>
      </c>
      <c r="C426" t="s">
        <v>8</v>
      </c>
      <c r="D426" t="s">
        <v>9</v>
      </c>
      <c r="E426" s="1">
        <v>1.10408203714569E-2</v>
      </c>
      <c r="F426" s="1">
        <v>4.2441208769983998E-3</v>
      </c>
      <c r="G426" s="1">
        <v>3.4222322215575203E-2</v>
      </c>
      <c r="H426" s="1">
        <v>1.4195757630352201E-2</v>
      </c>
      <c r="I426" s="1">
        <v>4.5263142587032103E-2</v>
      </c>
      <c r="J426" s="50">
        <v>1.8439878507350599E-2</v>
      </c>
      <c r="N426" s="21"/>
      <c r="R426" s="21"/>
    </row>
    <row r="427" spans="1:18">
      <c r="A427" s="7" t="s">
        <v>125</v>
      </c>
      <c r="B427" t="s">
        <v>70</v>
      </c>
      <c r="C427" t="s">
        <v>10</v>
      </c>
      <c r="D427" t="s">
        <v>11</v>
      </c>
      <c r="E427" s="1">
        <v>2.3197644147778299E-3</v>
      </c>
      <c r="F427" s="1">
        <v>1.7437400751091499E-3</v>
      </c>
      <c r="G427" s="1">
        <v>1.8657210721029601E-2</v>
      </c>
      <c r="H427" s="1">
        <v>1.6618384743170699E-2</v>
      </c>
      <c r="I427" s="1">
        <v>2.0976975135807398E-2</v>
      </c>
      <c r="J427" s="50">
        <v>1.8362124818279799E-2</v>
      </c>
      <c r="N427" s="21"/>
      <c r="R427" s="21"/>
    </row>
    <row r="428" spans="1:18">
      <c r="A428" s="7" t="s">
        <v>125</v>
      </c>
      <c r="B428" t="s">
        <v>70</v>
      </c>
      <c r="C428" t="s">
        <v>12</v>
      </c>
      <c r="D428" t="s">
        <v>13</v>
      </c>
      <c r="E428" s="1">
        <v>2.4421820058307401E-2</v>
      </c>
      <c r="F428" s="1">
        <v>3.5831920044966598E-3</v>
      </c>
      <c r="G428" s="1">
        <v>7.57144978130976E-3</v>
      </c>
      <c r="H428" s="1">
        <v>1.4060336795019401E-3</v>
      </c>
      <c r="I428" s="1">
        <v>3.19932698396172E-2</v>
      </c>
      <c r="J428" s="50">
        <v>4.9892256839985999E-3</v>
      </c>
      <c r="N428" s="21"/>
      <c r="R428" s="21"/>
    </row>
    <row r="429" spans="1:18">
      <c r="A429" s="7" t="s">
        <v>125</v>
      </c>
      <c r="B429" t="s">
        <v>70</v>
      </c>
      <c r="C429" t="s">
        <v>14</v>
      </c>
      <c r="D429" t="s">
        <v>15</v>
      </c>
      <c r="E429" s="1">
        <v>4.4441286791409799E-3</v>
      </c>
      <c r="F429" s="1">
        <v>4.8887923041397103E-3</v>
      </c>
      <c r="G429" s="1">
        <v>8.4300345194292095E-2</v>
      </c>
      <c r="H429" s="1">
        <v>5.06718832020185E-2</v>
      </c>
      <c r="I429" s="1">
        <v>8.8744473873433094E-2</v>
      </c>
      <c r="J429" s="50">
        <v>5.5560675506158202E-2</v>
      </c>
      <c r="N429" s="21"/>
      <c r="R429" s="21"/>
    </row>
    <row r="430" spans="1:18">
      <c r="A430" s="7" t="s">
        <v>125</v>
      </c>
      <c r="B430" t="s">
        <v>70</v>
      </c>
      <c r="C430" t="s">
        <v>16</v>
      </c>
      <c r="D430" t="s">
        <v>17</v>
      </c>
      <c r="E430" s="1">
        <v>4.7478229080091902E-2</v>
      </c>
      <c r="F430" s="1">
        <v>1.0581129303270599E-2</v>
      </c>
      <c r="G430" s="1">
        <v>9.1300340406864702E-2</v>
      </c>
      <c r="H430" s="1">
        <v>1.53665877460976E-2</v>
      </c>
      <c r="I430" s="1">
        <v>0.13877856948695699</v>
      </c>
      <c r="J430" s="50">
        <v>2.5947717049368199E-2</v>
      </c>
      <c r="N430" s="21"/>
      <c r="R430" s="21"/>
    </row>
    <row r="431" spans="1:18">
      <c r="A431" s="7" t="s">
        <v>125</v>
      </c>
      <c r="B431" t="s">
        <v>70</v>
      </c>
      <c r="C431" t="s">
        <v>18</v>
      </c>
      <c r="D431" t="s">
        <v>19</v>
      </c>
      <c r="E431" s="1">
        <v>0.48738904692117602</v>
      </c>
      <c r="F431" s="1">
        <v>3.15732720324476E-2</v>
      </c>
      <c r="G431" s="1">
        <v>0.29433370173487</v>
      </c>
      <c r="H431" s="1">
        <v>4.7668181426645098E-2</v>
      </c>
      <c r="I431" s="1">
        <v>0.78172274865604596</v>
      </c>
      <c r="J431" s="50">
        <v>7.9241453459092698E-2</v>
      </c>
      <c r="N431" s="21"/>
      <c r="R431" s="21"/>
    </row>
    <row r="432" spans="1:18">
      <c r="A432" s="7" t="s">
        <v>125</v>
      </c>
      <c r="B432" t="s">
        <v>70</v>
      </c>
      <c r="C432" t="s">
        <v>20</v>
      </c>
      <c r="D432" t="s">
        <v>21</v>
      </c>
      <c r="E432" s="1">
        <v>0.34110110491976903</v>
      </c>
      <c r="F432" s="1">
        <v>5.41711480908358E-2</v>
      </c>
      <c r="G432" s="1">
        <v>3.5495667763180999E-2</v>
      </c>
      <c r="H432" s="1">
        <v>7.1309657691713399E-3</v>
      </c>
      <c r="I432" s="1">
        <v>0.37659677268295</v>
      </c>
      <c r="J432" s="50">
        <v>6.1302113860007099E-2</v>
      </c>
      <c r="N432" s="21"/>
      <c r="R432" s="21"/>
    </row>
    <row r="433" spans="1:18">
      <c r="A433" s="7" t="s">
        <v>125</v>
      </c>
      <c r="B433" t="s">
        <v>70</v>
      </c>
      <c r="C433" t="s">
        <v>25</v>
      </c>
      <c r="D433" t="s">
        <v>26</v>
      </c>
      <c r="E433" s="1">
        <v>0</v>
      </c>
      <c r="F433" s="1">
        <v>0</v>
      </c>
      <c r="G433" s="1">
        <v>0</v>
      </c>
      <c r="H433" s="1">
        <v>0</v>
      </c>
      <c r="I433" s="1">
        <v>0</v>
      </c>
      <c r="J433" s="50">
        <v>0</v>
      </c>
      <c r="N433" s="21"/>
      <c r="R433" s="21"/>
    </row>
    <row r="434" spans="1:18">
      <c r="A434" s="7" t="s">
        <v>125</v>
      </c>
      <c r="B434" t="s">
        <v>70</v>
      </c>
      <c r="C434" t="s">
        <v>22</v>
      </c>
      <c r="D434" t="s">
        <v>23</v>
      </c>
      <c r="E434" s="1">
        <v>0.15143679440639499</v>
      </c>
      <c r="F434" s="1">
        <v>6.3519334217441896E-3</v>
      </c>
      <c r="G434" s="1">
        <v>1.4608195579525101E-2</v>
      </c>
      <c r="H434" s="1">
        <v>5.2726550435813996E-4</v>
      </c>
      <c r="I434" s="1">
        <v>0.16604498998591999</v>
      </c>
      <c r="J434" s="50">
        <v>6.8791989261023298E-3</v>
      </c>
      <c r="N434" s="21"/>
      <c r="R434" s="21"/>
    </row>
    <row r="435" spans="1:18">
      <c r="A435" s="7" t="s">
        <v>126</v>
      </c>
      <c r="B435" t="s">
        <v>70</v>
      </c>
      <c r="C435" t="s">
        <v>2</v>
      </c>
      <c r="D435" t="s">
        <v>3</v>
      </c>
      <c r="E435" s="1">
        <v>6.8866831118068001E-3</v>
      </c>
      <c r="F435" s="1">
        <v>6.5488030088400899E-3</v>
      </c>
      <c r="G435" s="1">
        <v>1.73713675561484E-2</v>
      </c>
      <c r="H435" s="1">
        <v>1.24145694718067E-2</v>
      </c>
      <c r="I435" s="1">
        <v>2.4258050667955201E-2</v>
      </c>
      <c r="J435" s="50">
        <v>1.8963372480646799E-2</v>
      </c>
      <c r="N435" s="21"/>
      <c r="R435" s="21"/>
    </row>
    <row r="436" spans="1:18">
      <c r="A436" s="7" t="s">
        <v>126</v>
      </c>
      <c r="B436" t="s">
        <v>70</v>
      </c>
      <c r="C436" t="s">
        <v>4</v>
      </c>
      <c r="D436" t="s">
        <v>5</v>
      </c>
      <c r="E436" s="1">
        <v>1.9513806697623399E-4</v>
      </c>
      <c r="F436" s="1">
        <v>6.0869639470967803E-3</v>
      </c>
      <c r="G436" s="1">
        <v>4.51139756000262E-10</v>
      </c>
      <c r="H436" s="1">
        <v>3.9479534834253399E-10</v>
      </c>
      <c r="I436" s="1">
        <v>1.9513851811599E-4</v>
      </c>
      <c r="J436" s="50">
        <v>6.0869643418921303E-3</v>
      </c>
      <c r="N436" s="21"/>
      <c r="R436" s="21"/>
    </row>
    <row r="437" spans="1:18">
      <c r="A437" s="7" t="s">
        <v>126</v>
      </c>
      <c r="B437" t="s">
        <v>70</v>
      </c>
      <c r="C437" t="s">
        <v>6</v>
      </c>
      <c r="D437" t="s">
        <v>7</v>
      </c>
      <c r="E437" s="1">
        <v>3.7330835533871701E-5</v>
      </c>
      <c r="F437" s="1">
        <v>7.6406568922734606E-5</v>
      </c>
      <c r="G437" s="1">
        <v>2.5353874067180702E-4</v>
      </c>
      <c r="H437" s="1">
        <v>5.6272041578080004E-4</v>
      </c>
      <c r="I437" s="1">
        <v>2.9086957620567901E-4</v>
      </c>
      <c r="J437" s="50">
        <v>6.3912698470353503E-4</v>
      </c>
      <c r="N437" s="21"/>
      <c r="R437" s="21"/>
    </row>
    <row r="438" spans="1:18">
      <c r="A438" s="7" t="s">
        <v>126</v>
      </c>
      <c r="B438" t="s">
        <v>70</v>
      </c>
      <c r="C438" t="s">
        <v>8</v>
      </c>
      <c r="D438" t="s">
        <v>9</v>
      </c>
      <c r="E438" s="1">
        <v>1.9548282643673798E-2</v>
      </c>
      <c r="F438" s="1">
        <v>7.5495167380081902E-3</v>
      </c>
      <c r="G438" s="1">
        <v>0.17835736200715599</v>
      </c>
      <c r="H438" s="1">
        <v>9.1504737037359299E-2</v>
      </c>
      <c r="I438" s="1">
        <v>0.19790564465082999</v>
      </c>
      <c r="J438" s="50">
        <v>9.9054253775367501E-2</v>
      </c>
      <c r="N438" s="21"/>
      <c r="R438" s="21"/>
    </row>
    <row r="439" spans="1:18">
      <c r="A439" s="7" t="s">
        <v>126</v>
      </c>
      <c r="B439" t="s">
        <v>70</v>
      </c>
      <c r="C439" t="s">
        <v>10</v>
      </c>
      <c r="D439" t="s">
        <v>11</v>
      </c>
      <c r="E439" s="1">
        <v>3.4983710101511201E-3</v>
      </c>
      <c r="F439" s="1">
        <v>2.5330301981575502E-3</v>
      </c>
      <c r="G439" s="1">
        <v>2.7401084754806501E-2</v>
      </c>
      <c r="H439" s="1">
        <v>3.57353958695436E-2</v>
      </c>
      <c r="I439" s="1">
        <v>3.08994557649576E-2</v>
      </c>
      <c r="J439" s="50">
        <v>3.8268426067701103E-2</v>
      </c>
      <c r="N439" s="21"/>
      <c r="R439" s="21"/>
    </row>
    <row r="440" spans="1:18">
      <c r="A440" s="7" t="s">
        <v>126</v>
      </c>
      <c r="B440" t="s">
        <v>70</v>
      </c>
      <c r="C440" t="s">
        <v>12</v>
      </c>
      <c r="D440" t="s">
        <v>13</v>
      </c>
      <c r="E440" s="1">
        <v>6.8977731100796094E-2</v>
      </c>
      <c r="F440" s="1">
        <v>1.01780333166052E-2</v>
      </c>
      <c r="G440" s="1">
        <v>3.6518320953953097E-2</v>
      </c>
      <c r="H440" s="1">
        <v>6.7803123980832002E-3</v>
      </c>
      <c r="I440" s="1">
        <v>0.105496052054749</v>
      </c>
      <c r="J440" s="50">
        <v>1.6958345714688398E-2</v>
      </c>
      <c r="N440" s="21"/>
      <c r="R440" s="21"/>
    </row>
    <row r="441" spans="1:18">
      <c r="A441" s="7" t="s">
        <v>126</v>
      </c>
      <c r="B441" t="s">
        <v>70</v>
      </c>
      <c r="C441" t="s">
        <v>14</v>
      </c>
      <c r="D441" t="s">
        <v>15</v>
      </c>
      <c r="E441" s="1">
        <v>7.9068662354620806E-3</v>
      </c>
      <c r="F441" s="1">
        <v>8.6550469350626397E-3</v>
      </c>
      <c r="G441" s="1">
        <v>2.9876290102685599E-2</v>
      </c>
      <c r="H441" s="1">
        <v>1.85516447176657E-2</v>
      </c>
      <c r="I441" s="1">
        <v>3.7783156338147703E-2</v>
      </c>
      <c r="J441" s="50">
        <v>2.7206691652728401E-2</v>
      </c>
      <c r="N441" s="21"/>
      <c r="R441" s="21"/>
    </row>
    <row r="442" spans="1:18">
      <c r="A442" s="7" t="s">
        <v>126</v>
      </c>
      <c r="B442" t="s">
        <v>70</v>
      </c>
      <c r="C442" t="s">
        <v>16</v>
      </c>
      <c r="D442" t="s">
        <v>17</v>
      </c>
      <c r="E442" s="1">
        <v>0.17243216309256801</v>
      </c>
      <c r="F442" s="1">
        <v>3.7850656563589401E-2</v>
      </c>
      <c r="G442" s="1">
        <v>0.70239501973046004</v>
      </c>
      <c r="H442" s="1">
        <v>0.110993587560965</v>
      </c>
      <c r="I442" s="1">
        <v>0.87482718282302796</v>
      </c>
      <c r="J442" s="50">
        <v>0.14884424412455399</v>
      </c>
      <c r="N442" s="21"/>
      <c r="R442" s="21"/>
    </row>
    <row r="443" spans="1:18">
      <c r="A443" s="7" t="s">
        <v>126</v>
      </c>
      <c r="B443" t="s">
        <v>70</v>
      </c>
      <c r="C443" t="s">
        <v>18</v>
      </c>
      <c r="D443" t="s">
        <v>19</v>
      </c>
      <c r="E443" s="1">
        <v>1.2057887887169001</v>
      </c>
      <c r="F443" s="1">
        <v>7.8692863722721204E-2</v>
      </c>
      <c r="G443" s="1">
        <v>0.40770404985757103</v>
      </c>
      <c r="H443" s="1">
        <v>6.6781358560428397E-2</v>
      </c>
      <c r="I443" s="1">
        <v>1.61349283857447</v>
      </c>
      <c r="J443" s="50">
        <v>0.14547422228314999</v>
      </c>
      <c r="N443" s="21"/>
      <c r="R443" s="21"/>
    </row>
    <row r="444" spans="1:18">
      <c r="A444" s="7" t="s">
        <v>126</v>
      </c>
      <c r="B444" t="s">
        <v>70</v>
      </c>
      <c r="C444" t="s">
        <v>20</v>
      </c>
      <c r="D444" t="s">
        <v>21</v>
      </c>
      <c r="E444" s="1">
        <v>0.61466057750348002</v>
      </c>
      <c r="F444" s="1">
        <v>9.7480008068791896E-2</v>
      </c>
      <c r="G444" s="1">
        <v>8.5873114983850904E-2</v>
      </c>
      <c r="H444" s="1">
        <v>1.7250027744344198E-2</v>
      </c>
      <c r="I444" s="1">
        <v>0.70053369248733099</v>
      </c>
      <c r="J444" s="50">
        <v>0.114730035813136</v>
      </c>
      <c r="N444" s="21"/>
      <c r="R444" s="21"/>
    </row>
    <row r="445" spans="1:18">
      <c r="A445" s="7" t="s">
        <v>126</v>
      </c>
      <c r="B445" t="s">
        <v>70</v>
      </c>
      <c r="C445" t="s">
        <v>25</v>
      </c>
      <c r="D445" t="s">
        <v>26</v>
      </c>
      <c r="E445" s="1">
        <v>0</v>
      </c>
      <c r="F445" s="1">
        <v>0</v>
      </c>
      <c r="G445" s="1">
        <v>0</v>
      </c>
      <c r="H445" s="1">
        <v>0</v>
      </c>
      <c r="I445" s="1">
        <v>0</v>
      </c>
      <c r="J445" s="50">
        <v>0</v>
      </c>
      <c r="N445" s="21"/>
      <c r="R445" s="21"/>
    </row>
    <row r="446" spans="1:18">
      <c r="A446" s="7" t="s">
        <v>126</v>
      </c>
      <c r="B446" t="s">
        <v>70</v>
      </c>
      <c r="C446" t="s">
        <v>22</v>
      </c>
      <c r="D446" t="s">
        <v>23</v>
      </c>
      <c r="E446" s="1">
        <v>0.43558327466345098</v>
      </c>
      <c r="F446" s="1">
        <v>1.8285451963547E-2</v>
      </c>
      <c r="G446" s="1">
        <v>0.14504551695051501</v>
      </c>
      <c r="H446" s="1">
        <v>5.2565814297246896E-3</v>
      </c>
      <c r="I446" s="1">
        <v>0.58062879161396597</v>
      </c>
      <c r="J446" s="50">
        <v>2.35420333932717E-2</v>
      </c>
      <c r="N446" s="21"/>
      <c r="R446" s="21"/>
    </row>
    <row r="447" spans="1:18">
      <c r="A447" s="7" t="s">
        <v>127</v>
      </c>
      <c r="B447" t="s">
        <v>70</v>
      </c>
      <c r="C447" t="s">
        <v>2</v>
      </c>
      <c r="D447" t="s">
        <v>3</v>
      </c>
      <c r="E447" s="1">
        <v>2.6920680679440399E-3</v>
      </c>
      <c r="F447" s="1">
        <v>2.4249696807773099E-3</v>
      </c>
      <c r="G447" s="1">
        <v>1.87902040044482E-2</v>
      </c>
      <c r="H447" s="1">
        <v>1.2649148680831401E-2</v>
      </c>
      <c r="I447" s="1">
        <v>2.1482272072392301E-2</v>
      </c>
      <c r="J447" s="50">
        <v>1.5074118361608701E-2</v>
      </c>
      <c r="N447" s="21"/>
      <c r="R447" s="21"/>
    </row>
    <row r="448" spans="1:18">
      <c r="A448" s="7" t="s">
        <v>127</v>
      </c>
      <c r="B448" t="s">
        <v>70</v>
      </c>
      <c r="C448" t="s">
        <v>4</v>
      </c>
      <c r="D448" t="s">
        <v>5</v>
      </c>
      <c r="E448" s="1">
        <v>2.28629621501256E-4</v>
      </c>
      <c r="F448" s="1">
        <v>7.2056597640606998E-3</v>
      </c>
      <c r="G448" s="1">
        <v>1.43289630696328E-5</v>
      </c>
      <c r="H448" s="1">
        <v>8.0565763109176095E-5</v>
      </c>
      <c r="I448" s="1">
        <v>2.42958584570889E-4</v>
      </c>
      <c r="J448" s="50">
        <v>7.2862255271698801E-3</v>
      </c>
      <c r="N448" s="21"/>
      <c r="R448" s="21"/>
    </row>
    <row r="449" spans="1:18">
      <c r="A449" s="7" t="s">
        <v>127</v>
      </c>
      <c r="B449" t="s">
        <v>70</v>
      </c>
      <c r="C449" t="s">
        <v>6</v>
      </c>
      <c r="D449" t="s">
        <v>7</v>
      </c>
      <c r="E449" s="1">
        <v>9.2277446671126801E-5</v>
      </c>
      <c r="F449" s="1">
        <v>1.97459829981025E-4</v>
      </c>
      <c r="G449" s="1">
        <v>0.81860237791991497</v>
      </c>
      <c r="H449" s="1">
        <v>1.28139368071131</v>
      </c>
      <c r="I449" s="1">
        <v>0.81869465536658603</v>
      </c>
      <c r="J449" s="50">
        <v>1.2815911405412901</v>
      </c>
      <c r="N449" s="21"/>
      <c r="R449" s="21"/>
    </row>
    <row r="450" spans="1:18">
      <c r="A450" s="7" t="s">
        <v>127</v>
      </c>
      <c r="B450" t="s">
        <v>70</v>
      </c>
      <c r="C450" t="s">
        <v>8</v>
      </c>
      <c r="D450" t="s">
        <v>9</v>
      </c>
      <c r="E450" s="1">
        <v>6.3689647637352603E-3</v>
      </c>
      <c r="F450" s="1">
        <v>2.43641965838933E-3</v>
      </c>
      <c r="G450" s="1">
        <v>4.0453786800840998E-3</v>
      </c>
      <c r="H450" s="1">
        <v>1.8295557088998801E-3</v>
      </c>
      <c r="I450" s="1">
        <v>1.0414343443819399E-2</v>
      </c>
      <c r="J450" s="50">
        <v>4.2659753672892198E-3</v>
      </c>
      <c r="N450" s="21"/>
      <c r="R450" s="21"/>
    </row>
    <row r="451" spans="1:18">
      <c r="A451" s="7" t="s">
        <v>127</v>
      </c>
      <c r="B451" t="s">
        <v>70</v>
      </c>
      <c r="C451" t="s">
        <v>10</v>
      </c>
      <c r="D451" t="s">
        <v>11</v>
      </c>
      <c r="E451" s="1">
        <v>2.3255268164769798E-3</v>
      </c>
      <c r="F451" s="1">
        <v>1.49424413395454E-3</v>
      </c>
      <c r="G451" s="1">
        <v>2.9395477031223601E-3</v>
      </c>
      <c r="H451" s="1">
        <v>1.9488232606987401E-3</v>
      </c>
      <c r="I451" s="1">
        <v>5.2650745195993399E-3</v>
      </c>
      <c r="J451" s="50">
        <v>3.4430673946532799E-3</v>
      </c>
      <c r="N451" s="21"/>
      <c r="R451" s="21"/>
    </row>
    <row r="452" spans="1:18">
      <c r="A452" s="7" t="s">
        <v>127</v>
      </c>
      <c r="B452" t="s">
        <v>70</v>
      </c>
      <c r="C452" t="s">
        <v>12</v>
      </c>
      <c r="D452" t="s">
        <v>13</v>
      </c>
      <c r="E452" s="1">
        <v>2.5250077099894401E-2</v>
      </c>
      <c r="F452" s="1">
        <v>3.9865467090341904E-3</v>
      </c>
      <c r="G452" s="1">
        <v>5.6775660597007298E-3</v>
      </c>
      <c r="H452" s="1">
        <v>9.6592110569942904E-4</v>
      </c>
      <c r="I452" s="1">
        <v>3.0927643159595099E-2</v>
      </c>
      <c r="J452" s="50">
        <v>4.9524678147336203E-3</v>
      </c>
      <c r="N452" s="21"/>
      <c r="R452" s="21"/>
    </row>
    <row r="453" spans="1:18">
      <c r="A453" s="7" t="s">
        <v>127</v>
      </c>
      <c r="B453" t="s">
        <v>70</v>
      </c>
      <c r="C453" t="s">
        <v>14</v>
      </c>
      <c r="D453" t="s">
        <v>15</v>
      </c>
      <c r="E453" s="1">
        <v>2.2860343698408499E-3</v>
      </c>
      <c r="F453" s="1">
        <v>2.4591582014392901E-3</v>
      </c>
      <c r="G453" s="1">
        <v>4.4515235353503901E-4</v>
      </c>
      <c r="H453" s="1">
        <v>2.4753991429314203E-4</v>
      </c>
      <c r="I453" s="1">
        <v>2.73118672337589E-3</v>
      </c>
      <c r="J453" s="50">
        <v>2.7066981157324302E-3</v>
      </c>
      <c r="N453" s="21"/>
      <c r="R453" s="21"/>
    </row>
    <row r="454" spans="1:18">
      <c r="A454" s="7" t="s">
        <v>127</v>
      </c>
      <c r="B454" t="s">
        <v>70</v>
      </c>
      <c r="C454" t="s">
        <v>16</v>
      </c>
      <c r="D454" t="s">
        <v>17</v>
      </c>
      <c r="E454" s="1">
        <v>3.1993544921657097E-2</v>
      </c>
      <c r="F454" s="1">
        <v>5.9976021062028402E-3</v>
      </c>
      <c r="G454" s="1">
        <v>1.86324185202367E-3</v>
      </c>
      <c r="H454" s="1">
        <v>3.44866404410358E-4</v>
      </c>
      <c r="I454" s="1">
        <v>3.3856786773680703E-2</v>
      </c>
      <c r="J454" s="50">
        <v>6.3424685106131997E-3</v>
      </c>
      <c r="N454" s="21"/>
      <c r="R454" s="21"/>
    </row>
    <row r="455" spans="1:18">
      <c r="A455" s="7" t="s">
        <v>127</v>
      </c>
      <c r="B455" t="s">
        <v>70</v>
      </c>
      <c r="C455" t="s">
        <v>18</v>
      </c>
      <c r="D455" t="s">
        <v>19</v>
      </c>
      <c r="E455" s="1">
        <v>0.41778578183312298</v>
      </c>
      <c r="F455" s="1">
        <v>2.66604853362294E-2</v>
      </c>
      <c r="G455" s="1">
        <v>1.2402051592695E-2</v>
      </c>
      <c r="H455" s="1">
        <v>2.2083883583491502E-3</v>
      </c>
      <c r="I455" s="1">
        <v>0.43018783342581801</v>
      </c>
      <c r="J455" s="50">
        <v>2.8868873694578599E-2</v>
      </c>
      <c r="N455" s="21"/>
      <c r="R455" s="21"/>
    </row>
    <row r="456" spans="1:18">
      <c r="A456" s="7" t="s">
        <v>127</v>
      </c>
      <c r="B456" t="s">
        <v>70</v>
      </c>
      <c r="C456" t="s">
        <v>20</v>
      </c>
      <c r="D456" t="s">
        <v>21</v>
      </c>
      <c r="E456" s="1">
        <v>0.29824538502655701</v>
      </c>
      <c r="F456" s="1">
        <v>4.8183582043897298E-2</v>
      </c>
      <c r="G456" s="1">
        <v>3.8558847294402798E-4</v>
      </c>
      <c r="H456" s="1">
        <v>7.8164318588406706E-5</v>
      </c>
      <c r="I456" s="1">
        <v>0.29863097349950102</v>
      </c>
      <c r="J456" s="50">
        <v>4.8261746362485702E-2</v>
      </c>
      <c r="N456" s="21"/>
      <c r="R456" s="21"/>
    </row>
    <row r="457" spans="1:18">
      <c r="A457" s="7" t="s">
        <v>127</v>
      </c>
      <c r="B457" t="s">
        <v>70</v>
      </c>
      <c r="C457" t="s">
        <v>25</v>
      </c>
      <c r="D457" t="s">
        <v>26</v>
      </c>
      <c r="E457" s="1">
        <v>0</v>
      </c>
      <c r="F457" s="1">
        <v>0</v>
      </c>
      <c r="G457" s="1">
        <v>0</v>
      </c>
      <c r="H457" s="1">
        <v>0</v>
      </c>
      <c r="I457" s="1">
        <v>0</v>
      </c>
      <c r="J457" s="50">
        <v>0</v>
      </c>
      <c r="N457" s="21"/>
      <c r="R457" s="21"/>
    </row>
    <row r="458" spans="1:18">
      <c r="A458" s="7" t="s">
        <v>127</v>
      </c>
      <c r="B458" t="s">
        <v>70</v>
      </c>
      <c r="C458" t="s">
        <v>22</v>
      </c>
      <c r="D458" t="s">
        <v>23</v>
      </c>
      <c r="E458" s="1">
        <v>0.22522008403330501</v>
      </c>
      <c r="F458" s="1">
        <v>1.01217502248485E-2</v>
      </c>
      <c r="G458" s="1">
        <v>1.51308141692768E-3</v>
      </c>
      <c r="H458" s="1">
        <v>6.2059877912888894E-5</v>
      </c>
      <c r="I458" s="1">
        <v>0.226733165450233</v>
      </c>
      <c r="J458" s="50">
        <v>1.01838101027614E-2</v>
      </c>
      <c r="N458" s="21"/>
      <c r="R458" s="21"/>
    </row>
    <row r="459" spans="1:18">
      <c r="A459" s="7" t="s">
        <v>128</v>
      </c>
      <c r="B459" t="s">
        <v>70</v>
      </c>
      <c r="C459" t="s">
        <v>2</v>
      </c>
      <c r="D459" t="s">
        <v>3</v>
      </c>
      <c r="E459" s="1">
        <v>4.8215115684922698E-2</v>
      </c>
      <c r="F459" s="1">
        <v>4.6142557192061E-2</v>
      </c>
      <c r="G459" s="1">
        <v>0.205189004760472</v>
      </c>
      <c r="H459" s="1">
        <v>0.20031629655682701</v>
      </c>
      <c r="I459" s="1">
        <v>0.25340412044539401</v>
      </c>
      <c r="J459" s="50">
        <v>0.24645885374888801</v>
      </c>
      <c r="N459" s="21"/>
      <c r="R459" s="21"/>
    </row>
    <row r="460" spans="1:18">
      <c r="A460" s="7" t="s">
        <v>128</v>
      </c>
      <c r="B460" t="s">
        <v>70</v>
      </c>
      <c r="C460" t="s">
        <v>4</v>
      </c>
      <c r="D460" t="s">
        <v>5</v>
      </c>
      <c r="E460" s="1">
        <v>1.6299941201962001E-3</v>
      </c>
      <c r="F460" s="1">
        <v>8.4036985071370904E-2</v>
      </c>
      <c r="G460" s="1">
        <v>1.9781662830639E-3</v>
      </c>
      <c r="H460" s="1">
        <v>3.2350625321044303E-2</v>
      </c>
      <c r="I460" s="1">
        <v>3.6081604032600998E-3</v>
      </c>
      <c r="J460" s="50">
        <v>0.11638761039241501</v>
      </c>
      <c r="N460" s="21"/>
      <c r="R460" s="21"/>
    </row>
    <row r="461" spans="1:18">
      <c r="A461" s="7" t="s">
        <v>128</v>
      </c>
      <c r="B461" t="s">
        <v>70</v>
      </c>
      <c r="C461" t="s">
        <v>6</v>
      </c>
      <c r="D461" t="s">
        <v>7</v>
      </c>
      <c r="E461" s="1">
        <v>3.3519606190049399E-3</v>
      </c>
      <c r="F461" s="1">
        <v>7.1666268049331303E-3</v>
      </c>
      <c r="G461" s="1">
        <v>10.890699761193201</v>
      </c>
      <c r="H461" s="1">
        <v>21.342116780042101</v>
      </c>
      <c r="I461" s="1">
        <v>10.8940517218122</v>
      </c>
      <c r="J461" s="50">
        <v>21.349283406847</v>
      </c>
      <c r="N461" s="21"/>
      <c r="R461" s="21"/>
    </row>
    <row r="462" spans="1:18">
      <c r="A462" s="7" t="s">
        <v>128</v>
      </c>
      <c r="B462" t="s">
        <v>70</v>
      </c>
      <c r="C462" t="s">
        <v>8</v>
      </c>
      <c r="D462" t="s">
        <v>9</v>
      </c>
      <c r="E462" s="1">
        <v>0.15505614984215799</v>
      </c>
      <c r="F462" s="1">
        <v>5.9655957635135697E-2</v>
      </c>
      <c r="G462" s="1">
        <v>3.9821657210573602</v>
      </c>
      <c r="H462" s="1">
        <v>1.85505287760882</v>
      </c>
      <c r="I462" s="1">
        <v>4.1372218708995199</v>
      </c>
      <c r="J462" s="50">
        <v>1.9147088352439601</v>
      </c>
      <c r="N462" s="21"/>
      <c r="R462" s="21"/>
    </row>
    <row r="463" spans="1:18">
      <c r="A463" s="7" t="s">
        <v>128</v>
      </c>
      <c r="B463" t="s">
        <v>70</v>
      </c>
      <c r="C463" t="s">
        <v>10</v>
      </c>
      <c r="D463" t="s">
        <v>11</v>
      </c>
      <c r="E463" s="1">
        <v>2.28879020115468E-2</v>
      </c>
      <c r="F463" s="1">
        <v>1.6130389670660002E-2</v>
      </c>
      <c r="G463" s="1">
        <v>9.6534932506886897E-2</v>
      </c>
      <c r="H463" s="1">
        <v>9.5819712972270099E-2</v>
      </c>
      <c r="I463" s="1">
        <v>0.119422834518434</v>
      </c>
      <c r="J463" s="50">
        <v>0.11195010264293</v>
      </c>
      <c r="N463" s="21"/>
      <c r="R463" s="21"/>
    </row>
    <row r="464" spans="1:18">
      <c r="A464" s="7" t="s">
        <v>128</v>
      </c>
      <c r="B464" t="s">
        <v>70</v>
      </c>
      <c r="C464" t="s">
        <v>12</v>
      </c>
      <c r="D464" t="s">
        <v>13</v>
      </c>
      <c r="E464" s="1">
        <v>0.38992284395555699</v>
      </c>
      <c r="F464" s="1">
        <v>5.76236980278685E-2</v>
      </c>
      <c r="G464" s="1">
        <v>0.117253579770945</v>
      </c>
      <c r="H464" s="1">
        <v>2.1572795960665699E-2</v>
      </c>
      <c r="I464" s="1">
        <v>0.50717642372650196</v>
      </c>
      <c r="J464" s="50">
        <v>7.9196493988534206E-2</v>
      </c>
      <c r="N464" s="21"/>
      <c r="R464" s="21"/>
    </row>
    <row r="465" spans="1:18">
      <c r="A465" s="7" t="s">
        <v>128</v>
      </c>
      <c r="B465" t="s">
        <v>70</v>
      </c>
      <c r="C465" t="s">
        <v>14</v>
      </c>
      <c r="D465" t="s">
        <v>15</v>
      </c>
      <c r="E465" s="1">
        <v>7.17658912495963E-2</v>
      </c>
      <c r="F465" s="1">
        <v>7.8777950388288706E-2</v>
      </c>
      <c r="G465" s="1">
        <v>0.17813284493071299</v>
      </c>
      <c r="H465" s="1">
        <v>0.107245696427195</v>
      </c>
      <c r="I465" s="1">
        <v>0.249898736180309</v>
      </c>
      <c r="J465" s="50">
        <v>0.186023646815483</v>
      </c>
      <c r="N465" s="21"/>
      <c r="R465" s="21"/>
    </row>
    <row r="466" spans="1:18">
      <c r="A466" s="7" t="s">
        <v>128</v>
      </c>
      <c r="B466" t="s">
        <v>70</v>
      </c>
      <c r="C466" t="s">
        <v>16</v>
      </c>
      <c r="D466" t="s">
        <v>17</v>
      </c>
      <c r="E466" s="1">
        <v>1.2316431677413999</v>
      </c>
      <c r="F466" s="1">
        <v>0.26351579253311602</v>
      </c>
      <c r="G466" s="1">
        <v>5.0548500099817604</v>
      </c>
      <c r="H466" s="1">
        <v>0.67995816855345903</v>
      </c>
      <c r="I466" s="1">
        <v>6.2864931777231599</v>
      </c>
      <c r="J466" s="50">
        <v>0.943473961086575</v>
      </c>
      <c r="N466" s="21"/>
      <c r="R466" s="21"/>
    </row>
    <row r="467" spans="1:18">
      <c r="A467" s="7" t="s">
        <v>128</v>
      </c>
      <c r="B467" t="s">
        <v>70</v>
      </c>
      <c r="C467" t="s">
        <v>18</v>
      </c>
      <c r="D467" t="s">
        <v>19</v>
      </c>
      <c r="E467" s="1">
        <v>14.0432221300425</v>
      </c>
      <c r="F467" s="1">
        <v>0.91266740696526005</v>
      </c>
      <c r="G467" s="1">
        <v>4.4627201974226303</v>
      </c>
      <c r="H467" s="1">
        <v>0.72403700589151099</v>
      </c>
      <c r="I467" s="1">
        <v>18.5059423274651</v>
      </c>
      <c r="J467" s="50">
        <v>1.63670441285677</v>
      </c>
      <c r="N467" s="21"/>
      <c r="R467" s="21"/>
    </row>
    <row r="468" spans="1:18">
      <c r="A468" s="7" t="s">
        <v>128</v>
      </c>
      <c r="B468" t="s">
        <v>70</v>
      </c>
      <c r="C468" t="s">
        <v>20</v>
      </c>
      <c r="D468" t="s">
        <v>21</v>
      </c>
      <c r="E468" s="1">
        <v>4.3265192568445601</v>
      </c>
      <c r="F468" s="1">
        <v>0.69417575818234201</v>
      </c>
      <c r="G468" s="1">
        <v>0.178593916400095</v>
      </c>
      <c r="H468" s="1">
        <v>3.5947351096443203E-2</v>
      </c>
      <c r="I468" s="1">
        <v>4.5051131732446503</v>
      </c>
      <c r="J468" s="50">
        <v>0.73012310927878499</v>
      </c>
      <c r="N468" s="21"/>
      <c r="R468" s="21"/>
    </row>
    <row r="469" spans="1:18">
      <c r="A469" s="7" t="s">
        <v>128</v>
      </c>
      <c r="B469" t="s">
        <v>70</v>
      </c>
      <c r="C469" t="s">
        <v>25</v>
      </c>
      <c r="D469" t="s">
        <v>26</v>
      </c>
      <c r="E469" s="1">
        <v>0</v>
      </c>
      <c r="F469" s="1">
        <v>0</v>
      </c>
      <c r="G469" s="1">
        <v>0</v>
      </c>
      <c r="H469" s="1">
        <v>0</v>
      </c>
      <c r="I469" s="1">
        <v>0</v>
      </c>
      <c r="J469" s="50">
        <v>0</v>
      </c>
      <c r="N469" s="21"/>
      <c r="R469" s="21"/>
    </row>
    <row r="470" spans="1:18">
      <c r="A470" s="7" t="s">
        <v>128</v>
      </c>
      <c r="B470" t="s">
        <v>70</v>
      </c>
      <c r="C470" t="s">
        <v>22</v>
      </c>
      <c r="D470" t="s">
        <v>23</v>
      </c>
      <c r="E470" s="1">
        <v>2.4507902006696698</v>
      </c>
      <c r="F470" s="1">
        <v>0.10419677438376899</v>
      </c>
      <c r="G470" s="1">
        <v>0.49385260689834398</v>
      </c>
      <c r="H470" s="1">
        <v>1.8630152899013101E-2</v>
      </c>
      <c r="I470" s="1">
        <v>2.9446428075680098</v>
      </c>
      <c r="J470" s="50">
        <v>0.12282692728278199</v>
      </c>
      <c r="N470" s="21"/>
      <c r="R470" s="21"/>
    </row>
    <row r="471" spans="1:18">
      <c r="A471" s="7" t="s">
        <v>129</v>
      </c>
      <c r="B471" t="s">
        <v>70</v>
      </c>
      <c r="C471" t="s">
        <v>2</v>
      </c>
      <c r="D471" t="s">
        <v>3</v>
      </c>
      <c r="E471" s="1">
        <v>1.28684005980451E-2</v>
      </c>
      <c r="F471" s="1">
        <v>1.2122054803265401E-2</v>
      </c>
      <c r="G471" s="1">
        <v>0.17659118694863901</v>
      </c>
      <c r="H471" s="1">
        <v>0.25030523114228798</v>
      </c>
      <c r="I471" s="1">
        <v>0.18945958754668399</v>
      </c>
      <c r="J471" s="50">
        <v>0.26242728594555398</v>
      </c>
      <c r="N471" s="21"/>
      <c r="R471" s="21"/>
    </row>
    <row r="472" spans="1:18">
      <c r="A472" s="7" t="s">
        <v>129</v>
      </c>
      <c r="B472" t="s">
        <v>70</v>
      </c>
      <c r="C472" t="s">
        <v>4</v>
      </c>
      <c r="D472" t="s">
        <v>5</v>
      </c>
      <c r="E472" s="1">
        <v>4.6779254221213199E-4</v>
      </c>
      <c r="F472" s="1">
        <v>1.68159352602129E-2</v>
      </c>
      <c r="G472" s="1">
        <v>3.4560490668310303E-8</v>
      </c>
      <c r="H472" s="1">
        <v>1.08270598338321E-7</v>
      </c>
      <c r="I472" s="1">
        <v>4.6782710270280002E-4</v>
      </c>
      <c r="J472" s="50">
        <v>1.68160435308112E-2</v>
      </c>
      <c r="N472" s="21"/>
      <c r="R472" s="21"/>
    </row>
    <row r="473" spans="1:18">
      <c r="A473" s="7" t="s">
        <v>129</v>
      </c>
      <c r="B473" t="s">
        <v>70</v>
      </c>
      <c r="C473" t="s">
        <v>6</v>
      </c>
      <c r="D473" t="s">
        <v>7</v>
      </c>
      <c r="E473" s="1">
        <v>2.0175719528839599E-5</v>
      </c>
      <c r="F473" s="1">
        <v>4.4431588752423301E-5</v>
      </c>
      <c r="G473" s="1">
        <v>4.4010952507195101E-3</v>
      </c>
      <c r="H473" s="1">
        <v>9.7628953464306799E-3</v>
      </c>
      <c r="I473" s="1">
        <v>4.4212709702483501E-3</v>
      </c>
      <c r="J473" s="50">
        <v>9.8073269351830993E-3</v>
      </c>
      <c r="N473" s="21"/>
      <c r="R473" s="21"/>
    </row>
    <row r="474" spans="1:18">
      <c r="A474" s="7" t="s">
        <v>129</v>
      </c>
      <c r="B474" t="s">
        <v>70</v>
      </c>
      <c r="C474" t="s">
        <v>8</v>
      </c>
      <c r="D474" t="s">
        <v>9</v>
      </c>
      <c r="E474" s="1">
        <v>4.0867933610648201E-2</v>
      </c>
      <c r="F474" s="1">
        <v>1.5806692923025601E-2</v>
      </c>
      <c r="G474" s="1">
        <v>0.66444316703124295</v>
      </c>
      <c r="H474" s="1">
        <v>0.355888314076165</v>
      </c>
      <c r="I474" s="1">
        <v>0.70531110064189095</v>
      </c>
      <c r="J474" s="50">
        <v>0.37169500699919</v>
      </c>
      <c r="N474" s="21"/>
      <c r="R474" s="21"/>
    </row>
    <row r="475" spans="1:18">
      <c r="A475" s="7" t="s">
        <v>129</v>
      </c>
      <c r="B475" t="s">
        <v>70</v>
      </c>
      <c r="C475" t="s">
        <v>10</v>
      </c>
      <c r="D475" t="s">
        <v>11</v>
      </c>
      <c r="E475" s="1">
        <v>6.7666504447389001E-3</v>
      </c>
      <c r="F475" s="1">
        <v>5.1420870948535704E-3</v>
      </c>
      <c r="G475" s="1">
        <v>9.1772503970082603E-2</v>
      </c>
      <c r="H475" s="1">
        <v>6.5356695995462899E-2</v>
      </c>
      <c r="I475" s="1">
        <v>9.85391544148215E-2</v>
      </c>
      <c r="J475" s="50">
        <v>7.04987830903165E-2</v>
      </c>
      <c r="N475" s="21"/>
      <c r="R475" s="21"/>
    </row>
    <row r="476" spans="1:18">
      <c r="A476" s="7" t="s">
        <v>129</v>
      </c>
      <c r="B476" t="s">
        <v>70</v>
      </c>
      <c r="C476" t="s">
        <v>12</v>
      </c>
      <c r="D476" t="s">
        <v>13</v>
      </c>
      <c r="E476" s="1">
        <v>8.2544317379222604E-2</v>
      </c>
      <c r="F476" s="1">
        <v>1.211862727688E-2</v>
      </c>
      <c r="G476" s="1">
        <v>4.2537628519147601E-2</v>
      </c>
      <c r="H476" s="1">
        <v>7.85247802667134E-3</v>
      </c>
      <c r="I476" s="1">
        <v>0.12508194589836999</v>
      </c>
      <c r="J476" s="50">
        <v>1.9971105303551302E-2</v>
      </c>
      <c r="N476" s="21"/>
      <c r="R476" s="21"/>
    </row>
    <row r="477" spans="1:18">
      <c r="A477" s="7" t="s">
        <v>129</v>
      </c>
      <c r="B477" t="s">
        <v>70</v>
      </c>
      <c r="C477" t="s">
        <v>14</v>
      </c>
      <c r="D477" t="s">
        <v>15</v>
      </c>
      <c r="E477" s="1">
        <v>1.61013262079347E-2</v>
      </c>
      <c r="F477" s="1">
        <v>1.7693491286415799E-2</v>
      </c>
      <c r="G477" s="1">
        <v>0.124672385461255</v>
      </c>
      <c r="H477" s="1">
        <v>7.5188318797336506E-2</v>
      </c>
      <c r="I477" s="1">
        <v>0.14077371166919</v>
      </c>
      <c r="J477" s="50">
        <v>9.2881810083752306E-2</v>
      </c>
      <c r="N477" s="21"/>
      <c r="R477" s="21"/>
    </row>
    <row r="478" spans="1:18">
      <c r="A478" s="7" t="s">
        <v>129</v>
      </c>
      <c r="B478" t="s">
        <v>70</v>
      </c>
      <c r="C478" t="s">
        <v>16</v>
      </c>
      <c r="D478" t="s">
        <v>17</v>
      </c>
      <c r="E478" s="1">
        <v>0.22614116715907701</v>
      </c>
      <c r="F478" s="1">
        <v>4.8604608218133803E-2</v>
      </c>
      <c r="G478" s="1">
        <v>0.63358484829075001</v>
      </c>
      <c r="H478" s="1">
        <v>9.44310298699991E-2</v>
      </c>
      <c r="I478" s="1">
        <v>0.85972601544982696</v>
      </c>
      <c r="J478" s="50">
        <v>0.14303563808813299</v>
      </c>
      <c r="N478" s="21"/>
      <c r="R478" s="21"/>
    </row>
    <row r="479" spans="1:18">
      <c r="A479" s="7" t="s">
        <v>129</v>
      </c>
      <c r="B479" t="s">
        <v>70</v>
      </c>
      <c r="C479" t="s">
        <v>18</v>
      </c>
      <c r="D479" t="s">
        <v>19</v>
      </c>
      <c r="E479" s="1">
        <v>1.9577638153616199</v>
      </c>
      <c r="F479" s="1">
        <v>0.12640592547064</v>
      </c>
      <c r="G479" s="1">
        <v>0.27856611477584098</v>
      </c>
      <c r="H479" s="1">
        <v>4.4945194854430402E-2</v>
      </c>
      <c r="I479" s="1">
        <v>2.23632993013746</v>
      </c>
      <c r="J479" s="50">
        <v>0.17135112032506999</v>
      </c>
      <c r="N479" s="21"/>
      <c r="R479" s="21"/>
    </row>
    <row r="480" spans="1:18">
      <c r="A480" s="7" t="s">
        <v>129</v>
      </c>
      <c r="B480" t="s">
        <v>70</v>
      </c>
      <c r="C480" t="s">
        <v>20</v>
      </c>
      <c r="D480" t="s">
        <v>21</v>
      </c>
      <c r="E480" s="1">
        <v>1.1817781049665099</v>
      </c>
      <c r="F480" s="1">
        <v>0.18846192992254199</v>
      </c>
      <c r="G480" s="1">
        <v>0.43099251510467401</v>
      </c>
      <c r="H480" s="1">
        <v>8.6661352173908995E-2</v>
      </c>
      <c r="I480" s="1">
        <v>1.61277062007118</v>
      </c>
      <c r="J480" s="50">
        <v>0.27512328209645098</v>
      </c>
      <c r="N480" s="21"/>
      <c r="R480" s="21"/>
    </row>
    <row r="481" spans="1:18">
      <c r="A481" s="7" t="s">
        <v>129</v>
      </c>
      <c r="B481" t="s">
        <v>70</v>
      </c>
      <c r="C481" t="s">
        <v>25</v>
      </c>
      <c r="D481" t="s">
        <v>26</v>
      </c>
      <c r="E481" s="1">
        <v>0</v>
      </c>
      <c r="F481" s="1">
        <v>0</v>
      </c>
      <c r="G481" s="1">
        <v>0</v>
      </c>
      <c r="H481" s="1">
        <v>0</v>
      </c>
      <c r="I481" s="1">
        <v>0</v>
      </c>
      <c r="J481" s="50">
        <v>0</v>
      </c>
      <c r="N481" s="21"/>
      <c r="R481" s="21"/>
    </row>
    <row r="482" spans="1:18">
      <c r="A482" s="7" t="s">
        <v>129</v>
      </c>
      <c r="B482" t="s">
        <v>70</v>
      </c>
      <c r="C482" t="s">
        <v>22</v>
      </c>
      <c r="D482" t="s">
        <v>23</v>
      </c>
      <c r="E482" s="1">
        <v>1.0594759952800199</v>
      </c>
      <c r="F482" s="1">
        <v>4.4682563110555101E-2</v>
      </c>
      <c r="G482" s="1">
        <v>0.36730452127150598</v>
      </c>
      <c r="H482" s="1">
        <v>1.33781190136154E-2</v>
      </c>
      <c r="I482" s="1">
        <v>1.4267805165515299</v>
      </c>
      <c r="J482" s="50">
        <v>5.8060682124170503E-2</v>
      </c>
      <c r="N482" s="21"/>
      <c r="R482" s="21"/>
    </row>
    <row r="483" spans="1:18">
      <c r="A483" s="7" t="s">
        <v>130</v>
      </c>
      <c r="B483" t="s">
        <v>70</v>
      </c>
      <c r="C483" t="s">
        <v>2</v>
      </c>
      <c r="D483" t="s">
        <v>3</v>
      </c>
      <c r="E483" s="1">
        <v>4.1838398301746998E-3</v>
      </c>
      <c r="F483" s="1">
        <v>3.8893828407336999E-3</v>
      </c>
      <c r="G483" s="1">
        <v>3.1201607686934099E-2</v>
      </c>
      <c r="H483" s="1">
        <v>1.9572514596138901E-2</v>
      </c>
      <c r="I483" s="1">
        <v>3.5385447517108801E-2</v>
      </c>
      <c r="J483" s="50">
        <v>2.34618974368726E-2</v>
      </c>
      <c r="N483" s="21"/>
      <c r="R483" s="21"/>
    </row>
    <row r="484" spans="1:18">
      <c r="A484" s="7" t="s">
        <v>130</v>
      </c>
      <c r="B484" t="s">
        <v>70</v>
      </c>
      <c r="C484" t="s">
        <v>4</v>
      </c>
      <c r="D484" t="s">
        <v>5</v>
      </c>
      <c r="E484" s="1">
        <v>3.1866910762737901E-4</v>
      </c>
      <c r="F484" s="1">
        <v>1.2261885865836999E-2</v>
      </c>
      <c r="G484" s="1">
        <v>7.5494737557535506E-9</v>
      </c>
      <c r="H484" s="1">
        <v>4.2206890682175898E-8</v>
      </c>
      <c r="I484" s="1">
        <v>3.18676657101135E-4</v>
      </c>
      <c r="J484" s="50">
        <v>1.2261928072727701E-2</v>
      </c>
      <c r="N484" s="21"/>
      <c r="R484" s="21"/>
    </row>
    <row r="485" spans="1:18">
      <c r="A485" s="7" t="s">
        <v>130</v>
      </c>
      <c r="B485" t="s">
        <v>70</v>
      </c>
      <c r="C485" t="s">
        <v>6</v>
      </c>
      <c r="D485" t="s">
        <v>7</v>
      </c>
      <c r="E485" s="1">
        <v>7.8030530107475897E-5</v>
      </c>
      <c r="F485" s="1">
        <v>1.6907963294545799E-4</v>
      </c>
      <c r="G485" s="1">
        <v>0.39217337333513902</v>
      </c>
      <c r="H485" s="1">
        <v>0.63214179319290198</v>
      </c>
      <c r="I485" s="1">
        <v>0.39225140386524598</v>
      </c>
      <c r="J485" s="50">
        <v>0.63231087282584697</v>
      </c>
      <c r="N485" s="21"/>
      <c r="R485" s="21"/>
    </row>
    <row r="486" spans="1:18">
      <c r="A486" s="7" t="s">
        <v>130</v>
      </c>
      <c r="B486" t="s">
        <v>70</v>
      </c>
      <c r="C486" t="s">
        <v>8</v>
      </c>
      <c r="D486" t="s">
        <v>9</v>
      </c>
      <c r="E486" s="1">
        <v>1.7711805241649999E-2</v>
      </c>
      <c r="F486" s="1">
        <v>6.7261213016984699E-3</v>
      </c>
      <c r="G486" s="1">
        <v>4.69015699589048E-2</v>
      </c>
      <c r="H486" s="1">
        <v>2.3477648684080601E-2</v>
      </c>
      <c r="I486" s="1">
        <v>6.4613375200554907E-2</v>
      </c>
      <c r="J486" s="50">
        <v>3.0203769985779099E-2</v>
      </c>
      <c r="N486" s="21"/>
      <c r="R486" s="21"/>
    </row>
    <row r="487" spans="1:18">
      <c r="A487" s="7" t="s">
        <v>130</v>
      </c>
      <c r="B487" t="s">
        <v>70</v>
      </c>
      <c r="C487" t="s">
        <v>10</v>
      </c>
      <c r="D487" t="s">
        <v>11</v>
      </c>
      <c r="E487" s="1">
        <v>2.3316645304391299E-3</v>
      </c>
      <c r="F487" s="1">
        <v>1.6910803970122399E-3</v>
      </c>
      <c r="G487" s="1">
        <v>1.68145759416354E-2</v>
      </c>
      <c r="H487" s="1">
        <v>1.6297312182084099E-2</v>
      </c>
      <c r="I487" s="1">
        <v>1.9146240472074499E-2</v>
      </c>
      <c r="J487" s="50">
        <v>1.7988392579096301E-2</v>
      </c>
      <c r="N487" s="21"/>
      <c r="R487" s="21"/>
    </row>
    <row r="488" spans="1:18">
      <c r="A488" s="7" t="s">
        <v>130</v>
      </c>
      <c r="B488" t="s">
        <v>70</v>
      </c>
      <c r="C488" t="s">
        <v>12</v>
      </c>
      <c r="D488" t="s">
        <v>13</v>
      </c>
      <c r="E488" s="1">
        <v>4.5896221418767702E-2</v>
      </c>
      <c r="F488" s="1">
        <v>6.8389601445356298E-3</v>
      </c>
      <c r="G488" s="1">
        <v>1.9509740761731599E-2</v>
      </c>
      <c r="H488" s="1">
        <v>3.5975874285695702E-3</v>
      </c>
      <c r="I488" s="1">
        <v>6.5405962180499294E-2</v>
      </c>
      <c r="J488" s="50">
        <v>1.04365475731052E-2</v>
      </c>
      <c r="N488" s="21"/>
      <c r="R488" s="21"/>
    </row>
    <row r="489" spans="1:18">
      <c r="A489" s="7" t="s">
        <v>130</v>
      </c>
      <c r="B489" t="s">
        <v>70</v>
      </c>
      <c r="C489" t="s">
        <v>14</v>
      </c>
      <c r="D489" t="s">
        <v>15</v>
      </c>
      <c r="E489" s="1">
        <v>6.6738358631127396E-3</v>
      </c>
      <c r="F489" s="1">
        <v>7.4198928819623304E-3</v>
      </c>
      <c r="G489" s="1">
        <v>2.26194960666691E-2</v>
      </c>
      <c r="H489" s="1">
        <v>1.38207061782762E-2</v>
      </c>
      <c r="I489" s="1">
        <v>2.9293331929781799E-2</v>
      </c>
      <c r="J489" s="50">
        <v>2.1240599060238501E-2</v>
      </c>
      <c r="N489" s="21"/>
      <c r="R489" s="21"/>
    </row>
    <row r="490" spans="1:18">
      <c r="A490" s="7" t="s">
        <v>130</v>
      </c>
      <c r="B490" t="s">
        <v>70</v>
      </c>
      <c r="C490" t="s">
        <v>16</v>
      </c>
      <c r="D490" t="s">
        <v>17</v>
      </c>
      <c r="E490" s="1">
        <v>7.0790662780961702E-2</v>
      </c>
      <c r="F490" s="1">
        <v>1.54709072820279E-2</v>
      </c>
      <c r="G490" s="1">
        <v>5.1575730656366503E-2</v>
      </c>
      <c r="H490" s="1">
        <v>7.7563810948857604E-3</v>
      </c>
      <c r="I490" s="1">
        <v>0.122366393437328</v>
      </c>
      <c r="J490" s="50">
        <v>2.32272883769137E-2</v>
      </c>
      <c r="N490" s="21"/>
      <c r="R490" s="21"/>
    </row>
    <row r="491" spans="1:18">
      <c r="A491" s="7" t="s">
        <v>130</v>
      </c>
      <c r="B491" t="s">
        <v>70</v>
      </c>
      <c r="C491" t="s">
        <v>18</v>
      </c>
      <c r="D491" t="s">
        <v>19</v>
      </c>
      <c r="E491" s="1">
        <v>0.87088614258126695</v>
      </c>
      <c r="F491" s="1">
        <v>5.62426537986652E-2</v>
      </c>
      <c r="G491" s="1">
        <v>0.14372810115038201</v>
      </c>
      <c r="H491" s="1">
        <v>2.30902207980456E-2</v>
      </c>
      <c r="I491" s="1">
        <v>1.0146142437316501</v>
      </c>
      <c r="J491" s="50">
        <v>7.9332874596710803E-2</v>
      </c>
      <c r="N491" s="21"/>
      <c r="R491" s="21"/>
    </row>
    <row r="492" spans="1:18">
      <c r="A492" s="7" t="s">
        <v>130</v>
      </c>
      <c r="B492" t="s">
        <v>70</v>
      </c>
      <c r="C492" t="s">
        <v>20</v>
      </c>
      <c r="D492" t="s">
        <v>21</v>
      </c>
      <c r="E492" s="1">
        <v>5.7507765366958097</v>
      </c>
      <c r="F492" s="1">
        <v>0.919923540512392</v>
      </c>
      <c r="G492" s="1">
        <v>1.25923749134324</v>
      </c>
      <c r="H492" s="1">
        <v>0.25329364728549297</v>
      </c>
      <c r="I492" s="1">
        <v>7.0100140280390502</v>
      </c>
      <c r="J492" s="50">
        <v>1.1732171877978801</v>
      </c>
      <c r="N492" s="21"/>
      <c r="R492" s="21"/>
    </row>
    <row r="493" spans="1:18">
      <c r="A493" s="7" t="s">
        <v>130</v>
      </c>
      <c r="B493" t="s">
        <v>70</v>
      </c>
      <c r="C493" t="s">
        <v>25</v>
      </c>
      <c r="D493" t="s">
        <v>26</v>
      </c>
      <c r="E493" s="1">
        <v>0</v>
      </c>
      <c r="F493" s="1">
        <v>0</v>
      </c>
      <c r="G493" s="1">
        <v>0</v>
      </c>
      <c r="H493" s="1">
        <v>0</v>
      </c>
      <c r="I493" s="1">
        <v>0</v>
      </c>
      <c r="J493" s="50">
        <v>0</v>
      </c>
      <c r="N493" s="21"/>
      <c r="R493" s="21"/>
    </row>
    <row r="494" spans="1:18">
      <c r="A494" s="7" t="s">
        <v>130</v>
      </c>
      <c r="B494" t="s">
        <v>70</v>
      </c>
      <c r="C494" t="s">
        <v>22</v>
      </c>
      <c r="D494" t="s">
        <v>23</v>
      </c>
      <c r="E494" s="1">
        <v>0.166498071957913</v>
      </c>
      <c r="F494" s="1">
        <v>7.0332899953775702E-3</v>
      </c>
      <c r="G494" s="1">
        <v>7.2912245729346899E-3</v>
      </c>
      <c r="H494" s="1">
        <v>2.6978744068693498E-4</v>
      </c>
      <c r="I494" s="1">
        <v>0.17378929653084799</v>
      </c>
      <c r="J494" s="50">
        <v>7.3030774360645099E-3</v>
      </c>
      <c r="N494" s="21"/>
      <c r="R494" s="21"/>
    </row>
    <row r="495" spans="1:18">
      <c r="A495" s="7" t="s">
        <v>131</v>
      </c>
      <c r="B495" t="s">
        <v>70</v>
      </c>
      <c r="C495" t="s">
        <v>2</v>
      </c>
      <c r="D495" t="s">
        <v>3</v>
      </c>
      <c r="E495" s="1">
        <v>8.9341790779472307E-3</v>
      </c>
      <c r="F495" s="1">
        <v>8.5697350334527807E-3</v>
      </c>
      <c r="G495" s="1">
        <v>4.2532966338064797E-2</v>
      </c>
      <c r="H495" s="1">
        <v>4.5253037590703198E-2</v>
      </c>
      <c r="I495" s="1">
        <v>5.1467145416012099E-2</v>
      </c>
      <c r="J495" s="50">
        <v>5.3822772624156003E-2</v>
      </c>
      <c r="N495" s="21"/>
      <c r="R495" s="21"/>
    </row>
    <row r="496" spans="1:18">
      <c r="A496" s="7" t="s">
        <v>131</v>
      </c>
      <c r="B496" t="s">
        <v>70</v>
      </c>
      <c r="C496" t="s">
        <v>4</v>
      </c>
      <c r="D496" t="s">
        <v>5</v>
      </c>
      <c r="E496" s="1">
        <v>2.9352421752772698E-4</v>
      </c>
      <c r="F496" s="1">
        <v>1.45266778634159E-2</v>
      </c>
      <c r="G496" s="1">
        <v>1.4406705142816199E-3</v>
      </c>
      <c r="H496" s="1">
        <v>2.3355334872052599E-2</v>
      </c>
      <c r="I496" s="1">
        <v>1.73419473180935E-3</v>
      </c>
      <c r="J496" s="50">
        <v>3.7882012735468498E-2</v>
      </c>
      <c r="N496" s="21"/>
      <c r="R496" s="21"/>
    </row>
    <row r="497" spans="1:18">
      <c r="A497" s="7" t="s">
        <v>131</v>
      </c>
      <c r="B497" t="s">
        <v>70</v>
      </c>
      <c r="C497" t="s">
        <v>6</v>
      </c>
      <c r="D497" t="s">
        <v>7</v>
      </c>
      <c r="E497" s="1">
        <v>2.0577031034058102E-5</v>
      </c>
      <c r="F497" s="1">
        <v>4.2696803449872997E-5</v>
      </c>
      <c r="G497" s="1">
        <v>1.7844152394501699E-3</v>
      </c>
      <c r="H497" s="1">
        <v>3.9572894864368302E-3</v>
      </c>
      <c r="I497" s="1">
        <v>1.8049922704842299E-3</v>
      </c>
      <c r="J497" s="50">
        <v>3.9999862898867002E-3</v>
      </c>
      <c r="N497" s="21"/>
      <c r="R497" s="21"/>
    </row>
    <row r="498" spans="1:18">
      <c r="A498" s="7" t="s">
        <v>131</v>
      </c>
      <c r="B498" t="s">
        <v>70</v>
      </c>
      <c r="C498" t="s">
        <v>8</v>
      </c>
      <c r="D498" t="s">
        <v>9</v>
      </c>
      <c r="E498" s="1">
        <v>2.0122038153729101E-2</v>
      </c>
      <c r="F498" s="1">
        <v>7.8064750576247498E-3</v>
      </c>
      <c r="G498" s="1">
        <v>0.16848780345998601</v>
      </c>
      <c r="H498" s="1">
        <v>8.7783855028016194E-2</v>
      </c>
      <c r="I498" s="1">
        <v>0.188609841613715</v>
      </c>
      <c r="J498" s="50">
        <v>9.5590330085640898E-2</v>
      </c>
      <c r="N498" s="21"/>
      <c r="R498" s="21"/>
    </row>
    <row r="499" spans="1:18">
      <c r="A499" s="7" t="s">
        <v>131</v>
      </c>
      <c r="B499" t="s">
        <v>70</v>
      </c>
      <c r="C499" t="s">
        <v>10</v>
      </c>
      <c r="D499" t="s">
        <v>11</v>
      </c>
      <c r="E499" s="1">
        <v>4.5886044201617496E-3</v>
      </c>
      <c r="F499" s="1">
        <v>3.5306952692277498E-3</v>
      </c>
      <c r="G499" s="1">
        <v>0.105563397726195</v>
      </c>
      <c r="H499" s="1">
        <v>0.20663300770328799</v>
      </c>
      <c r="I499" s="1">
        <v>0.11015200214635699</v>
      </c>
      <c r="J499" s="50">
        <v>0.21016370297251599</v>
      </c>
      <c r="N499" s="21"/>
      <c r="R499" s="21"/>
    </row>
    <row r="500" spans="1:18">
      <c r="A500" s="7" t="s">
        <v>131</v>
      </c>
      <c r="B500" t="s">
        <v>70</v>
      </c>
      <c r="C500" t="s">
        <v>12</v>
      </c>
      <c r="D500" t="s">
        <v>13</v>
      </c>
      <c r="E500" s="1">
        <v>7.0311145097061295E-2</v>
      </c>
      <c r="F500" s="1">
        <v>1.0351955430656101E-2</v>
      </c>
      <c r="G500" s="1">
        <v>1.8770978597100901E-2</v>
      </c>
      <c r="H500" s="1">
        <v>3.47689442351717E-3</v>
      </c>
      <c r="I500" s="1">
        <v>8.9082123694162199E-2</v>
      </c>
      <c r="J500" s="50">
        <v>1.38288498541732E-2</v>
      </c>
      <c r="N500" s="21"/>
      <c r="R500" s="21"/>
    </row>
    <row r="501" spans="1:18">
      <c r="A501" s="7" t="s">
        <v>131</v>
      </c>
      <c r="B501" t="s">
        <v>70</v>
      </c>
      <c r="C501" t="s">
        <v>14</v>
      </c>
      <c r="D501" t="s">
        <v>15</v>
      </c>
      <c r="E501" s="1">
        <v>1.03085209662297E-2</v>
      </c>
      <c r="F501" s="1">
        <v>1.14778462871585E-2</v>
      </c>
      <c r="G501" s="1">
        <v>6.2465744292063002E-2</v>
      </c>
      <c r="H501" s="1">
        <v>3.8727414053350097E-2</v>
      </c>
      <c r="I501" s="1">
        <v>7.2774265258292795E-2</v>
      </c>
      <c r="J501" s="50">
        <v>5.0205260340508699E-2</v>
      </c>
      <c r="N501" s="21"/>
      <c r="R501" s="21"/>
    </row>
    <row r="502" spans="1:18">
      <c r="A502" s="7" t="s">
        <v>131</v>
      </c>
      <c r="B502" t="s">
        <v>70</v>
      </c>
      <c r="C502" t="s">
        <v>16</v>
      </c>
      <c r="D502" t="s">
        <v>17</v>
      </c>
      <c r="E502" s="1">
        <v>0.11478762189155201</v>
      </c>
      <c r="F502" s="1">
        <v>2.3460178275979199E-2</v>
      </c>
      <c r="G502" s="1">
        <v>0.10507385792337701</v>
      </c>
      <c r="H502" s="1">
        <v>1.66335255970253E-2</v>
      </c>
      <c r="I502" s="1">
        <v>0.21986147981492801</v>
      </c>
      <c r="J502" s="50">
        <v>4.0093703873004503E-2</v>
      </c>
      <c r="N502" s="21"/>
      <c r="R502" s="21"/>
    </row>
    <row r="503" spans="1:18">
      <c r="A503" s="7" t="s">
        <v>131</v>
      </c>
      <c r="B503" t="s">
        <v>70</v>
      </c>
      <c r="C503" t="s">
        <v>18</v>
      </c>
      <c r="D503" t="s">
        <v>19</v>
      </c>
      <c r="E503" s="1">
        <v>1.0413486702269601</v>
      </c>
      <c r="F503" s="1">
        <v>6.7419014605509697E-2</v>
      </c>
      <c r="G503" s="1">
        <v>0.18960439724880501</v>
      </c>
      <c r="H503" s="1">
        <v>3.0461600879941601E-2</v>
      </c>
      <c r="I503" s="1">
        <v>1.23095306747577</v>
      </c>
      <c r="J503" s="50">
        <v>9.7880615485451294E-2</v>
      </c>
      <c r="N503" s="21"/>
      <c r="R503" s="21"/>
    </row>
    <row r="504" spans="1:18">
      <c r="A504" s="7" t="s">
        <v>131</v>
      </c>
      <c r="B504" t="s">
        <v>70</v>
      </c>
      <c r="C504" t="s">
        <v>20</v>
      </c>
      <c r="D504" t="s">
        <v>21</v>
      </c>
      <c r="E504" s="1">
        <v>0.70362558767116401</v>
      </c>
      <c r="F504" s="1">
        <v>0.11217759877457401</v>
      </c>
      <c r="G504" s="1">
        <v>2.3390014432195901E-2</v>
      </c>
      <c r="H504" s="1">
        <v>4.6993652008726697E-3</v>
      </c>
      <c r="I504" s="1">
        <v>0.72701560210336003</v>
      </c>
      <c r="J504" s="50">
        <v>0.116876963975447</v>
      </c>
      <c r="N504" s="21"/>
      <c r="R504" s="21"/>
    </row>
    <row r="505" spans="1:18">
      <c r="A505" s="7" t="s">
        <v>131</v>
      </c>
      <c r="B505" t="s">
        <v>70</v>
      </c>
      <c r="C505" t="s">
        <v>25</v>
      </c>
      <c r="D505" t="s">
        <v>26</v>
      </c>
      <c r="E505" s="1">
        <v>0</v>
      </c>
      <c r="F505" s="1">
        <v>0</v>
      </c>
      <c r="G505" s="1">
        <v>0</v>
      </c>
      <c r="H505" s="1">
        <v>0</v>
      </c>
      <c r="I505" s="1">
        <v>0</v>
      </c>
      <c r="J505" s="50">
        <v>0</v>
      </c>
      <c r="N505" s="21"/>
      <c r="R505" s="21"/>
    </row>
    <row r="506" spans="1:18">
      <c r="A506" s="7" t="s">
        <v>131</v>
      </c>
      <c r="B506" t="s">
        <v>70</v>
      </c>
      <c r="C506" t="s">
        <v>22</v>
      </c>
      <c r="D506" t="s">
        <v>23</v>
      </c>
      <c r="E506" s="1">
        <v>0.562714352907001</v>
      </c>
      <c r="F506" s="1">
        <v>2.3629027631703499E-2</v>
      </c>
      <c r="G506" s="1">
        <v>0.13013222802716901</v>
      </c>
      <c r="H506" s="1">
        <v>4.7772879393718102E-3</v>
      </c>
      <c r="I506" s="1">
        <v>0.69284658093416995</v>
      </c>
      <c r="J506" s="50">
        <v>2.84063155710753E-2</v>
      </c>
      <c r="N506" s="21"/>
      <c r="R506" s="21"/>
    </row>
    <row r="507" spans="1:18">
      <c r="A507" s="7" t="s">
        <v>132</v>
      </c>
      <c r="B507" t="s">
        <v>70</v>
      </c>
      <c r="C507" t="s">
        <v>2</v>
      </c>
      <c r="D507" t="s">
        <v>3</v>
      </c>
      <c r="E507" s="1">
        <v>1.9069899683693398E-2</v>
      </c>
      <c r="F507" s="1">
        <v>1.7646300315809001E-2</v>
      </c>
      <c r="G507" s="1">
        <v>0.21635683620302801</v>
      </c>
      <c r="H507" s="1">
        <v>0.25623374281765698</v>
      </c>
      <c r="I507" s="1">
        <v>0.235426735886722</v>
      </c>
      <c r="J507" s="50">
        <v>0.27388004313346598</v>
      </c>
      <c r="N507" s="21"/>
      <c r="R507" s="21"/>
    </row>
    <row r="508" spans="1:18">
      <c r="A508" s="7" t="s">
        <v>132</v>
      </c>
      <c r="B508" t="s">
        <v>70</v>
      </c>
      <c r="C508" t="s">
        <v>4</v>
      </c>
      <c r="D508" t="s">
        <v>5</v>
      </c>
      <c r="E508" s="1">
        <v>7.4139379946888998E-4</v>
      </c>
      <c r="F508" s="1">
        <v>3.3497275577840303E-2</v>
      </c>
      <c r="G508" s="1">
        <v>2.2715336792122201E-5</v>
      </c>
      <c r="H508" s="1">
        <v>1.21426931986183E-4</v>
      </c>
      <c r="I508" s="1">
        <v>7.6410913626101203E-4</v>
      </c>
      <c r="J508" s="50">
        <v>3.3618702509826501E-2</v>
      </c>
      <c r="N508" s="21"/>
      <c r="R508" s="21"/>
    </row>
    <row r="509" spans="1:18">
      <c r="A509" s="7" t="s">
        <v>132</v>
      </c>
      <c r="B509" t="s">
        <v>70</v>
      </c>
      <c r="C509" t="s">
        <v>6</v>
      </c>
      <c r="D509" t="s">
        <v>7</v>
      </c>
      <c r="E509" s="1">
        <v>5.7048223076473899E-5</v>
      </c>
      <c r="F509" s="1">
        <v>1.2392730702260999E-4</v>
      </c>
      <c r="G509" s="1">
        <v>9.0375060805064494E-3</v>
      </c>
      <c r="H509" s="1">
        <v>2.0035170068200801E-2</v>
      </c>
      <c r="I509" s="1">
        <v>9.0945543035829204E-3</v>
      </c>
      <c r="J509" s="50">
        <v>2.0159097375223398E-2</v>
      </c>
      <c r="N509" s="21"/>
      <c r="R509" s="21"/>
    </row>
    <row r="510" spans="1:18">
      <c r="A510" s="7" t="s">
        <v>132</v>
      </c>
      <c r="B510" t="s">
        <v>70</v>
      </c>
      <c r="C510" t="s">
        <v>8</v>
      </c>
      <c r="D510" t="s">
        <v>9</v>
      </c>
      <c r="E510" s="1">
        <v>6.1830894456641201E-2</v>
      </c>
      <c r="F510" s="1">
        <v>2.39269741414882E-2</v>
      </c>
      <c r="G510" s="1">
        <v>0.77944777886567396</v>
      </c>
      <c r="H510" s="1">
        <v>0.40215567178056599</v>
      </c>
      <c r="I510" s="1">
        <v>0.84127867332231498</v>
      </c>
      <c r="J510" s="50">
        <v>0.42608264592205403</v>
      </c>
      <c r="N510" s="21"/>
      <c r="R510" s="21"/>
    </row>
    <row r="511" spans="1:18">
      <c r="A511" s="7" t="s">
        <v>132</v>
      </c>
      <c r="B511" t="s">
        <v>70</v>
      </c>
      <c r="C511" t="s">
        <v>10</v>
      </c>
      <c r="D511" t="s">
        <v>11</v>
      </c>
      <c r="E511" s="1">
        <v>9.5234112213838703E-3</v>
      </c>
      <c r="F511" s="1">
        <v>7.1266715707632902E-3</v>
      </c>
      <c r="G511" s="1">
        <v>0.12811561169235799</v>
      </c>
      <c r="H511" s="1">
        <v>9.3764500373857904E-2</v>
      </c>
      <c r="I511" s="1">
        <v>0.137639022913742</v>
      </c>
      <c r="J511" s="50">
        <v>0.10089117194462099</v>
      </c>
      <c r="N511" s="21"/>
      <c r="R511" s="21"/>
    </row>
    <row r="512" spans="1:18">
      <c r="A512" s="7" t="s">
        <v>132</v>
      </c>
      <c r="B512" t="s">
        <v>70</v>
      </c>
      <c r="C512" t="s">
        <v>12</v>
      </c>
      <c r="D512" t="s">
        <v>13</v>
      </c>
      <c r="E512" s="1">
        <v>0.12524329809651299</v>
      </c>
      <c r="F512" s="1">
        <v>1.84907377595999E-2</v>
      </c>
      <c r="G512" s="1">
        <v>7.6924200764773701E-2</v>
      </c>
      <c r="H512" s="1">
        <v>1.4133699720120499E-2</v>
      </c>
      <c r="I512" s="1">
        <v>0.20216749886128599</v>
      </c>
      <c r="J512" s="50">
        <v>3.2624437479720297E-2</v>
      </c>
      <c r="N512" s="21"/>
      <c r="R512" s="21"/>
    </row>
    <row r="513" spans="1:18">
      <c r="A513" s="7" t="s">
        <v>132</v>
      </c>
      <c r="B513" t="s">
        <v>70</v>
      </c>
      <c r="C513" t="s">
        <v>14</v>
      </c>
      <c r="D513" t="s">
        <v>15</v>
      </c>
      <c r="E513" s="1">
        <v>2.2056976980838399E-2</v>
      </c>
      <c r="F513" s="1">
        <v>2.4421274214768501E-2</v>
      </c>
      <c r="G513" s="1">
        <v>4.7780834175875302E-2</v>
      </c>
      <c r="H513" s="1">
        <v>2.69547540946821E-2</v>
      </c>
      <c r="I513" s="1">
        <v>6.9837811156713697E-2</v>
      </c>
      <c r="J513" s="50">
        <v>5.1376028309450601E-2</v>
      </c>
      <c r="N513" s="21"/>
      <c r="R513" s="21"/>
    </row>
    <row r="514" spans="1:18">
      <c r="A514" s="7" t="s">
        <v>132</v>
      </c>
      <c r="B514" t="s">
        <v>70</v>
      </c>
      <c r="C514" t="s">
        <v>16</v>
      </c>
      <c r="D514" t="s">
        <v>17</v>
      </c>
      <c r="E514" s="1">
        <v>0.63040852374646095</v>
      </c>
      <c r="F514" s="1">
        <v>0.103361900367551</v>
      </c>
      <c r="G514" s="1">
        <v>0.78278765057428501</v>
      </c>
      <c r="H514" s="1">
        <v>9.7076725108477299E-2</v>
      </c>
      <c r="I514" s="1">
        <v>1.41319617432075</v>
      </c>
      <c r="J514" s="50">
        <v>0.200438625476028</v>
      </c>
      <c r="N514" s="21"/>
      <c r="R514" s="21"/>
    </row>
    <row r="515" spans="1:18">
      <c r="A515" s="7" t="s">
        <v>132</v>
      </c>
      <c r="B515" t="s">
        <v>70</v>
      </c>
      <c r="C515" t="s">
        <v>18</v>
      </c>
      <c r="D515" t="s">
        <v>19</v>
      </c>
      <c r="E515" s="1">
        <v>2.6769205736691499</v>
      </c>
      <c r="F515" s="1">
        <v>0.17388352639403901</v>
      </c>
      <c r="G515" s="1">
        <v>0.283235116777039</v>
      </c>
      <c r="H515" s="1">
        <v>4.6112702984732801E-2</v>
      </c>
      <c r="I515" s="1">
        <v>2.9601556904461899</v>
      </c>
      <c r="J515" s="50">
        <v>0.219996229378772</v>
      </c>
      <c r="N515" s="21"/>
      <c r="R515" s="21"/>
    </row>
    <row r="516" spans="1:18">
      <c r="A516" s="7" t="s">
        <v>132</v>
      </c>
      <c r="B516" t="s">
        <v>70</v>
      </c>
      <c r="C516" t="s">
        <v>20</v>
      </c>
      <c r="D516" t="s">
        <v>21</v>
      </c>
      <c r="E516" s="1">
        <v>10.5605329803965</v>
      </c>
      <c r="F516" s="1">
        <v>1.6910110532679701</v>
      </c>
      <c r="G516" s="1">
        <v>2.8338014299402401</v>
      </c>
      <c r="H516" s="1">
        <v>0.57030105079259197</v>
      </c>
      <c r="I516" s="1">
        <v>13.3943344103367</v>
      </c>
      <c r="J516" s="50">
        <v>2.2613121040605599</v>
      </c>
      <c r="N516" s="21"/>
      <c r="R516" s="21"/>
    </row>
    <row r="517" spans="1:18">
      <c r="A517" s="7" t="s">
        <v>132</v>
      </c>
      <c r="B517" t="s">
        <v>70</v>
      </c>
      <c r="C517" t="s">
        <v>25</v>
      </c>
      <c r="D517" t="s">
        <v>26</v>
      </c>
      <c r="E517" s="1">
        <v>0</v>
      </c>
      <c r="F517" s="1">
        <v>0</v>
      </c>
      <c r="G517" s="1">
        <v>0</v>
      </c>
      <c r="H517" s="1">
        <v>0</v>
      </c>
      <c r="I517" s="1">
        <v>0</v>
      </c>
      <c r="J517" s="50">
        <v>0</v>
      </c>
      <c r="N517" s="21"/>
      <c r="R517" s="21"/>
    </row>
    <row r="518" spans="1:18">
      <c r="A518" s="7" t="s">
        <v>132</v>
      </c>
      <c r="B518" t="s">
        <v>70</v>
      </c>
      <c r="C518" t="s">
        <v>22</v>
      </c>
      <c r="D518" t="s">
        <v>23</v>
      </c>
      <c r="E518" s="1">
        <v>0.73665575707945297</v>
      </c>
      <c r="F518" s="1">
        <v>3.1324296649986698E-2</v>
      </c>
      <c r="G518" s="1">
        <v>8.4355209136333195E-2</v>
      </c>
      <c r="H518" s="1">
        <v>3.1367835481210301E-3</v>
      </c>
      <c r="I518" s="1">
        <v>0.82101096621578595</v>
      </c>
      <c r="J518" s="50">
        <v>3.4461080198107702E-2</v>
      </c>
      <c r="N518" s="21"/>
      <c r="R518" s="21"/>
    </row>
    <row r="519" spans="1:18">
      <c r="A519" s="7" t="s">
        <v>133</v>
      </c>
      <c r="B519" t="s">
        <v>70</v>
      </c>
      <c r="C519" t="s">
        <v>2</v>
      </c>
      <c r="D519" t="s">
        <v>3</v>
      </c>
      <c r="E519" s="1">
        <v>4.3398600642263101E-3</v>
      </c>
      <c r="F519" s="1">
        <v>4.1417298412276503E-3</v>
      </c>
      <c r="G519" s="1">
        <v>4.5125096595920698E-2</v>
      </c>
      <c r="H519" s="1">
        <v>3.63671869254047E-2</v>
      </c>
      <c r="I519" s="1">
        <v>4.9464956660146997E-2</v>
      </c>
      <c r="J519" s="50">
        <v>4.0508916766632298E-2</v>
      </c>
      <c r="N519" s="21"/>
      <c r="R519" s="21"/>
    </row>
    <row r="520" spans="1:18">
      <c r="A520" s="7" t="s">
        <v>133</v>
      </c>
      <c r="B520" t="s">
        <v>70</v>
      </c>
      <c r="C520" t="s">
        <v>4</v>
      </c>
      <c r="D520" t="s">
        <v>5</v>
      </c>
      <c r="E520" s="1">
        <v>1.9244407958478199E-4</v>
      </c>
      <c r="F520" s="1">
        <v>9.0287346074566302E-3</v>
      </c>
      <c r="G520" s="1">
        <v>7.01658870724299E-9</v>
      </c>
      <c r="H520" s="1">
        <v>6.7178819071049998E-9</v>
      </c>
      <c r="I520" s="1">
        <v>1.9245109617348899E-4</v>
      </c>
      <c r="J520" s="50">
        <v>9.0287413253385407E-3</v>
      </c>
      <c r="N520" s="21"/>
      <c r="R520" s="21"/>
    </row>
    <row r="521" spans="1:18">
      <c r="A521" s="7" t="s">
        <v>133</v>
      </c>
      <c r="B521" t="s">
        <v>70</v>
      </c>
      <c r="C521" t="s">
        <v>6</v>
      </c>
      <c r="D521" t="s">
        <v>7</v>
      </c>
      <c r="E521" s="1">
        <v>5.7703574858922303E-6</v>
      </c>
      <c r="F521" s="1">
        <v>1.2819420327467301E-5</v>
      </c>
      <c r="G521" s="1">
        <v>2.3174836688811E-4</v>
      </c>
      <c r="H521" s="1">
        <v>5.1402608688561101E-4</v>
      </c>
      <c r="I521" s="1">
        <v>2.3751872437400201E-4</v>
      </c>
      <c r="J521" s="50">
        <v>5.2684550721307803E-4</v>
      </c>
      <c r="N521" s="21"/>
      <c r="R521" s="21"/>
    </row>
    <row r="522" spans="1:18">
      <c r="A522" s="7" t="s">
        <v>133</v>
      </c>
      <c r="B522" t="s">
        <v>70</v>
      </c>
      <c r="C522" t="s">
        <v>8</v>
      </c>
      <c r="D522" t="s">
        <v>9</v>
      </c>
      <c r="E522" s="1">
        <v>1.5768216216202401E-2</v>
      </c>
      <c r="F522" s="1">
        <v>6.0564340421963899E-3</v>
      </c>
      <c r="G522" s="1">
        <v>0.25949235791458197</v>
      </c>
      <c r="H522" s="1">
        <v>0.12386819498728401</v>
      </c>
      <c r="I522" s="1">
        <v>0.27526057413078397</v>
      </c>
      <c r="J522" s="50">
        <v>0.12992462902948099</v>
      </c>
      <c r="N522" s="21"/>
      <c r="R522" s="21"/>
    </row>
    <row r="523" spans="1:18">
      <c r="A523" s="7" t="s">
        <v>133</v>
      </c>
      <c r="B523" t="s">
        <v>70</v>
      </c>
      <c r="C523" t="s">
        <v>10</v>
      </c>
      <c r="D523" t="s">
        <v>11</v>
      </c>
      <c r="E523" s="1">
        <v>2.48902582263935E-3</v>
      </c>
      <c r="F523" s="1">
        <v>1.8862562153581001E-3</v>
      </c>
      <c r="G523" s="1">
        <v>1.8336858856309601E-2</v>
      </c>
      <c r="H523" s="1">
        <v>2.4138464366310598E-2</v>
      </c>
      <c r="I523" s="1">
        <v>2.08258846789489E-2</v>
      </c>
      <c r="J523" s="50">
        <v>2.6024720581668701E-2</v>
      </c>
      <c r="N523" s="21"/>
      <c r="R523" s="21"/>
    </row>
    <row r="524" spans="1:18">
      <c r="A524" s="7" t="s">
        <v>133</v>
      </c>
      <c r="B524" t="s">
        <v>70</v>
      </c>
      <c r="C524" t="s">
        <v>12</v>
      </c>
      <c r="D524" t="s">
        <v>13</v>
      </c>
      <c r="E524" s="1">
        <v>3.4254039406474902E-2</v>
      </c>
      <c r="F524" s="1">
        <v>5.0206548256117997E-3</v>
      </c>
      <c r="G524" s="1">
        <v>2.7140359036053899E-2</v>
      </c>
      <c r="H524" s="1">
        <v>5.0436523021987097E-3</v>
      </c>
      <c r="I524" s="1">
        <v>6.1394398442528898E-2</v>
      </c>
      <c r="J524" s="50">
        <v>1.00643071278105E-2</v>
      </c>
      <c r="N524" s="21"/>
      <c r="R524" s="21"/>
    </row>
    <row r="525" spans="1:18">
      <c r="A525" s="7" t="s">
        <v>133</v>
      </c>
      <c r="B525" t="s">
        <v>70</v>
      </c>
      <c r="C525" t="s">
        <v>14</v>
      </c>
      <c r="D525" t="s">
        <v>15</v>
      </c>
      <c r="E525" s="1">
        <v>7.0311156396524899E-3</v>
      </c>
      <c r="F525" s="1">
        <v>7.62549429430505E-3</v>
      </c>
      <c r="G525" s="1">
        <v>0.115185852864319</v>
      </c>
      <c r="H525" s="1">
        <v>7.1566176741250098E-2</v>
      </c>
      <c r="I525" s="1">
        <v>0.122216968503971</v>
      </c>
      <c r="J525" s="50">
        <v>7.9191671035555203E-2</v>
      </c>
      <c r="N525" s="21"/>
      <c r="R525" s="21"/>
    </row>
    <row r="526" spans="1:18">
      <c r="A526" s="7" t="s">
        <v>133</v>
      </c>
      <c r="B526" t="s">
        <v>70</v>
      </c>
      <c r="C526" t="s">
        <v>16</v>
      </c>
      <c r="D526" t="s">
        <v>17</v>
      </c>
      <c r="E526" s="1">
        <v>7.6700856716192395E-2</v>
      </c>
      <c r="F526" s="1">
        <v>1.9086822030271101E-2</v>
      </c>
      <c r="G526" s="1">
        <v>0.12764818832951599</v>
      </c>
      <c r="H526" s="1">
        <v>2.2513566706601901E-2</v>
      </c>
      <c r="I526" s="1">
        <v>0.204349045045708</v>
      </c>
      <c r="J526" s="50">
        <v>4.1600388736872898E-2</v>
      </c>
      <c r="N526" s="21"/>
      <c r="R526" s="21"/>
    </row>
    <row r="527" spans="1:18">
      <c r="A527" s="7" t="s">
        <v>133</v>
      </c>
      <c r="B527" t="s">
        <v>70</v>
      </c>
      <c r="C527" t="s">
        <v>18</v>
      </c>
      <c r="D527" t="s">
        <v>19</v>
      </c>
      <c r="E527" s="1">
        <v>0.69474405079317303</v>
      </c>
      <c r="F527" s="1">
        <v>4.4791692554730499E-2</v>
      </c>
      <c r="G527" s="1">
        <v>0.126166553731836</v>
      </c>
      <c r="H527" s="1">
        <v>2.0221382881414E-2</v>
      </c>
      <c r="I527" s="1">
        <v>0.82091060452500897</v>
      </c>
      <c r="J527" s="50">
        <v>6.5013075436144499E-2</v>
      </c>
      <c r="N527" s="21"/>
      <c r="R527" s="21"/>
    </row>
    <row r="528" spans="1:18">
      <c r="A528" s="7" t="s">
        <v>133</v>
      </c>
      <c r="B528" t="s">
        <v>70</v>
      </c>
      <c r="C528" t="s">
        <v>20</v>
      </c>
      <c r="D528" t="s">
        <v>21</v>
      </c>
      <c r="E528" s="1">
        <v>0.49920314925855702</v>
      </c>
      <c r="F528" s="1">
        <v>7.9562646183338304E-2</v>
      </c>
      <c r="G528" s="1">
        <v>0.27673375924729698</v>
      </c>
      <c r="H528" s="1">
        <v>5.5623163272188199E-2</v>
      </c>
      <c r="I528" s="1">
        <v>0.77593690850585395</v>
      </c>
      <c r="J528" s="50">
        <v>0.135185809455526</v>
      </c>
      <c r="N528" s="21"/>
      <c r="R528" s="21"/>
    </row>
    <row r="529" spans="1:18">
      <c r="A529" s="7" t="s">
        <v>133</v>
      </c>
      <c r="B529" t="s">
        <v>70</v>
      </c>
      <c r="C529" t="s">
        <v>25</v>
      </c>
      <c r="D529" t="s">
        <v>26</v>
      </c>
      <c r="E529" s="1">
        <v>0</v>
      </c>
      <c r="F529" s="1">
        <v>0</v>
      </c>
      <c r="G529" s="1">
        <v>0</v>
      </c>
      <c r="H529" s="1">
        <v>0</v>
      </c>
      <c r="I529" s="1">
        <v>0</v>
      </c>
      <c r="J529" s="50">
        <v>0</v>
      </c>
      <c r="N529" s="21"/>
      <c r="R529" s="21"/>
    </row>
    <row r="530" spans="1:18">
      <c r="A530" s="7" t="s">
        <v>133</v>
      </c>
      <c r="B530" t="s">
        <v>70</v>
      </c>
      <c r="C530" t="s">
        <v>22</v>
      </c>
      <c r="D530" t="s">
        <v>23</v>
      </c>
      <c r="E530" s="1">
        <v>0.21935399653120899</v>
      </c>
      <c r="F530" s="1">
        <v>9.2116663298121397E-3</v>
      </c>
      <c r="G530" s="1">
        <v>4.36224589553805E-2</v>
      </c>
      <c r="H530" s="1">
        <v>1.5860344705338799E-3</v>
      </c>
      <c r="I530" s="1">
        <v>0.26297645548658899</v>
      </c>
      <c r="J530" s="50">
        <v>1.0797700800346E-2</v>
      </c>
      <c r="N530" s="21"/>
      <c r="R530" s="21"/>
    </row>
    <row r="531" spans="1:18">
      <c r="A531" s="7" t="s">
        <v>134</v>
      </c>
      <c r="B531" t="s">
        <v>70</v>
      </c>
      <c r="C531" t="s">
        <v>2</v>
      </c>
      <c r="D531" t="s">
        <v>3</v>
      </c>
      <c r="E531" s="1">
        <v>4.5083572839879496E-3</v>
      </c>
      <c r="F531" s="1">
        <v>4.0973691570222303E-3</v>
      </c>
      <c r="G531" s="1">
        <v>5.7379854120201003E-2</v>
      </c>
      <c r="H531" s="1">
        <v>5.0567886126724797E-2</v>
      </c>
      <c r="I531" s="1">
        <v>6.1888211404189E-2</v>
      </c>
      <c r="J531" s="50">
        <v>5.4665255283747001E-2</v>
      </c>
      <c r="N531" s="21"/>
      <c r="R531" s="21"/>
    </row>
    <row r="532" spans="1:18">
      <c r="A532" s="7" t="s">
        <v>134</v>
      </c>
      <c r="B532" t="s">
        <v>70</v>
      </c>
      <c r="C532" t="s">
        <v>4</v>
      </c>
      <c r="D532" t="s">
        <v>5</v>
      </c>
      <c r="E532" s="1">
        <v>2.06319773331056E-3</v>
      </c>
      <c r="F532" s="1">
        <v>6.5509527334828399E-2</v>
      </c>
      <c r="G532" s="1">
        <v>5.1739191316019695E-4</v>
      </c>
      <c r="H532" s="1">
        <v>2.7540891431310998E-3</v>
      </c>
      <c r="I532" s="1">
        <v>2.5805896464707601E-3</v>
      </c>
      <c r="J532" s="50">
        <v>6.8263616477959504E-2</v>
      </c>
      <c r="N532" s="21"/>
      <c r="R532" s="21"/>
    </row>
    <row r="533" spans="1:18">
      <c r="A533" s="7" t="s">
        <v>134</v>
      </c>
      <c r="B533" t="s">
        <v>70</v>
      </c>
      <c r="C533" t="s">
        <v>6</v>
      </c>
      <c r="D533" t="s">
        <v>7</v>
      </c>
      <c r="E533" s="1">
        <v>1.1218784948943801E-5</v>
      </c>
      <c r="F533" s="1">
        <v>2.4502236312436701E-5</v>
      </c>
      <c r="G533" s="1">
        <v>4.4265567656944199E-2</v>
      </c>
      <c r="H533" s="1">
        <v>7.1216529136101395E-2</v>
      </c>
      <c r="I533" s="1">
        <v>4.4276786441893097E-2</v>
      </c>
      <c r="J533" s="50">
        <v>7.1241031372413804E-2</v>
      </c>
      <c r="N533" s="21"/>
      <c r="R533" s="21"/>
    </row>
    <row r="534" spans="1:18">
      <c r="A534" s="7" t="s">
        <v>134</v>
      </c>
      <c r="B534" t="s">
        <v>70</v>
      </c>
      <c r="C534" t="s">
        <v>8</v>
      </c>
      <c r="D534" t="s">
        <v>9</v>
      </c>
      <c r="E534" s="1">
        <v>8.0630180969837699E-3</v>
      </c>
      <c r="F534" s="1">
        <v>3.1197528932323999E-3</v>
      </c>
      <c r="G534" s="1">
        <v>9.5193408970751001E-2</v>
      </c>
      <c r="H534" s="1">
        <v>4.3506184235085399E-2</v>
      </c>
      <c r="I534" s="1">
        <v>0.103256427067735</v>
      </c>
      <c r="J534" s="50">
        <v>4.66259371283178E-2</v>
      </c>
      <c r="N534" s="21"/>
      <c r="R534" s="21"/>
    </row>
    <row r="535" spans="1:18">
      <c r="A535" s="7" t="s">
        <v>134</v>
      </c>
      <c r="B535" t="s">
        <v>70</v>
      </c>
      <c r="C535" t="s">
        <v>10</v>
      </c>
      <c r="D535" t="s">
        <v>11</v>
      </c>
      <c r="E535" s="1">
        <v>1.73481530243491E-3</v>
      </c>
      <c r="F535" s="1">
        <v>1.46780070460243E-3</v>
      </c>
      <c r="G535" s="1">
        <v>3.27182478030143E-2</v>
      </c>
      <c r="H535" s="1">
        <v>2.68377989774005E-2</v>
      </c>
      <c r="I535" s="1">
        <v>3.4453063105449197E-2</v>
      </c>
      <c r="J535" s="50">
        <v>2.8305599682002899E-2</v>
      </c>
      <c r="N535" s="21"/>
      <c r="R535" s="21"/>
    </row>
    <row r="536" spans="1:18">
      <c r="A536" s="7" t="s">
        <v>134</v>
      </c>
      <c r="B536" t="s">
        <v>70</v>
      </c>
      <c r="C536" t="s">
        <v>12</v>
      </c>
      <c r="D536" t="s">
        <v>13</v>
      </c>
      <c r="E536" s="1">
        <v>2.1919422513603098E-2</v>
      </c>
      <c r="F536" s="1">
        <v>3.2106062377565102E-3</v>
      </c>
      <c r="G536" s="1">
        <v>5.5972118759445204E-3</v>
      </c>
      <c r="H536" s="1">
        <v>1.0354355496260501E-3</v>
      </c>
      <c r="I536" s="1">
        <v>2.7516634389547601E-2</v>
      </c>
      <c r="J536" s="50">
        <v>4.2460417873825601E-3</v>
      </c>
      <c r="N536" s="21"/>
      <c r="R536" s="21"/>
    </row>
    <row r="537" spans="1:18">
      <c r="A537" s="7" t="s">
        <v>134</v>
      </c>
      <c r="B537" t="s">
        <v>70</v>
      </c>
      <c r="C537" t="s">
        <v>14</v>
      </c>
      <c r="D537" t="s">
        <v>15</v>
      </c>
      <c r="E537" s="1">
        <v>3.7929831398589098E-3</v>
      </c>
      <c r="F537" s="1">
        <v>4.2397969515233398E-3</v>
      </c>
      <c r="G537" s="1">
        <v>4.4757601327409698E-3</v>
      </c>
      <c r="H537" s="1">
        <v>2.6062944691417999E-3</v>
      </c>
      <c r="I537" s="1">
        <v>8.2687432725998804E-3</v>
      </c>
      <c r="J537" s="50">
        <v>6.8460914206651402E-3</v>
      </c>
      <c r="N537" s="21"/>
      <c r="R537" s="21"/>
    </row>
    <row r="538" spans="1:18">
      <c r="A538" s="7" t="s">
        <v>134</v>
      </c>
      <c r="B538" t="s">
        <v>70</v>
      </c>
      <c r="C538" t="s">
        <v>16</v>
      </c>
      <c r="D538" t="s">
        <v>17</v>
      </c>
      <c r="E538" s="1">
        <v>4.6194878357168102E-2</v>
      </c>
      <c r="F538" s="1">
        <v>9.4091974950829792E-3</v>
      </c>
      <c r="G538" s="1">
        <v>5.71651014511056E-2</v>
      </c>
      <c r="H538" s="1">
        <v>8.2377224510621905E-3</v>
      </c>
      <c r="I538" s="1">
        <v>0.10335997980827399</v>
      </c>
      <c r="J538" s="50">
        <v>1.7646919946145201E-2</v>
      </c>
      <c r="N538" s="21"/>
      <c r="R538" s="21"/>
    </row>
    <row r="539" spans="1:18">
      <c r="A539" s="7" t="s">
        <v>134</v>
      </c>
      <c r="B539" t="s">
        <v>70</v>
      </c>
      <c r="C539" t="s">
        <v>18</v>
      </c>
      <c r="D539" t="s">
        <v>19</v>
      </c>
      <c r="E539" s="1">
        <v>0.34631574258925302</v>
      </c>
      <c r="F539" s="1">
        <v>2.2487158150120201E-2</v>
      </c>
      <c r="G539" s="1">
        <v>9.8230771134884196E-3</v>
      </c>
      <c r="H539" s="1">
        <v>1.5836624089759299E-3</v>
      </c>
      <c r="I539" s="1">
        <v>0.35613881970274103</v>
      </c>
      <c r="J539" s="50">
        <v>2.4070820559096099E-2</v>
      </c>
      <c r="N539" s="21"/>
      <c r="R539" s="21"/>
    </row>
    <row r="540" spans="1:18">
      <c r="A540" s="7" t="s">
        <v>134</v>
      </c>
      <c r="B540" t="s">
        <v>70</v>
      </c>
      <c r="C540" t="s">
        <v>20</v>
      </c>
      <c r="D540" t="s">
        <v>21</v>
      </c>
      <c r="E540" s="1">
        <v>0.245334035394423</v>
      </c>
      <c r="F540" s="1">
        <v>3.9131574953665003E-2</v>
      </c>
      <c r="G540" s="1">
        <v>2.2565174431244998E-2</v>
      </c>
      <c r="H540" s="1">
        <v>4.5333905329152597E-3</v>
      </c>
      <c r="I540" s="1">
        <v>0.26789920982566801</v>
      </c>
      <c r="J540" s="50">
        <v>4.3664965486580297E-2</v>
      </c>
      <c r="N540" s="21"/>
      <c r="R540" s="21"/>
    </row>
    <row r="541" spans="1:18">
      <c r="A541" s="7" t="s">
        <v>134</v>
      </c>
      <c r="B541" t="s">
        <v>70</v>
      </c>
      <c r="C541" t="s">
        <v>25</v>
      </c>
      <c r="D541" t="s">
        <v>26</v>
      </c>
      <c r="E541" s="1">
        <v>0</v>
      </c>
      <c r="F541" s="1">
        <v>0</v>
      </c>
      <c r="G541" s="1">
        <v>0</v>
      </c>
      <c r="H541" s="1">
        <v>0</v>
      </c>
      <c r="I541" s="1">
        <v>0</v>
      </c>
      <c r="J541" s="50">
        <v>0</v>
      </c>
      <c r="N541" s="21"/>
      <c r="R541" s="21"/>
    </row>
    <row r="542" spans="1:18">
      <c r="A542" s="7" t="s">
        <v>134</v>
      </c>
      <c r="B542" t="s">
        <v>70</v>
      </c>
      <c r="C542" t="s">
        <v>22</v>
      </c>
      <c r="D542" t="s">
        <v>23</v>
      </c>
      <c r="E542" s="1">
        <v>8.7200220796992106E-2</v>
      </c>
      <c r="F542" s="1">
        <v>3.6638395788306799E-3</v>
      </c>
      <c r="G542" s="1">
        <v>6.3693911989968002E-3</v>
      </c>
      <c r="H542" s="1">
        <v>2.3528100799291899E-4</v>
      </c>
      <c r="I542" s="1">
        <v>9.3569611995988899E-2</v>
      </c>
      <c r="J542" s="50">
        <v>3.8991205868236E-3</v>
      </c>
      <c r="N542" s="21"/>
      <c r="R542" s="21"/>
    </row>
    <row r="543" spans="1:18">
      <c r="A543" s="7" t="s">
        <v>135</v>
      </c>
      <c r="B543" t="s">
        <v>70</v>
      </c>
      <c r="C543" t="s">
        <v>2</v>
      </c>
      <c r="D543" t="s">
        <v>3</v>
      </c>
      <c r="E543" s="1">
        <v>8.5390375777432796E-3</v>
      </c>
      <c r="F543" s="1">
        <v>7.2738539556207998E-3</v>
      </c>
      <c r="G543" s="1">
        <v>0.120697307162613</v>
      </c>
      <c r="H543" s="1">
        <v>0.115921794604169</v>
      </c>
      <c r="I543" s="1">
        <v>0.129236344740357</v>
      </c>
      <c r="J543" s="50">
        <v>0.123195648559789</v>
      </c>
      <c r="N543" s="21"/>
      <c r="R543" s="21"/>
    </row>
    <row r="544" spans="1:18">
      <c r="A544" s="7" t="s">
        <v>135</v>
      </c>
      <c r="B544" t="s">
        <v>70</v>
      </c>
      <c r="C544" t="s">
        <v>4</v>
      </c>
      <c r="D544" t="s">
        <v>5</v>
      </c>
      <c r="E544" s="1">
        <v>1.7762620251571E-4</v>
      </c>
      <c r="F544" s="1">
        <v>6.7165740601566101E-3</v>
      </c>
      <c r="G544" s="1">
        <v>1.09981236612461E-8</v>
      </c>
      <c r="H544" s="1">
        <v>1.13563439368564E-8</v>
      </c>
      <c r="I544" s="1">
        <v>1.77637200639371E-4</v>
      </c>
      <c r="J544" s="50">
        <v>6.7165854165005499E-3</v>
      </c>
      <c r="N544" s="21"/>
      <c r="R544" s="21"/>
    </row>
    <row r="545" spans="1:18">
      <c r="A545" s="7" t="s">
        <v>135</v>
      </c>
      <c r="B545" t="s">
        <v>70</v>
      </c>
      <c r="C545" t="s">
        <v>6</v>
      </c>
      <c r="D545" t="s">
        <v>7</v>
      </c>
      <c r="E545" s="1">
        <v>6.4237395185746403E-6</v>
      </c>
      <c r="F545" s="1">
        <v>1.4862985658369799E-5</v>
      </c>
      <c r="G545" s="1">
        <v>9.6359123023583701E-5</v>
      </c>
      <c r="H545" s="1">
        <v>2.1382401300314101E-4</v>
      </c>
      <c r="I545" s="1">
        <v>1.02782862542158E-4</v>
      </c>
      <c r="J545" s="50">
        <v>2.2868699866151099E-4</v>
      </c>
      <c r="N545" s="21"/>
      <c r="R545" s="21"/>
    </row>
    <row r="546" spans="1:18">
      <c r="A546" s="7" t="s">
        <v>135</v>
      </c>
      <c r="B546" t="s">
        <v>70</v>
      </c>
      <c r="C546" t="s">
        <v>8</v>
      </c>
      <c r="D546" t="s">
        <v>9</v>
      </c>
      <c r="E546" s="1">
        <v>1.3387237207055499E-2</v>
      </c>
      <c r="F546" s="1">
        <v>5.2266805001371097E-3</v>
      </c>
      <c r="G546" s="1">
        <v>0.14841605883737599</v>
      </c>
      <c r="H546" s="1">
        <v>6.6348445149394905E-2</v>
      </c>
      <c r="I546" s="1">
        <v>0.161803296044431</v>
      </c>
      <c r="J546" s="50">
        <v>7.1575125649532001E-2</v>
      </c>
      <c r="N546" s="21"/>
      <c r="R546" s="21"/>
    </row>
    <row r="547" spans="1:18">
      <c r="A547" s="7" t="s">
        <v>135</v>
      </c>
      <c r="B547" t="s">
        <v>70</v>
      </c>
      <c r="C547" t="s">
        <v>10</v>
      </c>
      <c r="D547" t="s">
        <v>11</v>
      </c>
      <c r="E547" s="1">
        <v>2.7695919333278799E-3</v>
      </c>
      <c r="F547" s="1">
        <v>2.2717374084435301E-3</v>
      </c>
      <c r="G547" s="1">
        <v>2.9982964987194199E-2</v>
      </c>
      <c r="H547" s="1">
        <v>2.1136938086372702E-2</v>
      </c>
      <c r="I547" s="1">
        <v>3.2752556920522098E-2</v>
      </c>
      <c r="J547" s="50">
        <v>2.3408675494816199E-2</v>
      </c>
      <c r="N547" s="21"/>
      <c r="R547" s="21"/>
    </row>
    <row r="548" spans="1:18">
      <c r="A548" s="7" t="s">
        <v>135</v>
      </c>
      <c r="B548" t="s">
        <v>70</v>
      </c>
      <c r="C548" t="s">
        <v>12</v>
      </c>
      <c r="D548" t="s">
        <v>13</v>
      </c>
      <c r="E548" s="1">
        <v>3.1433237706669899E-2</v>
      </c>
      <c r="F548" s="1">
        <v>4.6673691119250302E-3</v>
      </c>
      <c r="G548" s="1">
        <v>2.5520745296938999E-2</v>
      </c>
      <c r="H548" s="1">
        <v>4.7331736839881502E-3</v>
      </c>
      <c r="I548" s="1">
        <v>5.6953983003608898E-2</v>
      </c>
      <c r="J548" s="50">
        <v>9.4005427959131804E-3</v>
      </c>
      <c r="N548" s="21"/>
      <c r="R548" s="21"/>
    </row>
    <row r="549" spans="1:18">
      <c r="A549" s="7" t="s">
        <v>135</v>
      </c>
      <c r="B549" t="s">
        <v>70</v>
      </c>
      <c r="C549" t="s">
        <v>14</v>
      </c>
      <c r="D549" t="s">
        <v>15</v>
      </c>
      <c r="E549" s="1">
        <v>5.0993553153568004E-3</v>
      </c>
      <c r="F549" s="1">
        <v>5.5194062251909199E-3</v>
      </c>
      <c r="G549" s="1">
        <v>6.8346811271511196E-2</v>
      </c>
      <c r="H549" s="1">
        <v>4.2264849402682401E-2</v>
      </c>
      <c r="I549" s="1">
        <v>7.3446166586868006E-2</v>
      </c>
      <c r="J549" s="50">
        <v>4.77842556278733E-2</v>
      </c>
      <c r="N549" s="21"/>
      <c r="R549" s="21"/>
    </row>
    <row r="550" spans="1:18">
      <c r="A550" s="7" t="s">
        <v>135</v>
      </c>
      <c r="B550" t="s">
        <v>70</v>
      </c>
      <c r="C550" t="s">
        <v>16</v>
      </c>
      <c r="D550" t="s">
        <v>17</v>
      </c>
      <c r="E550" s="1">
        <v>8.1352917974970504E-2</v>
      </c>
      <c r="F550" s="1">
        <v>1.6745246893213599E-2</v>
      </c>
      <c r="G550" s="1">
        <v>0.20559235257189101</v>
      </c>
      <c r="H550" s="1">
        <v>3.7613993855152197E-2</v>
      </c>
      <c r="I550" s="1">
        <v>0.28694527054686098</v>
      </c>
      <c r="J550" s="50">
        <v>5.4359240748365699E-2</v>
      </c>
      <c r="N550" s="21"/>
      <c r="R550" s="21"/>
    </row>
    <row r="551" spans="1:18">
      <c r="A551" s="7" t="s">
        <v>135</v>
      </c>
      <c r="B551" t="s">
        <v>70</v>
      </c>
      <c r="C551" t="s">
        <v>18</v>
      </c>
      <c r="D551" t="s">
        <v>19</v>
      </c>
      <c r="E551" s="1">
        <v>0.38966550044356502</v>
      </c>
      <c r="F551" s="1">
        <v>2.5264027618076699E-2</v>
      </c>
      <c r="G551" s="1">
        <v>0.17208901239740801</v>
      </c>
      <c r="H551" s="1">
        <v>2.7901644247304E-2</v>
      </c>
      <c r="I551" s="1">
        <v>0.561754512840973</v>
      </c>
      <c r="J551" s="50">
        <v>5.3165671865380702E-2</v>
      </c>
      <c r="N551" s="21"/>
      <c r="R551" s="21"/>
    </row>
    <row r="552" spans="1:18">
      <c r="A552" s="7" t="s">
        <v>135</v>
      </c>
      <c r="B552" t="s">
        <v>70</v>
      </c>
      <c r="C552" t="s">
        <v>20</v>
      </c>
      <c r="D552" t="s">
        <v>21</v>
      </c>
      <c r="E552" s="1">
        <v>0.27599483178999501</v>
      </c>
      <c r="F552" s="1">
        <v>4.3819049946442E-2</v>
      </c>
      <c r="G552" s="1">
        <v>3.6770737488125697E-2</v>
      </c>
      <c r="H552" s="1">
        <v>7.38688858819959E-3</v>
      </c>
      <c r="I552" s="1">
        <v>0.31276556927812099</v>
      </c>
      <c r="J552" s="50">
        <v>5.1205938534641601E-2</v>
      </c>
      <c r="N552" s="21"/>
      <c r="R552" s="21"/>
    </row>
    <row r="553" spans="1:18">
      <c r="A553" s="7" t="s">
        <v>135</v>
      </c>
      <c r="B553" t="s">
        <v>70</v>
      </c>
      <c r="C553" t="s">
        <v>25</v>
      </c>
      <c r="D553" t="s">
        <v>26</v>
      </c>
      <c r="E553" s="1">
        <v>0</v>
      </c>
      <c r="F553" s="1">
        <v>0</v>
      </c>
      <c r="G553" s="1">
        <v>0</v>
      </c>
      <c r="H553" s="1">
        <v>0</v>
      </c>
      <c r="I553" s="1">
        <v>0</v>
      </c>
      <c r="J553" s="50">
        <v>0</v>
      </c>
      <c r="N553" s="21"/>
      <c r="R553" s="21"/>
    </row>
    <row r="554" spans="1:18">
      <c r="A554" s="7" t="s">
        <v>135</v>
      </c>
      <c r="B554" t="s">
        <v>70</v>
      </c>
      <c r="C554" t="s">
        <v>22</v>
      </c>
      <c r="D554" t="s">
        <v>23</v>
      </c>
      <c r="E554" s="1">
        <v>0.138895217383259</v>
      </c>
      <c r="F554" s="1">
        <v>5.82662976117913E-3</v>
      </c>
      <c r="G554" s="1">
        <v>3.6184678574408602E-2</v>
      </c>
      <c r="H554" s="1">
        <v>1.3063426765541101E-3</v>
      </c>
      <c r="I554" s="1">
        <v>0.17507989595766801</v>
      </c>
      <c r="J554" s="50">
        <v>7.1329724377332399E-3</v>
      </c>
      <c r="N554" s="21"/>
      <c r="R554" s="21"/>
    </row>
    <row r="555" spans="1:18">
      <c r="A555" s="7" t="s">
        <v>136</v>
      </c>
      <c r="B555" t="s">
        <v>70</v>
      </c>
      <c r="C555" t="s">
        <v>2</v>
      </c>
      <c r="D555" t="s">
        <v>3</v>
      </c>
      <c r="E555" s="1">
        <v>1.3544120393827E-2</v>
      </c>
      <c r="F555" s="1">
        <v>1.2995814790247801E-2</v>
      </c>
      <c r="G555" s="1">
        <v>1.75391802289523E-2</v>
      </c>
      <c r="H555" s="1">
        <v>1.6039729218531099E-2</v>
      </c>
      <c r="I555" s="1">
        <v>3.1083300622779302E-2</v>
      </c>
      <c r="J555" s="50">
        <v>2.9035544008778901E-2</v>
      </c>
      <c r="N555" s="21"/>
      <c r="R555" s="21"/>
    </row>
    <row r="556" spans="1:18">
      <c r="A556" s="7" t="s">
        <v>136</v>
      </c>
      <c r="B556" t="s">
        <v>70</v>
      </c>
      <c r="C556" t="s">
        <v>4</v>
      </c>
      <c r="D556" t="s">
        <v>5</v>
      </c>
      <c r="E556" s="1">
        <v>4.6077223184374399E-4</v>
      </c>
      <c r="F556" s="1">
        <v>1.9429237934762499E-2</v>
      </c>
      <c r="G556" s="1">
        <v>1.03696464463753E-3</v>
      </c>
      <c r="H556" s="1">
        <v>1.9225751916084399E-2</v>
      </c>
      <c r="I556" s="1">
        <v>1.4977368764812701E-3</v>
      </c>
      <c r="J556" s="50">
        <v>3.8654989850846901E-2</v>
      </c>
      <c r="N556" s="21"/>
      <c r="R556" s="21"/>
    </row>
    <row r="557" spans="1:18">
      <c r="A557" s="7" t="s">
        <v>136</v>
      </c>
      <c r="B557" t="s">
        <v>70</v>
      </c>
      <c r="C557" t="s">
        <v>6</v>
      </c>
      <c r="D557" t="s">
        <v>7</v>
      </c>
      <c r="E557" s="1">
        <v>3.5680301295540597E-5</v>
      </c>
      <c r="F557" s="1">
        <v>7.7535645974183794E-5</v>
      </c>
      <c r="G557" s="1">
        <v>1.6933439879310098E-2</v>
      </c>
      <c r="H557" s="1">
        <v>3.7528360375149498E-2</v>
      </c>
      <c r="I557" s="1">
        <v>1.6969120180605601E-2</v>
      </c>
      <c r="J557" s="50">
        <v>3.76058960211237E-2</v>
      </c>
      <c r="N557" s="21"/>
      <c r="R557" s="21"/>
    </row>
    <row r="558" spans="1:18">
      <c r="A558" s="7" t="s">
        <v>136</v>
      </c>
      <c r="B558" t="s">
        <v>70</v>
      </c>
      <c r="C558" t="s">
        <v>8</v>
      </c>
      <c r="D558" t="s">
        <v>9</v>
      </c>
      <c r="E558" s="1">
        <v>2.4128736641097201E-2</v>
      </c>
      <c r="F558" s="1">
        <v>9.3389912201038202E-3</v>
      </c>
      <c r="G558" s="1">
        <v>5.1567013511309399E-2</v>
      </c>
      <c r="H558" s="1">
        <v>2.3222734112617101E-2</v>
      </c>
      <c r="I558" s="1">
        <v>7.5695750152406593E-2</v>
      </c>
      <c r="J558" s="50">
        <v>3.2561725332721003E-2</v>
      </c>
      <c r="N558" s="21"/>
      <c r="R558" s="21"/>
    </row>
    <row r="559" spans="1:18">
      <c r="A559" s="7" t="s">
        <v>136</v>
      </c>
      <c r="B559" t="s">
        <v>70</v>
      </c>
      <c r="C559" t="s">
        <v>10</v>
      </c>
      <c r="D559" t="s">
        <v>11</v>
      </c>
      <c r="E559" s="1">
        <v>7.4332964262495598E-3</v>
      </c>
      <c r="F559" s="1">
        <v>5.3436699519708499E-3</v>
      </c>
      <c r="G559" s="1">
        <v>4.12654551334607E-2</v>
      </c>
      <c r="H559" s="1">
        <v>2.7683720540946501E-2</v>
      </c>
      <c r="I559" s="1">
        <v>4.8698751559710297E-2</v>
      </c>
      <c r="J559" s="50">
        <v>3.3027390492917398E-2</v>
      </c>
      <c r="N559" s="21"/>
      <c r="R559" s="21"/>
    </row>
    <row r="560" spans="1:18">
      <c r="A560" s="7" t="s">
        <v>136</v>
      </c>
      <c r="B560" t="s">
        <v>70</v>
      </c>
      <c r="C560" t="s">
        <v>12</v>
      </c>
      <c r="D560" t="s">
        <v>13</v>
      </c>
      <c r="E560" s="1">
        <v>0.104148232069101</v>
      </c>
      <c r="F560" s="1">
        <v>1.5693329894997401E-2</v>
      </c>
      <c r="G560" s="1">
        <v>2.9346388697102301E-2</v>
      </c>
      <c r="H560" s="1">
        <v>5.27599620391077E-3</v>
      </c>
      <c r="I560" s="1">
        <v>0.133494620766203</v>
      </c>
      <c r="J560" s="50">
        <v>2.09693260989081E-2</v>
      </c>
      <c r="N560" s="21"/>
      <c r="R560" s="21"/>
    </row>
    <row r="561" spans="1:18">
      <c r="A561" s="7" t="s">
        <v>136</v>
      </c>
      <c r="B561" t="s">
        <v>70</v>
      </c>
      <c r="C561" t="s">
        <v>14</v>
      </c>
      <c r="D561" t="s">
        <v>15</v>
      </c>
      <c r="E561" s="1">
        <v>1.2313807541308499E-2</v>
      </c>
      <c r="F561" s="1">
        <v>1.35861281373508E-2</v>
      </c>
      <c r="G561" s="1">
        <v>3.5773774772538403E-2</v>
      </c>
      <c r="H561" s="1">
        <v>2.10569946823588E-2</v>
      </c>
      <c r="I561" s="1">
        <v>4.8087582313846897E-2</v>
      </c>
      <c r="J561" s="50">
        <v>3.4643122819709597E-2</v>
      </c>
      <c r="N561" s="21"/>
      <c r="R561" s="21"/>
    </row>
    <row r="562" spans="1:18">
      <c r="A562" s="7" t="s">
        <v>136</v>
      </c>
      <c r="B562" t="s">
        <v>70</v>
      </c>
      <c r="C562" t="s">
        <v>16</v>
      </c>
      <c r="D562" t="s">
        <v>17</v>
      </c>
      <c r="E562" s="1">
        <v>0.108648654122197</v>
      </c>
      <c r="F562" s="1">
        <v>2.40770729857805E-2</v>
      </c>
      <c r="G562" s="1">
        <v>4.60283060945871E-2</v>
      </c>
      <c r="H562" s="1">
        <v>8.0217408039204401E-3</v>
      </c>
      <c r="I562" s="1">
        <v>0.15467696021678401</v>
      </c>
      <c r="J562" s="50">
        <v>3.2098813789701003E-2</v>
      </c>
      <c r="N562" s="21"/>
      <c r="R562" s="21"/>
    </row>
    <row r="563" spans="1:18">
      <c r="A563" s="7" t="s">
        <v>136</v>
      </c>
      <c r="B563" t="s">
        <v>70</v>
      </c>
      <c r="C563" t="s">
        <v>18</v>
      </c>
      <c r="D563" t="s">
        <v>19</v>
      </c>
      <c r="E563" s="1">
        <v>1.45446476920846</v>
      </c>
      <c r="F563" s="1">
        <v>9.5445059671321497E-2</v>
      </c>
      <c r="G563" s="1">
        <v>7.4620776632260799E-2</v>
      </c>
      <c r="H563" s="1">
        <v>1.26298835702073E-2</v>
      </c>
      <c r="I563" s="1">
        <v>1.52908554584072</v>
      </c>
      <c r="J563" s="50">
        <v>0.108074943241529</v>
      </c>
      <c r="N563" s="21"/>
      <c r="R563" s="21"/>
    </row>
    <row r="564" spans="1:18">
      <c r="A564" s="7" t="s">
        <v>136</v>
      </c>
      <c r="B564" t="s">
        <v>70</v>
      </c>
      <c r="C564" t="s">
        <v>20</v>
      </c>
      <c r="D564" t="s">
        <v>21</v>
      </c>
      <c r="E564" s="1">
        <v>1.02873233214719</v>
      </c>
      <c r="F564" s="1">
        <v>0.16595555527653399</v>
      </c>
      <c r="G564" s="1">
        <v>3.6174875929199497E-2</v>
      </c>
      <c r="H564" s="1">
        <v>7.3085459119424101E-3</v>
      </c>
      <c r="I564" s="1">
        <v>1.0649072080763899</v>
      </c>
      <c r="J564" s="50">
        <v>0.17326410118847599</v>
      </c>
      <c r="N564" s="21"/>
      <c r="R564" s="21"/>
    </row>
    <row r="565" spans="1:18">
      <c r="A565" s="7" t="s">
        <v>136</v>
      </c>
      <c r="B565" t="s">
        <v>70</v>
      </c>
      <c r="C565" t="s">
        <v>25</v>
      </c>
      <c r="D565" t="s">
        <v>26</v>
      </c>
      <c r="E565" s="1">
        <v>0</v>
      </c>
      <c r="F565" s="1">
        <v>0</v>
      </c>
      <c r="G565" s="1">
        <v>0</v>
      </c>
      <c r="H565" s="1">
        <v>0</v>
      </c>
      <c r="I565" s="1">
        <v>0</v>
      </c>
      <c r="J565" s="50">
        <v>0</v>
      </c>
      <c r="N565" s="21"/>
      <c r="R565" s="21"/>
    </row>
    <row r="566" spans="1:18">
      <c r="A566" s="7" t="s">
        <v>136</v>
      </c>
      <c r="B566" t="s">
        <v>70</v>
      </c>
      <c r="C566" t="s">
        <v>22</v>
      </c>
      <c r="D566" t="s">
        <v>23</v>
      </c>
      <c r="E566" s="1">
        <v>0.43189355819165798</v>
      </c>
      <c r="F566" s="1">
        <v>1.8888607395380601E-2</v>
      </c>
      <c r="G566" s="1">
        <v>2.6801080275680199E-2</v>
      </c>
      <c r="H566" s="1">
        <v>1.0457844042023E-3</v>
      </c>
      <c r="I566" s="1">
        <v>0.45869463846733799</v>
      </c>
      <c r="J566" s="50">
        <v>1.9934391799582899E-2</v>
      </c>
      <c r="N566" s="21"/>
      <c r="R566" s="21"/>
    </row>
    <row r="567" spans="1:18">
      <c r="A567" s="7" t="s">
        <v>137</v>
      </c>
      <c r="B567" t="s">
        <v>70</v>
      </c>
      <c r="C567" t="s">
        <v>2</v>
      </c>
      <c r="D567" t="s">
        <v>3</v>
      </c>
      <c r="E567" s="1">
        <v>6.0035259360063003E-3</v>
      </c>
      <c r="F567" s="1">
        <v>5.5844233278013397E-3</v>
      </c>
      <c r="G567" s="1">
        <v>5.5025561356646498E-2</v>
      </c>
      <c r="H567" s="1">
        <v>6.9241402814267106E-2</v>
      </c>
      <c r="I567" s="1">
        <v>6.1029087292652801E-2</v>
      </c>
      <c r="J567" s="50">
        <v>7.4825826142068397E-2</v>
      </c>
      <c r="N567" s="21"/>
      <c r="R567" s="21"/>
    </row>
    <row r="568" spans="1:18">
      <c r="A568" s="7" t="s">
        <v>137</v>
      </c>
      <c r="B568" t="s">
        <v>70</v>
      </c>
      <c r="C568" t="s">
        <v>4</v>
      </c>
      <c r="D568" t="s">
        <v>5</v>
      </c>
      <c r="E568" s="1">
        <v>3.0835816928310598E-4</v>
      </c>
      <c r="F568" s="1">
        <v>1.3343698437601499E-2</v>
      </c>
      <c r="G568" s="1">
        <v>2.1210076180121699E-8</v>
      </c>
      <c r="H568" s="1">
        <v>1.8233810318443101E-8</v>
      </c>
      <c r="I568" s="1">
        <v>3.0837937935928602E-4</v>
      </c>
      <c r="J568" s="50">
        <v>1.33437166714118E-2</v>
      </c>
      <c r="N568" s="21"/>
      <c r="R568" s="21"/>
    </row>
    <row r="569" spans="1:18">
      <c r="A569" s="7" t="s">
        <v>137</v>
      </c>
      <c r="B569" t="s">
        <v>70</v>
      </c>
      <c r="C569" t="s">
        <v>6</v>
      </c>
      <c r="D569" t="s">
        <v>7</v>
      </c>
      <c r="E569" s="1">
        <v>1.7196726997925099E-5</v>
      </c>
      <c r="F569" s="1">
        <v>3.7330887613652097E-5</v>
      </c>
      <c r="G569" s="1">
        <v>1.56319239564158E-2</v>
      </c>
      <c r="H569" s="1">
        <v>3.4461606935751198E-2</v>
      </c>
      <c r="I569" s="1">
        <v>1.56491206834137E-2</v>
      </c>
      <c r="J569" s="50">
        <v>3.44989378233648E-2</v>
      </c>
      <c r="N569" s="21"/>
      <c r="R569" s="21"/>
    </row>
    <row r="570" spans="1:18">
      <c r="A570" s="7" t="s">
        <v>137</v>
      </c>
      <c r="B570" t="s">
        <v>70</v>
      </c>
      <c r="C570" t="s">
        <v>8</v>
      </c>
      <c r="D570" t="s">
        <v>9</v>
      </c>
      <c r="E570" s="1">
        <v>1.6129300301606898E-2</v>
      </c>
      <c r="F570" s="1">
        <v>6.2552548252328101E-3</v>
      </c>
      <c r="G570" s="1">
        <v>0.178873734682892</v>
      </c>
      <c r="H570" s="1">
        <v>9.1837192092155906E-2</v>
      </c>
      <c r="I570" s="1">
        <v>0.195003034984499</v>
      </c>
      <c r="J570" s="50">
        <v>9.8092446917388706E-2</v>
      </c>
      <c r="N570" s="21"/>
      <c r="R570" s="21"/>
    </row>
    <row r="571" spans="1:18">
      <c r="A571" s="7" t="s">
        <v>137</v>
      </c>
      <c r="B571" t="s">
        <v>70</v>
      </c>
      <c r="C571" t="s">
        <v>10</v>
      </c>
      <c r="D571" t="s">
        <v>11</v>
      </c>
      <c r="E571" s="1">
        <v>3.6311894004043398E-3</v>
      </c>
      <c r="F571" s="1">
        <v>3.1252703154643099E-3</v>
      </c>
      <c r="G571" s="1">
        <v>9.54430522436788E-2</v>
      </c>
      <c r="H571" s="1">
        <v>7.9945387879305094E-2</v>
      </c>
      <c r="I571" s="1">
        <v>9.9074241644083197E-2</v>
      </c>
      <c r="J571" s="50">
        <v>8.3070658194769401E-2</v>
      </c>
      <c r="N571" s="21"/>
      <c r="R571" s="21"/>
    </row>
    <row r="572" spans="1:18">
      <c r="A572" s="7" t="s">
        <v>137</v>
      </c>
      <c r="B572" t="s">
        <v>70</v>
      </c>
      <c r="C572" t="s">
        <v>12</v>
      </c>
      <c r="D572" t="s">
        <v>13</v>
      </c>
      <c r="E572" s="1">
        <v>0.10174213823468201</v>
      </c>
      <c r="F572" s="1">
        <v>1.5358931435281799E-2</v>
      </c>
      <c r="G572" s="1">
        <v>4.8164966925581199E-2</v>
      </c>
      <c r="H572" s="1">
        <v>8.8523840012707904E-3</v>
      </c>
      <c r="I572" s="1">
        <v>0.14990710516026401</v>
      </c>
      <c r="J572" s="50">
        <v>2.42113154365526E-2</v>
      </c>
      <c r="N572" s="21"/>
      <c r="R572" s="21"/>
    </row>
    <row r="573" spans="1:18">
      <c r="A573" s="7" t="s">
        <v>137</v>
      </c>
      <c r="B573" t="s">
        <v>70</v>
      </c>
      <c r="C573" t="s">
        <v>14</v>
      </c>
      <c r="D573" t="s">
        <v>15</v>
      </c>
      <c r="E573" s="1">
        <v>6.2576698246062197E-3</v>
      </c>
      <c r="F573" s="1">
        <v>6.8963950310998497E-3</v>
      </c>
      <c r="G573" s="1">
        <v>3.8108315552371597E-2</v>
      </c>
      <c r="H573" s="1">
        <v>2.3421697277253999E-2</v>
      </c>
      <c r="I573" s="1">
        <v>4.43659853769778E-2</v>
      </c>
      <c r="J573" s="50">
        <v>3.0318092308353899E-2</v>
      </c>
      <c r="N573" s="21"/>
      <c r="R573" s="21"/>
    </row>
    <row r="574" spans="1:18">
      <c r="A574" s="7" t="s">
        <v>137</v>
      </c>
      <c r="B574" t="s">
        <v>70</v>
      </c>
      <c r="C574" t="s">
        <v>16</v>
      </c>
      <c r="D574" t="s">
        <v>17</v>
      </c>
      <c r="E574" s="1">
        <v>8.4194105369397004E-2</v>
      </c>
      <c r="F574" s="1">
        <v>1.80108636335586E-2</v>
      </c>
      <c r="G574" s="1">
        <v>0.144375723398841</v>
      </c>
      <c r="H574" s="1">
        <v>2.2248465511209601E-2</v>
      </c>
      <c r="I574" s="1">
        <v>0.228569828768238</v>
      </c>
      <c r="J574" s="50">
        <v>4.0259329144768097E-2</v>
      </c>
      <c r="N574" s="21"/>
      <c r="R574" s="21"/>
    </row>
    <row r="575" spans="1:18">
      <c r="A575" s="7" t="s">
        <v>137</v>
      </c>
      <c r="B575" t="s">
        <v>70</v>
      </c>
      <c r="C575" t="s">
        <v>18</v>
      </c>
      <c r="D575" t="s">
        <v>19</v>
      </c>
      <c r="E575" s="1">
        <v>0.79252400063630701</v>
      </c>
      <c r="F575" s="1">
        <v>5.1272795249612001E-2</v>
      </c>
      <c r="G575" s="1">
        <v>0.16752948188000399</v>
      </c>
      <c r="H575" s="1">
        <v>2.7022971170911798E-2</v>
      </c>
      <c r="I575" s="1">
        <v>0.96005348251631095</v>
      </c>
      <c r="J575" s="50">
        <v>7.8295766420523799E-2</v>
      </c>
      <c r="N575" s="21"/>
      <c r="R575" s="21"/>
    </row>
    <row r="576" spans="1:18">
      <c r="A576" s="7" t="s">
        <v>137</v>
      </c>
      <c r="B576" t="s">
        <v>70</v>
      </c>
      <c r="C576" t="s">
        <v>20</v>
      </c>
      <c r="D576" t="s">
        <v>21</v>
      </c>
      <c r="E576" s="1">
        <v>0.54876366083341099</v>
      </c>
      <c r="F576" s="1">
        <v>8.7841585375121795E-2</v>
      </c>
      <c r="G576" s="1">
        <v>2.6665894787335401E-2</v>
      </c>
      <c r="H576" s="1">
        <v>5.3650242626322904E-3</v>
      </c>
      <c r="I576" s="1">
        <v>0.57542955562074605</v>
      </c>
      <c r="J576" s="50">
        <v>9.3206609637754095E-2</v>
      </c>
      <c r="N576" s="21"/>
      <c r="R576" s="21"/>
    </row>
    <row r="577" spans="1:18">
      <c r="A577" s="7" t="s">
        <v>137</v>
      </c>
      <c r="B577" t="s">
        <v>70</v>
      </c>
      <c r="C577" t="s">
        <v>25</v>
      </c>
      <c r="D577" t="s">
        <v>26</v>
      </c>
      <c r="E577" s="1">
        <v>0</v>
      </c>
      <c r="F577" s="1">
        <v>0</v>
      </c>
      <c r="G577" s="1">
        <v>0</v>
      </c>
      <c r="H577" s="1">
        <v>0</v>
      </c>
      <c r="I577" s="1">
        <v>0</v>
      </c>
      <c r="J577" s="50">
        <v>0</v>
      </c>
      <c r="N577" s="21"/>
      <c r="R577" s="21"/>
    </row>
    <row r="578" spans="1:18">
      <c r="A578" s="7" t="s">
        <v>137</v>
      </c>
      <c r="B578" t="s">
        <v>70</v>
      </c>
      <c r="C578" t="s">
        <v>22</v>
      </c>
      <c r="D578" t="s">
        <v>23</v>
      </c>
      <c r="E578" s="1">
        <v>0.26514132213444103</v>
      </c>
      <c r="F578" s="1">
        <v>1.1227397883680001E-2</v>
      </c>
      <c r="G578" s="1">
        <v>1.1653745846127401E-2</v>
      </c>
      <c r="H578" s="1">
        <v>4.3206216984976499E-4</v>
      </c>
      <c r="I578" s="1">
        <v>0.27679506798056802</v>
      </c>
      <c r="J578" s="50">
        <v>1.16594600535298E-2</v>
      </c>
      <c r="N578" s="21"/>
      <c r="R578" s="21"/>
    </row>
    <row r="579" spans="1:18">
      <c r="A579" s="7" t="s">
        <v>138</v>
      </c>
      <c r="B579" t="s">
        <v>70</v>
      </c>
      <c r="C579" t="s">
        <v>2</v>
      </c>
      <c r="D579" t="s">
        <v>3</v>
      </c>
      <c r="E579" s="1">
        <v>9.9460190407899496E-2</v>
      </c>
      <c r="F579" s="1">
        <v>9.3741758138702599E-2</v>
      </c>
      <c r="G579" s="1">
        <v>0.61564128224623105</v>
      </c>
      <c r="H579" s="1">
        <v>0.49803170525282298</v>
      </c>
      <c r="I579" s="1">
        <v>0.71510147265413104</v>
      </c>
      <c r="J579" s="50">
        <v>0.59177346339152503</v>
      </c>
      <c r="N579" s="21"/>
      <c r="R579" s="21"/>
    </row>
    <row r="580" spans="1:18">
      <c r="A580" s="7" t="s">
        <v>138</v>
      </c>
      <c r="B580" t="s">
        <v>70</v>
      </c>
      <c r="C580" t="s">
        <v>4</v>
      </c>
      <c r="D580" t="s">
        <v>5</v>
      </c>
      <c r="E580" s="1">
        <v>1.6047372254579099E-3</v>
      </c>
      <c r="F580" s="1">
        <v>8.1370611085317401E-2</v>
      </c>
      <c r="G580" s="1">
        <v>6.3701775670014105E-5</v>
      </c>
      <c r="H580" s="1">
        <v>3.4475343334090298E-4</v>
      </c>
      <c r="I580" s="1">
        <v>1.6684390011279201E-3</v>
      </c>
      <c r="J580" s="50">
        <v>8.1715364518658296E-2</v>
      </c>
      <c r="N580" s="21"/>
      <c r="R580" s="21"/>
    </row>
    <row r="581" spans="1:18">
      <c r="A581" s="7" t="s">
        <v>138</v>
      </c>
      <c r="B581" t="s">
        <v>70</v>
      </c>
      <c r="C581" t="s">
        <v>6</v>
      </c>
      <c r="D581" t="s">
        <v>7</v>
      </c>
      <c r="E581" s="1">
        <v>1.3217182825864401E-3</v>
      </c>
      <c r="F581" s="1">
        <v>2.83120241933379E-3</v>
      </c>
      <c r="G581" s="1">
        <v>3.11231449871525</v>
      </c>
      <c r="H581" s="1">
        <v>5.4669700524406704</v>
      </c>
      <c r="I581" s="1">
        <v>3.1136362169978402</v>
      </c>
      <c r="J581" s="50">
        <v>5.4698012548600001</v>
      </c>
      <c r="N581" s="21"/>
      <c r="R581" s="21"/>
    </row>
    <row r="582" spans="1:18">
      <c r="A582" s="7" t="s">
        <v>138</v>
      </c>
      <c r="B582" t="s">
        <v>70</v>
      </c>
      <c r="C582" t="s">
        <v>8</v>
      </c>
      <c r="D582" t="s">
        <v>9</v>
      </c>
      <c r="E582" s="1">
        <v>0.256527220746469</v>
      </c>
      <c r="F582" s="1">
        <v>9.9731697762382096E-2</v>
      </c>
      <c r="G582" s="1">
        <v>2.8729789785352602</v>
      </c>
      <c r="H582" s="1">
        <v>1.41972457936187</v>
      </c>
      <c r="I582" s="1">
        <v>3.1295061992817299</v>
      </c>
      <c r="J582" s="50">
        <v>1.5194562771242499</v>
      </c>
      <c r="N582" s="21"/>
      <c r="R582" s="21"/>
    </row>
    <row r="583" spans="1:18">
      <c r="A583" s="7" t="s">
        <v>138</v>
      </c>
      <c r="B583" t="s">
        <v>70</v>
      </c>
      <c r="C583" t="s">
        <v>10</v>
      </c>
      <c r="D583" t="s">
        <v>11</v>
      </c>
      <c r="E583" s="1">
        <v>4.94770618508657E-2</v>
      </c>
      <c r="F583" s="1">
        <v>3.5104722644467602E-2</v>
      </c>
      <c r="G583" s="1">
        <v>0.40485692110397897</v>
      </c>
      <c r="H583" s="1">
        <v>0.30963558744978997</v>
      </c>
      <c r="I583" s="1">
        <v>0.45433398295484501</v>
      </c>
      <c r="J583" s="50">
        <v>0.34474031009425699</v>
      </c>
      <c r="N583" s="21"/>
      <c r="R583" s="21"/>
    </row>
    <row r="584" spans="1:18">
      <c r="A584" s="7" t="s">
        <v>138</v>
      </c>
      <c r="B584" t="s">
        <v>70</v>
      </c>
      <c r="C584" t="s">
        <v>12</v>
      </c>
      <c r="D584" t="s">
        <v>13</v>
      </c>
      <c r="E584" s="1">
        <v>0.78070725281878695</v>
      </c>
      <c r="F584" s="1">
        <v>0.116513995702858</v>
      </c>
      <c r="G584" s="1">
        <v>1.6427728595493001</v>
      </c>
      <c r="H584" s="1">
        <v>0.29369343571551998</v>
      </c>
      <c r="I584" s="1">
        <v>2.42348011236809</v>
      </c>
      <c r="J584" s="50">
        <v>0.41020743141837801</v>
      </c>
      <c r="N584" s="21"/>
      <c r="R584" s="21"/>
    </row>
    <row r="585" spans="1:18">
      <c r="A585" s="7" t="s">
        <v>138</v>
      </c>
      <c r="B585" t="s">
        <v>70</v>
      </c>
      <c r="C585" t="s">
        <v>14</v>
      </c>
      <c r="D585" t="s">
        <v>15</v>
      </c>
      <c r="E585" s="1">
        <v>0.10372969762835001</v>
      </c>
      <c r="F585" s="1">
        <v>0.112793196673977</v>
      </c>
      <c r="G585" s="1">
        <v>0.490042081807817</v>
      </c>
      <c r="H585" s="1">
        <v>0.28846266141858501</v>
      </c>
      <c r="I585" s="1">
        <v>0.59377177943616699</v>
      </c>
      <c r="J585" s="50">
        <v>0.40125585809256198</v>
      </c>
      <c r="N585" s="21"/>
      <c r="R585" s="21"/>
    </row>
    <row r="586" spans="1:18">
      <c r="A586" s="7" t="s">
        <v>138</v>
      </c>
      <c r="B586" t="s">
        <v>70</v>
      </c>
      <c r="C586" t="s">
        <v>16</v>
      </c>
      <c r="D586" t="s">
        <v>17</v>
      </c>
      <c r="E586" s="1">
        <v>1.5906870323047599</v>
      </c>
      <c r="F586" s="1">
        <v>0.309281778108843</v>
      </c>
      <c r="G586" s="1">
        <v>2.6960792950686199</v>
      </c>
      <c r="H586" s="1">
        <v>0.49331237023225399</v>
      </c>
      <c r="I586" s="1">
        <v>4.2867663273733898</v>
      </c>
      <c r="J586" s="50">
        <v>0.80259414834109699</v>
      </c>
      <c r="N586" s="21"/>
      <c r="R586" s="21"/>
    </row>
    <row r="587" spans="1:18">
      <c r="A587" s="7" t="s">
        <v>138</v>
      </c>
      <c r="B587" t="s">
        <v>70</v>
      </c>
      <c r="C587" t="s">
        <v>18</v>
      </c>
      <c r="D587" t="s">
        <v>19</v>
      </c>
      <c r="E587" s="1">
        <v>18.984524988756402</v>
      </c>
      <c r="F587" s="1">
        <v>1.24842104756072</v>
      </c>
      <c r="G587" s="1">
        <v>7.0196270802654199</v>
      </c>
      <c r="H587" s="1">
        <v>1.1940503331461501</v>
      </c>
      <c r="I587" s="1">
        <v>26.004152069021799</v>
      </c>
      <c r="J587" s="50">
        <v>2.4424713807068699</v>
      </c>
      <c r="N587" s="21"/>
      <c r="R587" s="21"/>
    </row>
    <row r="588" spans="1:18">
      <c r="A588" s="7" t="s">
        <v>138</v>
      </c>
      <c r="B588" t="s">
        <v>70</v>
      </c>
      <c r="C588" t="s">
        <v>20</v>
      </c>
      <c r="D588" t="s">
        <v>21</v>
      </c>
      <c r="E588" s="1">
        <v>8.0217319573236701</v>
      </c>
      <c r="F588" s="1">
        <v>1.29512829892818</v>
      </c>
      <c r="G588" s="1">
        <v>0.77232532404239296</v>
      </c>
      <c r="H588" s="1">
        <v>0.15607369922712699</v>
      </c>
      <c r="I588" s="1">
        <v>8.7940572813660598</v>
      </c>
      <c r="J588" s="50">
        <v>1.4512019981553099</v>
      </c>
      <c r="N588" s="21"/>
      <c r="R588" s="21"/>
    </row>
    <row r="589" spans="1:18">
      <c r="A589" s="7" t="s">
        <v>138</v>
      </c>
      <c r="B589" t="s">
        <v>70</v>
      </c>
      <c r="C589" t="s">
        <v>25</v>
      </c>
      <c r="D589" t="s">
        <v>26</v>
      </c>
      <c r="E589" s="1">
        <v>0</v>
      </c>
      <c r="F589" s="1">
        <v>0</v>
      </c>
      <c r="G589" s="1">
        <v>0</v>
      </c>
      <c r="H589" s="1">
        <v>0</v>
      </c>
      <c r="I589" s="1">
        <v>0</v>
      </c>
      <c r="J589" s="50">
        <v>0</v>
      </c>
      <c r="N589" s="21"/>
      <c r="R589" s="21"/>
    </row>
    <row r="590" spans="1:18">
      <c r="A590" s="7" t="s">
        <v>138</v>
      </c>
      <c r="B590" t="s">
        <v>70</v>
      </c>
      <c r="C590" t="s">
        <v>22</v>
      </c>
      <c r="D590" t="s">
        <v>23</v>
      </c>
      <c r="E590" s="1">
        <v>8.9197455115451305</v>
      </c>
      <c r="F590" s="1">
        <v>0.39100446464426197</v>
      </c>
      <c r="G590" s="1">
        <v>3.13766829177619</v>
      </c>
      <c r="H590" s="1">
        <v>0.12311563989524001</v>
      </c>
      <c r="I590" s="1">
        <v>12.0574138033213</v>
      </c>
      <c r="J590" s="50">
        <v>0.51412010453950197</v>
      </c>
      <c r="N590" s="21"/>
      <c r="R590" s="21"/>
    </row>
    <row r="591" spans="1:18">
      <c r="A591" s="7" t="s">
        <v>139</v>
      </c>
      <c r="B591" t="s">
        <v>70</v>
      </c>
      <c r="C591" t="s">
        <v>2</v>
      </c>
      <c r="D591" t="s">
        <v>3</v>
      </c>
      <c r="E591" s="1">
        <v>1.51460868684329E-2</v>
      </c>
      <c r="F591" s="1">
        <v>1.6710859362618201E-2</v>
      </c>
      <c r="G591" s="1">
        <v>0.205319746052157</v>
      </c>
      <c r="H591" s="1">
        <v>0.27821394129859101</v>
      </c>
      <c r="I591" s="1">
        <v>0.22046583292058899</v>
      </c>
      <c r="J591" s="50">
        <v>0.29492480066121002</v>
      </c>
      <c r="N591" s="21"/>
      <c r="R591" s="21"/>
    </row>
    <row r="592" spans="1:18">
      <c r="A592" s="7" t="s">
        <v>139</v>
      </c>
      <c r="B592" t="s">
        <v>70</v>
      </c>
      <c r="C592" t="s">
        <v>4</v>
      </c>
      <c r="D592" t="s">
        <v>5</v>
      </c>
      <c r="E592" s="1">
        <v>3.9790703572412301E-4</v>
      </c>
      <c r="F592" s="1">
        <v>1.32890435464564E-2</v>
      </c>
      <c r="G592" s="1">
        <v>3.2489652274851699E-8</v>
      </c>
      <c r="H592" s="1">
        <v>3.36252176146606E-8</v>
      </c>
      <c r="I592" s="1">
        <v>3.9793952537639803E-4</v>
      </c>
      <c r="J592" s="50">
        <v>1.3289077171674E-2</v>
      </c>
      <c r="N592" s="21"/>
      <c r="R592" s="21"/>
    </row>
    <row r="593" spans="1:18">
      <c r="A593" s="7" t="s">
        <v>139</v>
      </c>
      <c r="B593" t="s">
        <v>70</v>
      </c>
      <c r="C593" t="s">
        <v>6</v>
      </c>
      <c r="D593" t="s">
        <v>7</v>
      </c>
      <c r="E593" s="1">
        <v>3.1705411288477799E-5</v>
      </c>
      <c r="F593" s="1">
        <v>6.8736139194112698E-5</v>
      </c>
      <c r="G593" s="1">
        <v>5.5992695310420802E-2</v>
      </c>
      <c r="H593" s="1">
        <v>0.12420753954932499</v>
      </c>
      <c r="I593" s="1">
        <v>5.6024400721709298E-2</v>
      </c>
      <c r="J593" s="50">
        <v>0.124276275688519</v>
      </c>
      <c r="N593" s="21"/>
      <c r="R593" s="21"/>
    </row>
    <row r="594" spans="1:18">
      <c r="A594" s="7" t="s">
        <v>139</v>
      </c>
      <c r="B594" t="s">
        <v>70</v>
      </c>
      <c r="C594" t="s">
        <v>8</v>
      </c>
      <c r="D594" t="s">
        <v>9</v>
      </c>
      <c r="E594" s="1">
        <v>3.8325871700956499E-2</v>
      </c>
      <c r="F594" s="1">
        <v>1.4777170223180701E-2</v>
      </c>
      <c r="G594" s="1">
        <v>0.560128940717596</v>
      </c>
      <c r="H594" s="1">
        <v>0.24335591089150699</v>
      </c>
      <c r="I594" s="1">
        <v>0.59845481241855203</v>
      </c>
      <c r="J594" s="50">
        <v>0.25813308111468802</v>
      </c>
      <c r="N594" s="21"/>
      <c r="R594" s="21"/>
    </row>
    <row r="595" spans="1:18">
      <c r="A595" s="7" t="s">
        <v>139</v>
      </c>
      <c r="B595" t="s">
        <v>70</v>
      </c>
      <c r="C595" t="s">
        <v>10</v>
      </c>
      <c r="D595" t="s">
        <v>11</v>
      </c>
      <c r="E595" s="1">
        <v>5.9808374593920896E-3</v>
      </c>
      <c r="F595" s="1">
        <v>4.8513193113476497E-3</v>
      </c>
      <c r="G595" s="1">
        <v>7.5334718372166404E-2</v>
      </c>
      <c r="H595" s="1">
        <v>7.1239638064688401E-2</v>
      </c>
      <c r="I595" s="1">
        <v>8.13155558315585E-2</v>
      </c>
      <c r="J595" s="50">
        <v>7.6090957376035995E-2</v>
      </c>
      <c r="N595" s="21"/>
      <c r="R595" s="21"/>
    </row>
    <row r="596" spans="1:18">
      <c r="A596" s="7" t="s">
        <v>139</v>
      </c>
      <c r="B596" t="s">
        <v>70</v>
      </c>
      <c r="C596" t="s">
        <v>12</v>
      </c>
      <c r="D596" t="s">
        <v>13</v>
      </c>
      <c r="E596" s="1">
        <v>7.2928972003439105E-2</v>
      </c>
      <c r="F596" s="1">
        <v>1.07587145595691E-2</v>
      </c>
      <c r="G596" s="1">
        <v>4.6210142507251799E-2</v>
      </c>
      <c r="H596" s="1">
        <v>8.5239546455500009E-3</v>
      </c>
      <c r="I596" s="1">
        <v>0.11913911451069099</v>
      </c>
      <c r="J596" s="50">
        <v>1.9282669205119101E-2</v>
      </c>
      <c r="N596" s="21"/>
      <c r="R596" s="21"/>
    </row>
    <row r="597" spans="1:18">
      <c r="A597" s="7" t="s">
        <v>139</v>
      </c>
      <c r="B597" t="s">
        <v>70</v>
      </c>
      <c r="C597" t="s">
        <v>14</v>
      </c>
      <c r="D597" t="s">
        <v>15</v>
      </c>
      <c r="E597" s="1">
        <v>1.3761324466774701E-2</v>
      </c>
      <c r="F597" s="1">
        <v>1.5111870880836299E-2</v>
      </c>
      <c r="G597" s="1">
        <v>9.2934385772399694E-2</v>
      </c>
      <c r="H597" s="1">
        <v>5.7036744996706898E-2</v>
      </c>
      <c r="I597" s="1">
        <v>0.106695710239174</v>
      </c>
      <c r="J597" s="50">
        <v>7.2148615877543301E-2</v>
      </c>
      <c r="N597" s="21"/>
      <c r="R597" s="21"/>
    </row>
    <row r="598" spans="1:18">
      <c r="A598" s="7" t="s">
        <v>139</v>
      </c>
      <c r="B598" t="s">
        <v>70</v>
      </c>
      <c r="C598" t="s">
        <v>16</v>
      </c>
      <c r="D598" t="s">
        <v>17</v>
      </c>
      <c r="E598" s="1">
        <v>0.16497182336233401</v>
      </c>
      <c r="F598" s="1">
        <v>3.6705318222451502E-2</v>
      </c>
      <c r="G598" s="1">
        <v>0.25196899165238701</v>
      </c>
      <c r="H598" s="1">
        <v>3.8506492563009399E-2</v>
      </c>
      <c r="I598" s="1">
        <v>0.41694081501472002</v>
      </c>
      <c r="J598" s="50">
        <v>7.5211810785460895E-2</v>
      </c>
      <c r="N598" s="21"/>
      <c r="R598" s="21"/>
    </row>
    <row r="599" spans="1:18">
      <c r="A599" s="7" t="s">
        <v>139</v>
      </c>
      <c r="B599" t="s">
        <v>70</v>
      </c>
      <c r="C599" t="s">
        <v>18</v>
      </c>
      <c r="D599" t="s">
        <v>19</v>
      </c>
      <c r="E599" s="1">
        <v>1.4463183640170001</v>
      </c>
      <c r="F599" s="1">
        <v>9.32413115900807E-2</v>
      </c>
      <c r="G599" s="1">
        <v>0.4235725856277</v>
      </c>
      <c r="H599" s="1">
        <v>6.8093064305429996E-2</v>
      </c>
      <c r="I599" s="1">
        <v>1.8698909496447</v>
      </c>
      <c r="J599" s="50">
        <v>0.161334375895511</v>
      </c>
      <c r="N599" s="21"/>
      <c r="R599" s="21"/>
    </row>
    <row r="600" spans="1:18">
      <c r="A600" s="7" t="s">
        <v>139</v>
      </c>
      <c r="B600" t="s">
        <v>70</v>
      </c>
      <c r="C600" t="s">
        <v>20</v>
      </c>
      <c r="D600" t="s">
        <v>21</v>
      </c>
      <c r="E600" s="1">
        <v>6.1637726368266401</v>
      </c>
      <c r="F600" s="1">
        <v>0.98291835450614695</v>
      </c>
      <c r="G600" s="1">
        <v>1.49257060079513</v>
      </c>
      <c r="H600" s="1">
        <v>0.30005055138807502</v>
      </c>
      <c r="I600" s="1">
        <v>7.6563432376217699</v>
      </c>
      <c r="J600" s="50">
        <v>1.28296890589422</v>
      </c>
      <c r="N600" s="21"/>
      <c r="R600" s="21"/>
    </row>
    <row r="601" spans="1:18">
      <c r="A601" s="7" t="s">
        <v>139</v>
      </c>
      <c r="B601" t="s">
        <v>70</v>
      </c>
      <c r="C601" t="s">
        <v>25</v>
      </c>
      <c r="D601" t="s">
        <v>26</v>
      </c>
      <c r="E601" s="1">
        <v>0</v>
      </c>
      <c r="F601" s="1">
        <v>0</v>
      </c>
      <c r="G601" s="1">
        <v>0</v>
      </c>
      <c r="H601" s="1">
        <v>0</v>
      </c>
      <c r="I601" s="1">
        <v>0</v>
      </c>
      <c r="J601" s="50">
        <v>0</v>
      </c>
      <c r="N601" s="21"/>
      <c r="R601" s="21"/>
    </row>
    <row r="602" spans="1:18">
      <c r="A602" s="7" t="s">
        <v>139</v>
      </c>
      <c r="B602" t="s">
        <v>70</v>
      </c>
      <c r="C602" t="s">
        <v>22</v>
      </c>
      <c r="D602" t="s">
        <v>23</v>
      </c>
      <c r="E602" s="1">
        <v>0.42420013816845997</v>
      </c>
      <c r="F602" s="1">
        <v>1.7856325835803499E-2</v>
      </c>
      <c r="G602" s="1">
        <v>6.0598259371184002E-2</v>
      </c>
      <c r="H602" s="1">
        <v>2.2049547943563401E-3</v>
      </c>
      <c r="I602" s="1">
        <v>0.48479839753964399</v>
      </c>
      <c r="J602" s="50">
        <v>2.00612806301598E-2</v>
      </c>
      <c r="N602" s="21"/>
      <c r="R602" s="21"/>
    </row>
    <row r="603" spans="1:18">
      <c r="A603" s="7" t="s">
        <v>140</v>
      </c>
      <c r="B603" t="s">
        <v>70</v>
      </c>
      <c r="C603" t="s">
        <v>2</v>
      </c>
      <c r="D603" t="s">
        <v>3</v>
      </c>
      <c r="E603" s="1">
        <v>5.4483977431600602E-3</v>
      </c>
      <c r="F603" s="1">
        <v>4.8783754384408504E-3</v>
      </c>
      <c r="G603" s="1">
        <v>8.2327766607285705E-2</v>
      </c>
      <c r="H603" s="1">
        <v>9.9704169656706601E-2</v>
      </c>
      <c r="I603" s="1">
        <v>8.7776164350445801E-2</v>
      </c>
      <c r="J603" s="50">
        <v>0.104582545095147</v>
      </c>
      <c r="N603" s="21"/>
      <c r="R603" s="21"/>
    </row>
    <row r="604" spans="1:18">
      <c r="A604" s="7" t="s">
        <v>140</v>
      </c>
      <c r="B604" t="s">
        <v>70</v>
      </c>
      <c r="C604" t="s">
        <v>4</v>
      </c>
      <c r="D604" t="s">
        <v>5</v>
      </c>
      <c r="E604" s="1">
        <v>3.4436944558627699E-4</v>
      </c>
      <c r="F604" s="1">
        <v>1.3139077872626199E-2</v>
      </c>
      <c r="G604" s="1">
        <v>9.6981110506241608E-9</v>
      </c>
      <c r="H604" s="1">
        <v>3.7661810125597697E-8</v>
      </c>
      <c r="I604" s="1">
        <v>3.4437914369732798E-4</v>
      </c>
      <c r="J604" s="50">
        <v>1.3139115534436301E-2</v>
      </c>
      <c r="N604" s="21"/>
      <c r="R604" s="21"/>
    </row>
    <row r="605" spans="1:18">
      <c r="A605" s="7" t="s">
        <v>140</v>
      </c>
      <c r="B605" t="s">
        <v>70</v>
      </c>
      <c r="C605" t="s">
        <v>6</v>
      </c>
      <c r="D605" t="s">
        <v>7</v>
      </c>
      <c r="E605" s="1">
        <v>4.4916074669281E-6</v>
      </c>
      <c r="F605" s="1">
        <v>1.0060984763001501E-5</v>
      </c>
      <c r="G605" s="1">
        <v>4.77141728688898E-4</v>
      </c>
      <c r="H605" s="1">
        <v>1.0584930935854601E-3</v>
      </c>
      <c r="I605" s="1">
        <v>4.8163333615582602E-4</v>
      </c>
      <c r="J605" s="50">
        <v>1.0685540783484601E-3</v>
      </c>
      <c r="N605" s="21"/>
      <c r="R605" s="21"/>
    </row>
    <row r="606" spans="1:18">
      <c r="A606" s="7" t="s">
        <v>140</v>
      </c>
      <c r="B606" t="s">
        <v>70</v>
      </c>
      <c r="C606" t="s">
        <v>8</v>
      </c>
      <c r="D606" t="s">
        <v>9</v>
      </c>
      <c r="E606" s="1">
        <v>1.4087649093715999E-2</v>
      </c>
      <c r="F606" s="1">
        <v>5.4330951703227097E-3</v>
      </c>
      <c r="G606" s="1">
        <v>0.101396136871004</v>
      </c>
      <c r="H606" s="1">
        <v>4.8211964166254402E-2</v>
      </c>
      <c r="I606" s="1">
        <v>0.11548378596472</v>
      </c>
      <c r="J606" s="50">
        <v>5.3645059336577101E-2</v>
      </c>
      <c r="N606" s="21"/>
      <c r="R606" s="21"/>
    </row>
    <row r="607" spans="1:18">
      <c r="A607" s="7" t="s">
        <v>140</v>
      </c>
      <c r="B607" t="s">
        <v>70</v>
      </c>
      <c r="C607" t="s">
        <v>10</v>
      </c>
      <c r="D607" t="s">
        <v>11</v>
      </c>
      <c r="E607" s="1">
        <v>2.3931821936509501E-3</v>
      </c>
      <c r="F607" s="1">
        <v>1.7058170220003699E-3</v>
      </c>
      <c r="G607" s="1">
        <v>1.2461594181442799E-2</v>
      </c>
      <c r="H607" s="1">
        <v>1.16304768499929E-2</v>
      </c>
      <c r="I607" s="1">
        <v>1.48547763750938E-2</v>
      </c>
      <c r="J607" s="50">
        <v>1.33362938719933E-2</v>
      </c>
      <c r="N607" s="21"/>
      <c r="R607" s="21"/>
    </row>
    <row r="608" spans="1:18">
      <c r="A608" s="7" t="s">
        <v>140</v>
      </c>
      <c r="B608" t="s">
        <v>70</v>
      </c>
      <c r="C608" t="s">
        <v>12</v>
      </c>
      <c r="D608" t="s">
        <v>13</v>
      </c>
      <c r="E608" s="1">
        <v>5.6411809229925003E-2</v>
      </c>
      <c r="F608" s="1">
        <v>8.4726688350044207E-3</v>
      </c>
      <c r="G608" s="1">
        <v>4.38015621747192E-2</v>
      </c>
      <c r="H608" s="1">
        <v>8.0552849017135903E-3</v>
      </c>
      <c r="I608" s="1">
        <v>0.10021337140464399</v>
      </c>
      <c r="J608" s="50">
        <v>1.6527953736718001E-2</v>
      </c>
      <c r="N608" s="21"/>
      <c r="R608" s="21"/>
    </row>
    <row r="609" spans="1:18">
      <c r="A609" s="7" t="s">
        <v>140</v>
      </c>
      <c r="B609" t="s">
        <v>70</v>
      </c>
      <c r="C609" t="s">
        <v>14</v>
      </c>
      <c r="D609" t="s">
        <v>15</v>
      </c>
      <c r="E609" s="1">
        <v>4.8108334445125097E-3</v>
      </c>
      <c r="F609" s="1">
        <v>5.3062744030441802E-3</v>
      </c>
      <c r="G609" s="1">
        <v>1.54770551523697E-2</v>
      </c>
      <c r="H609" s="1">
        <v>8.3677566924934606E-3</v>
      </c>
      <c r="I609" s="1">
        <v>2.02878885968822E-2</v>
      </c>
      <c r="J609" s="50">
        <v>1.36740310955376E-2</v>
      </c>
      <c r="N609" s="21"/>
      <c r="R609" s="21"/>
    </row>
    <row r="610" spans="1:18">
      <c r="A610" s="7" t="s">
        <v>140</v>
      </c>
      <c r="B610" t="s">
        <v>70</v>
      </c>
      <c r="C610" t="s">
        <v>16</v>
      </c>
      <c r="D610" t="s">
        <v>17</v>
      </c>
      <c r="E610" s="1">
        <v>8.2938294132758494E-2</v>
      </c>
      <c r="F610" s="1">
        <v>1.5750899513957001E-2</v>
      </c>
      <c r="G610" s="1">
        <v>0.19578638339125701</v>
      </c>
      <c r="H610" s="1">
        <v>2.53364320067282E-2</v>
      </c>
      <c r="I610" s="1">
        <v>0.27872467752401597</v>
      </c>
      <c r="J610" s="50">
        <v>4.1087331520685201E-2</v>
      </c>
      <c r="N610" s="21"/>
      <c r="R610" s="21"/>
    </row>
    <row r="611" spans="1:18">
      <c r="A611" s="7" t="s">
        <v>140</v>
      </c>
      <c r="B611" t="s">
        <v>70</v>
      </c>
      <c r="C611" t="s">
        <v>18</v>
      </c>
      <c r="D611" t="s">
        <v>19</v>
      </c>
      <c r="E611" s="1">
        <v>0.86852773741307199</v>
      </c>
      <c r="F611" s="1">
        <v>5.6134301837225599E-2</v>
      </c>
      <c r="G611" s="1">
        <v>0.13281707876865301</v>
      </c>
      <c r="H611" s="1">
        <v>2.1597473278797501E-2</v>
      </c>
      <c r="I611" s="1">
        <v>1.00134481618172</v>
      </c>
      <c r="J611" s="50">
        <v>7.7731775116023097E-2</v>
      </c>
      <c r="N611" s="21"/>
      <c r="R611" s="21"/>
    </row>
    <row r="612" spans="1:18">
      <c r="A612" s="7" t="s">
        <v>140</v>
      </c>
      <c r="B612" t="s">
        <v>70</v>
      </c>
      <c r="C612" t="s">
        <v>20</v>
      </c>
      <c r="D612" t="s">
        <v>21</v>
      </c>
      <c r="E612" s="1">
        <v>0.35970096890263598</v>
      </c>
      <c r="F612" s="1">
        <v>5.7448618229765498E-2</v>
      </c>
      <c r="G612" s="1">
        <v>4.34852520647733E-2</v>
      </c>
      <c r="H612" s="1">
        <v>8.7454863817826908E-3</v>
      </c>
      <c r="I612" s="1">
        <v>0.40318622096740903</v>
      </c>
      <c r="J612" s="50">
        <v>6.6194104611548205E-2</v>
      </c>
      <c r="N612" s="21"/>
      <c r="R612" s="21"/>
    </row>
    <row r="613" spans="1:18">
      <c r="A613" s="7" t="s">
        <v>140</v>
      </c>
      <c r="B613" t="s">
        <v>70</v>
      </c>
      <c r="C613" t="s">
        <v>25</v>
      </c>
      <c r="D613" t="s">
        <v>26</v>
      </c>
      <c r="E613" s="1">
        <v>0</v>
      </c>
      <c r="F613" s="1">
        <v>0</v>
      </c>
      <c r="G613" s="1">
        <v>0</v>
      </c>
      <c r="H613" s="1">
        <v>0</v>
      </c>
      <c r="I613" s="1">
        <v>0</v>
      </c>
      <c r="J613" s="50">
        <v>0</v>
      </c>
      <c r="N613" s="21"/>
      <c r="R613" s="21"/>
    </row>
    <row r="614" spans="1:18">
      <c r="A614" s="7" t="s">
        <v>140</v>
      </c>
      <c r="B614" t="s">
        <v>70</v>
      </c>
      <c r="C614" t="s">
        <v>22</v>
      </c>
      <c r="D614" t="s">
        <v>23</v>
      </c>
      <c r="E614" s="1">
        <v>0.61243253754938998</v>
      </c>
      <c r="F614" s="1">
        <v>2.5932602752143E-2</v>
      </c>
      <c r="G614" s="1">
        <v>0.21015205278622001</v>
      </c>
      <c r="H614" s="1">
        <v>7.7120127222863799E-3</v>
      </c>
      <c r="I614" s="1">
        <v>0.82258459033561004</v>
      </c>
      <c r="J614" s="50">
        <v>3.3644615474429401E-2</v>
      </c>
      <c r="N614" s="21"/>
      <c r="R614" s="21"/>
    </row>
    <row r="615" spans="1:18">
      <c r="A615" s="7" t="s">
        <v>84</v>
      </c>
      <c r="B615" t="s">
        <v>70</v>
      </c>
      <c r="C615" t="s">
        <v>2</v>
      </c>
      <c r="D615" t="s">
        <v>3</v>
      </c>
      <c r="E615" s="1">
        <v>4.7873930828862699E-3</v>
      </c>
      <c r="F615" s="1">
        <v>4.3572964091873299E-3</v>
      </c>
      <c r="G615" s="1">
        <v>4.6772458572380597E-2</v>
      </c>
      <c r="H615" s="1">
        <v>5.5784069695824598E-2</v>
      </c>
      <c r="I615" s="1">
        <v>5.15598516552669E-2</v>
      </c>
      <c r="J615" s="50">
        <v>6.0141366105011897E-2</v>
      </c>
      <c r="N615" s="21"/>
      <c r="R615" s="21"/>
    </row>
    <row r="616" spans="1:18">
      <c r="A616" s="7" t="s">
        <v>84</v>
      </c>
      <c r="B616" t="s">
        <v>70</v>
      </c>
      <c r="C616" t="s">
        <v>4</v>
      </c>
      <c r="D616" t="s">
        <v>5</v>
      </c>
      <c r="E616" s="1">
        <v>5.1454606493934297E-5</v>
      </c>
      <c r="F616" s="1">
        <v>2.39153680088564E-3</v>
      </c>
      <c r="G616" s="1">
        <v>3.4120919650756799E-9</v>
      </c>
      <c r="H616" s="1">
        <v>2.2541625065293899E-8</v>
      </c>
      <c r="I616" s="1">
        <v>5.1458018585899402E-5</v>
      </c>
      <c r="J616" s="50">
        <v>2.39155934251071E-3</v>
      </c>
      <c r="N616" s="21"/>
      <c r="R616" s="21"/>
    </row>
    <row r="617" spans="1:18">
      <c r="A617" s="7" t="s">
        <v>84</v>
      </c>
      <c r="B617" t="s">
        <v>70</v>
      </c>
      <c r="C617" t="s">
        <v>6</v>
      </c>
      <c r="D617" t="s">
        <v>7</v>
      </c>
      <c r="E617" s="1">
        <v>4.8153849807144399E-6</v>
      </c>
      <c r="F617" s="1">
        <v>1.05095079680851E-5</v>
      </c>
      <c r="G617" s="1">
        <v>1.6858871971750099E-4</v>
      </c>
      <c r="H617" s="1">
        <v>3.73552950402218E-4</v>
      </c>
      <c r="I617" s="1">
        <v>1.7340410469821499E-4</v>
      </c>
      <c r="J617" s="50">
        <v>3.8406245837030299E-4</v>
      </c>
      <c r="N617" s="21"/>
      <c r="R617" s="21"/>
    </row>
    <row r="618" spans="1:18">
      <c r="A618" s="7" t="s">
        <v>84</v>
      </c>
      <c r="B618" t="s">
        <v>70</v>
      </c>
      <c r="C618" t="s">
        <v>8</v>
      </c>
      <c r="D618" t="s">
        <v>9</v>
      </c>
      <c r="E618" s="1">
        <v>6.7834647605107797E-3</v>
      </c>
      <c r="F618" s="1">
        <v>2.6304886771142499E-3</v>
      </c>
      <c r="G618" s="1">
        <v>1.33259579980846E-2</v>
      </c>
      <c r="H618" s="1">
        <v>5.4928968292514996E-3</v>
      </c>
      <c r="I618" s="1">
        <v>2.01094227585954E-2</v>
      </c>
      <c r="J618" s="50">
        <v>8.1233855063657604E-3</v>
      </c>
      <c r="N618" s="21"/>
      <c r="R618" s="21"/>
    </row>
    <row r="619" spans="1:18">
      <c r="A619" s="7" t="s">
        <v>84</v>
      </c>
      <c r="B619" t="s">
        <v>70</v>
      </c>
      <c r="C619" t="s">
        <v>10</v>
      </c>
      <c r="D619" t="s">
        <v>11</v>
      </c>
      <c r="E619" s="1">
        <v>1.7046540990538E-3</v>
      </c>
      <c r="F619" s="1">
        <v>1.3608407024462399E-3</v>
      </c>
      <c r="G619" s="1">
        <v>1.35684673836743E-2</v>
      </c>
      <c r="H619" s="1">
        <v>1.7936766024747301E-2</v>
      </c>
      <c r="I619" s="1">
        <v>1.5273121482728099E-2</v>
      </c>
      <c r="J619" s="50">
        <v>1.9297606727193502E-2</v>
      </c>
      <c r="N619" s="21"/>
      <c r="R619" s="21"/>
    </row>
    <row r="620" spans="1:18">
      <c r="A620" s="7" t="s">
        <v>84</v>
      </c>
      <c r="B620" t="s">
        <v>70</v>
      </c>
      <c r="C620" t="s">
        <v>12</v>
      </c>
      <c r="D620" t="s">
        <v>13</v>
      </c>
      <c r="E620" s="1">
        <v>3.3753374047630201E-2</v>
      </c>
      <c r="F620" s="1">
        <v>5.0356088201845197E-3</v>
      </c>
      <c r="G620" s="1">
        <v>1.25854479589107E-2</v>
      </c>
      <c r="H620" s="1">
        <v>2.3152652486695298E-3</v>
      </c>
      <c r="I620" s="1">
        <v>4.6338822006540901E-2</v>
      </c>
      <c r="J620" s="50">
        <v>7.3508740688540504E-3</v>
      </c>
      <c r="N620" s="21"/>
      <c r="R620" s="21"/>
    </row>
    <row r="621" spans="1:18">
      <c r="A621" s="7" t="s">
        <v>84</v>
      </c>
      <c r="B621" t="s">
        <v>70</v>
      </c>
      <c r="C621" t="s">
        <v>14</v>
      </c>
      <c r="D621" t="s">
        <v>15</v>
      </c>
      <c r="E621" s="1">
        <v>3.75738949704983E-3</v>
      </c>
      <c r="F621" s="1">
        <v>4.1936887887328699E-3</v>
      </c>
      <c r="G621" s="1">
        <v>6.6723902058080601E-3</v>
      </c>
      <c r="H621" s="1">
        <v>4.1071576030894596E-3</v>
      </c>
      <c r="I621" s="1">
        <v>1.04297797028579E-2</v>
      </c>
      <c r="J621" s="50">
        <v>8.3008463918223304E-3</v>
      </c>
      <c r="N621" s="21"/>
      <c r="R621" s="21"/>
    </row>
    <row r="622" spans="1:18">
      <c r="A622" s="7" t="s">
        <v>84</v>
      </c>
      <c r="B622" t="s">
        <v>70</v>
      </c>
      <c r="C622" t="s">
        <v>16</v>
      </c>
      <c r="D622" t="s">
        <v>17</v>
      </c>
      <c r="E622" s="1">
        <v>3.1037749793862899E-2</v>
      </c>
      <c r="F622" s="1">
        <v>7.1918730149543803E-3</v>
      </c>
      <c r="G622" s="1">
        <v>1.8008953778864099E-2</v>
      </c>
      <c r="H622" s="1">
        <v>3.10734349246811E-3</v>
      </c>
      <c r="I622" s="1">
        <v>4.9046703572726898E-2</v>
      </c>
      <c r="J622" s="50">
        <v>1.02992165074225E-2</v>
      </c>
      <c r="N622" s="21"/>
      <c r="R622" s="21"/>
    </row>
    <row r="623" spans="1:18">
      <c r="A623" s="7" t="s">
        <v>84</v>
      </c>
      <c r="B623" t="s">
        <v>70</v>
      </c>
      <c r="C623" t="s">
        <v>18</v>
      </c>
      <c r="D623" t="s">
        <v>19</v>
      </c>
      <c r="E623" s="1">
        <v>0.34598930121390697</v>
      </c>
      <c r="F623" s="1">
        <v>2.2721211909143599E-2</v>
      </c>
      <c r="G623" s="1">
        <v>1.6077068518687902E-2</v>
      </c>
      <c r="H623" s="1">
        <v>2.6468085442743101E-3</v>
      </c>
      <c r="I623" s="1">
        <v>0.36206636973259498</v>
      </c>
      <c r="J623" s="50">
        <v>2.5368020453417899E-2</v>
      </c>
      <c r="N623" s="21"/>
      <c r="R623" s="21"/>
    </row>
    <row r="624" spans="1:18">
      <c r="A624" s="7" t="s">
        <v>84</v>
      </c>
      <c r="B624" t="s">
        <v>70</v>
      </c>
      <c r="C624" t="s">
        <v>20</v>
      </c>
      <c r="D624" t="s">
        <v>21</v>
      </c>
      <c r="E624" s="1">
        <v>0.25116259690119402</v>
      </c>
      <c r="F624" s="1">
        <v>4.0396204991847998E-2</v>
      </c>
      <c r="G624" s="1">
        <v>7.3410531882734499E-3</v>
      </c>
      <c r="H624" s="1">
        <v>1.47789977790165E-3</v>
      </c>
      <c r="I624" s="1">
        <v>0.25850365008946702</v>
      </c>
      <c r="J624" s="50">
        <v>4.18741047697496E-2</v>
      </c>
      <c r="N624" s="21"/>
      <c r="R624" s="21"/>
    </row>
    <row r="625" spans="1:18">
      <c r="A625" s="7" t="s">
        <v>84</v>
      </c>
      <c r="B625" t="s">
        <v>70</v>
      </c>
      <c r="C625" t="s">
        <v>25</v>
      </c>
      <c r="D625" t="s">
        <v>26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50">
        <v>0</v>
      </c>
      <c r="N625" s="21"/>
      <c r="R625" s="21"/>
    </row>
    <row r="626" spans="1:18">
      <c r="A626" s="7" t="s">
        <v>84</v>
      </c>
      <c r="B626" t="s">
        <v>70</v>
      </c>
      <c r="C626" t="s">
        <v>22</v>
      </c>
      <c r="D626" t="s">
        <v>23</v>
      </c>
      <c r="E626" s="1">
        <v>0.121753795279038</v>
      </c>
      <c r="F626" s="1">
        <v>5.1975581402251099E-3</v>
      </c>
      <c r="G626" s="1">
        <v>2.27861170567123E-3</v>
      </c>
      <c r="H626" s="1">
        <v>8.7664897260099207E-5</v>
      </c>
      <c r="I626" s="1">
        <v>0.12403240698470901</v>
      </c>
      <c r="J626" s="50">
        <v>5.2852230374852097E-3</v>
      </c>
      <c r="N626" s="21"/>
      <c r="R626" s="21"/>
    </row>
    <row r="627" spans="1:18">
      <c r="A627" s="7" t="s">
        <v>141</v>
      </c>
      <c r="B627" t="s">
        <v>70</v>
      </c>
      <c r="C627" t="s">
        <v>2</v>
      </c>
      <c r="D627" t="s">
        <v>3</v>
      </c>
      <c r="E627" s="1">
        <v>1.50538141857066E-2</v>
      </c>
      <c r="F627" s="1">
        <v>1.34991723225855E-2</v>
      </c>
      <c r="G627" s="1">
        <v>0.33536995084926802</v>
      </c>
      <c r="H627" s="1">
        <v>0.31047280881010098</v>
      </c>
      <c r="I627" s="1">
        <v>0.35042376503497402</v>
      </c>
      <c r="J627" s="50">
        <v>0.32397198113268699</v>
      </c>
      <c r="N627" s="21"/>
      <c r="R627" s="21"/>
    </row>
    <row r="628" spans="1:18">
      <c r="A628" s="7" t="s">
        <v>141</v>
      </c>
      <c r="B628" t="s">
        <v>70</v>
      </c>
      <c r="C628" t="s">
        <v>4</v>
      </c>
      <c r="D628" t="s">
        <v>5</v>
      </c>
      <c r="E628" s="1">
        <v>4.0369650153359102E-4</v>
      </c>
      <c r="F628" s="1">
        <v>2.1406125159986598E-2</v>
      </c>
      <c r="G628" s="1">
        <v>5.1080827183134901E-9</v>
      </c>
      <c r="H628" s="1">
        <v>1.6647719819405701E-8</v>
      </c>
      <c r="I628" s="1">
        <v>4.03701609616309E-4</v>
      </c>
      <c r="J628" s="50">
        <v>2.1406141807706398E-2</v>
      </c>
      <c r="N628" s="21"/>
      <c r="R628" s="21"/>
    </row>
    <row r="629" spans="1:18">
      <c r="A629" s="7" t="s">
        <v>141</v>
      </c>
      <c r="B629" t="s">
        <v>70</v>
      </c>
      <c r="C629" t="s">
        <v>6</v>
      </c>
      <c r="D629" t="s">
        <v>7</v>
      </c>
      <c r="E629" s="1">
        <v>6.4829414277416299E-5</v>
      </c>
      <c r="F629" s="1">
        <v>1.40261082877695E-4</v>
      </c>
      <c r="G629" s="1">
        <v>0.141473267139652</v>
      </c>
      <c r="H629" s="1">
        <v>0.31372321832905498</v>
      </c>
      <c r="I629" s="1">
        <v>0.14153809655392899</v>
      </c>
      <c r="J629" s="50">
        <v>0.31386347941193299</v>
      </c>
      <c r="N629" s="21"/>
      <c r="R629" s="21"/>
    </row>
    <row r="630" spans="1:18">
      <c r="A630" s="7" t="s">
        <v>141</v>
      </c>
      <c r="B630" t="s">
        <v>70</v>
      </c>
      <c r="C630" t="s">
        <v>8</v>
      </c>
      <c r="D630" t="s">
        <v>9</v>
      </c>
      <c r="E630" s="1">
        <v>3.33695076400898E-2</v>
      </c>
      <c r="F630" s="1">
        <v>1.2945259415232399E-2</v>
      </c>
      <c r="G630" s="1">
        <v>0.72551257074331099</v>
      </c>
      <c r="H630" s="1">
        <v>0.35521559313887502</v>
      </c>
      <c r="I630" s="1">
        <v>0.75888207838340105</v>
      </c>
      <c r="J630" s="50">
        <v>0.36816085255410702</v>
      </c>
      <c r="N630" s="21"/>
      <c r="R630" s="21"/>
    </row>
    <row r="631" spans="1:18">
      <c r="A631" s="7" t="s">
        <v>141</v>
      </c>
      <c r="B631" t="s">
        <v>70</v>
      </c>
      <c r="C631" t="s">
        <v>10</v>
      </c>
      <c r="D631" t="s">
        <v>11</v>
      </c>
      <c r="E631" s="1">
        <v>6.36983008558258E-3</v>
      </c>
      <c r="F631" s="1">
        <v>6.2889149190008204E-3</v>
      </c>
      <c r="G631" s="1">
        <v>0.198052189871812</v>
      </c>
      <c r="H631" s="1">
        <v>0.38212451986669199</v>
      </c>
      <c r="I631" s="1">
        <v>0.20442201995739501</v>
      </c>
      <c r="J631" s="50">
        <v>0.38841343478569301</v>
      </c>
      <c r="N631" s="21"/>
      <c r="R631" s="21"/>
    </row>
    <row r="632" spans="1:18">
      <c r="A632" s="7" t="s">
        <v>141</v>
      </c>
      <c r="B632" t="s">
        <v>70</v>
      </c>
      <c r="C632" t="s">
        <v>12</v>
      </c>
      <c r="D632" t="s">
        <v>13</v>
      </c>
      <c r="E632" s="1">
        <v>7.1743018467088998E-2</v>
      </c>
      <c r="F632" s="1">
        <v>1.05577321064412E-2</v>
      </c>
      <c r="G632" s="1">
        <v>5.4362788721695303E-2</v>
      </c>
      <c r="H632" s="1">
        <v>1.0010739127566001E-2</v>
      </c>
      <c r="I632" s="1">
        <v>0.126105807188784</v>
      </c>
      <c r="J632" s="50">
        <v>2.0568471234007301E-2</v>
      </c>
      <c r="N632" s="21"/>
      <c r="R632" s="21"/>
    </row>
    <row r="633" spans="1:18">
      <c r="A633" s="7" t="s">
        <v>141</v>
      </c>
      <c r="B633" t="s">
        <v>70</v>
      </c>
      <c r="C633" t="s">
        <v>14</v>
      </c>
      <c r="D633" t="s">
        <v>15</v>
      </c>
      <c r="E633" s="1">
        <v>1.04219957131327E-2</v>
      </c>
      <c r="F633" s="1">
        <v>1.1512852914000501E-2</v>
      </c>
      <c r="G633" s="1">
        <v>6.17014140245754E-2</v>
      </c>
      <c r="H633" s="1">
        <v>3.7162521645254097E-2</v>
      </c>
      <c r="I633" s="1">
        <v>7.2123409737708102E-2</v>
      </c>
      <c r="J633" s="50">
        <v>4.8675374559254601E-2</v>
      </c>
      <c r="N633" s="21"/>
      <c r="R633" s="21"/>
    </row>
    <row r="634" spans="1:18">
      <c r="A634" s="7" t="s">
        <v>141</v>
      </c>
      <c r="B634" t="s">
        <v>70</v>
      </c>
      <c r="C634" t="s">
        <v>16</v>
      </c>
      <c r="D634" t="s">
        <v>17</v>
      </c>
      <c r="E634" s="1">
        <v>0.14296349357815399</v>
      </c>
      <c r="F634" s="1">
        <v>3.0956780917524299E-2</v>
      </c>
      <c r="G634" s="1">
        <v>0.40347629352553599</v>
      </c>
      <c r="H634" s="1">
        <v>5.2831892585210601E-2</v>
      </c>
      <c r="I634" s="1">
        <v>0.54643978710369001</v>
      </c>
      <c r="J634" s="50">
        <v>8.3788673502734903E-2</v>
      </c>
      <c r="N634" s="21"/>
      <c r="R634" s="21"/>
    </row>
    <row r="635" spans="1:18">
      <c r="A635" s="7" t="s">
        <v>141</v>
      </c>
      <c r="B635" t="s">
        <v>70</v>
      </c>
      <c r="C635" t="s">
        <v>18</v>
      </c>
      <c r="D635" t="s">
        <v>19</v>
      </c>
      <c r="E635" s="1">
        <v>1.3910067111731701</v>
      </c>
      <c r="F635" s="1">
        <v>8.9735159956798399E-2</v>
      </c>
      <c r="G635" s="1">
        <v>0.125986653210204</v>
      </c>
      <c r="H635" s="1">
        <v>2.0232837455926599E-2</v>
      </c>
      <c r="I635" s="1">
        <v>1.51699336438337</v>
      </c>
      <c r="J635" s="50">
        <v>0.109967997412725</v>
      </c>
      <c r="N635" s="21"/>
      <c r="R635" s="21"/>
    </row>
    <row r="636" spans="1:18">
      <c r="A636" s="7" t="s">
        <v>141</v>
      </c>
      <c r="B636" t="s">
        <v>70</v>
      </c>
      <c r="C636" t="s">
        <v>20</v>
      </c>
      <c r="D636" t="s">
        <v>21</v>
      </c>
      <c r="E636" s="1">
        <v>1.1896785524999201</v>
      </c>
      <c r="F636" s="1">
        <v>0.19018359386632799</v>
      </c>
      <c r="G636" s="1">
        <v>0.227794412096992</v>
      </c>
      <c r="H636" s="1">
        <v>4.58173612101355E-2</v>
      </c>
      <c r="I636" s="1">
        <v>1.41747296459691</v>
      </c>
      <c r="J636" s="50">
        <v>0.23600095507646299</v>
      </c>
      <c r="N636" s="21"/>
      <c r="R636" s="21"/>
    </row>
    <row r="637" spans="1:18">
      <c r="A637" s="7" t="s">
        <v>141</v>
      </c>
      <c r="B637" t="s">
        <v>70</v>
      </c>
      <c r="C637" t="s">
        <v>25</v>
      </c>
      <c r="D637" t="s">
        <v>26</v>
      </c>
      <c r="E637" s="1">
        <v>0</v>
      </c>
      <c r="F637" s="1">
        <v>0</v>
      </c>
      <c r="G637" s="1">
        <v>0</v>
      </c>
      <c r="H637" s="1">
        <v>0</v>
      </c>
      <c r="I637" s="1">
        <v>0</v>
      </c>
      <c r="J637" s="50">
        <v>0</v>
      </c>
      <c r="N637" s="21"/>
      <c r="R637" s="21"/>
    </row>
    <row r="638" spans="1:18">
      <c r="A638" s="7" t="s">
        <v>141</v>
      </c>
      <c r="B638" t="s">
        <v>70</v>
      </c>
      <c r="C638" t="s">
        <v>22</v>
      </c>
      <c r="D638" t="s">
        <v>23</v>
      </c>
      <c r="E638" s="1">
        <v>0.73424538764995295</v>
      </c>
      <c r="F638" s="1">
        <v>3.0996407417113601E-2</v>
      </c>
      <c r="G638" s="1">
        <v>0.35321012535465801</v>
      </c>
      <c r="H638" s="1">
        <v>1.29956662913157E-2</v>
      </c>
      <c r="I638" s="1">
        <v>1.08745551300461</v>
      </c>
      <c r="J638" s="50">
        <v>4.3992073708429301E-2</v>
      </c>
      <c r="N638" s="21"/>
      <c r="R638" s="21"/>
    </row>
    <row r="639" spans="1:18">
      <c r="A639" s="7" t="s">
        <v>142</v>
      </c>
      <c r="B639" t="s">
        <v>70</v>
      </c>
      <c r="C639" t="s">
        <v>2</v>
      </c>
      <c r="D639" t="s">
        <v>3</v>
      </c>
      <c r="E639" s="1">
        <v>3.5431103481712398E-2</v>
      </c>
      <c r="F639" s="1">
        <v>3.3697315068832397E-2</v>
      </c>
      <c r="G639" s="1">
        <v>8.6319051397755905E-2</v>
      </c>
      <c r="H639" s="1">
        <v>6.8100796143485201E-2</v>
      </c>
      <c r="I639" s="1">
        <v>0.121750154879468</v>
      </c>
      <c r="J639" s="50">
        <v>0.10179811121231799</v>
      </c>
      <c r="N639" s="21"/>
      <c r="R639" s="21"/>
    </row>
    <row r="640" spans="1:18">
      <c r="A640" s="7" t="s">
        <v>142</v>
      </c>
      <c r="B640" t="s">
        <v>70</v>
      </c>
      <c r="C640" t="s">
        <v>4</v>
      </c>
      <c r="D640" t="s">
        <v>5</v>
      </c>
      <c r="E640" s="1">
        <v>5.6031458243977405E-4</v>
      </c>
      <c r="F640" s="1">
        <v>2.5832040402315699E-2</v>
      </c>
      <c r="G640" s="1">
        <v>9.3714587201289902E-5</v>
      </c>
      <c r="H640" s="1">
        <v>4.9852145126329098E-4</v>
      </c>
      <c r="I640" s="1">
        <v>6.5402916964106398E-4</v>
      </c>
      <c r="J640" s="50">
        <v>2.6330561853579001E-2</v>
      </c>
      <c r="N640" s="21"/>
      <c r="R640" s="21"/>
    </row>
    <row r="641" spans="1:18">
      <c r="A641" s="7" t="s">
        <v>142</v>
      </c>
      <c r="B641" t="s">
        <v>70</v>
      </c>
      <c r="C641" t="s">
        <v>6</v>
      </c>
      <c r="D641" t="s">
        <v>7</v>
      </c>
      <c r="E641" s="1">
        <v>1.17942021632507E-4</v>
      </c>
      <c r="F641" s="1">
        <v>2.4439407048653099E-4</v>
      </c>
      <c r="G641" s="1">
        <v>5.2813646636776103E-2</v>
      </c>
      <c r="H641" s="1">
        <v>9.5057306330489394E-2</v>
      </c>
      <c r="I641" s="1">
        <v>5.29315886584086E-2</v>
      </c>
      <c r="J641" s="50">
        <v>9.5301700400975894E-2</v>
      </c>
      <c r="N641" s="21"/>
      <c r="R641" s="21"/>
    </row>
    <row r="642" spans="1:18">
      <c r="A642" s="7" t="s">
        <v>142</v>
      </c>
      <c r="B642" t="s">
        <v>70</v>
      </c>
      <c r="C642" t="s">
        <v>8</v>
      </c>
      <c r="D642" t="s">
        <v>9</v>
      </c>
      <c r="E642" s="1">
        <v>6.2065943519257601E-2</v>
      </c>
      <c r="F642" s="1">
        <v>2.4203211513839501E-2</v>
      </c>
      <c r="G642" s="1">
        <v>0.249969429091118</v>
      </c>
      <c r="H642" s="1">
        <v>0.13245499888182899</v>
      </c>
      <c r="I642" s="1">
        <v>0.31203537261037601</v>
      </c>
      <c r="J642" s="50">
        <v>0.15665821039566899</v>
      </c>
      <c r="N642" s="21"/>
      <c r="R642" s="21"/>
    </row>
    <row r="643" spans="1:18">
      <c r="A643" s="7" t="s">
        <v>142</v>
      </c>
      <c r="B643" t="s">
        <v>70</v>
      </c>
      <c r="C643" t="s">
        <v>10</v>
      </c>
      <c r="D643" t="s">
        <v>11</v>
      </c>
      <c r="E643" s="1">
        <v>1.3801887878177099E-2</v>
      </c>
      <c r="F643" s="1">
        <v>9.3869647272144894E-3</v>
      </c>
      <c r="G643" s="1">
        <v>7.94127648370654E-2</v>
      </c>
      <c r="H643" s="1">
        <v>6.7067274715437095E-2</v>
      </c>
      <c r="I643" s="1">
        <v>9.3214652715242499E-2</v>
      </c>
      <c r="J643" s="50">
        <v>7.6454239442651603E-2</v>
      </c>
      <c r="N643" s="21"/>
      <c r="R643" s="21"/>
    </row>
    <row r="644" spans="1:18">
      <c r="A644" s="7" t="s">
        <v>142</v>
      </c>
      <c r="B644" t="s">
        <v>70</v>
      </c>
      <c r="C644" t="s">
        <v>12</v>
      </c>
      <c r="D644" t="s">
        <v>13</v>
      </c>
      <c r="E644" s="1">
        <v>0.23205819418797199</v>
      </c>
      <c r="F644" s="1">
        <v>3.3808288199449102E-2</v>
      </c>
      <c r="G644" s="1">
        <v>0.15362599680411201</v>
      </c>
      <c r="H644" s="1">
        <v>2.8651449612724901E-2</v>
      </c>
      <c r="I644" s="1">
        <v>0.38568419099208401</v>
      </c>
      <c r="J644" s="50">
        <v>6.2459737812174003E-2</v>
      </c>
      <c r="N644" s="21"/>
      <c r="R644" s="21"/>
    </row>
    <row r="645" spans="1:18">
      <c r="A645" s="7" t="s">
        <v>142</v>
      </c>
      <c r="B645" t="s">
        <v>70</v>
      </c>
      <c r="C645" t="s">
        <v>14</v>
      </c>
      <c r="D645" t="s">
        <v>15</v>
      </c>
      <c r="E645" s="1">
        <v>3.0264294877767599E-2</v>
      </c>
      <c r="F645" s="1">
        <v>3.3955698526781299E-2</v>
      </c>
      <c r="G645" s="1">
        <v>9.8867588874694198E-2</v>
      </c>
      <c r="H645" s="1">
        <v>6.0587282325613397E-2</v>
      </c>
      <c r="I645" s="1">
        <v>0.12913188375246201</v>
      </c>
      <c r="J645" s="50">
        <v>9.4542980852394695E-2</v>
      </c>
      <c r="N645" s="21"/>
      <c r="R645" s="21"/>
    </row>
    <row r="646" spans="1:18">
      <c r="A646" s="7" t="s">
        <v>142</v>
      </c>
      <c r="B646" t="s">
        <v>70</v>
      </c>
      <c r="C646" t="s">
        <v>16</v>
      </c>
      <c r="D646" t="s">
        <v>17</v>
      </c>
      <c r="E646" s="1">
        <v>0.69806281742536802</v>
      </c>
      <c r="F646" s="1">
        <v>0.11582527760220999</v>
      </c>
      <c r="G646" s="1">
        <v>0.710212438270446</v>
      </c>
      <c r="H646" s="1">
        <v>8.8950200719152897E-2</v>
      </c>
      <c r="I646" s="1">
        <v>1.40827525569581</v>
      </c>
      <c r="J646" s="50">
        <v>0.204775478321363</v>
      </c>
      <c r="N646" s="21"/>
      <c r="R646" s="21"/>
    </row>
    <row r="647" spans="1:18">
      <c r="A647" s="7" t="s">
        <v>142</v>
      </c>
      <c r="B647" t="s">
        <v>70</v>
      </c>
      <c r="C647" t="s">
        <v>18</v>
      </c>
      <c r="D647" t="s">
        <v>19</v>
      </c>
      <c r="E647" s="1">
        <v>3.9262921544864402</v>
      </c>
      <c r="F647" s="1">
        <v>0.25589567242220401</v>
      </c>
      <c r="G647" s="1">
        <v>0.37036712594270998</v>
      </c>
      <c r="H647" s="1">
        <v>5.9969774137386397E-2</v>
      </c>
      <c r="I647" s="1">
        <v>4.2966592804291501</v>
      </c>
      <c r="J647" s="50">
        <v>0.31586544655958998</v>
      </c>
      <c r="N647" s="21"/>
      <c r="R647" s="21"/>
    </row>
    <row r="648" spans="1:18">
      <c r="A648" s="7" t="s">
        <v>142</v>
      </c>
      <c r="B648" t="s">
        <v>70</v>
      </c>
      <c r="C648" t="s">
        <v>20</v>
      </c>
      <c r="D648" t="s">
        <v>21</v>
      </c>
      <c r="E648" s="1">
        <v>2.71255991119647</v>
      </c>
      <c r="F648" s="1">
        <v>0.43263130412631001</v>
      </c>
      <c r="G648" s="1">
        <v>0.115806211924721</v>
      </c>
      <c r="H648" s="1">
        <v>2.3261934938599599E-2</v>
      </c>
      <c r="I648" s="1">
        <v>2.8283661231211901</v>
      </c>
      <c r="J648" s="50">
        <v>0.45589323906491003</v>
      </c>
      <c r="N648" s="21"/>
      <c r="R648" s="21"/>
    </row>
    <row r="649" spans="1:18">
      <c r="A649" s="7" t="s">
        <v>142</v>
      </c>
      <c r="B649" t="s">
        <v>70</v>
      </c>
      <c r="C649" t="s">
        <v>25</v>
      </c>
      <c r="D649" t="s">
        <v>26</v>
      </c>
      <c r="E649" s="1">
        <v>0</v>
      </c>
      <c r="F649" s="1">
        <v>0</v>
      </c>
      <c r="G649" s="1">
        <v>0</v>
      </c>
      <c r="H649" s="1">
        <v>0</v>
      </c>
      <c r="I649" s="1">
        <v>0</v>
      </c>
      <c r="J649" s="50">
        <v>0</v>
      </c>
      <c r="N649" s="21"/>
      <c r="R649" s="21"/>
    </row>
    <row r="650" spans="1:18">
      <c r="A650" s="7" t="s">
        <v>142</v>
      </c>
      <c r="B650" t="s">
        <v>70</v>
      </c>
      <c r="C650" t="s">
        <v>22</v>
      </c>
      <c r="D650" t="s">
        <v>23</v>
      </c>
      <c r="E650" s="1">
        <v>1.5282057490676799</v>
      </c>
      <c r="F650" s="1">
        <v>6.4233794297297198E-2</v>
      </c>
      <c r="G650" s="1">
        <v>0.34577370528865498</v>
      </c>
      <c r="H650" s="1">
        <v>1.28385915457078E-2</v>
      </c>
      <c r="I650" s="1">
        <v>1.87397945435633</v>
      </c>
      <c r="J650" s="50">
        <v>7.7072385843005006E-2</v>
      </c>
      <c r="N650" s="21"/>
      <c r="R650" s="21"/>
    </row>
    <row r="651" spans="1:18">
      <c r="A651" s="7" t="s">
        <v>143</v>
      </c>
      <c r="B651" t="s">
        <v>70</v>
      </c>
      <c r="C651" t="s">
        <v>2</v>
      </c>
      <c r="D651" t="s">
        <v>3</v>
      </c>
      <c r="E651" s="1">
        <v>1.3846569340426501E-2</v>
      </c>
      <c r="F651" s="1">
        <v>1.24094893412326E-2</v>
      </c>
      <c r="G651" s="1">
        <v>0.16678179809461799</v>
      </c>
      <c r="H651" s="1">
        <v>0.12428025464301</v>
      </c>
      <c r="I651" s="1">
        <v>0.18062836743504501</v>
      </c>
      <c r="J651" s="50">
        <v>0.136689743984243</v>
      </c>
      <c r="N651" s="21"/>
      <c r="R651" s="21"/>
    </row>
    <row r="652" spans="1:18">
      <c r="A652" s="7" t="s">
        <v>143</v>
      </c>
      <c r="B652" t="s">
        <v>70</v>
      </c>
      <c r="C652" t="s">
        <v>4</v>
      </c>
      <c r="D652" t="s">
        <v>5</v>
      </c>
      <c r="E652" s="1">
        <v>3.1936533011217799E-4</v>
      </c>
      <c r="F652" s="1">
        <v>1.7540823240108201E-2</v>
      </c>
      <c r="G652" s="1">
        <v>4.0726206817093598E-5</v>
      </c>
      <c r="H652" s="1">
        <v>2.17913322737754E-4</v>
      </c>
      <c r="I652" s="1">
        <v>3.6009153692927198E-4</v>
      </c>
      <c r="J652" s="50">
        <v>1.7758736562846E-2</v>
      </c>
      <c r="N652" s="21"/>
      <c r="R652" s="21"/>
    </row>
    <row r="653" spans="1:18">
      <c r="A653" s="7" t="s">
        <v>143</v>
      </c>
      <c r="B653" t="s">
        <v>70</v>
      </c>
      <c r="C653" t="s">
        <v>6</v>
      </c>
      <c r="D653" t="s">
        <v>7</v>
      </c>
      <c r="E653" s="1">
        <v>1.49904852108452E-5</v>
      </c>
      <c r="F653" s="1">
        <v>3.3118419526001799E-5</v>
      </c>
      <c r="G653" s="1">
        <v>4.1765927601972701E-4</v>
      </c>
      <c r="H653" s="1">
        <v>9.2653776402888298E-4</v>
      </c>
      <c r="I653" s="1">
        <v>4.3264976123057202E-4</v>
      </c>
      <c r="J653" s="50">
        <v>9.5965618355488497E-4</v>
      </c>
      <c r="N653" s="21"/>
      <c r="R653" s="21"/>
    </row>
    <row r="654" spans="1:18">
      <c r="A654" s="7" t="s">
        <v>143</v>
      </c>
      <c r="B654" t="s">
        <v>70</v>
      </c>
      <c r="C654" t="s">
        <v>8</v>
      </c>
      <c r="D654" t="s">
        <v>9</v>
      </c>
      <c r="E654" s="1">
        <v>4.4955731084916697E-2</v>
      </c>
      <c r="F654" s="1">
        <v>1.75052480973482E-2</v>
      </c>
      <c r="G654" s="1">
        <v>0.43326762104536798</v>
      </c>
      <c r="H654" s="1">
        <v>0.22128863507898</v>
      </c>
      <c r="I654" s="1">
        <v>0.478223352130285</v>
      </c>
      <c r="J654" s="50">
        <v>0.23879388317632799</v>
      </c>
      <c r="N654" s="21"/>
      <c r="R654" s="21"/>
    </row>
    <row r="655" spans="1:18">
      <c r="A655" s="7" t="s">
        <v>143</v>
      </c>
      <c r="B655" t="s">
        <v>70</v>
      </c>
      <c r="C655" t="s">
        <v>10</v>
      </c>
      <c r="D655" t="s">
        <v>11</v>
      </c>
      <c r="E655" s="1">
        <v>6.0546379547140898E-3</v>
      </c>
      <c r="F655" s="1">
        <v>5.3215074374515104E-3</v>
      </c>
      <c r="G655" s="1">
        <v>0.16564416046417799</v>
      </c>
      <c r="H655" s="1">
        <v>0.155710365782597</v>
      </c>
      <c r="I655" s="1">
        <v>0.17169879841889299</v>
      </c>
      <c r="J655" s="50">
        <v>0.161031873220049</v>
      </c>
      <c r="N655" s="21"/>
      <c r="R655" s="21"/>
    </row>
    <row r="656" spans="1:18">
      <c r="A656" s="7" t="s">
        <v>143</v>
      </c>
      <c r="B656" t="s">
        <v>70</v>
      </c>
      <c r="C656" t="s">
        <v>12</v>
      </c>
      <c r="D656" t="s">
        <v>13</v>
      </c>
      <c r="E656" s="1">
        <v>0.12592649754558299</v>
      </c>
      <c r="F656" s="1">
        <v>1.88268755876949E-2</v>
      </c>
      <c r="G656" s="1">
        <v>0.192872472862442</v>
      </c>
      <c r="H656" s="1">
        <v>3.5532659301989199E-2</v>
      </c>
      <c r="I656" s="1">
        <v>0.31879897040802502</v>
      </c>
      <c r="J656" s="50">
        <v>5.4359534889684098E-2</v>
      </c>
      <c r="N656" s="21"/>
      <c r="R656" s="21"/>
    </row>
    <row r="657" spans="1:18">
      <c r="A657" s="7" t="s">
        <v>143</v>
      </c>
      <c r="B657" t="s">
        <v>70</v>
      </c>
      <c r="C657" t="s">
        <v>14</v>
      </c>
      <c r="D657" t="s">
        <v>15</v>
      </c>
      <c r="E657" s="1">
        <v>1.6321147511835901E-2</v>
      </c>
      <c r="F657" s="1">
        <v>1.76509804800382E-2</v>
      </c>
      <c r="G657" s="1">
        <v>7.0572637725579201E-2</v>
      </c>
      <c r="H657" s="1">
        <v>4.2907532446521797E-2</v>
      </c>
      <c r="I657" s="1">
        <v>8.6893785237415103E-2</v>
      </c>
      <c r="J657" s="50">
        <v>6.0558512926559997E-2</v>
      </c>
      <c r="N657" s="21"/>
      <c r="R657" s="21"/>
    </row>
    <row r="658" spans="1:18">
      <c r="A658" s="7" t="s">
        <v>143</v>
      </c>
      <c r="B658" t="s">
        <v>70</v>
      </c>
      <c r="C658" t="s">
        <v>16</v>
      </c>
      <c r="D658" t="s">
        <v>17</v>
      </c>
      <c r="E658" s="1">
        <v>0.37145416516781898</v>
      </c>
      <c r="F658" s="1">
        <v>7.29397822028202E-2</v>
      </c>
      <c r="G658" s="1">
        <v>1.5267024671870999</v>
      </c>
      <c r="H658" s="1">
        <v>0.211303866296111</v>
      </c>
      <c r="I658" s="1">
        <v>1.8981566323549199</v>
      </c>
      <c r="J658" s="50">
        <v>0.28424364849893102</v>
      </c>
      <c r="N658" s="21"/>
      <c r="R658" s="21"/>
    </row>
    <row r="659" spans="1:18">
      <c r="A659" s="7" t="s">
        <v>143</v>
      </c>
      <c r="B659" t="s">
        <v>70</v>
      </c>
      <c r="C659" t="s">
        <v>18</v>
      </c>
      <c r="D659" t="s">
        <v>19</v>
      </c>
      <c r="E659" s="1">
        <v>2.88826033221976</v>
      </c>
      <c r="F659" s="1">
        <v>0.18664541833922901</v>
      </c>
      <c r="G659" s="1">
        <v>1.28257690105175</v>
      </c>
      <c r="H659" s="1">
        <v>0.20833355597199801</v>
      </c>
      <c r="I659" s="1">
        <v>4.1708372332715102</v>
      </c>
      <c r="J659" s="50">
        <v>0.39497897431122703</v>
      </c>
      <c r="N659" s="21"/>
      <c r="R659" s="21"/>
    </row>
    <row r="660" spans="1:18">
      <c r="A660" s="7" t="s">
        <v>143</v>
      </c>
      <c r="B660" t="s">
        <v>70</v>
      </c>
      <c r="C660" t="s">
        <v>20</v>
      </c>
      <c r="D660" t="s">
        <v>21</v>
      </c>
      <c r="E660" s="1">
        <v>1.22817225666748</v>
      </c>
      <c r="F660" s="1">
        <v>0.19606865435681001</v>
      </c>
      <c r="G660" s="1">
        <v>0.43688294959671298</v>
      </c>
      <c r="H660" s="1">
        <v>8.7852483341749193E-2</v>
      </c>
      <c r="I660" s="1">
        <v>1.6650552062641899</v>
      </c>
      <c r="J660" s="50">
        <v>0.28392113769855898</v>
      </c>
      <c r="N660" s="21"/>
      <c r="R660" s="21"/>
    </row>
    <row r="661" spans="1:18">
      <c r="A661" s="7" t="s">
        <v>143</v>
      </c>
      <c r="B661" t="s">
        <v>70</v>
      </c>
      <c r="C661" t="s">
        <v>25</v>
      </c>
      <c r="D661" t="s">
        <v>26</v>
      </c>
      <c r="E661" s="1">
        <v>0</v>
      </c>
      <c r="F661" s="1">
        <v>0</v>
      </c>
      <c r="G661" s="1">
        <v>0</v>
      </c>
      <c r="H661" s="1">
        <v>0</v>
      </c>
      <c r="I661" s="1">
        <v>0</v>
      </c>
      <c r="J661" s="50">
        <v>0</v>
      </c>
      <c r="N661" s="21"/>
      <c r="R661" s="21"/>
    </row>
    <row r="662" spans="1:18">
      <c r="A662" s="7" t="s">
        <v>143</v>
      </c>
      <c r="B662" t="s">
        <v>70</v>
      </c>
      <c r="C662" t="s">
        <v>22</v>
      </c>
      <c r="D662" t="s">
        <v>23</v>
      </c>
      <c r="E662" s="1">
        <v>2.75340923099892</v>
      </c>
      <c r="F662" s="1">
        <v>0.116482015792161</v>
      </c>
      <c r="G662" s="1">
        <v>0.85837971699229698</v>
      </c>
      <c r="H662" s="1">
        <v>3.1441699381843803E-2</v>
      </c>
      <c r="I662" s="1">
        <v>3.61178894799122</v>
      </c>
      <c r="J662" s="50">
        <v>0.14792371517400499</v>
      </c>
      <c r="N662" s="21"/>
      <c r="R662" s="21"/>
    </row>
    <row r="663" spans="1:18">
      <c r="A663" s="7" t="s">
        <v>144</v>
      </c>
      <c r="B663" t="s">
        <v>70</v>
      </c>
      <c r="C663" t="s">
        <v>2</v>
      </c>
      <c r="D663" t="s">
        <v>3</v>
      </c>
      <c r="E663" s="1">
        <v>2.5047290447782901E-2</v>
      </c>
      <c r="F663" s="1">
        <v>2.3673174109957E-2</v>
      </c>
      <c r="G663" s="1">
        <v>0.20529539670908101</v>
      </c>
      <c r="H663" s="1">
        <v>0.24728912756063301</v>
      </c>
      <c r="I663" s="1">
        <v>0.23034268715686401</v>
      </c>
      <c r="J663" s="50">
        <v>0.27096230167058999</v>
      </c>
      <c r="N663" s="21"/>
      <c r="R663" s="21"/>
    </row>
    <row r="664" spans="1:18">
      <c r="A664" s="7" t="s">
        <v>144</v>
      </c>
      <c r="B664" t="s">
        <v>70</v>
      </c>
      <c r="C664" t="s">
        <v>4</v>
      </c>
      <c r="D664" t="s">
        <v>5</v>
      </c>
      <c r="E664" s="1">
        <v>6.0792943483394804E-4</v>
      </c>
      <c r="F664" s="1">
        <v>2.5758644138362801E-2</v>
      </c>
      <c r="G664" s="1">
        <v>7.9977930512582904E-4</v>
      </c>
      <c r="H664" s="1">
        <v>1.44681930129049E-2</v>
      </c>
      <c r="I664" s="1">
        <v>1.40770873995978E-3</v>
      </c>
      <c r="J664" s="50">
        <v>4.0226837151267701E-2</v>
      </c>
      <c r="N664" s="21"/>
      <c r="R664" s="21"/>
    </row>
    <row r="665" spans="1:18">
      <c r="A665" s="7" t="s">
        <v>144</v>
      </c>
      <c r="B665" t="s">
        <v>70</v>
      </c>
      <c r="C665" t="s">
        <v>6</v>
      </c>
      <c r="D665" t="s">
        <v>7</v>
      </c>
      <c r="E665" s="1">
        <v>3.73947467009963E-4</v>
      </c>
      <c r="F665" s="1">
        <v>8.0257183823070097E-4</v>
      </c>
      <c r="G665" s="1">
        <v>0.83479324982382896</v>
      </c>
      <c r="H665" s="1">
        <v>1.8509227173477101</v>
      </c>
      <c r="I665" s="1">
        <v>0.83516719729083899</v>
      </c>
      <c r="J665" s="50">
        <v>1.8517252891859399</v>
      </c>
      <c r="N665" s="21"/>
      <c r="R665" s="21"/>
    </row>
    <row r="666" spans="1:18">
      <c r="A666" s="7" t="s">
        <v>144</v>
      </c>
      <c r="B666" t="s">
        <v>70</v>
      </c>
      <c r="C666" t="s">
        <v>8</v>
      </c>
      <c r="D666" t="s">
        <v>9</v>
      </c>
      <c r="E666" s="1">
        <v>8.2561677302008807E-2</v>
      </c>
      <c r="F666" s="1">
        <v>3.21179810988894E-2</v>
      </c>
      <c r="G666" s="1">
        <v>0.85273167102734904</v>
      </c>
      <c r="H666" s="1">
        <v>0.43051653583002097</v>
      </c>
      <c r="I666" s="1">
        <v>0.93529334832935795</v>
      </c>
      <c r="J666" s="50">
        <v>0.46263451692891</v>
      </c>
      <c r="N666" s="21"/>
      <c r="R666" s="21"/>
    </row>
    <row r="667" spans="1:18">
      <c r="A667" s="7" t="s">
        <v>144</v>
      </c>
      <c r="B667" t="s">
        <v>70</v>
      </c>
      <c r="C667" t="s">
        <v>10</v>
      </c>
      <c r="D667" t="s">
        <v>11</v>
      </c>
      <c r="E667" s="1">
        <v>1.44619326419889E-2</v>
      </c>
      <c r="F667" s="1">
        <v>1.10789852070014E-2</v>
      </c>
      <c r="G667" s="1">
        <v>0.253851298699039</v>
      </c>
      <c r="H667" s="1">
        <v>0.18554334675668999</v>
      </c>
      <c r="I667" s="1">
        <v>0.26831323134102802</v>
      </c>
      <c r="J667" s="50">
        <v>0.196622331963691</v>
      </c>
      <c r="N667" s="21"/>
      <c r="R667" s="21"/>
    </row>
    <row r="668" spans="1:18">
      <c r="A668" s="7" t="s">
        <v>144</v>
      </c>
      <c r="B668" t="s">
        <v>70</v>
      </c>
      <c r="C668" t="s">
        <v>12</v>
      </c>
      <c r="D668" t="s">
        <v>13</v>
      </c>
      <c r="E668" s="1">
        <v>0.25597982087391902</v>
      </c>
      <c r="F668" s="1">
        <v>3.8239076485300103E-2</v>
      </c>
      <c r="G668" s="1">
        <v>0.16350506729247999</v>
      </c>
      <c r="H668" s="1">
        <v>3.0039732948975901E-2</v>
      </c>
      <c r="I668" s="1">
        <v>0.41948488816640001</v>
      </c>
      <c r="J668" s="50">
        <v>6.8278809434276E-2</v>
      </c>
      <c r="N668" s="21"/>
      <c r="R668" s="21"/>
    </row>
    <row r="669" spans="1:18">
      <c r="A669" s="7" t="s">
        <v>144</v>
      </c>
      <c r="B669" t="s">
        <v>70</v>
      </c>
      <c r="C669" t="s">
        <v>14</v>
      </c>
      <c r="D669" t="s">
        <v>15</v>
      </c>
      <c r="E669" s="1">
        <v>2.7345739420806699E-2</v>
      </c>
      <c r="F669" s="1">
        <v>3.0020205428853201E-2</v>
      </c>
      <c r="G669" s="1">
        <v>0.14143002004326499</v>
      </c>
      <c r="H669" s="1">
        <v>8.6575044508543503E-2</v>
      </c>
      <c r="I669" s="1">
        <v>0.168775759464071</v>
      </c>
      <c r="J669" s="50">
        <v>0.11659524993739701</v>
      </c>
      <c r="N669" s="21"/>
      <c r="R669" s="21"/>
    </row>
    <row r="670" spans="1:18">
      <c r="A670" s="7" t="s">
        <v>144</v>
      </c>
      <c r="B670" t="s">
        <v>70</v>
      </c>
      <c r="C670" t="s">
        <v>16</v>
      </c>
      <c r="D670" t="s">
        <v>17</v>
      </c>
      <c r="E670" s="1">
        <v>0.475557991204904</v>
      </c>
      <c r="F670" s="1">
        <v>9.7626518388194E-2</v>
      </c>
      <c r="G670" s="1">
        <v>1.1325195950043201</v>
      </c>
      <c r="H670" s="1">
        <v>0.16801697143055</v>
      </c>
      <c r="I670" s="1">
        <v>1.60807758620922</v>
      </c>
      <c r="J670" s="50">
        <v>0.26564348981874403</v>
      </c>
      <c r="N670" s="21"/>
      <c r="R670" s="21"/>
    </row>
    <row r="671" spans="1:18">
      <c r="A671" s="7" t="s">
        <v>144</v>
      </c>
      <c r="B671" t="s">
        <v>70</v>
      </c>
      <c r="C671" t="s">
        <v>18</v>
      </c>
      <c r="D671" t="s">
        <v>19</v>
      </c>
      <c r="E671" s="1">
        <v>5.5142018967625397</v>
      </c>
      <c r="F671" s="1">
        <v>0.359726708748977</v>
      </c>
      <c r="G671" s="1">
        <v>1.8259346631789499</v>
      </c>
      <c r="H671" s="1">
        <v>0.30084438316116402</v>
      </c>
      <c r="I671" s="1">
        <v>7.3401365599414898</v>
      </c>
      <c r="J671" s="50">
        <v>0.66057109191014096</v>
      </c>
      <c r="N671" s="21"/>
      <c r="R671" s="21"/>
    </row>
    <row r="672" spans="1:18">
      <c r="A672" s="7" t="s">
        <v>144</v>
      </c>
      <c r="B672" t="s">
        <v>70</v>
      </c>
      <c r="C672" t="s">
        <v>20</v>
      </c>
      <c r="D672" t="s">
        <v>21</v>
      </c>
      <c r="E672" s="1">
        <v>2.6204952231007699</v>
      </c>
      <c r="F672" s="1">
        <v>0.41954652556941302</v>
      </c>
      <c r="G672" s="1">
        <v>0.197494586729204</v>
      </c>
      <c r="H672" s="1">
        <v>3.9737035252023399E-2</v>
      </c>
      <c r="I672" s="1">
        <v>2.81798980982997</v>
      </c>
      <c r="J672" s="50">
        <v>0.45928356082143601</v>
      </c>
      <c r="N672" s="21"/>
      <c r="R672" s="21"/>
    </row>
    <row r="673" spans="1:18">
      <c r="A673" s="7" t="s">
        <v>144</v>
      </c>
      <c r="B673" t="s">
        <v>70</v>
      </c>
      <c r="C673" t="s">
        <v>25</v>
      </c>
      <c r="D673" t="s">
        <v>26</v>
      </c>
      <c r="E673" s="1">
        <v>0</v>
      </c>
      <c r="F673" s="1">
        <v>0</v>
      </c>
      <c r="G673" s="1">
        <v>0</v>
      </c>
      <c r="H673" s="1">
        <v>0</v>
      </c>
      <c r="I673" s="1">
        <v>0</v>
      </c>
      <c r="J673" s="50">
        <v>0</v>
      </c>
      <c r="N673" s="21"/>
      <c r="R673" s="21"/>
    </row>
    <row r="674" spans="1:18">
      <c r="A674" s="7" t="s">
        <v>144</v>
      </c>
      <c r="B674" t="s">
        <v>70</v>
      </c>
      <c r="C674" t="s">
        <v>22</v>
      </c>
      <c r="D674" t="s">
        <v>23</v>
      </c>
      <c r="E674" s="1">
        <v>4.7875294606127099</v>
      </c>
      <c r="F674" s="1">
        <v>0.20382677194270299</v>
      </c>
      <c r="G674" s="1">
        <v>2.12567725935211</v>
      </c>
      <c r="H674" s="1">
        <v>7.9292204603599106E-2</v>
      </c>
      <c r="I674" s="1">
        <v>6.9132067199648199</v>
      </c>
      <c r="J674" s="50">
        <v>0.28311897654630203</v>
      </c>
      <c r="N674" s="21"/>
      <c r="R674" s="21"/>
    </row>
    <row r="675" spans="1:18">
      <c r="A675" s="7" t="s">
        <v>145</v>
      </c>
      <c r="B675" t="s">
        <v>70</v>
      </c>
      <c r="C675" t="s">
        <v>2</v>
      </c>
      <c r="D675" t="s">
        <v>3</v>
      </c>
      <c r="E675" s="1">
        <v>7.8934740436697095E-3</v>
      </c>
      <c r="F675" s="1">
        <v>7.6490157326909898E-3</v>
      </c>
      <c r="G675" s="1">
        <v>0.21872182485237199</v>
      </c>
      <c r="H675" s="1">
        <v>0.18440533277409901</v>
      </c>
      <c r="I675" s="1">
        <v>0.22661529889604201</v>
      </c>
      <c r="J675" s="50">
        <v>0.19205434850679001</v>
      </c>
      <c r="N675" s="21"/>
      <c r="R675" s="21"/>
    </row>
    <row r="676" spans="1:18">
      <c r="A676" s="7" t="s">
        <v>145</v>
      </c>
      <c r="B676" t="s">
        <v>70</v>
      </c>
      <c r="C676" t="s">
        <v>4</v>
      </c>
      <c r="D676" t="s">
        <v>5</v>
      </c>
      <c r="E676" s="1">
        <v>4.5591038424453402E-5</v>
      </c>
      <c r="F676" s="1">
        <v>1.65603164188376E-3</v>
      </c>
      <c r="G676" s="1">
        <v>6.6194166576768504E-11</v>
      </c>
      <c r="H676" s="1">
        <v>1.51213304788894E-10</v>
      </c>
      <c r="I676" s="1">
        <v>4.5591104618619999E-5</v>
      </c>
      <c r="J676" s="50">
        <v>1.6560317930970599E-3</v>
      </c>
      <c r="N676" s="21"/>
      <c r="R676" s="21"/>
    </row>
    <row r="677" spans="1:18">
      <c r="A677" s="7" t="s">
        <v>145</v>
      </c>
      <c r="B677" t="s">
        <v>70</v>
      </c>
      <c r="C677" t="s">
        <v>6</v>
      </c>
      <c r="D677" t="s">
        <v>7</v>
      </c>
      <c r="E677" s="1">
        <v>1.6770757338142401E-5</v>
      </c>
      <c r="F677" s="1">
        <v>3.5788440854172697E-5</v>
      </c>
      <c r="G677" s="1">
        <v>1.08561405019354E-3</v>
      </c>
      <c r="H677" s="1">
        <v>2.4021991415534602E-3</v>
      </c>
      <c r="I677" s="1">
        <v>1.1023848075316801E-3</v>
      </c>
      <c r="J677" s="50">
        <v>2.4379875824076299E-3</v>
      </c>
      <c r="N677" s="21"/>
      <c r="R677" s="21"/>
    </row>
    <row r="678" spans="1:18">
      <c r="A678" s="7" t="s">
        <v>145</v>
      </c>
      <c r="B678" t="s">
        <v>70</v>
      </c>
      <c r="C678" t="s">
        <v>8</v>
      </c>
      <c r="D678" t="s">
        <v>9</v>
      </c>
      <c r="E678" s="1">
        <v>8.0955951988403597E-3</v>
      </c>
      <c r="F678" s="1">
        <v>3.1380138243887602E-3</v>
      </c>
      <c r="G678" s="1">
        <v>9.5690065614587993E-3</v>
      </c>
      <c r="H678" s="1">
        <v>4.6707192483836603E-3</v>
      </c>
      <c r="I678" s="1">
        <v>1.7664601760299201E-2</v>
      </c>
      <c r="J678" s="50">
        <v>7.8087330727724096E-3</v>
      </c>
      <c r="N678" s="21"/>
      <c r="R678" s="21"/>
    </row>
    <row r="679" spans="1:18">
      <c r="A679" s="7" t="s">
        <v>145</v>
      </c>
      <c r="B679" t="s">
        <v>70</v>
      </c>
      <c r="C679" t="s">
        <v>10</v>
      </c>
      <c r="D679" t="s">
        <v>11</v>
      </c>
      <c r="E679" s="1">
        <v>2.0995766478188898E-3</v>
      </c>
      <c r="F679" s="1">
        <v>1.5793940630794601E-3</v>
      </c>
      <c r="G679" s="1">
        <v>2.5038665917176701E-2</v>
      </c>
      <c r="H679" s="1">
        <v>2.03505133622367E-2</v>
      </c>
      <c r="I679" s="1">
        <v>2.7138242564995599E-2</v>
      </c>
      <c r="J679" s="50">
        <v>2.19299074253161E-2</v>
      </c>
      <c r="N679" s="21"/>
      <c r="R679" s="21"/>
    </row>
    <row r="680" spans="1:18">
      <c r="A680" s="7" t="s">
        <v>145</v>
      </c>
      <c r="B680" t="s">
        <v>70</v>
      </c>
      <c r="C680" t="s">
        <v>12</v>
      </c>
      <c r="D680" t="s">
        <v>13</v>
      </c>
      <c r="E680" s="1">
        <v>1.6742297654417999E-2</v>
      </c>
      <c r="F680" s="1">
        <v>2.5093790769919202E-3</v>
      </c>
      <c r="G680" s="1">
        <v>8.5416453525726192E-3</v>
      </c>
      <c r="H680" s="1">
        <v>1.5274837290560599E-3</v>
      </c>
      <c r="I680" s="1">
        <v>2.5283943006990599E-2</v>
      </c>
      <c r="J680" s="50">
        <v>4.0368628060479701E-3</v>
      </c>
      <c r="N680" s="21"/>
      <c r="R680" s="21"/>
    </row>
    <row r="681" spans="1:18">
      <c r="A681" s="7" t="s">
        <v>145</v>
      </c>
      <c r="B681" t="s">
        <v>70</v>
      </c>
      <c r="C681" t="s">
        <v>14</v>
      </c>
      <c r="D681" t="s">
        <v>15</v>
      </c>
      <c r="E681" s="1">
        <v>4.3944731059739599E-3</v>
      </c>
      <c r="F681" s="1">
        <v>4.7983613653415297E-3</v>
      </c>
      <c r="G681" s="1">
        <v>9.1039994689071906E-3</v>
      </c>
      <c r="H681" s="1">
        <v>5.1456847792208504E-3</v>
      </c>
      <c r="I681" s="1">
        <v>1.3498472574881199E-2</v>
      </c>
      <c r="J681" s="50">
        <v>9.9440461445623792E-3</v>
      </c>
      <c r="N681" s="21"/>
      <c r="R681" s="21"/>
    </row>
    <row r="682" spans="1:18">
      <c r="A682" s="7" t="s">
        <v>145</v>
      </c>
      <c r="B682" t="s">
        <v>70</v>
      </c>
      <c r="C682" t="s">
        <v>16</v>
      </c>
      <c r="D682" t="s">
        <v>17</v>
      </c>
      <c r="E682" s="1">
        <v>4.3131795814657301E-2</v>
      </c>
      <c r="F682" s="1">
        <v>8.90078995363262E-3</v>
      </c>
      <c r="G682" s="1">
        <v>7.2077180120918904E-2</v>
      </c>
      <c r="H682" s="1">
        <v>1.27255423296009E-2</v>
      </c>
      <c r="I682" s="1">
        <v>0.115208975935576</v>
      </c>
      <c r="J682" s="50">
        <v>2.1626332283233501E-2</v>
      </c>
      <c r="N682" s="21"/>
      <c r="R682" s="21"/>
    </row>
    <row r="683" spans="1:18">
      <c r="A683" s="7" t="s">
        <v>145</v>
      </c>
      <c r="B683" t="s">
        <v>70</v>
      </c>
      <c r="C683" t="s">
        <v>18</v>
      </c>
      <c r="D683" t="s">
        <v>19</v>
      </c>
      <c r="E683" s="1">
        <v>0.31914829436867198</v>
      </c>
      <c r="F683" s="1">
        <v>2.09591961214966E-2</v>
      </c>
      <c r="G683" s="1">
        <v>4.01934894751361E-3</v>
      </c>
      <c r="H683" s="1">
        <v>6.8807959085795704E-4</v>
      </c>
      <c r="I683" s="1">
        <v>0.32316764331618603</v>
      </c>
      <c r="J683" s="50">
        <v>2.1647275712354599E-2</v>
      </c>
      <c r="N683" s="21"/>
      <c r="R683" s="21"/>
    </row>
    <row r="684" spans="1:18">
      <c r="A684" s="7" t="s">
        <v>145</v>
      </c>
      <c r="B684" t="s">
        <v>70</v>
      </c>
      <c r="C684" t="s">
        <v>20</v>
      </c>
      <c r="D684" t="s">
        <v>21</v>
      </c>
      <c r="E684" s="1">
        <v>0.28889983022622401</v>
      </c>
      <c r="F684" s="1">
        <v>4.6661152586363198E-2</v>
      </c>
      <c r="G684" s="1">
        <v>7.5436849096060202E-2</v>
      </c>
      <c r="H684" s="1">
        <v>1.5254505588818299E-2</v>
      </c>
      <c r="I684" s="1">
        <v>0.36433667932228397</v>
      </c>
      <c r="J684" s="50">
        <v>6.19156581751815E-2</v>
      </c>
      <c r="N684" s="21"/>
      <c r="R684" s="21"/>
    </row>
    <row r="685" spans="1:18">
      <c r="A685" s="7" t="s">
        <v>145</v>
      </c>
      <c r="B685" t="s">
        <v>70</v>
      </c>
      <c r="C685" t="s">
        <v>25</v>
      </c>
      <c r="D685" t="s">
        <v>26</v>
      </c>
      <c r="E685" s="1">
        <v>0</v>
      </c>
      <c r="F685" s="1">
        <v>0</v>
      </c>
      <c r="G685" s="1">
        <v>0</v>
      </c>
      <c r="H685" s="1">
        <v>0</v>
      </c>
      <c r="I685" s="1">
        <v>0</v>
      </c>
      <c r="J685" s="50">
        <v>0</v>
      </c>
      <c r="N685" s="21"/>
      <c r="R685" s="21"/>
    </row>
    <row r="686" spans="1:18">
      <c r="A686" s="7" t="s">
        <v>145</v>
      </c>
      <c r="B686" t="s">
        <v>70</v>
      </c>
      <c r="C686" t="s">
        <v>22</v>
      </c>
      <c r="D686" t="s">
        <v>23</v>
      </c>
      <c r="E686" s="1">
        <v>7.88068775800633E-2</v>
      </c>
      <c r="F686" s="1">
        <v>3.46865059627177E-3</v>
      </c>
      <c r="G686" s="1">
        <v>6.0093016743356202E-3</v>
      </c>
      <c r="H686" s="1">
        <v>2.3628400198227401E-4</v>
      </c>
      <c r="I686" s="1">
        <v>8.4816179254398896E-2</v>
      </c>
      <c r="J686" s="50">
        <v>3.7049345982540401E-3</v>
      </c>
      <c r="N686" s="21"/>
      <c r="R686" s="21"/>
    </row>
    <row r="687" spans="1:18">
      <c r="A687" s="7" t="s">
        <v>146</v>
      </c>
      <c r="B687" t="s">
        <v>70</v>
      </c>
      <c r="C687" t="s">
        <v>2</v>
      </c>
      <c r="D687" t="s">
        <v>3</v>
      </c>
      <c r="E687" s="1">
        <v>1.50743560163031E-2</v>
      </c>
      <c r="F687" s="1">
        <v>1.3624301903249999E-2</v>
      </c>
      <c r="G687" s="1">
        <v>0.156858118185601</v>
      </c>
      <c r="H687" s="1">
        <v>0.135468443689023</v>
      </c>
      <c r="I687" s="1">
        <v>0.171932474201904</v>
      </c>
      <c r="J687" s="50">
        <v>0.14909274559227301</v>
      </c>
      <c r="N687" s="21"/>
      <c r="R687" s="21"/>
    </row>
    <row r="688" spans="1:18">
      <c r="A688" s="7" t="s">
        <v>146</v>
      </c>
      <c r="B688" t="s">
        <v>70</v>
      </c>
      <c r="C688" t="s">
        <v>4</v>
      </c>
      <c r="D688" t="s">
        <v>5</v>
      </c>
      <c r="E688" s="1">
        <v>2.9663928892766501E-4</v>
      </c>
      <c r="F688" s="1">
        <v>1.00513027901125E-2</v>
      </c>
      <c r="G688" s="1">
        <v>2.2819599584976299E-3</v>
      </c>
      <c r="H688" s="1">
        <v>4.1021607581013801E-2</v>
      </c>
      <c r="I688" s="1">
        <v>2.5785992474252999E-3</v>
      </c>
      <c r="J688" s="50">
        <v>5.1072910371126302E-2</v>
      </c>
      <c r="N688" s="21"/>
      <c r="R688" s="21"/>
    </row>
    <row r="689" spans="1:18">
      <c r="A689" s="7" t="s">
        <v>146</v>
      </c>
      <c r="B689" t="s">
        <v>70</v>
      </c>
      <c r="C689" t="s">
        <v>6</v>
      </c>
      <c r="D689" t="s">
        <v>7</v>
      </c>
      <c r="E689" s="1">
        <v>2.3429926083504799E-5</v>
      </c>
      <c r="F689" s="1">
        <v>5.1202626882843502E-5</v>
      </c>
      <c r="G689" s="1">
        <v>2.56616262336429E-2</v>
      </c>
      <c r="H689" s="1">
        <v>5.6916184445337602E-2</v>
      </c>
      <c r="I689" s="1">
        <v>2.56850561597264E-2</v>
      </c>
      <c r="J689" s="50">
        <v>5.6967387072220398E-2</v>
      </c>
      <c r="N689" s="21"/>
      <c r="R689" s="21"/>
    </row>
    <row r="690" spans="1:18">
      <c r="A690" s="7" t="s">
        <v>146</v>
      </c>
      <c r="B690" t="s">
        <v>70</v>
      </c>
      <c r="C690" t="s">
        <v>8</v>
      </c>
      <c r="D690" t="s">
        <v>9</v>
      </c>
      <c r="E690" s="1">
        <v>4.5135880536907098E-2</v>
      </c>
      <c r="F690" s="1">
        <v>1.7268109297661399E-2</v>
      </c>
      <c r="G690" s="1">
        <v>0.39287684150615099</v>
      </c>
      <c r="H690" s="1">
        <v>0.17896869444778299</v>
      </c>
      <c r="I690" s="1">
        <v>0.43801272204305802</v>
      </c>
      <c r="J690" s="50">
        <v>0.196236803745445</v>
      </c>
      <c r="N690" s="21"/>
      <c r="R690" s="21"/>
    </row>
    <row r="691" spans="1:18">
      <c r="A691" s="7" t="s">
        <v>146</v>
      </c>
      <c r="B691" t="s">
        <v>70</v>
      </c>
      <c r="C691" t="s">
        <v>10</v>
      </c>
      <c r="D691" t="s">
        <v>11</v>
      </c>
      <c r="E691" s="1">
        <v>6.4390611860688802E-3</v>
      </c>
      <c r="F691" s="1">
        <v>4.80649011028035E-3</v>
      </c>
      <c r="G691" s="1">
        <v>6.3064297186173998E-2</v>
      </c>
      <c r="H691" s="1">
        <v>5.3584636894574302E-2</v>
      </c>
      <c r="I691" s="1">
        <v>6.9503358372242793E-2</v>
      </c>
      <c r="J691" s="50">
        <v>5.8391127004854701E-2</v>
      </c>
      <c r="N691" s="21"/>
      <c r="R691" s="21"/>
    </row>
    <row r="692" spans="1:18">
      <c r="A692" s="7" t="s">
        <v>146</v>
      </c>
      <c r="B692" t="s">
        <v>70</v>
      </c>
      <c r="C692" t="s">
        <v>12</v>
      </c>
      <c r="D692" t="s">
        <v>13</v>
      </c>
      <c r="E692" s="1">
        <v>9.7750395559150605E-2</v>
      </c>
      <c r="F692" s="1">
        <v>1.43785695811528E-2</v>
      </c>
      <c r="G692" s="1">
        <v>0.17464294700635399</v>
      </c>
      <c r="H692" s="1">
        <v>3.23654142215105E-2</v>
      </c>
      <c r="I692" s="1">
        <v>0.27239334256550501</v>
      </c>
      <c r="J692" s="50">
        <v>4.67439838026633E-2</v>
      </c>
      <c r="N692" s="21"/>
      <c r="R692" s="21"/>
    </row>
    <row r="693" spans="1:18">
      <c r="A693" s="7" t="s">
        <v>146</v>
      </c>
      <c r="B693" t="s">
        <v>70</v>
      </c>
      <c r="C693" t="s">
        <v>14</v>
      </c>
      <c r="D693" t="s">
        <v>15</v>
      </c>
      <c r="E693" s="1">
        <v>1.7582817348360799E-2</v>
      </c>
      <c r="F693" s="1">
        <v>1.94117611617153E-2</v>
      </c>
      <c r="G693" s="1">
        <v>0.135362949943131</v>
      </c>
      <c r="H693" s="1">
        <v>8.10206856603157E-2</v>
      </c>
      <c r="I693" s="1">
        <v>0.15294576729149201</v>
      </c>
      <c r="J693" s="50">
        <v>0.10043244682203099</v>
      </c>
      <c r="N693" s="21"/>
      <c r="R693" s="21"/>
    </row>
    <row r="694" spans="1:18">
      <c r="A694" s="7" t="s">
        <v>146</v>
      </c>
      <c r="B694" t="s">
        <v>70</v>
      </c>
      <c r="C694" t="s">
        <v>16</v>
      </c>
      <c r="D694" t="s">
        <v>17</v>
      </c>
      <c r="E694" s="1">
        <v>0.17583692952190499</v>
      </c>
      <c r="F694" s="1">
        <v>4.0268609348038401E-2</v>
      </c>
      <c r="G694" s="1">
        <v>0.21539323834473201</v>
      </c>
      <c r="H694" s="1">
        <v>3.55573343676946E-2</v>
      </c>
      <c r="I694" s="1">
        <v>0.391230167866637</v>
      </c>
      <c r="J694" s="50">
        <v>7.5825943715732994E-2</v>
      </c>
      <c r="N694" s="21"/>
      <c r="R694" s="21"/>
    </row>
    <row r="695" spans="1:18">
      <c r="A695" s="7" t="s">
        <v>146</v>
      </c>
      <c r="B695" t="s">
        <v>70</v>
      </c>
      <c r="C695" t="s">
        <v>18</v>
      </c>
      <c r="D695" t="s">
        <v>19</v>
      </c>
      <c r="E695" s="1">
        <v>2.7839048253527201</v>
      </c>
      <c r="F695" s="1">
        <v>0.17950315886744</v>
      </c>
      <c r="G695" s="1">
        <v>0.75932418532928003</v>
      </c>
      <c r="H695" s="1">
        <v>0.121794898426085</v>
      </c>
      <c r="I695" s="1">
        <v>3.5432290106819999</v>
      </c>
      <c r="J695" s="50">
        <v>0.30129805729352499</v>
      </c>
      <c r="N695" s="21"/>
      <c r="R695" s="21"/>
    </row>
    <row r="696" spans="1:18">
      <c r="A696" s="7" t="s">
        <v>146</v>
      </c>
      <c r="B696" t="s">
        <v>70</v>
      </c>
      <c r="C696" t="s">
        <v>20</v>
      </c>
      <c r="D696" t="s">
        <v>21</v>
      </c>
      <c r="E696" s="1">
        <v>5.5366251219734899</v>
      </c>
      <c r="F696" s="1">
        <v>0.88341079375693299</v>
      </c>
      <c r="G696" s="1">
        <v>2.3939864432982199</v>
      </c>
      <c r="H696" s="1">
        <v>0.48131547469422897</v>
      </c>
      <c r="I696" s="1">
        <v>7.9306115652717102</v>
      </c>
      <c r="J696" s="50">
        <v>1.3647262684511601</v>
      </c>
      <c r="N696" s="21"/>
      <c r="R696" s="21"/>
    </row>
    <row r="697" spans="1:18">
      <c r="A697" s="7" t="s">
        <v>146</v>
      </c>
      <c r="B697" t="s">
        <v>70</v>
      </c>
      <c r="C697" t="s">
        <v>25</v>
      </c>
      <c r="D697" t="s">
        <v>26</v>
      </c>
      <c r="E697" s="1">
        <v>0</v>
      </c>
      <c r="F697" s="1">
        <v>0</v>
      </c>
      <c r="G697" s="1">
        <v>0</v>
      </c>
      <c r="H697" s="1">
        <v>0</v>
      </c>
      <c r="I697" s="1">
        <v>0</v>
      </c>
      <c r="J697" s="50">
        <v>0</v>
      </c>
      <c r="N697" s="21"/>
      <c r="R697" s="21"/>
    </row>
    <row r="698" spans="1:18">
      <c r="A698" s="7" t="s">
        <v>146</v>
      </c>
      <c r="B698" t="s">
        <v>70</v>
      </c>
      <c r="C698" t="s">
        <v>22</v>
      </c>
      <c r="D698" t="s">
        <v>23</v>
      </c>
      <c r="E698" s="1">
        <v>0.43397813006306202</v>
      </c>
      <c r="F698" s="1">
        <v>1.8273504802346002E-2</v>
      </c>
      <c r="G698" s="1">
        <v>4.4033031261462602E-2</v>
      </c>
      <c r="H698" s="1">
        <v>1.60778385313822E-3</v>
      </c>
      <c r="I698" s="1">
        <v>0.47801116132452498</v>
      </c>
      <c r="J698" s="50">
        <v>1.9881288655484199E-2</v>
      </c>
      <c r="N698" s="21"/>
      <c r="R698" s="21"/>
    </row>
    <row r="699" spans="1:18">
      <c r="A699" s="7" t="s">
        <v>147</v>
      </c>
      <c r="B699" t="s">
        <v>70</v>
      </c>
      <c r="C699" t="s">
        <v>2</v>
      </c>
      <c r="D699" t="s">
        <v>3</v>
      </c>
      <c r="E699" s="1">
        <v>4.8013357772289196E-3</v>
      </c>
      <c r="F699" s="1">
        <v>4.5719383255627202E-3</v>
      </c>
      <c r="G699" s="1">
        <v>1.4582516547175701E-2</v>
      </c>
      <c r="H699" s="1">
        <v>9.4384244347969597E-3</v>
      </c>
      <c r="I699" s="1">
        <v>1.93838523244046E-2</v>
      </c>
      <c r="J699" s="50">
        <v>1.4010362760359701E-2</v>
      </c>
      <c r="N699" s="21"/>
      <c r="R699" s="21"/>
    </row>
    <row r="700" spans="1:18">
      <c r="A700" s="7" t="s">
        <v>147</v>
      </c>
      <c r="B700" t="s">
        <v>70</v>
      </c>
      <c r="C700" t="s">
        <v>4</v>
      </c>
      <c r="D700" t="s">
        <v>5</v>
      </c>
      <c r="E700" s="1">
        <v>1.0355351914233E-4</v>
      </c>
      <c r="F700" s="1">
        <v>5.4183601961986898E-3</v>
      </c>
      <c r="G700" s="1">
        <v>4.8460900838545298E-6</v>
      </c>
      <c r="H700" s="1">
        <v>2.5853426641284501E-5</v>
      </c>
      <c r="I700" s="1">
        <v>1.0839960922618501E-4</v>
      </c>
      <c r="J700" s="50">
        <v>5.4442136228399704E-3</v>
      </c>
      <c r="N700" s="21"/>
      <c r="R700" s="21"/>
    </row>
    <row r="701" spans="1:18">
      <c r="A701" s="7" t="s">
        <v>147</v>
      </c>
      <c r="B701" t="s">
        <v>70</v>
      </c>
      <c r="C701" t="s">
        <v>6</v>
      </c>
      <c r="D701" t="s">
        <v>7</v>
      </c>
      <c r="E701" s="1">
        <v>2.2346867654313901E-5</v>
      </c>
      <c r="F701" s="1">
        <v>4.5739200669655098E-5</v>
      </c>
      <c r="G701" s="1">
        <v>4.6188158371576299E-4</v>
      </c>
      <c r="H701" s="1">
        <v>1.02510389275261E-3</v>
      </c>
      <c r="I701" s="1">
        <v>4.8422845137007702E-4</v>
      </c>
      <c r="J701" s="50">
        <v>1.0708430934222701E-3</v>
      </c>
      <c r="N701" s="21"/>
      <c r="R701" s="21"/>
    </row>
    <row r="702" spans="1:18">
      <c r="A702" s="7" t="s">
        <v>147</v>
      </c>
      <c r="B702" t="s">
        <v>70</v>
      </c>
      <c r="C702" t="s">
        <v>8</v>
      </c>
      <c r="D702" t="s">
        <v>9</v>
      </c>
      <c r="E702" s="1">
        <v>1.3658396967818299E-2</v>
      </c>
      <c r="F702" s="1">
        <v>5.2501834959896403E-3</v>
      </c>
      <c r="G702" s="1">
        <v>0.107907821600832</v>
      </c>
      <c r="H702" s="1">
        <v>4.9827543607318302E-2</v>
      </c>
      <c r="I702" s="1">
        <v>0.12156621856865001</v>
      </c>
      <c r="J702" s="50">
        <v>5.5077727103307897E-2</v>
      </c>
      <c r="N702" s="21"/>
      <c r="R702" s="21"/>
    </row>
    <row r="703" spans="1:18">
      <c r="A703" s="7" t="s">
        <v>147</v>
      </c>
      <c r="B703" t="s">
        <v>70</v>
      </c>
      <c r="C703" t="s">
        <v>10</v>
      </c>
      <c r="D703" t="s">
        <v>11</v>
      </c>
      <c r="E703" s="1">
        <v>2.1687225264295602E-3</v>
      </c>
      <c r="F703" s="1">
        <v>1.5032955463386E-3</v>
      </c>
      <c r="G703" s="1">
        <v>1.8978587761955899E-2</v>
      </c>
      <c r="H703" s="1">
        <v>1.4905137771541401E-2</v>
      </c>
      <c r="I703" s="1">
        <v>2.1147310288385499E-2</v>
      </c>
      <c r="J703" s="50">
        <v>1.640843331788E-2</v>
      </c>
      <c r="N703" s="21"/>
      <c r="R703" s="21"/>
    </row>
    <row r="704" spans="1:18">
      <c r="A704" s="7" t="s">
        <v>147</v>
      </c>
      <c r="B704" t="s">
        <v>70</v>
      </c>
      <c r="C704" t="s">
        <v>12</v>
      </c>
      <c r="D704" t="s">
        <v>13</v>
      </c>
      <c r="E704" s="1">
        <v>3.38955348541626E-2</v>
      </c>
      <c r="F704" s="1">
        <v>4.9475584744523302E-3</v>
      </c>
      <c r="G704" s="1">
        <v>3.0592073719671601E-2</v>
      </c>
      <c r="H704" s="1">
        <v>5.68055676465025E-3</v>
      </c>
      <c r="I704" s="1">
        <v>6.4487608573834204E-2</v>
      </c>
      <c r="J704" s="50">
        <v>1.0628115239102599E-2</v>
      </c>
      <c r="N704" s="21"/>
      <c r="R704" s="21"/>
    </row>
    <row r="705" spans="1:18">
      <c r="A705" s="7" t="s">
        <v>147</v>
      </c>
      <c r="B705" t="s">
        <v>70</v>
      </c>
      <c r="C705" t="s">
        <v>14</v>
      </c>
      <c r="D705" t="s">
        <v>15</v>
      </c>
      <c r="E705" s="1">
        <v>5.92685268929442E-3</v>
      </c>
      <c r="F705" s="1">
        <v>6.4667371426916998E-3</v>
      </c>
      <c r="G705" s="1">
        <v>8.0200300265228203E-2</v>
      </c>
      <c r="H705" s="1">
        <v>4.9875107469736703E-2</v>
      </c>
      <c r="I705" s="1">
        <v>8.6127152954522598E-2</v>
      </c>
      <c r="J705" s="50">
        <v>5.6341844612428402E-2</v>
      </c>
      <c r="N705" s="21"/>
      <c r="R705" s="21"/>
    </row>
    <row r="706" spans="1:18">
      <c r="A706" s="7" t="s">
        <v>147</v>
      </c>
      <c r="B706" t="s">
        <v>70</v>
      </c>
      <c r="C706" t="s">
        <v>16</v>
      </c>
      <c r="D706" t="s">
        <v>17</v>
      </c>
      <c r="E706" s="1">
        <v>0.11270298790503799</v>
      </c>
      <c r="F706" s="1">
        <v>2.07460423440625E-2</v>
      </c>
      <c r="G706" s="1">
        <v>0.25096398530734598</v>
      </c>
      <c r="H706" s="1">
        <v>4.4692293930605899E-2</v>
      </c>
      <c r="I706" s="1">
        <v>0.363666973212384</v>
      </c>
      <c r="J706" s="50">
        <v>6.5438336274668399E-2</v>
      </c>
      <c r="N706" s="21"/>
      <c r="R706" s="21"/>
    </row>
    <row r="707" spans="1:18">
      <c r="A707" s="7" t="s">
        <v>147</v>
      </c>
      <c r="B707" t="s">
        <v>70</v>
      </c>
      <c r="C707" t="s">
        <v>18</v>
      </c>
      <c r="D707" t="s">
        <v>19</v>
      </c>
      <c r="E707" s="1">
        <v>0.73271178587814401</v>
      </c>
      <c r="F707" s="1">
        <v>4.77941230740637E-2</v>
      </c>
      <c r="G707" s="1">
        <v>0.26968907453464702</v>
      </c>
      <c r="H707" s="1">
        <v>4.4128310459534401E-2</v>
      </c>
      <c r="I707" s="1">
        <v>1.0024008604127901</v>
      </c>
      <c r="J707" s="50">
        <v>9.1922433533598094E-2</v>
      </c>
      <c r="N707" s="21"/>
      <c r="R707" s="21"/>
    </row>
    <row r="708" spans="1:18">
      <c r="A708" s="7" t="s">
        <v>147</v>
      </c>
      <c r="B708" t="s">
        <v>70</v>
      </c>
      <c r="C708" t="s">
        <v>20</v>
      </c>
      <c r="D708" t="s">
        <v>21</v>
      </c>
      <c r="E708" s="1">
        <v>0.77807979045488296</v>
      </c>
      <c r="F708" s="1">
        <v>0.123407989894387</v>
      </c>
      <c r="G708" s="1">
        <v>0.233402918814233</v>
      </c>
      <c r="H708" s="1">
        <v>4.6884563334284902E-2</v>
      </c>
      <c r="I708" s="1">
        <v>1.0114827092691201</v>
      </c>
      <c r="J708" s="50">
        <v>0.17029255322867201</v>
      </c>
      <c r="N708" s="21"/>
      <c r="R708" s="21"/>
    </row>
    <row r="709" spans="1:18">
      <c r="A709" s="7" t="s">
        <v>147</v>
      </c>
      <c r="B709" t="s">
        <v>70</v>
      </c>
      <c r="C709" t="s">
        <v>25</v>
      </c>
      <c r="D709" t="s">
        <v>26</v>
      </c>
      <c r="E709" s="1">
        <v>0</v>
      </c>
      <c r="F709" s="1">
        <v>0</v>
      </c>
      <c r="G709" s="1">
        <v>0</v>
      </c>
      <c r="H709" s="1">
        <v>0</v>
      </c>
      <c r="I709" s="1">
        <v>0</v>
      </c>
      <c r="J709" s="50">
        <v>0</v>
      </c>
      <c r="N709" s="21"/>
      <c r="R709" s="21"/>
    </row>
    <row r="710" spans="1:18">
      <c r="A710" s="7" t="s">
        <v>147</v>
      </c>
      <c r="B710" t="s">
        <v>70</v>
      </c>
      <c r="C710" t="s">
        <v>22</v>
      </c>
      <c r="D710" t="s">
        <v>23</v>
      </c>
      <c r="E710" s="1">
        <v>0.55597309084402202</v>
      </c>
      <c r="F710" s="1">
        <v>2.33318131394144E-2</v>
      </c>
      <c r="G710" s="1">
        <v>0.206288606510446</v>
      </c>
      <c r="H710" s="1">
        <v>7.4729632334718096E-3</v>
      </c>
      <c r="I710" s="1">
        <v>0.76226169735446803</v>
      </c>
      <c r="J710" s="50">
        <v>3.08047763728862E-2</v>
      </c>
      <c r="N710" s="21"/>
      <c r="R710" s="21"/>
    </row>
    <row r="711" spans="1:18">
      <c r="A711" s="7" t="s">
        <v>148</v>
      </c>
      <c r="B711" t="s">
        <v>70</v>
      </c>
      <c r="C711" t="s">
        <v>2</v>
      </c>
      <c r="D711" t="s">
        <v>3</v>
      </c>
      <c r="E711" s="1">
        <v>1.1979411811606999E-2</v>
      </c>
      <c r="F711" s="1">
        <v>1.1013712576192301E-2</v>
      </c>
      <c r="G711" s="1">
        <v>0.101519622028199</v>
      </c>
      <c r="H711" s="1">
        <v>6.4038591938888403E-2</v>
      </c>
      <c r="I711" s="1">
        <v>0.113499033839806</v>
      </c>
      <c r="J711" s="50">
        <v>7.5052304515080701E-2</v>
      </c>
      <c r="N711" s="21"/>
      <c r="R711" s="21"/>
    </row>
    <row r="712" spans="1:18">
      <c r="A712" s="7" t="s">
        <v>148</v>
      </c>
      <c r="B712" t="s">
        <v>70</v>
      </c>
      <c r="C712" t="s">
        <v>4</v>
      </c>
      <c r="D712" t="s">
        <v>5</v>
      </c>
      <c r="E712" s="1">
        <v>4.6102249340795399E-4</v>
      </c>
      <c r="F712" s="1">
        <v>1.5661928552395999E-2</v>
      </c>
      <c r="G712" s="1">
        <v>1.57543025527597E-2</v>
      </c>
      <c r="H712" s="1">
        <v>0.28593771092807202</v>
      </c>
      <c r="I712" s="1">
        <v>1.6215325046167701E-2</v>
      </c>
      <c r="J712" s="50">
        <v>0.30159963948046797</v>
      </c>
      <c r="N712" s="21"/>
      <c r="R712" s="21"/>
    </row>
    <row r="713" spans="1:18">
      <c r="A713" s="7" t="s">
        <v>148</v>
      </c>
      <c r="B713" t="s">
        <v>70</v>
      </c>
      <c r="C713" t="s">
        <v>6</v>
      </c>
      <c r="D713" t="s">
        <v>7</v>
      </c>
      <c r="E713" s="1">
        <v>9.3391970580033003E-4</v>
      </c>
      <c r="F713" s="1">
        <v>2.0080514765925799E-3</v>
      </c>
      <c r="G713" s="1">
        <v>3.3617292412316901</v>
      </c>
      <c r="H713" s="1">
        <v>5.6389756067524299</v>
      </c>
      <c r="I713" s="1">
        <v>3.36266316093749</v>
      </c>
      <c r="J713" s="50">
        <v>5.64098365822902</v>
      </c>
      <c r="N713" s="21"/>
      <c r="R713" s="21"/>
    </row>
    <row r="714" spans="1:18">
      <c r="A714" s="7" t="s">
        <v>148</v>
      </c>
      <c r="B714" t="s">
        <v>70</v>
      </c>
      <c r="C714" t="s">
        <v>8</v>
      </c>
      <c r="D714" t="s">
        <v>9</v>
      </c>
      <c r="E714" s="1">
        <v>2.3477268829210099E-2</v>
      </c>
      <c r="F714" s="1">
        <v>9.0643094242426094E-3</v>
      </c>
      <c r="G714" s="1">
        <v>0.61771664520973102</v>
      </c>
      <c r="H714" s="1">
        <v>0.28305594055838101</v>
      </c>
      <c r="I714" s="1">
        <v>0.64119391403894099</v>
      </c>
      <c r="J714" s="50">
        <v>0.29212024998262398</v>
      </c>
      <c r="N714" s="21"/>
      <c r="R714" s="21"/>
    </row>
    <row r="715" spans="1:18">
      <c r="A715" s="7" t="s">
        <v>148</v>
      </c>
      <c r="B715" t="s">
        <v>70</v>
      </c>
      <c r="C715" t="s">
        <v>10</v>
      </c>
      <c r="D715" t="s">
        <v>11</v>
      </c>
      <c r="E715" s="1">
        <v>4.5436556627485702E-3</v>
      </c>
      <c r="F715" s="1">
        <v>3.12287676754273E-3</v>
      </c>
      <c r="G715" s="1">
        <v>1.07236652399659E-2</v>
      </c>
      <c r="H715" s="1">
        <v>7.7373127875700201E-3</v>
      </c>
      <c r="I715" s="1">
        <v>1.52673209027145E-2</v>
      </c>
      <c r="J715" s="50">
        <v>1.08601895551128E-2</v>
      </c>
      <c r="N715" s="21"/>
      <c r="R715" s="21"/>
    </row>
    <row r="716" spans="1:18">
      <c r="A716" s="7" t="s">
        <v>148</v>
      </c>
      <c r="B716" t="s">
        <v>70</v>
      </c>
      <c r="C716" t="s">
        <v>12</v>
      </c>
      <c r="D716" t="s">
        <v>13</v>
      </c>
      <c r="E716" s="1">
        <v>6.3352274799535202E-2</v>
      </c>
      <c r="F716" s="1">
        <v>9.2665164935227893E-3</v>
      </c>
      <c r="G716" s="1">
        <v>1.1649800425083699E-2</v>
      </c>
      <c r="H716" s="1">
        <v>2.1539086091739699E-3</v>
      </c>
      <c r="I716" s="1">
        <v>7.5002075224618894E-2</v>
      </c>
      <c r="J716" s="50">
        <v>1.14204251026968E-2</v>
      </c>
      <c r="N716" s="21"/>
      <c r="R716" s="21"/>
    </row>
    <row r="717" spans="1:18">
      <c r="A717" s="7" t="s">
        <v>148</v>
      </c>
      <c r="B717" t="s">
        <v>70</v>
      </c>
      <c r="C717" t="s">
        <v>14</v>
      </c>
      <c r="D717" t="s">
        <v>15</v>
      </c>
      <c r="E717" s="1">
        <v>1.1288409622413899E-2</v>
      </c>
      <c r="F717" s="1">
        <v>1.25371454857592E-2</v>
      </c>
      <c r="G717" s="1">
        <v>6.4491762333327596E-2</v>
      </c>
      <c r="H717" s="1">
        <v>3.9666356415822598E-2</v>
      </c>
      <c r="I717" s="1">
        <v>7.5780171955741493E-2</v>
      </c>
      <c r="J717" s="50">
        <v>5.2203501901581899E-2</v>
      </c>
      <c r="N717" s="21"/>
      <c r="R717" s="21"/>
    </row>
    <row r="718" spans="1:18">
      <c r="A718" s="7" t="s">
        <v>148</v>
      </c>
      <c r="B718" t="s">
        <v>70</v>
      </c>
      <c r="C718" t="s">
        <v>16</v>
      </c>
      <c r="D718" t="s">
        <v>17</v>
      </c>
      <c r="E718" s="1">
        <v>0.14508878620094301</v>
      </c>
      <c r="F718" s="1">
        <v>3.1727742976124899E-2</v>
      </c>
      <c r="G718" s="1">
        <v>0.16986162637024599</v>
      </c>
      <c r="H718" s="1">
        <v>2.12736450816771E-2</v>
      </c>
      <c r="I718" s="1">
        <v>0.314950412571189</v>
      </c>
      <c r="J718" s="50">
        <v>5.3001388057802003E-2</v>
      </c>
      <c r="N718" s="21"/>
      <c r="R718" s="21"/>
    </row>
    <row r="719" spans="1:18">
      <c r="A719" s="7" t="s">
        <v>148</v>
      </c>
      <c r="B719" t="s">
        <v>70</v>
      </c>
      <c r="C719" t="s">
        <v>18</v>
      </c>
      <c r="D719" t="s">
        <v>19</v>
      </c>
      <c r="E719" s="1">
        <v>1.1763048553118101</v>
      </c>
      <c r="F719" s="1">
        <v>7.6110721699248804E-2</v>
      </c>
      <c r="G719" s="1">
        <v>5.4004869512404699E-2</v>
      </c>
      <c r="H719" s="1">
        <v>8.6869549279456094E-3</v>
      </c>
      <c r="I719" s="1">
        <v>1.2303097248242101</v>
      </c>
      <c r="J719" s="50">
        <v>8.4797676627194396E-2</v>
      </c>
      <c r="N719" s="21"/>
      <c r="R719" s="21"/>
    </row>
    <row r="720" spans="1:18">
      <c r="A720" s="7" t="s">
        <v>148</v>
      </c>
      <c r="B720" t="s">
        <v>70</v>
      </c>
      <c r="C720" t="s">
        <v>20</v>
      </c>
      <c r="D720" t="s">
        <v>21</v>
      </c>
      <c r="E720" s="1">
        <v>0.830513139796068</v>
      </c>
      <c r="F720" s="1">
        <v>0.13290274732884799</v>
      </c>
      <c r="G720" s="1">
        <v>0.14655380222202</v>
      </c>
      <c r="H720" s="1">
        <v>2.9472935694618001E-2</v>
      </c>
      <c r="I720" s="1">
        <v>0.97706694201808797</v>
      </c>
      <c r="J720" s="50">
        <v>0.162375683023466</v>
      </c>
      <c r="N720" s="21"/>
      <c r="R720" s="21"/>
    </row>
    <row r="721" spans="1:18">
      <c r="A721" s="7" t="s">
        <v>148</v>
      </c>
      <c r="B721" t="s">
        <v>70</v>
      </c>
      <c r="C721" t="s">
        <v>25</v>
      </c>
      <c r="D721" t="s">
        <v>26</v>
      </c>
      <c r="E721" s="1">
        <v>0</v>
      </c>
      <c r="F721" s="1">
        <v>0</v>
      </c>
      <c r="G721" s="1">
        <v>0</v>
      </c>
      <c r="H721" s="1">
        <v>0</v>
      </c>
      <c r="I721" s="1">
        <v>0</v>
      </c>
      <c r="J721" s="50">
        <v>0</v>
      </c>
      <c r="N721" s="21"/>
      <c r="R721" s="21"/>
    </row>
    <row r="722" spans="1:18">
      <c r="A722" s="7" t="s">
        <v>148</v>
      </c>
      <c r="B722" t="s">
        <v>70</v>
      </c>
      <c r="C722" t="s">
        <v>22</v>
      </c>
      <c r="D722" t="s">
        <v>23</v>
      </c>
      <c r="E722" s="1">
        <v>0.39342864622324197</v>
      </c>
      <c r="F722" s="1">
        <v>1.6615571491126899E-2</v>
      </c>
      <c r="G722" s="1">
        <v>3.2707443363329397E-2</v>
      </c>
      <c r="H722" s="1">
        <v>1.21592998469549E-3</v>
      </c>
      <c r="I722" s="1">
        <v>0.42613608958657101</v>
      </c>
      <c r="J722" s="50">
        <v>1.7831501475822398E-2</v>
      </c>
      <c r="N722" s="21"/>
      <c r="R722" s="21"/>
    </row>
    <row r="723" spans="1:18">
      <c r="A723" s="7" t="s">
        <v>149</v>
      </c>
      <c r="B723" t="s">
        <v>70</v>
      </c>
      <c r="C723" t="s">
        <v>2</v>
      </c>
      <c r="D723" t="s">
        <v>3</v>
      </c>
      <c r="E723" s="1">
        <v>0.121303424451326</v>
      </c>
      <c r="F723" s="1">
        <v>0.116648961282381</v>
      </c>
      <c r="G723" s="1">
        <v>0.34644717771427602</v>
      </c>
      <c r="H723" s="1">
        <v>0.30562488345255401</v>
      </c>
      <c r="I723" s="1">
        <v>0.46775060216560199</v>
      </c>
      <c r="J723" s="50">
        <v>0.42227384473493501</v>
      </c>
      <c r="N723" s="21"/>
      <c r="R723" s="21"/>
    </row>
    <row r="724" spans="1:18">
      <c r="A724" s="7" t="s">
        <v>149</v>
      </c>
      <c r="B724" t="s">
        <v>70</v>
      </c>
      <c r="C724" t="s">
        <v>4</v>
      </c>
      <c r="D724" t="s">
        <v>5</v>
      </c>
      <c r="E724" s="1">
        <v>2.5105496181715898E-3</v>
      </c>
      <c r="F724" s="1">
        <v>0.12595112628549299</v>
      </c>
      <c r="G724" s="1">
        <v>2.1504431782518002E-3</v>
      </c>
      <c r="H724" s="1">
        <v>3.7054498797822702E-2</v>
      </c>
      <c r="I724" s="1">
        <v>4.6609927964234004E-3</v>
      </c>
      <c r="J724" s="50">
        <v>0.16300562508331601</v>
      </c>
      <c r="N724" s="21"/>
      <c r="R724" s="21"/>
    </row>
    <row r="725" spans="1:18">
      <c r="A725" s="7" t="s">
        <v>149</v>
      </c>
      <c r="B725" t="s">
        <v>70</v>
      </c>
      <c r="C725" t="s">
        <v>6</v>
      </c>
      <c r="D725" t="s">
        <v>7</v>
      </c>
      <c r="E725" s="1">
        <v>8.40707296018324E-4</v>
      </c>
      <c r="F725" s="1">
        <v>1.7775179731580599E-3</v>
      </c>
      <c r="G725" s="1">
        <v>1.7509034342634</v>
      </c>
      <c r="H725" s="1">
        <v>2.7966353623798001</v>
      </c>
      <c r="I725" s="1">
        <v>1.7517441415594199</v>
      </c>
      <c r="J725" s="50">
        <v>2.7984128803529602</v>
      </c>
      <c r="N725" s="21"/>
      <c r="R725" s="21"/>
    </row>
    <row r="726" spans="1:18">
      <c r="A726" s="7" t="s">
        <v>149</v>
      </c>
      <c r="B726" t="s">
        <v>70</v>
      </c>
      <c r="C726" t="s">
        <v>8</v>
      </c>
      <c r="D726" t="s">
        <v>9</v>
      </c>
      <c r="E726" s="1">
        <v>0.244367552597853</v>
      </c>
      <c r="F726" s="1">
        <v>9.5767256968859196E-2</v>
      </c>
      <c r="G726" s="1">
        <v>2.73615609081169</v>
      </c>
      <c r="H726" s="1">
        <v>1.4396100975378701</v>
      </c>
      <c r="I726" s="1">
        <v>2.9805236434095499</v>
      </c>
      <c r="J726" s="50">
        <v>1.53537735450673</v>
      </c>
      <c r="N726" s="21"/>
      <c r="R726" s="21"/>
    </row>
    <row r="727" spans="1:18">
      <c r="A727" s="7" t="s">
        <v>149</v>
      </c>
      <c r="B727" t="s">
        <v>70</v>
      </c>
      <c r="C727" t="s">
        <v>10</v>
      </c>
      <c r="D727" t="s">
        <v>11</v>
      </c>
      <c r="E727" s="1">
        <v>5.2827445012477603E-2</v>
      </c>
      <c r="F727" s="1">
        <v>3.5418302739421897E-2</v>
      </c>
      <c r="G727" s="1">
        <v>0.82983267957476703</v>
      </c>
      <c r="H727" s="1">
        <v>0.546581222549678</v>
      </c>
      <c r="I727" s="1">
        <v>0.88266012458724497</v>
      </c>
      <c r="J727" s="50">
        <v>0.58199952528910004</v>
      </c>
      <c r="N727" s="21"/>
      <c r="R727" s="21"/>
    </row>
    <row r="728" spans="1:18">
      <c r="A728" s="7" t="s">
        <v>149</v>
      </c>
      <c r="B728" t="s">
        <v>70</v>
      </c>
      <c r="C728" t="s">
        <v>12</v>
      </c>
      <c r="D728" t="s">
        <v>13</v>
      </c>
      <c r="E728" s="1">
        <v>0.82007125203157905</v>
      </c>
      <c r="F728" s="1">
        <v>0.118920997398933</v>
      </c>
      <c r="G728" s="1">
        <v>0.86082937083551203</v>
      </c>
      <c r="H728" s="1">
        <v>0.160354209926448</v>
      </c>
      <c r="I728" s="1">
        <v>1.68090062286709</v>
      </c>
      <c r="J728" s="50">
        <v>0.27927520732538103</v>
      </c>
      <c r="N728" s="21"/>
      <c r="R728" s="21"/>
    </row>
    <row r="729" spans="1:18">
      <c r="A729" s="7" t="s">
        <v>149</v>
      </c>
      <c r="B729" t="s">
        <v>70</v>
      </c>
      <c r="C729" t="s">
        <v>14</v>
      </c>
      <c r="D729" t="s">
        <v>15</v>
      </c>
      <c r="E729" s="1">
        <v>0.101189822877298</v>
      </c>
      <c r="F729" s="1">
        <v>0.112683756262052</v>
      </c>
      <c r="G729" s="1">
        <v>0.47725478882806899</v>
      </c>
      <c r="H729" s="1">
        <v>0.29343128884688002</v>
      </c>
      <c r="I729" s="1">
        <v>0.57844461170536798</v>
      </c>
      <c r="J729" s="50">
        <v>0.40611504510893198</v>
      </c>
      <c r="N729" s="21"/>
      <c r="R729" s="21"/>
    </row>
    <row r="730" spans="1:18">
      <c r="A730" s="7" t="s">
        <v>149</v>
      </c>
      <c r="B730" t="s">
        <v>70</v>
      </c>
      <c r="C730" t="s">
        <v>16</v>
      </c>
      <c r="D730" t="s">
        <v>17</v>
      </c>
      <c r="E730" s="1">
        <v>1.29145129787959</v>
      </c>
      <c r="F730" s="1">
        <v>0.253689817536146</v>
      </c>
      <c r="G730" s="1">
        <v>1.30851340176414</v>
      </c>
      <c r="H730" s="1">
        <v>0.201251117242713</v>
      </c>
      <c r="I730" s="1">
        <v>2.59996469964373</v>
      </c>
      <c r="J730" s="50">
        <v>0.454940934778859</v>
      </c>
      <c r="N730" s="21"/>
      <c r="R730" s="21"/>
    </row>
    <row r="731" spans="1:18">
      <c r="A731" s="7" t="s">
        <v>149</v>
      </c>
      <c r="B731" t="s">
        <v>70</v>
      </c>
      <c r="C731" t="s">
        <v>18</v>
      </c>
      <c r="D731" t="s">
        <v>19</v>
      </c>
      <c r="E731" s="1">
        <v>15.777121457906301</v>
      </c>
      <c r="F731" s="1">
        <v>1.02687605592263</v>
      </c>
      <c r="G731" s="1">
        <v>2.9483855768118299</v>
      </c>
      <c r="H731" s="1">
        <v>0.48098397072277799</v>
      </c>
      <c r="I731" s="1">
        <v>18.725507034718099</v>
      </c>
      <c r="J731" s="50">
        <v>1.5078600266454101</v>
      </c>
      <c r="N731" s="21"/>
      <c r="R731" s="21"/>
    </row>
    <row r="732" spans="1:18">
      <c r="A732" s="7" t="s">
        <v>149</v>
      </c>
      <c r="B732" t="s">
        <v>70</v>
      </c>
      <c r="C732" t="s">
        <v>20</v>
      </c>
      <c r="D732" t="s">
        <v>21</v>
      </c>
      <c r="E732" s="1">
        <v>9.6641696352401603</v>
      </c>
      <c r="F732" s="1">
        <v>1.53327485266667</v>
      </c>
      <c r="G732" s="1">
        <v>0.128694308700875</v>
      </c>
      <c r="H732" s="1">
        <v>2.58515919198328E-2</v>
      </c>
      <c r="I732" s="1">
        <v>9.7928639439410397</v>
      </c>
      <c r="J732" s="50">
        <v>1.5591264445865001</v>
      </c>
      <c r="N732" s="21"/>
      <c r="R732" s="21"/>
    </row>
    <row r="733" spans="1:18">
      <c r="A733" s="7" t="s">
        <v>149</v>
      </c>
      <c r="B733" t="s">
        <v>70</v>
      </c>
      <c r="C733" t="s">
        <v>25</v>
      </c>
      <c r="D733" t="s">
        <v>26</v>
      </c>
      <c r="E733" s="1">
        <v>0</v>
      </c>
      <c r="F733" s="1">
        <v>0</v>
      </c>
      <c r="G733" s="1">
        <v>0</v>
      </c>
      <c r="H733" s="1">
        <v>0</v>
      </c>
      <c r="I733" s="1">
        <v>0</v>
      </c>
      <c r="J733" s="50">
        <v>0</v>
      </c>
      <c r="N733" s="21"/>
      <c r="R733" s="21"/>
    </row>
    <row r="734" spans="1:18">
      <c r="A734" s="7" t="s">
        <v>149</v>
      </c>
      <c r="B734" t="s">
        <v>70</v>
      </c>
      <c r="C734" t="s">
        <v>22</v>
      </c>
      <c r="D734" t="s">
        <v>23</v>
      </c>
      <c r="E734" s="1">
        <v>5.1428835553828298</v>
      </c>
      <c r="F734" s="1">
        <v>0.215767996830383</v>
      </c>
      <c r="G734" s="1">
        <v>1.29825741221436</v>
      </c>
      <c r="H734" s="1">
        <v>4.6950142531830601E-2</v>
      </c>
      <c r="I734" s="1">
        <v>6.4411409675971898</v>
      </c>
      <c r="J734" s="50">
        <v>0.262718139362214</v>
      </c>
      <c r="N734" s="21"/>
      <c r="R734" s="21"/>
    </row>
    <row r="735" spans="1:18">
      <c r="A735" s="7" t="s">
        <v>150</v>
      </c>
      <c r="B735" t="s">
        <v>70</v>
      </c>
      <c r="C735" t="s">
        <v>2</v>
      </c>
      <c r="D735" t="s">
        <v>3</v>
      </c>
      <c r="E735" s="1">
        <v>3.5390696686394799E-3</v>
      </c>
      <c r="F735" s="1">
        <v>3.27155603666076E-3</v>
      </c>
      <c r="G735" s="1">
        <v>3.81252909817036E-2</v>
      </c>
      <c r="H735" s="1">
        <v>3.3881179840075597E-2</v>
      </c>
      <c r="I735" s="1">
        <v>4.1664360650343103E-2</v>
      </c>
      <c r="J735" s="50">
        <v>3.7152735876736301E-2</v>
      </c>
      <c r="N735" s="21"/>
      <c r="R735" s="21"/>
    </row>
    <row r="736" spans="1:18">
      <c r="A736" s="7" t="s">
        <v>150</v>
      </c>
      <c r="B736" t="s">
        <v>70</v>
      </c>
      <c r="C736" t="s">
        <v>4</v>
      </c>
      <c r="D736" t="s">
        <v>5</v>
      </c>
      <c r="E736" s="1">
        <v>1.3027512850961699E-4</v>
      </c>
      <c r="F736" s="1">
        <v>5.9158706895249798E-3</v>
      </c>
      <c r="G736" s="1">
        <v>2.7852393851953799E-9</v>
      </c>
      <c r="H736" s="1">
        <v>3.1087970762038201E-9</v>
      </c>
      <c r="I736" s="1">
        <v>1.3027791374900201E-4</v>
      </c>
      <c r="J736" s="50">
        <v>5.9158737983220598E-3</v>
      </c>
      <c r="N736" s="21"/>
      <c r="R736" s="21"/>
    </row>
    <row r="737" spans="1:18">
      <c r="A737" s="7" t="s">
        <v>150</v>
      </c>
      <c r="B737" t="s">
        <v>70</v>
      </c>
      <c r="C737" t="s">
        <v>6</v>
      </c>
      <c r="D737" t="s">
        <v>7</v>
      </c>
      <c r="E737" s="1">
        <v>1.0973003826268999E-4</v>
      </c>
      <c r="F737" s="1">
        <v>2.3519654652375799E-4</v>
      </c>
      <c r="G737" s="1">
        <v>0.28574253837005098</v>
      </c>
      <c r="H737" s="1">
        <v>0.63327645654162601</v>
      </c>
      <c r="I737" s="1">
        <v>0.28585226840831401</v>
      </c>
      <c r="J737" s="50">
        <v>0.63351165308815005</v>
      </c>
      <c r="N737" s="21"/>
      <c r="R737" s="21"/>
    </row>
    <row r="738" spans="1:18">
      <c r="A738" s="7" t="s">
        <v>150</v>
      </c>
      <c r="B738" t="s">
        <v>70</v>
      </c>
      <c r="C738" t="s">
        <v>8</v>
      </c>
      <c r="D738" t="s">
        <v>9</v>
      </c>
      <c r="E738" s="1">
        <v>1.03203088241489E-2</v>
      </c>
      <c r="F738" s="1">
        <v>3.9375927947532504E-3</v>
      </c>
      <c r="G738" s="1">
        <v>3.4697311346396198E-2</v>
      </c>
      <c r="H738" s="1">
        <v>1.7323503737230701E-2</v>
      </c>
      <c r="I738" s="1">
        <v>4.50176201705451E-2</v>
      </c>
      <c r="J738" s="50">
        <v>2.1261096531983999E-2</v>
      </c>
      <c r="N738" s="21"/>
      <c r="R738" s="21"/>
    </row>
    <row r="739" spans="1:18">
      <c r="A739" s="7" t="s">
        <v>150</v>
      </c>
      <c r="B739" t="s">
        <v>70</v>
      </c>
      <c r="C739" t="s">
        <v>10</v>
      </c>
      <c r="D739" t="s">
        <v>11</v>
      </c>
      <c r="E739" s="1">
        <v>2.2516112028152101E-3</v>
      </c>
      <c r="F739" s="1">
        <v>1.8624913722979099E-3</v>
      </c>
      <c r="G739" s="1">
        <v>5.36256981101483E-2</v>
      </c>
      <c r="H739" s="1">
        <v>4.2933927367664999E-2</v>
      </c>
      <c r="I739" s="1">
        <v>5.5877309312963502E-2</v>
      </c>
      <c r="J739" s="50">
        <v>4.4796418739962901E-2</v>
      </c>
      <c r="N739" s="21"/>
      <c r="R739" s="21"/>
    </row>
    <row r="740" spans="1:18">
      <c r="A740" s="7" t="s">
        <v>150</v>
      </c>
      <c r="B740" t="s">
        <v>70</v>
      </c>
      <c r="C740" t="s">
        <v>12</v>
      </c>
      <c r="D740" t="s">
        <v>13</v>
      </c>
      <c r="E740" s="1">
        <v>2.1704858480029E-2</v>
      </c>
      <c r="F740" s="1">
        <v>3.2495296390595502E-3</v>
      </c>
      <c r="G740" s="1">
        <v>8.7632129741725007E-3</v>
      </c>
      <c r="H740" s="1">
        <v>1.5693737794293199E-3</v>
      </c>
      <c r="I740" s="1">
        <v>3.0468071454201499E-2</v>
      </c>
      <c r="J740" s="50">
        <v>4.8189034184888697E-3</v>
      </c>
      <c r="N740" s="21"/>
      <c r="R740" s="21"/>
    </row>
    <row r="741" spans="1:18">
      <c r="A741" s="7" t="s">
        <v>150</v>
      </c>
      <c r="B741" t="s">
        <v>70</v>
      </c>
      <c r="C741" t="s">
        <v>14</v>
      </c>
      <c r="D741" t="s">
        <v>15</v>
      </c>
      <c r="E741" s="1">
        <v>4.0614731799235001E-3</v>
      </c>
      <c r="F741" s="1">
        <v>4.3788827088709504E-3</v>
      </c>
      <c r="G741" s="1">
        <v>5.7955394350244702E-2</v>
      </c>
      <c r="H741" s="1">
        <v>3.4582994013164198E-2</v>
      </c>
      <c r="I741" s="1">
        <v>6.2016867530168197E-2</v>
      </c>
      <c r="J741" s="50">
        <v>3.8961876722035202E-2</v>
      </c>
      <c r="N741" s="21"/>
      <c r="R741" s="21"/>
    </row>
    <row r="742" spans="1:18">
      <c r="A742" s="7" t="s">
        <v>150</v>
      </c>
      <c r="B742" t="s">
        <v>70</v>
      </c>
      <c r="C742" t="s">
        <v>16</v>
      </c>
      <c r="D742" t="s">
        <v>17</v>
      </c>
      <c r="E742" s="1">
        <v>5.2699983998753398E-2</v>
      </c>
      <c r="F742" s="1">
        <v>1.14480527173878E-2</v>
      </c>
      <c r="G742" s="1">
        <v>7.7188161263476301E-2</v>
      </c>
      <c r="H742" s="1">
        <v>1.2975483796590101E-2</v>
      </c>
      <c r="I742" s="1">
        <v>0.12988814526223</v>
      </c>
      <c r="J742" s="50">
        <v>2.4423536513978002E-2</v>
      </c>
      <c r="N742" s="21"/>
      <c r="R742" s="21"/>
    </row>
    <row r="743" spans="1:18">
      <c r="A743" s="7" t="s">
        <v>150</v>
      </c>
      <c r="B743" t="s">
        <v>70</v>
      </c>
      <c r="C743" t="s">
        <v>18</v>
      </c>
      <c r="D743" t="s">
        <v>19</v>
      </c>
      <c r="E743" s="1">
        <v>0.44648179071951599</v>
      </c>
      <c r="F743" s="1">
        <v>2.9269666268891301E-2</v>
      </c>
      <c r="G743" s="1">
        <v>2.96011001897118E-2</v>
      </c>
      <c r="H743" s="1">
        <v>5.0165185211577604E-3</v>
      </c>
      <c r="I743" s="1">
        <v>0.47608289090922801</v>
      </c>
      <c r="J743" s="50">
        <v>3.42861847900491E-2</v>
      </c>
      <c r="N743" s="21"/>
      <c r="R743" s="21"/>
    </row>
    <row r="744" spans="1:18">
      <c r="A744" s="7" t="s">
        <v>150</v>
      </c>
      <c r="B744" t="s">
        <v>70</v>
      </c>
      <c r="C744" t="s">
        <v>20</v>
      </c>
      <c r="D744" t="s">
        <v>21</v>
      </c>
      <c r="E744" s="1">
        <v>0.344801393999073</v>
      </c>
      <c r="F744" s="1">
        <v>5.5554041172697903E-2</v>
      </c>
      <c r="G744" s="1">
        <v>0.130604738732744</v>
      </c>
      <c r="H744" s="1">
        <v>2.6381487075144299E-2</v>
      </c>
      <c r="I744" s="1">
        <v>0.47540613273181698</v>
      </c>
      <c r="J744" s="50">
        <v>8.1935528247842199E-2</v>
      </c>
      <c r="N744" s="21"/>
      <c r="R744" s="21"/>
    </row>
    <row r="745" spans="1:18">
      <c r="A745" s="7" t="s">
        <v>150</v>
      </c>
      <c r="B745" t="s">
        <v>70</v>
      </c>
      <c r="C745" t="s">
        <v>25</v>
      </c>
      <c r="D745" t="s">
        <v>26</v>
      </c>
      <c r="E745" s="1">
        <v>0</v>
      </c>
      <c r="F745" s="1">
        <v>0</v>
      </c>
      <c r="G745" s="1">
        <v>0</v>
      </c>
      <c r="H745" s="1">
        <v>0</v>
      </c>
      <c r="I745" s="1">
        <v>0</v>
      </c>
      <c r="J745" s="50">
        <v>0</v>
      </c>
      <c r="N745" s="21"/>
      <c r="R745" s="21"/>
    </row>
    <row r="746" spans="1:18">
      <c r="A746" s="7" t="s">
        <v>150</v>
      </c>
      <c r="B746" t="s">
        <v>70</v>
      </c>
      <c r="C746" t="s">
        <v>22</v>
      </c>
      <c r="D746" t="s">
        <v>23</v>
      </c>
      <c r="E746" s="1">
        <v>0.33089529816553298</v>
      </c>
      <c r="F746" s="1">
        <v>1.44451472328627E-2</v>
      </c>
      <c r="G746" s="1">
        <v>6.8369794766179701E-2</v>
      </c>
      <c r="H746" s="1">
        <v>2.6493694318743201E-3</v>
      </c>
      <c r="I746" s="1">
        <v>0.39926509293171297</v>
      </c>
      <c r="J746" s="50">
        <v>1.7094516664736999E-2</v>
      </c>
      <c r="N746" s="21"/>
      <c r="R746" s="21"/>
    </row>
    <row r="747" spans="1:18">
      <c r="A747" s="7" t="s">
        <v>151</v>
      </c>
      <c r="B747" t="s">
        <v>70</v>
      </c>
      <c r="C747" t="s">
        <v>2</v>
      </c>
      <c r="D747" t="s">
        <v>3</v>
      </c>
      <c r="E747" s="1">
        <v>1.1799183261293001E-2</v>
      </c>
      <c r="F747" s="1">
        <v>1.0968012805332E-2</v>
      </c>
      <c r="G747" s="1">
        <v>0.10273598711871</v>
      </c>
      <c r="H747" s="1">
        <v>0.101607114084871</v>
      </c>
      <c r="I747" s="1">
        <v>0.11453517038000301</v>
      </c>
      <c r="J747" s="50">
        <v>0.11257512689020301</v>
      </c>
      <c r="N747" s="21"/>
      <c r="R747" s="21"/>
    </row>
    <row r="748" spans="1:18">
      <c r="A748" s="7" t="s">
        <v>151</v>
      </c>
      <c r="B748" t="s">
        <v>70</v>
      </c>
      <c r="C748" t="s">
        <v>4</v>
      </c>
      <c r="D748" t="s">
        <v>5</v>
      </c>
      <c r="E748" s="1">
        <v>3.8742848265343701E-4</v>
      </c>
      <c r="F748" s="1">
        <v>1.1205529583873001E-2</v>
      </c>
      <c r="G748" s="1">
        <v>4.2640392049498502E-5</v>
      </c>
      <c r="H748" s="1">
        <v>7.8193811340361704E-4</v>
      </c>
      <c r="I748" s="1">
        <v>4.30068874702935E-4</v>
      </c>
      <c r="J748" s="50">
        <v>1.1987467697276599E-2</v>
      </c>
      <c r="N748" s="21"/>
      <c r="R748" s="21"/>
    </row>
    <row r="749" spans="1:18">
      <c r="A749" s="7" t="s">
        <v>151</v>
      </c>
      <c r="B749" t="s">
        <v>70</v>
      </c>
      <c r="C749" t="s">
        <v>6</v>
      </c>
      <c r="D749" t="s">
        <v>7</v>
      </c>
      <c r="E749" s="1">
        <v>6.1429356110148596E-5</v>
      </c>
      <c r="F749" s="1">
        <v>1.3248522533239199E-4</v>
      </c>
      <c r="G749" s="1">
        <v>0.120975849323455</v>
      </c>
      <c r="H749" s="1">
        <v>0.26814421011939998</v>
      </c>
      <c r="I749" s="1">
        <v>0.121037278679565</v>
      </c>
      <c r="J749" s="50">
        <v>0.26827669534473197</v>
      </c>
      <c r="N749" s="21"/>
      <c r="R749" s="21"/>
    </row>
    <row r="750" spans="1:18">
      <c r="A750" s="7" t="s">
        <v>151</v>
      </c>
      <c r="B750" t="s">
        <v>70</v>
      </c>
      <c r="C750" t="s">
        <v>8</v>
      </c>
      <c r="D750" t="s">
        <v>9</v>
      </c>
      <c r="E750" s="1">
        <v>3.0183802322697299E-2</v>
      </c>
      <c r="F750" s="1">
        <v>1.1563061761676201E-2</v>
      </c>
      <c r="G750" s="1">
        <v>0.17235706894781599</v>
      </c>
      <c r="H750" s="1">
        <v>8.7045013450144995E-2</v>
      </c>
      <c r="I750" s="1">
        <v>0.20254087127051301</v>
      </c>
      <c r="J750" s="50">
        <v>9.8608075211821203E-2</v>
      </c>
      <c r="N750" s="21"/>
      <c r="R750" s="21"/>
    </row>
    <row r="751" spans="1:18">
      <c r="A751" s="7" t="s">
        <v>151</v>
      </c>
      <c r="B751" t="s">
        <v>70</v>
      </c>
      <c r="C751" t="s">
        <v>10</v>
      </c>
      <c r="D751" t="s">
        <v>11</v>
      </c>
      <c r="E751" s="1">
        <v>5.55945652523244E-3</v>
      </c>
      <c r="F751" s="1">
        <v>3.8557606017868202E-3</v>
      </c>
      <c r="G751" s="1">
        <v>2.1278717110092299E-2</v>
      </c>
      <c r="H751" s="1">
        <v>1.53030796047894E-2</v>
      </c>
      <c r="I751" s="1">
        <v>2.6838173635324699E-2</v>
      </c>
      <c r="J751" s="50">
        <v>1.91588402065762E-2</v>
      </c>
      <c r="N751" s="21"/>
      <c r="R751" s="21"/>
    </row>
    <row r="752" spans="1:18">
      <c r="A752" s="7" t="s">
        <v>151</v>
      </c>
      <c r="B752" t="s">
        <v>70</v>
      </c>
      <c r="C752" t="s">
        <v>12</v>
      </c>
      <c r="D752" t="s">
        <v>13</v>
      </c>
      <c r="E752" s="1">
        <v>7.1076332344957097E-2</v>
      </c>
      <c r="F752" s="1">
        <v>1.04859231086099E-2</v>
      </c>
      <c r="G752" s="1">
        <v>1.8354086032397299E-2</v>
      </c>
      <c r="H752" s="1">
        <v>3.3646299635154702E-3</v>
      </c>
      <c r="I752" s="1">
        <v>8.9430418377354395E-2</v>
      </c>
      <c r="J752" s="50">
        <v>1.3850553072125399E-2</v>
      </c>
      <c r="N752" s="21"/>
      <c r="R752" s="21"/>
    </row>
    <row r="753" spans="1:18">
      <c r="A753" s="7" t="s">
        <v>151</v>
      </c>
      <c r="B753" t="s">
        <v>70</v>
      </c>
      <c r="C753" t="s">
        <v>14</v>
      </c>
      <c r="D753" t="s">
        <v>15</v>
      </c>
      <c r="E753" s="1">
        <v>1.18490137915334E-2</v>
      </c>
      <c r="F753" s="1">
        <v>1.3029013290114201E-2</v>
      </c>
      <c r="G753" s="1">
        <v>8.5861266585836593E-3</v>
      </c>
      <c r="H753" s="1">
        <v>4.9682983117136604E-3</v>
      </c>
      <c r="I753" s="1">
        <v>2.0435140450117101E-2</v>
      </c>
      <c r="J753" s="50">
        <v>1.7997311601827898E-2</v>
      </c>
      <c r="N753" s="21"/>
      <c r="R753" s="21"/>
    </row>
    <row r="754" spans="1:18">
      <c r="A754" s="7" t="s">
        <v>151</v>
      </c>
      <c r="B754" t="s">
        <v>70</v>
      </c>
      <c r="C754" t="s">
        <v>16</v>
      </c>
      <c r="D754" t="s">
        <v>17</v>
      </c>
      <c r="E754" s="1">
        <v>0.21012399068128099</v>
      </c>
      <c r="F754" s="1">
        <v>4.3137295244860402E-2</v>
      </c>
      <c r="G754" s="1">
        <v>0.62098257911224297</v>
      </c>
      <c r="H754" s="1">
        <v>9.2028060965745506E-2</v>
      </c>
      <c r="I754" s="1">
        <v>0.83110656979352404</v>
      </c>
      <c r="J754" s="50">
        <v>0.13516535621060599</v>
      </c>
      <c r="N754" s="21"/>
      <c r="R754" s="21"/>
    </row>
    <row r="755" spans="1:18">
      <c r="A755" s="7" t="s">
        <v>151</v>
      </c>
      <c r="B755" t="s">
        <v>70</v>
      </c>
      <c r="C755" t="s">
        <v>18</v>
      </c>
      <c r="D755" t="s">
        <v>19</v>
      </c>
      <c r="E755" s="1">
        <v>1.5046470233835301</v>
      </c>
      <c r="F755" s="1">
        <v>9.7707647469122999E-2</v>
      </c>
      <c r="G755" s="1">
        <v>0.19807343042012401</v>
      </c>
      <c r="H755" s="1">
        <v>3.2234122463133702E-2</v>
      </c>
      <c r="I755" s="1">
        <v>1.70272045380365</v>
      </c>
      <c r="J755" s="50">
        <v>0.12994176993225701</v>
      </c>
      <c r="N755" s="21"/>
      <c r="R755" s="21"/>
    </row>
    <row r="756" spans="1:18">
      <c r="A756" s="7" t="s">
        <v>151</v>
      </c>
      <c r="B756" t="s">
        <v>70</v>
      </c>
      <c r="C756" t="s">
        <v>20</v>
      </c>
      <c r="D756" t="s">
        <v>21</v>
      </c>
      <c r="E756" s="1">
        <v>1.0402667838438799</v>
      </c>
      <c r="F756" s="1">
        <v>0.166879657038871</v>
      </c>
      <c r="G756" s="1">
        <v>0.146399273539291</v>
      </c>
      <c r="H756" s="1">
        <v>2.94762444383849E-2</v>
      </c>
      <c r="I756" s="1">
        <v>1.18666605738317</v>
      </c>
      <c r="J756" s="50">
        <v>0.19635590147725601</v>
      </c>
      <c r="N756" s="21"/>
      <c r="R756" s="21"/>
    </row>
    <row r="757" spans="1:18">
      <c r="A757" s="7" t="s">
        <v>151</v>
      </c>
      <c r="B757" t="s">
        <v>70</v>
      </c>
      <c r="C757" t="s">
        <v>25</v>
      </c>
      <c r="D757" t="s">
        <v>26</v>
      </c>
      <c r="E757" s="1">
        <v>0</v>
      </c>
      <c r="F757" s="1">
        <v>0</v>
      </c>
      <c r="G757" s="1">
        <v>0</v>
      </c>
      <c r="H757" s="1">
        <v>0</v>
      </c>
      <c r="I757" s="1">
        <v>0</v>
      </c>
      <c r="J757" s="50">
        <v>0</v>
      </c>
      <c r="N757" s="21"/>
      <c r="R757" s="21"/>
    </row>
    <row r="758" spans="1:18">
      <c r="A758" s="7" t="s">
        <v>151</v>
      </c>
      <c r="B758" t="s">
        <v>70</v>
      </c>
      <c r="C758" t="s">
        <v>22</v>
      </c>
      <c r="D758" t="s">
        <v>23</v>
      </c>
      <c r="E758" s="1">
        <v>0.52547666610979904</v>
      </c>
      <c r="F758" s="1">
        <v>2.2401679556910199E-2</v>
      </c>
      <c r="G758" s="1">
        <v>4.0288383794960601E-2</v>
      </c>
      <c r="H758" s="1">
        <v>1.51079974385229E-3</v>
      </c>
      <c r="I758" s="1">
        <v>0.56576504990475995</v>
      </c>
      <c r="J758" s="50">
        <v>2.3912479300762499E-2</v>
      </c>
      <c r="N758" s="21"/>
      <c r="R758" s="21"/>
    </row>
    <row r="759" spans="1:18">
      <c r="A759" s="7" t="s">
        <v>152</v>
      </c>
      <c r="B759" t="s">
        <v>70</v>
      </c>
      <c r="C759" t="s">
        <v>2</v>
      </c>
      <c r="D759" t="s">
        <v>3</v>
      </c>
      <c r="E759" s="1">
        <v>9.81168400722684E-3</v>
      </c>
      <c r="F759" s="1">
        <v>8.1682119754456495E-3</v>
      </c>
      <c r="G759" s="1">
        <v>0.29047298184614601</v>
      </c>
      <c r="H759" s="1">
        <v>0.31763328647420003</v>
      </c>
      <c r="I759" s="1">
        <v>0.30028466585337299</v>
      </c>
      <c r="J759" s="50">
        <v>0.32580149844964601</v>
      </c>
      <c r="N759" s="21"/>
      <c r="R759" s="21"/>
    </row>
    <row r="760" spans="1:18">
      <c r="A760" s="7" t="s">
        <v>152</v>
      </c>
      <c r="B760" t="s">
        <v>70</v>
      </c>
      <c r="C760" t="s">
        <v>4</v>
      </c>
      <c r="D760" t="s">
        <v>5</v>
      </c>
      <c r="E760" s="1">
        <v>2.0997245343358701E-4</v>
      </c>
      <c r="F760" s="1">
        <v>6.93248610216219E-3</v>
      </c>
      <c r="G760" s="1">
        <v>2.1135226564450599E-8</v>
      </c>
      <c r="H760" s="1">
        <v>2.0262848251067202E-8</v>
      </c>
      <c r="I760" s="1">
        <v>2.0999358866015101E-4</v>
      </c>
      <c r="J760" s="50">
        <v>6.93250636501044E-3</v>
      </c>
      <c r="N760" s="21"/>
      <c r="R760" s="21"/>
    </row>
    <row r="761" spans="1:18">
      <c r="A761" s="7" t="s">
        <v>152</v>
      </c>
      <c r="B761" t="s">
        <v>70</v>
      </c>
      <c r="C761" t="s">
        <v>6</v>
      </c>
      <c r="D761" t="s">
        <v>7</v>
      </c>
      <c r="E761" s="1">
        <v>4.2673999757621399E-5</v>
      </c>
      <c r="F761" s="1">
        <v>9.3938921820252002E-5</v>
      </c>
      <c r="G761" s="1">
        <v>3.6681834150884799E-3</v>
      </c>
      <c r="H761" s="1">
        <v>8.1321083485135E-3</v>
      </c>
      <c r="I761" s="1">
        <v>3.7108574148460999E-3</v>
      </c>
      <c r="J761" s="50">
        <v>8.2260472703337504E-3</v>
      </c>
      <c r="N761" s="21"/>
      <c r="R761" s="21"/>
    </row>
    <row r="762" spans="1:18">
      <c r="A762" s="7" t="s">
        <v>152</v>
      </c>
      <c r="B762" t="s">
        <v>70</v>
      </c>
      <c r="C762" t="s">
        <v>8</v>
      </c>
      <c r="D762" t="s">
        <v>9</v>
      </c>
      <c r="E762" s="1">
        <v>2.0332166551859099E-2</v>
      </c>
      <c r="F762" s="1">
        <v>7.8852192315904904E-3</v>
      </c>
      <c r="G762" s="1">
        <v>0.13551946135142801</v>
      </c>
      <c r="H762" s="1">
        <v>6.4422832928782606E-2</v>
      </c>
      <c r="I762" s="1">
        <v>0.15585162790328699</v>
      </c>
      <c r="J762" s="50">
        <v>7.2308052160373101E-2</v>
      </c>
      <c r="N762" s="21"/>
      <c r="R762" s="21"/>
    </row>
    <row r="763" spans="1:18">
      <c r="A763" s="7" t="s">
        <v>152</v>
      </c>
      <c r="B763" t="s">
        <v>70</v>
      </c>
      <c r="C763" t="s">
        <v>10</v>
      </c>
      <c r="D763" t="s">
        <v>11</v>
      </c>
      <c r="E763" s="1">
        <v>3.9606529422906902E-3</v>
      </c>
      <c r="F763" s="1">
        <v>2.96613298425817E-3</v>
      </c>
      <c r="G763" s="1">
        <v>4.0309770925593999E-2</v>
      </c>
      <c r="H763" s="1">
        <v>2.9656489195357402E-2</v>
      </c>
      <c r="I763" s="1">
        <v>4.4270423867884698E-2</v>
      </c>
      <c r="J763" s="50">
        <v>3.26226221796155E-2</v>
      </c>
      <c r="N763" s="21"/>
      <c r="R763" s="21"/>
    </row>
    <row r="764" spans="1:18">
      <c r="A764" s="7" t="s">
        <v>152</v>
      </c>
      <c r="B764" t="s">
        <v>70</v>
      </c>
      <c r="C764" t="s">
        <v>12</v>
      </c>
      <c r="D764" t="s">
        <v>13</v>
      </c>
      <c r="E764" s="1">
        <v>7.8303421791363306E-2</v>
      </c>
      <c r="F764" s="1">
        <v>1.1770189305749299E-2</v>
      </c>
      <c r="G764" s="1">
        <v>3.7046909348685597E-2</v>
      </c>
      <c r="H764" s="1">
        <v>6.7928006101563299E-3</v>
      </c>
      <c r="I764" s="1">
        <v>0.115350331140049</v>
      </c>
      <c r="J764" s="50">
        <v>1.85629899159056E-2</v>
      </c>
      <c r="N764" s="21"/>
      <c r="R764" s="21"/>
    </row>
    <row r="765" spans="1:18">
      <c r="A765" s="7" t="s">
        <v>152</v>
      </c>
      <c r="B765" t="s">
        <v>70</v>
      </c>
      <c r="C765" t="s">
        <v>14</v>
      </c>
      <c r="D765" t="s">
        <v>15</v>
      </c>
      <c r="E765" s="1">
        <v>6.9162547367772201E-3</v>
      </c>
      <c r="F765" s="1">
        <v>7.65502807124237E-3</v>
      </c>
      <c r="G765" s="1">
        <v>1.84130275922985E-2</v>
      </c>
      <c r="H765" s="1">
        <v>1.1117672266172799E-2</v>
      </c>
      <c r="I765" s="1">
        <v>2.5329282329075699E-2</v>
      </c>
      <c r="J765" s="50">
        <v>1.87727003374152E-2</v>
      </c>
      <c r="N765" s="21"/>
      <c r="R765" s="21"/>
    </row>
    <row r="766" spans="1:18">
      <c r="A766" s="7" t="s">
        <v>152</v>
      </c>
      <c r="B766" t="s">
        <v>70</v>
      </c>
      <c r="C766" t="s">
        <v>16</v>
      </c>
      <c r="D766" t="s">
        <v>17</v>
      </c>
      <c r="E766" s="1">
        <v>0.13463864624953201</v>
      </c>
      <c r="F766" s="1">
        <v>2.51174688101726E-2</v>
      </c>
      <c r="G766" s="1">
        <v>0.22252283887202501</v>
      </c>
      <c r="H766" s="1">
        <v>2.7359959616404798E-2</v>
      </c>
      <c r="I766" s="1">
        <v>0.35716148512155699</v>
      </c>
      <c r="J766" s="50">
        <v>5.2477428426577398E-2</v>
      </c>
      <c r="N766" s="21"/>
      <c r="R766" s="21"/>
    </row>
    <row r="767" spans="1:18">
      <c r="A767" s="7" t="s">
        <v>152</v>
      </c>
      <c r="B767" t="s">
        <v>70</v>
      </c>
      <c r="C767" t="s">
        <v>18</v>
      </c>
      <c r="D767" t="s">
        <v>19</v>
      </c>
      <c r="E767" s="1">
        <v>1.0960044830186799</v>
      </c>
      <c r="F767" s="1">
        <v>7.1220688851088801E-2</v>
      </c>
      <c r="G767" s="1">
        <v>9.8527593312877706E-2</v>
      </c>
      <c r="H767" s="1">
        <v>1.6136968511690102E-2</v>
      </c>
      <c r="I767" s="1">
        <v>1.1945320763315601</v>
      </c>
      <c r="J767" s="50">
        <v>8.7357657362778895E-2</v>
      </c>
      <c r="N767" s="21"/>
      <c r="R767" s="21"/>
    </row>
    <row r="768" spans="1:18">
      <c r="A768" s="7" t="s">
        <v>152</v>
      </c>
      <c r="B768" t="s">
        <v>70</v>
      </c>
      <c r="C768" t="s">
        <v>20</v>
      </c>
      <c r="D768" t="s">
        <v>21</v>
      </c>
      <c r="E768" s="1">
        <v>0.56858704472169597</v>
      </c>
      <c r="F768" s="1">
        <v>9.1093265382549304E-2</v>
      </c>
      <c r="G768" s="1">
        <v>1.2469430451176799E-2</v>
      </c>
      <c r="H768" s="1">
        <v>2.5098637577733399E-3</v>
      </c>
      <c r="I768" s="1">
        <v>0.58105647517287295</v>
      </c>
      <c r="J768" s="50">
        <v>9.3603129140322594E-2</v>
      </c>
      <c r="N768" s="21"/>
      <c r="R768" s="21"/>
    </row>
    <row r="769" spans="1:18">
      <c r="A769" s="7" t="s">
        <v>152</v>
      </c>
      <c r="B769" t="s">
        <v>70</v>
      </c>
      <c r="C769" t="s">
        <v>25</v>
      </c>
      <c r="D769" t="s">
        <v>26</v>
      </c>
      <c r="E769" s="1">
        <v>0</v>
      </c>
      <c r="F769" s="1">
        <v>0</v>
      </c>
      <c r="G769" s="1">
        <v>0</v>
      </c>
      <c r="H769" s="1">
        <v>0</v>
      </c>
      <c r="I769" s="1">
        <v>0</v>
      </c>
      <c r="J769" s="50">
        <v>0</v>
      </c>
      <c r="N769" s="21"/>
      <c r="R769" s="21"/>
    </row>
    <row r="770" spans="1:18">
      <c r="A770" s="7" t="s">
        <v>152</v>
      </c>
      <c r="B770" t="s">
        <v>70</v>
      </c>
      <c r="C770" t="s">
        <v>22</v>
      </c>
      <c r="D770" t="s">
        <v>23</v>
      </c>
      <c r="E770" s="1">
        <v>0.27198986790637297</v>
      </c>
      <c r="F770" s="1">
        <v>1.16037335669474E-2</v>
      </c>
      <c r="G770" s="1">
        <v>4.2253459033169703E-2</v>
      </c>
      <c r="H770" s="1">
        <v>1.57571495604049E-3</v>
      </c>
      <c r="I770" s="1">
        <v>0.31424332693954299</v>
      </c>
      <c r="J770" s="50">
        <v>1.3179448522987899E-2</v>
      </c>
      <c r="N770" s="21"/>
      <c r="R770" s="21"/>
    </row>
    <row r="771" spans="1:18">
      <c r="A771" s="7" t="s">
        <v>153</v>
      </c>
      <c r="B771" t="s">
        <v>70</v>
      </c>
      <c r="C771" t="s">
        <v>2</v>
      </c>
      <c r="D771" t="s">
        <v>3</v>
      </c>
      <c r="E771" s="1">
        <v>1.33489077936009E-2</v>
      </c>
      <c r="F771" s="1">
        <v>1.27560237800123E-2</v>
      </c>
      <c r="G771" s="1">
        <v>5.6508054364517099E-2</v>
      </c>
      <c r="H771" s="1">
        <v>4.1662151502079102E-2</v>
      </c>
      <c r="I771" s="1">
        <v>6.9856962158117999E-2</v>
      </c>
      <c r="J771" s="50">
        <v>5.4418175282091398E-2</v>
      </c>
      <c r="N771" s="21"/>
      <c r="R771" s="21"/>
    </row>
    <row r="772" spans="1:18">
      <c r="A772" s="7" t="s">
        <v>153</v>
      </c>
      <c r="B772" t="s">
        <v>70</v>
      </c>
      <c r="C772" t="s">
        <v>4</v>
      </c>
      <c r="D772" t="s">
        <v>5</v>
      </c>
      <c r="E772" s="1">
        <v>7.5288838866507403E-4</v>
      </c>
      <c r="F772" s="1">
        <v>3.3527704261321602E-2</v>
      </c>
      <c r="G772" s="1">
        <v>8.5986129958150496E-5</v>
      </c>
      <c r="H772" s="1">
        <v>4.5776178035042799E-4</v>
      </c>
      <c r="I772" s="1">
        <v>8.3887451862322496E-4</v>
      </c>
      <c r="J772" s="50">
        <v>3.3985466041671998E-2</v>
      </c>
      <c r="N772" s="21"/>
      <c r="R772" s="21"/>
    </row>
    <row r="773" spans="1:18">
      <c r="A773" s="7" t="s">
        <v>153</v>
      </c>
      <c r="B773" t="s">
        <v>70</v>
      </c>
      <c r="C773" t="s">
        <v>6</v>
      </c>
      <c r="D773" t="s">
        <v>7</v>
      </c>
      <c r="E773" s="1">
        <v>1.6569401455289601E-5</v>
      </c>
      <c r="F773" s="1">
        <v>3.6697795604248299E-5</v>
      </c>
      <c r="G773" s="1">
        <v>7.4576616206591803E-3</v>
      </c>
      <c r="H773" s="1">
        <v>1.5828078198207699E-2</v>
      </c>
      <c r="I773" s="1">
        <v>7.4742310221144704E-3</v>
      </c>
      <c r="J773" s="50">
        <v>1.5864775993811898E-2</v>
      </c>
      <c r="N773" s="21"/>
      <c r="R773" s="21"/>
    </row>
    <row r="774" spans="1:18">
      <c r="A774" s="7" t="s">
        <v>153</v>
      </c>
      <c r="B774" t="s">
        <v>70</v>
      </c>
      <c r="C774" t="s">
        <v>8</v>
      </c>
      <c r="D774" t="s">
        <v>9</v>
      </c>
      <c r="E774" s="1">
        <v>2.6589693082081301E-2</v>
      </c>
      <c r="F774" s="1">
        <v>1.0306456986428699E-2</v>
      </c>
      <c r="G774" s="1">
        <v>0.12505649737174099</v>
      </c>
      <c r="H774" s="1">
        <v>6.4827529264582795E-2</v>
      </c>
      <c r="I774" s="1">
        <v>0.15164619045382199</v>
      </c>
      <c r="J774" s="50">
        <v>7.5133986251011503E-2</v>
      </c>
      <c r="N774" s="21"/>
      <c r="R774" s="21"/>
    </row>
    <row r="775" spans="1:18">
      <c r="A775" s="7" t="s">
        <v>153</v>
      </c>
      <c r="B775" t="s">
        <v>70</v>
      </c>
      <c r="C775" t="s">
        <v>10</v>
      </c>
      <c r="D775" t="s">
        <v>11</v>
      </c>
      <c r="E775" s="1">
        <v>5.88004167938399E-3</v>
      </c>
      <c r="F775" s="1">
        <v>4.2167291700587004E-3</v>
      </c>
      <c r="G775" s="1">
        <v>3.5496066295593702E-2</v>
      </c>
      <c r="H775" s="1">
        <v>2.4251538726717599E-2</v>
      </c>
      <c r="I775" s="1">
        <v>4.1376107974977698E-2</v>
      </c>
      <c r="J775" s="50">
        <v>2.8468267896776301E-2</v>
      </c>
      <c r="N775" s="21"/>
      <c r="R775" s="21"/>
    </row>
    <row r="776" spans="1:18">
      <c r="A776" s="7" t="s">
        <v>153</v>
      </c>
      <c r="B776" t="s">
        <v>70</v>
      </c>
      <c r="C776" t="s">
        <v>12</v>
      </c>
      <c r="D776" t="s">
        <v>13</v>
      </c>
      <c r="E776" s="1">
        <v>9.0899057581657602E-2</v>
      </c>
      <c r="F776" s="1">
        <v>1.33562508206869E-2</v>
      </c>
      <c r="G776" s="1">
        <v>2.84019687376364E-2</v>
      </c>
      <c r="H776" s="1">
        <v>5.2552920755443598E-3</v>
      </c>
      <c r="I776" s="1">
        <v>0.119301026319294</v>
      </c>
      <c r="J776" s="50">
        <v>1.8611542896231299E-2</v>
      </c>
      <c r="N776" s="21"/>
      <c r="R776" s="21"/>
    </row>
    <row r="777" spans="1:18">
      <c r="A777" s="7" t="s">
        <v>153</v>
      </c>
      <c r="B777" t="s">
        <v>70</v>
      </c>
      <c r="C777" t="s">
        <v>14</v>
      </c>
      <c r="D777" t="s">
        <v>15</v>
      </c>
      <c r="E777" s="1">
        <v>1.3327759631507501E-2</v>
      </c>
      <c r="F777" s="1">
        <v>1.48873731241223E-2</v>
      </c>
      <c r="G777" s="1">
        <v>2.6794621865128699E-2</v>
      </c>
      <c r="H777" s="1">
        <v>1.6333479381637601E-2</v>
      </c>
      <c r="I777" s="1">
        <v>4.0122381496636203E-2</v>
      </c>
      <c r="J777" s="50">
        <v>3.12208525057599E-2</v>
      </c>
      <c r="N777" s="21"/>
      <c r="R777" s="21"/>
    </row>
    <row r="778" spans="1:18">
      <c r="A778" s="7" t="s">
        <v>153</v>
      </c>
      <c r="B778" t="s">
        <v>70</v>
      </c>
      <c r="C778" t="s">
        <v>16</v>
      </c>
      <c r="D778" t="s">
        <v>17</v>
      </c>
      <c r="E778" s="1">
        <v>0.19737608888549299</v>
      </c>
      <c r="F778" s="1">
        <v>3.8062625278008702E-2</v>
      </c>
      <c r="G778" s="1">
        <v>0.27532707316299299</v>
      </c>
      <c r="H778" s="1">
        <v>3.4226180904578601E-2</v>
      </c>
      <c r="I778" s="1">
        <v>0.472703162048487</v>
      </c>
      <c r="J778" s="50">
        <v>7.2288806182587304E-2</v>
      </c>
      <c r="N778" s="21"/>
      <c r="R778" s="21"/>
    </row>
    <row r="779" spans="1:18">
      <c r="A779" s="7" t="s">
        <v>153</v>
      </c>
      <c r="B779" t="s">
        <v>70</v>
      </c>
      <c r="C779" t="s">
        <v>18</v>
      </c>
      <c r="D779" t="s">
        <v>19</v>
      </c>
      <c r="E779" s="1">
        <v>1.6177762399686599</v>
      </c>
      <c r="F779" s="1">
        <v>0.104946278351522</v>
      </c>
      <c r="G779" s="1">
        <v>0.307230132312585</v>
      </c>
      <c r="H779" s="1">
        <v>4.9468312412778499E-2</v>
      </c>
      <c r="I779" s="1">
        <v>1.9250063722812401</v>
      </c>
      <c r="J779" s="50">
        <v>0.154414590764301</v>
      </c>
      <c r="N779" s="21"/>
      <c r="R779" s="21"/>
    </row>
    <row r="780" spans="1:18">
      <c r="A780" s="7" t="s">
        <v>153</v>
      </c>
      <c r="B780" t="s">
        <v>70</v>
      </c>
      <c r="C780" t="s">
        <v>20</v>
      </c>
      <c r="D780" t="s">
        <v>21</v>
      </c>
      <c r="E780" s="1">
        <v>0.94383089654261698</v>
      </c>
      <c r="F780" s="1">
        <v>0.150515834386273</v>
      </c>
      <c r="G780" s="1">
        <v>4.0049470037502199E-2</v>
      </c>
      <c r="H780" s="1">
        <v>8.0460627035894502E-3</v>
      </c>
      <c r="I780" s="1">
        <v>0.98388036658011901</v>
      </c>
      <c r="J780" s="50">
        <v>0.15856189708986199</v>
      </c>
      <c r="N780" s="21"/>
      <c r="R780" s="21"/>
    </row>
    <row r="781" spans="1:18">
      <c r="A781" s="7" t="s">
        <v>153</v>
      </c>
      <c r="B781" t="s">
        <v>70</v>
      </c>
      <c r="C781" t="s">
        <v>25</v>
      </c>
      <c r="D781" t="s">
        <v>26</v>
      </c>
      <c r="E781" s="1">
        <v>0</v>
      </c>
      <c r="F781" s="1">
        <v>0</v>
      </c>
      <c r="G781" s="1">
        <v>0</v>
      </c>
      <c r="H781" s="1">
        <v>0</v>
      </c>
      <c r="I781" s="1">
        <v>0</v>
      </c>
      <c r="J781" s="50">
        <v>0</v>
      </c>
      <c r="N781" s="21"/>
      <c r="R781" s="21"/>
    </row>
    <row r="782" spans="1:18">
      <c r="A782" s="7" t="s">
        <v>153</v>
      </c>
      <c r="B782" t="s">
        <v>70</v>
      </c>
      <c r="C782" t="s">
        <v>22</v>
      </c>
      <c r="D782" t="s">
        <v>23</v>
      </c>
      <c r="E782" s="1">
        <v>0.50486251855417397</v>
      </c>
      <c r="F782" s="1">
        <v>2.12075761293345E-2</v>
      </c>
      <c r="G782" s="1">
        <v>0.123021626360484</v>
      </c>
      <c r="H782" s="1">
        <v>4.5346567667391797E-3</v>
      </c>
      <c r="I782" s="1">
        <v>0.62788414491465805</v>
      </c>
      <c r="J782" s="50">
        <v>2.5742232896073702E-2</v>
      </c>
      <c r="N782" s="21"/>
      <c r="R782" s="21"/>
    </row>
    <row r="783" spans="1:18">
      <c r="A783" s="7" t="s">
        <v>154</v>
      </c>
      <c r="B783" t="s">
        <v>70</v>
      </c>
      <c r="C783" t="s">
        <v>2</v>
      </c>
      <c r="D783" t="s">
        <v>3</v>
      </c>
      <c r="E783" s="1">
        <v>5.5597417691123797E-3</v>
      </c>
      <c r="F783" s="1">
        <v>5.4065408505938597E-3</v>
      </c>
      <c r="G783" s="1">
        <v>5.4733723630419402E-2</v>
      </c>
      <c r="H783" s="1">
        <v>4.1285968290855603E-2</v>
      </c>
      <c r="I783" s="1">
        <v>6.0293465399531801E-2</v>
      </c>
      <c r="J783" s="50">
        <v>4.6692509141449498E-2</v>
      </c>
      <c r="N783" s="21"/>
      <c r="R783" s="21"/>
    </row>
    <row r="784" spans="1:18">
      <c r="A784" s="7" t="s">
        <v>154</v>
      </c>
      <c r="B784" t="s">
        <v>70</v>
      </c>
      <c r="C784" t="s">
        <v>4</v>
      </c>
      <c r="D784" t="s">
        <v>5</v>
      </c>
      <c r="E784" s="1">
        <v>1.4581790792482299E-4</v>
      </c>
      <c r="F784" s="1">
        <v>6.7237738972194504E-3</v>
      </c>
      <c r="G784" s="1">
        <v>7.9885570904044301E-4</v>
      </c>
      <c r="H784" s="1">
        <v>1.50758787975459E-2</v>
      </c>
      <c r="I784" s="1">
        <v>9.4467361696526603E-4</v>
      </c>
      <c r="J784" s="50">
        <v>2.17996526947653E-2</v>
      </c>
      <c r="N784" s="21"/>
      <c r="R784" s="21"/>
    </row>
    <row r="785" spans="1:18">
      <c r="A785" s="7" t="s">
        <v>154</v>
      </c>
      <c r="B785" t="s">
        <v>70</v>
      </c>
      <c r="C785" t="s">
        <v>6</v>
      </c>
      <c r="D785" t="s">
        <v>7</v>
      </c>
      <c r="E785" s="1">
        <v>2.42941279759233E-5</v>
      </c>
      <c r="F785" s="1">
        <v>5.2224155214995797E-5</v>
      </c>
      <c r="G785" s="1">
        <v>8.1106408852766893E-3</v>
      </c>
      <c r="H785" s="1">
        <v>1.4230893153570401E-2</v>
      </c>
      <c r="I785" s="1">
        <v>8.1349350132526102E-3</v>
      </c>
      <c r="J785" s="50">
        <v>1.42831173087854E-2</v>
      </c>
      <c r="N785" s="21"/>
      <c r="R785" s="21"/>
    </row>
    <row r="786" spans="1:18">
      <c r="A786" s="7" t="s">
        <v>154</v>
      </c>
      <c r="B786" t="s">
        <v>70</v>
      </c>
      <c r="C786" t="s">
        <v>8</v>
      </c>
      <c r="D786" t="s">
        <v>9</v>
      </c>
      <c r="E786" s="1">
        <v>1.64894874055906E-2</v>
      </c>
      <c r="F786" s="1">
        <v>6.3813762836791603E-3</v>
      </c>
      <c r="G786" s="1">
        <v>0.28601802571638302</v>
      </c>
      <c r="H786" s="1">
        <v>0.15553482949811301</v>
      </c>
      <c r="I786" s="1">
        <v>0.30250751312197299</v>
      </c>
      <c r="J786" s="50">
        <v>0.161916205781792</v>
      </c>
      <c r="N786" s="21"/>
      <c r="R786" s="21"/>
    </row>
    <row r="787" spans="1:18">
      <c r="A787" s="7" t="s">
        <v>154</v>
      </c>
      <c r="B787" t="s">
        <v>70</v>
      </c>
      <c r="C787" t="s">
        <v>10</v>
      </c>
      <c r="D787" t="s">
        <v>11</v>
      </c>
      <c r="E787" s="1">
        <v>3.0551472768708199E-3</v>
      </c>
      <c r="F787" s="1">
        <v>2.3031490727917999E-3</v>
      </c>
      <c r="G787" s="1">
        <v>4.6790639143611097E-2</v>
      </c>
      <c r="H787" s="1">
        <v>3.6774448143203999E-2</v>
      </c>
      <c r="I787" s="1">
        <v>4.9845786420481902E-2</v>
      </c>
      <c r="J787" s="50">
        <v>3.9077597215995803E-2</v>
      </c>
      <c r="N787" s="21"/>
      <c r="R787" s="21"/>
    </row>
    <row r="788" spans="1:18">
      <c r="A788" s="7" t="s">
        <v>154</v>
      </c>
      <c r="B788" t="s">
        <v>70</v>
      </c>
      <c r="C788" t="s">
        <v>12</v>
      </c>
      <c r="D788" t="s">
        <v>13</v>
      </c>
      <c r="E788" s="1">
        <v>4.8552829349358603E-2</v>
      </c>
      <c r="F788" s="1">
        <v>7.3082502677260797E-3</v>
      </c>
      <c r="G788" s="1">
        <v>3.5118716048697297E-2</v>
      </c>
      <c r="H788" s="1">
        <v>6.3859779195675603E-3</v>
      </c>
      <c r="I788" s="1">
        <v>8.3671545398055894E-2</v>
      </c>
      <c r="J788" s="50">
        <v>1.36942281872936E-2</v>
      </c>
      <c r="N788" s="21"/>
      <c r="R788" s="21"/>
    </row>
    <row r="789" spans="1:18">
      <c r="A789" s="7" t="s">
        <v>154</v>
      </c>
      <c r="B789" t="s">
        <v>70</v>
      </c>
      <c r="C789" t="s">
        <v>14</v>
      </c>
      <c r="D789" t="s">
        <v>15</v>
      </c>
      <c r="E789" s="1">
        <v>6.9898165759975303E-3</v>
      </c>
      <c r="F789" s="1">
        <v>7.6051080133330597E-3</v>
      </c>
      <c r="G789" s="1">
        <v>2.1882496904768199E-2</v>
      </c>
      <c r="H789" s="1">
        <v>1.2312288320342099E-2</v>
      </c>
      <c r="I789" s="1">
        <v>2.8872313480765702E-2</v>
      </c>
      <c r="J789" s="50">
        <v>1.9917396333675199E-2</v>
      </c>
      <c r="N789" s="21"/>
      <c r="R789" s="21"/>
    </row>
    <row r="790" spans="1:18">
      <c r="A790" s="7" t="s">
        <v>154</v>
      </c>
      <c r="B790" t="s">
        <v>70</v>
      </c>
      <c r="C790" t="s">
        <v>16</v>
      </c>
      <c r="D790" t="s">
        <v>17</v>
      </c>
      <c r="E790" s="1">
        <v>0.24550129542417301</v>
      </c>
      <c r="F790" s="1">
        <v>3.6740940717426E-2</v>
      </c>
      <c r="G790" s="1">
        <v>0.42564000451121897</v>
      </c>
      <c r="H790" s="1">
        <v>4.94489841256084E-2</v>
      </c>
      <c r="I790" s="1">
        <v>0.67114129993539196</v>
      </c>
      <c r="J790" s="50">
        <v>8.6189924843034393E-2</v>
      </c>
      <c r="N790" s="21"/>
      <c r="R790" s="21"/>
    </row>
    <row r="791" spans="1:18">
      <c r="A791" s="7" t="s">
        <v>154</v>
      </c>
      <c r="B791" t="s">
        <v>70</v>
      </c>
      <c r="C791" t="s">
        <v>18</v>
      </c>
      <c r="D791" t="s">
        <v>19</v>
      </c>
      <c r="E791" s="1">
        <v>1.3359064603735999</v>
      </c>
      <c r="F791" s="1">
        <v>8.7850528603217196E-2</v>
      </c>
      <c r="G791" s="1">
        <v>0.87125474867659203</v>
      </c>
      <c r="H791" s="1">
        <v>0.148477629201926</v>
      </c>
      <c r="I791" s="1">
        <v>2.2071612090501902</v>
      </c>
      <c r="J791" s="50">
        <v>0.23632815780514299</v>
      </c>
      <c r="N791" s="21"/>
      <c r="R791" s="21"/>
    </row>
    <row r="792" spans="1:18">
      <c r="A792" s="7" t="s">
        <v>154</v>
      </c>
      <c r="B792" t="s">
        <v>70</v>
      </c>
      <c r="C792" t="s">
        <v>20</v>
      </c>
      <c r="D792" t="s">
        <v>21</v>
      </c>
      <c r="E792" s="1">
        <v>0.53759413284130098</v>
      </c>
      <c r="F792" s="1">
        <v>8.6807213430079105E-2</v>
      </c>
      <c r="G792" s="1">
        <v>5.0484601265207797E-2</v>
      </c>
      <c r="H792" s="1">
        <v>1.0203667657346399E-2</v>
      </c>
      <c r="I792" s="1">
        <v>0.58807873410650902</v>
      </c>
      <c r="J792" s="50">
        <v>9.7010881087425505E-2</v>
      </c>
      <c r="N792" s="21"/>
      <c r="R792" s="21"/>
    </row>
    <row r="793" spans="1:18">
      <c r="A793" s="7" t="s">
        <v>154</v>
      </c>
      <c r="B793" t="s">
        <v>70</v>
      </c>
      <c r="C793" t="s">
        <v>25</v>
      </c>
      <c r="D793" t="s">
        <v>26</v>
      </c>
      <c r="E793" s="1">
        <v>0</v>
      </c>
      <c r="F793" s="1">
        <v>0</v>
      </c>
      <c r="G793" s="1">
        <v>0</v>
      </c>
      <c r="H793" s="1">
        <v>0</v>
      </c>
      <c r="I793" s="1">
        <v>0</v>
      </c>
      <c r="J793" s="50">
        <v>0</v>
      </c>
      <c r="N793" s="21"/>
      <c r="R793" s="21"/>
    </row>
    <row r="794" spans="1:18">
      <c r="A794" s="7" t="s">
        <v>154</v>
      </c>
      <c r="B794" t="s">
        <v>70</v>
      </c>
      <c r="C794" t="s">
        <v>22</v>
      </c>
      <c r="D794" t="s">
        <v>23</v>
      </c>
      <c r="E794" s="1">
        <v>0.453048402666068</v>
      </c>
      <c r="F794" s="1">
        <v>1.9880219871262601E-2</v>
      </c>
      <c r="G794" s="1">
        <v>0.138940712315862</v>
      </c>
      <c r="H794" s="1">
        <v>5.4579394276152203E-3</v>
      </c>
      <c r="I794" s="1">
        <v>0.59198911498192996</v>
      </c>
      <c r="J794" s="50">
        <v>2.53381592988778E-2</v>
      </c>
      <c r="N794" s="21"/>
      <c r="R794" s="21"/>
    </row>
    <row r="795" spans="1:18">
      <c r="A795" s="7" t="s">
        <v>155</v>
      </c>
      <c r="B795" t="s">
        <v>70</v>
      </c>
      <c r="C795" t="s">
        <v>2</v>
      </c>
      <c r="D795" t="s">
        <v>3</v>
      </c>
      <c r="E795" s="1">
        <v>2.8908226199679601E-3</v>
      </c>
      <c r="F795" s="1">
        <v>2.8157160857445701E-3</v>
      </c>
      <c r="G795" s="1">
        <v>3.7805372044441201E-3</v>
      </c>
      <c r="H795" s="1">
        <v>2.4174682105838098E-3</v>
      </c>
      <c r="I795" s="1">
        <v>6.6713598244120802E-3</v>
      </c>
      <c r="J795" s="50">
        <v>5.2331842963283803E-3</v>
      </c>
      <c r="N795" s="21"/>
      <c r="R795" s="21"/>
    </row>
    <row r="796" spans="1:18">
      <c r="A796" s="7" t="s">
        <v>155</v>
      </c>
      <c r="B796" t="s">
        <v>70</v>
      </c>
      <c r="C796" t="s">
        <v>4</v>
      </c>
      <c r="D796" t="s">
        <v>5</v>
      </c>
      <c r="E796" s="1">
        <v>6.5868345179478005E-5</v>
      </c>
      <c r="F796" s="1">
        <v>4.1513785239268297E-3</v>
      </c>
      <c r="G796" s="1">
        <v>2.8912165925808699E-9</v>
      </c>
      <c r="H796" s="1">
        <v>3.6125886830828001E-9</v>
      </c>
      <c r="I796" s="1">
        <v>6.5871236396070599E-5</v>
      </c>
      <c r="J796" s="50">
        <v>4.1513821365155102E-3</v>
      </c>
      <c r="N796" s="21"/>
      <c r="R796" s="21"/>
    </row>
    <row r="797" spans="1:18">
      <c r="A797" s="7" t="s">
        <v>155</v>
      </c>
      <c r="B797" t="s">
        <v>70</v>
      </c>
      <c r="C797" t="s">
        <v>6</v>
      </c>
      <c r="D797" t="s">
        <v>7</v>
      </c>
      <c r="E797" s="1">
        <v>6.5935672612577E-6</v>
      </c>
      <c r="F797" s="1">
        <v>1.4480702170809E-5</v>
      </c>
      <c r="G797" s="1">
        <v>2.1163354091187098E-2</v>
      </c>
      <c r="H797" s="1">
        <v>3.3798929188919302E-2</v>
      </c>
      <c r="I797" s="1">
        <v>2.1169947658448401E-2</v>
      </c>
      <c r="J797" s="50">
        <v>3.38134098910901E-2</v>
      </c>
      <c r="N797" s="21"/>
      <c r="R797" s="21"/>
    </row>
    <row r="798" spans="1:18">
      <c r="A798" s="7" t="s">
        <v>155</v>
      </c>
      <c r="B798" t="s">
        <v>70</v>
      </c>
      <c r="C798" t="s">
        <v>8</v>
      </c>
      <c r="D798" t="s">
        <v>9</v>
      </c>
      <c r="E798" s="1">
        <v>7.30342179736229E-3</v>
      </c>
      <c r="F798" s="1">
        <v>2.8286620897290601E-3</v>
      </c>
      <c r="G798" s="1">
        <v>3.9194110938795802E-2</v>
      </c>
      <c r="H798" s="1">
        <v>1.8608818098526499E-2</v>
      </c>
      <c r="I798" s="1">
        <v>4.6497532736158101E-2</v>
      </c>
      <c r="J798" s="50">
        <v>2.14374801882555E-2</v>
      </c>
      <c r="N798" s="21"/>
      <c r="R798" s="21"/>
    </row>
    <row r="799" spans="1:18">
      <c r="A799" s="7" t="s">
        <v>155</v>
      </c>
      <c r="B799" t="s">
        <v>70</v>
      </c>
      <c r="C799" t="s">
        <v>10</v>
      </c>
      <c r="D799" t="s">
        <v>11</v>
      </c>
      <c r="E799" s="1">
        <v>1.28147214167739E-3</v>
      </c>
      <c r="F799" s="1">
        <v>8.6696838944161901E-4</v>
      </c>
      <c r="G799" s="1">
        <v>2.2514263855667E-3</v>
      </c>
      <c r="H799" s="1">
        <v>1.1013344314282499E-3</v>
      </c>
      <c r="I799" s="1">
        <v>3.53289852724409E-3</v>
      </c>
      <c r="J799" s="50">
        <v>1.9683028208698698E-3</v>
      </c>
      <c r="N799" s="21"/>
      <c r="R799" s="21"/>
    </row>
    <row r="800" spans="1:18">
      <c r="A800" s="7" t="s">
        <v>155</v>
      </c>
      <c r="B800" t="s">
        <v>70</v>
      </c>
      <c r="C800" t="s">
        <v>12</v>
      </c>
      <c r="D800" t="s">
        <v>13</v>
      </c>
      <c r="E800" s="1">
        <v>1.9866897842327001E-2</v>
      </c>
      <c r="F800" s="1">
        <v>2.8971520620334999E-3</v>
      </c>
      <c r="G800" s="1">
        <v>3.0024741392818098E-3</v>
      </c>
      <c r="H800" s="1">
        <v>5.6073232784711402E-4</v>
      </c>
      <c r="I800" s="1">
        <v>2.2869371981608801E-2</v>
      </c>
      <c r="J800" s="50">
        <v>3.45788438988061E-3</v>
      </c>
      <c r="N800" s="21"/>
      <c r="R800" s="21"/>
    </row>
    <row r="801" spans="1:18">
      <c r="A801" s="7" t="s">
        <v>155</v>
      </c>
      <c r="B801" t="s">
        <v>70</v>
      </c>
      <c r="C801" t="s">
        <v>14</v>
      </c>
      <c r="D801" t="s">
        <v>15</v>
      </c>
      <c r="E801" s="1">
        <v>5.8870060757188003E-3</v>
      </c>
      <c r="F801" s="1">
        <v>6.2746588586609304E-3</v>
      </c>
      <c r="G801" s="1">
        <v>3.2685634883232798E-2</v>
      </c>
      <c r="H801" s="1">
        <v>2.0412096372540801E-2</v>
      </c>
      <c r="I801" s="1">
        <v>3.8572640958951597E-2</v>
      </c>
      <c r="J801" s="50">
        <v>2.66867552312018E-2</v>
      </c>
      <c r="N801" s="21"/>
      <c r="R801" s="21"/>
    </row>
    <row r="802" spans="1:18">
      <c r="A802" s="7" t="s">
        <v>155</v>
      </c>
      <c r="B802" t="s">
        <v>70</v>
      </c>
      <c r="C802" t="s">
        <v>16</v>
      </c>
      <c r="D802" t="s">
        <v>17</v>
      </c>
      <c r="E802" s="1">
        <v>0.119359973884302</v>
      </c>
      <c r="F802" s="1">
        <v>1.9092509591433E-2</v>
      </c>
      <c r="G802" s="1">
        <v>0.113767654091235</v>
      </c>
      <c r="H802" s="1">
        <v>1.3445373634957901E-2</v>
      </c>
      <c r="I802" s="1">
        <v>0.23312762797553599</v>
      </c>
      <c r="J802" s="50">
        <v>3.2537883226390799E-2</v>
      </c>
      <c r="N802" s="21"/>
      <c r="R802" s="21"/>
    </row>
    <row r="803" spans="1:18">
      <c r="A803" s="7" t="s">
        <v>155</v>
      </c>
      <c r="B803" t="s">
        <v>70</v>
      </c>
      <c r="C803" t="s">
        <v>18</v>
      </c>
      <c r="D803" t="s">
        <v>19</v>
      </c>
      <c r="E803" s="1">
        <v>1.2139521237548201</v>
      </c>
      <c r="F803" s="1">
        <v>7.8820659554902306E-2</v>
      </c>
      <c r="G803" s="1">
        <v>1.6730427049816901</v>
      </c>
      <c r="H803" s="1">
        <v>0.269679339084888</v>
      </c>
      <c r="I803" s="1">
        <v>2.8869948287365101</v>
      </c>
      <c r="J803" s="50">
        <v>0.34849999863978998</v>
      </c>
      <c r="N803" s="21"/>
      <c r="R803" s="21"/>
    </row>
    <row r="804" spans="1:18">
      <c r="A804" s="7" t="s">
        <v>155</v>
      </c>
      <c r="B804" t="s">
        <v>70</v>
      </c>
      <c r="C804" t="s">
        <v>20</v>
      </c>
      <c r="D804" t="s">
        <v>21</v>
      </c>
      <c r="E804" s="1">
        <v>0.260880176289774</v>
      </c>
      <c r="F804" s="1">
        <v>4.15970382014723E-2</v>
      </c>
      <c r="G804" s="1">
        <v>2.2860976744771801E-2</v>
      </c>
      <c r="H804" s="1">
        <v>4.5925338914730596E-3</v>
      </c>
      <c r="I804" s="1">
        <v>0.283741153034546</v>
      </c>
      <c r="J804" s="50">
        <v>4.61895720929454E-2</v>
      </c>
      <c r="N804" s="21"/>
      <c r="R804" s="21"/>
    </row>
    <row r="805" spans="1:18">
      <c r="A805" s="7" t="s">
        <v>155</v>
      </c>
      <c r="B805" t="s">
        <v>70</v>
      </c>
      <c r="C805" t="s">
        <v>25</v>
      </c>
      <c r="D805" t="s">
        <v>26</v>
      </c>
      <c r="E805" s="1">
        <v>0</v>
      </c>
      <c r="F805" s="1">
        <v>0</v>
      </c>
      <c r="G805" s="1">
        <v>0</v>
      </c>
      <c r="H805" s="1">
        <v>0</v>
      </c>
      <c r="I805" s="1">
        <v>0</v>
      </c>
      <c r="J805" s="50">
        <v>0</v>
      </c>
      <c r="N805" s="21"/>
      <c r="R805" s="21"/>
    </row>
    <row r="806" spans="1:18">
      <c r="A806" s="7" t="s">
        <v>155</v>
      </c>
      <c r="B806" t="s">
        <v>70</v>
      </c>
      <c r="C806" t="s">
        <v>22</v>
      </c>
      <c r="D806" t="s">
        <v>23</v>
      </c>
      <c r="E806" s="1">
        <v>0.415541982746161</v>
      </c>
      <c r="F806" s="1">
        <v>1.7454171631482999E-2</v>
      </c>
      <c r="G806" s="1">
        <v>0.20728621361538099</v>
      </c>
      <c r="H806" s="1">
        <v>7.6471465645154202E-3</v>
      </c>
      <c r="I806" s="1">
        <v>0.62282819636154196</v>
      </c>
      <c r="J806" s="50">
        <v>2.5101318195998399E-2</v>
      </c>
      <c r="N806" s="21"/>
      <c r="R806" s="21"/>
    </row>
    <row r="807" spans="1:18">
      <c r="A807" s="7" t="s">
        <v>156</v>
      </c>
      <c r="B807" t="s">
        <v>70</v>
      </c>
      <c r="C807" t="s">
        <v>2</v>
      </c>
      <c r="D807" t="s">
        <v>3</v>
      </c>
      <c r="E807" s="1">
        <v>3.90659661652819E-2</v>
      </c>
      <c r="F807" s="1">
        <v>3.6543279048465001E-2</v>
      </c>
      <c r="G807" s="1">
        <v>0.23842037526480001</v>
      </c>
      <c r="H807" s="1">
        <v>0.182949736649407</v>
      </c>
      <c r="I807" s="1">
        <v>0.277486341430081</v>
      </c>
      <c r="J807" s="50">
        <v>0.219493015697872</v>
      </c>
      <c r="N807" s="21"/>
      <c r="R807" s="21"/>
    </row>
    <row r="808" spans="1:18">
      <c r="A808" s="7" t="s">
        <v>156</v>
      </c>
      <c r="B808" t="s">
        <v>70</v>
      </c>
      <c r="C808" t="s">
        <v>4</v>
      </c>
      <c r="D808" t="s">
        <v>5</v>
      </c>
      <c r="E808" s="1">
        <v>1.38379887960435E-3</v>
      </c>
      <c r="F808" s="1">
        <v>6.1831100131475199E-2</v>
      </c>
      <c r="G808" s="1">
        <v>7.2551764180662695E-5</v>
      </c>
      <c r="H808" s="1">
        <v>3.87239522243881E-4</v>
      </c>
      <c r="I808" s="1">
        <v>1.45635064378501E-3</v>
      </c>
      <c r="J808" s="50">
        <v>6.2218339653719097E-2</v>
      </c>
      <c r="N808" s="21"/>
      <c r="R808" s="21"/>
    </row>
    <row r="809" spans="1:18">
      <c r="A809" s="7" t="s">
        <v>156</v>
      </c>
      <c r="B809" t="s">
        <v>70</v>
      </c>
      <c r="C809" t="s">
        <v>6</v>
      </c>
      <c r="D809" t="s">
        <v>7</v>
      </c>
      <c r="E809" s="1">
        <v>6.5010791932393699E-4</v>
      </c>
      <c r="F809" s="1">
        <v>1.3957130043039999E-3</v>
      </c>
      <c r="G809" s="1">
        <v>1.7711123268943301</v>
      </c>
      <c r="H809" s="1">
        <v>2.9944909679326899</v>
      </c>
      <c r="I809" s="1">
        <v>1.77176243481365</v>
      </c>
      <c r="J809" s="50">
        <v>2.99588668093699</v>
      </c>
      <c r="N809" s="21"/>
      <c r="R809" s="21"/>
    </row>
    <row r="810" spans="1:18">
      <c r="A810" s="7" t="s">
        <v>156</v>
      </c>
      <c r="B810" t="s">
        <v>70</v>
      </c>
      <c r="C810" t="s">
        <v>8</v>
      </c>
      <c r="D810" t="s">
        <v>9</v>
      </c>
      <c r="E810" s="1">
        <v>9.5334850135266602E-2</v>
      </c>
      <c r="F810" s="1">
        <v>3.70177357352433E-2</v>
      </c>
      <c r="G810" s="1">
        <v>1.5102995876413401</v>
      </c>
      <c r="H810" s="1">
        <v>0.72339575135557699</v>
      </c>
      <c r="I810" s="1">
        <v>1.6056344377766101</v>
      </c>
      <c r="J810" s="50">
        <v>0.76041348709082002</v>
      </c>
      <c r="N810" s="21"/>
      <c r="R810" s="21"/>
    </row>
    <row r="811" spans="1:18">
      <c r="A811" s="7" t="s">
        <v>156</v>
      </c>
      <c r="B811" t="s">
        <v>70</v>
      </c>
      <c r="C811" t="s">
        <v>10</v>
      </c>
      <c r="D811" t="s">
        <v>11</v>
      </c>
      <c r="E811" s="1">
        <v>1.8037586873884001E-2</v>
      </c>
      <c r="F811" s="1">
        <v>1.33053048547426E-2</v>
      </c>
      <c r="G811" s="1">
        <v>0.22526215348289899</v>
      </c>
      <c r="H811" s="1">
        <v>0.23402434969790201</v>
      </c>
      <c r="I811" s="1">
        <v>0.24329974035678301</v>
      </c>
      <c r="J811" s="50">
        <v>0.247329654552645</v>
      </c>
      <c r="N811" s="21"/>
      <c r="R811" s="21"/>
    </row>
    <row r="812" spans="1:18">
      <c r="A812" s="7" t="s">
        <v>156</v>
      </c>
      <c r="B812" t="s">
        <v>70</v>
      </c>
      <c r="C812" t="s">
        <v>12</v>
      </c>
      <c r="D812" t="s">
        <v>13</v>
      </c>
      <c r="E812" s="1">
        <v>0.25850844725954703</v>
      </c>
      <c r="F812" s="1">
        <v>3.77515517364308E-2</v>
      </c>
      <c r="G812" s="1">
        <v>0.234312558625802</v>
      </c>
      <c r="H812" s="1">
        <v>4.3557894245926598E-2</v>
      </c>
      <c r="I812" s="1">
        <v>0.49282100588534899</v>
      </c>
      <c r="J812" s="50">
        <v>8.1309445982357398E-2</v>
      </c>
      <c r="N812" s="21"/>
      <c r="R812" s="21"/>
    </row>
    <row r="813" spans="1:18">
      <c r="A813" s="7" t="s">
        <v>156</v>
      </c>
      <c r="B813" t="s">
        <v>70</v>
      </c>
      <c r="C813" t="s">
        <v>14</v>
      </c>
      <c r="D813" t="s">
        <v>15</v>
      </c>
      <c r="E813" s="1">
        <v>3.6455922964113999E-2</v>
      </c>
      <c r="F813" s="1">
        <v>4.04098345092435E-2</v>
      </c>
      <c r="G813" s="1">
        <v>0.32597279011265801</v>
      </c>
      <c r="H813" s="1">
        <v>0.20004066827200401</v>
      </c>
      <c r="I813" s="1">
        <v>0.36242871307677199</v>
      </c>
      <c r="J813" s="50">
        <v>0.24045050278124799</v>
      </c>
      <c r="N813" s="21"/>
      <c r="R813" s="21"/>
    </row>
    <row r="814" spans="1:18">
      <c r="A814" s="7" t="s">
        <v>156</v>
      </c>
      <c r="B814" t="s">
        <v>70</v>
      </c>
      <c r="C814" t="s">
        <v>16</v>
      </c>
      <c r="D814" t="s">
        <v>17</v>
      </c>
      <c r="E814" s="1">
        <v>0.59702487390521197</v>
      </c>
      <c r="F814" s="1">
        <v>0.111019756763409</v>
      </c>
      <c r="G814" s="1">
        <v>0.84864752229703899</v>
      </c>
      <c r="H814" s="1">
        <v>0.123613125193978</v>
      </c>
      <c r="I814" s="1">
        <v>1.44567239620225</v>
      </c>
      <c r="J814" s="50">
        <v>0.23463288195738699</v>
      </c>
      <c r="N814" s="21"/>
      <c r="R814" s="21"/>
    </row>
    <row r="815" spans="1:18">
      <c r="A815" s="7" t="s">
        <v>156</v>
      </c>
      <c r="B815" t="s">
        <v>70</v>
      </c>
      <c r="C815" t="s">
        <v>18</v>
      </c>
      <c r="D815" t="s">
        <v>19</v>
      </c>
      <c r="E815" s="1">
        <v>5.2524253582458398</v>
      </c>
      <c r="F815" s="1">
        <v>0.34111859926105997</v>
      </c>
      <c r="G815" s="1">
        <v>0.86776681993198701</v>
      </c>
      <c r="H815" s="1">
        <v>0.14097318895770899</v>
      </c>
      <c r="I815" s="1">
        <v>6.1201921781778301</v>
      </c>
      <c r="J815" s="50">
        <v>0.48209178821876902</v>
      </c>
      <c r="N815" s="21"/>
      <c r="R815" s="21"/>
    </row>
    <row r="816" spans="1:18">
      <c r="A816" s="7" t="s">
        <v>156</v>
      </c>
      <c r="B816" t="s">
        <v>70</v>
      </c>
      <c r="C816" t="s">
        <v>20</v>
      </c>
      <c r="D816" t="s">
        <v>21</v>
      </c>
      <c r="E816" s="1">
        <v>3.1809636710791902</v>
      </c>
      <c r="F816" s="1">
        <v>0.50484375890760802</v>
      </c>
      <c r="G816" s="1">
        <v>0.184566468183162</v>
      </c>
      <c r="H816" s="1">
        <v>3.7075032419897999E-2</v>
      </c>
      <c r="I816" s="1">
        <v>3.3655301392623498</v>
      </c>
      <c r="J816" s="50">
        <v>0.54191879132750598</v>
      </c>
      <c r="N816" s="21"/>
      <c r="R816" s="21"/>
    </row>
    <row r="817" spans="1:18">
      <c r="A817" s="7" t="s">
        <v>156</v>
      </c>
      <c r="B817" t="s">
        <v>70</v>
      </c>
      <c r="C817" t="s">
        <v>25</v>
      </c>
      <c r="D817" t="s">
        <v>26</v>
      </c>
      <c r="E817" s="1">
        <v>0</v>
      </c>
      <c r="F817" s="1">
        <v>0</v>
      </c>
      <c r="G817" s="1">
        <v>0</v>
      </c>
      <c r="H817" s="1">
        <v>0</v>
      </c>
      <c r="I817" s="1">
        <v>0</v>
      </c>
      <c r="J817" s="50">
        <v>0</v>
      </c>
      <c r="N817" s="21"/>
      <c r="R817" s="21"/>
    </row>
    <row r="818" spans="1:18">
      <c r="A818" s="7" t="s">
        <v>156</v>
      </c>
      <c r="B818" t="s">
        <v>70</v>
      </c>
      <c r="C818" t="s">
        <v>22</v>
      </c>
      <c r="D818" t="s">
        <v>23</v>
      </c>
      <c r="E818" s="1">
        <v>2.41632125142285</v>
      </c>
      <c r="F818" s="1">
        <v>0.101342740541417</v>
      </c>
      <c r="G818" s="1">
        <v>0.71456837200280399</v>
      </c>
      <c r="H818" s="1">
        <v>2.58181545635311E-2</v>
      </c>
      <c r="I818" s="1">
        <v>3.13088962342565</v>
      </c>
      <c r="J818" s="50">
        <v>0.12716089510494799</v>
      </c>
      <c r="N818" s="21"/>
      <c r="R818" s="21"/>
    </row>
    <row r="819" spans="1:18">
      <c r="A819" s="7" t="s">
        <v>157</v>
      </c>
      <c r="B819" t="s">
        <v>70</v>
      </c>
      <c r="C819" t="s">
        <v>2</v>
      </c>
      <c r="D819" t="s">
        <v>3</v>
      </c>
      <c r="E819" s="1">
        <v>2.84203185123321E-2</v>
      </c>
      <c r="F819" s="1">
        <v>2.7115054845833798E-2</v>
      </c>
      <c r="G819" s="1">
        <v>0.18851554441927901</v>
      </c>
      <c r="H819" s="1">
        <v>0.143714089551983</v>
      </c>
      <c r="I819" s="1">
        <v>0.21693586293161199</v>
      </c>
      <c r="J819" s="50">
        <v>0.17082914439781699</v>
      </c>
      <c r="N819" s="21"/>
      <c r="R819" s="21"/>
    </row>
    <row r="820" spans="1:18">
      <c r="A820" s="7" t="s">
        <v>157</v>
      </c>
      <c r="B820" t="s">
        <v>70</v>
      </c>
      <c r="C820" t="s">
        <v>4</v>
      </c>
      <c r="D820" t="s">
        <v>5</v>
      </c>
      <c r="E820" s="1">
        <v>6.0264514809566395E-4</v>
      </c>
      <c r="F820" s="1">
        <v>1.8913121602732699E-2</v>
      </c>
      <c r="G820" s="1">
        <v>0.19293251397574601</v>
      </c>
      <c r="H820" s="1">
        <v>3.61760946389539</v>
      </c>
      <c r="I820" s="1">
        <v>0.193535159123842</v>
      </c>
      <c r="J820" s="50">
        <v>3.63652258549812</v>
      </c>
      <c r="N820" s="21"/>
      <c r="R820" s="21"/>
    </row>
    <row r="821" spans="1:18">
      <c r="A821" s="7" t="s">
        <v>157</v>
      </c>
      <c r="B821" t="s">
        <v>70</v>
      </c>
      <c r="C821" t="s">
        <v>6</v>
      </c>
      <c r="D821" t="s">
        <v>7</v>
      </c>
      <c r="E821" s="1">
        <v>4.3461561113620401E-5</v>
      </c>
      <c r="F821" s="1">
        <v>9.6297297197493303E-5</v>
      </c>
      <c r="G821" s="1">
        <v>3.22230081111973E-3</v>
      </c>
      <c r="H821" s="1">
        <v>7.1395421793831E-3</v>
      </c>
      <c r="I821" s="1">
        <v>3.2657623722333498E-3</v>
      </c>
      <c r="J821" s="50">
        <v>7.2358394765805901E-3</v>
      </c>
      <c r="N821" s="21"/>
      <c r="R821" s="21"/>
    </row>
    <row r="822" spans="1:18">
      <c r="A822" s="7" t="s">
        <v>157</v>
      </c>
      <c r="B822" t="s">
        <v>70</v>
      </c>
      <c r="C822" t="s">
        <v>8</v>
      </c>
      <c r="D822" t="s">
        <v>9</v>
      </c>
      <c r="E822" s="1">
        <v>6.5911421150344998E-2</v>
      </c>
      <c r="F822" s="1">
        <v>2.54517518261499E-2</v>
      </c>
      <c r="G822" s="1">
        <v>0.42465048578724301</v>
      </c>
      <c r="H822" s="1">
        <v>0.21166596332211601</v>
      </c>
      <c r="I822" s="1">
        <v>0.490561906937588</v>
      </c>
      <c r="J822" s="50">
        <v>0.23711771514826599</v>
      </c>
      <c r="N822" s="21"/>
      <c r="R822" s="21"/>
    </row>
    <row r="823" spans="1:18">
      <c r="A823" s="7" t="s">
        <v>157</v>
      </c>
      <c r="B823" t="s">
        <v>70</v>
      </c>
      <c r="C823" t="s">
        <v>10</v>
      </c>
      <c r="D823" t="s">
        <v>11</v>
      </c>
      <c r="E823" s="1">
        <v>1.4708785929415101E-2</v>
      </c>
      <c r="F823" s="1">
        <v>1.0523283788971801E-2</v>
      </c>
      <c r="G823" s="1">
        <v>9.2052357060425194E-2</v>
      </c>
      <c r="H823" s="1">
        <v>9.9448095185715596E-2</v>
      </c>
      <c r="I823" s="1">
        <v>0.10676114298984</v>
      </c>
      <c r="J823" s="50">
        <v>0.10997137897468701</v>
      </c>
      <c r="N823" s="21"/>
      <c r="R823" s="21"/>
    </row>
    <row r="824" spans="1:18">
      <c r="A824" s="7" t="s">
        <v>157</v>
      </c>
      <c r="B824" t="s">
        <v>70</v>
      </c>
      <c r="C824" t="s">
        <v>12</v>
      </c>
      <c r="D824" t="s">
        <v>13</v>
      </c>
      <c r="E824" s="1">
        <v>0.21320331241259599</v>
      </c>
      <c r="F824" s="1">
        <v>3.1900258683719401E-2</v>
      </c>
      <c r="G824" s="1">
        <v>0.11639950050009699</v>
      </c>
      <c r="H824" s="1">
        <v>2.1121427527230199E-2</v>
      </c>
      <c r="I824" s="1">
        <v>0.329602812912693</v>
      </c>
      <c r="J824" s="50">
        <v>5.3021686210949603E-2</v>
      </c>
      <c r="N824" s="21"/>
      <c r="R824" s="21"/>
    </row>
    <row r="825" spans="1:18">
      <c r="A825" s="7" t="s">
        <v>157</v>
      </c>
      <c r="B825" t="s">
        <v>70</v>
      </c>
      <c r="C825" t="s">
        <v>14</v>
      </c>
      <c r="D825" t="s">
        <v>15</v>
      </c>
      <c r="E825" s="1">
        <v>3.6896099253711998E-2</v>
      </c>
      <c r="F825" s="1">
        <v>3.9861780403564001E-2</v>
      </c>
      <c r="G825" s="1">
        <v>0.184410392805019</v>
      </c>
      <c r="H825" s="1">
        <v>0.110114403881656</v>
      </c>
      <c r="I825" s="1">
        <v>0.22130649205873101</v>
      </c>
      <c r="J825" s="50">
        <v>0.14997618428522</v>
      </c>
      <c r="N825" s="21"/>
      <c r="R825" s="21"/>
    </row>
    <row r="826" spans="1:18">
      <c r="A826" s="7" t="s">
        <v>157</v>
      </c>
      <c r="B826" t="s">
        <v>70</v>
      </c>
      <c r="C826" t="s">
        <v>16</v>
      </c>
      <c r="D826" t="s">
        <v>17</v>
      </c>
      <c r="E826" s="1">
        <v>0.47051779932896698</v>
      </c>
      <c r="F826" s="1">
        <v>9.3369846327872194E-2</v>
      </c>
      <c r="G826" s="1">
        <v>0.60876933763552299</v>
      </c>
      <c r="H826" s="1">
        <v>0.11131526068459199</v>
      </c>
      <c r="I826" s="1">
        <v>1.0792871369644901</v>
      </c>
      <c r="J826" s="50">
        <v>0.20468510701246401</v>
      </c>
      <c r="N826" s="21"/>
      <c r="R826" s="21"/>
    </row>
    <row r="827" spans="1:18">
      <c r="A827" s="7" t="s">
        <v>157</v>
      </c>
      <c r="B827" t="s">
        <v>70</v>
      </c>
      <c r="C827" t="s">
        <v>18</v>
      </c>
      <c r="D827" t="s">
        <v>19</v>
      </c>
      <c r="E827" s="1">
        <v>4.9115287050923397</v>
      </c>
      <c r="F827" s="1">
        <v>0.32281202755031602</v>
      </c>
      <c r="G827" s="1">
        <v>5.8707382340445404</v>
      </c>
      <c r="H827" s="1">
        <v>0.988126371841759</v>
      </c>
      <c r="I827" s="1">
        <v>10.7822669391369</v>
      </c>
      <c r="J827" s="50">
        <v>1.31093839939208</v>
      </c>
      <c r="N827" s="21"/>
      <c r="R827" s="21"/>
    </row>
    <row r="828" spans="1:18">
      <c r="A828" s="7" t="s">
        <v>157</v>
      </c>
      <c r="B828" t="s">
        <v>70</v>
      </c>
      <c r="C828" t="s">
        <v>20</v>
      </c>
      <c r="D828" t="s">
        <v>21</v>
      </c>
      <c r="E828" s="1">
        <v>2.2638000453855098</v>
      </c>
      <c r="F828" s="1">
        <v>0.36510348246626301</v>
      </c>
      <c r="G828" s="1">
        <v>0.196241982278441</v>
      </c>
      <c r="H828" s="1">
        <v>3.9622125679711198E-2</v>
      </c>
      <c r="I828" s="1">
        <v>2.4600420276639499</v>
      </c>
      <c r="J828" s="50">
        <v>0.40472560814597403</v>
      </c>
      <c r="N828" s="21"/>
      <c r="R828" s="21"/>
    </row>
    <row r="829" spans="1:18">
      <c r="A829" s="7" t="s">
        <v>157</v>
      </c>
      <c r="B829" t="s">
        <v>70</v>
      </c>
      <c r="C829" t="s">
        <v>25</v>
      </c>
      <c r="D829" t="s">
        <v>26</v>
      </c>
      <c r="E829" s="1">
        <v>0</v>
      </c>
      <c r="F829" s="1">
        <v>0</v>
      </c>
      <c r="G829" s="1">
        <v>0</v>
      </c>
      <c r="H829" s="1">
        <v>0</v>
      </c>
      <c r="I829" s="1">
        <v>0</v>
      </c>
      <c r="J829" s="50">
        <v>0</v>
      </c>
      <c r="N829" s="21"/>
      <c r="R829" s="21"/>
    </row>
    <row r="830" spans="1:18">
      <c r="A830" s="7" t="s">
        <v>157</v>
      </c>
      <c r="B830" t="s">
        <v>70</v>
      </c>
      <c r="C830" t="s">
        <v>22</v>
      </c>
      <c r="D830" t="s">
        <v>23</v>
      </c>
      <c r="E830" s="1">
        <v>1.7239496627348101</v>
      </c>
      <c r="F830" s="1">
        <v>7.5085988237184195E-2</v>
      </c>
      <c r="G830" s="1">
        <v>0.43059988587515102</v>
      </c>
      <c r="H830" s="1">
        <v>1.67853435958015E-2</v>
      </c>
      <c r="I830" s="1">
        <v>2.15454954860996</v>
      </c>
      <c r="J830" s="50">
        <v>9.1871331832985695E-2</v>
      </c>
      <c r="N830" s="21"/>
      <c r="R830" s="21"/>
    </row>
    <row r="831" spans="1:18">
      <c r="A831" s="7" t="s">
        <v>158</v>
      </c>
      <c r="B831" t="s">
        <v>70</v>
      </c>
      <c r="C831" t="s">
        <v>2</v>
      </c>
      <c r="D831" t="s">
        <v>3</v>
      </c>
      <c r="E831" s="1">
        <v>1.7038782343202601E-2</v>
      </c>
      <c r="F831" s="1">
        <v>1.6027862191153899E-2</v>
      </c>
      <c r="G831" s="1">
        <v>6.1370241400663703E-2</v>
      </c>
      <c r="H831" s="1">
        <v>5.7365138829034198E-2</v>
      </c>
      <c r="I831" s="1">
        <v>7.8409023743866199E-2</v>
      </c>
      <c r="J831" s="50">
        <v>7.3393001020188101E-2</v>
      </c>
      <c r="N831" s="21"/>
      <c r="R831" s="21"/>
    </row>
    <row r="832" spans="1:18">
      <c r="A832" s="7" t="s">
        <v>158</v>
      </c>
      <c r="B832" t="s">
        <v>70</v>
      </c>
      <c r="C832" t="s">
        <v>4</v>
      </c>
      <c r="D832" t="s">
        <v>5</v>
      </c>
      <c r="E832" s="1">
        <v>6.4436366882797403E-4</v>
      </c>
      <c r="F832" s="1">
        <v>1.97931679061264E-2</v>
      </c>
      <c r="G832" s="1">
        <v>1.65902164760942E-3</v>
      </c>
      <c r="H832" s="1">
        <v>2.9442645005227999E-2</v>
      </c>
      <c r="I832" s="1">
        <v>2.30338531643739E-3</v>
      </c>
      <c r="J832" s="50">
        <v>4.9235812911354399E-2</v>
      </c>
      <c r="N832" s="21"/>
      <c r="R832" s="21"/>
    </row>
    <row r="833" spans="1:18">
      <c r="A833" s="7" t="s">
        <v>158</v>
      </c>
      <c r="B833" t="s">
        <v>70</v>
      </c>
      <c r="C833" t="s">
        <v>6</v>
      </c>
      <c r="D833" t="s">
        <v>7</v>
      </c>
      <c r="E833" s="1">
        <v>1.14202273665265E-4</v>
      </c>
      <c r="F833" s="1">
        <v>2.5139666186660501E-4</v>
      </c>
      <c r="G833" s="1">
        <v>0.14061206467107101</v>
      </c>
      <c r="H833" s="1">
        <v>0.31180637015895302</v>
      </c>
      <c r="I833" s="1">
        <v>0.140726266944736</v>
      </c>
      <c r="J833" s="50">
        <v>0.31205776682081998</v>
      </c>
      <c r="N833" s="21"/>
      <c r="R833" s="21"/>
    </row>
    <row r="834" spans="1:18">
      <c r="A834" s="7" t="s">
        <v>158</v>
      </c>
      <c r="B834" t="s">
        <v>70</v>
      </c>
      <c r="C834" t="s">
        <v>8</v>
      </c>
      <c r="D834" t="s">
        <v>9</v>
      </c>
      <c r="E834" s="1">
        <v>3.9865517999652898E-2</v>
      </c>
      <c r="F834" s="1">
        <v>1.53887647779202E-2</v>
      </c>
      <c r="G834" s="1">
        <v>0.70660604634970603</v>
      </c>
      <c r="H834" s="1">
        <v>0.32316858132570597</v>
      </c>
      <c r="I834" s="1">
        <v>0.74647156434935902</v>
      </c>
      <c r="J834" s="50">
        <v>0.33855734610362598</v>
      </c>
      <c r="N834" s="21"/>
      <c r="R834" s="21"/>
    </row>
    <row r="835" spans="1:18">
      <c r="A835" s="7" t="s">
        <v>158</v>
      </c>
      <c r="B835" t="s">
        <v>70</v>
      </c>
      <c r="C835" t="s">
        <v>10</v>
      </c>
      <c r="D835" t="s">
        <v>11</v>
      </c>
      <c r="E835" s="1">
        <v>7.39085832831478E-3</v>
      </c>
      <c r="F835" s="1">
        <v>5.3072521001163997E-3</v>
      </c>
      <c r="G835" s="1">
        <v>5.30238700261976E-2</v>
      </c>
      <c r="H835" s="1">
        <v>3.9991807517709602E-2</v>
      </c>
      <c r="I835" s="1">
        <v>6.0414728354512399E-2</v>
      </c>
      <c r="J835" s="50">
        <v>4.5299059617826001E-2</v>
      </c>
      <c r="N835" s="21"/>
      <c r="R835" s="21"/>
    </row>
    <row r="836" spans="1:18">
      <c r="A836" s="7" t="s">
        <v>158</v>
      </c>
      <c r="B836" t="s">
        <v>70</v>
      </c>
      <c r="C836" t="s">
        <v>12</v>
      </c>
      <c r="D836" t="s">
        <v>13</v>
      </c>
      <c r="E836" s="1">
        <v>0.124131284301975</v>
      </c>
      <c r="F836" s="1">
        <v>1.8303323666651099E-2</v>
      </c>
      <c r="G836" s="1">
        <v>6.5660011544489999E-2</v>
      </c>
      <c r="H836" s="1">
        <v>1.2165646597546801E-2</v>
      </c>
      <c r="I836" s="1">
        <v>0.18979129584646501</v>
      </c>
      <c r="J836" s="50">
        <v>3.0468970264197801E-2</v>
      </c>
      <c r="N836" s="21"/>
      <c r="R836" s="21"/>
    </row>
    <row r="837" spans="1:18">
      <c r="A837" s="7" t="s">
        <v>158</v>
      </c>
      <c r="B837" t="s">
        <v>70</v>
      </c>
      <c r="C837" t="s">
        <v>14</v>
      </c>
      <c r="D837" t="s">
        <v>15</v>
      </c>
      <c r="E837" s="1">
        <v>2.2959656189291602E-2</v>
      </c>
      <c r="F837" s="1">
        <v>2.5020447574204401E-2</v>
      </c>
      <c r="G837" s="1">
        <v>1.06016631279566</v>
      </c>
      <c r="H837" s="1">
        <v>0.65317766093797103</v>
      </c>
      <c r="I837" s="1">
        <v>1.0831259689849499</v>
      </c>
      <c r="J837" s="50">
        <v>0.67819810851217499</v>
      </c>
      <c r="N837" s="21"/>
      <c r="R837" s="21"/>
    </row>
    <row r="838" spans="1:18">
      <c r="A838" s="7" t="s">
        <v>158</v>
      </c>
      <c r="B838" t="s">
        <v>70</v>
      </c>
      <c r="C838" t="s">
        <v>16</v>
      </c>
      <c r="D838" t="s">
        <v>17</v>
      </c>
      <c r="E838" s="1">
        <v>0.28035512104360399</v>
      </c>
      <c r="F838" s="1">
        <v>5.7314043458030803E-2</v>
      </c>
      <c r="G838" s="1">
        <v>0.52836189768695596</v>
      </c>
      <c r="H838" s="1">
        <v>8.1705995452985E-2</v>
      </c>
      <c r="I838" s="1">
        <v>0.80871701873056001</v>
      </c>
      <c r="J838" s="50">
        <v>0.139020038911016</v>
      </c>
      <c r="N838" s="21"/>
      <c r="R838" s="21"/>
    </row>
    <row r="839" spans="1:18">
      <c r="A839" s="7" t="s">
        <v>158</v>
      </c>
      <c r="B839" t="s">
        <v>70</v>
      </c>
      <c r="C839" t="s">
        <v>18</v>
      </c>
      <c r="D839" t="s">
        <v>19</v>
      </c>
      <c r="E839" s="1">
        <v>2.7442874554932</v>
      </c>
      <c r="F839" s="1">
        <v>0.17765034760217299</v>
      </c>
      <c r="G839" s="1">
        <v>0.70666984206884798</v>
      </c>
      <c r="H839" s="1">
        <v>0.114426486198868</v>
      </c>
      <c r="I839" s="1">
        <v>3.4509572975620499</v>
      </c>
      <c r="J839" s="50">
        <v>0.29207683380104099</v>
      </c>
      <c r="N839" s="21"/>
      <c r="R839" s="21"/>
    </row>
    <row r="840" spans="1:18">
      <c r="A840" s="7" t="s">
        <v>158</v>
      </c>
      <c r="B840" t="s">
        <v>70</v>
      </c>
      <c r="C840" t="s">
        <v>20</v>
      </c>
      <c r="D840" t="s">
        <v>21</v>
      </c>
      <c r="E840" s="1">
        <v>1.17525213467717</v>
      </c>
      <c r="F840" s="1">
        <v>0.186843733602962</v>
      </c>
      <c r="G840" s="1">
        <v>4.42083039144575E-2</v>
      </c>
      <c r="H840" s="1">
        <v>8.8837786403912506E-3</v>
      </c>
      <c r="I840" s="1">
        <v>1.2194604385916299</v>
      </c>
      <c r="J840" s="50">
        <v>0.195727512243353</v>
      </c>
      <c r="N840" s="21"/>
      <c r="R840" s="21"/>
    </row>
    <row r="841" spans="1:18">
      <c r="A841" s="7" t="s">
        <v>158</v>
      </c>
      <c r="B841" t="s">
        <v>70</v>
      </c>
      <c r="C841" t="s">
        <v>25</v>
      </c>
      <c r="D841" t="s">
        <v>26</v>
      </c>
      <c r="E841" s="1">
        <v>0</v>
      </c>
      <c r="F841" s="1">
        <v>0</v>
      </c>
      <c r="G841" s="1">
        <v>0</v>
      </c>
      <c r="H841" s="1">
        <v>0</v>
      </c>
      <c r="I841" s="1">
        <v>0</v>
      </c>
      <c r="J841" s="50">
        <v>0</v>
      </c>
      <c r="N841" s="21"/>
      <c r="R841" s="21"/>
    </row>
    <row r="842" spans="1:18">
      <c r="A842" s="7" t="s">
        <v>158</v>
      </c>
      <c r="B842" t="s">
        <v>70</v>
      </c>
      <c r="C842" t="s">
        <v>22</v>
      </c>
      <c r="D842" t="s">
        <v>23</v>
      </c>
      <c r="E842" s="1">
        <v>1.1628307856834501</v>
      </c>
      <c r="F842" s="1">
        <v>4.8921904741076001E-2</v>
      </c>
      <c r="G842" s="1">
        <v>0.38169836386714001</v>
      </c>
      <c r="H842" s="1">
        <v>1.38037384721425E-2</v>
      </c>
      <c r="I842" s="1">
        <v>1.54452914955059</v>
      </c>
      <c r="J842" s="50">
        <v>6.2725643213218496E-2</v>
      </c>
      <c r="N842" s="21"/>
      <c r="R842" s="21"/>
    </row>
    <row r="843" spans="1:18">
      <c r="A843" s="7" t="s">
        <v>159</v>
      </c>
      <c r="B843" t="s">
        <v>70</v>
      </c>
      <c r="C843" t="s">
        <v>2</v>
      </c>
      <c r="D843" t="s">
        <v>3</v>
      </c>
      <c r="E843" s="1">
        <v>1.3334188045399899E-2</v>
      </c>
      <c r="F843" s="1">
        <v>1.27333261261229E-2</v>
      </c>
      <c r="G843" s="1">
        <v>0.137283653399393</v>
      </c>
      <c r="H843" s="1">
        <v>0.11651501277674101</v>
      </c>
      <c r="I843" s="1">
        <v>0.15061784144479301</v>
      </c>
      <c r="J843" s="50">
        <v>0.129248338902864</v>
      </c>
      <c r="N843" s="21"/>
      <c r="R843" s="21"/>
    </row>
    <row r="844" spans="1:18">
      <c r="A844" s="7" t="s">
        <v>159</v>
      </c>
      <c r="B844" t="s">
        <v>70</v>
      </c>
      <c r="C844" t="s">
        <v>4</v>
      </c>
      <c r="D844" t="s">
        <v>5</v>
      </c>
      <c r="E844" s="1">
        <v>3.5191442750171501E-4</v>
      </c>
      <c r="F844" s="1">
        <v>1.64623370326605E-2</v>
      </c>
      <c r="G844" s="1">
        <v>6.54349995820647E-4</v>
      </c>
      <c r="H844" s="1">
        <v>1.2312812366839201E-2</v>
      </c>
      <c r="I844" s="1">
        <v>1.00626442332236E-3</v>
      </c>
      <c r="J844" s="50">
        <v>2.8775149399499701E-2</v>
      </c>
      <c r="N844" s="21"/>
      <c r="R844" s="21"/>
    </row>
    <row r="845" spans="1:18">
      <c r="A845" s="7" t="s">
        <v>159</v>
      </c>
      <c r="B845" t="s">
        <v>70</v>
      </c>
      <c r="C845" t="s">
        <v>6</v>
      </c>
      <c r="D845" t="s">
        <v>7</v>
      </c>
      <c r="E845" s="1">
        <v>5.5661962951794598E-5</v>
      </c>
      <c r="F845" s="1">
        <v>1.17437070490659E-4</v>
      </c>
      <c r="G845" s="1">
        <v>2.63330307783433E-2</v>
      </c>
      <c r="H845" s="1">
        <v>5.78917864938246E-2</v>
      </c>
      <c r="I845" s="1">
        <v>2.63886927412951E-2</v>
      </c>
      <c r="J845" s="50">
        <v>5.8009223564315301E-2</v>
      </c>
      <c r="N845" s="21"/>
      <c r="R845" s="21"/>
    </row>
    <row r="846" spans="1:18">
      <c r="A846" s="7" t="s">
        <v>159</v>
      </c>
      <c r="B846" t="s">
        <v>70</v>
      </c>
      <c r="C846" t="s">
        <v>8</v>
      </c>
      <c r="D846" t="s">
        <v>9</v>
      </c>
      <c r="E846" s="1">
        <v>3.2989652169883102E-2</v>
      </c>
      <c r="F846" s="1">
        <v>1.2774271683473599E-2</v>
      </c>
      <c r="G846" s="1">
        <v>0.15570120695970199</v>
      </c>
      <c r="H846" s="1">
        <v>6.8950673854264094E-2</v>
      </c>
      <c r="I846" s="1">
        <v>0.188690859129585</v>
      </c>
      <c r="J846" s="50">
        <v>8.1724945537737695E-2</v>
      </c>
      <c r="N846" s="21"/>
      <c r="R846" s="21"/>
    </row>
    <row r="847" spans="1:18">
      <c r="A847" s="7" t="s">
        <v>159</v>
      </c>
      <c r="B847" t="s">
        <v>70</v>
      </c>
      <c r="C847" t="s">
        <v>10</v>
      </c>
      <c r="D847" t="s">
        <v>11</v>
      </c>
      <c r="E847" s="1">
        <v>8.1606844404248195E-3</v>
      </c>
      <c r="F847" s="1">
        <v>6.3880663776168904E-3</v>
      </c>
      <c r="G847" s="1">
        <v>0.120527874561871</v>
      </c>
      <c r="H847" s="1">
        <v>0.145963177951657</v>
      </c>
      <c r="I847" s="1">
        <v>0.128688559002296</v>
      </c>
      <c r="J847" s="50">
        <v>0.15235124432927399</v>
      </c>
      <c r="N847" s="21"/>
      <c r="R847" s="21"/>
    </row>
    <row r="848" spans="1:18">
      <c r="A848" s="7" t="s">
        <v>159</v>
      </c>
      <c r="B848" t="s">
        <v>70</v>
      </c>
      <c r="C848" t="s">
        <v>12</v>
      </c>
      <c r="D848" t="s">
        <v>13</v>
      </c>
      <c r="E848" s="1">
        <v>9.6433539768288695E-2</v>
      </c>
      <c r="F848" s="1">
        <v>1.46987488846924E-2</v>
      </c>
      <c r="G848" s="1">
        <v>7.6755336134594704E-2</v>
      </c>
      <c r="H848" s="1">
        <v>1.3594482631068199E-2</v>
      </c>
      <c r="I848" s="1">
        <v>0.17318887590288301</v>
      </c>
      <c r="J848" s="50">
        <v>2.8293231515760599E-2</v>
      </c>
      <c r="N848" s="21"/>
      <c r="R848" s="21"/>
    </row>
    <row r="849" spans="1:18">
      <c r="A849" s="7" t="s">
        <v>159</v>
      </c>
      <c r="B849" t="s">
        <v>70</v>
      </c>
      <c r="C849" t="s">
        <v>14</v>
      </c>
      <c r="D849" t="s">
        <v>15</v>
      </c>
      <c r="E849" s="1">
        <v>2.1793512628277601E-2</v>
      </c>
      <c r="F849" s="1">
        <v>2.3250092987341101E-2</v>
      </c>
      <c r="G849" s="1">
        <v>0.14677797347063301</v>
      </c>
      <c r="H849" s="1">
        <v>8.5181093735904906E-2</v>
      </c>
      <c r="I849" s="1">
        <v>0.16857148609891101</v>
      </c>
      <c r="J849" s="50">
        <v>0.108431186723246</v>
      </c>
      <c r="N849" s="21"/>
      <c r="R849" s="21"/>
    </row>
    <row r="850" spans="1:18">
      <c r="A850" s="7" t="s">
        <v>159</v>
      </c>
      <c r="B850" t="s">
        <v>70</v>
      </c>
      <c r="C850" t="s">
        <v>16</v>
      </c>
      <c r="D850" t="s">
        <v>17</v>
      </c>
      <c r="E850" s="1">
        <v>0.21702250333886</v>
      </c>
      <c r="F850" s="1">
        <v>4.2126289990776701E-2</v>
      </c>
      <c r="G850" s="1">
        <v>0.45716762840290198</v>
      </c>
      <c r="H850" s="1">
        <v>7.6032779637132106E-2</v>
      </c>
      <c r="I850" s="1">
        <v>0.67419013174176201</v>
      </c>
      <c r="J850" s="50">
        <v>0.11815906962790899</v>
      </c>
      <c r="N850" s="21"/>
      <c r="R850" s="21"/>
    </row>
    <row r="851" spans="1:18">
      <c r="A851" s="7" t="s">
        <v>159</v>
      </c>
      <c r="B851" t="s">
        <v>70</v>
      </c>
      <c r="C851" t="s">
        <v>18</v>
      </c>
      <c r="D851" t="s">
        <v>19</v>
      </c>
      <c r="E851" s="1">
        <v>3.1466033667326099</v>
      </c>
      <c r="F851" s="1">
        <v>0.20508052137897401</v>
      </c>
      <c r="G851" s="1">
        <v>5.5307584841953403</v>
      </c>
      <c r="H851" s="1">
        <v>0.95469203610324505</v>
      </c>
      <c r="I851" s="1">
        <v>8.6773618509279498</v>
      </c>
      <c r="J851" s="50">
        <v>1.15977255748222</v>
      </c>
      <c r="N851" s="21"/>
      <c r="R851" s="21"/>
    </row>
    <row r="852" spans="1:18">
      <c r="A852" s="7" t="s">
        <v>159</v>
      </c>
      <c r="B852" t="s">
        <v>70</v>
      </c>
      <c r="C852" t="s">
        <v>20</v>
      </c>
      <c r="D852" t="s">
        <v>21</v>
      </c>
      <c r="E852" s="1">
        <v>1.12721773106368</v>
      </c>
      <c r="F852" s="1">
        <v>0.182008607227862</v>
      </c>
      <c r="G852" s="1">
        <v>0.23953210091844701</v>
      </c>
      <c r="H852" s="1">
        <v>4.8472507284409203E-2</v>
      </c>
      <c r="I852" s="1">
        <v>1.3667498319821301</v>
      </c>
      <c r="J852" s="50">
        <v>0.23048111451227099</v>
      </c>
      <c r="N852" s="21"/>
      <c r="R852" s="21"/>
    </row>
    <row r="853" spans="1:18">
      <c r="A853" s="7" t="s">
        <v>159</v>
      </c>
      <c r="B853" t="s">
        <v>70</v>
      </c>
      <c r="C853" t="s">
        <v>25</v>
      </c>
      <c r="D853" t="s">
        <v>26</v>
      </c>
      <c r="E853" s="1">
        <v>0</v>
      </c>
      <c r="F853" s="1">
        <v>0</v>
      </c>
      <c r="G853" s="1">
        <v>0</v>
      </c>
      <c r="H853" s="1">
        <v>0</v>
      </c>
      <c r="I853" s="1">
        <v>0</v>
      </c>
      <c r="J853" s="50">
        <v>0</v>
      </c>
      <c r="N853" s="21"/>
      <c r="R853" s="21"/>
    </row>
    <row r="854" spans="1:18">
      <c r="A854" s="7" t="s">
        <v>159</v>
      </c>
      <c r="B854" t="s">
        <v>70</v>
      </c>
      <c r="C854" t="s">
        <v>22</v>
      </c>
      <c r="D854" t="s">
        <v>23</v>
      </c>
      <c r="E854" s="1">
        <v>1.1737665973945901</v>
      </c>
      <c r="F854" s="1">
        <v>5.1909256794629502E-2</v>
      </c>
      <c r="G854" s="1">
        <v>0.413623053497853</v>
      </c>
      <c r="H854" s="1">
        <v>1.62793098189234E-2</v>
      </c>
      <c r="I854" s="1">
        <v>1.5873896508924401</v>
      </c>
      <c r="J854" s="50">
        <v>6.8188566613552895E-2</v>
      </c>
      <c r="N854" s="21"/>
      <c r="R854" s="21"/>
    </row>
    <row r="855" spans="1:18">
      <c r="A855" s="7" t="s">
        <v>160</v>
      </c>
      <c r="B855" t="s">
        <v>70</v>
      </c>
      <c r="C855" t="s">
        <v>2</v>
      </c>
      <c r="D855" t="s">
        <v>3</v>
      </c>
      <c r="E855" s="1">
        <v>3.2777122746926899E-3</v>
      </c>
      <c r="F855" s="1">
        <v>3.1578500818704898E-3</v>
      </c>
      <c r="G855" s="1">
        <v>8.5323054053469492E-3</v>
      </c>
      <c r="H855" s="1">
        <v>7.6347506837459002E-3</v>
      </c>
      <c r="I855" s="1">
        <v>1.18100176800396E-2</v>
      </c>
      <c r="J855" s="50">
        <v>1.07926007656164E-2</v>
      </c>
      <c r="N855" s="21"/>
      <c r="R855" s="21"/>
    </row>
    <row r="856" spans="1:18">
      <c r="A856" s="7" t="s">
        <v>160</v>
      </c>
      <c r="B856" t="s">
        <v>70</v>
      </c>
      <c r="C856" t="s">
        <v>4</v>
      </c>
      <c r="D856" t="s">
        <v>5</v>
      </c>
      <c r="E856" s="1">
        <v>9.2185108123116999E-5</v>
      </c>
      <c r="F856" s="1">
        <v>5.1600428048089904E-3</v>
      </c>
      <c r="G856" s="1">
        <v>7.9836776315885407E-9</v>
      </c>
      <c r="H856" s="1">
        <v>1.41887676514166E-8</v>
      </c>
      <c r="I856" s="1">
        <v>9.2193091800748606E-5</v>
      </c>
      <c r="J856" s="50">
        <v>5.1600569935766399E-3</v>
      </c>
      <c r="N856" s="21"/>
      <c r="R856" s="21"/>
    </row>
    <row r="857" spans="1:18">
      <c r="A857" s="7" t="s">
        <v>160</v>
      </c>
      <c r="B857" t="s">
        <v>70</v>
      </c>
      <c r="C857" t="s">
        <v>6</v>
      </c>
      <c r="D857" t="s">
        <v>7</v>
      </c>
      <c r="E857" s="1">
        <v>9.9591642445907307E-6</v>
      </c>
      <c r="F857" s="1">
        <v>2.0903298339346001E-5</v>
      </c>
      <c r="G857" s="1">
        <v>3.3106939417066801E-3</v>
      </c>
      <c r="H857" s="1">
        <v>7.0571948618269199E-3</v>
      </c>
      <c r="I857" s="1">
        <v>3.3206531059512701E-3</v>
      </c>
      <c r="J857" s="50">
        <v>7.0780981601662697E-3</v>
      </c>
      <c r="N857" s="21"/>
      <c r="R857" s="21"/>
    </row>
    <row r="858" spans="1:18">
      <c r="A858" s="7" t="s">
        <v>160</v>
      </c>
      <c r="B858" t="s">
        <v>70</v>
      </c>
      <c r="C858" t="s">
        <v>8</v>
      </c>
      <c r="D858" t="s">
        <v>9</v>
      </c>
      <c r="E858" s="1">
        <v>7.9992063156330596E-3</v>
      </c>
      <c r="F858" s="1">
        <v>3.1059031729163099E-3</v>
      </c>
      <c r="G858" s="1">
        <v>0.12721136028809099</v>
      </c>
      <c r="H858" s="1">
        <v>7.1079573807503404E-2</v>
      </c>
      <c r="I858" s="1">
        <v>0.13521056660372399</v>
      </c>
      <c r="J858" s="50">
        <v>7.4185476980419704E-2</v>
      </c>
      <c r="N858" s="21"/>
      <c r="R858" s="21"/>
    </row>
    <row r="859" spans="1:18">
      <c r="A859" s="7" t="s">
        <v>160</v>
      </c>
      <c r="B859" t="s">
        <v>70</v>
      </c>
      <c r="C859" t="s">
        <v>10</v>
      </c>
      <c r="D859" t="s">
        <v>11</v>
      </c>
      <c r="E859" s="1">
        <v>1.56437636534802E-3</v>
      </c>
      <c r="F859" s="1">
        <v>1.0976403377414401E-3</v>
      </c>
      <c r="G859" s="1">
        <v>6.3626921319961897E-3</v>
      </c>
      <c r="H859" s="1">
        <v>7.5427800432851704E-3</v>
      </c>
      <c r="I859" s="1">
        <v>7.9270684973441995E-3</v>
      </c>
      <c r="J859" s="50">
        <v>8.6404203810266107E-3</v>
      </c>
      <c r="N859" s="21"/>
      <c r="R859" s="21"/>
    </row>
    <row r="860" spans="1:18">
      <c r="A860" s="7" t="s">
        <v>160</v>
      </c>
      <c r="B860" t="s">
        <v>70</v>
      </c>
      <c r="C860" t="s">
        <v>12</v>
      </c>
      <c r="D860" t="s">
        <v>13</v>
      </c>
      <c r="E860" s="1">
        <v>2.5250367833092299E-2</v>
      </c>
      <c r="F860" s="1">
        <v>3.6979267297676198E-3</v>
      </c>
      <c r="G860" s="1">
        <v>2.20576835895578E-2</v>
      </c>
      <c r="H860" s="1">
        <v>4.0892597146823199E-3</v>
      </c>
      <c r="I860" s="1">
        <v>4.7308051422650099E-2</v>
      </c>
      <c r="J860" s="50">
        <v>7.7871864444499402E-3</v>
      </c>
      <c r="N860" s="21"/>
      <c r="R860" s="21"/>
    </row>
    <row r="861" spans="1:18">
      <c r="A861" s="7" t="s">
        <v>160</v>
      </c>
      <c r="B861" t="s">
        <v>70</v>
      </c>
      <c r="C861" t="s">
        <v>14</v>
      </c>
      <c r="D861" t="s">
        <v>15</v>
      </c>
      <c r="E861" s="1">
        <v>4.7194864390458302E-3</v>
      </c>
      <c r="F861" s="1">
        <v>5.1088260159239804E-3</v>
      </c>
      <c r="G861" s="1">
        <v>4.9536791843410199E-2</v>
      </c>
      <c r="H861" s="1">
        <v>3.0424542040594801E-2</v>
      </c>
      <c r="I861" s="1">
        <v>5.4256278282456001E-2</v>
      </c>
      <c r="J861" s="50">
        <v>3.5533368056518799E-2</v>
      </c>
      <c r="N861" s="21"/>
      <c r="R861" s="21"/>
    </row>
    <row r="862" spans="1:18">
      <c r="A862" s="7" t="s">
        <v>160</v>
      </c>
      <c r="B862" t="s">
        <v>70</v>
      </c>
      <c r="C862" t="s">
        <v>16</v>
      </c>
      <c r="D862" t="s">
        <v>17</v>
      </c>
      <c r="E862" s="1">
        <v>3.5258140106105902E-2</v>
      </c>
      <c r="F862" s="1">
        <v>7.90015152616152E-3</v>
      </c>
      <c r="G862" s="1">
        <v>3.9404344676540602E-2</v>
      </c>
      <c r="H862" s="1">
        <v>7.6715930052391598E-3</v>
      </c>
      <c r="I862" s="1">
        <v>7.4662484782646504E-2</v>
      </c>
      <c r="J862" s="50">
        <v>1.55717445314007E-2</v>
      </c>
      <c r="N862" s="21"/>
      <c r="R862" s="21"/>
    </row>
    <row r="863" spans="1:18">
      <c r="A863" s="7" t="s">
        <v>160</v>
      </c>
      <c r="B863" t="s">
        <v>70</v>
      </c>
      <c r="C863" t="s">
        <v>18</v>
      </c>
      <c r="D863" t="s">
        <v>19</v>
      </c>
      <c r="E863" s="1">
        <v>2.6526991510887399</v>
      </c>
      <c r="F863" s="1">
        <v>0.172818815572538</v>
      </c>
      <c r="G863" s="1">
        <v>1.88319685977104</v>
      </c>
      <c r="H863" s="1">
        <v>0.30773059020355997</v>
      </c>
      <c r="I863" s="1">
        <v>4.5358960108597799</v>
      </c>
      <c r="J863" s="50">
        <v>0.480549405776098</v>
      </c>
      <c r="N863" s="21"/>
      <c r="R863" s="21"/>
    </row>
    <row r="864" spans="1:18">
      <c r="A864" s="7" t="s">
        <v>160</v>
      </c>
      <c r="B864" t="s">
        <v>70</v>
      </c>
      <c r="C864" t="s">
        <v>20</v>
      </c>
      <c r="D864" t="s">
        <v>21</v>
      </c>
      <c r="E864" s="1">
        <v>0.27761641226654898</v>
      </c>
      <c r="F864" s="1">
        <v>4.4046941367525801E-2</v>
      </c>
      <c r="G864" s="1">
        <v>2.0632275039788898E-3</v>
      </c>
      <c r="H864" s="1">
        <v>4.14473934950041E-4</v>
      </c>
      <c r="I864" s="1">
        <v>0.27967963977052801</v>
      </c>
      <c r="J864" s="50">
        <v>4.4461415302475799E-2</v>
      </c>
      <c r="N864" s="21"/>
      <c r="R864" s="21"/>
    </row>
    <row r="865" spans="1:18">
      <c r="A865" s="7" t="s">
        <v>160</v>
      </c>
      <c r="B865" t="s">
        <v>70</v>
      </c>
      <c r="C865" t="s">
        <v>25</v>
      </c>
      <c r="D865" t="s">
        <v>26</v>
      </c>
      <c r="E865" s="1">
        <v>0</v>
      </c>
      <c r="F865" s="1">
        <v>0</v>
      </c>
      <c r="G865" s="1">
        <v>0</v>
      </c>
      <c r="H865" s="1">
        <v>0</v>
      </c>
      <c r="I865" s="1">
        <v>0</v>
      </c>
      <c r="J865" s="50">
        <v>0</v>
      </c>
      <c r="N865" s="21"/>
      <c r="R865" s="21"/>
    </row>
    <row r="866" spans="1:18">
      <c r="A866" s="7" t="s">
        <v>160</v>
      </c>
      <c r="B866" t="s">
        <v>70</v>
      </c>
      <c r="C866" t="s">
        <v>22</v>
      </c>
      <c r="D866" t="s">
        <v>23</v>
      </c>
      <c r="E866" s="1">
        <v>0.140683241507778</v>
      </c>
      <c r="F866" s="1">
        <v>5.9043723745742004E-3</v>
      </c>
      <c r="G866" s="1">
        <v>2.3917285193081499E-2</v>
      </c>
      <c r="H866" s="1">
        <v>8.6529748103793204E-4</v>
      </c>
      <c r="I866" s="1">
        <v>0.16460052670086001</v>
      </c>
      <c r="J866" s="50">
        <v>6.7696698556121296E-3</v>
      </c>
      <c r="N866" s="21"/>
      <c r="R866" s="21"/>
    </row>
    <row r="867" spans="1:18">
      <c r="A867" s="7" t="s">
        <v>161</v>
      </c>
      <c r="B867" t="s">
        <v>70</v>
      </c>
      <c r="C867" t="s">
        <v>2</v>
      </c>
      <c r="D867" t="s">
        <v>3</v>
      </c>
      <c r="E867" s="1">
        <v>9.3573553544336694E-3</v>
      </c>
      <c r="F867" s="1">
        <v>8.2325724491744603E-3</v>
      </c>
      <c r="G867" s="1">
        <v>0.13413963426846001</v>
      </c>
      <c r="H867" s="1">
        <v>5.1597717860196998E-2</v>
      </c>
      <c r="I867" s="1">
        <v>0.14349698962289401</v>
      </c>
      <c r="J867" s="50">
        <v>5.9830290309371398E-2</v>
      </c>
      <c r="N867" s="21"/>
      <c r="R867" s="21"/>
    </row>
    <row r="868" spans="1:18">
      <c r="A868" s="7" t="s">
        <v>161</v>
      </c>
      <c r="B868" t="s">
        <v>70</v>
      </c>
      <c r="C868" t="s">
        <v>4</v>
      </c>
      <c r="D868" t="s">
        <v>5</v>
      </c>
      <c r="E868" s="1">
        <v>3.0657732186324899E-4</v>
      </c>
      <c r="F868" s="1">
        <v>1.10724827285794E-2</v>
      </c>
      <c r="G868" s="1">
        <v>3.09951262552228E-9</v>
      </c>
      <c r="H868" s="1">
        <v>4.3874704906047098E-9</v>
      </c>
      <c r="I868" s="1">
        <v>3.0658042137587401E-4</v>
      </c>
      <c r="J868" s="50">
        <v>1.10724871160499E-2</v>
      </c>
      <c r="N868" s="21"/>
      <c r="R868" s="21"/>
    </row>
    <row r="869" spans="1:18">
      <c r="A869" s="7" t="s">
        <v>161</v>
      </c>
      <c r="B869" t="s">
        <v>70</v>
      </c>
      <c r="C869" t="s">
        <v>6</v>
      </c>
      <c r="D869" t="s">
        <v>7</v>
      </c>
      <c r="E869" s="1">
        <v>3.9453421657681098E-5</v>
      </c>
      <c r="F869" s="1">
        <v>8.2358424251496902E-5</v>
      </c>
      <c r="G869" s="1">
        <v>1.13340878827552E-3</v>
      </c>
      <c r="H869" s="1">
        <v>2.5156489159830998E-3</v>
      </c>
      <c r="I869" s="1">
        <v>1.1728622099331999E-3</v>
      </c>
      <c r="J869" s="50">
        <v>2.5980073402345999E-3</v>
      </c>
      <c r="N869" s="21"/>
      <c r="R869" s="21"/>
    </row>
    <row r="870" spans="1:18">
      <c r="A870" s="7" t="s">
        <v>161</v>
      </c>
      <c r="B870" t="s">
        <v>70</v>
      </c>
      <c r="C870" t="s">
        <v>8</v>
      </c>
      <c r="D870" t="s">
        <v>9</v>
      </c>
      <c r="E870" s="1">
        <v>2.41999722614425E-2</v>
      </c>
      <c r="F870" s="1">
        <v>9.3173445189750504E-3</v>
      </c>
      <c r="G870" s="1">
        <v>0.28310553979977499</v>
      </c>
      <c r="H870" s="1">
        <v>0.140227996981547</v>
      </c>
      <c r="I870" s="1">
        <v>0.30730551206121798</v>
      </c>
      <c r="J870" s="50">
        <v>0.14954534150052201</v>
      </c>
      <c r="N870" s="21"/>
      <c r="R870" s="21"/>
    </row>
    <row r="871" spans="1:18">
      <c r="A871" s="7" t="s">
        <v>161</v>
      </c>
      <c r="B871" t="s">
        <v>70</v>
      </c>
      <c r="C871" t="s">
        <v>10</v>
      </c>
      <c r="D871" t="s">
        <v>11</v>
      </c>
      <c r="E871" s="1">
        <v>4.2074691459891601E-3</v>
      </c>
      <c r="F871" s="1">
        <v>3.11524492937936E-3</v>
      </c>
      <c r="G871" s="1">
        <v>4.12724184162842E-2</v>
      </c>
      <c r="H871" s="1">
        <v>5.0993298047840301E-2</v>
      </c>
      <c r="I871" s="1">
        <v>4.5479887562273398E-2</v>
      </c>
      <c r="J871" s="50">
        <v>5.4108542977219697E-2</v>
      </c>
      <c r="N871" s="21"/>
      <c r="R871" s="21"/>
    </row>
    <row r="872" spans="1:18">
      <c r="A872" s="7" t="s">
        <v>161</v>
      </c>
      <c r="B872" t="s">
        <v>70</v>
      </c>
      <c r="C872" t="s">
        <v>12</v>
      </c>
      <c r="D872" t="s">
        <v>13</v>
      </c>
      <c r="E872" s="1">
        <v>7.7290973099816501E-2</v>
      </c>
      <c r="F872" s="1">
        <v>1.1347629304287401E-2</v>
      </c>
      <c r="G872" s="1">
        <v>0.25464923813288698</v>
      </c>
      <c r="H872" s="1">
        <v>4.7551840201655898E-2</v>
      </c>
      <c r="I872" s="1">
        <v>0.33194021123270401</v>
      </c>
      <c r="J872" s="50">
        <v>5.8899469505943401E-2</v>
      </c>
      <c r="N872" s="21"/>
      <c r="R872" s="21"/>
    </row>
    <row r="873" spans="1:18">
      <c r="A873" s="7" t="s">
        <v>161</v>
      </c>
      <c r="B873" t="s">
        <v>70</v>
      </c>
      <c r="C873" t="s">
        <v>14</v>
      </c>
      <c r="D873" t="s">
        <v>15</v>
      </c>
      <c r="E873" s="1">
        <v>1.0239378171014E-2</v>
      </c>
      <c r="F873" s="1">
        <v>1.1077653134428799E-2</v>
      </c>
      <c r="G873" s="1">
        <v>0.20341381273977999</v>
      </c>
      <c r="H873" s="1">
        <v>0.12600899793362499</v>
      </c>
      <c r="I873" s="1">
        <v>0.21365319091079399</v>
      </c>
      <c r="J873" s="50">
        <v>0.13708665106805401</v>
      </c>
      <c r="N873" s="21"/>
      <c r="R873" s="21"/>
    </row>
    <row r="874" spans="1:18">
      <c r="A874" s="7" t="s">
        <v>161</v>
      </c>
      <c r="B874" t="s">
        <v>70</v>
      </c>
      <c r="C874" t="s">
        <v>16</v>
      </c>
      <c r="D874" t="s">
        <v>17</v>
      </c>
      <c r="E874" s="1">
        <v>0.13893567347948199</v>
      </c>
      <c r="F874" s="1">
        <v>2.7102909455992499E-2</v>
      </c>
      <c r="G874" s="1">
        <v>0.21313242003682001</v>
      </c>
      <c r="H874" s="1">
        <v>4.2345002715444301E-2</v>
      </c>
      <c r="I874" s="1">
        <v>0.35206809351630097</v>
      </c>
      <c r="J874" s="50">
        <v>6.9447912171436699E-2</v>
      </c>
      <c r="N874" s="21"/>
      <c r="R874" s="21"/>
    </row>
    <row r="875" spans="1:18">
      <c r="A875" s="7" t="s">
        <v>161</v>
      </c>
      <c r="B875" t="s">
        <v>70</v>
      </c>
      <c r="C875" t="s">
        <v>18</v>
      </c>
      <c r="D875" t="s">
        <v>19</v>
      </c>
      <c r="E875" s="1">
        <v>1.3156009424361901</v>
      </c>
      <c r="F875" s="1">
        <v>8.6071638716008605E-2</v>
      </c>
      <c r="G875" s="1">
        <v>0.48804791809278503</v>
      </c>
      <c r="H875" s="1">
        <v>8.0207080211185097E-2</v>
      </c>
      <c r="I875" s="1">
        <v>1.80364886052898</v>
      </c>
      <c r="J875" s="50">
        <v>0.16627871892719401</v>
      </c>
      <c r="N875" s="21"/>
      <c r="R875" s="21"/>
    </row>
    <row r="876" spans="1:18">
      <c r="A876" s="7" t="s">
        <v>161</v>
      </c>
      <c r="B876" t="s">
        <v>70</v>
      </c>
      <c r="C876" t="s">
        <v>20</v>
      </c>
      <c r="D876" t="s">
        <v>21</v>
      </c>
      <c r="E876" s="1">
        <v>0.66495989957002699</v>
      </c>
      <c r="F876" s="1">
        <v>0.105432107016387</v>
      </c>
      <c r="G876" s="1">
        <v>7.1093876439194204E-3</v>
      </c>
      <c r="H876" s="1">
        <v>1.42807461418099E-3</v>
      </c>
      <c r="I876" s="1">
        <v>0.67206928721394599</v>
      </c>
      <c r="J876" s="50">
        <v>0.106860181630568</v>
      </c>
      <c r="N876" s="21"/>
      <c r="R876" s="21"/>
    </row>
    <row r="877" spans="1:18">
      <c r="A877" s="7" t="s">
        <v>161</v>
      </c>
      <c r="B877" t="s">
        <v>70</v>
      </c>
      <c r="C877" t="s">
        <v>25</v>
      </c>
      <c r="D877" t="s">
        <v>26</v>
      </c>
      <c r="E877" s="1">
        <v>0</v>
      </c>
      <c r="F877" s="1">
        <v>0</v>
      </c>
      <c r="G877" s="1">
        <v>0</v>
      </c>
      <c r="H877" s="1">
        <v>0</v>
      </c>
      <c r="I877" s="1">
        <v>0</v>
      </c>
      <c r="J877" s="50">
        <v>0</v>
      </c>
      <c r="N877" s="21"/>
      <c r="R877" s="21"/>
    </row>
    <row r="878" spans="1:18">
      <c r="A878" s="7" t="s">
        <v>161</v>
      </c>
      <c r="B878" t="s">
        <v>70</v>
      </c>
      <c r="C878" t="s">
        <v>22</v>
      </c>
      <c r="D878" t="s">
        <v>23</v>
      </c>
      <c r="E878" s="1">
        <v>0.64396361823173998</v>
      </c>
      <c r="F878" s="1">
        <v>2.7035699248368E-2</v>
      </c>
      <c r="G878" s="1">
        <v>0.204792636404932</v>
      </c>
      <c r="H878" s="1">
        <v>7.44084538710556E-3</v>
      </c>
      <c r="I878" s="1">
        <v>0.84875625463667204</v>
      </c>
      <c r="J878" s="50">
        <v>3.4476544635473602E-2</v>
      </c>
      <c r="N878" s="21"/>
      <c r="R878" s="21"/>
    </row>
    <row r="879" spans="1:18">
      <c r="A879" s="7" t="s">
        <v>162</v>
      </c>
      <c r="B879" t="s">
        <v>70</v>
      </c>
      <c r="C879" t="s">
        <v>2</v>
      </c>
      <c r="D879" t="s">
        <v>3</v>
      </c>
      <c r="E879" s="1">
        <v>3.0534696408548098E-3</v>
      </c>
      <c r="F879" s="1">
        <v>2.7739851784257998E-3</v>
      </c>
      <c r="G879" s="1">
        <v>4.1583583935492698E-2</v>
      </c>
      <c r="H879" s="1">
        <v>4.1123736870017899E-2</v>
      </c>
      <c r="I879" s="1">
        <v>4.4637053576347598E-2</v>
      </c>
      <c r="J879" s="50">
        <v>4.3897722048443701E-2</v>
      </c>
      <c r="N879" s="21"/>
      <c r="R879" s="21"/>
    </row>
    <row r="880" spans="1:18">
      <c r="A880" s="7" t="s">
        <v>162</v>
      </c>
      <c r="B880" t="s">
        <v>70</v>
      </c>
      <c r="C880" t="s">
        <v>4</v>
      </c>
      <c r="D880" t="s">
        <v>5</v>
      </c>
      <c r="E880" s="1">
        <v>2.40832899693227E-4</v>
      </c>
      <c r="F880" s="1">
        <v>1.01875310951233E-2</v>
      </c>
      <c r="G880" s="1">
        <v>1.6834886818194699E-10</v>
      </c>
      <c r="H880" s="1">
        <v>9.1383055804514996E-11</v>
      </c>
      <c r="I880" s="1">
        <v>2.4083306804209499E-4</v>
      </c>
      <c r="J880" s="50">
        <v>1.01875311865064E-2</v>
      </c>
      <c r="N880" s="21"/>
      <c r="R880" s="21"/>
    </row>
    <row r="881" spans="1:18">
      <c r="A881" s="7" t="s">
        <v>162</v>
      </c>
      <c r="B881" t="s">
        <v>70</v>
      </c>
      <c r="C881" t="s">
        <v>6</v>
      </c>
      <c r="D881" t="s">
        <v>7</v>
      </c>
      <c r="E881" s="1">
        <v>3.1647699701658201E-6</v>
      </c>
      <c r="F881" s="1">
        <v>6.99445920744627E-6</v>
      </c>
      <c r="G881" s="1">
        <v>2.0389411740320501E-4</v>
      </c>
      <c r="H881" s="1">
        <v>4.5187170213957398E-4</v>
      </c>
      <c r="I881" s="1">
        <v>2.07058887373371E-4</v>
      </c>
      <c r="J881" s="50">
        <v>4.5886616134701999E-4</v>
      </c>
      <c r="N881" s="21"/>
      <c r="R881" s="21"/>
    </row>
    <row r="882" spans="1:18">
      <c r="A882" s="7" t="s">
        <v>162</v>
      </c>
      <c r="B882" t="s">
        <v>70</v>
      </c>
      <c r="C882" t="s">
        <v>8</v>
      </c>
      <c r="D882" t="s">
        <v>9</v>
      </c>
      <c r="E882" s="1">
        <v>7.60994195628493E-3</v>
      </c>
      <c r="F882" s="1">
        <v>3.0058633620198899E-3</v>
      </c>
      <c r="G882" s="1">
        <v>4.1856228009439597E-2</v>
      </c>
      <c r="H882" s="1">
        <v>2.19960545538E-2</v>
      </c>
      <c r="I882" s="1">
        <v>4.9466169965724602E-2</v>
      </c>
      <c r="J882" s="50">
        <v>2.5001917915819901E-2</v>
      </c>
      <c r="N882" s="21"/>
      <c r="R882" s="21"/>
    </row>
    <row r="883" spans="1:18">
      <c r="A883" s="7" t="s">
        <v>162</v>
      </c>
      <c r="B883" t="s">
        <v>70</v>
      </c>
      <c r="C883" t="s">
        <v>10</v>
      </c>
      <c r="D883" t="s">
        <v>11</v>
      </c>
      <c r="E883" s="1">
        <v>1.8906297077641401E-3</v>
      </c>
      <c r="F883" s="1">
        <v>1.4553493857635501E-3</v>
      </c>
      <c r="G883" s="1">
        <v>1.8176412808649501E-2</v>
      </c>
      <c r="H883" s="1">
        <v>2.0571646494451801E-2</v>
      </c>
      <c r="I883" s="1">
        <v>2.00670425164136E-2</v>
      </c>
      <c r="J883" s="50">
        <v>2.2026995880215301E-2</v>
      </c>
      <c r="N883" s="21"/>
      <c r="R883" s="21"/>
    </row>
    <row r="884" spans="1:18">
      <c r="A884" s="7" t="s">
        <v>162</v>
      </c>
      <c r="B884" t="s">
        <v>70</v>
      </c>
      <c r="C884" t="s">
        <v>12</v>
      </c>
      <c r="D884" t="s">
        <v>13</v>
      </c>
      <c r="E884" s="1">
        <v>5.7259503559017301E-2</v>
      </c>
      <c r="F884" s="1">
        <v>8.8575534503759698E-3</v>
      </c>
      <c r="G884" s="1">
        <v>3.6411780778151097E-2</v>
      </c>
      <c r="H884" s="1">
        <v>6.6309386575257303E-3</v>
      </c>
      <c r="I884" s="1">
        <v>9.3671284337168398E-2</v>
      </c>
      <c r="J884" s="50">
        <v>1.5488492107901699E-2</v>
      </c>
      <c r="N884" s="21"/>
      <c r="R884" s="21"/>
    </row>
    <row r="885" spans="1:18">
      <c r="A885" s="7" t="s">
        <v>162</v>
      </c>
      <c r="B885" t="s">
        <v>70</v>
      </c>
      <c r="C885" t="s">
        <v>14</v>
      </c>
      <c r="D885" t="s">
        <v>15</v>
      </c>
      <c r="E885" s="1">
        <v>4.3930083994838899E-3</v>
      </c>
      <c r="F885" s="1">
        <v>4.7715723675215002E-3</v>
      </c>
      <c r="G885" s="1">
        <v>2.7922341838519198E-2</v>
      </c>
      <c r="H885" s="1">
        <v>1.58476579924768E-2</v>
      </c>
      <c r="I885" s="1">
        <v>3.2315350238003103E-2</v>
      </c>
      <c r="J885" s="50">
        <v>2.0619230359998301E-2</v>
      </c>
      <c r="N885" s="21"/>
      <c r="R885" s="21"/>
    </row>
    <row r="886" spans="1:18">
      <c r="A886" s="7" t="s">
        <v>162</v>
      </c>
      <c r="B886" t="s">
        <v>70</v>
      </c>
      <c r="C886" t="s">
        <v>16</v>
      </c>
      <c r="D886" t="s">
        <v>17</v>
      </c>
      <c r="E886" s="1">
        <v>4.99190434209172E-2</v>
      </c>
      <c r="F886" s="1">
        <v>1.0186108586424001E-2</v>
      </c>
      <c r="G886" s="1">
        <v>0.12656631995201001</v>
      </c>
      <c r="H886" s="1">
        <v>2.70454475906424E-2</v>
      </c>
      <c r="I886" s="1">
        <v>0.176485363372927</v>
      </c>
      <c r="J886" s="50">
        <v>3.7231556177066402E-2</v>
      </c>
      <c r="N886" s="21"/>
      <c r="R886" s="21"/>
    </row>
    <row r="887" spans="1:18">
      <c r="A887" s="7" t="s">
        <v>162</v>
      </c>
      <c r="B887" t="s">
        <v>70</v>
      </c>
      <c r="C887" t="s">
        <v>18</v>
      </c>
      <c r="D887" t="s">
        <v>19</v>
      </c>
      <c r="E887" s="1">
        <v>0.506095221282584</v>
      </c>
      <c r="F887" s="1">
        <v>3.3187664955843903E-2</v>
      </c>
      <c r="G887" s="1">
        <v>0.47742191192596201</v>
      </c>
      <c r="H887" s="1">
        <v>8.0889381297033103E-2</v>
      </c>
      <c r="I887" s="1">
        <v>0.98351713320854595</v>
      </c>
      <c r="J887" s="50">
        <v>0.114077046252877</v>
      </c>
      <c r="N887" s="21"/>
      <c r="R887" s="21"/>
    </row>
    <row r="888" spans="1:18">
      <c r="A888" s="7" t="s">
        <v>162</v>
      </c>
      <c r="B888" t="s">
        <v>70</v>
      </c>
      <c r="C888" t="s">
        <v>20</v>
      </c>
      <c r="D888" t="s">
        <v>21</v>
      </c>
      <c r="E888" s="1">
        <v>0.183388564295655</v>
      </c>
      <c r="F888" s="1">
        <v>2.9557097667415499E-2</v>
      </c>
      <c r="G888" s="1">
        <v>1.1942632342365299E-2</v>
      </c>
      <c r="H888" s="1">
        <v>2.4122666615910798E-3</v>
      </c>
      <c r="I888" s="1">
        <v>0.19533119663802001</v>
      </c>
      <c r="J888" s="50">
        <v>3.19693643290066E-2</v>
      </c>
      <c r="N888" s="21"/>
      <c r="R888" s="21"/>
    </row>
    <row r="889" spans="1:18">
      <c r="A889" s="7" t="s">
        <v>162</v>
      </c>
      <c r="B889" t="s">
        <v>70</v>
      </c>
      <c r="C889" t="s">
        <v>25</v>
      </c>
      <c r="D889" t="s">
        <v>26</v>
      </c>
      <c r="E889" s="1">
        <v>0</v>
      </c>
      <c r="F889" s="1">
        <v>0</v>
      </c>
      <c r="G889" s="1">
        <v>0</v>
      </c>
      <c r="H889" s="1">
        <v>0</v>
      </c>
      <c r="I889" s="1">
        <v>0</v>
      </c>
      <c r="J889" s="50">
        <v>0</v>
      </c>
      <c r="N889" s="21"/>
      <c r="R889" s="21"/>
    </row>
    <row r="890" spans="1:18">
      <c r="A890" s="7" t="s">
        <v>162</v>
      </c>
      <c r="B890" t="s">
        <v>70</v>
      </c>
      <c r="C890" t="s">
        <v>22</v>
      </c>
      <c r="D890" t="s">
        <v>23</v>
      </c>
      <c r="E890" s="1">
        <v>0.17313552096887799</v>
      </c>
      <c r="F890" s="1">
        <v>7.5571458655954602E-3</v>
      </c>
      <c r="G890" s="1">
        <v>3.0242672886830399E-2</v>
      </c>
      <c r="H890" s="1">
        <v>1.1737899958374101E-3</v>
      </c>
      <c r="I890" s="1">
        <v>0.20337819385570799</v>
      </c>
      <c r="J890" s="50">
        <v>8.7309358614328699E-3</v>
      </c>
      <c r="N890" s="21"/>
      <c r="R890" s="21"/>
    </row>
    <row r="891" spans="1:18">
      <c r="A891" s="7" t="s">
        <v>163</v>
      </c>
      <c r="B891" t="s">
        <v>70</v>
      </c>
      <c r="C891" t="s">
        <v>2</v>
      </c>
      <c r="D891" t="s">
        <v>3</v>
      </c>
      <c r="E891" s="1">
        <v>7.0443160408683201E-3</v>
      </c>
      <c r="F891" s="1">
        <v>6.6110375216125996E-3</v>
      </c>
      <c r="G891" s="1">
        <v>4.27653770157796E-2</v>
      </c>
      <c r="H891" s="1">
        <v>3.3089004549464097E-2</v>
      </c>
      <c r="I891" s="1">
        <v>4.9809693056647897E-2</v>
      </c>
      <c r="J891" s="50">
        <v>3.9700042071076698E-2</v>
      </c>
      <c r="N891" s="21"/>
      <c r="R891" s="21"/>
    </row>
    <row r="892" spans="1:18">
      <c r="A892" s="7" t="s">
        <v>163</v>
      </c>
      <c r="B892" t="s">
        <v>70</v>
      </c>
      <c r="C892" t="s">
        <v>4</v>
      </c>
      <c r="D892" t="s">
        <v>5</v>
      </c>
      <c r="E892" s="1">
        <v>3.2930080480552797E-4</v>
      </c>
      <c r="F892" s="1">
        <v>1.5795942097900501E-2</v>
      </c>
      <c r="G892" s="1">
        <v>7.4849788238051098E-7</v>
      </c>
      <c r="H892" s="1">
        <v>3.9436368964496202E-6</v>
      </c>
      <c r="I892" s="1">
        <v>3.3004930268790801E-4</v>
      </c>
      <c r="J892" s="50">
        <v>1.57998857347969E-2</v>
      </c>
      <c r="N892" s="21"/>
      <c r="R892" s="21"/>
    </row>
    <row r="893" spans="1:18">
      <c r="A893" s="7" t="s">
        <v>163</v>
      </c>
      <c r="B893" t="s">
        <v>70</v>
      </c>
      <c r="C893" t="s">
        <v>6</v>
      </c>
      <c r="D893" t="s">
        <v>7</v>
      </c>
      <c r="E893" s="1">
        <v>1.47167596706479E-5</v>
      </c>
      <c r="F893" s="1">
        <v>3.3108792103395701E-5</v>
      </c>
      <c r="G893" s="1">
        <v>6.7504955834425898E-3</v>
      </c>
      <c r="H893" s="1">
        <v>1.36191630465449E-2</v>
      </c>
      <c r="I893" s="1">
        <v>6.7652123431132397E-3</v>
      </c>
      <c r="J893" s="50">
        <v>1.3652271838648301E-2</v>
      </c>
      <c r="N893" s="21"/>
      <c r="R893" s="21"/>
    </row>
    <row r="894" spans="1:18">
      <c r="A894" s="7" t="s">
        <v>163</v>
      </c>
      <c r="B894" t="s">
        <v>70</v>
      </c>
      <c r="C894" t="s">
        <v>8</v>
      </c>
      <c r="D894" t="s">
        <v>9</v>
      </c>
      <c r="E894" s="1">
        <v>1.72780017802232E-2</v>
      </c>
      <c r="F894" s="1">
        <v>6.6908363156064302E-3</v>
      </c>
      <c r="G894" s="1">
        <v>3.4449078688729998E-2</v>
      </c>
      <c r="H894" s="1">
        <v>1.5989396464197701E-2</v>
      </c>
      <c r="I894" s="1">
        <v>5.1727080468953197E-2</v>
      </c>
      <c r="J894" s="50">
        <v>2.2680232779804198E-2</v>
      </c>
      <c r="N894" s="21"/>
      <c r="R894" s="21"/>
    </row>
    <row r="895" spans="1:18">
      <c r="A895" s="7" t="s">
        <v>163</v>
      </c>
      <c r="B895" t="s">
        <v>70</v>
      </c>
      <c r="C895" t="s">
        <v>10</v>
      </c>
      <c r="D895" t="s">
        <v>11</v>
      </c>
      <c r="E895" s="1">
        <v>3.60174937119454E-3</v>
      </c>
      <c r="F895" s="1">
        <v>2.6777748419644898E-3</v>
      </c>
      <c r="G895" s="1">
        <v>3.09099503885212E-2</v>
      </c>
      <c r="H895" s="1">
        <v>2.233095068842E-2</v>
      </c>
      <c r="I895" s="1">
        <v>3.45116997597157E-2</v>
      </c>
      <c r="J895" s="50">
        <v>2.5008725530384499E-2</v>
      </c>
      <c r="N895" s="21"/>
      <c r="R895" s="21"/>
    </row>
    <row r="896" spans="1:18">
      <c r="A896" s="7" t="s">
        <v>163</v>
      </c>
      <c r="B896" t="s">
        <v>70</v>
      </c>
      <c r="C896" t="s">
        <v>12</v>
      </c>
      <c r="D896" t="s">
        <v>13</v>
      </c>
      <c r="E896" s="1">
        <v>5.8474836287351797E-2</v>
      </c>
      <c r="F896" s="1">
        <v>8.5935352908677806E-3</v>
      </c>
      <c r="G896" s="1">
        <v>5.6974809323802299E-2</v>
      </c>
      <c r="H896" s="1">
        <v>1.06448147990536E-2</v>
      </c>
      <c r="I896" s="1">
        <v>0.11544964561115401</v>
      </c>
      <c r="J896" s="50">
        <v>1.9238350089921401E-2</v>
      </c>
      <c r="N896" s="21"/>
      <c r="R896" s="21"/>
    </row>
    <row r="897" spans="1:18">
      <c r="A897" s="7" t="s">
        <v>163</v>
      </c>
      <c r="B897" t="s">
        <v>70</v>
      </c>
      <c r="C897" t="s">
        <v>14</v>
      </c>
      <c r="D897" t="s">
        <v>15</v>
      </c>
      <c r="E897" s="1">
        <v>7.7141916765369398E-3</v>
      </c>
      <c r="F897" s="1">
        <v>8.6097435012672894E-3</v>
      </c>
      <c r="G897" s="1">
        <v>2.0660304183864098E-2</v>
      </c>
      <c r="H897" s="1">
        <v>1.2453984963075799E-2</v>
      </c>
      <c r="I897" s="1">
        <v>2.8374495860401E-2</v>
      </c>
      <c r="J897" s="50">
        <v>2.1063728464343099E-2</v>
      </c>
      <c r="N897" s="21"/>
      <c r="R897" s="21"/>
    </row>
    <row r="898" spans="1:18">
      <c r="A898" s="7" t="s">
        <v>163</v>
      </c>
      <c r="B898" t="s">
        <v>70</v>
      </c>
      <c r="C898" t="s">
        <v>16</v>
      </c>
      <c r="D898" t="s">
        <v>17</v>
      </c>
      <c r="E898" s="1">
        <v>0.17022679030031701</v>
      </c>
      <c r="F898" s="1">
        <v>2.8820166848038498E-2</v>
      </c>
      <c r="G898" s="1">
        <v>0.26481254464498399</v>
      </c>
      <c r="H898" s="1">
        <v>3.7718912556272001E-2</v>
      </c>
      <c r="I898" s="1">
        <v>0.435039334945301</v>
      </c>
      <c r="J898" s="50">
        <v>6.6539079404310503E-2</v>
      </c>
      <c r="N898" s="21"/>
      <c r="R898" s="21"/>
    </row>
    <row r="899" spans="1:18">
      <c r="A899" s="7" t="s">
        <v>163</v>
      </c>
      <c r="B899" t="s">
        <v>70</v>
      </c>
      <c r="C899" t="s">
        <v>18</v>
      </c>
      <c r="D899" t="s">
        <v>19</v>
      </c>
      <c r="E899" s="1">
        <v>2.2011815405066302</v>
      </c>
      <c r="F899" s="1">
        <v>0.142503189415604</v>
      </c>
      <c r="G899" s="1">
        <v>0.92090146497182102</v>
      </c>
      <c r="H899" s="1">
        <v>0.14829547838289101</v>
      </c>
      <c r="I899" s="1">
        <v>3.1220830054784501</v>
      </c>
      <c r="J899" s="50">
        <v>0.290798667798495</v>
      </c>
      <c r="N899" s="21"/>
      <c r="R899" s="21"/>
    </row>
    <row r="900" spans="1:18">
      <c r="A900" s="7" t="s">
        <v>163</v>
      </c>
      <c r="B900" t="s">
        <v>70</v>
      </c>
      <c r="C900" t="s">
        <v>20</v>
      </c>
      <c r="D900" t="s">
        <v>21</v>
      </c>
      <c r="E900" s="1">
        <v>0.61450924080348401</v>
      </c>
      <c r="F900" s="1">
        <v>9.7723128523247493E-2</v>
      </c>
      <c r="G900" s="1">
        <v>1.8936218933076999E-2</v>
      </c>
      <c r="H900" s="1">
        <v>3.8038785112071601E-3</v>
      </c>
      <c r="I900" s="1">
        <v>0.63344545973656097</v>
      </c>
      <c r="J900" s="50">
        <v>0.101527007034455</v>
      </c>
      <c r="N900" s="21"/>
      <c r="R900" s="21"/>
    </row>
    <row r="901" spans="1:18">
      <c r="A901" s="7" t="s">
        <v>163</v>
      </c>
      <c r="B901" t="s">
        <v>70</v>
      </c>
      <c r="C901" t="s">
        <v>25</v>
      </c>
      <c r="D901" t="s">
        <v>26</v>
      </c>
      <c r="E901" s="1">
        <v>0</v>
      </c>
      <c r="F901" s="1">
        <v>0</v>
      </c>
      <c r="G901" s="1">
        <v>0</v>
      </c>
      <c r="H901" s="1">
        <v>0</v>
      </c>
      <c r="I901" s="1">
        <v>0</v>
      </c>
      <c r="J901" s="50">
        <v>0</v>
      </c>
      <c r="N901" s="21"/>
      <c r="R901" s="21"/>
    </row>
    <row r="902" spans="1:18">
      <c r="A902" s="7" t="s">
        <v>163</v>
      </c>
      <c r="B902" t="s">
        <v>70</v>
      </c>
      <c r="C902" t="s">
        <v>22</v>
      </c>
      <c r="D902" t="s">
        <v>23</v>
      </c>
      <c r="E902" s="1">
        <v>0.53006715412801297</v>
      </c>
      <c r="F902" s="1">
        <v>2.22174653942439E-2</v>
      </c>
      <c r="G902" s="1">
        <v>0.17023682817094199</v>
      </c>
      <c r="H902" s="1">
        <v>6.1803382985222101E-3</v>
      </c>
      <c r="I902" s="1">
        <v>0.70030398229895496</v>
      </c>
      <c r="J902" s="50">
        <v>2.8397803692766101E-2</v>
      </c>
      <c r="N902" s="21"/>
      <c r="R902" s="21"/>
    </row>
    <row r="903" spans="1:18">
      <c r="A903" s="7" t="s">
        <v>164</v>
      </c>
      <c r="B903" t="s">
        <v>70</v>
      </c>
      <c r="C903" t="s">
        <v>2</v>
      </c>
      <c r="D903" t="s">
        <v>3</v>
      </c>
      <c r="E903" s="1">
        <v>8.5015975209226501E-3</v>
      </c>
      <c r="F903" s="1">
        <v>7.7405302731386799E-3</v>
      </c>
      <c r="G903" s="1">
        <v>3.8212448097307297E-2</v>
      </c>
      <c r="H903" s="1">
        <v>3.3342615660368599E-2</v>
      </c>
      <c r="I903" s="1">
        <v>4.6714045618229998E-2</v>
      </c>
      <c r="J903" s="50">
        <v>4.1083145933507301E-2</v>
      </c>
      <c r="N903" s="21"/>
      <c r="R903" s="21"/>
    </row>
    <row r="904" spans="1:18">
      <c r="A904" s="7" t="s">
        <v>164</v>
      </c>
      <c r="B904" t="s">
        <v>70</v>
      </c>
      <c r="C904" t="s">
        <v>4</v>
      </c>
      <c r="D904" t="s">
        <v>5</v>
      </c>
      <c r="E904" s="1">
        <v>3.6011714691186101E-4</v>
      </c>
      <c r="F904" s="1">
        <v>1.78197906601846E-2</v>
      </c>
      <c r="G904" s="1">
        <v>7.0965572527524699E-4</v>
      </c>
      <c r="H904" s="1">
        <v>1.2019127761278999E-2</v>
      </c>
      <c r="I904" s="1">
        <v>1.0697728721871099E-3</v>
      </c>
      <c r="J904" s="50">
        <v>2.9838918421463599E-2</v>
      </c>
      <c r="N904" s="21"/>
      <c r="R904" s="21"/>
    </row>
    <row r="905" spans="1:18">
      <c r="A905" s="7" t="s">
        <v>164</v>
      </c>
      <c r="B905" t="s">
        <v>70</v>
      </c>
      <c r="C905" t="s">
        <v>6</v>
      </c>
      <c r="D905" t="s">
        <v>7</v>
      </c>
      <c r="E905" s="1">
        <v>3.4184698961410198E-5</v>
      </c>
      <c r="F905" s="1">
        <v>7.6496786300649694E-5</v>
      </c>
      <c r="G905" s="1">
        <v>3.2327557950608002E-2</v>
      </c>
      <c r="H905" s="1">
        <v>6.9505162790947803E-2</v>
      </c>
      <c r="I905" s="1">
        <v>3.2361742649569397E-2</v>
      </c>
      <c r="J905" s="50">
        <v>6.9581659577248406E-2</v>
      </c>
      <c r="N905" s="21"/>
      <c r="R905" s="21"/>
    </row>
    <row r="906" spans="1:18">
      <c r="A906" s="7" t="s">
        <v>164</v>
      </c>
      <c r="B906" t="s">
        <v>70</v>
      </c>
      <c r="C906" t="s">
        <v>8</v>
      </c>
      <c r="D906" t="s">
        <v>9</v>
      </c>
      <c r="E906" s="1">
        <v>2.5077854835713901E-2</v>
      </c>
      <c r="F906" s="1">
        <v>9.6823041371496502E-3</v>
      </c>
      <c r="G906" s="1">
        <v>0.35487100890888101</v>
      </c>
      <c r="H906" s="1">
        <v>0.157940383280955</v>
      </c>
      <c r="I906" s="1">
        <v>0.37994886374459502</v>
      </c>
      <c r="J906" s="50">
        <v>0.16762268741810499</v>
      </c>
      <c r="N906" s="21"/>
      <c r="R906" s="21"/>
    </row>
    <row r="907" spans="1:18">
      <c r="A907" s="7" t="s">
        <v>164</v>
      </c>
      <c r="B907" t="s">
        <v>70</v>
      </c>
      <c r="C907" t="s">
        <v>10</v>
      </c>
      <c r="D907" t="s">
        <v>11</v>
      </c>
      <c r="E907" s="1">
        <v>4.6813814672832799E-3</v>
      </c>
      <c r="F907" s="1">
        <v>3.8338846678764101E-3</v>
      </c>
      <c r="G907" s="1">
        <v>8.4509257702058596E-2</v>
      </c>
      <c r="H907" s="1">
        <v>0.14469028653486199</v>
      </c>
      <c r="I907" s="1">
        <v>8.9190639169341904E-2</v>
      </c>
      <c r="J907" s="50">
        <v>0.148524171202739</v>
      </c>
      <c r="N907" s="21"/>
      <c r="R907" s="21"/>
    </row>
    <row r="908" spans="1:18">
      <c r="A908" s="7" t="s">
        <v>164</v>
      </c>
      <c r="B908" t="s">
        <v>70</v>
      </c>
      <c r="C908" t="s">
        <v>12</v>
      </c>
      <c r="D908" t="s">
        <v>13</v>
      </c>
      <c r="E908" s="1">
        <v>5.9588827636090601E-2</v>
      </c>
      <c r="F908" s="1">
        <v>8.7374111686623693E-3</v>
      </c>
      <c r="G908" s="1">
        <v>4.6549259732225401E-2</v>
      </c>
      <c r="H908" s="1">
        <v>8.6759704723747503E-3</v>
      </c>
      <c r="I908" s="1">
        <v>0.10613808736831599</v>
      </c>
      <c r="J908" s="50">
        <v>1.74133816410371E-2</v>
      </c>
      <c r="N908" s="21"/>
      <c r="R908" s="21"/>
    </row>
    <row r="909" spans="1:18">
      <c r="A909" s="7" t="s">
        <v>164</v>
      </c>
      <c r="B909" t="s">
        <v>70</v>
      </c>
      <c r="C909" t="s">
        <v>14</v>
      </c>
      <c r="D909" t="s">
        <v>15</v>
      </c>
      <c r="E909" s="1">
        <v>8.5669038293774598E-3</v>
      </c>
      <c r="F909" s="1">
        <v>9.5294919351899803E-3</v>
      </c>
      <c r="G909" s="1">
        <v>6.4500241887227597E-2</v>
      </c>
      <c r="H909" s="1">
        <v>4.01323228334384E-2</v>
      </c>
      <c r="I909" s="1">
        <v>7.3067145716605095E-2</v>
      </c>
      <c r="J909" s="50">
        <v>4.9661814768628403E-2</v>
      </c>
      <c r="N909" s="21"/>
      <c r="R909" s="21"/>
    </row>
    <row r="910" spans="1:18">
      <c r="A910" s="7" t="s">
        <v>164</v>
      </c>
      <c r="B910" t="s">
        <v>70</v>
      </c>
      <c r="C910" t="s">
        <v>16</v>
      </c>
      <c r="D910" t="s">
        <v>17</v>
      </c>
      <c r="E910" s="1">
        <v>9.8985717839453494E-2</v>
      </c>
      <c r="F910" s="1">
        <v>2.1212413426010501E-2</v>
      </c>
      <c r="G910" s="1">
        <v>0.11878425068357699</v>
      </c>
      <c r="H910" s="1">
        <v>1.84620925097067E-2</v>
      </c>
      <c r="I910" s="1">
        <v>0.21776996852302999</v>
      </c>
      <c r="J910" s="50">
        <v>3.9674505935717301E-2</v>
      </c>
      <c r="N910" s="21"/>
      <c r="R910" s="21"/>
    </row>
    <row r="911" spans="1:18">
      <c r="A911" s="7" t="s">
        <v>164</v>
      </c>
      <c r="B911" t="s">
        <v>70</v>
      </c>
      <c r="C911" t="s">
        <v>18</v>
      </c>
      <c r="D911" t="s">
        <v>19</v>
      </c>
      <c r="E911" s="1">
        <v>0.94752503090219098</v>
      </c>
      <c r="F911" s="1">
        <v>6.1413857561086201E-2</v>
      </c>
      <c r="G911" s="1">
        <v>9.7981992776640603E-2</v>
      </c>
      <c r="H911" s="1">
        <v>1.5815373929223001E-2</v>
      </c>
      <c r="I911" s="1">
        <v>1.04550702367883</v>
      </c>
      <c r="J911" s="50">
        <v>7.7229231490309205E-2</v>
      </c>
      <c r="N911" s="21"/>
      <c r="R911" s="21"/>
    </row>
    <row r="912" spans="1:18">
      <c r="A912" s="7" t="s">
        <v>164</v>
      </c>
      <c r="B912" t="s">
        <v>70</v>
      </c>
      <c r="C912" t="s">
        <v>20</v>
      </c>
      <c r="D912" t="s">
        <v>21</v>
      </c>
      <c r="E912" s="1">
        <v>0.638660826804613</v>
      </c>
      <c r="F912" s="1">
        <v>0.10147926492241501</v>
      </c>
      <c r="G912" s="1">
        <v>1.75370297247248E-2</v>
      </c>
      <c r="H912" s="1">
        <v>3.52273843106952E-3</v>
      </c>
      <c r="I912" s="1">
        <v>0.65619785652933804</v>
      </c>
      <c r="J912" s="50">
        <v>0.105002003353485</v>
      </c>
      <c r="N912" s="21"/>
      <c r="R912" s="21"/>
    </row>
    <row r="913" spans="1:18">
      <c r="A913" s="7" t="s">
        <v>164</v>
      </c>
      <c r="B913" t="s">
        <v>70</v>
      </c>
      <c r="C913" t="s">
        <v>25</v>
      </c>
      <c r="D913" t="s">
        <v>26</v>
      </c>
      <c r="E913" s="1">
        <v>0</v>
      </c>
      <c r="F913" s="1">
        <v>0</v>
      </c>
      <c r="G913" s="1">
        <v>0</v>
      </c>
      <c r="H913" s="1">
        <v>0</v>
      </c>
      <c r="I913" s="1">
        <v>0</v>
      </c>
      <c r="J913" s="50">
        <v>0</v>
      </c>
      <c r="N913" s="21"/>
      <c r="R913" s="21"/>
    </row>
    <row r="914" spans="1:18">
      <c r="A914" s="7" t="s">
        <v>164</v>
      </c>
      <c r="B914" t="s">
        <v>70</v>
      </c>
      <c r="C914" t="s">
        <v>22</v>
      </c>
      <c r="D914" t="s">
        <v>23</v>
      </c>
      <c r="E914" s="1">
        <v>0.278377671773618</v>
      </c>
      <c r="F914" s="1">
        <v>1.16621021533735E-2</v>
      </c>
      <c r="G914" s="1">
        <v>1.2369667436113599E-2</v>
      </c>
      <c r="H914" s="1">
        <v>4.4779107000928701E-4</v>
      </c>
      <c r="I914" s="1">
        <v>0.290747339209732</v>
      </c>
      <c r="J914" s="50">
        <v>1.21098932233828E-2</v>
      </c>
      <c r="N914" s="21"/>
      <c r="R914" s="21"/>
    </row>
    <row r="915" spans="1:18">
      <c r="A915" s="7" t="s">
        <v>165</v>
      </c>
      <c r="B915" t="s">
        <v>70</v>
      </c>
      <c r="C915" t="s">
        <v>2</v>
      </c>
      <c r="D915" t="s">
        <v>3</v>
      </c>
      <c r="E915" s="1">
        <v>2.45530762560087E-2</v>
      </c>
      <c r="F915" s="1">
        <v>2.33018462310405E-2</v>
      </c>
      <c r="G915" s="1">
        <v>0.14759557276028401</v>
      </c>
      <c r="H915" s="1">
        <v>0.12635045284964899</v>
      </c>
      <c r="I915" s="1">
        <v>0.17214864901629301</v>
      </c>
      <c r="J915" s="50">
        <v>0.14965229908069</v>
      </c>
      <c r="N915" s="21"/>
      <c r="R915" s="21"/>
    </row>
    <row r="916" spans="1:18">
      <c r="A916" s="7" t="s">
        <v>165</v>
      </c>
      <c r="B916" t="s">
        <v>70</v>
      </c>
      <c r="C916" t="s">
        <v>4</v>
      </c>
      <c r="D916" t="s">
        <v>5</v>
      </c>
      <c r="E916" s="1">
        <v>5.4094520361889196E-4</v>
      </c>
      <c r="F916" s="1">
        <v>2.6465385200640099E-2</v>
      </c>
      <c r="G916" s="1">
        <v>3.3313652925165901E-3</v>
      </c>
      <c r="H916" s="1">
        <v>6.19525338205138E-2</v>
      </c>
      <c r="I916" s="1">
        <v>3.8723104961354798E-3</v>
      </c>
      <c r="J916" s="50">
        <v>8.8417919021153896E-2</v>
      </c>
      <c r="N916" s="21"/>
      <c r="R916" s="21"/>
    </row>
    <row r="917" spans="1:18">
      <c r="A917" s="7" t="s">
        <v>165</v>
      </c>
      <c r="B917" t="s">
        <v>70</v>
      </c>
      <c r="C917" t="s">
        <v>6</v>
      </c>
      <c r="D917" t="s">
        <v>7</v>
      </c>
      <c r="E917" s="1">
        <v>1.5720920580090299E-4</v>
      </c>
      <c r="F917" s="1">
        <v>3.3717048634125901E-4</v>
      </c>
      <c r="G917" s="1">
        <v>0.101783011553221</v>
      </c>
      <c r="H917" s="1">
        <v>0.18062677422708401</v>
      </c>
      <c r="I917" s="1">
        <v>0.101940220759022</v>
      </c>
      <c r="J917" s="50">
        <v>0.180963944713425</v>
      </c>
      <c r="N917" s="21"/>
      <c r="R917" s="21"/>
    </row>
    <row r="918" spans="1:18">
      <c r="A918" s="7" t="s">
        <v>165</v>
      </c>
      <c r="B918" t="s">
        <v>70</v>
      </c>
      <c r="C918" t="s">
        <v>8</v>
      </c>
      <c r="D918" t="s">
        <v>9</v>
      </c>
      <c r="E918" s="1">
        <v>6.09475674367791E-2</v>
      </c>
      <c r="F918" s="1">
        <v>2.3283342964074801E-2</v>
      </c>
      <c r="G918" s="1">
        <v>0.49781658062065998</v>
      </c>
      <c r="H918" s="1">
        <v>0.23346780449592799</v>
      </c>
      <c r="I918" s="1">
        <v>0.55876414805743901</v>
      </c>
      <c r="J918" s="50">
        <v>0.25675114746000299</v>
      </c>
      <c r="N918" s="21"/>
      <c r="R918" s="21"/>
    </row>
    <row r="919" spans="1:18">
      <c r="A919" s="7" t="s">
        <v>165</v>
      </c>
      <c r="B919" t="s">
        <v>70</v>
      </c>
      <c r="C919" t="s">
        <v>10</v>
      </c>
      <c r="D919" t="s">
        <v>11</v>
      </c>
      <c r="E919" s="1">
        <v>1.24209525332055E-2</v>
      </c>
      <c r="F919" s="1">
        <v>9.0244321599908493E-3</v>
      </c>
      <c r="G919" s="1">
        <v>7.4969531251138005E-2</v>
      </c>
      <c r="H919" s="1">
        <v>7.4351373546347799E-2</v>
      </c>
      <c r="I919" s="1">
        <v>8.7390483784343498E-2</v>
      </c>
      <c r="J919" s="50">
        <v>8.3375805706338596E-2</v>
      </c>
      <c r="N919" s="21"/>
      <c r="R919" s="21"/>
    </row>
    <row r="920" spans="1:18">
      <c r="A920" s="7" t="s">
        <v>165</v>
      </c>
      <c r="B920" t="s">
        <v>70</v>
      </c>
      <c r="C920" t="s">
        <v>12</v>
      </c>
      <c r="D920" t="s">
        <v>13</v>
      </c>
      <c r="E920" s="1">
        <v>0.223717117334679</v>
      </c>
      <c r="F920" s="1">
        <v>3.4023368610068397E-2</v>
      </c>
      <c r="G920" s="1">
        <v>0.14022934175504401</v>
      </c>
      <c r="H920" s="1">
        <v>2.5555221195710999E-2</v>
      </c>
      <c r="I920" s="1">
        <v>0.36394645908972301</v>
      </c>
      <c r="J920" s="50">
        <v>5.95785898057795E-2</v>
      </c>
      <c r="N920" s="21"/>
      <c r="R920" s="21"/>
    </row>
    <row r="921" spans="1:18">
      <c r="A921" s="7" t="s">
        <v>165</v>
      </c>
      <c r="B921" t="s">
        <v>70</v>
      </c>
      <c r="C921" t="s">
        <v>14</v>
      </c>
      <c r="D921" t="s">
        <v>15</v>
      </c>
      <c r="E921" s="1">
        <v>2.76074704556457E-2</v>
      </c>
      <c r="F921" s="1">
        <v>3.0093514522035798E-2</v>
      </c>
      <c r="G921" s="1">
        <v>0.23034010674354699</v>
      </c>
      <c r="H921" s="1">
        <v>0.136388362843193</v>
      </c>
      <c r="I921" s="1">
        <v>0.25794757719919298</v>
      </c>
      <c r="J921" s="50">
        <v>0.16648187736522799</v>
      </c>
      <c r="N921" s="21"/>
      <c r="R921" s="21"/>
    </row>
    <row r="922" spans="1:18">
      <c r="A922" s="7" t="s">
        <v>165</v>
      </c>
      <c r="B922" t="s">
        <v>70</v>
      </c>
      <c r="C922" t="s">
        <v>16</v>
      </c>
      <c r="D922" t="s">
        <v>17</v>
      </c>
      <c r="E922" s="1">
        <v>0.28991979100142501</v>
      </c>
      <c r="F922" s="1">
        <v>6.2421733594206198E-2</v>
      </c>
      <c r="G922" s="1">
        <v>0.435968397873092</v>
      </c>
      <c r="H922" s="1">
        <v>7.9325711205592703E-2</v>
      </c>
      <c r="I922" s="1">
        <v>0.725888188874517</v>
      </c>
      <c r="J922" s="50">
        <v>0.14174744479979901</v>
      </c>
      <c r="N922" s="21"/>
      <c r="R922" s="21"/>
    </row>
    <row r="923" spans="1:18">
      <c r="A923" s="7" t="s">
        <v>165</v>
      </c>
      <c r="B923" t="s">
        <v>70</v>
      </c>
      <c r="C923" t="s">
        <v>18</v>
      </c>
      <c r="D923" t="s">
        <v>19</v>
      </c>
      <c r="E923" s="1">
        <v>2.9574943646771499</v>
      </c>
      <c r="F923" s="1">
        <v>0.194513835593283</v>
      </c>
      <c r="G923" s="1">
        <v>0.66654050539895704</v>
      </c>
      <c r="H923" s="1">
        <v>0.113259879538418</v>
      </c>
      <c r="I923" s="1">
        <v>3.6240348700761098</v>
      </c>
      <c r="J923" s="50">
        <v>0.30777371513170099</v>
      </c>
      <c r="N923" s="21"/>
      <c r="R923" s="21"/>
    </row>
    <row r="924" spans="1:18">
      <c r="A924" s="7" t="s">
        <v>165</v>
      </c>
      <c r="B924" t="s">
        <v>70</v>
      </c>
      <c r="C924" t="s">
        <v>20</v>
      </c>
      <c r="D924" t="s">
        <v>21</v>
      </c>
      <c r="E924" s="1">
        <v>2.3678017469107502</v>
      </c>
      <c r="F924" s="1">
        <v>0.38223659126737503</v>
      </c>
      <c r="G924" s="1">
        <v>0.56262966427160099</v>
      </c>
      <c r="H924" s="1">
        <v>0.113689466066213</v>
      </c>
      <c r="I924" s="1">
        <v>2.93043141118235</v>
      </c>
      <c r="J924" s="50">
        <v>0.49592605733358802</v>
      </c>
      <c r="N924" s="21"/>
      <c r="R924" s="21"/>
    </row>
    <row r="925" spans="1:18">
      <c r="A925" s="7" t="s">
        <v>165</v>
      </c>
      <c r="B925" t="s">
        <v>70</v>
      </c>
      <c r="C925" t="s">
        <v>25</v>
      </c>
      <c r="D925" t="s">
        <v>26</v>
      </c>
      <c r="E925" s="1">
        <v>0</v>
      </c>
      <c r="F925" s="1">
        <v>0</v>
      </c>
      <c r="G925" s="1">
        <v>0</v>
      </c>
      <c r="H925" s="1">
        <v>0</v>
      </c>
      <c r="I925" s="1">
        <v>0</v>
      </c>
      <c r="J925" s="50">
        <v>0</v>
      </c>
      <c r="N925" s="21"/>
      <c r="R925" s="21"/>
    </row>
    <row r="926" spans="1:18">
      <c r="A926" s="7" t="s">
        <v>165</v>
      </c>
      <c r="B926" t="s">
        <v>70</v>
      </c>
      <c r="C926" t="s">
        <v>22</v>
      </c>
      <c r="D926" t="s">
        <v>23</v>
      </c>
      <c r="E926" s="1">
        <v>1.46060868436345</v>
      </c>
      <c r="F926" s="1">
        <v>6.3983245000635902E-2</v>
      </c>
      <c r="G926" s="1">
        <v>0.36860202813925502</v>
      </c>
      <c r="H926" s="1">
        <v>1.4460679682563701E-2</v>
      </c>
      <c r="I926" s="1">
        <v>1.8292107125027099</v>
      </c>
      <c r="J926" s="50">
        <v>7.8443924683199606E-2</v>
      </c>
      <c r="N926" s="21"/>
      <c r="R926" s="21"/>
    </row>
    <row r="927" spans="1:18">
      <c r="A927" s="7" t="s">
        <v>166</v>
      </c>
      <c r="B927" t="s">
        <v>70</v>
      </c>
      <c r="C927" t="s">
        <v>2</v>
      </c>
      <c r="D927" t="s">
        <v>3</v>
      </c>
      <c r="E927" s="1">
        <v>6.6729024726055602E-3</v>
      </c>
      <c r="F927" s="1">
        <v>6.3135697429495099E-3</v>
      </c>
      <c r="G927" s="1">
        <v>5.7569139704598801E-2</v>
      </c>
      <c r="H927" s="1">
        <v>7.6680107363988198E-2</v>
      </c>
      <c r="I927" s="1">
        <v>6.4242042177204306E-2</v>
      </c>
      <c r="J927" s="50">
        <v>8.2993677106937697E-2</v>
      </c>
      <c r="N927" s="21"/>
      <c r="R927" s="21"/>
    </row>
    <row r="928" spans="1:18">
      <c r="A928" s="7" t="s">
        <v>166</v>
      </c>
      <c r="B928" t="s">
        <v>70</v>
      </c>
      <c r="C928" t="s">
        <v>4</v>
      </c>
      <c r="D928" t="s">
        <v>5</v>
      </c>
      <c r="E928" s="1">
        <v>1.3396941570430001E-4</v>
      </c>
      <c r="F928" s="1">
        <v>7.3114803971935797E-3</v>
      </c>
      <c r="G928" s="1">
        <v>1.1613590714089501E-4</v>
      </c>
      <c r="H928" s="1">
        <v>6.2013196381927396E-4</v>
      </c>
      <c r="I928" s="1">
        <v>2.50105322845195E-4</v>
      </c>
      <c r="J928" s="50">
        <v>7.9316123610128492E-3</v>
      </c>
      <c r="N928" s="21"/>
      <c r="R928" s="21"/>
    </row>
    <row r="929" spans="1:18">
      <c r="A929" s="7" t="s">
        <v>166</v>
      </c>
      <c r="B929" t="s">
        <v>70</v>
      </c>
      <c r="C929" t="s">
        <v>6</v>
      </c>
      <c r="D929" t="s">
        <v>7</v>
      </c>
      <c r="E929" s="1">
        <v>1.3980626737652101E-5</v>
      </c>
      <c r="F929" s="1">
        <v>3.0588271552638902E-5</v>
      </c>
      <c r="G929" s="1">
        <v>5.4386522196585001E-3</v>
      </c>
      <c r="H929" s="1">
        <v>1.2069639844428701E-2</v>
      </c>
      <c r="I929" s="1">
        <v>5.45263284639615E-3</v>
      </c>
      <c r="J929" s="50">
        <v>1.21002281159813E-2</v>
      </c>
      <c r="N929" s="21"/>
      <c r="R929" s="21"/>
    </row>
    <row r="930" spans="1:18">
      <c r="A930" s="7" t="s">
        <v>166</v>
      </c>
      <c r="B930" t="s">
        <v>70</v>
      </c>
      <c r="C930" t="s">
        <v>8</v>
      </c>
      <c r="D930" t="s">
        <v>9</v>
      </c>
      <c r="E930" s="1">
        <v>2.7248818505536499E-2</v>
      </c>
      <c r="F930" s="1">
        <v>1.0521216941996E-2</v>
      </c>
      <c r="G930" s="1">
        <v>0.86838182335102099</v>
      </c>
      <c r="H930" s="1">
        <v>0.47876531346132101</v>
      </c>
      <c r="I930" s="1">
        <v>0.89563064185655705</v>
      </c>
      <c r="J930" s="50">
        <v>0.48928653040331699</v>
      </c>
      <c r="N930" s="21"/>
      <c r="R930" s="21"/>
    </row>
    <row r="931" spans="1:18">
      <c r="A931" s="7" t="s">
        <v>166</v>
      </c>
      <c r="B931" t="s">
        <v>70</v>
      </c>
      <c r="C931" t="s">
        <v>10</v>
      </c>
      <c r="D931" t="s">
        <v>11</v>
      </c>
      <c r="E931" s="1">
        <v>3.1826180636968702E-3</v>
      </c>
      <c r="F931" s="1">
        <v>2.4657921907424601E-3</v>
      </c>
      <c r="G931" s="1">
        <v>4.0071840501037202E-2</v>
      </c>
      <c r="H931" s="1">
        <v>3.2382668301050403E-2</v>
      </c>
      <c r="I931" s="1">
        <v>4.3254458564734102E-2</v>
      </c>
      <c r="J931" s="50">
        <v>3.4848460491792799E-2</v>
      </c>
      <c r="N931" s="21"/>
      <c r="R931" s="21"/>
    </row>
    <row r="932" spans="1:18">
      <c r="A932" s="7" t="s">
        <v>166</v>
      </c>
      <c r="B932" t="s">
        <v>70</v>
      </c>
      <c r="C932" t="s">
        <v>12</v>
      </c>
      <c r="D932" t="s">
        <v>13</v>
      </c>
      <c r="E932" s="1">
        <v>4.0048462062648997E-2</v>
      </c>
      <c r="F932" s="1">
        <v>5.8456862104647803E-3</v>
      </c>
      <c r="G932" s="1">
        <v>4.1696139256688101E-2</v>
      </c>
      <c r="H932" s="1">
        <v>7.7524095088612197E-3</v>
      </c>
      <c r="I932" s="1">
        <v>8.1744601319337098E-2</v>
      </c>
      <c r="J932" s="50">
        <v>1.3598095719326001E-2</v>
      </c>
      <c r="N932" s="21"/>
      <c r="R932" s="21"/>
    </row>
    <row r="933" spans="1:18">
      <c r="A933" s="7" t="s">
        <v>166</v>
      </c>
      <c r="B933" t="s">
        <v>70</v>
      </c>
      <c r="C933" t="s">
        <v>14</v>
      </c>
      <c r="D933" t="s">
        <v>15</v>
      </c>
      <c r="E933" s="1">
        <v>9.1618377653414108E-3</v>
      </c>
      <c r="F933" s="1">
        <v>1.0135492704113701E-2</v>
      </c>
      <c r="G933" s="1">
        <v>3.7647420094650198E-2</v>
      </c>
      <c r="H933" s="1">
        <v>2.1735861360761E-2</v>
      </c>
      <c r="I933" s="1">
        <v>4.6809257859991599E-2</v>
      </c>
      <c r="J933" s="50">
        <v>3.18713540648747E-2</v>
      </c>
      <c r="N933" s="21"/>
      <c r="R933" s="21"/>
    </row>
    <row r="934" spans="1:18">
      <c r="A934" s="7" t="s">
        <v>166</v>
      </c>
      <c r="B934" t="s">
        <v>70</v>
      </c>
      <c r="C934" t="s">
        <v>16</v>
      </c>
      <c r="D934" t="s">
        <v>17</v>
      </c>
      <c r="E934" s="1">
        <v>0.42192515585447299</v>
      </c>
      <c r="F934" s="1">
        <v>6.2568023374618795E-2</v>
      </c>
      <c r="G934" s="1">
        <v>0.58786957614716195</v>
      </c>
      <c r="H934" s="1">
        <v>7.3269628071584006E-2</v>
      </c>
      <c r="I934" s="1">
        <v>1.0097947320016301</v>
      </c>
      <c r="J934" s="50">
        <v>0.13583765144620299</v>
      </c>
      <c r="N934" s="21"/>
      <c r="R934" s="21"/>
    </row>
    <row r="935" spans="1:18">
      <c r="A935" s="7" t="s">
        <v>166</v>
      </c>
      <c r="B935" t="s">
        <v>70</v>
      </c>
      <c r="C935" t="s">
        <v>18</v>
      </c>
      <c r="D935" t="s">
        <v>19</v>
      </c>
      <c r="E935" s="1">
        <v>1.3467489790607901</v>
      </c>
      <c r="F935" s="1">
        <v>8.7593085404247206E-2</v>
      </c>
      <c r="G935" s="1">
        <v>0.34212251688827799</v>
      </c>
      <c r="H935" s="1">
        <v>5.5853778269532202E-2</v>
      </c>
      <c r="I935" s="1">
        <v>1.68887149594907</v>
      </c>
      <c r="J935" s="50">
        <v>0.14344686367377901</v>
      </c>
      <c r="N935" s="21"/>
      <c r="R935" s="21"/>
    </row>
    <row r="936" spans="1:18">
      <c r="A936" s="7" t="s">
        <v>166</v>
      </c>
      <c r="B936" t="s">
        <v>70</v>
      </c>
      <c r="C936" t="s">
        <v>20</v>
      </c>
      <c r="D936" t="s">
        <v>21</v>
      </c>
      <c r="E936" s="1">
        <v>0.49312174199653702</v>
      </c>
      <c r="F936" s="1">
        <v>7.8351119020696303E-2</v>
      </c>
      <c r="G936" s="1">
        <v>0.10649183790920901</v>
      </c>
      <c r="H936" s="1">
        <v>2.14006493759516E-2</v>
      </c>
      <c r="I936" s="1">
        <v>0.59961357990574604</v>
      </c>
      <c r="J936" s="50">
        <v>9.97517683966479E-2</v>
      </c>
      <c r="N936" s="21"/>
      <c r="R936" s="21"/>
    </row>
    <row r="937" spans="1:18">
      <c r="A937" s="7" t="s">
        <v>166</v>
      </c>
      <c r="B937" t="s">
        <v>70</v>
      </c>
      <c r="C937" t="s">
        <v>25</v>
      </c>
      <c r="D937" t="s">
        <v>26</v>
      </c>
      <c r="E937" s="1">
        <v>0</v>
      </c>
      <c r="F937" s="1">
        <v>0</v>
      </c>
      <c r="G937" s="1">
        <v>0</v>
      </c>
      <c r="H937" s="1">
        <v>0</v>
      </c>
      <c r="I937" s="1">
        <v>0</v>
      </c>
      <c r="J937" s="50">
        <v>0</v>
      </c>
      <c r="N937" s="21"/>
      <c r="R937" s="21"/>
    </row>
    <row r="938" spans="1:18">
      <c r="A938" s="7" t="s">
        <v>166</v>
      </c>
      <c r="B938" t="s">
        <v>70</v>
      </c>
      <c r="C938" t="s">
        <v>22</v>
      </c>
      <c r="D938" t="s">
        <v>23</v>
      </c>
      <c r="E938" s="1">
        <v>1.14706794705001</v>
      </c>
      <c r="F938" s="1">
        <v>4.8290089602162703E-2</v>
      </c>
      <c r="G938" s="1">
        <v>0.581293461432001</v>
      </c>
      <c r="H938" s="1">
        <v>2.1083916711062599E-2</v>
      </c>
      <c r="I938" s="1">
        <v>1.72836140848201</v>
      </c>
      <c r="J938" s="50">
        <v>6.9374006313225295E-2</v>
      </c>
      <c r="N938" s="21"/>
      <c r="R938" s="21"/>
    </row>
    <row r="939" spans="1:18">
      <c r="A939" s="7" t="s">
        <v>167</v>
      </c>
      <c r="B939" t="s">
        <v>70</v>
      </c>
      <c r="C939" t="s">
        <v>2</v>
      </c>
      <c r="D939" t="s">
        <v>3</v>
      </c>
      <c r="E939" s="1">
        <v>1.3266491744507799E-2</v>
      </c>
      <c r="F939" s="1">
        <v>1.27831683173418E-2</v>
      </c>
      <c r="G939" s="1">
        <v>0.111235125951174</v>
      </c>
      <c r="H939" s="1">
        <v>0.139658237525562</v>
      </c>
      <c r="I939" s="1">
        <v>0.12450161769568199</v>
      </c>
      <c r="J939" s="50">
        <v>0.152441405842903</v>
      </c>
      <c r="N939" s="21"/>
      <c r="R939" s="21"/>
    </row>
    <row r="940" spans="1:18">
      <c r="A940" s="7" t="s">
        <v>167</v>
      </c>
      <c r="B940" t="s">
        <v>70</v>
      </c>
      <c r="C940" t="s">
        <v>4</v>
      </c>
      <c r="D940" t="s">
        <v>5</v>
      </c>
      <c r="E940" s="1">
        <v>3.8772202822548002E-4</v>
      </c>
      <c r="F940" s="1">
        <v>1.5582858238945899E-2</v>
      </c>
      <c r="G940" s="1">
        <v>1.1850753042970299E-3</v>
      </c>
      <c r="H940" s="1">
        <v>2.24094070972112E-2</v>
      </c>
      <c r="I940" s="1">
        <v>1.5727973325225101E-3</v>
      </c>
      <c r="J940" s="50">
        <v>3.7992265336157099E-2</v>
      </c>
      <c r="N940" s="21"/>
      <c r="R940" s="21"/>
    </row>
    <row r="941" spans="1:18">
      <c r="A941" s="7" t="s">
        <v>167</v>
      </c>
      <c r="B941" t="s">
        <v>70</v>
      </c>
      <c r="C941" t="s">
        <v>6</v>
      </c>
      <c r="D941" t="s">
        <v>7</v>
      </c>
      <c r="E941" s="1">
        <v>5.1866763826763403E-5</v>
      </c>
      <c r="F941" s="1">
        <v>1.1051337782141E-4</v>
      </c>
      <c r="G941" s="1">
        <v>1.5521720752714799E-2</v>
      </c>
      <c r="H941" s="1">
        <v>3.4363197635123098E-2</v>
      </c>
      <c r="I941" s="1">
        <v>1.5573587516541599E-2</v>
      </c>
      <c r="J941" s="50">
        <v>3.4473711012944497E-2</v>
      </c>
      <c r="N941" s="21"/>
      <c r="R941" s="21"/>
    </row>
    <row r="942" spans="1:18">
      <c r="A942" s="7" t="s">
        <v>167</v>
      </c>
      <c r="B942" t="s">
        <v>70</v>
      </c>
      <c r="C942" t="s">
        <v>8</v>
      </c>
      <c r="D942" t="s">
        <v>9</v>
      </c>
      <c r="E942" s="1">
        <v>2.6381161130306599E-2</v>
      </c>
      <c r="F942" s="1">
        <v>1.01925233072045E-2</v>
      </c>
      <c r="G942" s="1">
        <v>6.6996538533484098E-2</v>
      </c>
      <c r="H942" s="1">
        <v>3.4147342667974E-2</v>
      </c>
      <c r="I942" s="1">
        <v>9.3377699663790698E-2</v>
      </c>
      <c r="J942" s="50">
        <v>4.43398659751785E-2</v>
      </c>
      <c r="N942" s="21"/>
      <c r="R942" s="21"/>
    </row>
    <row r="943" spans="1:18">
      <c r="A943" s="7" t="s">
        <v>167</v>
      </c>
      <c r="B943" t="s">
        <v>70</v>
      </c>
      <c r="C943" t="s">
        <v>10</v>
      </c>
      <c r="D943" t="s">
        <v>11</v>
      </c>
      <c r="E943" s="1">
        <v>7.4911847052006701E-3</v>
      </c>
      <c r="F943" s="1">
        <v>5.21924718776739E-3</v>
      </c>
      <c r="G943" s="1">
        <v>3.7506800574255199E-2</v>
      </c>
      <c r="H943" s="1">
        <v>3.3384125442764E-2</v>
      </c>
      <c r="I943" s="1">
        <v>4.4997985279455803E-2</v>
      </c>
      <c r="J943" s="50">
        <v>3.8603372630531402E-2</v>
      </c>
      <c r="N943" s="21"/>
      <c r="R943" s="21"/>
    </row>
    <row r="944" spans="1:18">
      <c r="A944" s="7" t="s">
        <v>167</v>
      </c>
      <c r="B944" t="s">
        <v>70</v>
      </c>
      <c r="C944" t="s">
        <v>12</v>
      </c>
      <c r="D944" t="s">
        <v>13</v>
      </c>
      <c r="E944" s="1">
        <v>9.6169253929266493E-2</v>
      </c>
      <c r="F944" s="1">
        <v>1.451397051405E-2</v>
      </c>
      <c r="G944" s="1">
        <v>2.6558887259131001E-2</v>
      </c>
      <c r="H944" s="1">
        <v>4.7858809024367904E-3</v>
      </c>
      <c r="I944" s="1">
        <v>0.122728141188398</v>
      </c>
      <c r="J944" s="50">
        <v>1.92998514164868E-2</v>
      </c>
      <c r="N944" s="21"/>
      <c r="R944" s="21"/>
    </row>
    <row r="945" spans="1:18">
      <c r="A945" s="7" t="s">
        <v>167</v>
      </c>
      <c r="B945" t="s">
        <v>70</v>
      </c>
      <c r="C945" t="s">
        <v>14</v>
      </c>
      <c r="D945" t="s">
        <v>15</v>
      </c>
      <c r="E945" s="1">
        <v>1.4097890360360899E-2</v>
      </c>
      <c r="F945" s="1">
        <v>1.5417756009107201E-2</v>
      </c>
      <c r="G945" s="1">
        <v>2.5662829012433899E-2</v>
      </c>
      <c r="H945" s="1">
        <v>1.4800764129920801E-2</v>
      </c>
      <c r="I945" s="1">
        <v>3.9760719372794802E-2</v>
      </c>
      <c r="J945" s="50">
        <v>3.0218520139028E-2</v>
      </c>
      <c r="N945" s="21"/>
      <c r="R945" s="21"/>
    </row>
    <row r="946" spans="1:18">
      <c r="A946" s="7" t="s">
        <v>167</v>
      </c>
      <c r="B946" t="s">
        <v>70</v>
      </c>
      <c r="C946" t="s">
        <v>16</v>
      </c>
      <c r="D946" t="s">
        <v>17</v>
      </c>
      <c r="E946" s="1">
        <v>0.13373640395769801</v>
      </c>
      <c r="F946" s="1">
        <v>2.7127931240794399E-2</v>
      </c>
      <c r="G946" s="1">
        <v>0.12463044672041999</v>
      </c>
      <c r="H946" s="1">
        <v>1.9824167560113501E-2</v>
      </c>
      <c r="I946" s="1">
        <v>0.25836685067811799</v>
      </c>
      <c r="J946" s="50">
        <v>4.69520988009079E-2</v>
      </c>
      <c r="N946" s="21"/>
      <c r="R946" s="21"/>
    </row>
    <row r="947" spans="1:18">
      <c r="A947" s="7" t="s">
        <v>167</v>
      </c>
      <c r="B947" t="s">
        <v>70</v>
      </c>
      <c r="C947" t="s">
        <v>18</v>
      </c>
      <c r="D947" t="s">
        <v>19</v>
      </c>
      <c r="E947" s="1">
        <v>4.7532447060065097</v>
      </c>
      <c r="F947" s="1">
        <v>0.31181529509953698</v>
      </c>
      <c r="G947" s="1">
        <v>1.94495275626297</v>
      </c>
      <c r="H947" s="1">
        <v>0.333562253750812</v>
      </c>
      <c r="I947" s="1">
        <v>6.69819746226948</v>
      </c>
      <c r="J947" s="50">
        <v>0.64537754885034904</v>
      </c>
      <c r="N947" s="21"/>
      <c r="R947" s="21"/>
    </row>
    <row r="948" spans="1:18">
      <c r="A948" s="7" t="s">
        <v>167</v>
      </c>
      <c r="B948" t="s">
        <v>70</v>
      </c>
      <c r="C948" t="s">
        <v>20</v>
      </c>
      <c r="D948" t="s">
        <v>21</v>
      </c>
      <c r="E948" s="1">
        <v>1.0175543124545801</v>
      </c>
      <c r="F948" s="1">
        <v>0.16433407246120199</v>
      </c>
      <c r="G948" s="1">
        <v>2.8980630026003502E-2</v>
      </c>
      <c r="H948" s="1">
        <v>5.8613583934468598E-3</v>
      </c>
      <c r="I948" s="1">
        <v>1.0465349424805801</v>
      </c>
      <c r="J948" s="50">
        <v>0.170195430854649</v>
      </c>
      <c r="N948" s="21"/>
      <c r="R948" s="21"/>
    </row>
    <row r="949" spans="1:18">
      <c r="A949" s="7" t="s">
        <v>167</v>
      </c>
      <c r="B949" t="s">
        <v>70</v>
      </c>
      <c r="C949" t="s">
        <v>25</v>
      </c>
      <c r="D949" t="s">
        <v>26</v>
      </c>
      <c r="E949" s="1">
        <v>0</v>
      </c>
      <c r="F949" s="1">
        <v>0</v>
      </c>
      <c r="G949" s="1">
        <v>0</v>
      </c>
      <c r="H949" s="1">
        <v>0</v>
      </c>
      <c r="I949" s="1">
        <v>0</v>
      </c>
      <c r="J949" s="50">
        <v>0</v>
      </c>
      <c r="N949" s="21"/>
      <c r="R949" s="21"/>
    </row>
    <row r="950" spans="1:18">
      <c r="A950" s="7" t="s">
        <v>167</v>
      </c>
      <c r="B950" t="s">
        <v>70</v>
      </c>
      <c r="C950" t="s">
        <v>22</v>
      </c>
      <c r="D950" t="s">
        <v>23</v>
      </c>
      <c r="E950" s="1">
        <v>0.66196389293164004</v>
      </c>
      <c r="F950" s="1">
        <v>2.9159154835778699E-2</v>
      </c>
      <c r="G950" s="1">
        <v>0.12938431890799501</v>
      </c>
      <c r="H950" s="1">
        <v>5.0840018477916697E-3</v>
      </c>
      <c r="I950" s="1">
        <v>0.791348211839635</v>
      </c>
      <c r="J950" s="50">
        <v>3.4243156683570398E-2</v>
      </c>
      <c r="N950" s="21"/>
      <c r="R950" s="21"/>
    </row>
    <row r="951" spans="1:18">
      <c r="A951" s="7" t="s">
        <v>168</v>
      </c>
      <c r="B951" t="s">
        <v>70</v>
      </c>
      <c r="C951" t="s">
        <v>2</v>
      </c>
      <c r="D951" t="s">
        <v>3</v>
      </c>
      <c r="E951" s="1">
        <v>2.6419574088821798E-2</v>
      </c>
      <c r="F951" s="1">
        <v>2.53532224296865E-2</v>
      </c>
      <c r="G951" s="1">
        <v>0.37868851580924101</v>
      </c>
      <c r="H951" s="1">
        <v>0.570632425021525</v>
      </c>
      <c r="I951" s="1">
        <v>0.40510808989806302</v>
      </c>
      <c r="J951" s="50">
        <v>0.59598564745121096</v>
      </c>
      <c r="N951" s="21"/>
      <c r="R951" s="21"/>
    </row>
    <row r="952" spans="1:18">
      <c r="A952" s="7" t="s">
        <v>168</v>
      </c>
      <c r="B952" t="s">
        <v>70</v>
      </c>
      <c r="C952" t="s">
        <v>4</v>
      </c>
      <c r="D952" t="s">
        <v>5</v>
      </c>
      <c r="E952" s="1">
        <v>7.6972801643321201E-4</v>
      </c>
      <c r="F952" s="1">
        <v>3.1307228571268601E-2</v>
      </c>
      <c r="G952" s="1">
        <v>4.9932629138951697E-8</v>
      </c>
      <c r="H952" s="1">
        <v>9.3912879368890697E-8</v>
      </c>
      <c r="I952" s="1">
        <v>7.6977794906235098E-4</v>
      </c>
      <c r="J952" s="50">
        <v>3.1307322484147998E-2</v>
      </c>
      <c r="N952" s="21"/>
      <c r="R952" s="21"/>
    </row>
    <row r="953" spans="1:18">
      <c r="A953" s="7" t="s">
        <v>168</v>
      </c>
      <c r="B953" t="s">
        <v>70</v>
      </c>
      <c r="C953" t="s">
        <v>6</v>
      </c>
      <c r="D953" t="s">
        <v>7</v>
      </c>
      <c r="E953" s="1">
        <v>2.4722201612792198E-4</v>
      </c>
      <c r="F953" s="1">
        <v>5.3168797961238999E-4</v>
      </c>
      <c r="G953" s="1">
        <v>0.54605899775935396</v>
      </c>
      <c r="H953" s="1">
        <v>1.21110730998012</v>
      </c>
      <c r="I953" s="1">
        <v>0.54630621977548199</v>
      </c>
      <c r="J953" s="50">
        <v>1.21163899795973</v>
      </c>
      <c r="N953" s="21"/>
      <c r="R953" s="21"/>
    </row>
    <row r="954" spans="1:18">
      <c r="A954" s="7" t="s">
        <v>168</v>
      </c>
      <c r="B954" t="s">
        <v>70</v>
      </c>
      <c r="C954" t="s">
        <v>8</v>
      </c>
      <c r="D954" t="s">
        <v>9</v>
      </c>
      <c r="E954" s="1">
        <v>6.6945831333464698E-2</v>
      </c>
      <c r="F954" s="1">
        <v>2.5960770825325399E-2</v>
      </c>
      <c r="G954" s="1">
        <v>0.99634403759249501</v>
      </c>
      <c r="H954" s="1">
        <v>0.50301105472363905</v>
      </c>
      <c r="I954" s="1">
        <v>1.06328986892596</v>
      </c>
      <c r="J954" s="50">
        <v>0.52897182554896405</v>
      </c>
      <c r="N954" s="21"/>
      <c r="R954" s="21"/>
    </row>
    <row r="955" spans="1:18">
      <c r="A955" s="7" t="s">
        <v>168</v>
      </c>
      <c r="B955" t="s">
        <v>70</v>
      </c>
      <c r="C955" t="s">
        <v>10</v>
      </c>
      <c r="D955" t="s">
        <v>11</v>
      </c>
      <c r="E955" s="1">
        <v>1.1382204028631E-2</v>
      </c>
      <c r="F955" s="1">
        <v>8.4228507633019208E-3</v>
      </c>
      <c r="G955" s="1">
        <v>0.112830549900463</v>
      </c>
      <c r="H955" s="1">
        <v>9.5140856499750001E-2</v>
      </c>
      <c r="I955" s="1">
        <v>0.12421275392909401</v>
      </c>
      <c r="J955" s="50">
        <v>0.103563707263052</v>
      </c>
      <c r="N955" s="21"/>
      <c r="R955" s="21"/>
    </row>
    <row r="956" spans="1:18">
      <c r="A956" s="7" t="s">
        <v>168</v>
      </c>
      <c r="B956" t="s">
        <v>70</v>
      </c>
      <c r="C956" t="s">
        <v>12</v>
      </c>
      <c r="D956" t="s">
        <v>13</v>
      </c>
      <c r="E956" s="1">
        <v>0.19046091603666301</v>
      </c>
      <c r="F956" s="1">
        <v>2.8242593215533601E-2</v>
      </c>
      <c r="G956" s="1">
        <v>0.16000358478168</v>
      </c>
      <c r="H956" s="1">
        <v>2.9474739667411098E-2</v>
      </c>
      <c r="I956" s="1">
        <v>0.35046450081834202</v>
      </c>
      <c r="J956" s="50">
        <v>5.77173328829447E-2</v>
      </c>
      <c r="N956" s="21"/>
      <c r="R956" s="21"/>
    </row>
    <row r="957" spans="1:18">
      <c r="A957" s="7" t="s">
        <v>168</v>
      </c>
      <c r="B957" t="s">
        <v>70</v>
      </c>
      <c r="C957" t="s">
        <v>14</v>
      </c>
      <c r="D957" t="s">
        <v>15</v>
      </c>
      <c r="E957" s="1">
        <v>3.1756993232237102E-2</v>
      </c>
      <c r="F957" s="1">
        <v>3.4869664168364199E-2</v>
      </c>
      <c r="G957" s="1">
        <v>0.55652199760785903</v>
      </c>
      <c r="H957" s="1">
        <v>0.34204969240559402</v>
      </c>
      <c r="I957" s="1">
        <v>0.58827899084009605</v>
      </c>
      <c r="J957" s="50">
        <v>0.37691935657395897</v>
      </c>
      <c r="N957" s="21"/>
      <c r="R957" s="21"/>
    </row>
    <row r="958" spans="1:18">
      <c r="A958" s="7" t="s">
        <v>168</v>
      </c>
      <c r="B958" t="s">
        <v>70</v>
      </c>
      <c r="C958" t="s">
        <v>16</v>
      </c>
      <c r="D958" t="s">
        <v>17</v>
      </c>
      <c r="E958" s="1">
        <v>0.34870968657057599</v>
      </c>
      <c r="F958" s="1">
        <v>7.4415941239771702E-2</v>
      </c>
      <c r="G958" s="1">
        <v>0.64489793759603897</v>
      </c>
      <c r="H958" s="1">
        <v>9.9360959648640002E-2</v>
      </c>
      <c r="I958" s="1">
        <v>0.99360762416661597</v>
      </c>
      <c r="J958" s="50">
        <v>0.17377690088841199</v>
      </c>
      <c r="N958" s="21"/>
      <c r="R958" s="21"/>
    </row>
    <row r="959" spans="1:18">
      <c r="A959" s="7" t="s">
        <v>168</v>
      </c>
      <c r="B959" t="s">
        <v>70</v>
      </c>
      <c r="C959" t="s">
        <v>18</v>
      </c>
      <c r="D959" t="s">
        <v>19</v>
      </c>
      <c r="E959" s="1">
        <v>3.10946841031424</v>
      </c>
      <c r="F959" s="1">
        <v>0.200729779758751</v>
      </c>
      <c r="G959" s="1">
        <v>0.47380131877027598</v>
      </c>
      <c r="H959" s="1">
        <v>7.6413497013750095E-2</v>
      </c>
      <c r="I959" s="1">
        <v>3.5832697290845199</v>
      </c>
      <c r="J959" s="50">
        <v>0.277143276772501</v>
      </c>
      <c r="N959" s="21"/>
      <c r="R959" s="21"/>
    </row>
    <row r="960" spans="1:18">
      <c r="A960" s="7" t="s">
        <v>168</v>
      </c>
      <c r="B960" t="s">
        <v>70</v>
      </c>
      <c r="C960" t="s">
        <v>20</v>
      </c>
      <c r="D960" t="s">
        <v>21</v>
      </c>
      <c r="E960" s="1">
        <v>4.63178674917555</v>
      </c>
      <c r="F960" s="1">
        <v>0.74012239430978299</v>
      </c>
      <c r="G960" s="1">
        <v>0.77318932753822001</v>
      </c>
      <c r="H960" s="1">
        <v>0.15553174325058999</v>
      </c>
      <c r="I960" s="1">
        <v>5.40497607671377</v>
      </c>
      <c r="J960" s="50">
        <v>0.89565413756037304</v>
      </c>
      <c r="N960" s="21"/>
      <c r="R960" s="21"/>
    </row>
    <row r="961" spans="1:18">
      <c r="A961" s="7" t="s">
        <v>168</v>
      </c>
      <c r="B961" t="s">
        <v>70</v>
      </c>
      <c r="C961" t="s">
        <v>25</v>
      </c>
      <c r="D961" t="s">
        <v>26</v>
      </c>
      <c r="E961" s="1">
        <v>0</v>
      </c>
      <c r="F961" s="1">
        <v>0</v>
      </c>
      <c r="G961" s="1">
        <v>0</v>
      </c>
      <c r="H961" s="1">
        <v>0</v>
      </c>
      <c r="I961" s="1">
        <v>0</v>
      </c>
      <c r="J961" s="50">
        <v>0</v>
      </c>
      <c r="N961" s="21"/>
      <c r="R961" s="21"/>
    </row>
    <row r="962" spans="1:18">
      <c r="A962" s="7" t="s">
        <v>168</v>
      </c>
      <c r="B962" t="s">
        <v>70</v>
      </c>
      <c r="C962" t="s">
        <v>22</v>
      </c>
      <c r="D962" t="s">
        <v>23</v>
      </c>
      <c r="E962" s="1">
        <v>1.1144734066025599</v>
      </c>
      <c r="F962" s="1">
        <v>4.7134047983127703E-2</v>
      </c>
      <c r="G962" s="1">
        <v>0.14238601603569701</v>
      </c>
      <c r="H962" s="1">
        <v>5.22649020894108E-3</v>
      </c>
      <c r="I962" s="1">
        <v>1.2568594226382599</v>
      </c>
      <c r="J962" s="50">
        <v>5.2360538192068803E-2</v>
      </c>
      <c r="N962" s="21"/>
      <c r="R962" s="21"/>
    </row>
    <row r="963" spans="1:18">
      <c r="A963" s="7" t="s">
        <v>169</v>
      </c>
      <c r="B963" t="s">
        <v>70</v>
      </c>
      <c r="C963" t="s">
        <v>2</v>
      </c>
      <c r="D963" t="s">
        <v>3</v>
      </c>
      <c r="E963" s="1">
        <v>8.5818020008017505E-3</v>
      </c>
      <c r="F963" s="1">
        <v>7.8904362693795107E-3</v>
      </c>
      <c r="G963" s="1">
        <v>5.5948807618922798E-2</v>
      </c>
      <c r="H963" s="1">
        <v>3.8761005924850697E-2</v>
      </c>
      <c r="I963" s="1">
        <v>6.4530609619724594E-2</v>
      </c>
      <c r="J963" s="50">
        <v>4.66514421942303E-2</v>
      </c>
      <c r="N963" s="21"/>
      <c r="R963" s="21"/>
    </row>
    <row r="964" spans="1:18">
      <c r="A964" s="7" t="s">
        <v>169</v>
      </c>
      <c r="B964" t="s">
        <v>70</v>
      </c>
      <c r="C964" t="s">
        <v>4</v>
      </c>
      <c r="D964" t="s">
        <v>5</v>
      </c>
      <c r="E964" s="1">
        <v>3.0453726378747701E-4</v>
      </c>
      <c r="F964" s="1">
        <v>1.4139117386962999E-2</v>
      </c>
      <c r="G964" s="1">
        <v>7.0812571883105496E-2</v>
      </c>
      <c r="H964" s="1">
        <v>1.32319982717624</v>
      </c>
      <c r="I964" s="1">
        <v>7.1117109146892996E-2</v>
      </c>
      <c r="J964" s="50">
        <v>1.3373389445632</v>
      </c>
      <c r="N964" s="21"/>
      <c r="R964" s="21"/>
    </row>
    <row r="965" spans="1:18">
      <c r="A965" s="7" t="s">
        <v>169</v>
      </c>
      <c r="B965" t="s">
        <v>70</v>
      </c>
      <c r="C965" t="s">
        <v>6</v>
      </c>
      <c r="D965" t="s">
        <v>7</v>
      </c>
      <c r="E965" s="1">
        <v>1.4743020545313101E-4</v>
      </c>
      <c r="F965" s="1">
        <v>3.16480849700794E-4</v>
      </c>
      <c r="G965" s="1">
        <v>0.36835706112432998</v>
      </c>
      <c r="H965" s="1">
        <v>0.81636218141611805</v>
      </c>
      <c r="I965" s="1">
        <v>0.36850449132978302</v>
      </c>
      <c r="J965" s="50">
        <v>0.81667866226581898</v>
      </c>
      <c r="N965" s="21"/>
      <c r="R965" s="21"/>
    </row>
    <row r="966" spans="1:18">
      <c r="A966" s="7" t="s">
        <v>169</v>
      </c>
      <c r="B966" t="s">
        <v>70</v>
      </c>
      <c r="C966" t="s">
        <v>8</v>
      </c>
      <c r="D966" t="s">
        <v>9</v>
      </c>
      <c r="E966" s="1">
        <v>2.6910803396225601E-2</v>
      </c>
      <c r="F966" s="1">
        <v>1.04318113623319E-2</v>
      </c>
      <c r="G966" s="1">
        <v>0.23751755153582199</v>
      </c>
      <c r="H966" s="1">
        <v>0.124658153357292</v>
      </c>
      <c r="I966" s="1">
        <v>0.26442835493204803</v>
      </c>
      <c r="J966" s="50">
        <v>0.13508996471962401</v>
      </c>
      <c r="N966" s="21"/>
      <c r="R966" s="21"/>
    </row>
    <row r="967" spans="1:18">
      <c r="A967" s="7" t="s">
        <v>169</v>
      </c>
      <c r="B967" t="s">
        <v>70</v>
      </c>
      <c r="C967" t="s">
        <v>10</v>
      </c>
      <c r="D967" t="s">
        <v>11</v>
      </c>
      <c r="E967" s="1">
        <v>5.5183818701248898E-3</v>
      </c>
      <c r="F967" s="1">
        <v>4.0080614903924196E-3</v>
      </c>
      <c r="G967" s="1">
        <v>3.1048968474476201E-2</v>
      </c>
      <c r="H967" s="1">
        <v>2.9600156459113298E-2</v>
      </c>
      <c r="I967" s="1">
        <v>3.6567350344601103E-2</v>
      </c>
      <c r="J967" s="50">
        <v>3.3608217949505803E-2</v>
      </c>
      <c r="N967" s="21"/>
      <c r="R967" s="21"/>
    </row>
    <row r="968" spans="1:18">
      <c r="A968" s="7" t="s">
        <v>169</v>
      </c>
      <c r="B968" t="s">
        <v>70</v>
      </c>
      <c r="C968" t="s">
        <v>12</v>
      </c>
      <c r="D968" t="s">
        <v>13</v>
      </c>
      <c r="E968" s="1">
        <v>0.101182673389829</v>
      </c>
      <c r="F968" s="1">
        <v>1.5476306036316599E-2</v>
      </c>
      <c r="G968" s="1">
        <v>3.5696562179006498E-2</v>
      </c>
      <c r="H968" s="1">
        <v>6.4662975639434503E-3</v>
      </c>
      <c r="I968" s="1">
        <v>0.13687923556883499</v>
      </c>
      <c r="J968" s="50">
        <v>2.19426036002601E-2</v>
      </c>
      <c r="N968" s="21"/>
      <c r="R968" s="21"/>
    </row>
    <row r="969" spans="1:18">
      <c r="A969" s="7" t="s">
        <v>169</v>
      </c>
      <c r="B969" t="s">
        <v>70</v>
      </c>
      <c r="C969" t="s">
        <v>14</v>
      </c>
      <c r="D969" t="s">
        <v>15</v>
      </c>
      <c r="E969" s="1">
        <v>1.3456173424460901E-2</v>
      </c>
      <c r="F969" s="1">
        <v>1.42247985240238E-2</v>
      </c>
      <c r="G969" s="1">
        <v>0.595202684386956</v>
      </c>
      <c r="H969" s="1">
        <v>0.35561890410055502</v>
      </c>
      <c r="I969" s="1">
        <v>0.60865885781141704</v>
      </c>
      <c r="J969" s="50">
        <v>0.369843702624579</v>
      </c>
      <c r="N969" s="21"/>
      <c r="R969" s="21"/>
    </row>
    <row r="970" spans="1:18">
      <c r="A970" s="7" t="s">
        <v>169</v>
      </c>
      <c r="B970" t="s">
        <v>70</v>
      </c>
      <c r="C970" t="s">
        <v>16</v>
      </c>
      <c r="D970" t="s">
        <v>17</v>
      </c>
      <c r="E970" s="1">
        <v>0.168341781250297</v>
      </c>
      <c r="F970" s="1">
        <v>3.1169405338480699E-2</v>
      </c>
      <c r="G970" s="1">
        <v>0.204742993716266</v>
      </c>
      <c r="H970" s="1">
        <v>2.60681711365808E-2</v>
      </c>
      <c r="I970" s="1">
        <v>0.373084774966563</v>
      </c>
      <c r="J970" s="50">
        <v>5.7237576475061502E-2</v>
      </c>
      <c r="N970" s="21"/>
      <c r="R970" s="21"/>
    </row>
    <row r="971" spans="1:18">
      <c r="A971" s="7" t="s">
        <v>169</v>
      </c>
      <c r="B971" t="s">
        <v>70</v>
      </c>
      <c r="C971" t="s">
        <v>18</v>
      </c>
      <c r="D971" t="s">
        <v>19</v>
      </c>
      <c r="E971" s="1">
        <v>1.63910811174634</v>
      </c>
      <c r="F971" s="1">
        <v>0.10746445935429499</v>
      </c>
      <c r="G971" s="1">
        <v>0.49583265006524602</v>
      </c>
      <c r="H971" s="1">
        <v>8.4018206517171096E-2</v>
      </c>
      <c r="I971" s="1">
        <v>2.1349407618115901</v>
      </c>
      <c r="J971" s="50">
        <v>0.19148266587146601</v>
      </c>
      <c r="N971" s="21"/>
      <c r="R971" s="21"/>
    </row>
    <row r="972" spans="1:18">
      <c r="A972" s="7" t="s">
        <v>169</v>
      </c>
      <c r="B972" t="s">
        <v>70</v>
      </c>
      <c r="C972" t="s">
        <v>20</v>
      </c>
      <c r="D972" t="s">
        <v>21</v>
      </c>
      <c r="E972" s="1">
        <v>0.64764778639837395</v>
      </c>
      <c r="F972" s="1">
        <v>0.104359014826981</v>
      </c>
      <c r="G972" s="1">
        <v>1.6079321601114398E-2</v>
      </c>
      <c r="H972" s="1">
        <v>3.2478614179136801E-3</v>
      </c>
      <c r="I972" s="1">
        <v>0.66372710799948798</v>
      </c>
      <c r="J972" s="50">
        <v>0.107606876244895</v>
      </c>
      <c r="N972" s="21"/>
      <c r="R972" s="21"/>
    </row>
    <row r="973" spans="1:18">
      <c r="A973" s="7" t="s">
        <v>169</v>
      </c>
      <c r="B973" t="s">
        <v>70</v>
      </c>
      <c r="C973" t="s">
        <v>25</v>
      </c>
      <c r="D973" t="s">
        <v>26</v>
      </c>
      <c r="E973" s="1">
        <v>0</v>
      </c>
      <c r="F973" s="1">
        <v>0</v>
      </c>
      <c r="G973" s="1">
        <v>0</v>
      </c>
      <c r="H973" s="1">
        <v>0</v>
      </c>
      <c r="I973" s="1">
        <v>0</v>
      </c>
      <c r="J973" s="50">
        <v>0</v>
      </c>
      <c r="N973" s="21"/>
      <c r="R973" s="21"/>
    </row>
    <row r="974" spans="1:18">
      <c r="A974" s="7" t="s">
        <v>169</v>
      </c>
      <c r="B974" t="s">
        <v>70</v>
      </c>
      <c r="C974" t="s">
        <v>22</v>
      </c>
      <c r="D974" t="s">
        <v>23</v>
      </c>
      <c r="E974" s="1">
        <v>1.6162218250896401</v>
      </c>
      <c r="F974" s="1">
        <v>7.0545226918882695E-2</v>
      </c>
      <c r="G974" s="1">
        <v>0.52370497328146304</v>
      </c>
      <c r="H974" s="1">
        <v>2.0300848168571702E-2</v>
      </c>
      <c r="I974" s="1">
        <v>2.1399267983710999</v>
      </c>
      <c r="J974" s="50">
        <v>9.0846075087454403E-2</v>
      </c>
      <c r="N974" s="21"/>
      <c r="R974" s="21"/>
    </row>
    <row r="975" spans="1:18">
      <c r="A975" s="7" t="s">
        <v>170</v>
      </c>
      <c r="B975" t="s">
        <v>70</v>
      </c>
      <c r="C975" t="s">
        <v>2</v>
      </c>
      <c r="D975" t="s">
        <v>3</v>
      </c>
      <c r="E975" s="1">
        <v>1.67881589721437E-2</v>
      </c>
      <c r="F975" s="1">
        <v>1.5709512835757101E-2</v>
      </c>
      <c r="G975" s="1">
        <v>0.118441889948099</v>
      </c>
      <c r="H975" s="1">
        <v>0.108388727398453</v>
      </c>
      <c r="I975" s="1">
        <v>0.13523004892024201</v>
      </c>
      <c r="J975" s="50">
        <v>0.12409824023421</v>
      </c>
      <c r="N975" s="21"/>
      <c r="R975" s="21"/>
    </row>
    <row r="976" spans="1:18">
      <c r="A976" s="7" t="s">
        <v>170</v>
      </c>
      <c r="B976" t="s">
        <v>70</v>
      </c>
      <c r="C976" t="s">
        <v>4</v>
      </c>
      <c r="D976" t="s">
        <v>5</v>
      </c>
      <c r="E976" s="1">
        <v>4.1540496733029201E-4</v>
      </c>
      <c r="F976" s="1">
        <v>2.5160333318363901E-2</v>
      </c>
      <c r="G976" s="1">
        <v>1.6114701854873199E-5</v>
      </c>
      <c r="H976" s="1">
        <v>8.6144100616780296E-5</v>
      </c>
      <c r="I976" s="1">
        <v>4.3151966918516502E-4</v>
      </c>
      <c r="J976" s="50">
        <v>2.5246477418980701E-2</v>
      </c>
      <c r="N976" s="21"/>
      <c r="R976" s="21"/>
    </row>
    <row r="977" spans="1:18">
      <c r="A977" s="7" t="s">
        <v>170</v>
      </c>
      <c r="B977" t="s">
        <v>70</v>
      </c>
      <c r="C977" t="s">
        <v>6</v>
      </c>
      <c r="D977" t="s">
        <v>7</v>
      </c>
      <c r="E977" s="1">
        <v>6.7934129707733205E-5</v>
      </c>
      <c r="F977" s="1">
        <v>1.4805480048540599E-4</v>
      </c>
      <c r="G977" s="1">
        <v>0.12442657252082399</v>
      </c>
      <c r="H977" s="1">
        <v>0.25133843793265698</v>
      </c>
      <c r="I977" s="1">
        <v>0.12449450665053199</v>
      </c>
      <c r="J977" s="50">
        <v>0.251486492733142</v>
      </c>
      <c r="N977" s="21"/>
      <c r="R977" s="21"/>
    </row>
    <row r="978" spans="1:18">
      <c r="A978" s="7" t="s">
        <v>170</v>
      </c>
      <c r="B978" t="s">
        <v>70</v>
      </c>
      <c r="C978" t="s">
        <v>8</v>
      </c>
      <c r="D978" t="s">
        <v>9</v>
      </c>
      <c r="E978" s="1">
        <v>3.7541123933658903E-2</v>
      </c>
      <c r="F978" s="1">
        <v>1.45395994801011E-2</v>
      </c>
      <c r="G978" s="1">
        <v>0.117371327746566</v>
      </c>
      <c r="H978" s="1">
        <v>5.8439974496850997E-2</v>
      </c>
      <c r="I978" s="1">
        <v>0.15491245168022499</v>
      </c>
      <c r="J978" s="50">
        <v>7.2979573976952095E-2</v>
      </c>
      <c r="N978" s="21"/>
      <c r="R978" s="21"/>
    </row>
    <row r="979" spans="1:18">
      <c r="A979" s="7" t="s">
        <v>170</v>
      </c>
      <c r="B979" t="s">
        <v>70</v>
      </c>
      <c r="C979" t="s">
        <v>10</v>
      </c>
      <c r="D979" t="s">
        <v>11</v>
      </c>
      <c r="E979" s="1">
        <v>8.2337837835237907E-3</v>
      </c>
      <c r="F979" s="1">
        <v>5.7569450958978004E-3</v>
      </c>
      <c r="G979" s="1">
        <v>3.5031490465118401E-2</v>
      </c>
      <c r="H979" s="1">
        <v>2.6486920640288701E-2</v>
      </c>
      <c r="I979" s="1">
        <v>4.3265274248642203E-2</v>
      </c>
      <c r="J979" s="50">
        <v>3.2243865736186497E-2</v>
      </c>
      <c r="N979" s="21"/>
      <c r="R979" s="21"/>
    </row>
    <row r="980" spans="1:18">
      <c r="A980" s="7" t="s">
        <v>170</v>
      </c>
      <c r="B980" t="s">
        <v>70</v>
      </c>
      <c r="C980" t="s">
        <v>12</v>
      </c>
      <c r="D980" t="s">
        <v>13</v>
      </c>
      <c r="E980" s="1">
        <v>0.11602742375767899</v>
      </c>
      <c r="F980" s="1">
        <v>1.7155466010571399E-2</v>
      </c>
      <c r="G980" s="1">
        <v>7.7626027102060499E-2</v>
      </c>
      <c r="H980" s="1">
        <v>1.4251745341188501E-2</v>
      </c>
      <c r="I980" s="1">
        <v>0.19365345085974001</v>
      </c>
      <c r="J980" s="50">
        <v>3.1407211351759903E-2</v>
      </c>
      <c r="N980" s="21"/>
      <c r="R980" s="21"/>
    </row>
    <row r="981" spans="1:18">
      <c r="A981" s="7" t="s">
        <v>170</v>
      </c>
      <c r="B981" t="s">
        <v>70</v>
      </c>
      <c r="C981" t="s">
        <v>14</v>
      </c>
      <c r="D981" t="s">
        <v>15</v>
      </c>
      <c r="E981" s="1">
        <v>1.84703865725422E-2</v>
      </c>
      <c r="F981" s="1">
        <v>2.0392676010361599E-2</v>
      </c>
      <c r="G981" s="1">
        <v>0.13085825020668901</v>
      </c>
      <c r="H981" s="1">
        <v>8.0027986472138699E-2</v>
      </c>
      <c r="I981" s="1">
        <v>0.149328636779231</v>
      </c>
      <c r="J981" s="50">
        <v>0.10042066248250001</v>
      </c>
      <c r="N981" s="21"/>
      <c r="R981" s="21"/>
    </row>
    <row r="982" spans="1:18">
      <c r="A982" s="7" t="s">
        <v>170</v>
      </c>
      <c r="B982" t="s">
        <v>70</v>
      </c>
      <c r="C982" t="s">
        <v>16</v>
      </c>
      <c r="D982" t="s">
        <v>17</v>
      </c>
      <c r="E982" s="1">
        <v>0.239921109935569</v>
      </c>
      <c r="F982" s="1">
        <v>4.9249291116883198E-2</v>
      </c>
      <c r="G982" s="1">
        <v>0.20102694319270101</v>
      </c>
      <c r="H982" s="1">
        <v>3.01289794532782E-2</v>
      </c>
      <c r="I982" s="1">
        <v>0.44094805312827001</v>
      </c>
      <c r="J982" s="50">
        <v>7.9378270570161405E-2</v>
      </c>
      <c r="N982" s="21"/>
      <c r="R982" s="21"/>
    </row>
    <row r="983" spans="1:18">
      <c r="A983" s="7" t="s">
        <v>170</v>
      </c>
      <c r="B983" t="s">
        <v>70</v>
      </c>
      <c r="C983" t="s">
        <v>18</v>
      </c>
      <c r="D983" t="s">
        <v>19</v>
      </c>
      <c r="E983" s="1">
        <v>2.0226843810756798</v>
      </c>
      <c r="F983" s="1">
        <v>0.13178738614619301</v>
      </c>
      <c r="G983" s="1">
        <v>0.36359220869598302</v>
      </c>
      <c r="H983" s="1">
        <v>5.9336231162941101E-2</v>
      </c>
      <c r="I983" s="1">
        <v>2.38627658977166</v>
      </c>
      <c r="J983" s="50">
        <v>0.19112361730913399</v>
      </c>
      <c r="N983" s="21"/>
      <c r="R983" s="21"/>
    </row>
    <row r="984" spans="1:18">
      <c r="A984" s="7" t="s">
        <v>170</v>
      </c>
      <c r="B984" t="s">
        <v>70</v>
      </c>
      <c r="C984" t="s">
        <v>20</v>
      </c>
      <c r="D984" t="s">
        <v>21</v>
      </c>
      <c r="E984" s="1">
        <v>1.48394794055892</v>
      </c>
      <c r="F984" s="1">
        <v>0.23839433752164199</v>
      </c>
      <c r="G984" s="1">
        <v>0.30505368161793101</v>
      </c>
      <c r="H984" s="1">
        <v>6.14250060900349E-2</v>
      </c>
      <c r="I984" s="1">
        <v>1.7890016221768501</v>
      </c>
      <c r="J984" s="50">
        <v>0.299819343611677</v>
      </c>
      <c r="N984" s="21"/>
      <c r="R984" s="21"/>
    </row>
    <row r="985" spans="1:18">
      <c r="A985" s="7" t="s">
        <v>170</v>
      </c>
      <c r="B985" t="s">
        <v>70</v>
      </c>
      <c r="C985" t="s">
        <v>25</v>
      </c>
      <c r="D985" t="s">
        <v>26</v>
      </c>
      <c r="E985" s="1">
        <v>0</v>
      </c>
      <c r="F985" s="1">
        <v>0</v>
      </c>
      <c r="G985" s="1">
        <v>0</v>
      </c>
      <c r="H985" s="1">
        <v>0</v>
      </c>
      <c r="I985" s="1">
        <v>0</v>
      </c>
      <c r="J985" s="50">
        <v>0</v>
      </c>
      <c r="N985" s="21"/>
      <c r="R985" s="21"/>
    </row>
    <row r="986" spans="1:18">
      <c r="A986" s="7" t="s">
        <v>170</v>
      </c>
      <c r="B986" t="s">
        <v>70</v>
      </c>
      <c r="C986" t="s">
        <v>22</v>
      </c>
      <c r="D986" t="s">
        <v>23</v>
      </c>
      <c r="E986" s="1">
        <v>0.76966830514352902</v>
      </c>
      <c r="F986" s="1">
        <v>3.2854319927166802E-2</v>
      </c>
      <c r="G986" s="1">
        <v>5.9069758841508301E-2</v>
      </c>
      <c r="H986" s="1">
        <v>2.2447371146101301E-3</v>
      </c>
      <c r="I986" s="1">
        <v>0.82873806398503702</v>
      </c>
      <c r="J986" s="50">
        <v>3.5099057041776897E-2</v>
      </c>
      <c r="N986" s="21"/>
      <c r="R986" s="21"/>
    </row>
    <row r="987" spans="1:18">
      <c r="A987" s="7" t="s">
        <v>85</v>
      </c>
      <c r="B987" t="s">
        <v>70</v>
      </c>
      <c r="C987" t="s">
        <v>2</v>
      </c>
      <c r="D987" t="s">
        <v>3</v>
      </c>
      <c r="E987" s="1">
        <v>2.26463866823493E-2</v>
      </c>
      <c r="F987" s="1">
        <v>2.1899582691477199E-2</v>
      </c>
      <c r="G987" s="1">
        <v>6.8657067671447497E-2</v>
      </c>
      <c r="H987" s="1">
        <v>6.2944052004257095E-2</v>
      </c>
      <c r="I987" s="1">
        <v>9.1303454353796804E-2</v>
      </c>
      <c r="J987" s="50">
        <v>8.4843634695734305E-2</v>
      </c>
      <c r="N987" s="21"/>
      <c r="R987" s="21"/>
    </row>
    <row r="988" spans="1:18">
      <c r="A988" s="7" t="s">
        <v>85</v>
      </c>
      <c r="B988" t="s">
        <v>70</v>
      </c>
      <c r="C988" t="s">
        <v>4</v>
      </c>
      <c r="D988" t="s">
        <v>5</v>
      </c>
      <c r="E988" s="1">
        <v>3.4666577719647299E-4</v>
      </c>
      <c r="F988" s="1">
        <v>2.2771221102198199E-2</v>
      </c>
      <c r="G988" s="1">
        <v>6.3735798380949905E-5</v>
      </c>
      <c r="H988" s="1">
        <v>1.2014636220201199E-3</v>
      </c>
      <c r="I988" s="1">
        <v>4.1040157557742298E-4</v>
      </c>
      <c r="J988" s="50">
        <v>2.3972684724218301E-2</v>
      </c>
      <c r="N988" s="21"/>
      <c r="R988" s="21"/>
    </row>
    <row r="989" spans="1:18">
      <c r="A989" s="7" t="s">
        <v>85</v>
      </c>
      <c r="B989" t="s">
        <v>70</v>
      </c>
      <c r="C989" t="s">
        <v>6</v>
      </c>
      <c r="D989" t="s">
        <v>7</v>
      </c>
      <c r="E989" s="1">
        <v>1.19432937513869E-4</v>
      </c>
      <c r="F989" s="1">
        <v>2.54928119744759E-4</v>
      </c>
      <c r="G989" s="1">
        <v>8.1935314478215008E-3</v>
      </c>
      <c r="H989" s="1">
        <v>1.81208908285031E-2</v>
      </c>
      <c r="I989" s="1">
        <v>8.3129643853353703E-3</v>
      </c>
      <c r="J989" s="50">
        <v>1.8375818948247899E-2</v>
      </c>
      <c r="N989" s="21"/>
      <c r="R989" s="21"/>
    </row>
    <row r="990" spans="1:18">
      <c r="A990" s="7" t="s">
        <v>85</v>
      </c>
      <c r="B990" t="s">
        <v>70</v>
      </c>
      <c r="C990" t="s">
        <v>8</v>
      </c>
      <c r="D990" t="s">
        <v>9</v>
      </c>
      <c r="E990" s="1">
        <v>5.9605741565924998E-2</v>
      </c>
      <c r="F990" s="1">
        <v>2.29783470021565E-2</v>
      </c>
      <c r="G990" s="1">
        <v>0.23529063340914599</v>
      </c>
      <c r="H990" s="1">
        <v>0.11623770280493199</v>
      </c>
      <c r="I990" s="1">
        <v>0.29489637497507099</v>
      </c>
      <c r="J990" s="50">
        <v>0.13921604980708899</v>
      </c>
      <c r="N990" s="21"/>
      <c r="R990" s="21"/>
    </row>
    <row r="991" spans="1:18">
      <c r="A991" s="7" t="s">
        <v>85</v>
      </c>
      <c r="B991" t="s">
        <v>70</v>
      </c>
      <c r="C991" t="s">
        <v>10</v>
      </c>
      <c r="D991" t="s">
        <v>11</v>
      </c>
      <c r="E991" s="1">
        <v>1.1387837356172201E-2</v>
      </c>
      <c r="F991" s="1">
        <v>7.5877772708514996E-3</v>
      </c>
      <c r="G991" s="1">
        <v>5.2229223022100202E-2</v>
      </c>
      <c r="H991" s="1">
        <v>2.99467914751772E-2</v>
      </c>
      <c r="I991" s="1">
        <v>6.3617060378272305E-2</v>
      </c>
      <c r="J991" s="50">
        <v>3.7534568746028701E-2</v>
      </c>
      <c r="N991" s="21"/>
      <c r="R991" s="21"/>
    </row>
    <row r="992" spans="1:18">
      <c r="A992" s="7" t="s">
        <v>85</v>
      </c>
      <c r="B992" t="s">
        <v>70</v>
      </c>
      <c r="C992" t="s">
        <v>12</v>
      </c>
      <c r="D992" t="s">
        <v>13</v>
      </c>
      <c r="E992" s="1">
        <v>0.199415655665135</v>
      </c>
      <c r="F992" s="1">
        <v>2.9986924928786799E-2</v>
      </c>
      <c r="G992" s="1">
        <v>0.107032235244873</v>
      </c>
      <c r="H992" s="1">
        <v>1.9294602171456902E-2</v>
      </c>
      <c r="I992" s="1">
        <v>0.30644789091000901</v>
      </c>
      <c r="J992" s="50">
        <v>4.9281527100243701E-2</v>
      </c>
      <c r="N992" s="21"/>
      <c r="R992" s="21"/>
    </row>
    <row r="993" spans="1:18">
      <c r="A993" s="7" t="s">
        <v>85</v>
      </c>
      <c r="B993" t="s">
        <v>70</v>
      </c>
      <c r="C993" t="s">
        <v>14</v>
      </c>
      <c r="D993" t="s">
        <v>15</v>
      </c>
      <c r="E993" s="1">
        <v>2.6221959485219701E-2</v>
      </c>
      <c r="F993" s="1">
        <v>2.86476842246003E-2</v>
      </c>
      <c r="G993" s="1">
        <v>5.3284190773884403E-2</v>
      </c>
      <c r="H993" s="1">
        <v>3.1116318311071402E-2</v>
      </c>
      <c r="I993" s="1">
        <v>7.9506150259104097E-2</v>
      </c>
      <c r="J993" s="50">
        <v>5.9764002535671601E-2</v>
      </c>
      <c r="N993" s="21"/>
      <c r="R993" s="21"/>
    </row>
    <row r="994" spans="1:18">
      <c r="A994" s="7" t="s">
        <v>85</v>
      </c>
      <c r="B994" t="s">
        <v>70</v>
      </c>
      <c r="C994" t="s">
        <v>16</v>
      </c>
      <c r="D994" t="s">
        <v>17</v>
      </c>
      <c r="E994" s="1">
        <v>1.0419514488532999</v>
      </c>
      <c r="F994" s="1">
        <v>0.15569101942460001</v>
      </c>
      <c r="G994" s="1">
        <v>1.70597066002891</v>
      </c>
      <c r="H994" s="1">
        <v>0.176737715754262</v>
      </c>
      <c r="I994" s="1">
        <v>2.7479221088822201</v>
      </c>
      <c r="J994" s="50">
        <v>0.33242873517886101</v>
      </c>
      <c r="N994" s="21"/>
      <c r="R994" s="21"/>
    </row>
    <row r="995" spans="1:18">
      <c r="A995" s="7" t="s">
        <v>85</v>
      </c>
      <c r="B995" t="s">
        <v>70</v>
      </c>
      <c r="C995" t="s">
        <v>18</v>
      </c>
      <c r="D995" t="s">
        <v>19</v>
      </c>
      <c r="E995" s="1">
        <v>5.9017090907715497</v>
      </c>
      <c r="F995" s="1">
        <v>0.38830013122401702</v>
      </c>
      <c r="G995" s="1">
        <v>3.04231588382138</v>
      </c>
      <c r="H995" s="1">
        <v>0.51691891592188599</v>
      </c>
      <c r="I995" s="1">
        <v>8.9440249745929297</v>
      </c>
      <c r="J995" s="50">
        <v>0.90521904714590296</v>
      </c>
      <c r="N995" s="21"/>
      <c r="R995" s="21"/>
    </row>
    <row r="996" spans="1:18">
      <c r="A996" s="7" t="s">
        <v>85</v>
      </c>
      <c r="B996" t="s">
        <v>70</v>
      </c>
      <c r="C996" t="s">
        <v>20</v>
      </c>
      <c r="D996" t="s">
        <v>21</v>
      </c>
      <c r="E996" s="1">
        <v>2.0782987319998001</v>
      </c>
      <c r="F996" s="1">
        <v>0.335541025754097</v>
      </c>
      <c r="G996" s="1">
        <v>7.8855750729644195E-2</v>
      </c>
      <c r="H996" s="1">
        <v>1.5933108106587799E-2</v>
      </c>
      <c r="I996" s="1">
        <v>2.1571544827294402</v>
      </c>
      <c r="J996" s="50">
        <v>0.35147413386068499</v>
      </c>
      <c r="N996" s="21"/>
      <c r="R996" s="21"/>
    </row>
    <row r="997" spans="1:18">
      <c r="A997" s="7" t="s">
        <v>85</v>
      </c>
      <c r="B997" t="s">
        <v>70</v>
      </c>
      <c r="C997" t="s">
        <v>25</v>
      </c>
      <c r="D997" t="s">
        <v>26</v>
      </c>
      <c r="E997" s="1">
        <v>0</v>
      </c>
      <c r="F997" s="1">
        <v>0</v>
      </c>
      <c r="G997" s="1">
        <v>0</v>
      </c>
      <c r="H997" s="1">
        <v>0</v>
      </c>
      <c r="I997" s="1">
        <v>0</v>
      </c>
      <c r="J997" s="50">
        <v>0</v>
      </c>
      <c r="N997" s="21"/>
      <c r="R997" s="21"/>
    </row>
    <row r="998" spans="1:18">
      <c r="A998" s="7" t="s">
        <v>85</v>
      </c>
      <c r="B998" t="s">
        <v>70</v>
      </c>
      <c r="C998" t="s">
        <v>22</v>
      </c>
      <c r="D998" t="s">
        <v>23</v>
      </c>
      <c r="E998" s="1">
        <v>2.6901703767085698</v>
      </c>
      <c r="F998" s="1">
        <v>0.117830714513021</v>
      </c>
      <c r="G998" s="1">
        <v>0.79466904478766398</v>
      </c>
      <c r="H998" s="1">
        <v>3.1206778605922299E-2</v>
      </c>
      <c r="I998" s="1">
        <v>3.4848394214962299</v>
      </c>
      <c r="J998" s="50">
        <v>0.14903749311894299</v>
      </c>
      <c r="N998" s="21"/>
      <c r="R998" s="21"/>
    </row>
    <row r="999" spans="1:18">
      <c r="A999" s="7" t="s">
        <v>171</v>
      </c>
      <c r="B999" t="s">
        <v>70</v>
      </c>
      <c r="C999" t="s">
        <v>2</v>
      </c>
      <c r="D999" t="s">
        <v>3</v>
      </c>
      <c r="E999" s="1">
        <v>4.1974472835644303E-2</v>
      </c>
      <c r="F999" s="1">
        <v>4.0091483323197799E-2</v>
      </c>
      <c r="G999" s="1">
        <v>0.18602165560403799</v>
      </c>
      <c r="H999" s="1">
        <v>0.16202658780004001</v>
      </c>
      <c r="I999" s="1">
        <v>0.22799612843968201</v>
      </c>
      <c r="J999" s="50">
        <v>0.20211807112323801</v>
      </c>
      <c r="N999" s="21"/>
      <c r="R999" s="21"/>
    </row>
    <row r="1000" spans="1:18">
      <c r="A1000" s="7" t="s">
        <v>171</v>
      </c>
      <c r="B1000" t="s">
        <v>70</v>
      </c>
      <c r="C1000" t="s">
        <v>4</v>
      </c>
      <c r="D1000" t="s">
        <v>5</v>
      </c>
      <c r="E1000" s="1">
        <v>5.8490733857801997E-4</v>
      </c>
      <c r="F1000" s="1">
        <v>2.6780371156443401E-2</v>
      </c>
      <c r="G1000" s="1">
        <v>2.6995020424029701E-4</v>
      </c>
      <c r="H1000" s="1">
        <v>4.3079985344415296E-3</v>
      </c>
      <c r="I1000" s="1">
        <v>8.5485754281831698E-4</v>
      </c>
      <c r="J1000" s="50">
        <v>3.1088369690884899E-2</v>
      </c>
      <c r="N1000" s="21"/>
      <c r="R1000" s="21"/>
    </row>
    <row r="1001" spans="1:18">
      <c r="A1001" s="7" t="s">
        <v>171</v>
      </c>
      <c r="B1001" t="s">
        <v>70</v>
      </c>
      <c r="C1001" t="s">
        <v>6</v>
      </c>
      <c r="D1001" t="s">
        <v>7</v>
      </c>
      <c r="E1001" s="1">
        <v>2.0731556199676199E-3</v>
      </c>
      <c r="F1001" s="1">
        <v>4.4600188750710803E-3</v>
      </c>
      <c r="G1001" s="1">
        <v>13.2542145599137</v>
      </c>
      <c r="H1001" s="1">
        <v>21.757756481983201</v>
      </c>
      <c r="I1001" s="1">
        <v>13.2562877155337</v>
      </c>
      <c r="J1001" s="50">
        <v>21.762216500858301</v>
      </c>
      <c r="N1001" s="21"/>
      <c r="R1001" s="21"/>
    </row>
    <row r="1002" spans="1:18">
      <c r="A1002" s="7" t="s">
        <v>171</v>
      </c>
      <c r="B1002" t="s">
        <v>70</v>
      </c>
      <c r="C1002" t="s">
        <v>8</v>
      </c>
      <c r="D1002" t="s">
        <v>9</v>
      </c>
      <c r="E1002" s="1">
        <v>7.6356728618168196E-2</v>
      </c>
      <c r="F1002" s="1">
        <v>2.9747029363442999E-2</v>
      </c>
      <c r="G1002" s="1">
        <v>0.31640864400812602</v>
      </c>
      <c r="H1002" s="1">
        <v>0.163908997082234</v>
      </c>
      <c r="I1002" s="1">
        <v>0.39276537262629402</v>
      </c>
      <c r="J1002" s="50">
        <v>0.193656026445677</v>
      </c>
      <c r="N1002" s="21"/>
      <c r="R1002" s="21"/>
    </row>
    <row r="1003" spans="1:18">
      <c r="A1003" s="7" t="s">
        <v>171</v>
      </c>
      <c r="B1003" t="s">
        <v>70</v>
      </c>
      <c r="C1003" t="s">
        <v>10</v>
      </c>
      <c r="D1003" t="s">
        <v>11</v>
      </c>
      <c r="E1003" s="1">
        <v>1.7303923393489799E-2</v>
      </c>
      <c r="F1003" s="1">
        <v>1.13504469226556E-2</v>
      </c>
      <c r="G1003" s="1">
        <v>0.10049300774782199</v>
      </c>
      <c r="H1003" s="1">
        <v>5.8398306613209001E-2</v>
      </c>
      <c r="I1003" s="1">
        <v>0.117796931141311</v>
      </c>
      <c r="J1003" s="50">
        <v>6.9748753535864599E-2</v>
      </c>
      <c r="N1003" s="21"/>
      <c r="R1003" s="21"/>
    </row>
    <row r="1004" spans="1:18">
      <c r="A1004" s="7" t="s">
        <v>171</v>
      </c>
      <c r="B1004" t="s">
        <v>70</v>
      </c>
      <c r="C1004" t="s">
        <v>12</v>
      </c>
      <c r="D1004" t="s">
        <v>13</v>
      </c>
      <c r="E1004" s="1">
        <v>0.25356193156083001</v>
      </c>
      <c r="F1004" s="1">
        <v>3.7897686127001999E-2</v>
      </c>
      <c r="G1004" s="1">
        <v>0.118486170937932</v>
      </c>
      <c r="H1004" s="1">
        <v>2.1184072724921701E-2</v>
      </c>
      <c r="I1004" s="1">
        <v>0.37204810249876202</v>
      </c>
      <c r="J1004" s="50">
        <v>5.90817588519238E-2</v>
      </c>
      <c r="N1004" s="21"/>
      <c r="R1004" s="21"/>
    </row>
    <row r="1005" spans="1:18">
      <c r="A1005" s="7" t="s">
        <v>171</v>
      </c>
      <c r="B1005" t="s">
        <v>70</v>
      </c>
      <c r="C1005" t="s">
        <v>14</v>
      </c>
      <c r="D1005" t="s">
        <v>15</v>
      </c>
      <c r="E1005" s="1">
        <v>3.70021461232935E-2</v>
      </c>
      <c r="F1005" s="1">
        <v>4.0395138762536101E-2</v>
      </c>
      <c r="G1005" s="1">
        <v>0.199815759114157</v>
      </c>
      <c r="H1005" s="1">
        <v>0.117483096210262</v>
      </c>
      <c r="I1005" s="1">
        <v>0.23681790523745</v>
      </c>
      <c r="J1005" s="50">
        <v>0.15787823497279799</v>
      </c>
      <c r="N1005" s="21"/>
      <c r="R1005" s="21"/>
    </row>
    <row r="1006" spans="1:18">
      <c r="A1006" s="7" t="s">
        <v>171</v>
      </c>
      <c r="B1006" t="s">
        <v>70</v>
      </c>
      <c r="C1006" t="s">
        <v>16</v>
      </c>
      <c r="D1006" t="s">
        <v>17</v>
      </c>
      <c r="E1006" s="1">
        <v>0.53075185223274701</v>
      </c>
      <c r="F1006" s="1">
        <v>9.3225867621535397E-2</v>
      </c>
      <c r="G1006" s="1">
        <v>0.69420473624648305</v>
      </c>
      <c r="H1006" s="1">
        <v>8.2306561821907598E-2</v>
      </c>
      <c r="I1006" s="1">
        <v>1.2249565884792299</v>
      </c>
      <c r="J1006" s="50">
        <v>0.17553242944344299</v>
      </c>
      <c r="N1006" s="21"/>
      <c r="R1006" s="21"/>
    </row>
    <row r="1007" spans="1:18">
      <c r="A1007" s="7" t="s">
        <v>171</v>
      </c>
      <c r="B1007" t="s">
        <v>70</v>
      </c>
      <c r="C1007" t="s">
        <v>18</v>
      </c>
      <c r="D1007" t="s">
        <v>19</v>
      </c>
      <c r="E1007" s="1">
        <v>9.6654882714160504</v>
      </c>
      <c r="F1007" s="1">
        <v>0.63461172411387601</v>
      </c>
      <c r="G1007" s="1">
        <v>3.5483755291929602</v>
      </c>
      <c r="H1007" s="1">
        <v>0.60831776831586504</v>
      </c>
      <c r="I1007" s="1">
        <v>13.213863800608999</v>
      </c>
      <c r="J1007" s="50">
        <v>1.24292949242974</v>
      </c>
      <c r="N1007" s="21"/>
      <c r="R1007" s="21"/>
    </row>
    <row r="1008" spans="1:18">
      <c r="A1008" s="7" t="s">
        <v>171</v>
      </c>
      <c r="B1008" t="s">
        <v>70</v>
      </c>
      <c r="C1008" t="s">
        <v>20</v>
      </c>
      <c r="D1008" t="s">
        <v>21</v>
      </c>
      <c r="E1008" s="1">
        <v>4.8631259521367696</v>
      </c>
      <c r="F1008" s="1">
        <v>0.78553508700542996</v>
      </c>
      <c r="G1008" s="1">
        <v>1.0766867910128</v>
      </c>
      <c r="H1008" s="1">
        <v>0.217750727009831</v>
      </c>
      <c r="I1008" s="1">
        <v>5.9398127431495702</v>
      </c>
      <c r="J1008" s="50">
        <v>1.0032858140152601</v>
      </c>
      <c r="N1008" s="21"/>
      <c r="R1008" s="21"/>
    </row>
    <row r="1009" spans="1:18">
      <c r="A1009" s="7" t="s">
        <v>171</v>
      </c>
      <c r="B1009" t="s">
        <v>70</v>
      </c>
      <c r="C1009" t="s">
        <v>25</v>
      </c>
      <c r="D1009" t="s">
        <v>26</v>
      </c>
      <c r="E1009" s="1">
        <v>0</v>
      </c>
      <c r="F1009" s="1">
        <v>0</v>
      </c>
      <c r="G1009" s="1">
        <v>0</v>
      </c>
      <c r="H1009" s="1">
        <v>0</v>
      </c>
      <c r="I1009" s="1">
        <v>0</v>
      </c>
      <c r="J1009" s="50">
        <v>0</v>
      </c>
      <c r="N1009" s="21"/>
      <c r="R1009" s="21"/>
    </row>
    <row r="1010" spans="1:18">
      <c r="A1010" s="7" t="s">
        <v>171</v>
      </c>
      <c r="B1010" t="s">
        <v>70</v>
      </c>
      <c r="C1010" t="s">
        <v>22</v>
      </c>
      <c r="D1010" t="s">
        <v>23</v>
      </c>
      <c r="E1010" s="1">
        <v>3.1833119685909899</v>
      </c>
      <c r="F1010" s="1">
        <v>0.14021906017796201</v>
      </c>
      <c r="G1010" s="1">
        <v>1.0022817557796699</v>
      </c>
      <c r="H1010" s="1">
        <v>3.9437281318232202E-2</v>
      </c>
      <c r="I1010" s="1">
        <v>4.1855937243706602</v>
      </c>
      <c r="J1010" s="50">
        <v>0.179656341496194</v>
      </c>
      <c r="N1010" s="21"/>
      <c r="R1010" s="21"/>
    </row>
    <row r="1011" spans="1:18">
      <c r="A1011" s="7" t="s">
        <v>172</v>
      </c>
      <c r="B1011" t="s">
        <v>70</v>
      </c>
      <c r="C1011" t="s">
        <v>2</v>
      </c>
      <c r="D1011" t="s">
        <v>3</v>
      </c>
      <c r="E1011" s="1">
        <v>1.4382974885647199E-2</v>
      </c>
      <c r="F1011" s="1">
        <v>1.40716575588479E-2</v>
      </c>
      <c r="G1011" s="1">
        <v>5.4343280273829599E-2</v>
      </c>
      <c r="H1011" s="1">
        <v>4.9612517900629503E-2</v>
      </c>
      <c r="I1011" s="1">
        <v>6.8726255159476904E-2</v>
      </c>
      <c r="J1011" s="50">
        <v>6.3684175459477396E-2</v>
      </c>
      <c r="N1011" s="21"/>
      <c r="R1011" s="21"/>
    </row>
    <row r="1012" spans="1:18">
      <c r="A1012" s="7" t="s">
        <v>172</v>
      </c>
      <c r="B1012" t="s">
        <v>70</v>
      </c>
      <c r="C1012" t="s">
        <v>4</v>
      </c>
      <c r="D1012" t="s">
        <v>5</v>
      </c>
      <c r="E1012" s="1">
        <v>2.6529401674292802E-4</v>
      </c>
      <c r="F1012" s="1">
        <v>1.12860468265094E-2</v>
      </c>
      <c r="G1012" s="1">
        <v>9.6993847114119104E-6</v>
      </c>
      <c r="H1012" s="1">
        <v>5.2707835448800203E-5</v>
      </c>
      <c r="I1012" s="1">
        <v>2.7499340145434E-4</v>
      </c>
      <c r="J1012" s="50">
        <v>1.13387546619582E-2</v>
      </c>
      <c r="N1012" s="21"/>
      <c r="R1012" s="21"/>
    </row>
    <row r="1013" spans="1:18">
      <c r="A1013" s="7" t="s">
        <v>172</v>
      </c>
      <c r="B1013" t="s">
        <v>70</v>
      </c>
      <c r="C1013" t="s">
        <v>6</v>
      </c>
      <c r="D1013" t="s">
        <v>7</v>
      </c>
      <c r="E1013" s="1">
        <v>4.25284329887747E-5</v>
      </c>
      <c r="F1013" s="1">
        <v>9.4772556202987998E-5</v>
      </c>
      <c r="G1013" s="1">
        <v>5.84440309538466E-2</v>
      </c>
      <c r="H1013" s="1">
        <v>9.6057124360973606E-2</v>
      </c>
      <c r="I1013" s="1">
        <v>5.8486559386835398E-2</v>
      </c>
      <c r="J1013" s="50">
        <v>9.6151896917176599E-2</v>
      </c>
      <c r="N1013" s="21"/>
      <c r="R1013" s="21"/>
    </row>
    <row r="1014" spans="1:18">
      <c r="A1014" s="7" t="s">
        <v>172</v>
      </c>
      <c r="B1014" t="s">
        <v>70</v>
      </c>
      <c r="C1014" t="s">
        <v>8</v>
      </c>
      <c r="D1014" t="s">
        <v>9</v>
      </c>
      <c r="E1014" s="1">
        <v>4.5934898910582903E-2</v>
      </c>
      <c r="F1014" s="1">
        <v>1.83306751371793E-2</v>
      </c>
      <c r="G1014" s="1">
        <v>0.241167362934886</v>
      </c>
      <c r="H1014" s="1">
        <v>0.109509883647888</v>
      </c>
      <c r="I1014" s="1">
        <v>0.287102261845469</v>
      </c>
      <c r="J1014" s="50">
        <v>0.127840558785068</v>
      </c>
      <c r="N1014" s="21"/>
      <c r="R1014" s="21"/>
    </row>
    <row r="1015" spans="1:18">
      <c r="A1015" s="7" t="s">
        <v>172</v>
      </c>
      <c r="B1015" t="s">
        <v>70</v>
      </c>
      <c r="C1015" t="s">
        <v>10</v>
      </c>
      <c r="D1015" t="s">
        <v>11</v>
      </c>
      <c r="E1015" s="1">
        <v>7.4703112289602304E-3</v>
      </c>
      <c r="F1015" s="1">
        <v>5.0212873484927903E-3</v>
      </c>
      <c r="G1015" s="1">
        <v>3.8467923367343199E-2</v>
      </c>
      <c r="H1015" s="1">
        <v>4.3235316503317398E-2</v>
      </c>
      <c r="I1015" s="1">
        <v>4.5938234596303397E-2</v>
      </c>
      <c r="J1015" s="50">
        <v>4.8256603851810201E-2</v>
      </c>
      <c r="N1015" s="21"/>
      <c r="R1015" s="21"/>
    </row>
    <row r="1016" spans="1:18">
      <c r="A1016" s="7" t="s">
        <v>172</v>
      </c>
      <c r="B1016" t="s">
        <v>70</v>
      </c>
      <c r="C1016" t="s">
        <v>12</v>
      </c>
      <c r="D1016" t="s">
        <v>13</v>
      </c>
      <c r="E1016" s="1">
        <v>0.12896252985637999</v>
      </c>
      <c r="F1016" s="1">
        <v>1.95316971424284E-2</v>
      </c>
      <c r="G1016" s="1">
        <v>6.6186569349222499E-2</v>
      </c>
      <c r="H1016" s="1">
        <v>1.1810618789331101E-2</v>
      </c>
      <c r="I1016" s="1">
        <v>0.195149099205603</v>
      </c>
      <c r="J1016" s="50">
        <v>3.1342315931759401E-2</v>
      </c>
      <c r="N1016" s="21"/>
      <c r="R1016" s="21"/>
    </row>
    <row r="1017" spans="1:18">
      <c r="A1017" s="7" t="s">
        <v>172</v>
      </c>
      <c r="B1017" t="s">
        <v>70</v>
      </c>
      <c r="C1017" t="s">
        <v>14</v>
      </c>
      <c r="D1017" t="s">
        <v>15</v>
      </c>
      <c r="E1017" s="1">
        <v>2.97772319848955E-2</v>
      </c>
      <c r="F1017" s="1">
        <v>3.1804544400768797E-2</v>
      </c>
      <c r="G1017" s="1">
        <v>5.74372766158249E-2</v>
      </c>
      <c r="H1017" s="1">
        <v>3.3200283267598302E-2</v>
      </c>
      <c r="I1017" s="1">
        <v>8.72145086007204E-2</v>
      </c>
      <c r="J1017" s="50">
        <v>6.5004827668367099E-2</v>
      </c>
      <c r="N1017" s="21"/>
      <c r="R1017" s="21"/>
    </row>
    <row r="1018" spans="1:18">
      <c r="A1018" s="7" t="s">
        <v>172</v>
      </c>
      <c r="B1018" t="s">
        <v>70</v>
      </c>
      <c r="C1018" t="s">
        <v>16</v>
      </c>
      <c r="D1018" t="s">
        <v>17</v>
      </c>
      <c r="E1018" s="1">
        <v>1.0665185421371901</v>
      </c>
      <c r="F1018" s="1">
        <v>0.150242045928111</v>
      </c>
      <c r="G1018" s="1">
        <v>1.7642839914224699</v>
      </c>
      <c r="H1018" s="1">
        <v>0.17844681678975799</v>
      </c>
      <c r="I1018" s="1">
        <v>2.83080253355967</v>
      </c>
      <c r="J1018" s="50">
        <v>0.32868886271786901</v>
      </c>
      <c r="N1018" s="21"/>
      <c r="R1018" s="21"/>
    </row>
    <row r="1019" spans="1:18">
      <c r="A1019" s="7" t="s">
        <v>172</v>
      </c>
      <c r="B1019" t="s">
        <v>70</v>
      </c>
      <c r="C1019" t="s">
        <v>18</v>
      </c>
      <c r="D1019" t="s">
        <v>19</v>
      </c>
      <c r="E1019" s="1">
        <v>37.7111350179593</v>
      </c>
      <c r="F1019" s="1">
        <v>2.4767418517762398</v>
      </c>
      <c r="G1019" s="1">
        <v>25.048391650166</v>
      </c>
      <c r="H1019" s="1">
        <v>4.2923053122879704</v>
      </c>
      <c r="I1019" s="1">
        <v>62.759526668125297</v>
      </c>
      <c r="J1019" s="50">
        <v>6.7690471640642098</v>
      </c>
      <c r="N1019" s="21"/>
      <c r="R1019" s="21"/>
    </row>
    <row r="1020" spans="1:18">
      <c r="A1020" s="7" t="s">
        <v>172</v>
      </c>
      <c r="B1020" t="s">
        <v>70</v>
      </c>
      <c r="C1020" t="s">
        <v>20</v>
      </c>
      <c r="D1020" t="s">
        <v>21</v>
      </c>
      <c r="E1020" s="1">
        <v>1.2760974201064901</v>
      </c>
      <c r="F1020" s="1">
        <v>0.206130268635423</v>
      </c>
      <c r="G1020" s="1">
        <v>0.14028339611219701</v>
      </c>
      <c r="H1020" s="1">
        <v>2.8369672843513199E-2</v>
      </c>
      <c r="I1020" s="1">
        <v>1.4163808162186899</v>
      </c>
      <c r="J1020" s="50">
        <v>0.23449994147893599</v>
      </c>
      <c r="N1020" s="21"/>
      <c r="R1020" s="21"/>
    </row>
    <row r="1021" spans="1:18">
      <c r="A1021" s="7" t="s">
        <v>172</v>
      </c>
      <c r="B1021" t="s">
        <v>70</v>
      </c>
      <c r="C1021" t="s">
        <v>25</v>
      </c>
      <c r="D1021" t="s">
        <v>26</v>
      </c>
      <c r="E1021" s="1">
        <v>0</v>
      </c>
      <c r="F1021" s="1">
        <v>0</v>
      </c>
      <c r="G1021" s="1">
        <v>0</v>
      </c>
      <c r="H1021" s="1">
        <v>0</v>
      </c>
      <c r="I1021" s="1">
        <v>0</v>
      </c>
      <c r="J1021" s="50">
        <v>0</v>
      </c>
      <c r="N1021" s="21"/>
      <c r="R1021" s="21"/>
    </row>
    <row r="1022" spans="1:18">
      <c r="A1022" s="7" t="s">
        <v>172</v>
      </c>
      <c r="B1022" t="s">
        <v>70</v>
      </c>
      <c r="C1022" t="s">
        <v>22</v>
      </c>
      <c r="D1022" t="s">
        <v>23</v>
      </c>
      <c r="E1022" s="1">
        <v>4.64417527424692</v>
      </c>
      <c r="F1022" s="1">
        <v>0.204517826723431</v>
      </c>
      <c r="G1022" s="1">
        <v>2.0919088870864102</v>
      </c>
      <c r="H1022" s="1">
        <v>8.2326169326802895E-2</v>
      </c>
      <c r="I1022" s="1">
        <v>6.7360841613333298</v>
      </c>
      <c r="J1022" s="50">
        <v>0.28684399605023397</v>
      </c>
      <c r="N1022" s="21"/>
      <c r="R1022" s="21"/>
    </row>
    <row r="1023" spans="1:18">
      <c r="A1023" s="7" t="s">
        <v>173</v>
      </c>
      <c r="B1023" t="s">
        <v>70</v>
      </c>
      <c r="C1023" t="s">
        <v>2</v>
      </c>
      <c r="D1023" t="s">
        <v>3</v>
      </c>
      <c r="E1023" s="1">
        <v>4.8677694996505797E-3</v>
      </c>
      <c r="F1023" s="1">
        <v>4.6714531575320298E-3</v>
      </c>
      <c r="G1023" s="1">
        <v>3.0765553048016099E-2</v>
      </c>
      <c r="H1023" s="1">
        <v>2.18375891947147E-2</v>
      </c>
      <c r="I1023" s="1">
        <v>3.5633322547666699E-2</v>
      </c>
      <c r="J1023" s="50">
        <v>2.6509042352246701E-2</v>
      </c>
      <c r="N1023" s="21"/>
      <c r="R1023" s="21"/>
    </row>
    <row r="1024" spans="1:18">
      <c r="A1024" s="7" t="s">
        <v>173</v>
      </c>
      <c r="B1024" t="s">
        <v>70</v>
      </c>
      <c r="C1024" t="s">
        <v>4</v>
      </c>
      <c r="D1024" t="s">
        <v>5</v>
      </c>
      <c r="E1024" s="1">
        <v>2.98606227356658E-4</v>
      </c>
      <c r="F1024" s="1">
        <v>1.24910485165505E-2</v>
      </c>
      <c r="G1024" s="1">
        <v>4.1213624661785697E-5</v>
      </c>
      <c r="H1024" s="1">
        <v>2.1934155743275801E-4</v>
      </c>
      <c r="I1024" s="1">
        <v>3.3981985201844402E-4</v>
      </c>
      <c r="J1024" s="50">
        <v>1.2710390073983301E-2</v>
      </c>
      <c r="N1024" s="21"/>
      <c r="R1024" s="21"/>
    </row>
    <row r="1025" spans="1:18">
      <c r="A1025" s="7" t="s">
        <v>173</v>
      </c>
      <c r="B1025" t="s">
        <v>70</v>
      </c>
      <c r="C1025" t="s">
        <v>6</v>
      </c>
      <c r="D1025" t="s">
        <v>7</v>
      </c>
      <c r="E1025" s="1">
        <v>8.1531300688525202E-6</v>
      </c>
      <c r="F1025" s="1">
        <v>1.8017695531393599E-5</v>
      </c>
      <c r="G1025" s="1">
        <v>1.16237414650198E-2</v>
      </c>
      <c r="H1025" s="1">
        <v>1.86980197857738E-2</v>
      </c>
      <c r="I1025" s="1">
        <v>1.1631894595088701E-2</v>
      </c>
      <c r="J1025" s="50">
        <v>1.8716037481305198E-2</v>
      </c>
      <c r="N1025" s="21"/>
      <c r="R1025" s="21"/>
    </row>
    <row r="1026" spans="1:18">
      <c r="A1026" s="7" t="s">
        <v>173</v>
      </c>
      <c r="B1026" t="s">
        <v>70</v>
      </c>
      <c r="C1026" t="s">
        <v>8</v>
      </c>
      <c r="D1026" t="s">
        <v>9</v>
      </c>
      <c r="E1026" s="1">
        <v>9.0694472048503203E-3</v>
      </c>
      <c r="F1026" s="1">
        <v>3.5183817746812802E-3</v>
      </c>
      <c r="G1026" s="1">
        <v>5.3731968980717901E-2</v>
      </c>
      <c r="H1026" s="1">
        <v>2.31238524561341E-2</v>
      </c>
      <c r="I1026" s="1">
        <v>6.2801416185568198E-2</v>
      </c>
      <c r="J1026" s="50">
        <v>2.6642234230815302E-2</v>
      </c>
      <c r="N1026" s="21"/>
      <c r="R1026" s="21"/>
    </row>
    <row r="1027" spans="1:18">
      <c r="A1027" s="7" t="s">
        <v>173</v>
      </c>
      <c r="B1027" t="s">
        <v>70</v>
      </c>
      <c r="C1027" t="s">
        <v>10</v>
      </c>
      <c r="D1027" t="s">
        <v>11</v>
      </c>
      <c r="E1027" s="1">
        <v>1.9422005762691E-3</v>
      </c>
      <c r="F1027" s="1">
        <v>1.3658960463179999E-3</v>
      </c>
      <c r="G1027" s="1">
        <v>9.2841168935708408E-3</v>
      </c>
      <c r="H1027" s="1">
        <v>6.7194161318718804E-3</v>
      </c>
      <c r="I1027" s="1">
        <v>1.1226317469839899E-2</v>
      </c>
      <c r="J1027" s="50">
        <v>8.0853121781898907E-3</v>
      </c>
      <c r="N1027" s="21"/>
      <c r="R1027" s="21"/>
    </row>
    <row r="1028" spans="1:18">
      <c r="A1028" s="7" t="s">
        <v>173</v>
      </c>
      <c r="B1028" t="s">
        <v>70</v>
      </c>
      <c r="C1028" t="s">
        <v>12</v>
      </c>
      <c r="D1028" t="s">
        <v>13</v>
      </c>
      <c r="E1028" s="1">
        <v>3.2624231894157397E-2</v>
      </c>
      <c r="F1028" s="1">
        <v>4.7577991434052704E-3</v>
      </c>
      <c r="G1028" s="1">
        <v>1.29713344943552E-2</v>
      </c>
      <c r="H1028" s="1">
        <v>2.39057956149095E-3</v>
      </c>
      <c r="I1028" s="1">
        <v>4.5595566388512601E-2</v>
      </c>
      <c r="J1028" s="50">
        <v>7.1483787048962199E-3</v>
      </c>
      <c r="N1028" s="21"/>
      <c r="R1028" s="21"/>
    </row>
    <row r="1029" spans="1:18">
      <c r="A1029" s="7" t="s">
        <v>173</v>
      </c>
      <c r="B1029" t="s">
        <v>70</v>
      </c>
      <c r="C1029" t="s">
        <v>14</v>
      </c>
      <c r="D1029" t="s">
        <v>15</v>
      </c>
      <c r="E1029" s="1">
        <v>4.82281211539587E-3</v>
      </c>
      <c r="F1029" s="1">
        <v>5.3853342489152004E-3</v>
      </c>
      <c r="G1029" s="1">
        <v>3.6743067330906399E-3</v>
      </c>
      <c r="H1029" s="1">
        <v>2.1058561438515098E-3</v>
      </c>
      <c r="I1029" s="1">
        <v>8.4971188484865099E-3</v>
      </c>
      <c r="J1029" s="50">
        <v>7.4911903927667098E-3</v>
      </c>
      <c r="N1029" s="21"/>
      <c r="R1029" s="21"/>
    </row>
    <row r="1030" spans="1:18">
      <c r="A1030" s="7" t="s">
        <v>173</v>
      </c>
      <c r="B1030" t="s">
        <v>70</v>
      </c>
      <c r="C1030" t="s">
        <v>16</v>
      </c>
      <c r="D1030" t="s">
        <v>17</v>
      </c>
      <c r="E1030" s="1">
        <v>4.9339535682059101E-2</v>
      </c>
      <c r="F1030" s="1">
        <v>1.1132846538304399E-2</v>
      </c>
      <c r="G1030" s="1">
        <v>8.68143060666757E-2</v>
      </c>
      <c r="H1030" s="1">
        <v>1.8589259327401301E-2</v>
      </c>
      <c r="I1030" s="1">
        <v>0.13615384174873499</v>
      </c>
      <c r="J1030" s="50">
        <v>2.97221058657057E-2</v>
      </c>
      <c r="N1030" s="21"/>
      <c r="R1030" s="21"/>
    </row>
    <row r="1031" spans="1:18">
      <c r="A1031" s="7" t="s">
        <v>173</v>
      </c>
      <c r="B1031" t="s">
        <v>70</v>
      </c>
      <c r="C1031" t="s">
        <v>18</v>
      </c>
      <c r="D1031" t="s">
        <v>19</v>
      </c>
      <c r="E1031" s="1">
        <v>0.62105180492817003</v>
      </c>
      <c r="F1031" s="1">
        <v>4.0361166296964401E-2</v>
      </c>
      <c r="G1031" s="1">
        <v>9.1012639656566599E-2</v>
      </c>
      <c r="H1031" s="1">
        <v>1.46878951388931E-2</v>
      </c>
      <c r="I1031" s="1">
        <v>0.71206444458473706</v>
      </c>
      <c r="J1031" s="50">
        <v>5.5049061435857499E-2</v>
      </c>
      <c r="N1031" s="21"/>
      <c r="R1031" s="21"/>
    </row>
    <row r="1032" spans="1:18">
      <c r="A1032" s="7" t="s">
        <v>173</v>
      </c>
      <c r="B1032" t="s">
        <v>70</v>
      </c>
      <c r="C1032" t="s">
        <v>20</v>
      </c>
      <c r="D1032" t="s">
        <v>21</v>
      </c>
      <c r="E1032" s="1">
        <v>0.43034737008882801</v>
      </c>
      <c r="F1032" s="1">
        <v>6.8649976415233793E-2</v>
      </c>
      <c r="G1032" s="1">
        <v>4.4185024495801799E-2</v>
      </c>
      <c r="H1032" s="1">
        <v>8.8767906248986596E-3</v>
      </c>
      <c r="I1032" s="1">
        <v>0.47453239458462998</v>
      </c>
      <c r="J1032" s="50">
        <v>7.7526767040132394E-2</v>
      </c>
      <c r="N1032" s="21"/>
      <c r="R1032" s="21"/>
    </row>
    <row r="1033" spans="1:18">
      <c r="A1033" s="7" t="s">
        <v>173</v>
      </c>
      <c r="B1033" t="s">
        <v>70</v>
      </c>
      <c r="C1033" t="s">
        <v>25</v>
      </c>
      <c r="D1033" t="s">
        <v>26</v>
      </c>
      <c r="E1033" s="1">
        <v>0</v>
      </c>
      <c r="F1033" s="1">
        <v>0</v>
      </c>
      <c r="G1033" s="1">
        <v>0</v>
      </c>
      <c r="H1033" s="1">
        <v>0</v>
      </c>
      <c r="I1033" s="1">
        <v>0</v>
      </c>
      <c r="J1033" s="50">
        <v>0</v>
      </c>
      <c r="N1033" s="21"/>
      <c r="R1033" s="21"/>
    </row>
    <row r="1034" spans="1:18">
      <c r="A1034" s="7" t="s">
        <v>173</v>
      </c>
      <c r="B1034" t="s">
        <v>70</v>
      </c>
      <c r="C1034" t="s">
        <v>22</v>
      </c>
      <c r="D1034" t="s">
        <v>23</v>
      </c>
      <c r="E1034" s="1">
        <v>0.19256419928054999</v>
      </c>
      <c r="F1034" s="1">
        <v>8.0922255428422796E-3</v>
      </c>
      <c r="G1034" s="1">
        <v>5.1388411384491899E-2</v>
      </c>
      <c r="H1034" s="1">
        <v>1.90136051958677E-3</v>
      </c>
      <c r="I1034" s="1">
        <v>0.24395261066504201</v>
      </c>
      <c r="J1034" s="50">
        <v>9.9935860624290503E-3</v>
      </c>
      <c r="N1034" s="21"/>
      <c r="R1034" s="21"/>
    </row>
    <row r="1035" spans="1:18">
      <c r="A1035" s="7" t="s">
        <v>174</v>
      </c>
      <c r="B1035" t="s">
        <v>70</v>
      </c>
      <c r="C1035" t="s">
        <v>2</v>
      </c>
      <c r="D1035" t="s">
        <v>3</v>
      </c>
      <c r="E1035" s="1">
        <v>4.7001397212401196E-3</v>
      </c>
      <c r="F1035" s="1">
        <v>4.1815368457132299E-3</v>
      </c>
      <c r="G1035" s="1">
        <v>2.9538262879042501E-2</v>
      </c>
      <c r="H1035" s="1">
        <v>2.35385006546786E-2</v>
      </c>
      <c r="I1035" s="1">
        <v>3.42384026002827E-2</v>
      </c>
      <c r="J1035" s="50">
        <v>2.7720037500391901E-2</v>
      </c>
      <c r="N1035" s="21"/>
      <c r="R1035" s="21"/>
    </row>
    <row r="1036" spans="1:18">
      <c r="A1036" s="7" t="s">
        <v>174</v>
      </c>
      <c r="B1036" t="s">
        <v>70</v>
      </c>
      <c r="C1036" t="s">
        <v>4</v>
      </c>
      <c r="D1036" t="s">
        <v>5</v>
      </c>
      <c r="E1036" s="1">
        <v>1.05948911381676E-4</v>
      </c>
      <c r="F1036" s="1">
        <v>4.8904214788960797E-3</v>
      </c>
      <c r="G1036" s="1">
        <v>2.18595836926373E-6</v>
      </c>
      <c r="H1036" s="1">
        <v>1.1653023912874E-5</v>
      </c>
      <c r="I1036" s="1">
        <v>1.0813486975094E-4</v>
      </c>
      <c r="J1036" s="50">
        <v>4.90207450280895E-3</v>
      </c>
      <c r="N1036" s="21"/>
      <c r="R1036" s="21"/>
    </row>
    <row r="1037" spans="1:18">
      <c r="A1037" s="7" t="s">
        <v>174</v>
      </c>
      <c r="B1037" t="s">
        <v>70</v>
      </c>
      <c r="C1037" t="s">
        <v>6</v>
      </c>
      <c r="D1037" t="s">
        <v>7</v>
      </c>
      <c r="E1037" s="1">
        <v>1.13333652666125E-5</v>
      </c>
      <c r="F1037" s="1">
        <v>2.5406039660954802E-5</v>
      </c>
      <c r="G1037" s="1">
        <v>3.6570097604212998E-4</v>
      </c>
      <c r="H1037" s="1">
        <v>8.11552783799944E-4</v>
      </c>
      <c r="I1037" s="1">
        <v>3.7703434130874201E-4</v>
      </c>
      <c r="J1037" s="50">
        <v>8.3695882346089903E-4</v>
      </c>
      <c r="N1037" s="21"/>
      <c r="R1037" s="21"/>
    </row>
    <row r="1038" spans="1:18">
      <c r="A1038" s="7" t="s">
        <v>174</v>
      </c>
      <c r="B1038" t="s">
        <v>70</v>
      </c>
      <c r="C1038" t="s">
        <v>8</v>
      </c>
      <c r="D1038" t="s">
        <v>9</v>
      </c>
      <c r="E1038" s="1">
        <v>1.3007314563240099E-2</v>
      </c>
      <c r="F1038" s="1">
        <v>5.0346905950354503E-3</v>
      </c>
      <c r="G1038" s="1">
        <v>0.123357914135153</v>
      </c>
      <c r="H1038" s="1">
        <v>5.7340121381036897E-2</v>
      </c>
      <c r="I1038" s="1">
        <v>0.13636522869839299</v>
      </c>
      <c r="J1038" s="50">
        <v>6.2374811976072399E-2</v>
      </c>
      <c r="N1038" s="21"/>
      <c r="R1038" s="21"/>
    </row>
    <row r="1039" spans="1:18">
      <c r="A1039" s="7" t="s">
        <v>174</v>
      </c>
      <c r="B1039" t="s">
        <v>70</v>
      </c>
      <c r="C1039" t="s">
        <v>10</v>
      </c>
      <c r="D1039" t="s">
        <v>11</v>
      </c>
      <c r="E1039" s="1">
        <v>2.3782425393238799E-3</v>
      </c>
      <c r="F1039" s="1">
        <v>2.6539126304896202E-3</v>
      </c>
      <c r="G1039" s="1">
        <v>0.15863489824872201</v>
      </c>
      <c r="H1039" s="1">
        <v>0.12945116342055499</v>
      </c>
      <c r="I1039" s="1">
        <v>0.16101314078804599</v>
      </c>
      <c r="J1039" s="50">
        <v>0.13210507605104399</v>
      </c>
      <c r="N1039" s="21"/>
      <c r="R1039" s="21"/>
    </row>
    <row r="1040" spans="1:18">
      <c r="A1040" s="7" t="s">
        <v>174</v>
      </c>
      <c r="B1040" t="s">
        <v>70</v>
      </c>
      <c r="C1040" t="s">
        <v>12</v>
      </c>
      <c r="D1040" t="s">
        <v>13</v>
      </c>
      <c r="E1040" s="1">
        <v>1.8466515032137001E-2</v>
      </c>
      <c r="F1040" s="1">
        <v>2.6833876178344001E-3</v>
      </c>
      <c r="G1040" s="1">
        <v>2.7134503753324699E-2</v>
      </c>
      <c r="H1040" s="1">
        <v>5.0498385114631497E-3</v>
      </c>
      <c r="I1040" s="1">
        <v>4.5601018785461703E-2</v>
      </c>
      <c r="J1040" s="50">
        <v>7.7332261292975598E-3</v>
      </c>
      <c r="N1040" s="21"/>
      <c r="R1040" s="21"/>
    </row>
    <row r="1041" spans="1:18">
      <c r="A1041" s="7" t="s">
        <v>174</v>
      </c>
      <c r="B1041" t="s">
        <v>70</v>
      </c>
      <c r="C1041" t="s">
        <v>14</v>
      </c>
      <c r="D1041" t="s">
        <v>15</v>
      </c>
      <c r="E1041" s="1">
        <v>3.8862957262140998E-3</v>
      </c>
      <c r="F1041" s="1">
        <v>4.27905625470037E-3</v>
      </c>
      <c r="G1041" s="1">
        <v>5.3221081236513403E-2</v>
      </c>
      <c r="H1041" s="1">
        <v>3.15660639047355E-2</v>
      </c>
      <c r="I1041" s="1">
        <v>5.7107376962727503E-2</v>
      </c>
      <c r="J1041" s="50">
        <v>3.5845120159435903E-2</v>
      </c>
      <c r="N1041" s="21"/>
      <c r="R1041" s="21"/>
    </row>
    <row r="1042" spans="1:18">
      <c r="A1042" s="7" t="s">
        <v>174</v>
      </c>
      <c r="B1042" t="s">
        <v>70</v>
      </c>
      <c r="C1042" t="s">
        <v>16</v>
      </c>
      <c r="D1042" t="s">
        <v>17</v>
      </c>
      <c r="E1042" s="1">
        <v>3.6902714495233399E-2</v>
      </c>
      <c r="F1042" s="1">
        <v>9.4332934926851398E-3</v>
      </c>
      <c r="G1042" s="1">
        <v>5.2485510496314197E-2</v>
      </c>
      <c r="H1042" s="1">
        <v>1.1842481277031599E-2</v>
      </c>
      <c r="I1042" s="1">
        <v>8.9388224991547596E-2</v>
      </c>
      <c r="J1042" s="50">
        <v>2.1275774769716801E-2</v>
      </c>
      <c r="N1042" s="21"/>
      <c r="R1042" s="21"/>
    </row>
    <row r="1043" spans="1:18">
      <c r="A1043" s="7" t="s">
        <v>174</v>
      </c>
      <c r="B1043" t="s">
        <v>70</v>
      </c>
      <c r="C1043" t="s">
        <v>18</v>
      </c>
      <c r="D1043" t="s">
        <v>19</v>
      </c>
      <c r="E1043" s="1">
        <v>0.37984720531055699</v>
      </c>
      <c r="F1043" s="1">
        <v>2.4652249857240599E-2</v>
      </c>
      <c r="G1043" s="1">
        <v>0.131485608342819</v>
      </c>
      <c r="H1043" s="1">
        <v>2.1366254492138002E-2</v>
      </c>
      <c r="I1043" s="1">
        <v>0.51133281365337602</v>
      </c>
      <c r="J1043" s="50">
        <v>4.6018504349378597E-2</v>
      </c>
      <c r="N1043" s="21"/>
      <c r="R1043" s="21"/>
    </row>
    <row r="1044" spans="1:18">
      <c r="A1044" s="7" t="s">
        <v>174</v>
      </c>
      <c r="B1044" t="s">
        <v>70</v>
      </c>
      <c r="C1044" t="s">
        <v>20</v>
      </c>
      <c r="D1044" t="s">
        <v>21</v>
      </c>
      <c r="E1044" s="1">
        <v>0.240428225737472</v>
      </c>
      <c r="F1044" s="1">
        <v>3.8164280511578101E-2</v>
      </c>
      <c r="G1044" s="1">
        <v>3.2127389774268801E-2</v>
      </c>
      <c r="H1044" s="1">
        <v>6.4542319333977102E-3</v>
      </c>
      <c r="I1044" s="1">
        <v>0.27255561551174101</v>
      </c>
      <c r="J1044" s="50">
        <v>4.4618512444975798E-2</v>
      </c>
      <c r="N1044" s="21"/>
      <c r="R1044" s="21"/>
    </row>
    <row r="1045" spans="1:18">
      <c r="A1045" s="7" t="s">
        <v>174</v>
      </c>
      <c r="B1045" t="s">
        <v>70</v>
      </c>
      <c r="C1045" t="s">
        <v>25</v>
      </c>
      <c r="D1045" t="s">
        <v>26</v>
      </c>
      <c r="E1045" s="1">
        <v>0</v>
      </c>
      <c r="F1045" s="1">
        <v>0</v>
      </c>
      <c r="G1045" s="1">
        <v>0</v>
      </c>
      <c r="H1045" s="1">
        <v>0</v>
      </c>
      <c r="I1045" s="1">
        <v>0</v>
      </c>
      <c r="J1045" s="50">
        <v>0</v>
      </c>
      <c r="N1045" s="21"/>
      <c r="R1045" s="21"/>
    </row>
    <row r="1046" spans="1:18">
      <c r="A1046" s="7" t="s">
        <v>174</v>
      </c>
      <c r="B1046" t="s">
        <v>70</v>
      </c>
      <c r="C1046" t="s">
        <v>22</v>
      </c>
      <c r="D1046" t="s">
        <v>23</v>
      </c>
      <c r="E1046" s="1">
        <v>0.140767152526347</v>
      </c>
      <c r="F1046" s="1">
        <v>5.9070850509736301E-3</v>
      </c>
      <c r="G1046" s="1">
        <v>4.6003643828283002E-2</v>
      </c>
      <c r="H1046" s="1">
        <v>1.6606025921762999E-3</v>
      </c>
      <c r="I1046" s="1">
        <v>0.18677079635463001</v>
      </c>
      <c r="J1046" s="50">
        <v>7.56768764314993E-3</v>
      </c>
      <c r="N1046" s="21"/>
      <c r="R1046" s="21"/>
    </row>
    <row r="1047" spans="1:18">
      <c r="A1047" s="7" t="s">
        <v>175</v>
      </c>
      <c r="B1047" t="s">
        <v>70</v>
      </c>
      <c r="C1047" t="s">
        <v>2</v>
      </c>
      <c r="D1047" t="s">
        <v>3</v>
      </c>
      <c r="E1047" s="1">
        <v>2.4182776351292699E-2</v>
      </c>
      <c r="F1047" s="1">
        <v>2.0871542262866399E-2</v>
      </c>
      <c r="G1047" s="1">
        <v>0.31595867364971902</v>
      </c>
      <c r="H1047" s="1">
        <v>0.14120622993971199</v>
      </c>
      <c r="I1047" s="1">
        <v>0.34014145000101098</v>
      </c>
      <c r="J1047" s="50">
        <v>0.16207777220257799</v>
      </c>
      <c r="N1047" s="21"/>
      <c r="R1047" s="21"/>
    </row>
    <row r="1048" spans="1:18">
      <c r="A1048" s="7" t="s">
        <v>175</v>
      </c>
      <c r="B1048" t="s">
        <v>70</v>
      </c>
      <c r="C1048" t="s">
        <v>4</v>
      </c>
      <c r="D1048" t="s">
        <v>5</v>
      </c>
      <c r="E1048" s="1">
        <v>7.1729824130617697E-4</v>
      </c>
      <c r="F1048" s="1">
        <v>3.4644626144381997E-2</v>
      </c>
      <c r="G1048" s="1">
        <v>6.1173116094572199E-6</v>
      </c>
      <c r="H1048" s="1">
        <v>3.3498373390172002E-5</v>
      </c>
      <c r="I1048" s="1">
        <v>7.23415552915634E-4</v>
      </c>
      <c r="J1048" s="50">
        <v>3.4678124517772198E-2</v>
      </c>
      <c r="N1048" s="21"/>
      <c r="R1048" s="21"/>
    </row>
    <row r="1049" spans="1:18">
      <c r="A1049" s="7" t="s">
        <v>175</v>
      </c>
      <c r="B1049" t="s">
        <v>70</v>
      </c>
      <c r="C1049" t="s">
        <v>6</v>
      </c>
      <c r="D1049" t="s">
        <v>7</v>
      </c>
      <c r="E1049" s="1">
        <v>1.19479353271361E-4</v>
      </c>
      <c r="F1049" s="1">
        <v>2.51989620969562E-4</v>
      </c>
      <c r="G1049" s="1">
        <v>0.18891341289688299</v>
      </c>
      <c r="H1049" s="1">
        <v>0.393110572201328</v>
      </c>
      <c r="I1049" s="1">
        <v>0.18903289225015399</v>
      </c>
      <c r="J1049" s="50">
        <v>0.39336256182229801</v>
      </c>
      <c r="N1049" s="21"/>
      <c r="R1049" s="21"/>
    </row>
    <row r="1050" spans="1:18">
      <c r="A1050" s="7" t="s">
        <v>175</v>
      </c>
      <c r="B1050" t="s">
        <v>70</v>
      </c>
      <c r="C1050" t="s">
        <v>8</v>
      </c>
      <c r="D1050" t="s">
        <v>9</v>
      </c>
      <c r="E1050" s="1">
        <v>5.22363316988926E-2</v>
      </c>
      <c r="F1050" s="1">
        <v>2.0173435338537299E-2</v>
      </c>
      <c r="G1050" s="1">
        <v>0.241379175964616</v>
      </c>
      <c r="H1050" s="1">
        <v>0.104680692441354</v>
      </c>
      <c r="I1050" s="1">
        <v>0.29361550766350902</v>
      </c>
      <c r="J1050" s="50">
        <v>0.12485412777989099</v>
      </c>
      <c r="N1050" s="21"/>
      <c r="R1050" s="21"/>
    </row>
    <row r="1051" spans="1:18">
      <c r="A1051" s="7" t="s">
        <v>175</v>
      </c>
      <c r="B1051" t="s">
        <v>70</v>
      </c>
      <c r="C1051" t="s">
        <v>10</v>
      </c>
      <c r="D1051" t="s">
        <v>11</v>
      </c>
      <c r="E1051" s="1">
        <v>1.3833377647961E-2</v>
      </c>
      <c r="F1051" s="1">
        <v>9.6747719833257893E-3</v>
      </c>
      <c r="G1051" s="1">
        <v>0.12588385869139099</v>
      </c>
      <c r="H1051" s="1">
        <v>0.14222413552718999</v>
      </c>
      <c r="I1051" s="1">
        <v>0.13971723633935201</v>
      </c>
      <c r="J1051" s="50">
        <v>0.15189890751051499</v>
      </c>
      <c r="N1051" s="21"/>
      <c r="R1051" s="21"/>
    </row>
    <row r="1052" spans="1:18">
      <c r="A1052" s="7" t="s">
        <v>175</v>
      </c>
      <c r="B1052" t="s">
        <v>70</v>
      </c>
      <c r="C1052" t="s">
        <v>12</v>
      </c>
      <c r="D1052" t="s">
        <v>13</v>
      </c>
      <c r="E1052" s="1">
        <v>0.168458930099985</v>
      </c>
      <c r="F1052" s="1">
        <v>2.5589205253721801E-2</v>
      </c>
      <c r="G1052" s="1">
        <v>9.43303170892692E-2</v>
      </c>
      <c r="H1052" s="1">
        <v>1.6663783037058399E-2</v>
      </c>
      <c r="I1052" s="1">
        <v>0.262789247189254</v>
      </c>
      <c r="J1052" s="50">
        <v>4.22529882907801E-2</v>
      </c>
      <c r="N1052" s="21"/>
      <c r="R1052" s="21"/>
    </row>
    <row r="1053" spans="1:18">
      <c r="A1053" s="7" t="s">
        <v>175</v>
      </c>
      <c r="B1053" t="s">
        <v>70</v>
      </c>
      <c r="C1053" t="s">
        <v>14</v>
      </c>
      <c r="D1053" t="s">
        <v>15</v>
      </c>
      <c r="E1053" s="1">
        <v>2.37240578693786E-2</v>
      </c>
      <c r="F1053" s="1">
        <v>2.5802534612848899E-2</v>
      </c>
      <c r="G1053" s="1">
        <v>7.3580039650240597E-2</v>
      </c>
      <c r="H1053" s="1">
        <v>4.1502512838874003E-2</v>
      </c>
      <c r="I1053" s="1">
        <v>9.7304097519619201E-2</v>
      </c>
      <c r="J1053" s="50">
        <v>6.7305047451722902E-2</v>
      </c>
      <c r="N1053" s="21"/>
      <c r="R1053" s="21"/>
    </row>
    <row r="1054" spans="1:18">
      <c r="A1054" s="7" t="s">
        <v>175</v>
      </c>
      <c r="B1054" t="s">
        <v>70</v>
      </c>
      <c r="C1054" t="s">
        <v>16</v>
      </c>
      <c r="D1054" t="s">
        <v>17</v>
      </c>
      <c r="E1054" s="1">
        <v>0.45214900323223101</v>
      </c>
      <c r="F1054" s="1">
        <v>8.2054906770461206E-2</v>
      </c>
      <c r="G1054" s="1">
        <v>0.31978296889264601</v>
      </c>
      <c r="H1054" s="1">
        <v>4.5565814297592502E-2</v>
      </c>
      <c r="I1054" s="1">
        <v>0.77193197212487596</v>
      </c>
      <c r="J1054" s="50">
        <v>0.127620721068054</v>
      </c>
      <c r="N1054" s="21"/>
      <c r="R1054" s="21"/>
    </row>
    <row r="1055" spans="1:18">
      <c r="A1055" s="7" t="s">
        <v>175</v>
      </c>
      <c r="B1055" t="s">
        <v>70</v>
      </c>
      <c r="C1055" t="s">
        <v>18</v>
      </c>
      <c r="D1055" t="s">
        <v>19</v>
      </c>
      <c r="E1055" s="1">
        <v>4.7670459405273897</v>
      </c>
      <c r="F1055" s="1">
        <v>0.31092190104701201</v>
      </c>
      <c r="G1055" s="1">
        <v>1.0197319205720801</v>
      </c>
      <c r="H1055" s="1">
        <v>0.176442338991672</v>
      </c>
      <c r="I1055" s="1">
        <v>5.7867778610994698</v>
      </c>
      <c r="J1055" s="50">
        <v>0.487364240038684</v>
      </c>
      <c r="N1055" s="21"/>
      <c r="R1055" s="21"/>
    </row>
    <row r="1056" spans="1:18">
      <c r="A1056" s="7" t="s">
        <v>175</v>
      </c>
      <c r="B1056" t="s">
        <v>70</v>
      </c>
      <c r="C1056" t="s">
        <v>20</v>
      </c>
      <c r="D1056" t="s">
        <v>21</v>
      </c>
      <c r="E1056" s="1">
        <v>2.1043192153297698</v>
      </c>
      <c r="F1056" s="1">
        <v>0.33979972121714602</v>
      </c>
      <c r="G1056" s="1">
        <v>0.20078853721720499</v>
      </c>
      <c r="H1056" s="1">
        <v>4.0625704158910099E-2</v>
      </c>
      <c r="I1056" s="1">
        <v>2.3051077525469701</v>
      </c>
      <c r="J1056" s="50">
        <v>0.380425425376056</v>
      </c>
      <c r="N1056" s="21"/>
      <c r="R1056" s="21"/>
    </row>
    <row r="1057" spans="1:18">
      <c r="A1057" s="7" t="s">
        <v>175</v>
      </c>
      <c r="B1057" t="s">
        <v>70</v>
      </c>
      <c r="C1057" t="s">
        <v>25</v>
      </c>
      <c r="D1057" t="s">
        <v>26</v>
      </c>
      <c r="E1057" s="1">
        <v>0</v>
      </c>
      <c r="F1057" s="1">
        <v>0</v>
      </c>
      <c r="G1057" s="1">
        <v>0</v>
      </c>
      <c r="H1057" s="1">
        <v>0</v>
      </c>
      <c r="I1057" s="1">
        <v>0</v>
      </c>
      <c r="J1057" s="50">
        <v>0</v>
      </c>
      <c r="N1057" s="21"/>
      <c r="R1057" s="21"/>
    </row>
    <row r="1058" spans="1:18">
      <c r="A1058" s="7" t="s">
        <v>175</v>
      </c>
      <c r="B1058" t="s">
        <v>70</v>
      </c>
      <c r="C1058" t="s">
        <v>22</v>
      </c>
      <c r="D1058" t="s">
        <v>23</v>
      </c>
      <c r="E1058" s="1">
        <v>2.56941393687331</v>
      </c>
      <c r="F1058" s="1">
        <v>0.113449354016927</v>
      </c>
      <c r="G1058" s="1">
        <v>0.45374374121793798</v>
      </c>
      <c r="H1058" s="1">
        <v>1.78874512822427E-2</v>
      </c>
      <c r="I1058" s="1">
        <v>3.0231576780912501</v>
      </c>
      <c r="J1058" s="50">
        <v>0.13133680529917</v>
      </c>
      <c r="N1058" s="21"/>
      <c r="R1058" s="21"/>
    </row>
    <row r="1059" spans="1:18">
      <c r="A1059" s="7" t="s">
        <v>176</v>
      </c>
      <c r="B1059" t="s">
        <v>70</v>
      </c>
      <c r="C1059" t="s">
        <v>2</v>
      </c>
      <c r="D1059" t="s">
        <v>3</v>
      </c>
      <c r="E1059" s="1">
        <v>3.55813496222443E-3</v>
      </c>
      <c r="F1059" s="1">
        <v>3.3456501818323399E-3</v>
      </c>
      <c r="G1059" s="1">
        <v>1.7787225543038802E-2</v>
      </c>
      <c r="H1059" s="1">
        <v>1.2944891519398699E-2</v>
      </c>
      <c r="I1059" s="1">
        <v>2.1345360505263301E-2</v>
      </c>
      <c r="J1059" s="50">
        <v>1.62905417012311E-2</v>
      </c>
      <c r="N1059" s="21"/>
      <c r="R1059" s="21"/>
    </row>
    <row r="1060" spans="1:18">
      <c r="A1060" s="7" t="s">
        <v>176</v>
      </c>
      <c r="B1060" t="s">
        <v>70</v>
      </c>
      <c r="C1060" t="s">
        <v>4</v>
      </c>
      <c r="D1060" t="s">
        <v>5</v>
      </c>
      <c r="E1060" s="1">
        <v>1.3882397482497901E-4</v>
      </c>
      <c r="F1060" s="1">
        <v>6.6215218408560098E-3</v>
      </c>
      <c r="G1060" s="1">
        <v>2.8946475891333198E-9</v>
      </c>
      <c r="H1060" s="1">
        <v>2.1540135284191002E-9</v>
      </c>
      <c r="I1060" s="1">
        <v>1.3882686947256799E-4</v>
      </c>
      <c r="J1060" s="50">
        <v>6.6215239948695399E-3</v>
      </c>
      <c r="N1060" s="21"/>
      <c r="R1060" s="21"/>
    </row>
    <row r="1061" spans="1:18">
      <c r="A1061" s="7" t="s">
        <v>176</v>
      </c>
      <c r="B1061" t="s">
        <v>70</v>
      </c>
      <c r="C1061" t="s">
        <v>6</v>
      </c>
      <c r="D1061" t="s">
        <v>7</v>
      </c>
      <c r="E1061" s="1">
        <v>1.6496300813457401E-5</v>
      </c>
      <c r="F1061" s="1">
        <v>3.4540199904394197E-5</v>
      </c>
      <c r="G1061" s="1">
        <v>1.4795265460156999E-4</v>
      </c>
      <c r="H1061" s="1">
        <v>3.2838663607904697E-4</v>
      </c>
      <c r="I1061" s="1">
        <v>1.64448955415027E-4</v>
      </c>
      <c r="J1061" s="50">
        <v>3.6292683598344102E-4</v>
      </c>
      <c r="N1061" s="21"/>
      <c r="R1061" s="21"/>
    </row>
    <row r="1062" spans="1:18">
      <c r="A1062" s="7" t="s">
        <v>176</v>
      </c>
      <c r="B1062" t="s">
        <v>70</v>
      </c>
      <c r="C1062" t="s">
        <v>8</v>
      </c>
      <c r="D1062" t="s">
        <v>9</v>
      </c>
      <c r="E1062" s="1">
        <v>1.09935133237001E-2</v>
      </c>
      <c r="F1062" s="1">
        <v>4.2624643450550797E-3</v>
      </c>
      <c r="G1062" s="1">
        <v>0.24950307734404201</v>
      </c>
      <c r="H1062" s="1">
        <v>0.104372016230124</v>
      </c>
      <c r="I1062" s="1">
        <v>0.260496590667742</v>
      </c>
      <c r="J1062" s="50">
        <v>0.10863448057517899</v>
      </c>
      <c r="N1062" s="21"/>
      <c r="R1062" s="21"/>
    </row>
    <row r="1063" spans="1:18">
      <c r="A1063" s="7" t="s">
        <v>176</v>
      </c>
      <c r="B1063" t="s">
        <v>70</v>
      </c>
      <c r="C1063" t="s">
        <v>10</v>
      </c>
      <c r="D1063" t="s">
        <v>11</v>
      </c>
      <c r="E1063" s="1">
        <v>1.90208336588078E-3</v>
      </c>
      <c r="F1063" s="1">
        <v>1.6771810565244601E-3</v>
      </c>
      <c r="G1063" s="1">
        <v>4.7336954796392501E-2</v>
      </c>
      <c r="H1063" s="1">
        <v>6.87290453686112E-2</v>
      </c>
      <c r="I1063" s="1">
        <v>4.9239038162273201E-2</v>
      </c>
      <c r="J1063" s="50">
        <v>7.0406226425135707E-2</v>
      </c>
      <c r="N1063" s="21"/>
      <c r="R1063" s="21"/>
    </row>
    <row r="1064" spans="1:18">
      <c r="A1064" s="7" t="s">
        <v>176</v>
      </c>
      <c r="B1064" t="s">
        <v>70</v>
      </c>
      <c r="C1064" t="s">
        <v>12</v>
      </c>
      <c r="D1064" t="s">
        <v>13</v>
      </c>
      <c r="E1064" s="1">
        <v>3.43768390074735E-2</v>
      </c>
      <c r="F1064" s="1">
        <v>5.0863521048617397E-3</v>
      </c>
      <c r="G1064" s="1">
        <v>4.1304033420871897E-2</v>
      </c>
      <c r="H1064" s="1">
        <v>7.6889316928698704E-3</v>
      </c>
      <c r="I1064" s="1">
        <v>7.5680872428345397E-2</v>
      </c>
      <c r="J1064" s="50">
        <v>1.27752837977316E-2</v>
      </c>
      <c r="N1064" s="21"/>
      <c r="R1064" s="21"/>
    </row>
    <row r="1065" spans="1:18">
      <c r="A1065" s="7" t="s">
        <v>176</v>
      </c>
      <c r="B1065" t="s">
        <v>70</v>
      </c>
      <c r="C1065" t="s">
        <v>14</v>
      </c>
      <c r="D1065" t="s">
        <v>15</v>
      </c>
      <c r="E1065" s="1">
        <v>3.72083513560719E-3</v>
      </c>
      <c r="F1065" s="1">
        <v>4.0885246799561197E-3</v>
      </c>
      <c r="G1065" s="1">
        <v>2.3535276520831101E-2</v>
      </c>
      <c r="H1065" s="1">
        <v>1.42687190708135E-2</v>
      </c>
      <c r="I1065" s="1">
        <v>2.7256111656438299E-2</v>
      </c>
      <c r="J1065" s="50">
        <v>1.8357243750769699E-2</v>
      </c>
      <c r="N1065" s="21"/>
      <c r="R1065" s="21"/>
    </row>
    <row r="1066" spans="1:18">
      <c r="A1066" s="7" t="s">
        <v>176</v>
      </c>
      <c r="B1066" t="s">
        <v>70</v>
      </c>
      <c r="C1066" t="s">
        <v>16</v>
      </c>
      <c r="D1066" t="s">
        <v>17</v>
      </c>
      <c r="E1066" s="1">
        <v>7.18234442960414E-2</v>
      </c>
      <c r="F1066" s="1">
        <v>1.3453084589640001E-2</v>
      </c>
      <c r="G1066" s="1">
        <v>0.186359291976924</v>
      </c>
      <c r="H1066" s="1">
        <v>2.80361170495231E-2</v>
      </c>
      <c r="I1066" s="1">
        <v>0.25818273627296501</v>
      </c>
      <c r="J1066" s="50">
        <v>4.1489201639163101E-2</v>
      </c>
      <c r="N1066" s="21"/>
      <c r="R1066" s="21"/>
    </row>
    <row r="1067" spans="1:18">
      <c r="A1067" s="7" t="s">
        <v>176</v>
      </c>
      <c r="B1067" t="s">
        <v>70</v>
      </c>
      <c r="C1067" t="s">
        <v>18</v>
      </c>
      <c r="D1067" t="s">
        <v>19</v>
      </c>
      <c r="E1067" s="1">
        <v>0.42957215695346501</v>
      </c>
      <c r="F1067" s="1">
        <v>2.80516156375188E-2</v>
      </c>
      <c r="G1067" s="1">
        <v>6.9628035244967496E-2</v>
      </c>
      <c r="H1067" s="1">
        <v>1.14142463455232E-2</v>
      </c>
      <c r="I1067" s="1">
        <v>0.49920019219843198</v>
      </c>
      <c r="J1067" s="50">
        <v>3.9465861983042E-2</v>
      </c>
      <c r="N1067" s="21"/>
      <c r="R1067" s="21"/>
    </row>
    <row r="1068" spans="1:18">
      <c r="A1068" s="7" t="s">
        <v>176</v>
      </c>
      <c r="B1068" t="s">
        <v>70</v>
      </c>
      <c r="C1068" t="s">
        <v>20</v>
      </c>
      <c r="D1068" t="s">
        <v>21</v>
      </c>
      <c r="E1068" s="1">
        <v>0.25364130702591198</v>
      </c>
      <c r="F1068" s="1">
        <v>4.0220880043349498E-2</v>
      </c>
      <c r="G1068" s="1">
        <v>2.25486728786632E-3</v>
      </c>
      <c r="H1068" s="1">
        <v>4.52949919883836E-4</v>
      </c>
      <c r="I1068" s="1">
        <v>0.25589617431377798</v>
      </c>
      <c r="J1068" s="50">
        <v>4.06738299632333E-2</v>
      </c>
      <c r="N1068" s="21"/>
      <c r="R1068" s="21"/>
    </row>
    <row r="1069" spans="1:18">
      <c r="A1069" s="7" t="s">
        <v>176</v>
      </c>
      <c r="B1069" t="s">
        <v>70</v>
      </c>
      <c r="C1069" t="s">
        <v>25</v>
      </c>
      <c r="D1069" t="s">
        <v>26</v>
      </c>
      <c r="E1069" s="1">
        <v>0</v>
      </c>
      <c r="F1069" s="1">
        <v>0</v>
      </c>
      <c r="G1069" s="1">
        <v>0</v>
      </c>
      <c r="H1069" s="1">
        <v>0</v>
      </c>
      <c r="I1069" s="1">
        <v>0</v>
      </c>
      <c r="J1069" s="50">
        <v>0</v>
      </c>
      <c r="N1069" s="21"/>
      <c r="R1069" s="21"/>
    </row>
    <row r="1070" spans="1:18">
      <c r="A1070" s="7" t="s">
        <v>176</v>
      </c>
      <c r="B1070" t="s">
        <v>70</v>
      </c>
      <c r="C1070" t="s">
        <v>22</v>
      </c>
      <c r="D1070" t="s">
        <v>23</v>
      </c>
      <c r="E1070" s="1">
        <v>0.22155959180408299</v>
      </c>
      <c r="F1070" s="1">
        <v>9.3024059188912406E-3</v>
      </c>
      <c r="G1070" s="1">
        <v>7.3375326462804896E-2</v>
      </c>
      <c r="H1070" s="1">
        <v>2.65990398747062E-3</v>
      </c>
      <c r="I1070" s="1">
        <v>0.294934918266888</v>
      </c>
      <c r="J1070" s="50">
        <v>1.19623099063619E-2</v>
      </c>
      <c r="N1070" s="21"/>
      <c r="R1070" s="21"/>
    </row>
    <row r="1071" spans="1:18">
      <c r="A1071" s="7" t="s">
        <v>177</v>
      </c>
      <c r="B1071" t="s">
        <v>70</v>
      </c>
      <c r="C1071" t="s">
        <v>2</v>
      </c>
      <c r="D1071" t="s">
        <v>3</v>
      </c>
      <c r="E1071" s="1">
        <v>6.5027168808770497E-3</v>
      </c>
      <c r="F1071" s="1">
        <v>6.1572560785541101E-3</v>
      </c>
      <c r="G1071" s="1">
        <v>0.19128575096234801</v>
      </c>
      <c r="H1071" s="1">
        <v>0.16797914480617099</v>
      </c>
      <c r="I1071" s="1">
        <v>0.19778846784322501</v>
      </c>
      <c r="J1071" s="50">
        <v>0.17413640088472601</v>
      </c>
      <c r="N1071" s="21"/>
      <c r="R1071" s="21"/>
    </row>
    <row r="1072" spans="1:18">
      <c r="A1072" s="7" t="s">
        <v>177</v>
      </c>
      <c r="B1072" t="s">
        <v>70</v>
      </c>
      <c r="C1072" t="s">
        <v>4</v>
      </c>
      <c r="D1072" t="s">
        <v>5</v>
      </c>
      <c r="E1072" s="1">
        <v>2.4887616108330298E-4</v>
      </c>
      <c r="F1072" s="1">
        <v>7.3958428581327104E-3</v>
      </c>
      <c r="G1072" s="1">
        <v>1.78679250806201E-10</v>
      </c>
      <c r="H1072" s="1">
        <v>4.13325246278987E-10</v>
      </c>
      <c r="I1072" s="1">
        <v>2.4887633976255401E-4</v>
      </c>
      <c r="J1072" s="50">
        <v>7.3958432714579603E-3</v>
      </c>
      <c r="N1072" s="21"/>
      <c r="R1072" s="21"/>
    </row>
    <row r="1073" spans="1:18">
      <c r="A1073" s="7" t="s">
        <v>177</v>
      </c>
      <c r="B1073" t="s">
        <v>70</v>
      </c>
      <c r="C1073" t="s">
        <v>6</v>
      </c>
      <c r="D1073" t="s">
        <v>7</v>
      </c>
      <c r="E1073" s="1">
        <v>3.04049814502732E-5</v>
      </c>
      <c r="F1073" s="1">
        <v>6.4923298854553899E-5</v>
      </c>
      <c r="G1073" s="1">
        <v>6.23314168651824E-3</v>
      </c>
      <c r="H1073" s="1">
        <v>1.3790455975142901E-2</v>
      </c>
      <c r="I1073" s="1">
        <v>6.2635466679685104E-3</v>
      </c>
      <c r="J1073" s="50">
        <v>1.3855379273997499E-2</v>
      </c>
      <c r="N1073" s="21"/>
      <c r="R1073" s="21"/>
    </row>
    <row r="1074" spans="1:18">
      <c r="A1074" s="7" t="s">
        <v>177</v>
      </c>
      <c r="B1074" t="s">
        <v>70</v>
      </c>
      <c r="C1074" t="s">
        <v>8</v>
      </c>
      <c r="D1074" t="s">
        <v>9</v>
      </c>
      <c r="E1074" s="1">
        <v>8.9936326625598799E-3</v>
      </c>
      <c r="F1074" s="1">
        <v>3.4631078941225399E-3</v>
      </c>
      <c r="G1074" s="1">
        <v>4.0789796271339197E-2</v>
      </c>
      <c r="H1074" s="1">
        <v>1.9133488428808E-2</v>
      </c>
      <c r="I1074" s="1">
        <v>4.9783428933899102E-2</v>
      </c>
      <c r="J1074" s="50">
        <v>2.2596596322930599E-2</v>
      </c>
      <c r="N1074" s="21"/>
      <c r="R1074" s="21"/>
    </row>
    <row r="1075" spans="1:18">
      <c r="A1075" s="7" t="s">
        <v>177</v>
      </c>
      <c r="B1075" t="s">
        <v>70</v>
      </c>
      <c r="C1075" t="s">
        <v>10</v>
      </c>
      <c r="D1075" t="s">
        <v>11</v>
      </c>
      <c r="E1075" s="1">
        <v>2.37706673566259E-3</v>
      </c>
      <c r="F1075" s="1">
        <v>1.8435517804457301E-3</v>
      </c>
      <c r="G1075" s="1">
        <v>2.5510543289382698E-2</v>
      </c>
      <c r="H1075" s="1">
        <v>2.2363991111551299E-2</v>
      </c>
      <c r="I1075" s="1">
        <v>2.7887610025045299E-2</v>
      </c>
      <c r="J1075" s="50">
        <v>2.4207542891996999E-2</v>
      </c>
      <c r="N1075" s="21"/>
      <c r="R1075" s="21"/>
    </row>
    <row r="1076" spans="1:18">
      <c r="A1076" s="7" t="s">
        <v>177</v>
      </c>
      <c r="B1076" t="s">
        <v>70</v>
      </c>
      <c r="C1076" t="s">
        <v>12</v>
      </c>
      <c r="D1076" t="s">
        <v>13</v>
      </c>
      <c r="E1076" s="1">
        <v>2.3979212728751299E-2</v>
      </c>
      <c r="F1076" s="1">
        <v>3.6167883658307001E-3</v>
      </c>
      <c r="G1076" s="1">
        <v>4.1896527415601504E-3</v>
      </c>
      <c r="H1076" s="1">
        <v>7.6541316629904501E-4</v>
      </c>
      <c r="I1076" s="1">
        <v>2.8168865470311399E-2</v>
      </c>
      <c r="J1076" s="50">
        <v>4.3822015321297401E-3</v>
      </c>
      <c r="N1076" s="21"/>
      <c r="R1076" s="21"/>
    </row>
    <row r="1077" spans="1:18">
      <c r="A1077" s="7" t="s">
        <v>177</v>
      </c>
      <c r="B1077" t="s">
        <v>70</v>
      </c>
      <c r="C1077" t="s">
        <v>14</v>
      </c>
      <c r="D1077" t="s">
        <v>15</v>
      </c>
      <c r="E1077" s="1">
        <v>4.4003098927476499E-3</v>
      </c>
      <c r="F1077" s="1">
        <v>4.8102371883293896E-3</v>
      </c>
      <c r="G1077" s="1">
        <v>1.8729022865147101E-2</v>
      </c>
      <c r="H1077" s="1">
        <v>1.04435824104519E-2</v>
      </c>
      <c r="I1077" s="1">
        <v>2.3129332757894701E-2</v>
      </c>
      <c r="J1077" s="50">
        <v>1.52538195987812E-2</v>
      </c>
      <c r="N1077" s="21"/>
      <c r="R1077" s="21"/>
    </row>
    <row r="1078" spans="1:18">
      <c r="A1078" s="7" t="s">
        <v>177</v>
      </c>
      <c r="B1078" t="s">
        <v>70</v>
      </c>
      <c r="C1078" t="s">
        <v>16</v>
      </c>
      <c r="D1078" t="s">
        <v>17</v>
      </c>
      <c r="E1078" s="1">
        <v>3.8938270273662402E-2</v>
      </c>
      <c r="F1078" s="1">
        <v>8.4780061537778895E-3</v>
      </c>
      <c r="G1078" s="1">
        <v>6.3575624658852303E-2</v>
      </c>
      <c r="H1078" s="1">
        <v>9.4533607316121208E-3</v>
      </c>
      <c r="I1078" s="1">
        <v>0.102513894932515</v>
      </c>
      <c r="J1078" s="50">
        <v>1.7931366885390002E-2</v>
      </c>
      <c r="N1078" s="21"/>
      <c r="R1078" s="21"/>
    </row>
    <row r="1079" spans="1:18">
      <c r="A1079" s="7" t="s">
        <v>177</v>
      </c>
      <c r="B1079" t="s">
        <v>70</v>
      </c>
      <c r="C1079" t="s">
        <v>18</v>
      </c>
      <c r="D1079" t="s">
        <v>19</v>
      </c>
      <c r="E1079" s="1">
        <v>0.41617971850179097</v>
      </c>
      <c r="F1079" s="1">
        <v>2.7327132062108E-2</v>
      </c>
      <c r="G1079" s="1">
        <v>3.4636436766647898E-2</v>
      </c>
      <c r="H1079" s="1">
        <v>5.9320584680916796E-3</v>
      </c>
      <c r="I1079" s="1">
        <v>0.45081615526843899</v>
      </c>
      <c r="J1079" s="50">
        <v>3.3259190530199698E-2</v>
      </c>
      <c r="N1079" s="21"/>
      <c r="R1079" s="21"/>
    </row>
    <row r="1080" spans="1:18">
      <c r="A1080" s="7" t="s">
        <v>177</v>
      </c>
      <c r="B1080" t="s">
        <v>70</v>
      </c>
      <c r="C1080" t="s">
        <v>20</v>
      </c>
      <c r="D1080" t="s">
        <v>21</v>
      </c>
      <c r="E1080" s="1">
        <v>0.27864539957038997</v>
      </c>
      <c r="F1080" s="1">
        <v>4.5004083973425903E-2</v>
      </c>
      <c r="G1080" s="1">
        <v>4.5088857284757103E-2</v>
      </c>
      <c r="H1080" s="1">
        <v>9.1180773598704204E-3</v>
      </c>
      <c r="I1080" s="1">
        <v>0.32373425685514701</v>
      </c>
      <c r="J1080" s="50">
        <v>5.4122161333296302E-2</v>
      </c>
      <c r="N1080" s="21"/>
      <c r="R1080" s="21"/>
    </row>
    <row r="1081" spans="1:18">
      <c r="A1081" s="7" t="s">
        <v>177</v>
      </c>
      <c r="B1081" t="s">
        <v>70</v>
      </c>
      <c r="C1081" t="s">
        <v>25</v>
      </c>
      <c r="D1081" t="s">
        <v>26</v>
      </c>
      <c r="E1081" s="1">
        <v>0</v>
      </c>
      <c r="F1081" s="1">
        <v>0</v>
      </c>
      <c r="G1081" s="1">
        <v>0</v>
      </c>
      <c r="H1081" s="1">
        <v>0</v>
      </c>
      <c r="I1081" s="1">
        <v>0</v>
      </c>
      <c r="J1081" s="50">
        <v>0</v>
      </c>
      <c r="N1081" s="21"/>
      <c r="R1081" s="21"/>
    </row>
    <row r="1082" spans="1:18">
      <c r="A1082" s="7" t="s">
        <v>177</v>
      </c>
      <c r="B1082" t="s">
        <v>70</v>
      </c>
      <c r="C1082" t="s">
        <v>22</v>
      </c>
      <c r="D1082" t="s">
        <v>23</v>
      </c>
      <c r="E1082" s="1">
        <v>0.122403227698458</v>
      </c>
      <c r="F1082" s="1">
        <v>5.3885333295121997E-3</v>
      </c>
      <c r="G1082" s="1">
        <v>1.5535291928611099E-2</v>
      </c>
      <c r="H1082" s="1">
        <v>6.10711011541306E-4</v>
      </c>
      <c r="I1082" s="1">
        <v>0.13793851962706899</v>
      </c>
      <c r="J1082" s="50">
        <v>5.99924434105351E-3</v>
      </c>
      <c r="N1082" s="21"/>
      <c r="R1082" s="21"/>
    </row>
    <row r="1083" spans="1:18">
      <c r="A1083" s="7" t="s">
        <v>178</v>
      </c>
      <c r="B1083" t="s">
        <v>70</v>
      </c>
      <c r="C1083" t="s">
        <v>2</v>
      </c>
      <c r="D1083" t="s">
        <v>3</v>
      </c>
      <c r="E1083" s="1">
        <v>3.63380531384444E-3</v>
      </c>
      <c r="F1083" s="1">
        <v>3.43977606638955E-3</v>
      </c>
      <c r="G1083" s="1">
        <v>2.41730790486713E-2</v>
      </c>
      <c r="H1083" s="1">
        <v>3.4359819418448199E-2</v>
      </c>
      <c r="I1083" s="1">
        <v>2.7806884362515799E-2</v>
      </c>
      <c r="J1083" s="50">
        <v>3.7799595484837703E-2</v>
      </c>
      <c r="N1083" s="21"/>
      <c r="R1083" s="21"/>
    </row>
    <row r="1084" spans="1:18">
      <c r="A1084" s="7" t="s">
        <v>178</v>
      </c>
      <c r="B1084" t="s">
        <v>70</v>
      </c>
      <c r="C1084" t="s">
        <v>4</v>
      </c>
      <c r="D1084" t="s">
        <v>5</v>
      </c>
      <c r="E1084" s="1">
        <v>7.2664112879982197E-5</v>
      </c>
      <c r="F1084" s="1">
        <v>2.2423351368918202E-3</v>
      </c>
      <c r="G1084" s="1">
        <v>6.6061816494053293E-5</v>
      </c>
      <c r="H1084" s="1">
        <v>3.52716464627582E-4</v>
      </c>
      <c r="I1084" s="1">
        <v>1.38725929374035E-4</v>
      </c>
      <c r="J1084" s="50">
        <v>2.5950516015194E-3</v>
      </c>
      <c r="N1084" s="21"/>
      <c r="R1084" s="21"/>
    </row>
    <row r="1085" spans="1:18">
      <c r="A1085" s="7" t="s">
        <v>178</v>
      </c>
      <c r="B1085" t="s">
        <v>70</v>
      </c>
      <c r="C1085" t="s">
        <v>6</v>
      </c>
      <c r="D1085" t="s">
        <v>7</v>
      </c>
      <c r="E1085" s="1">
        <v>6.6978493934564004E-6</v>
      </c>
      <c r="F1085" s="1">
        <v>1.4709276217365499E-5</v>
      </c>
      <c r="G1085" s="1">
        <v>3.6738081683915501E-4</v>
      </c>
      <c r="H1085" s="1">
        <v>8.1537439738662101E-4</v>
      </c>
      <c r="I1085" s="1">
        <v>3.7407866623261098E-4</v>
      </c>
      <c r="J1085" s="50">
        <v>8.3008367360398695E-4</v>
      </c>
      <c r="N1085" s="21"/>
      <c r="R1085" s="21"/>
    </row>
    <row r="1086" spans="1:18">
      <c r="A1086" s="7" t="s">
        <v>178</v>
      </c>
      <c r="B1086" t="s">
        <v>70</v>
      </c>
      <c r="C1086" t="s">
        <v>8</v>
      </c>
      <c r="D1086" t="s">
        <v>9</v>
      </c>
      <c r="E1086" s="1">
        <v>9.5834426786233703E-3</v>
      </c>
      <c r="F1086" s="1">
        <v>3.6888203204718901E-3</v>
      </c>
      <c r="G1086" s="1">
        <v>4.2948461119946497E-2</v>
      </c>
      <c r="H1086" s="1">
        <v>2.0947597070836599E-2</v>
      </c>
      <c r="I1086" s="1">
        <v>5.2531903798569902E-2</v>
      </c>
      <c r="J1086" s="50">
        <v>2.46364173913085E-2</v>
      </c>
      <c r="N1086" s="21"/>
      <c r="R1086" s="21"/>
    </row>
    <row r="1087" spans="1:18">
      <c r="A1087" s="7" t="s">
        <v>178</v>
      </c>
      <c r="B1087" t="s">
        <v>70</v>
      </c>
      <c r="C1087" t="s">
        <v>10</v>
      </c>
      <c r="D1087" t="s">
        <v>11</v>
      </c>
      <c r="E1087" s="1">
        <v>1.86356927417278E-3</v>
      </c>
      <c r="F1087" s="1">
        <v>1.52614856749728E-3</v>
      </c>
      <c r="G1087" s="1">
        <v>3.49539285733136E-2</v>
      </c>
      <c r="H1087" s="1">
        <v>4.8904369698884502E-2</v>
      </c>
      <c r="I1087" s="1">
        <v>3.6817497847486398E-2</v>
      </c>
      <c r="J1087" s="50">
        <v>5.0430518266381799E-2</v>
      </c>
      <c r="N1087" s="21"/>
      <c r="R1087" s="21"/>
    </row>
    <row r="1088" spans="1:18">
      <c r="A1088" s="7" t="s">
        <v>178</v>
      </c>
      <c r="B1088" t="s">
        <v>70</v>
      </c>
      <c r="C1088" t="s">
        <v>12</v>
      </c>
      <c r="D1088" t="s">
        <v>13</v>
      </c>
      <c r="E1088" s="1">
        <v>3.5520556488136901E-2</v>
      </c>
      <c r="F1088" s="1">
        <v>5.2753195807510303E-3</v>
      </c>
      <c r="G1088" s="1">
        <v>1.30889627250701E-2</v>
      </c>
      <c r="H1088" s="1">
        <v>2.4015773129242202E-3</v>
      </c>
      <c r="I1088" s="1">
        <v>4.8609519213206998E-2</v>
      </c>
      <c r="J1088" s="50">
        <v>7.67689689367525E-3</v>
      </c>
      <c r="N1088" s="21"/>
      <c r="R1088" s="21"/>
    </row>
    <row r="1089" spans="1:18">
      <c r="A1089" s="7" t="s">
        <v>178</v>
      </c>
      <c r="B1089" t="s">
        <v>70</v>
      </c>
      <c r="C1089" t="s">
        <v>14</v>
      </c>
      <c r="D1089" t="s">
        <v>15</v>
      </c>
      <c r="E1089" s="1">
        <v>5.2410078111623098E-3</v>
      </c>
      <c r="F1089" s="1">
        <v>5.7096231880137396E-3</v>
      </c>
      <c r="G1089" s="1">
        <v>7.6838922227898399E-2</v>
      </c>
      <c r="H1089" s="1">
        <v>4.74902507467653E-2</v>
      </c>
      <c r="I1089" s="1">
        <v>8.2079930039060695E-2</v>
      </c>
      <c r="J1089" s="50">
        <v>5.3199873934778999E-2</v>
      </c>
      <c r="N1089" s="21"/>
      <c r="R1089" s="21"/>
    </row>
    <row r="1090" spans="1:18">
      <c r="A1090" s="7" t="s">
        <v>178</v>
      </c>
      <c r="B1090" t="s">
        <v>70</v>
      </c>
      <c r="C1090" t="s">
        <v>16</v>
      </c>
      <c r="D1090" t="s">
        <v>17</v>
      </c>
      <c r="E1090" s="1">
        <v>6.9706907425817297E-2</v>
      </c>
      <c r="F1090" s="1">
        <v>1.3643843384995099E-2</v>
      </c>
      <c r="G1090" s="1">
        <v>0.122219630606216</v>
      </c>
      <c r="H1090" s="1">
        <v>1.8173769395372699E-2</v>
      </c>
      <c r="I1090" s="1">
        <v>0.191926538032033</v>
      </c>
      <c r="J1090" s="50">
        <v>3.1817612780367703E-2</v>
      </c>
      <c r="N1090" s="21"/>
      <c r="R1090" s="21"/>
    </row>
    <row r="1091" spans="1:18">
      <c r="A1091" s="7" t="s">
        <v>178</v>
      </c>
      <c r="B1091" t="s">
        <v>70</v>
      </c>
      <c r="C1091" t="s">
        <v>18</v>
      </c>
      <c r="D1091" t="s">
        <v>19</v>
      </c>
      <c r="E1091" s="1">
        <v>0.84948134620783899</v>
      </c>
      <c r="F1091" s="1">
        <v>5.5310148144228001E-2</v>
      </c>
      <c r="G1091" s="1">
        <v>0.324728142881196</v>
      </c>
      <c r="H1091" s="1">
        <v>5.3078483024963298E-2</v>
      </c>
      <c r="I1091" s="1">
        <v>1.17420948908903</v>
      </c>
      <c r="J1091" s="50">
        <v>0.10838863116919099</v>
      </c>
      <c r="N1091" s="21"/>
      <c r="R1091" s="21"/>
    </row>
    <row r="1092" spans="1:18">
      <c r="A1092" s="7" t="s">
        <v>178</v>
      </c>
      <c r="B1092" t="s">
        <v>70</v>
      </c>
      <c r="C1092" t="s">
        <v>20</v>
      </c>
      <c r="D1092" t="s">
        <v>21</v>
      </c>
      <c r="E1092" s="1">
        <v>0.28288828571860197</v>
      </c>
      <c r="F1092" s="1">
        <v>4.4911008556145902E-2</v>
      </c>
      <c r="G1092" s="1">
        <v>5.9817404236095002E-2</v>
      </c>
      <c r="H1092" s="1">
        <v>1.20196578876368E-2</v>
      </c>
      <c r="I1092" s="1">
        <v>0.34270568995469702</v>
      </c>
      <c r="J1092" s="50">
        <v>5.6930666443782703E-2</v>
      </c>
      <c r="N1092" s="21"/>
      <c r="R1092" s="21"/>
    </row>
    <row r="1093" spans="1:18">
      <c r="A1093" s="7" t="s">
        <v>178</v>
      </c>
      <c r="B1093" t="s">
        <v>70</v>
      </c>
      <c r="C1093" t="s">
        <v>25</v>
      </c>
      <c r="D1093" t="s">
        <v>26</v>
      </c>
      <c r="E1093" s="1">
        <v>0</v>
      </c>
      <c r="F1093" s="1">
        <v>0</v>
      </c>
      <c r="G1093" s="1">
        <v>0</v>
      </c>
      <c r="H1093" s="1">
        <v>0</v>
      </c>
      <c r="I1093" s="1">
        <v>0</v>
      </c>
      <c r="J1093" s="50">
        <v>0</v>
      </c>
      <c r="N1093" s="21"/>
      <c r="R1093" s="21"/>
    </row>
    <row r="1094" spans="1:18">
      <c r="A1094" s="7" t="s">
        <v>178</v>
      </c>
      <c r="B1094" t="s">
        <v>70</v>
      </c>
      <c r="C1094" t="s">
        <v>22</v>
      </c>
      <c r="D1094" t="s">
        <v>23</v>
      </c>
      <c r="E1094" s="1">
        <v>0.31733155174685201</v>
      </c>
      <c r="F1094" s="1">
        <v>1.33569686678636E-2</v>
      </c>
      <c r="G1094" s="1">
        <v>0.115747225411897</v>
      </c>
      <c r="H1094" s="1">
        <v>4.1943174241919796E-3</v>
      </c>
      <c r="I1094" s="1">
        <v>0.43307877715874898</v>
      </c>
      <c r="J1094" s="50">
        <v>1.7551286092055599E-2</v>
      </c>
      <c r="N1094" s="21"/>
      <c r="R1094" s="21"/>
    </row>
    <row r="1095" spans="1:18">
      <c r="A1095" s="7" t="s">
        <v>179</v>
      </c>
      <c r="B1095" t="s">
        <v>70</v>
      </c>
      <c r="C1095" t="s">
        <v>2</v>
      </c>
      <c r="D1095" t="s">
        <v>3</v>
      </c>
      <c r="E1095" s="1">
        <v>1.71331621042199E-2</v>
      </c>
      <c r="F1095" s="1">
        <v>1.5985304094877299E-2</v>
      </c>
      <c r="G1095" s="1">
        <v>5.65572750615711E-2</v>
      </c>
      <c r="H1095" s="1">
        <v>4.1571094263519598E-2</v>
      </c>
      <c r="I1095" s="1">
        <v>7.3690437165791003E-2</v>
      </c>
      <c r="J1095" s="50">
        <v>5.7556398358396897E-2</v>
      </c>
      <c r="N1095" s="21"/>
      <c r="R1095" s="21"/>
    </row>
    <row r="1096" spans="1:18">
      <c r="A1096" s="7" t="s">
        <v>179</v>
      </c>
      <c r="B1096" t="s">
        <v>70</v>
      </c>
      <c r="C1096" t="s">
        <v>4</v>
      </c>
      <c r="D1096" t="s">
        <v>5</v>
      </c>
      <c r="E1096" s="1">
        <v>1.5732155312507799E-3</v>
      </c>
      <c r="F1096" s="1">
        <v>6.0930793659453801E-2</v>
      </c>
      <c r="G1096" s="1">
        <v>1.9788734780504699E-4</v>
      </c>
      <c r="H1096" s="1">
        <v>1.0533983400312201E-3</v>
      </c>
      <c r="I1096" s="1">
        <v>1.77110287905583E-3</v>
      </c>
      <c r="J1096" s="50">
        <v>6.1984191999485003E-2</v>
      </c>
      <c r="N1096" s="21"/>
      <c r="R1096" s="21"/>
    </row>
    <row r="1097" spans="1:18">
      <c r="A1097" s="7" t="s">
        <v>179</v>
      </c>
      <c r="B1097" t="s">
        <v>70</v>
      </c>
      <c r="C1097" t="s">
        <v>6</v>
      </c>
      <c r="D1097" t="s">
        <v>7</v>
      </c>
      <c r="E1097" s="1">
        <v>4.5394212399328099E-5</v>
      </c>
      <c r="F1097" s="1">
        <v>9.5512963928731596E-5</v>
      </c>
      <c r="G1097" s="1">
        <v>4.0575882850451897E-2</v>
      </c>
      <c r="H1097" s="1">
        <v>7.5599892457742096E-2</v>
      </c>
      <c r="I1097" s="1">
        <v>4.0621277062851201E-2</v>
      </c>
      <c r="J1097" s="50">
        <v>7.5695405421670803E-2</v>
      </c>
      <c r="N1097" s="21"/>
      <c r="R1097" s="21"/>
    </row>
    <row r="1098" spans="1:18">
      <c r="A1098" s="7" t="s">
        <v>179</v>
      </c>
      <c r="B1098" t="s">
        <v>70</v>
      </c>
      <c r="C1098" t="s">
        <v>8</v>
      </c>
      <c r="D1098" t="s">
        <v>9</v>
      </c>
      <c r="E1098" s="1">
        <v>3.7182863188922603E-2</v>
      </c>
      <c r="F1098" s="1">
        <v>1.4465713034319601E-2</v>
      </c>
      <c r="G1098" s="1">
        <v>0.168485163513547</v>
      </c>
      <c r="H1098" s="1">
        <v>8.5264286669720996E-2</v>
      </c>
      <c r="I1098" s="1">
        <v>0.20566802670247</v>
      </c>
      <c r="J1098" s="50">
        <v>9.9729999704040603E-2</v>
      </c>
      <c r="N1098" s="21"/>
      <c r="R1098" s="21"/>
    </row>
    <row r="1099" spans="1:18">
      <c r="A1099" s="7" t="s">
        <v>179</v>
      </c>
      <c r="B1099" t="s">
        <v>70</v>
      </c>
      <c r="C1099" t="s">
        <v>10</v>
      </c>
      <c r="D1099" t="s">
        <v>11</v>
      </c>
      <c r="E1099" s="1">
        <v>7.4891134389797097E-3</v>
      </c>
      <c r="F1099" s="1">
        <v>5.1743784543218296E-3</v>
      </c>
      <c r="G1099" s="1">
        <v>4.53512102621383E-2</v>
      </c>
      <c r="H1099" s="1">
        <v>3.2348664956692703E-2</v>
      </c>
      <c r="I1099" s="1">
        <v>5.2840323701117999E-2</v>
      </c>
      <c r="J1099" s="50">
        <v>3.7523043411014603E-2</v>
      </c>
      <c r="N1099" s="21"/>
      <c r="R1099" s="21"/>
    </row>
    <row r="1100" spans="1:18">
      <c r="A1100" s="7" t="s">
        <v>179</v>
      </c>
      <c r="B1100" t="s">
        <v>70</v>
      </c>
      <c r="C1100" t="s">
        <v>12</v>
      </c>
      <c r="D1100" t="s">
        <v>13</v>
      </c>
      <c r="E1100" s="1">
        <v>0.120933491931755</v>
      </c>
      <c r="F1100" s="1">
        <v>1.7683487297722001E-2</v>
      </c>
      <c r="G1100" s="1">
        <v>8.5537457937598496E-2</v>
      </c>
      <c r="H1100" s="1">
        <v>1.596542875583E-2</v>
      </c>
      <c r="I1100" s="1">
        <v>0.20647094986935399</v>
      </c>
      <c r="J1100" s="50">
        <v>3.36489160535519E-2</v>
      </c>
      <c r="N1100" s="21"/>
      <c r="R1100" s="21"/>
    </row>
    <row r="1101" spans="1:18">
      <c r="A1101" s="7" t="s">
        <v>179</v>
      </c>
      <c r="B1101" t="s">
        <v>70</v>
      </c>
      <c r="C1101" t="s">
        <v>14</v>
      </c>
      <c r="D1101" t="s">
        <v>15</v>
      </c>
      <c r="E1101" s="1">
        <v>1.7939723879150101E-2</v>
      </c>
      <c r="F1101" s="1">
        <v>1.9986290262853802E-2</v>
      </c>
      <c r="G1101" s="1">
        <v>4.77648207152035E-2</v>
      </c>
      <c r="H1101" s="1">
        <v>2.9325376759318698E-2</v>
      </c>
      <c r="I1101" s="1">
        <v>6.5704544594353598E-2</v>
      </c>
      <c r="J1101" s="50">
        <v>4.9311667022172503E-2</v>
      </c>
      <c r="N1101" s="21"/>
      <c r="R1101" s="21"/>
    </row>
    <row r="1102" spans="1:18">
      <c r="A1102" s="7" t="s">
        <v>179</v>
      </c>
      <c r="B1102" t="s">
        <v>70</v>
      </c>
      <c r="C1102" t="s">
        <v>16</v>
      </c>
      <c r="D1102" t="s">
        <v>17</v>
      </c>
      <c r="E1102" s="1">
        <v>0.27582588474233399</v>
      </c>
      <c r="F1102" s="1">
        <v>5.1147402888327802E-2</v>
      </c>
      <c r="G1102" s="1">
        <v>0.29501525908824899</v>
      </c>
      <c r="H1102" s="1">
        <v>4.2768043299460497E-2</v>
      </c>
      <c r="I1102" s="1">
        <v>0.57084114383058304</v>
      </c>
      <c r="J1102" s="50">
        <v>9.3915446187788298E-2</v>
      </c>
      <c r="N1102" s="21"/>
      <c r="R1102" s="21"/>
    </row>
    <row r="1103" spans="1:18">
      <c r="A1103" s="7" t="s">
        <v>179</v>
      </c>
      <c r="B1103" t="s">
        <v>70</v>
      </c>
      <c r="C1103" t="s">
        <v>18</v>
      </c>
      <c r="D1103" t="s">
        <v>19</v>
      </c>
      <c r="E1103" s="1">
        <v>2.7608715497987002</v>
      </c>
      <c r="F1103" s="1">
        <v>0.17924599455154799</v>
      </c>
      <c r="G1103" s="1">
        <v>0.68666618007690905</v>
      </c>
      <c r="H1103" s="1">
        <v>0.110717928191759</v>
      </c>
      <c r="I1103" s="1">
        <v>3.4475377298756098</v>
      </c>
      <c r="J1103" s="50">
        <v>0.28996392274330701</v>
      </c>
      <c r="N1103" s="21"/>
      <c r="R1103" s="21"/>
    </row>
    <row r="1104" spans="1:18">
      <c r="A1104" s="7" t="s">
        <v>179</v>
      </c>
      <c r="B1104" t="s">
        <v>70</v>
      </c>
      <c r="C1104" t="s">
        <v>20</v>
      </c>
      <c r="D1104" t="s">
        <v>21</v>
      </c>
      <c r="E1104" s="1">
        <v>1.27696163129365</v>
      </c>
      <c r="F1104" s="1">
        <v>0.203698453885854</v>
      </c>
      <c r="G1104" s="1">
        <v>6.3695523302686699E-2</v>
      </c>
      <c r="H1104" s="1">
        <v>1.27972196574382E-2</v>
      </c>
      <c r="I1104" s="1">
        <v>1.3406571545963399</v>
      </c>
      <c r="J1104" s="50">
        <v>0.21649567354329199</v>
      </c>
      <c r="N1104" s="21"/>
      <c r="R1104" s="21"/>
    </row>
    <row r="1105" spans="1:18">
      <c r="A1105" s="7" t="s">
        <v>179</v>
      </c>
      <c r="B1105" t="s">
        <v>70</v>
      </c>
      <c r="C1105" t="s">
        <v>25</v>
      </c>
      <c r="D1105" t="s">
        <v>26</v>
      </c>
      <c r="E1105" s="1">
        <v>0</v>
      </c>
      <c r="F1105" s="1">
        <v>0</v>
      </c>
      <c r="G1105" s="1">
        <v>0</v>
      </c>
      <c r="H1105" s="1">
        <v>0</v>
      </c>
      <c r="I1105" s="1">
        <v>0</v>
      </c>
      <c r="J1105" s="50">
        <v>0</v>
      </c>
      <c r="N1105" s="21"/>
      <c r="R1105" s="21"/>
    </row>
    <row r="1106" spans="1:18">
      <c r="A1106" s="7" t="s">
        <v>179</v>
      </c>
      <c r="B1106" t="s">
        <v>70</v>
      </c>
      <c r="C1106" t="s">
        <v>22</v>
      </c>
      <c r="D1106" t="s">
        <v>23</v>
      </c>
      <c r="E1106" s="1">
        <v>1.04555438071091</v>
      </c>
      <c r="F1106" s="1">
        <v>4.3934900996631998E-2</v>
      </c>
      <c r="G1106" s="1">
        <v>0.30037356282215399</v>
      </c>
      <c r="H1106" s="1">
        <v>1.11011592649185E-2</v>
      </c>
      <c r="I1106" s="1">
        <v>1.34592794353306</v>
      </c>
      <c r="J1106" s="50">
        <v>5.5036060261550501E-2</v>
      </c>
      <c r="N1106" s="21"/>
      <c r="R1106" s="21"/>
    </row>
    <row r="1107" spans="1:18">
      <c r="A1107" s="7" t="s">
        <v>180</v>
      </c>
      <c r="B1107" t="s">
        <v>70</v>
      </c>
      <c r="C1107" t="s">
        <v>2</v>
      </c>
      <c r="D1107" t="s">
        <v>3</v>
      </c>
      <c r="E1107" s="1">
        <v>4.3706448372183198E-3</v>
      </c>
      <c r="F1107" s="1">
        <v>3.9942382307110802E-3</v>
      </c>
      <c r="G1107" s="1">
        <v>5.8469209677409303E-2</v>
      </c>
      <c r="H1107" s="1">
        <v>8.64926205363825E-2</v>
      </c>
      <c r="I1107" s="1">
        <v>6.2839854514627605E-2</v>
      </c>
      <c r="J1107" s="50">
        <v>9.04868587670936E-2</v>
      </c>
      <c r="N1107" s="21"/>
      <c r="R1107" s="21"/>
    </row>
    <row r="1108" spans="1:18">
      <c r="A1108" s="7" t="s">
        <v>180</v>
      </c>
      <c r="B1108" t="s">
        <v>70</v>
      </c>
      <c r="C1108" t="s">
        <v>4</v>
      </c>
      <c r="D1108" t="s">
        <v>5</v>
      </c>
      <c r="E1108" s="1">
        <v>9.8269439503742301E-4</v>
      </c>
      <c r="F1108" s="1">
        <v>3.1364072523186598E-2</v>
      </c>
      <c r="G1108" s="1">
        <v>7.6097911051676797E-9</v>
      </c>
      <c r="H1108" s="1">
        <v>6.6029809934915198E-9</v>
      </c>
      <c r="I1108" s="1">
        <v>9.82702004828528E-4</v>
      </c>
      <c r="J1108" s="50">
        <v>3.13640791261676E-2</v>
      </c>
      <c r="N1108" s="21"/>
      <c r="R1108" s="21"/>
    </row>
    <row r="1109" spans="1:18">
      <c r="A1109" s="7" t="s">
        <v>180</v>
      </c>
      <c r="B1109" t="s">
        <v>70</v>
      </c>
      <c r="C1109" t="s">
        <v>6</v>
      </c>
      <c r="D1109" t="s">
        <v>7</v>
      </c>
      <c r="E1109" s="1">
        <v>2.43621239573764E-4</v>
      </c>
      <c r="F1109" s="1">
        <v>5.2221289958381595E-4</v>
      </c>
      <c r="G1109" s="1">
        <v>0.60356406429869203</v>
      </c>
      <c r="H1109" s="1">
        <v>1.3389506082873099</v>
      </c>
      <c r="I1109" s="1">
        <v>0.60380768553826603</v>
      </c>
      <c r="J1109" s="50">
        <v>1.33947282118689</v>
      </c>
      <c r="N1109" s="21"/>
      <c r="R1109" s="21"/>
    </row>
    <row r="1110" spans="1:18">
      <c r="A1110" s="7" t="s">
        <v>180</v>
      </c>
      <c r="B1110" t="s">
        <v>70</v>
      </c>
      <c r="C1110" t="s">
        <v>8</v>
      </c>
      <c r="D1110" t="s">
        <v>9</v>
      </c>
      <c r="E1110" s="1">
        <v>1.91011485967006E-2</v>
      </c>
      <c r="F1110" s="1">
        <v>7.2855916844434404E-3</v>
      </c>
      <c r="G1110" s="1">
        <v>0.196624996523241</v>
      </c>
      <c r="H1110" s="1">
        <v>9.7558565132186803E-2</v>
      </c>
      <c r="I1110" s="1">
        <v>0.21572614511994201</v>
      </c>
      <c r="J1110" s="50">
        <v>0.10484415681662999</v>
      </c>
      <c r="N1110" s="21"/>
      <c r="R1110" s="21"/>
    </row>
    <row r="1111" spans="1:18">
      <c r="A1111" s="7" t="s">
        <v>180</v>
      </c>
      <c r="B1111" t="s">
        <v>70</v>
      </c>
      <c r="C1111" t="s">
        <v>10</v>
      </c>
      <c r="D1111" t="s">
        <v>11</v>
      </c>
      <c r="E1111" s="1">
        <v>2.6180817043210398E-3</v>
      </c>
      <c r="F1111" s="1">
        <v>2.1080730621111099E-3</v>
      </c>
      <c r="G1111" s="1">
        <v>3.7106452318275203E-2</v>
      </c>
      <c r="H1111" s="1">
        <v>2.72975190083414E-2</v>
      </c>
      <c r="I1111" s="1">
        <v>3.9724534022596299E-2</v>
      </c>
      <c r="J1111" s="50">
        <v>2.9405592070452499E-2</v>
      </c>
      <c r="N1111" s="21"/>
      <c r="R1111" s="21"/>
    </row>
    <row r="1112" spans="1:18">
      <c r="A1112" s="7" t="s">
        <v>180</v>
      </c>
      <c r="B1112" t="s">
        <v>70</v>
      </c>
      <c r="C1112" t="s">
        <v>12</v>
      </c>
      <c r="D1112" t="s">
        <v>13</v>
      </c>
      <c r="E1112" s="1">
        <v>6.0960232799217903E-2</v>
      </c>
      <c r="F1112" s="1">
        <v>9.1514386730932595E-3</v>
      </c>
      <c r="G1112" s="1">
        <v>5.9067546537073599E-2</v>
      </c>
      <c r="H1112" s="1">
        <v>1.08695399476303E-2</v>
      </c>
      <c r="I1112" s="1">
        <v>0.120027779336291</v>
      </c>
      <c r="J1112" s="50">
        <v>2.0020978620723599E-2</v>
      </c>
      <c r="N1112" s="21"/>
      <c r="R1112" s="21"/>
    </row>
    <row r="1113" spans="1:18">
      <c r="A1113" s="7" t="s">
        <v>180</v>
      </c>
      <c r="B1113" t="s">
        <v>70</v>
      </c>
      <c r="C1113" t="s">
        <v>14</v>
      </c>
      <c r="D1113" t="s">
        <v>15</v>
      </c>
      <c r="E1113" s="1">
        <v>8.4037216663799003E-3</v>
      </c>
      <c r="F1113" s="1">
        <v>9.1771255263397994E-3</v>
      </c>
      <c r="G1113" s="1">
        <v>0.30073467765025202</v>
      </c>
      <c r="H1113" s="1">
        <v>0.17863197554965299</v>
      </c>
      <c r="I1113" s="1">
        <v>0.30913839931663201</v>
      </c>
      <c r="J1113" s="50">
        <v>0.187809101075993</v>
      </c>
      <c r="N1113" s="21"/>
      <c r="R1113" s="21"/>
    </row>
    <row r="1114" spans="1:18">
      <c r="A1114" s="7" t="s">
        <v>180</v>
      </c>
      <c r="B1114" t="s">
        <v>70</v>
      </c>
      <c r="C1114" t="s">
        <v>16</v>
      </c>
      <c r="D1114" t="s">
        <v>17</v>
      </c>
      <c r="E1114" s="1">
        <v>8.0021419343797598E-2</v>
      </c>
      <c r="F1114" s="1">
        <v>1.8575118627371899E-2</v>
      </c>
      <c r="G1114" s="1">
        <v>0.118960259502548</v>
      </c>
      <c r="H1114" s="1">
        <v>1.8184159181599401E-2</v>
      </c>
      <c r="I1114" s="1">
        <v>0.19898167884634499</v>
      </c>
      <c r="J1114" s="50">
        <v>3.67592778089713E-2</v>
      </c>
      <c r="N1114" s="21"/>
      <c r="R1114" s="21"/>
    </row>
    <row r="1115" spans="1:18">
      <c r="A1115" s="7" t="s">
        <v>180</v>
      </c>
      <c r="B1115" t="s">
        <v>70</v>
      </c>
      <c r="C1115" t="s">
        <v>18</v>
      </c>
      <c r="D1115" t="s">
        <v>19</v>
      </c>
      <c r="E1115" s="1">
        <v>0.69638086188955595</v>
      </c>
      <c r="F1115" s="1">
        <v>4.4979364714565102E-2</v>
      </c>
      <c r="G1115" s="1">
        <v>0.33874255283968602</v>
      </c>
      <c r="H1115" s="1">
        <v>5.4793934540339803E-2</v>
      </c>
      <c r="I1115" s="1">
        <v>1.0351234147292401</v>
      </c>
      <c r="J1115" s="50">
        <v>9.9773299254904899E-2</v>
      </c>
      <c r="N1115" s="21"/>
      <c r="R1115" s="21"/>
    </row>
    <row r="1116" spans="1:18">
      <c r="A1116" s="7" t="s">
        <v>180</v>
      </c>
      <c r="B1116" t="s">
        <v>70</v>
      </c>
      <c r="C1116" t="s">
        <v>20</v>
      </c>
      <c r="D1116" t="s">
        <v>21</v>
      </c>
      <c r="E1116" s="1">
        <v>3.5030583026246598</v>
      </c>
      <c r="F1116" s="1">
        <v>0.55786840787374703</v>
      </c>
      <c r="G1116" s="1">
        <v>1.0438249518454501</v>
      </c>
      <c r="H1116" s="1">
        <v>0.20982963843373301</v>
      </c>
      <c r="I1116" s="1">
        <v>4.5468832544701101</v>
      </c>
      <c r="J1116" s="50">
        <v>0.76769804630747995</v>
      </c>
      <c r="N1116" s="21"/>
      <c r="R1116" s="21"/>
    </row>
    <row r="1117" spans="1:18">
      <c r="A1117" s="7" t="s">
        <v>180</v>
      </c>
      <c r="B1117" t="s">
        <v>70</v>
      </c>
      <c r="C1117" t="s">
        <v>25</v>
      </c>
      <c r="D1117" t="s">
        <v>26</v>
      </c>
      <c r="E1117" s="1">
        <v>0</v>
      </c>
      <c r="F1117" s="1">
        <v>0</v>
      </c>
      <c r="G1117" s="1">
        <v>0</v>
      </c>
      <c r="H1117" s="1">
        <v>0</v>
      </c>
      <c r="I1117" s="1">
        <v>0</v>
      </c>
      <c r="J1117" s="50">
        <v>0</v>
      </c>
      <c r="N1117" s="21"/>
      <c r="R1117" s="21"/>
    </row>
    <row r="1118" spans="1:18">
      <c r="A1118" s="7" t="s">
        <v>180</v>
      </c>
      <c r="B1118" t="s">
        <v>70</v>
      </c>
      <c r="C1118" t="s">
        <v>22</v>
      </c>
      <c r="D1118" t="s">
        <v>23</v>
      </c>
      <c r="E1118" s="1">
        <v>0.151238687572196</v>
      </c>
      <c r="F1118" s="1">
        <v>6.3735132806614601E-3</v>
      </c>
      <c r="G1118" s="1">
        <v>9.0849236299327101E-3</v>
      </c>
      <c r="H1118" s="1">
        <v>3.2966809081937999E-4</v>
      </c>
      <c r="I1118" s="1">
        <v>0.16032361120212901</v>
      </c>
      <c r="J1118" s="50">
        <v>6.7031813714808399E-3</v>
      </c>
      <c r="N1118" s="21"/>
      <c r="R1118" s="21"/>
    </row>
    <row r="1119" spans="1:18">
      <c r="A1119" s="7" t="s">
        <v>86</v>
      </c>
      <c r="B1119" t="s">
        <v>70</v>
      </c>
      <c r="C1119" t="s">
        <v>2</v>
      </c>
      <c r="D1119" t="s">
        <v>3</v>
      </c>
      <c r="E1119" s="1">
        <v>6.2087224619094402E-3</v>
      </c>
      <c r="F1119" s="1">
        <v>6.0223249200885703E-3</v>
      </c>
      <c r="G1119" s="1">
        <v>1.06371188462763E-2</v>
      </c>
      <c r="H1119" s="1">
        <v>8.6250259403953099E-3</v>
      </c>
      <c r="I1119" s="1">
        <v>1.68458413081858E-2</v>
      </c>
      <c r="J1119" s="50">
        <v>1.4647350860483899E-2</v>
      </c>
      <c r="N1119" s="21"/>
      <c r="R1119" s="21"/>
    </row>
    <row r="1120" spans="1:18">
      <c r="A1120" s="7" t="s">
        <v>86</v>
      </c>
      <c r="B1120" t="s">
        <v>70</v>
      </c>
      <c r="C1120" t="s">
        <v>4</v>
      </c>
      <c r="D1120" t="s">
        <v>5</v>
      </c>
      <c r="E1120" s="1">
        <v>1.18503414644721E-4</v>
      </c>
      <c r="F1120" s="1">
        <v>7.6294458169359897E-3</v>
      </c>
      <c r="G1120" s="1">
        <v>0.12319793203277001</v>
      </c>
      <c r="H1120" s="1">
        <v>2.3083597734443502</v>
      </c>
      <c r="I1120" s="1">
        <v>0.123316435447415</v>
      </c>
      <c r="J1120" s="50">
        <v>2.3159892192612799</v>
      </c>
      <c r="N1120" s="21"/>
      <c r="R1120" s="21"/>
    </row>
    <row r="1121" spans="1:18">
      <c r="A1121" s="7" t="s">
        <v>86</v>
      </c>
      <c r="B1121" t="s">
        <v>70</v>
      </c>
      <c r="C1121" t="s">
        <v>6</v>
      </c>
      <c r="D1121" t="s">
        <v>7</v>
      </c>
      <c r="E1121" s="1">
        <v>1.62669831570475E-5</v>
      </c>
      <c r="F1121" s="1">
        <v>3.5478515910830802E-5</v>
      </c>
      <c r="G1121" s="1">
        <v>1.0211642994655699E-3</v>
      </c>
      <c r="H1121" s="1">
        <v>2.2626091682988602E-3</v>
      </c>
      <c r="I1121" s="1">
        <v>1.0374312826226201E-3</v>
      </c>
      <c r="J1121" s="50">
        <v>2.2980876842096901E-3</v>
      </c>
      <c r="N1121" s="21"/>
      <c r="R1121" s="21"/>
    </row>
    <row r="1122" spans="1:18">
      <c r="A1122" s="7" t="s">
        <v>86</v>
      </c>
      <c r="B1122" t="s">
        <v>70</v>
      </c>
      <c r="C1122" t="s">
        <v>8</v>
      </c>
      <c r="D1122" t="s">
        <v>9</v>
      </c>
      <c r="E1122" s="1">
        <v>1.4102529625912999E-2</v>
      </c>
      <c r="F1122" s="1">
        <v>5.4416228729434104E-3</v>
      </c>
      <c r="G1122" s="1">
        <v>6.6251725846526804E-2</v>
      </c>
      <c r="H1122" s="1">
        <v>2.99806079792461E-2</v>
      </c>
      <c r="I1122" s="1">
        <v>8.0354255472439795E-2</v>
      </c>
      <c r="J1122" s="50">
        <v>3.5422230852189499E-2</v>
      </c>
      <c r="N1122" s="21"/>
      <c r="R1122" s="21"/>
    </row>
    <row r="1123" spans="1:18">
      <c r="A1123" s="7" t="s">
        <v>86</v>
      </c>
      <c r="B1123" t="s">
        <v>70</v>
      </c>
      <c r="C1123" t="s">
        <v>10</v>
      </c>
      <c r="D1123" t="s">
        <v>11</v>
      </c>
      <c r="E1123" s="1">
        <v>3.00832791122324E-3</v>
      </c>
      <c r="F1123" s="1">
        <v>1.9945282440560698E-3</v>
      </c>
      <c r="G1123" s="1">
        <v>8.3871953227774108E-3</v>
      </c>
      <c r="H1123" s="1">
        <v>4.7528179582698596E-3</v>
      </c>
      <c r="I1123" s="1">
        <v>1.13955232340006E-2</v>
      </c>
      <c r="J1123" s="50">
        <v>6.7473462023259299E-3</v>
      </c>
      <c r="N1123" s="21"/>
      <c r="R1123" s="21"/>
    </row>
    <row r="1124" spans="1:18">
      <c r="A1124" s="7" t="s">
        <v>86</v>
      </c>
      <c r="B1124" t="s">
        <v>70</v>
      </c>
      <c r="C1124" t="s">
        <v>12</v>
      </c>
      <c r="D1124" t="s">
        <v>13</v>
      </c>
      <c r="E1124" s="1">
        <v>4.0799024328149303E-2</v>
      </c>
      <c r="F1124" s="1">
        <v>6.0400389974102102E-3</v>
      </c>
      <c r="G1124" s="1">
        <v>1.33229783281301E-2</v>
      </c>
      <c r="H1124" s="1">
        <v>2.4047316383922798E-3</v>
      </c>
      <c r="I1124" s="1">
        <v>5.4122002656279401E-2</v>
      </c>
      <c r="J1124" s="50">
        <v>8.4447706358024895E-3</v>
      </c>
      <c r="N1124" s="21"/>
      <c r="R1124" s="21"/>
    </row>
    <row r="1125" spans="1:18">
      <c r="A1125" s="7" t="s">
        <v>86</v>
      </c>
      <c r="B1125" t="s">
        <v>70</v>
      </c>
      <c r="C1125" t="s">
        <v>14</v>
      </c>
      <c r="D1125" t="s">
        <v>15</v>
      </c>
      <c r="E1125" s="1">
        <v>6.8502164480729001E-3</v>
      </c>
      <c r="F1125" s="1">
        <v>7.51557821369578E-3</v>
      </c>
      <c r="G1125" s="1">
        <v>2.0585701764970599E-2</v>
      </c>
      <c r="H1125" s="1">
        <v>1.2007045129503501E-2</v>
      </c>
      <c r="I1125" s="1">
        <v>2.74359182130435E-2</v>
      </c>
      <c r="J1125" s="50">
        <v>1.9522623343199302E-2</v>
      </c>
      <c r="N1125" s="21"/>
      <c r="R1125" s="21"/>
    </row>
    <row r="1126" spans="1:18">
      <c r="A1126" s="7" t="s">
        <v>86</v>
      </c>
      <c r="B1126" t="s">
        <v>70</v>
      </c>
      <c r="C1126" t="s">
        <v>16</v>
      </c>
      <c r="D1126" t="s">
        <v>17</v>
      </c>
      <c r="E1126" s="1">
        <v>9.9395759580510404E-2</v>
      </c>
      <c r="F1126" s="1">
        <v>2.15408062725632E-2</v>
      </c>
      <c r="G1126" s="1">
        <v>0.107239503266418</v>
      </c>
      <c r="H1126" s="1">
        <v>2.0967420296663E-2</v>
      </c>
      <c r="I1126" s="1">
        <v>0.20663526284692901</v>
      </c>
      <c r="J1126" s="50">
        <v>4.2508226569226197E-2</v>
      </c>
      <c r="N1126" s="21"/>
      <c r="R1126" s="21"/>
    </row>
    <row r="1127" spans="1:18">
      <c r="A1127" s="7" t="s">
        <v>86</v>
      </c>
      <c r="B1127" t="s">
        <v>70</v>
      </c>
      <c r="C1127" t="s">
        <v>18</v>
      </c>
      <c r="D1127" t="s">
        <v>19</v>
      </c>
      <c r="E1127" s="1">
        <v>1.0071392310301699</v>
      </c>
      <c r="F1127" s="1">
        <v>6.6173048134617302E-2</v>
      </c>
      <c r="G1127" s="1">
        <v>0.36332772787016099</v>
      </c>
      <c r="H1127" s="1">
        <v>6.09768874387175E-2</v>
      </c>
      <c r="I1127" s="1">
        <v>1.37046695890033</v>
      </c>
      <c r="J1127" s="50">
        <v>0.12714993557333501</v>
      </c>
      <c r="N1127" s="21"/>
      <c r="R1127" s="21"/>
    </row>
    <row r="1128" spans="1:18">
      <c r="A1128" s="7" t="s">
        <v>86</v>
      </c>
      <c r="B1128" t="s">
        <v>70</v>
      </c>
      <c r="C1128" t="s">
        <v>20</v>
      </c>
      <c r="D1128" t="s">
        <v>21</v>
      </c>
      <c r="E1128" s="1">
        <v>0.49478229334151502</v>
      </c>
      <c r="F1128" s="1">
        <v>7.9783368490890599E-2</v>
      </c>
      <c r="G1128" s="1">
        <v>8.3614038921998295E-3</v>
      </c>
      <c r="H1128" s="1">
        <v>1.68776005073473E-3</v>
      </c>
      <c r="I1128" s="1">
        <v>0.50314369723371499</v>
      </c>
      <c r="J1128" s="50">
        <v>8.1471128541625304E-2</v>
      </c>
      <c r="N1128" s="21"/>
      <c r="R1128" s="21"/>
    </row>
    <row r="1129" spans="1:18">
      <c r="A1129" s="7" t="s">
        <v>86</v>
      </c>
      <c r="B1129" t="s">
        <v>70</v>
      </c>
      <c r="C1129" t="s">
        <v>25</v>
      </c>
      <c r="D1129" t="s">
        <v>26</v>
      </c>
      <c r="E1129" s="1">
        <v>0</v>
      </c>
      <c r="F1129" s="1">
        <v>0</v>
      </c>
      <c r="G1129" s="1">
        <v>0</v>
      </c>
      <c r="H1129" s="1">
        <v>0</v>
      </c>
      <c r="I1129" s="1">
        <v>0</v>
      </c>
      <c r="J1129" s="50">
        <v>0</v>
      </c>
      <c r="N1129" s="21"/>
      <c r="R1129" s="21"/>
    </row>
    <row r="1130" spans="1:18">
      <c r="A1130" s="7" t="s">
        <v>86</v>
      </c>
      <c r="B1130" t="s">
        <v>70</v>
      </c>
      <c r="C1130" t="s">
        <v>22</v>
      </c>
      <c r="D1130" t="s">
        <v>23</v>
      </c>
      <c r="E1130" s="1">
        <v>0.46634463771579099</v>
      </c>
      <c r="F1130" s="1">
        <v>2.02771844540846E-2</v>
      </c>
      <c r="G1130" s="1">
        <v>0.132017696255746</v>
      </c>
      <c r="H1130" s="1">
        <v>5.1431988153484102E-3</v>
      </c>
      <c r="I1130" s="1">
        <v>0.59836233397153704</v>
      </c>
      <c r="J1130" s="50">
        <v>2.5420383269433001E-2</v>
      </c>
      <c r="N1130" s="21"/>
      <c r="R1130" s="21"/>
    </row>
    <row r="1131" spans="1:18">
      <c r="A1131" s="7" t="s">
        <v>181</v>
      </c>
      <c r="B1131" t="s">
        <v>70</v>
      </c>
      <c r="C1131" t="s">
        <v>2</v>
      </c>
      <c r="D1131" t="s">
        <v>3</v>
      </c>
      <c r="E1131" s="1">
        <v>8.5149857259268508E-3</v>
      </c>
      <c r="F1131" s="1">
        <v>7.9817989275862197E-3</v>
      </c>
      <c r="G1131" s="1">
        <v>3.98370986206385E-2</v>
      </c>
      <c r="H1131" s="1">
        <v>3.4329652890792699E-2</v>
      </c>
      <c r="I1131" s="1">
        <v>4.8352084346565398E-2</v>
      </c>
      <c r="J1131" s="50">
        <v>4.2311451818378899E-2</v>
      </c>
      <c r="N1131" s="21"/>
      <c r="R1131" s="21"/>
    </row>
    <row r="1132" spans="1:18">
      <c r="A1132" s="7" t="s">
        <v>181</v>
      </c>
      <c r="B1132" t="s">
        <v>70</v>
      </c>
      <c r="C1132" t="s">
        <v>4</v>
      </c>
      <c r="D1132" t="s">
        <v>5</v>
      </c>
      <c r="E1132" s="1">
        <v>4.1773316453215899E-4</v>
      </c>
      <c r="F1132" s="1">
        <v>2.10110782503924E-2</v>
      </c>
      <c r="G1132" s="1">
        <v>3.1099134920567199E-5</v>
      </c>
      <c r="H1132" s="1">
        <v>2.33416798287743E-4</v>
      </c>
      <c r="I1132" s="1">
        <v>4.4883229945272599E-4</v>
      </c>
      <c r="J1132" s="50">
        <v>2.12444950486801E-2</v>
      </c>
      <c r="N1132" s="21"/>
      <c r="R1132" s="21"/>
    </row>
    <row r="1133" spans="1:18">
      <c r="A1133" s="7" t="s">
        <v>181</v>
      </c>
      <c r="B1133" t="s">
        <v>70</v>
      </c>
      <c r="C1133" t="s">
        <v>6</v>
      </c>
      <c r="D1133" t="s">
        <v>7</v>
      </c>
      <c r="E1133" s="1">
        <v>2.84961880186851E-4</v>
      </c>
      <c r="F1133" s="1">
        <v>6.1074817993095104E-4</v>
      </c>
      <c r="G1133" s="1">
        <v>0.90886813743544603</v>
      </c>
      <c r="H1133" s="1">
        <v>2.01468225437804</v>
      </c>
      <c r="I1133" s="1">
        <v>0.90915309931563304</v>
      </c>
      <c r="J1133" s="50">
        <v>2.0152930025579701</v>
      </c>
      <c r="N1133" s="21"/>
      <c r="R1133" s="21"/>
    </row>
    <row r="1134" spans="1:18">
      <c r="A1134" s="7" t="s">
        <v>181</v>
      </c>
      <c r="B1134" t="s">
        <v>70</v>
      </c>
      <c r="C1134" t="s">
        <v>8</v>
      </c>
      <c r="D1134" t="s">
        <v>9</v>
      </c>
      <c r="E1134" s="1">
        <v>2.5273126300201201E-2</v>
      </c>
      <c r="F1134" s="1">
        <v>9.6899425225162907E-3</v>
      </c>
      <c r="G1134" s="1">
        <v>0.28172028849188102</v>
      </c>
      <c r="H1134" s="1">
        <v>0.133802670782556</v>
      </c>
      <c r="I1134" s="1">
        <v>0.30699341479208198</v>
      </c>
      <c r="J1134" s="50">
        <v>0.14349261330507199</v>
      </c>
      <c r="N1134" s="21"/>
      <c r="R1134" s="21"/>
    </row>
    <row r="1135" spans="1:18">
      <c r="A1135" s="7" t="s">
        <v>181</v>
      </c>
      <c r="B1135" t="s">
        <v>70</v>
      </c>
      <c r="C1135" t="s">
        <v>10</v>
      </c>
      <c r="D1135" t="s">
        <v>11</v>
      </c>
      <c r="E1135" s="1">
        <v>3.9778745614902399E-3</v>
      </c>
      <c r="F1135" s="1">
        <v>2.9313294278480498E-3</v>
      </c>
      <c r="G1135" s="1">
        <v>2.2163061743401199E-2</v>
      </c>
      <c r="H1135" s="1">
        <v>3.24454547561107E-2</v>
      </c>
      <c r="I1135" s="1">
        <v>2.61409363048914E-2</v>
      </c>
      <c r="J1135" s="50">
        <v>3.5376784183958697E-2</v>
      </c>
      <c r="N1135" s="21"/>
      <c r="R1135" s="21"/>
    </row>
    <row r="1136" spans="1:18">
      <c r="A1136" s="7" t="s">
        <v>181</v>
      </c>
      <c r="B1136" t="s">
        <v>70</v>
      </c>
      <c r="C1136" t="s">
        <v>12</v>
      </c>
      <c r="D1136" t="s">
        <v>13</v>
      </c>
      <c r="E1136" s="1">
        <v>5.37416455169199E-2</v>
      </c>
      <c r="F1136" s="1">
        <v>7.9288248657157501E-3</v>
      </c>
      <c r="G1136" s="1">
        <v>1.8227975149720001E-2</v>
      </c>
      <c r="H1136" s="1">
        <v>3.3453736144649499E-3</v>
      </c>
      <c r="I1136" s="1">
        <v>7.1969620666639894E-2</v>
      </c>
      <c r="J1136" s="50">
        <v>1.12741984801807E-2</v>
      </c>
      <c r="N1136" s="21"/>
      <c r="R1136" s="21"/>
    </row>
    <row r="1137" spans="1:18">
      <c r="A1137" s="7" t="s">
        <v>181</v>
      </c>
      <c r="B1137" t="s">
        <v>70</v>
      </c>
      <c r="C1137" t="s">
        <v>14</v>
      </c>
      <c r="D1137" t="s">
        <v>15</v>
      </c>
      <c r="E1137" s="1">
        <v>1.24071261430158E-2</v>
      </c>
      <c r="F1137" s="1">
        <v>1.3539565815038001E-2</v>
      </c>
      <c r="G1137" s="1">
        <v>0.146512282901616</v>
      </c>
      <c r="H1137" s="1">
        <v>8.7143087616394999E-2</v>
      </c>
      <c r="I1137" s="1">
        <v>0.158919409044632</v>
      </c>
      <c r="J1137" s="50">
        <v>0.100682653431433</v>
      </c>
      <c r="N1137" s="21"/>
      <c r="R1137" s="21"/>
    </row>
    <row r="1138" spans="1:18">
      <c r="A1138" s="7" t="s">
        <v>181</v>
      </c>
      <c r="B1138" t="s">
        <v>70</v>
      </c>
      <c r="C1138" t="s">
        <v>16</v>
      </c>
      <c r="D1138" t="s">
        <v>17</v>
      </c>
      <c r="E1138" s="1">
        <v>0.269546360216944</v>
      </c>
      <c r="F1138" s="1">
        <v>5.5032500481757701E-2</v>
      </c>
      <c r="G1138" s="1">
        <v>0.84076582387015297</v>
      </c>
      <c r="H1138" s="1">
        <v>0.119221787072722</v>
      </c>
      <c r="I1138" s="1">
        <v>1.1103121840871</v>
      </c>
      <c r="J1138" s="50">
        <v>0.174254287554479</v>
      </c>
      <c r="N1138" s="21"/>
      <c r="R1138" s="21"/>
    </row>
    <row r="1139" spans="1:18">
      <c r="A1139" s="7" t="s">
        <v>181</v>
      </c>
      <c r="B1139" t="s">
        <v>70</v>
      </c>
      <c r="C1139" t="s">
        <v>18</v>
      </c>
      <c r="D1139" t="s">
        <v>19</v>
      </c>
      <c r="E1139" s="1">
        <v>1.4441639497690899</v>
      </c>
      <c r="F1139" s="1">
        <v>9.3685099166620101E-2</v>
      </c>
      <c r="G1139" s="1">
        <v>0.24181830062465501</v>
      </c>
      <c r="H1139" s="1">
        <v>3.92720533063384E-2</v>
      </c>
      <c r="I1139" s="1">
        <v>1.6859822503937401</v>
      </c>
      <c r="J1139" s="50">
        <v>0.132957152472959</v>
      </c>
      <c r="N1139" s="21"/>
      <c r="R1139" s="21"/>
    </row>
    <row r="1140" spans="1:18">
      <c r="A1140" s="7" t="s">
        <v>181</v>
      </c>
      <c r="B1140" t="s">
        <v>70</v>
      </c>
      <c r="C1140" t="s">
        <v>20</v>
      </c>
      <c r="D1140" t="s">
        <v>21</v>
      </c>
      <c r="E1140" s="1">
        <v>1.45537015446554</v>
      </c>
      <c r="F1140" s="1">
        <v>0.23328212740426099</v>
      </c>
      <c r="G1140" s="1">
        <v>0.627273299166342</v>
      </c>
      <c r="H1140" s="1">
        <v>0.12626710623385601</v>
      </c>
      <c r="I1140" s="1">
        <v>2.0826434536318801</v>
      </c>
      <c r="J1140" s="50">
        <v>0.35954923363811703</v>
      </c>
      <c r="N1140" s="21"/>
      <c r="R1140" s="21"/>
    </row>
    <row r="1141" spans="1:18">
      <c r="A1141" s="7" t="s">
        <v>181</v>
      </c>
      <c r="B1141" t="s">
        <v>70</v>
      </c>
      <c r="C1141" t="s">
        <v>25</v>
      </c>
      <c r="D1141" t="s">
        <v>26</v>
      </c>
      <c r="E1141" s="1">
        <v>0</v>
      </c>
      <c r="F1141" s="1">
        <v>0</v>
      </c>
      <c r="G1141" s="1">
        <v>0</v>
      </c>
      <c r="H1141" s="1">
        <v>0</v>
      </c>
      <c r="I1141" s="1">
        <v>0</v>
      </c>
      <c r="J1141" s="50">
        <v>0</v>
      </c>
      <c r="N1141" s="21"/>
      <c r="R1141" s="21"/>
    </row>
    <row r="1142" spans="1:18">
      <c r="A1142" s="7" t="s">
        <v>181</v>
      </c>
      <c r="B1142" t="s">
        <v>70</v>
      </c>
      <c r="C1142" t="s">
        <v>22</v>
      </c>
      <c r="D1142" t="s">
        <v>23</v>
      </c>
      <c r="E1142" s="1">
        <v>0.37840662172775102</v>
      </c>
      <c r="F1142" s="1">
        <v>1.61061135317432E-2</v>
      </c>
      <c r="G1142" s="1">
        <v>5.9579293956581597E-2</v>
      </c>
      <c r="H1142" s="1">
        <v>2.2246093804272802E-3</v>
      </c>
      <c r="I1142" s="1">
        <v>0.43798591568433298</v>
      </c>
      <c r="J1142" s="50">
        <v>1.83307229121705E-2</v>
      </c>
      <c r="N1142" s="21"/>
      <c r="R1142" s="21"/>
    </row>
    <row r="1143" spans="1:18">
      <c r="A1143" s="7" t="s">
        <v>182</v>
      </c>
      <c r="B1143" t="s">
        <v>70</v>
      </c>
      <c r="C1143" t="s">
        <v>2</v>
      </c>
      <c r="D1143" t="s">
        <v>3</v>
      </c>
      <c r="E1143" s="1">
        <v>1.05436493477159E-2</v>
      </c>
      <c r="F1143" s="1">
        <v>9.5097622524443395E-3</v>
      </c>
      <c r="G1143" s="1">
        <v>9.65961905370714E-2</v>
      </c>
      <c r="H1143" s="1">
        <v>6.3199623181565898E-2</v>
      </c>
      <c r="I1143" s="1">
        <v>0.10713983988478699</v>
      </c>
      <c r="J1143" s="50">
        <v>7.2709385434010204E-2</v>
      </c>
      <c r="N1143" s="21"/>
      <c r="R1143" s="21"/>
    </row>
    <row r="1144" spans="1:18">
      <c r="A1144" s="7" t="s">
        <v>182</v>
      </c>
      <c r="B1144" t="s">
        <v>70</v>
      </c>
      <c r="C1144" t="s">
        <v>4</v>
      </c>
      <c r="D1144" t="s">
        <v>5</v>
      </c>
      <c r="E1144" s="1">
        <v>4.44725986900831E-4</v>
      </c>
      <c r="F1144" s="1">
        <v>2.0962729516286201E-2</v>
      </c>
      <c r="G1144" s="1">
        <v>2.1971536136804802E-8</v>
      </c>
      <c r="H1144" s="1">
        <v>3.3868843688537403E-8</v>
      </c>
      <c r="I1144" s="1">
        <v>4.4474795843696798E-4</v>
      </c>
      <c r="J1144" s="50">
        <v>2.0962763385129899E-2</v>
      </c>
      <c r="N1144" s="21"/>
      <c r="R1144" s="21"/>
    </row>
    <row r="1145" spans="1:18">
      <c r="A1145" s="7" t="s">
        <v>182</v>
      </c>
      <c r="B1145" t="s">
        <v>70</v>
      </c>
      <c r="C1145" t="s">
        <v>6</v>
      </c>
      <c r="D1145" t="s">
        <v>7</v>
      </c>
      <c r="E1145" s="1">
        <v>6.4910674302958793E-5</v>
      </c>
      <c r="F1145" s="1">
        <v>1.39194653718772E-4</v>
      </c>
      <c r="G1145" s="1">
        <v>9.0332610264151306E-2</v>
      </c>
      <c r="H1145" s="1">
        <v>0.17608917318790299</v>
      </c>
      <c r="I1145" s="1">
        <v>9.0397520938454295E-2</v>
      </c>
      <c r="J1145" s="50">
        <v>0.17622836784162199</v>
      </c>
      <c r="N1145" s="21"/>
      <c r="R1145" s="21"/>
    </row>
    <row r="1146" spans="1:18">
      <c r="A1146" s="7" t="s">
        <v>182</v>
      </c>
      <c r="B1146" t="s">
        <v>70</v>
      </c>
      <c r="C1146" t="s">
        <v>8</v>
      </c>
      <c r="D1146" t="s">
        <v>9</v>
      </c>
      <c r="E1146" s="1">
        <v>2.6146858177005999E-2</v>
      </c>
      <c r="F1146" s="1">
        <v>1.01113656233224E-2</v>
      </c>
      <c r="G1146" s="1">
        <v>0.20248813100527099</v>
      </c>
      <c r="H1146" s="1">
        <v>0.107447711715959</v>
      </c>
      <c r="I1146" s="1">
        <v>0.22863498918227701</v>
      </c>
      <c r="J1146" s="50">
        <v>0.117559077339281</v>
      </c>
      <c r="N1146" s="21"/>
      <c r="R1146" s="21"/>
    </row>
    <row r="1147" spans="1:18">
      <c r="A1147" s="7" t="s">
        <v>182</v>
      </c>
      <c r="B1147" t="s">
        <v>70</v>
      </c>
      <c r="C1147" t="s">
        <v>10</v>
      </c>
      <c r="D1147" t="s">
        <v>11</v>
      </c>
      <c r="E1147" s="1">
        <v>4.99338607884131E-3</v>
      </c>
      <c r="F1147" s="1">
        <v>3.3378949101382201E-3</v>
      </c>
      <c r="G1147" s="1">
        <v>2.2348930120270699E-2</v>
      </c>
      <c r="H1147" s="1">
        <v>2.1470865585574601E-2</v>
      </c>
      <c r="I1147" s="1">
        <v>2.7342316199112E-2</v>
      </c>
      <c r="J1147" s="50">
        <v>2.48087604957128E-2</v>
      </c>
      <c r="N1147" s="21"/>
      <c r="R1147" s="21"/>
    </row>
    <row r="1148" spans="1:18">
      <c r="A1148" s="7" t="s">
        <v>182</v>
      </c>
      <c r="B1148" t="s">
        <v>70</v>
      </c>
      <c r="C1148" t="s">
        <v>12</v>
      </c>
      <c r="D1148" t="s">
        <v>13</v>
      </c>
      <c r="E1148" s="1">
        <v>7.4080501537127003E-2</v>
      </c>
      <c r="F1148" s="1">
        <v>1.08247831984942E-2</v>
      </c>
      <c r="G1148" s="1">
        <v>2.39372031449319E-2</v>
      </c>
      <c r="H1148" s="1">
        <v>4.4578538708371198E-3</v>
      </c>
      <c r="I1148" s="1">
        <v>9.8017704682058907E-2</v>
      </c>
      <c r="J1148" s="50">
        <v>1.52826370693314E-2</v>
      </c>
      <c r="N1148" s="21"/>
      <c r="R1148" s="21"/>
    </row>
    <row r="1149" spans="1:18">
      <c r="A1149" s="7" t="s">
        <v>182</v>
      </c>
      <c r="B1149" t="s">
        <v>70</v>
      </c>
      <c r="C1149" t="s">
        <v>14</v>
      </c>
      <c r="D1149" t="s">
        <v>15</v>
      </c>
      <c r="E1149" s="1">
        <v>1.15009589004901E-2</v>
      </c>
      <c r="F1149" s="1">
        <v>1.2818643408043499E-2</v>
      </c>
      <c r="G1149" s="1">
        <v>2.0961561083207E-2</v>
      </c>
      <c r="H1149" s="1">
        <v>1.2212428377628299E-2</v>
      </c>
      <c r="I1149" s="1">
        <v>3.2462519983697098E-2</v>
      </c>
      <c r="J1149" s="50">
        <v>2.50310717856718E-2</v>
      </c>
      <c r="N1149" s="21"/>
      <c r="R1149" s="21"/>
    </row>
    <row r="1150" spans="1:18">
      <c r="A1150" s="7" t="s">
        <v>182</v>
      </c>
      <c r="B1150" t="s">
        <v>70</v>
      </c>
      <c r="C1150" t="s">
        <v>16</v>
      </c>
      <c r="D1150" t="s">
        <v>17</v>
      </c>
      <c r="E1150" s="1">
        <v>0.26435203543032099</v>
      </c>
      <c r="F1150" s="1">
        <v>4.83076858086878E-2</v>
      </c>
      <c r="G1150" s="1">
        <v>0.18613607160698201</v>
      </c>
      <c r="H1150" s="1">
        <v>2.1921628386687701E-2</v>
      </c>
      <c r="I1150" s="1">
        <v>0.45048810703730302</v>
      </c>
      <c r="J1150" s="50">
        <v>7.0229314195375495E-2</v>
      </c>
      <c r="N1150" s="21"/>
      <c r="R1150" s="21"/>
    </row>
    <row r="1151" spans="1:18">
      <c r="A1151" s="7" t="s">
        <v>182</v>
      </c>
      <c r="B1151" t="s">
        <v>70</v>
      </c>
      <c r="C1151" t="s">
        <v>18</v>
      </c>
      <c r="D1151" t="s">
        <v>19</v>
      </c>
      <c r="E1151" s="1">
        <v>1.4092673717891699</v>
      </c>
      <c r="F1151" s="1">
        <v>9.1490896964369295E-2</v>
      </c>
      <c r="G1151" s="1">
        <v>9.2369233546386598E-2</v>
      </c>
      <c r="H1151" s="1">
        <v>1.4939758834086299E-2</v>
      </c>
      <c r="I1151" s="1">
        <v>1.5016366053355601</v>
      </c>
      <c r="J1151" s="50">
        <v>0.10643065579845599</v>
      </c>
      <c r="N1151" s="21"/>
      <c r="R1151" s="21"/>
    </row>
    <row r="1152" spans="1:18">
      <c r="A1152" s="7" t="s">
        <v>182</v>
      </c>
      <c r="B1152" t="s">
        <v>70</v>
      </c>
      <c r="C1152" t="s">
        <v>20</v>
      </c>
      <c r="D1152" t="s">
        <v>21</v>
      </c>
      <c r="E1152" s="1">
        <v>0.977003464696237</v>
      </c>
      <c r="F1152" s="1">
        <v>0.155202055137692</v>
      </c>
      <c r="G1152" s="1">
        <v>8.4392853960653103E-2</v>
      </c>
      <c r="H1152" s="1">
        <v>1.6949994145973198E-2</v>
      </c>
      <c r="I1152" s="1">
        <v>1.06139631865689</v>
      </c>
      <c r="J1152" s="50">
        <v>0.17215204928366501</v>
      </c>
      <c r="N1152" s="21"/>
      <c r="R1152" s="21"/>
    </row>
    <row r="1153" spans="1:18">
      <c r="A1153" s="7" t="s">
        <v>182</v>
      </c>
      <c r="B1153" t="s">
        <v>70</v>
      </c>
      <c r="C1153" t="s">
        <v>25</v>
      </c>
      <c r="D1153" t="s">
        <v>26</v>
      </c>
      <c r="E1153" s="1">
        <v>0</v>
      </c>
      <c r="F1153" s="1">
        <v>0</v>
      </c>
      <c r="G1153" s="1">
        <v>0</v>
      </c>
      <c r="H1153" s="1">
        <v>0</v>
      </c>
      <c r="I1153" s="1">
        <v>0</v>
      </c>
      <c r="J1153" s="50">
        <v>0</v>
      </c>
      <c r="N1153" s="21"/>
      <c r="R1153" s="21"/>
    </row>
    <row r="1154" spans="1:18">
      <c r="A1154" s="7" t="s">
        <v>182</v>
      </c>
      <c r="B1154" t="s">
        <v>70</v>
      </c>
      <c r="C1154" t="s">
        <v>22</v>
      </c>
      <c r="D1154" t="s">
        <v>23</v>
      </c>
      <c r="E1154" s="1">
        <v>0.69087121774296401</v>
      </c>
      <c r="F1154" s="1">
        <v>2.8937179854511299E-2</v>
      </c>
      <c r="G1154" s="1">
        <v>3.7202916038874698E-2</v>
      </c>
      <c r="H1154" s="1">
        <v>1.3487161370914699E-3</v>
      </c>
      <c r="I1154" s="1">
        <v>0.72807413378183905</v>
      </c>
      <c r="J1154" s="50">
        <v>3.02858959916028E-2</v>
      </c>
      <c r="N1154" s="21"/>
      <c r="R1154" s="21"/>
    </row>
    <row r="1155" spans="1:18">
      <c r="A1155" s="7" t="s">
        <v>183</v>
      </c>
      <c r="B1155" t="s">
        <v>70</v>
      </c>
      <c r="C1155" t="s">
        <v>2</v>
      </c>
      <c r="D1155" t="s">
        <v>3</v>
      </c>
      <c r="E1155" s="1">
        <v>3.7578839964053E-2</v>
      </c>
      <c r="F1155" s="1">
        <v>3.6555788677935297E-2</v>
      </c>
      <c r="G1155" s="1">
        <v>5.2966336030735202E-2</v>
      </c>
      <c r="H1155" s="1">
        <v>5.4059265486501799E-2</v>
      </c>
      <c r="I1155" s="1">
        <v>9.0545175994788202E-2</v>
      </c>
      <c r="J1155" s="50">
        <v>9.0615054164437103E-2</v>
      </c>
      <c r="N1155" s="21"/>
      <c r="R1155" s="21"/>
    </row>
    <row r="1156" spans="1:18">
      <c r="A1156" s="7" t="s">
        <v>183</v>
      </c>
      <c r="B1156" t="s">
        <v>70</v>
      </c>
      <c r="C1156" t="s">
        <v>4</v>
      </c>
      <c r="D1156" t="s">
        <v>5</v>
      </c>
      <c r="E1156" s="1">
        <v>1.7774576404634499E-3</v>
      </c>
      <c r="F1156" s="1">
        <v>7.7169958254802995E-2</v>
      </c>
      <c r="G1156" s="1">
        <v>4.0539119379317803E-8</v>
      </c>
      <c r="H1156" s="1">
        <v>4.4113693015389998E-8</v>
      </c>
      <c r="I1156" s="1">
        <v>1.7774981795828299E-3</v>
      </c>
      <c r="J1156" s="50">
        <v>7.7170002368495999E-2</v>
      </c>
      <c r="N1156" s="21"/>
      <c r="R1156" s="21"/>
    </row>
    <row r="1157" spans="1:18">
      <c r="A1157" s="7" t="s">
        <v>183</v>
      </c>
      <c r="B1157" t="s">
        <v>70</v>
      </c>
      <c r="C1157" t="s">
        <v>6</v>
      </c>
      <c r="D1157" t="s">
        <v>7</v>
      </c>
      <c r="E1157" s="1">
        <v>1.6473323302322601E-4</v>
      </c>
      <c r="F1157" s="1">
        <v>3.64499321070876E-4</v>
      </c>
      <c r="G1157" s="1">
        <v>0.14907684254086601</v>
      </c>
      <c r="H1157" s="1">
        <v>0.30524459648624502</v>
      </c>
      <c r="I1157" s="1">
        <v>0.149241575773889</v>
      </c>
      <c r="J1157" s="50">
        <v>0.30560909580731599</v>
      </c>
      <c r="N1157" s="21"/>
      <c r="R1157" s="21"/>
    </row>
    <row r="1158" spans="1:18">
      <c r="A1158" s="7" t="s">
        <v>183</v>
      </c>
      <c r="B1158" t="s">
        <v>70</v>
      </c>
      <c r="C1158" t="s">
        <v>8</v>
      </c>
      <c r="D1158" t="s">
        <v>9</v>
      </c>
      <c r="E1158" s="1">
        <v>7.5479758548742906E-2</v>
      </c>
      <c r="F1158" s="1">
        <v>2.9526501876860501E-2</v>
      </c>
      <c r="G1158" s="1">
        <v>0.105745210958453</v>
      </c>
      <c r="H1158" s="1">
        <v>5.7465385212138502E-2</v>
      </c>
      <c r="I1158" s="1">
        <v>0.18122496950719599</v>
      </c>
      <c r="J1158" s="50">
        <v>8.6991887088999006E-2</v>
      </c>
      <c r="N1158" s="21"/>
      <c r="R1158" s="21"/>
    </row>
    <row r="1159" spans="1:18">
      <c r="A1159" s="7" t="s">
        <v>183</v>
      </c>
      <c r="B1159" t="s">
        <v>70</v>
      </c>
      <c r="C1159" t="s">
        <v>10</v>
      </c>
      <c r="D1159" t="s">
        <v>11</v>
      </c>
      <c r="E1159" s="1">
        <v>2.0751842920886301E-2</v>
      </c>
      <c r="F1159" s="1">
        <v>1.25345047983462E-2</v>
      </c>
      <c r="G1159" s="1">
        <v>6.9947855585237695E-2</v>
      </c>
      <c r="H1159" s="1">
        <v>3.60205874139852E-2</v>
      </c>
      <c r="I1159" s="1">
        <v>9.0699698506123999E-2</v>
      </c>
      <c r="J1159" s="50">
        <v>4.8555092212331397E-2</v>
      </c>
      <c r="N1159" s="21"/>
      <c r="R1159" s="21"/>
    </row>
    <row r="1160" spans="1:18">
      <c r="A1160" s="7" t="s">
        <v>183</v>
      </c>
      <c r="B1160" t="s">
        <v>70</v>
      </c>
      <c r="C1160" t="s">
        <v>12</v>
      </c>
      <c r="D1160" t="s">
        <v>13</v>
      </c>
      <c r="E1160" s="1">
        <v>0.29887382794364797</v>
      </c>
      <c r="F1160" s="1">
        <v>4.35798019202931E-2</v>
      </c>
      <c r="G1160" s="1">
        <v>3.6977669906998502E-2</v>
      </c>
      <c r="H1160" s="1">
        <v>6.8591282547424502E-3</v>
      </c>
      <c r="I1160" s="1">
        <v>0.335851497850646</v>
      </c>
      <c r="J1160" s="50">
        <v>5.0438930175035597E-2</v>
      </c>
      <c r="N1160" s="21"/>
      <c r="R1160" s="21"/>
    </row>
    <row r="1161" spans="1:18">
      <c r="A1161" s="7" t="s">
        <v>183</v>
      </c>
      <c r="B1161" t="s">
        <v>70</v>
      </c>
      <c r="C1161" t="s">
        <v>14</v>
      </c>
      <c r="D1161" t="s">
        <v>15</v>
      </c>
      <c r="E1161" s="1">
        <v>3.95643249597716E-2</v>
      </c>
      <c r="F1161" s="1">
        <v>4.4429281927564901E-2</v>
      </c>
      <c r="G1161" s="1">
        <v>2.2107405451707401E-2</v>
      </c>
      <c r="H1161" s="1">
        <v>1.29084683018256E-2</v>
      </c>
      <c r="I1161" s="1">
        <v>6.1671730411478998E-2</v>
      </c>
      <c r="J1161" s="50">
        <v>5.7337750229390499E-2</v>
      </c>
      <c r="N1161" s="21"/>
      <c r="R1161" s="21"/>
    </row>
    <row r="1162" spans="1:18">
      <c r="A1162" s="7" t="s">
        <v>183</v>
      </c>
      <c r="B1162" t="s">
        <v>70</v>
      </c>
      <c r="C1162" t="s">
        <v>16</v>
      </c>
      <c r="D1162" t="s">
        <v>17</v>
      </c>
      <c r="E1162" s="1">
        <v>1.0161173739329299</v>
      </c>
      <c r="F1162" s="1">
        <v>0.160142246244073</v>
      </c>
      <c r="G1162" s="1">
        <v>0.69494531716568897</v>
      </c>
      <c r="H1162" s="1">
        <v>7.5573395888689304E-2</v>
      </c>
      <c r="I1162" s="1">
        <v>1.71106269109862</v>
      </c>
      <c r="J1162" s="50">
        <v>0.235715642132762</v>
      </c>
      <c r="N1162" s="21"/>
      <c r="R1162" s="21"/>
    </row>
    <row r="1163" spans="1:18">
      <c r="A1163" s="7" t="s">
        <v>183</v>
      </c>
      <c r="B1163" t="s">
        <v>70</v>
      </c>
      <c r="C1163" t="s">
        <v>18</v>
      </c>
      <c r="D1163" t="s">
        <v>19</v>
      </c>
      <c r="E1163" s="1">
        <v>6.3848887145238002</v>
      </c>
      <c r="F1163" s="1">
        <v>0.413989787267107</v>
      </c>
      <c r="G1163" s="1">
        <v>0.64003011757026596</v>
      </c>
      <c r="H1163" s="1">
        <v>0.10345940374201799</v>
      </c>
      <c r="I1163" s="1">
        <v>7.0249188320940696</v>
      </c>
      <c r="J1163" s="50">
        <v>0.51744919100912501</v>
      </c>
      <c r="N1163" s="21"/>
      <c r="R1163" s="21"/>
    </row>
    <row r="1164" spans="1:18">
      <c r="A1164" s="7" t="s">
        <v>183</v>
      </c>
      <c r="B1164" t="s">
        <v>70</v>
      </c>
      <c r="C1164" t="s">
        <v>20</v>
      </c>
      <c r="D1164" t="s">
        <v>21</v>
      </c>
      <c r="E1164" s="1">
        <v>4.0616976104923204</v>
      </c>
      <c r="F1164" s="1">
        <v>0.64511654721842204</v>
      </c>
      <c r="G1164" s="1">
        <v>6.4374523526307195E-2</v>
      </c>
      <c r="H1164" s="1">
        <v>1.29314535760009E-2</v>
      </c>
      <c r="I1164" s="1">
        <v>4.1260721340186297</v>
      </c>
      <c r="J1164" s="50">
        <v>0.65804800079442305</v>
      </c>
      <c r="N1164" s="21"/>
      <c r="R1164" s="21"/>
    </row>
    <row r="1165" spans="1:18">
      <c r="A1165" s="7" t="s">
        <v>183</v>
      </c>
      <c r="B1165" t="s">
        <v>70</v>
      </c>
      <c r="C1165" t="s">
        <v>25</v>
      </c>
      <c r="D1165" t="s">
        <v>26</v>
      </c>
      <c r="E1165" s="1">
        <v>0</v>
      </c>
      <c r="F1165" s="1">
        <v>0</v>
      </c>
      <c r="G1165" s="1">
        <v>0</v>
      </c>
      <c r="H1165" s="1">
        <v>0</v>
      </c>
      <c r="I1165" s="1">
        <v>0</v>
      </c>
      <c r="J1165" s="50">
        <v>0</v>
      </c>
      <c r="N1165" s="21"/>
      <c r="R1165" s="21"/>
    </row>
    <row r="1166" spans="1:18">
      <c r="A1166" s="7" t="s">
        <v>183</v>
      </c>
      <c r="B1166" t="s">
        <v>70</v>
      </c>
      <c r="C1166" t="s">
        <v>22</v>
      </c>
      <c r="D1166" t="s">
        <v>23</v>
      </c>
      <c r="E1166" s="1">
        <v>3.2122190028148001</v>
      </c>
      <c r="F1166" s="1">
        <v>0.13455194244895999</v>
      </c>
      <c r="G1166" s="1">
        <v>0.51502740239602096</v>
      </c>
      <c r="H1166" s="1">
        <v>1.8596493794083398E-2</v>
      </c>
      <c r="I1166" s="1">
        <v>3.7272464052108201</v>
      </c>
      <c r="J1166" s="50">
        <v>0.153148436243043</v>
      </c>
      <c r="N1166" s="21"/>
      <c r="R1166" s="21"/>
    </row>
    <row r="1167" spans="1:18">
      <c r="A1167" s="7" t="s">
        <v>184</v>
      </c>
      <c r="B1167" t="s">
        <v>70</v>
      </c>
      <c r="C1167" t="s">
        <v>2</v>
      </c>
      <c r="D1167" t="s">
        <v>3</v>
      </c>
      <c r="E1167" s="1">
        <v>4.8999040800249997E-3</v>
      </c>
      <c r="F1167" s="1">
        <v>4.4298664008015302E-3</v>
      </c>
      <c r="G1167" s="1">
        <v>8.5167718385372099E-2</v>
      </c>
      <c r="H1167" s="1">
        <v>0.108755792727038</v>
      </c>
      <c r="I1167" s="1">
        <v>9.0067622465397096E-2</v>
      </c>
      <c r="J1167" s="50">
        <v>0.11318565912784</v>
      </c>
      <c r="N1167" s="21"/>
      <c r="R1167" s="21"/>
    </row>
    <row r="1168" spans="1:18">
      <c r="A1168" s="7" t="s">
        <v>184</v>
      </c>
      <c r="B1168" t="s">
        <v>70</v>
      </c>
      <c r="C1168" t="s">
        <v>4</v>
      </c>
      <c r="D1168" t="s">
        <v>5</v>
      </c>
      <c r="E1168" s="1">
        <v>2.4811965378884201E-4</v>
      </c>
      <c r="F1168" s="1">
        <v>1.82924353268103E-2</v>
      </c>
      <c r="G1168" s="1">
        <v>2.2593202297662098E-9</v>
      </c>
      <c r="H1168" s="1">
        <v>1.83962362612335E-9</v>
      </c>
      <c r="I1168" s="1">
        <v>2.4812191310907199E-4</v>
      </c>
      <c r="J1168" s="50">
        <v>1.82924371664339E-2</v>
      </c>
      <c r="N1168" s="21"/>
      <c r="R1168" s="21"/>
    </row>
    <row r="1169" spans="1:18">
      <c r="A1169" s="7" t="s">
        <v>184</v>
      </c>
      <c r="B1169" t="s">
        <v>70</v>
      </c>
      <c r="C1169" t="s">
        <v>6</v>
      </c>
      <c r="D1169" t="s">
        <v>7</v>
      </c>
      <c r="E1169" s="1">
        <v>8.7353159559422195E-5</v>
      </c>
      <c r="F1169" s="1">
        <v>1.8745694624702999E-4</v>
      </c>
      <c r="G1169" s="1">
        <v>0.234787061904385</v>
      </c>
      <c r="H1169" s="1">
        <v>0.52035225146373698</v>
      </c>
      <c r="I1169" s="1">
        <v>0.23487441506394399</v>
      </c>
      <c r="J1169" s="50">
        <v>0.52053970840998398</v>
      </c>
      <c r="N1169" s="21"/>
      <c r="R1169" s="21"/>
    </row>
    <row r="1170" spans="1:18">
      <c r="A1170" s="7" t="s">
        <v>184</v>
      </c>
      <c r="B1170" t="s">
        <v>70</v>
      </c>
      <c r="C1170" t="s">
        <v>8</v>
      </c>
      <c r="D1170" t="s">
        <v>9</v>
      </c>
      <c r="E1170" s="1">
        <v>1.9031855633557498E-2</v>
      </c>
      <c r="F1170" s="1">
        <v>7.3024763428403304E-3</v>
      </c>
      <c r="G1170" s="1">
        <v>6.9833228818591206E-2</v>
      </c>
      <c r="H1170" s="1">
        <v>3.3748964141751998E-2</v>
      </c>
      <c r="I1170" s="1">
        <v>8.8865084452148704E-2</v>
      </c>
      <c r="J1170" s="50">
        <v>4.1051440484592298E-2</v>
      </c>
      <c r="N1170" s="21"/>
      <c r="R1170" s="21"/>
    </row>
    <row r="1171" spans="1:18">
      <c r="A1171" s="7" t="s">
        <v>184</v>
      </c>
      <c r="B1171" t="s">
        <v>70</v>
      </c>
      <c r="C1171" t="s">
        <v>10</v>
      </c>
      <c r="D1171" t="s">
        <v>11</v>
      </c>
      <c r="E1171" s="1">
        <v>2.7336806646813799E-3</v>
      </c>
      <c r="F1171" s="1">
        <v>1.9951177439410401E-3</v>
      </c>
      <c r="G1171" s="1">
        <v>1.4198002086820399E-2</v>
      </c>
      <c r="H1171" s="1">
        <v>8.3798138814157892E-3</v>
      </c>
      <c r="I1171" s="1">
        <v>1.6931682751501798E-2</v>
      </c>
      <c r="J1171" s="50">
        <v>1.03749316253568E-2</v>
      </c>
      <c r="N1171" s="21"/>
      <c r="R1171" s="21"/>
    </row>
    <row r="1172" spans="1:18">
      <c r="A1172" s="7" t="s">
        <v>184</v>
      </c>
      <c r="B1172" t="s">
        <v>70</v>
      </c>
      <c r="C1172" t="s">
        <v>12</v>
      </c>
      <c r="D1172" t="s">
        <v>13</v>
      </c>
      <c r="E1172" s="1">
        <v>4.1989617748276697E-2</v>
      </c>
      <c r="F1172" s="1">
        <v>6.2440799026997097E-3</v>
      </c>
      <c r="G1172" s="1">
        <v>2.49071364400477E-2</v>
      </c>
      <c r="H1172" s="1">
        <v>4.5700480100872003E-3</v>
      </c>
      <c r="I1172" s="1">
        <v>6.68967541883244E-2</v>
      </c>
      <c r="J1172" s="50">
        <v>1.08141279127869E-2</v>
      </c>
      <c r="N1172" s="21"/>
      <c r="R1172" s="21"/>
    </row>
    <row r="1173" spans="1:18">
      <c r="A1173" s="7" t="s">
        <v>184</v>
      </c>
      <c r="B1173" t="s">
        <v>70</v>
      </c>
      <c r="C1173" t="s">
        <v>14</v>
      </c>
      <c r="D1173" t="s">
        <v>15</v>
      </c>
      <c r="E1173" s="1">
        <v>6.3063560359392099E-3</v>
      </c>
      <c r="F1173" s="1">
        <v>6.8342694892316097E-3</v>
      </c>
      <c r="G1173" s="1">
        <v>0.115497221383286</v>
      </c>
      <c r="H1173" s="1">
        <v>7.1187781392166097E-2</v>
      </c>
      <c r="I1173" s="1">
        <v>0.121803577419225</v>
      </c>
      <c r="J1173" s="50">
        <v>7.80220508813977E-2</v>
      </c>
      <c r="N1173" s="21"/>
      <c r="R1173" s="21"/>
    </row>
    <row r="1174" spans="1:18">
      <c r="A1174" s="7" t="s">
        <v>184</v>
      </c>
      <c r="B1174" t="s">
        <v>70</v>
      </c>
      <c r="C1174" t="s">
        <v>16</v>
      </c>
      <c r="D1174" t="s">
        <v>17</v>
      </c>
      <c r="E1174" s="1">
        <v>0.26342090243052801</v>
      </c>
      <c r="F1174" s="1">
        <v>4.5745330580984497E-2</v>
      </c>
      <c r="G1174" s="1">
        <v>0.349716774016684</v>
      </c>
      <c r="H1174" s="1">
        <v>4.2624038932017903E-2</v>
      </c>
      <c r="I1174" s="1">
        <v>0.61313767644721295</v>
      </c>
      <c r="J1174" s="50">
        <v>8.8369369513002394E-2</v>
      </c>
      <c r="N1174" s="21"/>
      <c r="R1174" s="21"/>
    </row>
    <row r="1175" spans="1:18">
      <c r="A1175" s="7" t="s">
        <v>184</v>
      </c>
      <c r="B1175" t="s">
        <v>70</v>
      </c>
      <c r="C1175" t="s">
        <v>18</v>
      </c>
      <c r="D1175" t="s">
        <v>19</v>
      </c>
      <c r="E1175" s="1">
        <v>0.87533396881897196</v>
      </c>
      <c r="F1175" s="1">
        <v>5.7002397868830199E-2</v>
      </c>
      <c r="G1175" s="1">
        <v>0.20340231917611201</v>
      </c>
      <c r="H1175" s="1">
        <v>3.3226777468025201E-2</v>
      </c>
      <c r="I1175" s="1">
        <v>1.0787362879950799</v>
      </c>
      <c r="J1175" s="50">
        <v>9.0229175336855399E-2</v>
      </c>
      <c r="N1175" s="21"/>
      <c r="R1175" s="21"/>
    </row>
    <row r="1176" spans="1:18">
      <c r="A1176" s="7" t="s">
        <v>184</v>
      </c>
      <c r="B1176" t="s">
        <v>70</v>
      </c>
      <c r="C1176" t="s">
        <v>20</v>
      </c>
      <c r="D1176" t="s">
        <v>21</v>
      </c>
      <c r="E1176" s="1">
        <v>0.56773078000716204</v>
      </c>
      <c r="F1176" s="1">
        <v>9.1061203156421494E-2</v>
      </c>
      <c r="G1176" s="1">
        <v>3.5698094158777997E-2</v>
      </c>
      <c r="H1176" s="1">
        <v>7.1871581445521601E-3</v>
      </c>
      <c r="I1176" s="1">
        <v>0.60342887416594004</v>
      </c>
      <c r="J1176" s="50">
        <v>9.8248361300973697E-2</v>
      </c>
      <c r="N1176" s="21"/>
      <c r="R1176" s="21"/>
    </row>
    <row r="1177" spans="1:18">
      <c r="A1177" s="7" t="s">
        <v>184</v>
      </c>
      <c r="B1177" t="s">
        <v>70</v>
      </c>
      <c r="C1177" t="s">
        <v>25</v>
      </c>
      <c r="D1177" t="s">
        <v>26</v>
      </c>
      <c r="E1177" s="1">
        <v>0</v>
      </c>
      <c r="F1177" s="1">
        <v>0</v>
      </c>
      <c r="G1177" s="1">
        <v>0</v>
      </c>
      <c r="H1177" s="1">
        <v>0</v>
      </c>
      <c r="I1177" s="1">
        <v>0</v>
      </c>
      <c r="J1177" s="50">
        <v>0</v>
      </c>
      <c r="N1177" s="21"/>
      <c r="R1177" s="21"/>
    </row>
    <row r="1178" spans="1:18">
      <c r="A1178" s="7" t="s">
        <v>184</v>
      </c>
      <c r="B1178" t="s">
        <v>70</v>
      </c>
      <c r="C1178" t="s">
        <v>22</v>
      </c>
      <c r="D1178" t="s">
        <v>23</v>
      </c>
      <c r="E1178" s="1">
        <v>0.69896983683751501</v>
      </c>
      <c r="F1178" s="1">
        <v>2.9799986608694599E-2</v>
      </c>
      <c r="G1178" s="1">
        <v>6.55074109223341E-2</v>
      </c>
      <c r="H1178" s="1">
        <v>2.4583168652783098E-3</v>
      </c>
      <c r="I1178" s="1">
        <v>0.76447724775984904</v>
      </c>
      <c r="J1178" s="50">
        <v>3.2258303473972898E-2</v>
      </c>
      <c r="N1178" s="21"/>
      <c r="R1178" s="21"/>
    </row>
    <row r="1179" spans="1:18">
      <c r="A1179" s="7" t="s">
        <v>185</v>
      </c>
      <c r="B1179" t="s">
        <v>70</v>
      </c>
      <c r="C1179" t="s">
        <v>2</v>
      </c>
      <c r="D1179" t="s">
        <v>3</v>
      </c>
      <c r="E1179" s="1">
        <v>4.0937087672850503E-3</v>
      </c>
      <c r="F1179" s="1">
        <v>3.9019404476729001E-3</v>
      </c>
      <c r="G1179" s="1">
        <v>9.3145863921516407E-3</v>
      </c>
      <c r="H1179" s="1">
        <v>8.7814939947180402E-3</v>
      </c>
      <c r="I1179" s="1">
        <v>1.3408295159436701E-2</v>
      </c>
      <c r="J1179" s="50">
        <v>1.26834344423909E-2</v>
      </c>
      <c r="N1179" s="21"/>
      <c r="R1179" s="21"/>
    </row>
    <row r="1180" spans="1:18">
      <c r="A1180" s="7" t="s">
        <v>185</v>
      </c>
      <c r="B1180" t="s">
        <v>70</v>
      </c>
      <c r="C1180" t="s">
        <v>4</v>
      </c>
      <c r="D1180" t="s">
        <v>5</v>
      </c>
      <c r="E1180" s="1">
        <v>1.4924256423499101E-4</v>
      </c>
      <c r="F1180" s="1">
        <v>7.4778287172124099E-3</v>
      </c>
      <c r="G1180" s="1">
        <v>7.0606171080601702E-9</v>
      </c>
      <c r="H1180" s="1">
        <v>1.84673631988446E-8</v>
      </c>
      <c r="I1180" s="1">
        <v>1.49249624852099E-4</v>
      </c>
      <c r="J1180" s="50">
        <v>7.4778471845756101E-3</v>
      </c>
      <c r="N1180" s="21"/>
      <c r="R1180" s="21"/>
    </row>
    <row r="1181" spans="1:18">
      <c r="A1181" s="7" t="s">
        <v>185</v>
      </c>
      <c r="B1181" t="s">
        <v>70</v>
      </c>
      <c r="C1181" t="s">
        <v>6</v>
      </c>
      <c r="D1181" t="s">
        <v>7</v>
      </c>
      <c r="E1181" s="1">
        <v>2.12137318646926E-5</v>
      </c>
      <c r="F1181" s="1">
        <v>4.4596579548908299E-5</v>
      </c>
      <c r="G1181" s="1">
        <v>3.0613466254100102E-4</v>
      </c>
      <c r="H1181" s="1">
        <v>6.7948507158521396E-4</v>
      </c>
      <c r="I1181" s="1">
        <v>3.2734839440569401E-4</v>
      </c>
      <c r="J1181" s="50">
        <v>7.24081651134122E-4</v>
      </c>
      <c r="N1181" s="21"/>
      <c r="R1181" s="21"/>
    </row>
    <row r="1182" spans="1:18">
      <c r="A1182" s="7" t="s">
        <v>185</v>
      </c>
      <c r="B1182" t="s">
        <v>70</v>
      </c>
      <c r="C1182" t="s">
        <v>8</v>
      </c>
      <c r="D1182" t="s">
        <v>9</v>
      </c>
      <c r="E1182" s="1">
        <v>1.36067986548127E-2</v>
      </c>
      <c r="F1182" s="1">
        <v>5.2676690843429996E-3</v>
      </c>
      <c r="G1182" s="1">
        <v>0.21623551537512001</v>
      </c>
      <c r="H1182" s="1">
        <v>9.7410218195243398E-2</v>
      </c>
      <c r="I1182" s="1">
        <v>0.22984231402993299</v>
      </c>
      <c r="J1182" s="50">
        <v>0.102677887279586</v>
      </c>
      <c r="N1182" s="21"/>
      <c r="R1182" s="21"/>
    </row>
    <row r="1183" spans="1:18">
      <c r="A1183" s="7" t="s">
        <v>185</v>
      </c>
      <c r="B1183" t="s">
        <v>70</v>
      </c>
      <c r="C1183" t="s">
        <v>10</v>
      </c>
      <c r="D1183" t="s">
        <v>11</v>
      </c>
      <c r="E1183" s="1">
        <v>2.2137112783712199E-3</v>
      </c>
      <c r="F1183" s="1">
        <v>1.89195276931025E-3</v>
      </c>
      <c r="G1183" s="1">
        <v>3.7532392911277697E-2</v>
      </c>
      <c r="H1183" s="1">
        <v>5.64080675458025E-2</v>
      </c>
      <c r="I1183" s="1">
        <v>3.9746104189648898E-2</v>
      </c>
      <c r="J1183" s="50">
        <v>5.8300020315112798E-2</v>
      </c>
      <c r="N1183" s="21"/>
      <c r="R1183" s="21"/>
    </row>
    <row r="1184" spans="1:18">
      <c r="A1184" s="7" t="s">
        <v>185</v>
      </c>
      <c r="B1184" t="s">
        <v>70</v>
      </c>
      <c r="C1184" t="s">
        <v>12</v>
      </c>
      <c r="D1184" t="s">
        <v>13</v>
      </c>
      <c r="E1184" s="1">
        <v>5.0242856697397198E-2</v>
      </c>
      <c r="F1184" s="1">
        <v>7.4551003881555503E-3</v>
      </c>
      <c r="G1184" s="1">
        <v>4.6602518157626803E-2</v>
      </c>
      <c r="H1184" s="1">
        <v>8.6690550073470398E-3</v>
      </c>
      <c r="I1184" s="1">
        <v>9.6845374855023994E-2</v>
      </c>
      <c r="J1184" s="50">
        <v>1.6124155395502601E-2</v>
      </c>
      <c r="N1184" s="21"/>
      <c r="R1184" s="21"/>
    </row>
    <row r="1185" spans="1:18">
      <c r="A1185" s="7" t="s">
        <v>185</v>
      </c>
      <c r="B1185" t="s">
        <v>70</v>
      </c>
      <c r="C1185" t="s">
        <v>14</v>
      </c>
      <c r="D1185" t="s">
        <v>15</v>
      </c>
      <c r="E1185" s="1">
        <v>6.8728880368676701E-3</v>
      </c>
      <c r="F1185" s="1">
        <v>7.5852279466132296E-3</v>
      </c>
      <c r="G1185" s="1">
        <v>6.2705850199184898E-2</v>
      </c>
      <c r="H1185" s="1">
        <v>3.5452707343148801E-2</v>
      </c>
      <c r="I1185" s="1">
        <v>6.9578738236052595E-2</v>
      </c>
      <c r="J1185" s="50">
        <v>4.3037935289761999E-2</v>
      </c>
      <c r="N1185" s="21"/>
      <c r="R1185" s="21"/>
    </row>
    <row r="1186" spans="1:18">
      <c r="A1186" s="7" t="s">
        <v>185</v>
      </c>
      <c r="B1186" t="s">
        <v>70</v>
      </c>
      <c r="C1186" t="s">
        <v>16</v>
      </c>
      <c r="D1186" t="s">
        <v>17</v>
      </c>
      <c r="E1186" s="1">
        <v>6.8339773150952104E-2</v>
      </c>
      <c r="F1186" s="1">
        <v>1.42410536038721E-2</v>
      </c>
      <c r="G1186" s="1">
        <v>0.231514836258742</v>
      </c>
      <c r="H1186" s="1">
        <v>4.0073159677263902E-2</v>
      </c>
      <c r="I1186" s="1">
        <v>0.299854609409694</v>
      </c>
      <c r="J1186" s="50">
        <v>5.4314213281136003E-2</v>
      </c>
      <c r="N1186" s="21"/>
      <c r="R1186" s="21"/>
    </row>
    <row r="1187" spans="1:18">
      <c r="A1187" s="7" t="s">
        <v>185</v>
      </c>
      <c r="B1187" t="s">
        <v>70</v>
      </c>
      <c r="C1187" t="s">
        <v>18</v>
      </c>
      <c r="D1187" t="s">
        <v>19</v>
      </c>
      <c r="E1187" s="1">
        <v>0.88846060439210695</v>
      </c>
      <c r="F1187" s="1">
        <v>5.8088154840218502E-2</v>
      </c>
      <c r="G1187" s="1">
        <v>0.64806230560413303</v>
      </c>
      <c r="H1187" s="1">
        <v>0.10642218155194801</v>
      </c>
      <c r="I1187" s="1">
        <v>1.5365229099962401</v>
      </c>
      <c r="J1187" s="50">
        <v>0.164510336392167</v>
      </c>
      <c r="N1187" s="21"/>
      <c r="R1187" s="21"/>
    </row>
    <row r="1188" spans="1:18">
      <c r="A1188" s="7" t="s">
        <v>185</v>
      </c>
      <c r="B1188" t="s">
        <v>70</v>
      </c>
      <c r="C1188" t="s">
        <v>20</v>
      </c>
      <c r="D1188" t="s">
        <v>21</v>
      </c>
      <c r="E1188" s="1">
        <v>0.31662180706508197</v>
      </c>
      <c r="F1188" s="1">
        <v>5.02025957267117E-2</v>
      </c>
      <c r="G1188" s="1">
        <v>6.8157831542049003E-4</v>
      </c>
      <c r="H1188" s="1">
        <v>1.3691325843379599E-4</v>
      </c>
      <c r="I1188" s="1">
        <v>0.31730338538050201</v>
      </c>
      <c r="J1188" s="50">
        <v>5.0339508985145498E-2</v>
      </c>
      <c r="N1188" s="21"/>
      <c r="R1188" s="21"/>
    </row>
    <row r="1189" spans="1:18">
      <c r="A1189" s="7" t="s">
        <v>185</v>
      </c>
      <c r="B1189" t="s">
        <v>70</v>
      </c>
      <c r="C1189" t="s">
        <v>25</v>
      </c>
      <c r="D1189" t="s">
        <v>26</v>
      </c>
      <c r="E1189" s="1">
        <v>0</v>
      </c>
      <c r="F1189" s="1">
        <v>0</v>
      </c>
      <c r="G1189" s="1">
        <v>0</v>
      </c>
      <c r="H1189" s="1">
        <v>0</v>
      </c>
      <c r="I1189" s="1">
        <v>0</v>
      </c>
      <c r="J1189" s="50">
        <v>0</v>
      </c>
      <c r="N1189" s="21"/>
      <c r="R1189" s="21"/>
    </row>
    <row r="1190" spans="1:18">
      <c r="A1190" s="7" t="s">
        <v>185</v>
      </c>
      <c r="B1190" t="s">
        <v>70</v>
      </c>
      <c r="C1190" t="s">
        <v>22</v>
      </c>
      <c r="D1190" t="s">
        <v>23</v>
      </c>
      <c r="E1190" s="1">
        <v>0.62115534188571098</v>
      </c>
      <c r="F1190" s="1">
        <v>2.6082680556899499E-2</v>
      </c>
      <c r="G1190" s="1">
        <v>0.31337885341126098</v>
      </c>
      <c r="H1190" s="1">
        <v>1.1375162484904699E-2</v>
      </c>
      <c r="I1190" s="1">
        <v>0.93453419529697201</v>
      </c>
      <c r="J1190" s="50">
        <v>3.7457843041804197E-2</v>
      </c>
      <c r="N1190" s="21"/>
      <c r="R1190" s="21"/>
    </row>
    <row r="1191" spans="1:18">
      <c r="A1191" s="7" t="s">
        <v>186</v>
      </c>
      <c r="B1191" t="s">
        <v>70</v>
      </c>
      <c r="C1191" t="s">
        <v>2</v>
      </c>
      <c r="D1191" t="s">
        <v>3</v>
      </c>
      <c r="E1191" s="1">
        <v>3.4973171734596501E-3</v>
      </c>
      <c r="F1191" s="1">
        <v>3.2256098271510399E-3</v>
      </c>
      <c r="G1191" s="1">
        <v>1.7518090547103501E-2</v>
      </c>
      <c r="H1191" s="1">
        <v>2.4802750872547401E-2</v>
      </c>
      <c r="I1191" s="1">
        <v>2.1015407720563199E-2</v>
      </c>
      <c r="J1191" s="50">
        <v>2.8028360699698499E-2</v>
      </c>
      <c r="N1191" s="21"/>
      <c r="R1191" s="21"/>
    </row>
    <row r="1192" spans="1:18">
      <c r="A1192" s="7" t="s">
        <v>186</v>
      </c>
      <c r="B1192" t="s">
        <v>70</v>
      </c>
      <c r="C1192" t="s">
        <v>4</v>
      </c>
      <c r="D1192" t="s">
        <v>5</v>
      </c>
      <c r="E1192" s="1">
        <v>1.36317380436739E-4</v>
      </c>
      <c r="F1192" s="1">
        <v>4.9321612978428398E-3</v>
      </c>
      <c r="G1192" s="1">
        <v>3.2793333145951299E-9</v>
      </c>
      <c r="H1192" s="1">
        <v>9.7612887870297897E-9</v>
      </c>
      <c r="I1192" s="1">
        <v>1.3632065977005399E-4</v>
      </c>
      <c r="J1192" s="50">
        <v>4.9321710591316301E-3</v>
      </c>
      <c r="N1192" s="21"/>
      <c r="R1192" s="21"/>
    </row>
    <row r="1193" spans="1:18">
      <c r="A1193" s="7" t="s">
        <v>186</v>
      </c>
      <c r="B1193" t="s">
        <v>70</v>
      </c>
      <c r="C1193" t="s">
        <v>6</v>
      </c>
      <c r="D1193" t="s">
        <v>7</v>
      </c>
      <c r="E1193" s="1">
        <v>9.1786545096033203E-6</v>
      </c>
      <c r="F1193" s="1">
        <v>2.0295594214383601E-5</v>
      </c>
      <c r="G1193" s="1">
        <v>9.5093720562068607E-3</v>
      </c>
      <c r="H1193" s="1">
        <v>2.11005280458356E-2</v>
      </c>
      <c r="I1193" s="1">
        <v>9.5185507107164603E-3</v>
      </c>
      <c r="J1193" s="50">
        <v>2.1120823640049999E-2</v>
      </c>
      <c r="N1193" s="21"/>
      <c r="R1193" s="21"/>
    </row>
    <row r="1194" spans="1:18">
      <c r="A1194" s="7" t="s">
        <v>186</v>
      </c>
      <c r="B1194" t="s">
        <v>70</v>
      </c>
      <c r="C1194" t="s">
        <v>8</v>
      </c>
      <c r="D1194" t="s">
        <v>9</v>
      </c>
      <c r="E1194" s="1">
        <v>1.25311641211872E-2</v>
      </c>
      <c r="F1194" s="1">
        <v>4.7526871870878298E-3</v>
      </c>
      <c r="G1194" s="1">
        <v>2.9866846499910799E-2</v>
      </c>
      <c r="H1194" s="1">
        <v>1.3703577893864401E-2</v>
      </c>
      <c r="I1194" s="1">
        <v>4.2398010621097999E-2</v>
      </c>
      <c r="J1194" s="50">
        <v>1.84562650809523E-2</v>
      </c>
      <c r="N1194" s="21"/>
      <c r="R1194" s="21"/>
    </row>
    <row r="1195" spans="1:18">
      <c r="A1195" s="7" t="s">
        <v>186</v>
      </c>
      <c r="B1195" t="s">
        <v>70</v>
      </c>
      <c r="C1195" t="s">
        <v>10</v>
      </c>
      <c r="D1195" t="s">
        <v>11</v>
      </c>
      <c r="E1195" s="1">
        <v>1.8299888384603099E-3</v>
      </c>
      <c r="F1195" s="1">
        <v>1.38309545827432E-3</v>
      </c>
      <c r="G1195" s="1">
        <v>1.27281598905058E-2</v>
      </c>
      <c r="H1195" s="1">
        <v>1.48274307048466E-2</v>
      </c>
      <c r="I1195" s="1">
        <v>1.4558148728966099E-2</v>
      </c>
      <c r="J1195" s="50">
        <v>1.6210526163120902E-2</v>
      </c>
      <c r="N1195" s="21"/>
      <c r="R1195" s="21"/>
    </row>
    <row r="1196" spans="1:18">
      <c r="A1196" s="7" t="s">
        <v>186</v>
      </c>
      <c r="B1196" t="s">
        <v>70</v>
      </c>
      <c r="C1196" t="s">
        <v>12</v>
      </c>
      <c r="D1196" t="s">
        <v>13</v>
      </c>
      <c r="E1196" s="1">
        <v>3.3777439787143301E-2</v>
      </c>
      <c r="F1196" s="1">
        <v>5.0129639249310697E-3</v>
      </c>
      <c r="G1196" s="1">
        <v>1.97855692251932E-2</v>
      </c>
      <c r="H1196" s="1">
        <v>3.6530888821551702E-3</v>
      </c>
      <c r="I1196" s="1">
        <v>5.3563009012336599E-2</v>
      </c>
      <c r="J1196" s="50">
        <v>8.6660528070862403E-3</v>
      </c>
      <c r="N1196" s="21"/>
      <c r="R1196" s="21"/>
    </row>
    <row r="1197" spans="1:18">
      <c r="A1197" s="7" t="s">
        <v>186</v>
      </c>
      <c r="B1197" t="s">
        <v>70</v>
      </c>
      <c r="C1197" t="s">
        <v>14</v>
      </c>
      <c r="D1197" t="s">
        <v>15</v>
      </c>
      <c r="E1197" s="1">
        <v>8.4755801416803306E-3</v>
      </c>
      <c r="F1197" s="1">
        <v>9.0612364587265206E-3</v>
      </c>
      <c r="G1197" s="1">
        <v>0.35917912637536098</v>
      </c>
      <c r="H1197" s="1">
        <v>0.22212661755907501</v>
      </c>
      <c r="I1197" s="1">
        <v>0.36765470651704102</v>
      </c>
      <c r="J1197" s="50">
        <v>0.23118785401780101</v>
      </c>
      <c r="N1197" s="21"/>
      <c r="R1197" s="21"/>
    </row>
    <row r="1198" spans="1:18">
      <c r="A1198" s="7" t="s">
        <v>186</v>
      </c>
      <c r="B1198" t="s">
        <v>70</v>
      </c>
      <c r="C1198" t="s">
        <v>16</v>
      </c>
      <c r="D1198" t="s">
        <v>17</v>
      </c>
      <c r="E1198" s="1">
        <v>7.3169704266764099E-2</v>
      </c>
      <c r="F1198" s="1">
        <v>1.5856894257723901E-2</v>
      </c>
      <c r="G1198" s="1">
        <v>0.201735271207207</v>
      </c>
      <c r="H1198" s="1">
        <v>2.8997210058406098E-2</v>
      </c>
      <c r="I1198" s="1">
        <v>0.27490497547397102</v>
      </c>
      <c r="J1198" s="50">
        <v>4.4854104316130003E-2</v>
      </c>
      <c r="N1198" s="21"/>
      <c r="R1198" s="21"/>
    </row>
    <row r="1199" spans="1:18">
      <c r="A1199" s="7" t="s">
        <v>186</v>
      </c>
      <c r="B1199" t="s">
        <v>70</v>
      </c>
      <c r="C1199" t="s">
        <v>18</v>
      </c>
      <c r="D1199" t="s">
        <v>19</v>
      </c>
      <c r="E1199" s="1">
        <v>0.59776308398681499</v>
      </c>
      <c r="F1199" s="1">
        <v>3.8701556257492803E-2</v>
      </c>
      <c r="G1199" s="1">
        <v>8.5003892743070894E-2</v>
      </c>
      <c r="H1199" s="1">
        <v>1.3774406574040001E-2</v>
      </c>
      <c r="I1199" s="1">
        <v>0.68276697672988595</v>
      </c>
      <c r="J1199" s="50">
        <v>5.2475962831532802E-2</v>
      </c>
      <c r="N1199" s="21"/>
      <c r="R1199" s="21"/>
    </row>
    <row r="1200" spans="1:18">
      <c r="A1200" s="7" t="s">
        <v>186</v>
      </c>
      <c r="B1200" t="s">
        <v>70</v>
      </c>
      <c r="C1200" t="s">
        <v>20</v>
      </c>
      <c r="D1200" t="s">
        <v>21</v>
      </c>
      <c r="E1200" s="1">
        <v>2.82360474296269</v>
      </c>
      <c r="F1200" s="1">
        <v>0.44908848097431697</v>
      </c>
      <c r="G1200" s="1">
        <v>1.16551186672105</v>
      </c>
      <c r="H1200" s="1">
        <v>0.23424344161799901</v>
      </c>
      <c r="I1200" s="1">
        <v>3.98911660968374</v>
      </c>
      <c r="J1200" s="50">
        <v>0.68333192259231601</v>
      </c>
      <c r="N1200" s="21"/>
      <c r="R1200" s="21"/>
    </row>
    <row r="1201" spans="1:25">
      <c r="A1201" s="7" t="s">
        <v>186</v>
      </c>
      <c r="B1201" t="s">
        <v>70</v>
      </c>
      <c r="C1201" t="s">
        <v>25</v>
      </c>
      <c r="D1201" t="s">
        <v>26</v>
      </c>
      <c r="E1201" s="1">
        <v>0</v>
      </c>
      <c r="F1201" s="1">
        <v>0</v>
      </c>
      <c r="G1201" s="1">
        <v>0</v>
      </c>
      <c r="H1201" s="1">
        <v>0</v>
      </c>
      <c r="I1201" s="1">
        <v>0</v>
      </c>
      <c r="J1201" s="50">
        <v>0</v>
      </c>
      <c r="N1201" s="21"/>
      <c r="R1201" s="21"/>
    </row>
    <row r="1202" spans="1:25" s="9" customFormat="1">
      <c r="A1202" s="49" t="s">
        <v>186</v>
      </c>
      <c r="B1202" s="9" t="s">
        <v>70</v>
      </c>
      <c r="C1202" s="9" t="s">
        <v>22</v>
      </c>
      <c r="D1202" s="9" t="s">
        <v>23</v>
      </c>
      <c r="E1202" s="10">
        <v>0.119433883539088</v>
      </c>
      <c r="F1202" s="10">
        <v>5.0264727188339903E-3</v>
      </c>
      <c r="G1202" s="10">
        <v>1.14772343696738E-2</v>
      </c>
      <c r="H1202" s="10">
        <v>4.1536965006432199E-4</v>
      </c>
      <c r="I1202" s="10">
        <v>0.130911117908762</v>
      </c>
      <c r="J1202" s="51">
        <v>5.44184236889831E-3</v>
      </c>
      <c r="N1202" s="57"/>
      <c r="R1202" s="57"/>
    </row>
    <row r="1203" spans="1:25">
      <c r="J1203" s="21"/>
      <c r="N1203" s="21"/>
      <c r="R1203" s="21"/>
    </row>
    <row r="1204" spans="1:25">
      <c r="B1204" t="s">
        <v>70</v>
      </c>
      <c r="C1204" s="8" t="s">
        <v>337</v>
      </c>
      <c r="E1204" s="13">
        <f>SUM(E3:E1202)</f>
        <v>626.95985224046899</v>
      </c>
      <c r="F1204" s="13">
        <f t="shared" ref="F1204:J1204" si="0">SUM(F3:F1202)</f>
        <v>68.172691182097054</v>
      </c>
      <c r="G1204" s="13">
        <f t="shared" si="0"/>
        <v>368.19621779504297</v>
      </c>
      <c r="H1204" s="13">
        <f t="shared" si="0"/>
        <v>181.77814730086016</v>
      </c>
      <c r="I1204" s="13">
        <f t="shared" si="0"/>
        <v>995.15607003551145</v>
      </c>
      <c r="J1204" s="52">
        <f t="shared" si="0"/>
        <v>249.95083848295701</v>
      </c>
      <c r="K1204" s="14">
        <f>E1204/0.384033</f>
        <v>1632.5676497604866</v>
      </c>
      <c r="L1204" s="14">
        <f>G1204/0.384033</f>
        <v>958.76192357178411</v>
      </c>
      <c r="M1204" s="14">
        <f>I1204/0.384033</f>
        <v>2591.3295733322693</v>
      </c>
      <c r="N1204" s="58">
        <f>K1204-L1204</f>
        <v>673.80572618870247</v>
      </c>
      <c r="O1204" s="14"/>
      <c r="P1204" s="14"/>
      <c r="Q1204" s="14"/>
      <c r="R1204" s="58"/>
      <c r="S1204" s="1"/>
      <c r="U1204" s="1"/>
      <c r="W1204" s="1"/>
      <c r="Y1204" s="12">
        <f>E1204/G1204</f>
        <v>1.7027873235500404</v>
      </c>
    </row>
    <row r="1205" spans="1:25">
      <c r="E1205" s="6"/>
      <c r="F1205" s="6"/>
      <c r="G1205" s="6"/>
      <c r="H1205" s="6"/>
      <c r="I1205" s="6"/>
      <c r="J1205" s="53"/>
      <c r="K1205" s="15"/>
      <c r="L1205" s="15"/>
      <c r="M1205" s="15"/>
      <c r="N1205" s="59"/>
      <c r="O1205" s="15"/>
      <c r="P1205" s="15"/>
      <c r="Q1205" s="15"/>
      <c r="R1205" s="27"/>
      <c r="Y1205" s="12"/>
    </row>
    <row r="1206" spans="1:25">
      <c r="B1206" t="s">
        <v>70</v>
      </c>
      <c r="C1206" t="s">
        <v>2</v>
      </c>
      <c r="D1206" t="s">
        <v>3</v>
      </c>
      <c r="E1206" s="6">
        <f>E3+E15+E27+E39+E51+E63+E75+E87+E99+E111+E123+E135+E147+E159+E171+E183+E195+E207+E219+E231+E243+E255+E267+E279+E291+E303+E315+E327+E339+E351+E363+E375+E387+E399+E411+E423+E435+E447+E459+E471+E483+E495+E507+E519+E531+E543+E555+E567+E579+E591+E603+E615+E627+E639+E651+E663+E675+E687+E699+E711+E723+E735+E747+E759+E771+E783+E795+E807+E819+E831+E843+E855+E867+E879+E891+E903+E915+E927+E939+E951+E963+E975+E987+E999+E1011+E1023+E1035+E1047+E1059+E1071+E1083+E1095+E1107+E1119+E1131+E1143+E1155+E1167+E1179+E1191</f>
        <v>1.4966084220772311</v>
      </c>
      <c r="F1206" s="6">
        <f t="shared" ref="F1206:J1206" si="1">F3+F15+F27+F39+F51+F63+F75+F87+F99+F111+F123+F135+F147+F159+F171+F183+F195+F207+F219+F231+F243+F255+F267+F279+F291+F303+F315+F327+F339+F351+F363+F375+F387+F399+F411+F423+F435+F447+F459+F471+F483+F495+F507+F519+F531+F543+F555+F567+F579+F591+F603+F615+F627+F639+F651+F663+F675+F687+F699+F711+F723+F735+F747+F759+F771+F783+F795+F807+F819+F831+F843+F855+F867+F879+F891+F903+F915+F927+F939+F951+F963+F975+F987+F999+F1011+F1023+F1035+F1047+F1059+F1071+F1083+F1095+F1107+F1119+F1131+F1143+F1155+F1167+F1179+F1191</f>
        <v>1.4058687724955345</v>
      </c>
      <c r="G1206" s="6">
        <f t="shared" si="1"/>
        <v>11.572222480214572</v>
      </c>
      <c r="H1206" s="6">
        <f t="shared" si="1"/>
        <v>10.903386109232354</v>
      </c>
      <c r="I1206" s="6">
        <f t="shared" si="1"/>
        <v>13.068830902291808</v>
      </c>
      <c r="J1206" s="53">
        <f t="shared" si="1"/>
        <v>12.30925488172789</v>
      </c>
      <c r="K1206" s="15">
        <f t="shared" ref="K1206:K1268" si="2">E1206/0.384033</f>
        <v>3.8970828602678185</v>
      </c>
      <c r="L1206" s="15">
        <f t="shared" ref="L1206:L1268" si="3">G1206/0.384033</f>
        <v>30.133406452608426</v>
      </c>
      <c r="M1206" s="15">
        <f t="shared" ref="M1206:M1268" si="4">I1206/0.384033</f>
        <v>34.030489312876256</v>
      </c>
      <c r="N1206" s="59">
        <f t="shared" ref="N1206:N1268" si="5">K1206-L1206</f>
        <v>-26.236323592340607</v>
      </c>
      <c r="O1206" s="15"/>
      <c r="P1206" s="15"/>
      <c r="Q1206" s="15"/>
      <c r="R1206" s="27"/>
      <c r="S1206" s="5">
        <f>E1206/E$1204*100</f>
        <v>0.23870881312878875</v>
      </c>
      <c r="T1206" s="5">
        <f t="shared" ref="T1206:X1217" si="6">F1206/F$1204*100</f>
        <v>2.0622169201745288</v>
      </c>
      <c r="U1206" s="5">
        <f t="shared" si="6"/>
        <v>3.1429498514447722</v>
      </c>
      <c r="V1206" s="5">
        <f t="shared" si="6"/>
        <v>5.9981830990862788</v>
      </c>
      <c r="W1206" s="5">
        <f t="shared" si="6"/>
        <v>1.3132443539057603</v>
      </c>
      <c r="X1206" s="5">
        <f t="shared" si="6"/>
        <v>4.9246703697564111</v>
      </c>
      <c r="Y1206" s="12">
        <f t="shared" ref="Y1206:Y1269" si="7">E1206/G1206</f>
        <v>0.12932765720984316</v>
      </c>
    </row>
    <row r="1207" spans="1:25">
      <c r="B1207" t="s">
        <v>70</v>
      </c>
      <c r="C1207" t="s">
        <v>4</v>
      </c>
      <c r="D1207" t="s">
        <v>5</v>
      </c>
      <c r="E1207" s="6">
        <f t="shared" ref="E1207:J1217" si="8">E4+E16+E28+E40+E52+E64+E76+E88+E100+E112+E124+E136+E148+E160+E172+E184+E196+E208+E220+E232+E244+E256+E268+E280+E292+E304+E316+E328+E340+E352+E364+E376+E388+E400+E412+E424+E436+E448+E460+E472+E484+E496+E508+E520+E532+E544+E556+E568+E580+E592+E604+E616+E628+E640+E652+E664+E676+E688+E700+E712+E724+E736+E748+E760+E772+E784+E796+E808+E820+E832+E844+E856+E868+E880+E892+E904+E916+E928+E940+E952+E964+E976+E988+E1000+E1012+E1024+E1036+E1048+E1060+E1072+E1084+E1096+E1108+E1120+E1132+E1144+E1156+E1168+E1180+E1192</f>
        <v>5.1937906808121048E-2</v>
      </c>
      <c r="F1207" s="6">
        <f t="shared" si="8"/>
        <v>2.2246183828323183</v>
      </c>
      <c r="G1207" s="6">
        <f t="shared" si="8"/>
        <v>0.49180582744308604</v>
      </c>
      <c r="H1207" s="6">
        <f t="shared" si="8"/>
        <v>9.136946502678299</v>
      </c>
      <c r="I1207" s="6">
        <f t="shared" si="8"/>
        <v>0.5437437342512077</v>
      </c>
      <c r="J1207" s="53">
        <f t="shared" si="8"/>
        <v>11.361564885510605</v>
      </c>
      <c r="K1207" s="15">
        <f t="shared" si="2"/>
        <v>0.13524334317134476</v>
      </c>
      <c r="L1207" s="15">
        <f t="shared" si="3"/>
        <v>1.2806342877905963</v>
      </c>
      <c r="M1207" s="15">
        <f t="shared" si="4"/>
        <v>1.4158776309619425</v>
      </c>
      <c r="N1207" s="59">
        <f t="shared" si="5"/>
        <v>-1.1453909446192516</v>
      </c>
      <c r="O1207" s="15"/>
      <c r="P1207" s="15"/>
      <c r="Q1207" s="15"/>
      <c r="R1207" s="27"/>
      <c r="S1207" s="5">
        <f t="shared" ref="S1207:S1217" si="9">E1207/E$1204*100</f>
        <v>8.2840881473540337E-3</v>
      </c>
      <c r="T1207" s="5">
        <f t="shared" si="6"/>
        <v>3.2632104501934776</v>
      </c>
      <c r="U1207" s="5">
        <f t="shared" si="6"/>
        <v>0.1335716674082868</v>
      </c>
      <c r="V1207" s="5">
        <f t="shared" si="6"/>
        <v>5.0264273447323582</v>
      </c>
      <c r="W1207" s="5">
        <f t="shared" si="6"/>
        <v>5.463904111360187E-2</v>
      </c>
      <c r="X1207" s="5">
        <f t="shared" si="6"/>
        <v>4.545519812803227</v>
      </c>
      <c r="Y1207" s="12">
        <f t="shared" si="7"/>
        <v>0.1056065298740925</v>
      </c>
    </row>
    <row r="1208" spans="1:25">
      <c r="B1208" t="s">
        <v>70</v>
      </c>
      <c r="C1208" t="s">
        <v>6</v>
      </c>
      <c r="D1208" t="s">
        <v>7</v>
      </c>
      <c r="E1208" s="6">
        <f t="shared" si="8"/>
        <v>1.5896166689236133E-2</v>
      </c>
      <c r="F1208" s="6">
        <f t="shared" si="8"/>
        <v>3.4114641077299335E-2</v>
      </c>
      <c r="G1208" s="6">
        <f t="shared" si="8"/>
        <v>47.199072240258197</v>
      </c>
      <c r="H1208" s="6">
        <f t="shared" si="8"/>
        <v>86.505494416621687</v>
      </c>
      <c r="I1208" s="6">
        <f t="shared" si="8"/>
        <v>47.214968406947463</v>
      </c>
      <c r="J1208" s="53">
        <f t="shared" si="8"/>
        <v>86.539609057698939</v>
      </c>
      <c r="K1208" s="15">
        <f t="shared" si="2"/>
        <v>4.1392710233850043E-2</v>
      </c>
      <c r="L1208" s="15">
        <f t="shared" si="3"/>
        <v>122.90368858993419</v>
      </c>
      <c r="M1208" s="15">
        <f t="shared" si="4"/>
        <v>122.94508130016811</v>
      </c>
      <c r="N1208" s="59">
        <f t="shared" si="5"/>
        <v>-122.86229587970034</v>
      </c>
      <c r="O1208" s="15"/>
      <c r="P1208" s="15"/>
      <c r="Q1208" s="15"/>
      <c r="R1208" s="27"/>
      <c r="S1208" s="5">
        <f t="shared" si="9"/>
        <v>2.5354361419523872E-3</v>
      </c>
      <c r="T1208" s="5">
        <f t="shared" si="6"/>
        <v>5.0041505602551654E-2</v>
      </c>
      <c r="U1208" s="5">
        <f t="shared" si="6"/>
        <v>12.818999750435145</v>
      </c>
      <c r="V1208" s="5">
        <f t="shared" si="6"/>
        <v>47.588500433689013</v>
      </c>
      <c r="W1208" s="5">
        <f t="shared" si="6"/>
        <v>4.7444787635433538</v>
      </c>
      <c r="X1208" s="5">
        <f t="shared" si="6"/>
        <v>34.622652031471254</v>
      </c>
      <c r="Y1208" s="12">
        <f t="shared" si="7"/>
        <v>3.3678981248444083E-4</v>
      </c>
    </row>
    <row r="1209" spans="1:25">
      <c r="B1209" t="s">
        <v>70</v>
      </c>
      <c r="C1209" t="s">
        <v>8</v>
      </c>
      <c r="D1209" t="s">
        <v>9</v>
      </c>
      <c r="E1209" s="6">
        <f t="shared" si="8"/>
        <v>3.8698603982912312</v>
      </c>
      <c r="F1209" s="6">
        <f t="shared" si="8"/>
        <v>1.4977719812282198</v>
      </c>
      <c r="G1209" s="6">
        <f t="shared" si="8"/>
        <v>44.928376680871573</v>
      </c>
      <c r="H1209" s="6">
        <f t="shared" si="8"/>
        <v>21.848932005362045</v>
      </c>
      <c r="I1209" s="6">
        <f t="shared" si="8"/>
        <v>48.798237079162796</v>
      </c>
      <c r="J1209" s="53">
        <f t="shared" si="8"/>
        <v>23.346703986590281</v>
      </c>
      <c r="K1209" s="15">
        <f t="shared" si="2"/>
        <v>10.076895470678902</v>
      </c>
      <c r="L1209" s="15">
        <f t="shared" si="3"/>
        <v>116.9909270319779</v>
      </c>
      <c r="M1209" s="15">
        <f t="shared" si="4"/>
        <v>127.06782250265678</v>
      </c>
      <c r="N1209" s="59">
        <f t="shared" si="5"/>
        <v>-106.914031561299</v>
      </c>
      <c r="O1209" s="15"/>
      <c r="P1209" s="15"/>
      <c r="Q1209" s="15"/>
      <c r="R1209" s="27"/>
      <c r="S1209" s="5">
        <f t="shared" si="9"/>
        <v>0.61724213830632257</v>
      </c>
      <c r="T1209" s="5">
        <f t="shared" si="6"/>
        <v>2.1970263389302023</v>
      </c>
      <c r="U1209" s="5">
        <f t="shared" si="6"/>
        <v>12.202291742681895</v>
      </c>
      <c r="V1209" s="5">
        <f t="shared" si="6"/>
        <v>12.019559187826895</v>
      </c>
      <c r="W1209" s="5">
        <f t="shared" si="6"/>
        <v>4.9035762880310285</v>
      </c>
      <c r="X1209" s="5">
        <f t="shared" si="6"/>
        <v>9.340518370848427</v>
      </c>
      <c r="Y1209" s="12">
        <f t="shared" si="7"/>
        <v>8.6133991125008511E-2</v>
      </c>
    </row>
    <row r="1210" spans="1:25">
      <c r="B1210" t="s">
        <v>70</v>
      </c>
      <c r="C1210" t="s">
        <v>10</v>
      </c>
      <c r="D1210" t="s">
        <v>11</v>
      </c>
      <c r="E1210" s="6">
        <f t="shared" si="8"/>
        <v>0.72423120378438655</v>
      </c>
      <c r="F1210" s="6">
        <f t="shared" si="8"/>
        <v>0.5282148649225753</v>
      </c>
      <c r="G1210" s="6">
        <f t="shared" si="8"/>
        <v>7.6809307183240705</v>
      </c>
      <c r="H1210" s="6">
        <f t="shared" si="8"/>
        <v>7.7747617070885271</v>
      </c>
      <c r="I1210" s="6">
        <f t="shared" si="8"/>
        <v>8.4051619221084604</v>
      </c>
      <c r="J1210" s="53">
        <f t="shared" si="8"/>
        <v>8.3029765720110973</v>
      </c>
      <c r="K1210" s="15">
        <f t="shared" si="2"/>
        <v>1.8858566940455288</v>
      </c>
      <c r="L1210" s="15">
        <f t="shared" si="3"/>
        <v>20.000704935055243</v>
      </c>
      <c r="M1210" s="15">
        <f t="shared" si="4"/>
        <v>21.886561629100779</v>
      </c>
      <c r="N1210" s="59">
        <f t="shared" si="5"/>
        <v>-18.114848241009714</v>
      </c>
      <c r="O1210" s="15"/>
      <c r="P1210" s="15"/>
      <c r="Q1210" s="15"/>
      <c r="R1210" s="27"/>
      <c r="S1210" s="5">
        <f t="shared" si="9"/>
        <v>0.11551476561000103</v>
      </c>
      <c r="T1210" s="5">
        <f t="shared" si="6"/>
        <v>0.7748188545346596</v>
      </c>
      <c r="U1210" s="5">
        <f t="shared" si="6"/>
        <v>2.0860971262338368</v>
      </c>
      <c r="V1210" s="5">
        <f t="shared" si="6"/>
        <v>4.2770607042333619</v>
      </c>
      <c r="W1210" s="5">
        <f t="shared" si="6"/>
        <v>0.84460741135895678</v>
      </c>
      <c r="X1210" s="5">
        <f t="shared" si="6"/>
        <v>3.3218438563378685</v>
      </c>
      <c r="Y1210" s="12">
        <f t="shared" si="7"/>
        <v>9.4289511303183471E-2</v>
      </c>
    </row>
    <row r="1211" spans="1:25">
      <c r="B1211" t="s">
        <v>70</v>
      </c>
      <c r="C1211" t="s">
        <v>12</v>
      </c>
      <c r="D1211" t="s">
        <v>13</v>
      </c>
      <c r="E1211" s="6">
        <f t="shared" si="8"/>
        <v>11.278835061420876</v>
      </c>
      <c r="F1211" s="6">
        <f t="shared" si="8"/>
        <v>1.6714314012821005</v>
      </c>
      <c r="G1211" s="6">
        <f t="shared" si="8"/>
        <v>9.9507651835011721</v>
      </c>
      <c r="H1211" s="6">
        <f t="shared" si="8"/>
        <v>1.8279976088514041</v>
      </c>
      <c r="I1211" s="6">
        <f t="shared" si="8"/>
        <v>21.229600244922047</v>
      </c>
      <c r="J1211" s="53">
        <f t="shared" si="8"/>
        <v>3.4994290101335044</v>
      </c>
      <c r="K1211" s="15">
        <f t="shared" si="2"/>
        <v>29.369442369329917</v>
      </c>
      <c r="L1211" s="15">
        <f t="shared" si="3"/>
        <v>25.911224252866738</v>
      </c>
      <c r="M1211" s="15">
        <f t="shared" si="4"/>
        <v>55.280666622196648</v>
      </c>
      <c r="N1211" s="59">
        <f t="shared" si="5"/>
        <v>3.4582181164631791</v>
      </c>
      <c r="O1211" s="15"/>
      <c r="P1211" s="15"/>
      <c r="Q1211" s="15"/>
      <c r="R1211" s="27"/>
      <c r="S1211" s="5">
        <f t="shared" si="9"/>
        <v>1.7989724575051265</v>
      </c>
      <c r="T1211" s="5">
        <f t="shared" si="6"/>
        <v>2.4517609211253171</v>
      </c>
      <c r="U1211" s="5">
        <f t="shared" si="6"/>
        <v>2.7025712656940657</v>
      </c>
      <c r="V1211" s="5">
        <f t="shared" si="6"/>
        <v>1.0056201122051782</v>
      </c>
      <c r="W1211" s="5">
        <f t="shared" si="6"/>
        <v>2.1332935490374374</v>
      </c>
      <c r="X1211" s="5">
        <f t="shared" si="6"/>
        <v>1.4000469177750385</v>
      </c>
      <c r="Y1211" s="12">
        <f t="shared" si="7"/>
        <v>1.1334640958186517</v>
      </c>
    </row>
    <row r="1212" spans="1:25">
      <c r="B1212" t="s">
        <v>70</v>
      </c>
      <c r="C1212" t="s">
        <v>14</v>
      </c>
      <c r="D1212" t="s">
        <v>15</v>
      </c>
      <c r="E1212" s="6">
        <f t="shared" si="8"/>
        <v>1.669083051643599</v>
      </c>
      <c r="F1212" s="6">
        <f t="shared" si="8"/>
        <v>1.8320174737767863</v>
      </c>
      <c r="G1212" s="6">
        <f t="shared" si="8"/>
        <v>13.600944328256316</v>
      </c>
      <c r="H1212" s="6">
        <f t="shared" si="8"/>
        <v>8.2451537524424854</v>
      </c>
      <c r="I1212" s="6">
        <f t="shared" si="8"/>
        <v>15.270027379899913</v>
      </c>
      <c r="J1212" s="53">
        <f t="shared" si="8"/>
        <v>10.077171226219278</v>
      </c>
      <c r="K1212" s="15">
        <f t="shared" si="2"/>
        <v>4.3461969456885186</v>
      </c>
      <c r="L1212" s="15">
        <f t="shared" si="3"/>
        <v>35.416082285262767</v>
      </c>
      <c r="M1212" s="15">
        <f t="shared" si="4"/>
        <v>39.762279230951279</v>
      </c>
      <c r="N1212" s="59">
        <f t="shared" si="5"/>
        <v>-31.069885339574249</v>
      </c>
      <c r="O1212" s="15"/>
      <c r="P1212" s="15"/>
      <c r="Q1212" s="15"/>
      <c r="R1212" s="27"/>
      <c r="S1212" s="5">
        <f t="shared" si="9"/>
        <v>0.26621849001639525</v>
      </c>
      <c r="T1212" s="5">
        <f t="shared" si="6"/>
        <v>2.6873186931747464</v>
      </c>
      <c r="U1212" s="5">
        <f t="shared" si="6"/>
        <v>3.693939174526585</v>
      </c>
      <c r="V1212" s="5">
        <f t="shared" si="6"/>
        <v>4.5358333082776836</v>
      </c>
      <c r="W1212" s="5">
        <f t="shared" si="6"/>
        <v>1.5344354357759193</v>
      </c>
      <c r="X1212" s="5">
        <f t="shared" si="6"/>
        <v>4.0316613008307201</v>
      </c>
      <c r="Y1212" s="12">
        <f t="shared" si="7"/>
        <v>0.12271817392679385</v>
      </c>
    </row>
    <row r="1213" spans="1:25">
      <c r="B1213" t="s">
        <v>70</v>
      </c>
      <c r="C1213" t="s">
        <v>16</v>
      </c>
      <c r="D1213" t="s">
        <v>17</v>
      </c>
      <c r="E1213" s="6">
        <f t="shared" si="8"/>
        <v>27.691119923753991</v>
      </c>
      <c r="F1213" s="6">
        <f t="shared" si="8"/>
        <v>5.2431730221992563</v>
      </c>
      <c r="G1213" s="6">
        <f t="shared" si="8"/>
        <v>49.358788805947775</v>
      </c>
      <c r="H1213" s="6">
        <f t="shared" si="8"/>
        <v>7.1295828892911368</v>
      </c>
      <c r="I1213" s="6">
        <f t="shared" si="8"/>
        <v>77.049908729701798</v>
      </c>
      <c r="J1213" s="53">
        <f t="shared" si="8"/>
        <v>12.372755911490389</v>
      </c>
      <c r="K1213" s="15">
        <f t="shared" si="2"/>
        <v>72.106094850583133</v>
      </c>
      <c r="L1213" s="15">
        <f t="shared" si="3"/>
        <v>128.52746718627768</v>
      </c>
      <c r="M1213" s="15">
        <f t="shared" si="4"/>
        <v>200.63356203686089</v>
      </c>
      <c r="N1213" s="59">
        <f t="shared" si="5"/>
        <v>-56.421372335694542</v>
      </c>
      <c r="O1213" s="15"/>
      <c r="P1213" s="15"/>
      <c r="Q1213" s="15"/>
      <c r="R1213" s="27"/>
      <c r="S1213" s="5">
        <f t="shared" si="9"/>
        <v>4.4167293686826259</v>
      </c>
      <c r="T1213" s="5">
        <f t="shared" si="6"/>
        <v>7.6910166391908188</v>
      </c>
      <c r="U1213" s="5">
        <f t="shared" si="6"/>
        <v>13.405566494282519</v>
      </c>
      <c r="V1213" s="5">
        <f t="shared" si="6"/>
        <v>3.9221342032334601</v>
      </c>
      <c r="W1213" s="5">
        <f t="shared" si="6"/>
        <v>7.7424949763861992</v>
      </c>
      <c r="X1213" s="5">
        <f t="shared" si="6"/>
        <v>4.9500757775349609</v>
      </c>
      <c r="Y1213" s="12">
        <f t="shared" si="7"/>
        <v>0.56101700616318995</v>
      </c>
    </row>
    <row r="1214" spans="1:25">
      <c r="B1214" t="s">
        <v>70</v>
      </c>
      <c r="C1214" t="s">
        <v>18</v>
      </c>
      <c r="D1214" t="s">
        <v>19</v>
      </c>
      <c r="E1214" s="6">
        <f t="shared" si="8"/>
        <v>289.25143363242483</v>
      </c>
      <c r="F1214" s="6">
        <f t="shared" si="8"/>
        <v>18.852173603645504</v>
      </c>
      <c r="G1214" s="6">
        <f t="shared" si="8"/>
        <v>114.96558233158139</v>
      </c>
      <c r="H1214" s="6">
        <f t="shared" si="8"/>
        <v>19.175789386249669</v>
      </c>
      <c r="I1214" s="6">
        <f t="shared" si="8"/>
        <v>404.21701596400635</v>
      </c>
      <c r="J1214" s="53">
        <f t="shared" si="8"/>
        <v>38.027962989895194</v>
      </c>
      <c r="K1214" s="15">
        <f t="shared" si="2"/>
        <v>753.19421412333008</v>
      </c>
      <c r="L1214" s="15">
        <f t="shared" si="3"/>
        <v>299.3638107443407</v>
      </c>
      <c r="M1214" s="15">
        <f t="shared" si="4"/>
        <v>1052.5580248676711</v>
      </c>
      <c r="N1214" s="59">
        <f t="shared" si="5"/>
        <v>453.83040337898939</v>
      </c>
      <c r="O1214" s="15"/>
      <c r="P1214" s="15"/>
      <c r="Q1214" s="15"/>
      <c r="R1214" s="27"/>
      <c r="S1214" s="5">
        <f t="shared" si="9"/>
        <v>46.135559174765646</v>
      </c>
      <c r="T1214" s="5">
        <f t="shared" si="6"/>
        <v>27.653556397369133</v>
      </c>
      <c r="U1214" s="5">
        <f t="shared" si="6"/>
        <v>31.223998720045831</v>
      </c>
      <c r="V1214" s="5">
        <f t="shared" si="6"/>
        <v>10.549006946644642</v>
      </c>
      <c r="W1214" s="5">
        <f t="shared" si="6"/>
        <v>40.618454545484724</v>
      </c>
      <c r="X1214" s="5">
        <f t="shared" si="6"/>
        <v>15.214177004046395</v>
      </c>
      <c r="Y1214" s="12">
        <f t="shared" si="7"/>
        <v>2.515982851269102</v>
      </c>
    </row>
    <row r="1215" spans="1:25">
      <c r="B1215" t="s">
        <v>70</v>
      </c>
      <c r="C1215" t="s">
        <v>20</v>
      </c>
      <c r="D1215" t="s">
        <v>21</v>
      </c>
      <c r="E1215" s="6">
        <f t="shared" si="8"/>
        <v>191.77037844568827</v>
      </c>
      <c r="F1215" s="6">
        <f t="shared" si="8"/>
        <v>30.644409174525542</v>
      </c>
      <c r="G1215" s="6">
        <f t="shared" si="8"/>
        <v>40.697557732161897</v>
      </c>
      <c r="H1215" s="6">
        <f t="shared" si="8"/>
        <v>8.1868385303406406</v>
      </c>
      <c r="I1215" s="6">
        <f t="shared" si="8"/>
        <v>232.46793617785011</v>
      </c>
      <c r="J1215" s="53">
        <f t="shared" si="8"/>
        <v>38.831247704866151</v>
      </c>
      <c r="K1215" s="15">
        <f t="shared" si="2"/>
        <v>499.35911352849433</v>
      </c>
      <c r="L1215" s="15">
        <f t="shared" si="3"/>
        <v>105.97411611023504</v>
      </c>
      <c r="M1215" s="15">
        <f t="shared" si="4"/>
        <v>605.33322963872922</v>
      </c>
      <c r="N1215" s="59">
        <f t="shared" si="5"/>
        <v>393.38499741825927</v>
      </c>
      <c r="O1215" s="15"/>
      <c r="P1215" s="15"/>
      <c r="Q1215" s="15"/>
      <c r="R1215" s="27"/>
      <c r="S1215" s="5">
        <f t="shared" si="9"/>
        <v>30.587345865989391</v>
      </c>
      <c r="T1215" s="5">
        <f t="shared" si="6"/>
        <v>44.951150736694288</v>
      </c>
      <c r="U1215" s="5">
        <f t="shared" si="6"/>
        <v>11.053225363335008</v>
      </c>
      <c r="V1215" s="5">
        <f t="shared" si="6"/>
        <v>4.5037528723354425</v>
      </c>
      <c r="W1215" s="5">
        <f t="shared" si="6"/>
        <v>23.35994756777745</v>
      </c>
      <c r="X1215" s="5">
        <f t="shared" si="6"/>
        <v>15.535554087574655</v>
      </c>
      <c r="Y1215" s="12">
        <f t="shared" si="7"/>
        <v>4.7120856663626931</v>
      </c>
    </row>
    <row r="1216" spans="1:25">
      <c r="B1216" t="s">
        <v>70</v>
      </c>
      <c r="C1216" t="s">
        <v>25</v>
      </c>
      <c r="D1216" t="s">
        <v>26</v>
      </c>
      <c r="E1216" s="6">
        <f t="shared" si="8"/>
        <v>0</v>
      </c>
      <c r="F1216" s="6">
        <f t="shared" si="8"/>
        <v>0</v>
      </c>
      <c r="G1216" s="6">
        <f t="shared" si="8"/>
        <v>0</v>
      </c>
      <c r="H1216" s="6">
        <f t="shared" si="8"/>
        <v>0</v>
      </c>
      <c r="I1216" s="6">
        <f t="shared" si="8"/>
        <v>0</v>
      </c>
      <c r="J1216" s="53">
        <f t="shared" si="8"/>
        <v>0</v>
      </c>
      <c r="K1216" s="15">
        <f t="shared" si="2"/>
        <v>0</v>
      </c>
      <c r="L1216" s="15">
        <f t="shared" si="3"/>
        <v>0</v>
      </c>
      <c r="M1216" s="15">
        <f t="shared" si="4"/>
        <v>0</v>
      </c>
      <c r="N1216" s="59">
        <f t="shared" si="5"/>
        <v>0</v>
      </c>
      <c r="O1216" s="15"/>
      <c r="P1216" s="15"/>
      <c r="Q1216" s="15"/>
      <c r="R1216" s="27"/>
      <c r="S1216" s="5">
        <f t="shared" si="9"/>
        <v>0</v>
      </c>
      <c r="T1216" s="5">
        <f t="shared" si="6"/>
        <v>0</v>
      </c>
      <c r="U1216" s="5">
        <f t="shared" si="6"/>
        <v>0</v>
      </c>
      <c r="V1216" s="5">
        <f t="shared" si="6"/>
        <v>0</v>
      </c>
      <c r="W1216" s="5">
        <f t="shared" si="6"/>
        <v>0</v>
      </c>
      <c r="X1216" s="5">
        <f t="shared" si="6"/>
        <v>0</v>
      </c>
      <c r="Y1216" s="12"/>
    </row>
    <row r="1217" spans="1:25">
      <c r="B1217" t="s">
        <v>70</v>
      </c>
      <c r="C1217" t="s">
        <v>22</v>
      </c>
      <c r="D1217" t="s">
        <v>23</v>
      </c>
      <c r="E1217" s="6">
        <f t="shared" si="8"/>
        <v>99.140468027887621</v>
      </c>
      <c r="F1217" s="6">
        <f t="shared" si="8"/>
        <v>4.2388978641118733</v>
      </c>
      <c r="G1217" s="6">
        <f t="shared" si="8"/>
        <v>27.750171466483078</v>
      </c>
      <c r="H1217" s="6">
        <f t="shared" si="8"/>
        <v>1.0432643927021368</v>
      </c>
      <c r="I1217" s="6">
        <f t="shared" si="8"/>
        <v>126.89063949437073</v>
      </c>
      <c r="J1217" s="53">
        <f t="shared" si="8"/>
        <v>5.2821622568140105</v>
      </c>
      <c r="K1217" s="15">
        <f t="shared" si="2"/>
        <v>258.15611686466428</v>
      </c>
      <c r="L1217" s="15">
        <f t="shared" si="3"/>
        <v>72.259861695435234</v>
      </c>
      <c r="M1217" s="15">
        <f t="shared" si="4"/>
        <v>330.41597856009957</v>
      </c>
      <c r="N1217" s="59">
        <f t="shared" si="5"/>
        <v>185.89625516922905</v>
      </c>
      <c r="O1217" s="15"/>
      <c r="P1217" s="15"/>
      <c r="Q1217" s="15"/>
      <c r="R1217" s="27"/>
      <c r="S1217" s="5">
        <f t="shared" si="9"/>
        <v>15.812889401706462</v>
      </c>
      <c r="T1217" s="5">
        <f t="shared" si="6"/>
        <v>6.2178825430102096</v>
      </c>
      <c r="U1217" s="5">
        <f t="shared" si="6"/>
        <v>7.5367888439120945</v>
      </c>
      <c r="V1217" s="5">
        <f t="shared" si="6"/>
        <v>0.57392178773581337</v>
      </c>
      <c r="W1217" s="5">
        <f t="shared" si="6"/>
        <v>12.750828067585692</v>
      </c>
      <c r="X1217" s="5">
        <f t="shared" si="6"/>
        <v>2.113280471021175</v>
      </c>
      <c r="Y1217" s="12">
        <f t="shared" si="7"/>
        <v>3.5726074034400264</v>
      </c>
    </row>
    <row r="1218" spans="1:25">
      <c r="E1218" s="6"/>
      <c r="F1218" s="6"/>
      <c r="G1218" s="6"/>
      <c r="H1218" s="6"/>
      <c r="I1218" s="6"/>
      <c r="J1218" s="53"/>
      <c r="K1218" s="15"/>
      <c r="L1218" s="15"/>
      <c r="M1218" s="15"/>
      <c r="N1218" s="59"/>
      <c r="O1218" s="15"/>
      <c r="P1218" s="15"/>
      <c r="Q1218" s="15"/>
      <c r="R1218" s="27"/>
      <c r="Y1218" s="12"/>
    </row>
    <row r="1219" spans="1:25">
      <c r="A1219" s="7" t="s">
        <v>91</v>
      </c>
      <c r="B1219" t="s">
        <v>70</v>
      </c>
      <c r="E1219" s="6">
        <f>SUM(E3:E14)</f>
        <v>1.4663578449255643</v>
      </c>
      <c r="F1219" s="6">
        <f t="shared" ref="F1219:J1219" si="10">SUM(F3:F14)</f>
        <v>0.17871472993536039</v>
      </c>
      <c r="G1219" s="6">
        <f t="shared" si="10"/>
        <v>1.361546838924627</v>
      </c>
      <c r="H1219" s="6">
        <f t="shared" si="10"/>
        <v>0.49126625988834594</v>
      </c>
      <c r="I1219" s="6">
        <f t="shared" si="10"/>
        <v>2.8279046838501909</v>
      </c>
      <c r="J1219" s="53">
        <f t="shared" si="10"/>
        <v>0.66998098982370635</v>
      </c>
      <c r="K1219" s="15">
        <f t="shared" si="2"/>
        <v>3.8183120849655219</v>
      </c>
      <c r="L1219" s="15">
        <f t="shared" si="3"/>
        <v>3.5453902110616196</v>
      </c>
      <c r="M1219" s="15">
        <f t="shared" si="4"/>
        <v>7.3637022960271405</v>
      </c>
      <c r="N1219" s="59">
        <f t="shared" si="5"/>
        <v>0.27292187390390232</v>
      </c>
      <c r="O1219" s="15">
        <f>E1219/0.7032</f>
        <v>2.0852642845926681</v>
      </c>
      <c r="P1219" s="15">
        <f>G1219/0.7032</f>
        <v>1.9362156412466254</v>
      </c>
      <c r="Q1219" s="15">
        <f>O1219+P1219</f>
        <v>4.0214799258392935</v>
      </c>
      <c r="R1219" s="27">
        <f>O1219-P1219</f>
        <v>0.14904864334604273</v>
      </c>
      <c r="S1219" s="5">
        <f t="shared" ref="S1219:X1259" si="11">E1219/E$1204*100</f>
        <v>0.23388385072592274</v>
      </c>
      <c r="T1219" s="5">
        <f t="shared" si="11"/>
        <v>0.26215002933945047</v>
      </c>
      <c r="U1219" s="5">
        <f t="shared" si="11"/>
        <v>0.36978838269396191</v>
      </c>
      <c r="V1219" s="5">
        <f t="shared" si="11"/>
        <v>0.27025595055452595</v>
      </c>
      <c r="W1219" s="5">
        <f t="shared" si="11"/>
        <v>0.28416695320456409</v>
      </c>
      <c r="X1219" s="5">
        <f t="shared" si="11"/>
        <v>0.2680451059456595</v>
      </c>
      <c r="Y1219" s="12">
        <f t="shared" si="7"/>
        <v>1.0769793612709782</v>
      </c>
    </row>
    <row r="1220" spans="1:25">
      <c r="A1220" s="7" t="s">
        <v>92</v>
      </c>
      <c r="B1220" t="s">
        <v>70</v>
      </c>
      <c r="E1220" s="6">
        <f>SUM(E15:E26)</f>
        <v>1.3981981412716111</v>
      </c>
      <c r="F1220" s="6">
        <f t="shared" ref="F1220:J1220" si="12">SUM(F15:F26)</f>
        <v>0.15973776911289342</v>
      </c>
      <c r="G1220" s="6">
        <f t="shared" si="12"/>
        <v>1.0108361552762144</v>
      </c>
      <c r="H1220" s="6">
        <f t="shared" si="12"/>
        <v>0.28188207084398992</v>
      </c>
      <c r="I1220" s="6">
        <f t="shared" si="12"/>
        <v>2.4090342965478251</v>
      </c>
      <c r="J1220" s="53">
        <f t="shared" si="12"/>
        <v>0.44161983995688292</v>
      </c>
      <c r="K1220" s="15">
        <f t="shared" si="2"/>
        <v>3.6408281092291834</v>
      </c>
      <c r="L1220" s="15">
        <f t="shared" si="3"/>
        <v>2.6321596198144803</v>
      </c>
      <c r="M1220" s="15">
        <f t="shared" si="4"/>
        <v>6.2729877290436633</v>
      </c>
      <c r="N1220" s="59">
        <f t="shared" si="5"/>
        <v>1.0086684894147031</v>
      </c>
      <c r="O1220" s="15">
        <f>E1220/0.870716</f>
        <v>1.6058027431121182</v>
      </c>
      <c r="P1220" s="15">
        <f>G1220/0.870716</f>
        <v>1.1609252101445413</v>
      </c>
      <c r="Q1220" s="15">
        <f t="shared" ref="Q1220:Q1283" si="13">O1220+P1220</f>
        <v>2.7667279532566598</v>
      </c>
      <c r="R1220" s="27">
        <f t="shared" ref="R1220:R1283" si="14">O1220-P1220</f>
        <v>0.44487753296757693</v>
      </c>
      <c r="S1220" s="5">
        <f t="shared" si="11"/>
        <v>0.22301238847672428</v>
      </c>
      <c r="T1220" s="5">
        <f t="shared" si="11"/>
        <v>0.2343134271848174</v>
      </c>
      <c r="U1220" s="5">
        <f t="shared" si="11"/>
        <v>0.2745373543839329</v>
      </c>
      <c r="V1220" s="5">
        <f t="shared" si="11"/>
        <v>0.15506928364576641</v>
      </c>
      <c r="W1220" s="5">
        <f t="shared" si="11"/>
        <v>0.24207602898526867</v>
      </c>
      <c r="X1220" s="5">
        <f t="shared" si="11"/>
        <v>0.17668267993707687</v>
      </c>
      <c r="Y1220" s="12">
        <f t="shared" si="7"/>
        <v>1.3832094686893632</v>
      </c>
    </row>
    <row r="1221" spans="1:25">
      <c r="A1221" s="7" t="s">
        <v>93</v>
      </c>
      <c r="B1221" t="s">
        <v>70</v>
      </c>
      <c r="E1221" s="6">
        <f>SUM(E27:E38)</f>
        <v>2.3173215090211188</v>
      </c>
      <c r="F1221" s="6">
        <f t="shared" ref="F1221:J1221" si="15">SUM(F27:F38)</f>
        <v>0.24153826681638782</v>
      </c>
      <c r="G1221" s="6">
        <f t="shared" si="15"/>
        <v>1.6351507568433505</v>
      </c>
      <c r="H1221" s="6">
        <f t="shared" si="15"/>
        <v>0.34174879283856852</v>
      </c>
      <c r="I1221" s="6">
        <f t="shared" si="15"/>
        <v>3.9524722658644689</v>
      </c>
      <c r="J1221" s="53">
        <f t="shared" si="15"/>
        <v>0.58328705965495664</v>
      </c>
      <c r="K1221" s="15">
        <f t="shared" si="2"/>
        <v>6.0341728680116518</v>
      </c>
      <c r="L1221" s="15">
        <f t="shared" si="3"/>
        <v>4.2578391878910162</v>
      </c>
      <c r="M1221" s="15">
        <f t="shared" si="4"/>
        <v>10.292012055902667</v>
      </c>
      <c r="N1221" s="59">
        <f t="shared" si="5"/>
        <v>1.7763336801206355</v>
      </c>
      <c r="O1221" s="15">
        <f>E1221/0.887077</f>
        <v>2.6123115682416733</v>
      </c>
      <c r="P1221" s="15">
        <f>G1221/0.887077</f>
        <v>1.8433019420448851</v>
      </c>
      <c r="Q1221" s="15">
        <f t="shared" si="13"/>
        <v>4.4556135102865584</v>
      </c>
      <c r="R1221" s="27">
        <f t="shared" si="14"/>
        <v>0.76900962619678825</v>
      </c>
      <c r="S1221" s="5">
        <f t="shared" si="11"/>
        <v>0.36961242426290408</v>
      </c>
      <c r="T1221" s="5">
        <f t="shared" si="11"/>
        <v>0.3543035526809577</v>
      </c>
      <c r="U1221" s="5">
        <f t="shared" si="11"/>
        <v>0.44409765169113169</v>
      </c>
      <c r="V1221" s="5">
        <f t="shared" si="11"/>
        <v>0.18800323246387901</v>
      </c>
      <c r="W1221" s="5">
        <f t="shared" si="11"/>
        <v>0.39717109555724533</v>
      </c>
      <c r="X1221" s="5">
        <f t="shared" si="11"/>
        <v>0.23336071332872454</v>
      </c>
      <c r="Y1221" s="12">
        <f t="shared" si="7"/>
        <v>1.4171913502915749</v>
      </c>
    </row>
    <row r="1222" spans="1:25">
      <c r="A1222" s="7" t="s">
        <v>94</v>
      </c>
      <c r="B1222" t="s">
        <v>70</v>
      </c>
      <c r="E1222" s="6">
        <f>SUM(E39:E50)</f>
        <v>1.7459600925441949</v>
      </c>
      <c r="F1222" s="6">
        <f t="shared" ref="F1222:J1222" si="16">SUM(F39:F50)</f>
        <v>0.21097714673140447</v>
      </c>
      <c r="G1222" s="6">
        <f t="shared" si="16"/>
        <v>1.0864212825099813</v>
      </c>
      <c r="H1222" s="6">
        <f t="shared" si="16"/>
        <v>0.3190550217850589</v>
      </c>
      <c r="I1222" s="6">
        <f t="shared" si="16"/>
        <v>2.832381375054176</v>
      </c>
      <c r="J1222" s="53">
        <f t="shared" si="16"/>
        <v>0.53003216851646384</v>
      </c>
      <c r="K1222" s="15">
        <f t="shared" si="2"/>
        <v>4.5463803697708141</v>
      </c>
      <c r="L1222" s="15">
        <f t="shared" si="3"/>
        <v>2.8289789744891225</v>
      </c>
      <c r="M1222" s="15">
        <f t="shared" si="4"/>
        <v>7.3753593442599357</v>
      </c>
      <c r="N1222" s="59">
        <f t="shared" si="5"/>
        <v>1.7174013952816916</v>
      </c>
      <c r="O1222" s="15">
        <f>E1222/0.821173</f>
        <v>2.1261781531348385</v>
      </c>
      <c r="P1222" s="15">
        <f>G1222/0.821173</f>
        <v>1.3230114513141338</v>
      </c>
      <c r="Q1222" s="15">
        <f t="shared" si="13"/>
        <v>3.4491896044489723</v>
      </c>
      <c r="R1222" s="27">
        <f t="shared" si="14"/>
        <v>0.80316670182070471</v>
      </c>
      <c r="S1222" s="5">
        <f t="shared" si="11"/>
        <v>0.27848036621562428</v>
      </c>
      <c r="T1222" s="5">
        <f t="shared" si="11"/>
        <v>0.30947457563008679</v>
      </c>
      <c r="U1222" s="5">
        <f t="shared" si="11"/>
        <v>0.29506584532998636</v>
      </c>
      <c r="V1222" s="5">
        <f t="shared" si="11"/>
        <v>0.17551890946329893</v>
      </c>
      <c r="W1222" s="5">
        <f t="shared" si="11"/>
        <v>0.28461680135791212</v>
      </c>
      <c r="X1222" s="5">
        <f t="shared" si="11"/>
        <v>0.21205456710344434</v>
      </c>
      <c r="Y1222" s="12">
        <f t="shared" si="7"/>
        <v>1.6070746409813215</v>
      </c>
    </row>
    <row r="1223" spans="1:25">
      <c r="A1223" s="7" t="s">
        <v>95</v>
      </c>
      <c r="B1223" t="s">
        <v>70</v>
      </c>
      <c r="E1223" s="6">
        <f>SUM(E51:E62)</f>
        <v>11.239957081221416</v>
      </c>
      <c r="F1223" s="6">
        <f t="shared" ref="F1223:J1223" si="17">SUM(F51:F62)</f>
        <v>1.2788897932689907</v>
      </c>
      <c r="G1223" s="6">
        <f t="shared" si="17"/>
        <v>5.1446687941251117</v>
      </c>
      <c r="H1223" s="6">
        <f t="shared" si="17"/>
        <v>1.8962051373864259</v>
      </c>
      <c r="I1223" s="6">
        <f t="shared" si="17"/>
        <v>16.384625875346526</v>
      </c>
      <c r="J1223" s="53">
        <f t="shared" si="17"/>
        <v>3.1750949306554164</v>
      </c>
      <c r="K1223" s="15">
        <f t="shared" si="2"/>
        <v>29.268206329199355</v>
      </c>
      <c r="L1223" s="15">
        <f t="shared" si="3"/>
        <v>13.396423729536554</v>
      </c>
      <c r="M1223" s="15">
        <f t="shared" si="4"/>
        <v>42.664630058735902</v>
      </c>
      <c r="N1223" s="59">
        <f t="shared" si="5"/>
        <v>15.871782599662801</v>
      </c>
      <c r="O1223" s="15">
        <f>E1223/5.26886</f>
        <v>2.1332806491767511</v>
      </c>
      <c r="P1223" s="15">
        <f>G1223/5.26886</f>
        <v>0.97642920748038697</v>
      </c>
      <c r="Q1223" s="15">
        <f t="shared" si="13"/>
        <v>3.1097098566571382</v>
      </c>
      <c r="R1223" s="27">
        <f t="shared" si="14"/>
        <v>1.156851441696364</v>
      </c>
      <c r="S1223" s="5">
        <f t="shared" si="11"/>
        <v>1.7927714256431138</v>
      </c>
      <c r="T1223" s="5">
        <f t="shared" si="11"/>
        <v>1.8759561506130511</v>
      </c>
      <c r="U1223" s="5">
        <f t="shared" si="11"/>
        <v>1.3972628032232803</v>
      </c>
      <c r="V1223" s="5">
        <f t="shared" si="11"/>
        <v>1.043142514951495</v>
      </c>
      <c r="W1223" s="5">
        <f t="shared" si="11"/>
        <v>1.6464378170111398</v>
      </c>
      <c r="X1223" s="5">
        <f t="shared" si="11"/>
        <v>1.2702877693574577</v>
      </c>
      <c r="Y1223" s="12">
        <f t="shared" si="7"/>
        <v>2.184777588414776</v>
      </c>
    </row>
    <row r="1224" spans="1:25">
      <c r="A1224" s="7" t="s">
        <v>96</v>
      </c>
      <c r="B1224" t="s">
        <v>70</v>
      </c>
      <c r="E1224" s="6">
        <f>SUM(E63:E74)</f>
        <v>1.067772241519648</v>
      </c>
      <c r="F1224" s="6">
        <f t="shared" ref="F1224:J1224" si="18">SUM(F63:F74)</f>
        <v>0.1331465220241676</v>
      </c>
      <c r="G1224" s="6">
        <f t="shared" si="18"/>
        <v>0.68415826302372118</v>
      </c>
      <c r="H1224" s="6">
        <f t="shared" si="18"/>
        <v>0.33788488114539939</v>
      </c>
      <c r="I1224" s="6">
        <f t="shared" si="18"/>
        <v>1.7519305045433686</v>
      </c>
      <c r="J1224" s="53">
        <f t="shared" si="18"/>
        <v>0.47103140316956726</v>
      </c>
      <c r="K1224" s="15">
        <f t="shared" si="2"/>
        <v>2.7804179367909736</v>
      </c>
      <c r="L1224" s="15">
        <f t="shared" si="3"/>
        <v>1.781509044857398</v>
      </c>
      <c r="M1224" s="15">
        <f t="shared" si="4"/>
        <v>4.5619269816483703</v>
      </c>
      <c r="N1224" s="59">
        <f t="shared" si="5"/>
        <v>0.99890889193357557</v>
      </c>
      <c r="O1224" s="15">
        <f>E1224/0.556877</f>
        <v>1.9174292375509279</v>
      </c>
      <c r="P1224" s="15">
        <f>G1224/0.556877</f>
        <v>1.2285626144080672</v>
      </c>
      <c r="Q1224" s="15">
        <f t="shared" si="13"/>
        <v>3.1459918519589953</v>
      </c>
      <c r="R1224" s="27">
        <f t="shared" si="14"/>
        <v>0.68886662314286062</v>
      </c>
      <c r="S1224" s="5">
        <f t="shared" si="11"/>
        <v>0.17030950828891456</v>
      </c>
      <c r="T1224" s="5">
        <f t="shared" si="11"/>
        <v>0.19530771004553424</v>
      </c>
      <c r="U1224" s="5">
        <f t="shared" si="11"/>
        <v>0.18581349561949032</v>
      </c>
      <c r="V1224" s="5">
        <f t="shared" si="11"/>
        <v>0.18587761299281355</v>
      </c>
      <c r="W1224" s="5">
        <f t="shared" si="11"/>
        <v>0.17604580399945227</v>
      </c>
      <c r="X1224" s="5">
        <f t="shared" si="11"/>
        <v>0.18844961914448016</v>
      </c>
      <c r="Y1224" s="12">
        <f t="shared" si="7"/>
        <v>1.5607094136384436</v>
      </c>
    </row>
    <row r="1225" spans="1:25">
      <c r="A1225" s="7" t="s">
        <v>97</v>
      </c>
      <c r="B1225" t="s">
        <v>70</v>
      </c>
      <c r="E1225" s="6">
        <f>SUM(E75:E86)</f>
        <v>11.101338684881092</v>
      </c>
      <c r="F1225" s="6">
        <f t="shared" ref="F1225:J1225" si="19">SUM(F75:F86)</f>
        <v>0.91511994882236569</v>
      </c>
      <c r="G1225" s="6">
        <f t="shared" si="19"/>
        <v>6.942092583207371</v>
      </c>
      <c r="H1225" s="6">
        <f t="shared" si="19"/>
        <v>1.2363038848583014</v>
      </c>
      <c r="I1225" s="6">
        <f t="shared" si="19"/>
        <v>18.043431268088479</v>
      </c>
      <c r="J1225" s="53">
        <f t="shared" si="19"/>
        <v>2.1514238336806661</v>
      </c>
      <c r="K1225" s="15">
        <f t="shared" si="2"/>
        <v>28.907251941580782</v>
      </c>
      <c r="L1225" s="15">
        <f t="shared" si="3"/>
        <v>18.076812626017478</v>
      </c>
      <c r="M1225" s="15">
        <f t="shared" si="4"/>
        <v>46.984064567598303</v>
      </c>
      <c r="N1225" s="59">
        <f t="shared" si="5"/>
        <v>10.830439315563304</v>
      </c>
      <c r="O1225" s="15">
        <f>E1225/1.716289</f>
        <v>6.4682222428047336</v>
      </c>
      <c r="P1225" s="15">
        <f>G1225/1.716289</f>
        <v>4.0448272891146955</v>
      </c>
      <c r="Q1225" s="15">
        <f t="shared" si="13"/>
        <v>10.513049531919428</v>
      </c>
      <c r="R1225" s="27">
        <f t="shared" si="14"/>
        <v>2.4233949536900381</v>
      </c>
      <c r="S1225" s="5">
        <f t="shared" si="11"/>
        <v>1.7706618127476526</v>
      </c>
      <c r="T1225" s="5">
        <f t="shared" si="11"/>
        <v>1.3423556162363837</v>
      </c>
      <c r="U1225" s="5">
        <f t="shared" si="11"/>
        <v>1.8854328881432723</v>
      </c>
      <c r="V1225" s="5">
        <f t="shared" si="11"/>
        <v>0.68011689150517118</v>
      </c>
      <c r="W1225" s="5">
        <f t="shared" si="11"/>
        <v>1.8131257811093502</v>
      </c>
      <c r="X1225" s="5">
        <f t="shared" si="11"/>
        <v>0.8607387943719027</v>
      </c>
      <c r="Y1225" s="12">
        <f t="shared" si="7"/>
        <v>1.5991343462826701</v>
      </c>
    </row>
    <row r="1226" spans="1:25">
      <c r="A1226" s="7" t="s">
        <v>98</v>
      </c>
      <c r="B1226" t="s">
        <v>70</v>
      </c>
      <c r="E1226" s="6">
        <f>SUM(E87:E98)</f>
        <v>1.1829806773915224</v>
      </c>
      <c r="F1226" s="6">
        <f t="shared" ref="F1226:J1226" si="20">SUM(F87:F98)</f>
        <v>0.13837890428297722</v>
      </c>
      <c r="G1226" s="6">
        <f t="shared" si="20"/>
        <v>1.0437034708726269</v>
      </c>
      <c r="H1226" s="6">
        <f t="shared" si="20"/>
        <v>1.4032015345433464</v>
      </c>
      <c r="I1226" s="6">
        <f t="shared" si="20"/>
        <v>2.22668414826415</v>
      </c>
      <c r="J1226" s="53">
        <f t="shared" si="20"/>
        <v>1.5415804388263208</v>
      </c>
      <c r="K1226" s="15">
        <f t="shared" si="2"/>
        <v>3.0804141242849501</v>
      </c>
      <c r="L1226" s="15">
        <f t="shared" si="3"/>
        <v>2.7177442325858112</v>
      </c>
      <c r="M1226" s="15">
        <f t="shared" si="4"/>
        <v>5.7981583568707631</v>
      </c>
      <c r="N1226" s="59">
        <f t="shared" si="5"/>
        <v>0.36266989169913888</v>
      </c>
      <c r="O1226" s="15">
        <f>E1226/0.839631</f>
        <v>1.4089292527211623</v>
      </c>
      <c r="P1226" s="15">
        <f>G1226/0.839631</f>
        <v>1.2430501861801517</v>
      </c>
      <c r="Q1226" s="15">
        <f t="shared" si="13"/>
        <v>2.6519794389013143</v>
      </c>
      <c r="R1226" s="27">
        <f t="shared" si="14"/>
        <v>0.16587906654101059</v>
      </c>
      <c r="S1226" s="5">
        <f t="shared" si="11"/>
        <v>0.1886852360903315</v>
      </c>
      <c r="T1226" s="5">
        <f t="shared" si="11"/>
        <v>0.20298289811289885</v>
      </c>
      <c r="U1226" s="5">
        <f t="shared" si="11"/>
        <v>0.28346393048871737</v>
      </c>
      <c r="V1226" s="5">
        <f t="shared" si="11"/>
        <v>0.77193081532562546</v>
      </c>
      <c r="W1226" s="5">
        <f t="shared" si="11"/>
        <v>0.22375225507941607</v>
      </c>
      <c r="X1226" s="5">
        <f t="shared" si="11"/>
        <v>0.61675345767301126</v>
      </c>
      <c r="Y1226" s="12">
        <f t="shared" si="7"/>
        <v>1.1334451886055792</v>
      </c>
    </row>
    <row r="1227" spans="1:25">
      <c r="A1227" s="7" t="s">
        <v>99</v>
      </c>
      <c r="B1227" t="s">
        <v>70</v>
      </c>
      <c r="E1227" s="6">
        <f>SUM(E99:E110)</f>
        <v>5.917674914647141</v>
      </c>
      <c r="F1227" s="6">
        <f t="shared" ref="F1227:J1227" si="21">SUM(F99:F110)</f>
        <v>0.64488459902901696</v>
      </c>
      <c r="G1227" s="6">
        <f t="shared" si="21"/>
        <v>1.6549493119221927</v>
      </c>
      <c r="H1227" s="6">
        <f t="shared" si="21"/>
        <v>0.57940289242407739</v>
      </c>
      <c r="I1227" s="6">
        <f t="shared" si="21"/>
        <v>7.5726242265693333</v>
      </c>
      <c r="J1227" s="53">
        <f t="shared" si="21"/>
        <v>1.2242874914530943</v>
      </c>
      <c r="K1227" s="15">
        <f t="shared" si="2"/>
        <v>15.409287521247238</v>
      </c>
      <c r="L1227" s="15">
        <f t="shared" si="3"/>
        <v>4.3093934946272654</v>
      </c>
      <c r="M1227" s="15">
        <f t="shared" si="4"/>
        <v>19.718681015874502</v>
      </c>
      <c r="N1227" s="59">
        <f t="shared" si="5"/>
        <v>11.099894026619973</v>
      </c>
      <c r="O1227" s="15">
        <f>E1227/2.710489</f>
        <v>2.1832499282037823</v>
      </c>
      <c r="P1227" s="15">
        <f>G1227/2.710489</f>
        <v>0.61057222955791102</v>
      </c>
      <c r="Q1227" s="15">
        <f t="shared" si="13"/>
        <v>2.7938221577616931</v>
      </c>
      <c r="R1227" s="27">
        <f t="shared" si="14"/>
        <v>1.5726776986458713</v>
      </c>
      <c r="S1227" s="5">
        <f t="shared" si="11"/>
        <v>0.9438682386918501</v>
      </c>
      <c r="T1227" s="5">
        <f t="shared" si="11"/>
        <v>0.94595737361527421</v>
      </c>
      <c r="U1227" s="5">
        <f t="shared" si="11"/>
        <v>0.44947482671954636</v>
      </c>
      <c r="V1227" s="5">
        <f t="shared" si="11"/>
        <v>0.31874177453525832</v>
      </c>
      <c r="W1227" s="5">
        <f t="shared" si="11"/>
        <v>0.76094840342973635</v>
      </c>
      <c r="X1227" s="5">
        <f t="shared" si="11"/>
        <v>0.48981131605068523</v>
      </c>
      <c r="Y1227" s="12">
        <f t="shared" si="7"/>
        <v>3.5757439046721449</v>
      </c>
    </row>
    <row r="1228" spans="1:25">
      <c r="A1228" s="7" t="s">
        <v>100</v>
      </c>
      <c r="B1228" t="s">
        <v>70</v>
      </c>
      <c r="E1228" s="6">
        <f>SUM(E111:E122)</f>
        <v>1.7385886618102204</v>
      </c>
      <c r="F1228" s="6">
        <f t="shared" ref="F1228:J1228" si="22">SUM(F111:F122)</f>
        <v>0.23534749761232268</v>
      </c>
      <c r="G1228" s="6">
        <f t="shared" si="22"/>
        <v>3.6834211443204894</v>
      </c>
      <c r="H1228" s="6">
        <f t="shared" si="22"/>
        <v>4.2190098965575684</v>
      </c>
      <c r="I1228" s="6">
        <f t="shared" si="22"/>
        <v>5.4220098061307063</v>
      </c>
      <c r="J1228" s="53">
        <f t="shared" si="22"/>
        <v>4.4543573941698931</v>
      </c>
      <c r="K1228" s="15">
        <f t="shared" si="2"/>
        <v>4.527185585119561</v>
      </c>
      <c r="L1228" s="15">
        <f t="shared" si="3"/>
        <v>9.5914183008243796</v>
      </c>
      <c r="M1228" s="15">
        <f t="shared" si="4"/>
        <v>14.118603885943932</v>
      </c>
      <c r="N1228" s="59">
        <f t="shared" si="5"/>
        <v>-5.0642327157048186</v>
      </c>
      <c r="O1228" s="15">
        <f>E1228/0.802484</f>
        <v>2.1665088173847957</v>
      </c>
      <c r="P1228" s="15">
        <f>G1228/0.802484</f>
        <v>4.5900244046242538</v>
      </c>
      <c r="Q1228" s="15">
        <f t="shared" si="13"/>
        <v>6.7565332220090495</v>
      </c>
      <c r="R1228" s="27">
        <f t="shared" si="14"/>
        <v>-2.423515587239458</v>
      </c>
      <c r="S1228" s="5">
        <f t="shared" si="11"/>
        <v>0.27730462414735113</v>
      </c>
      <c r="T1228" s="5">
        <f t="shared" si="11"/>
        <v>0.3452225422400923</v>
      </c>
      <c r="U1228" s="5">
        <f t="shared" si="11"/>
        <v>1.0003962469736374</v>
      </c>
      <c r="V1228" s="5">
        <f t="shared" si="11"/>
        <v>2.3209664963603713</v>
      </c>
      <c r="W1228" s="5">
        <f t="shared" si="11"/>
        <v>0.54484014813246584</v>
      </c>
      <c r="X1228" s="5">
        <f t="shared" si="11"/>
        <v>1.7820933993280503</v>
      </c>
      <c r="Y1228" s="12">
        <f t="shared" si="7"/>
        <v>0.47200376869502714</v>
      </c>
    </row>
    <row r="1229" spans="1:25">
      <c r="A1229" s="7" t="s">
        <v>101</v>
      </c>
      <c r="B1229" t="s">
        <v>70</v>
      </c>
      <c r="E1229" s="6">
        <f>SUM(E123:E134)</f>
        <v>3.1702824172688637</v>
      </c>
      <c r="F1229" s="6">
        <f t="shared" ref="F1229:J1229" si="23">SUM(F123:F134)</f>
        <v>0.42862411180613824</v>
      </c>
      <c r="G1229" s="6">
        <f t="shared" si="23"/>
        <v>1.1366461376766572</v>
      </c>
      <c r="H1229" s="6">
        <f t="shared" si="23"/>
        <v>0.50084130701402141</v>
      </c>
      <c r="I1229" s="6">
        <f t="shared" si="23"/>
        <v>4.3069285549455207</v>
      </c>
      <c r="J1229" s="53">
        <f t="shared" si="23"/>
        <v>0.92946541882016021</v>
      </c>
      <c r="K1229" s="15">
        <f t="shared" si="2"/>
        <v>8.2552343607681209</v>
      </c>
      <c r="L1229" s="15">
        <f t="shared" si="3"/>
        <v>2.9597616290179678</v>
      </c>
      <c r="M1229" s="15">
        <f t="shared" si="4"/>
        <v>11.214995989786088</v>
      </c>
      <c r="N1229" s="59">
        <f t="shared" si="5"/>
        <v>5.2954727317501531</v>
      </c>
      <c r="O1229" s="15">
        <f>E1229/1.128047</f>
        <v>2.8104169571559194</v>
      </c>
      <c r="P1229" s="15">
        <f>G1229/1.128047</f>
        <v>1.0076230313778214</v>
      </c>
      <c r="Q1229" s="15">
        <f t="shared" si="13"/>
        <v>3.8180399885337408</v>
      </c>
      <c r="R1229" s="27">
        <f t="shared" si="14"/>
        <v>1.802793925778098</v>
      </c>
      <c r="S1229" s="5">
        <f t="shared" si="11"/>
        <v>0.50565955793496475</v>
      </c>
      <c r="T1229" s="5">
        <f t="shared" si="11"/>
        <v>0.62873286117051508</v>
      </c>
      <c r="U1229" s="5">
        <f t="shared" si="11"/>
        <v>0.30870663052529596</v>
      </c>
      <c r="V1229" s="5">
        <f t="shared" si="11"/>
        <v>0.27552338630951129</v>
      </c>
      <c r="W1229" s="5">
        <f t="shared" si="11"/>
        <v>0.43278925634165416</v>
      </c>
      <c r="X1229" s="5">
        <f t="shared" si="11"/>
        <v>0.37185929219578762</v>
      </c>
      <c r="Y1229" s="12">
        <f t="shared" si="7"/>
        <v>2.7891551400060419</v>
      </c>
    </row>
    <row r="1230" spans="1:25">
      <c r="A1230" s="7" t="s">
        <v>102</v>
      </c>
      <c r="B1230" t="s">
        <v>70</v>
      </c>
      <c r="E1230" s="6">
        <f>SUM(E135:E146)</f>
        <v>1.7600460126762048</v>
      </c>
      <c r="F1230" s="6">
        <f t="shared" ref="F1230:J1230" si="24">SUM(F135:F146)</f>
        <v>0.18430392693163899</v>
      </c>
      <c r="G1230" s="6">
        <f t="shared" si="24"/>
        <v>1.8563717624927467</v>
      </c>
      <c r="H1230" s="6">
        <f t="shared" si="24"/>
        <v>0.57555590595641049</v>
      </c>
      <c r="I1230" s="6">
        <f t="shared" si="24"/>
        <v>3.6164177751689524</v>
      </c>
      <c r="J1230" s="53">
        <f t="shared" si="24"/>
        <v>0.75985983288804881</v>
      </c>
      <c r="K1230" s="15">
        <f t="shared" si="2"/>
        <v>4.5830593013522396</v>
      </c>
      <c r="L1230" s="15">
        <f t="shared" si="3"/>
        <v>4.8338860527422032</v>
      </c>
      <c r="M1230" s="15">
        <f t="shared" si="4"/>
        <v>9.4169453540944463</v>
      </c>
      <c r="N1230" s="59">
        <f t="shared" si="5"/>
        <v>-0.25082675138996358</v>
      </c>
      <c r="O1230" s="15">
        <f>E1230/0.616561</f>
        <v>2.854617811824304</v>
      </c>
      <c r="P1230" s="15">
        <f>G1230/0.616561</f>
        <v>3.0108485007853996</v>
      </c>
      <c r="Q1230" s="15">
        <f t="shared" si="13"/>
        <v>5.8654663126097031</v>
      </c>
      <c r="R1230" s="27">
        <f t="shared" si="14"/>
        <v>-0.1562306889610956</v>
      </c>
      <c r="S1230" s="5">
        <f t="shared" si="11"/>
        <v>0.28072706831013211</v>
      </c>
      <c r="T1230" s="5">
        <f t="shared" si="11"/>
        <v>0.27034861575193231</v>
      </c>
      <c r="U1230" s="5">
        <f t="shared" si="11"/>
        <v>0.50418001944987367</v>
      </c>
      <c r="V1230" s="5">
        <f t="shared" si="11"/>
        <v>0.31662546598839003</v>
      </c>
      <c r="W1230" s="5">
        <f t="shared" si="11"/>
        <v>0.36340207170116573</v>
      </c>
      <c r="X1230" s="5">
        <f t="shared" si="11"/>
        <v>0.3040037142903444</v>
      </c>
      <c r="Y1230" s="12">
        <f t="shared" si="7"/>
        <v>0.94811074389151706</v>
      </c>
    </row>
    <row r="1231" spans="1:25">
      <c r="A1231" s="7" t="s">
        <v>103</v>
      </c>
      <c r="B1231" t="s">
        <v>70</v>
      </c>
      <c r="E1231" s="6">
        <f>SUM(E147:E158)</f>
        <v>14.491242320597127</v>
      </c>
      <c r="F1231" s="6">
        <f t="shared" ref="F1231:J1231" si="25">SUM(F147:F158)</f>
        <v>1.2766350036947003</v>
      </c>
      <c r="G1231" s="6">
        <f t="shared" si="25"/>
        <v>8.1417195759335055</v>
      </c>
      <c r="H1231" s="6">
        <f t="shared" si="25"/>
        <v>1.633278044071548</v>
      </c>
      <c r="I1231" s="6">
        <f t="shared" si="25"/>
        <v>22.63296189653061</v>
      </c>
      <c r="J1231" s="53">
        <f t="shared" si="25"/>
        <v>2.9099130477662518</v>
      </c>
      <c r="K1231" s="15">
        <f t="shared" si="2"/>
        <v>37.734367412688826</v>
      </c>
      <c r="L1231" s="15">
        <f t="shared" si="3"/>
        <v>21.200572804768093</v>
      </c>
      <c r="M1231" s="15">
        <f t="shared" si="4"/>
        <v>58.934940217456855</v>
      </c>
      <c r="N1231" s="59">
        <f t="shared" si="5"/>
        <v>16.533794607920733</v>
      </c>
      <c r="O1231" s="15">
        <f>E1231/4.552402</f>
        <v>3.1832079681445373</v>
      </c>
      <c r="P1231" s="15">
        <f>G1231/4.552402</f>
        <v>1.7884447761716795</v>
      </c>
      <c r="Q1231" s="15">
        <f t="shared" si="13"/>
        <v>4.9716527443162164</v>
      </c>
      <c r="R1231" s="27">
        <f t="shared" si="14"/>
        <v>1.3947631919728578</v>
      </c>
      <c r="S1231" s="5">
        <f t="shared" si="11"/>
        <v>2.3113509212451206</v>
      </c>
      <c r="T1231" s="5">
        <f t="shared" si="11"/>
        <v>1.8726486831576916</v>
      </c>
      <c r="U1231" s="5">
        <f t="shared" si="11"/>
        <v>2.2112447609295125</v>
      </c>
      <c r="V1231" s="5">
        <f t="shared" si="11"/>
        <v>0.8985007649837673</v>
      </c>
      <c r="W1231" s="5">
        <f t="shared" si="11"/>
        <v>2.2743128015812601</v>
      </c>
      <c r="X1231" s="5">
        <f t="shared" si="11"/>
        <v>1.1641941533093378</v>
      </c>
      <c r="Y1231" s="12">
        <f t="shared" si="7"/>
        <v>1.779874900559395</v>
      </c>
    </row>
    <row r="1232" spans="1:25">
      <c r="A1232" s="7" t="s">
        <v>104</v>
      </c>
      <c r="B1232" t="s">
        <v>70</v>
      </c>
      <c r="E1232" s="6">
        <f>SUM(E159:E170)</f>
        <v>2.8288776623332876</v>
      </c>
      <c r="F1232" s="6">
        <f t="shared" ref="F1232:J1232" si="26">SUM(F159:F170)</f>
        <v>0.27015160962968554</v>
      </c>
      <c r="G1232" s="6">
        <f t="shared" si="26"/>
        <v>1.3457946483876135</v>
      </c>
      <c r="H1232" s="6">
        <f t="shared" si="26"/>
        <v>0.29243796663849264</v>
      </c>
      <c r="I1232" s="6">
        <f t="shared" si="26"/>
        <v>4.1746723107208972</v>
      </c>
      <c r="J1232" s="53">
        <f t="shared" si="26"/>
        <v>0.56258957626817852</v>
      </c>
      <c r="K1232" s="15">
        <f t="shared" si="2"/>
        <v>7.3662358764306388</v>
      </c>
      <c r="L1232" s="15">
        <f t="shared" si="3"/>
        <v>3.504372406505726</v>
      </c>
      <c r="M1232" s="15">
        <f t="shared" si="4"/>
        <v>10.870608282936354</v>
      </c>
      <c r="N1232" s="59">
        <f t="shared" si="5"/>
        <v>3.8618634699249128</v>
      </c>
      <c r="O1232" s="15">
        <f>E1232/0.916829</f>
        <v>3.0855019445646765</v>
      </c>
      <c r="P1232" s="15">
        <f>G1232/0.916829</f>
        <v>1.4678796682779598</v>
      </c>
      <c r="Q1232" s="15">
        <f t="shared" si="13"/>
        <v>4.5533816128426361</v>
      </c>
      <c r="R1232" s="27">
        <f t="shared" si="14"/>
        <v>1.6176222762867167</v>
      </c>
      <c r="S1232" s="5">
        <f t="shared" si="11"/>
        <v>0.45120555203402057</v>
      </c>
      <c r="T1232" s="5">
        <f t="shared" si="11"/>
        <v>0.39627540727133637</v>
      </c>
      <c r="U1232" s="5">
        <f t="shared" si="11"/>
        <v>0.36551017727638696</v>
      </c>
      <c r="V1232" s="5">
        <f t="shared" si="11"/>
        <v>0.16087630497987193</v>
      </c>
      <c r="W1232" s="5">
        <f t="shared" si="11"/>
        <v>0.41949925608873856</v>
      </c>
      <c r="X1232" s="5">
        <f t="shared" si="11"/>
        <v>0.22508009162231271</v>
      </c>
      <c r="Y1232" s="12">
        <f t="shared" si="7"/>
        <v>2.1020128633462356</v>
      </c>
    </row>
    <row r="1233" spans="1:25">
      <c r="A1233" s="7" t="s">
        <v>105</v>
      </c>
      <c r="B1233" t="s">
        <v>70</v>
      </c>
      <c r="E1233" s="6">
        <f>SUM(E171:E182)</f>
        <v>2.2355762251551941</v>
      </c>
      <c r="F1233" s="6">
        <f t="shared" ref="F1233:J1233" si="27">SUM(F171:F182)</f>
        <v>0.25213847763562719</v>
      </c>
      <c r="G1233" s="6">
        <f t="shared" si="27"/>
        <v>1.5031385705857148</v>
      </c>
      <c r="H1233" s="6">
        <f t="shared" si="27"/>
        <v>0.50377861821145165</v>
      </c>
      <c r="I1233" s="6">
        <f t="shared" si="27"/>
        <v>3.7387147957409139</v>
      </c>
      <c r="J1233" s="53">
        <f t="shared" si="27"/>
        <v>0.75591709584707922</v>
      </c>
      <c r="K1233" s="15">
        <f t="shared" si="2"/>
        <v>5.8213128172714166</v>
      </c>
      <c r="L1233" s="15">
        <f t="shared" si="3"/>
        <v>3.9140869940492475</v>
      </c>
      <c r="M1233" s="15">
        <f t="shared" si="4"/>
        <v>9.7353998113206774</v>
      </c>
      <c r="N1233" s="59">
        <f t="shared" si="5"/>
        <v>1.907225823222169</v>
      </c>
      <c r="O1233" s="15">
        <f>E1233/1.135509</f>
        <v>1.9687877640381484</v>
      </c>
      <c r="P1233" s="15">
        <f>G1233/1.135509</f>
        <v>1.3237575136663071</v>
      </c>
      <c r="Q1233" s="15">
        <f t="shared" si="13"/>
        <v>3.2925452777044555</v>
      </c>
      <c r="R1233" s="27">
        <f t="shared" si="14"/>
        <v>0.64503025037184125</v>
      </c>
      <c r="S1233" s="5">
        <f t="shared" si="11"/>
        <v>0.35657406405948688</v>
      </c>
      <c r="T1233" s="5">
        <f t="shared" si="11"/>
        <v>0.369852609987387</v>
      </c>
      <c r="U1233" s="5">
        <f t="shared" si="11"/>
        <v>0.40824389223423241</v>
      </c>
      <c r="V1233" s="5">
        <f t="shared" si="11"/>
        <v>0.27713926326779537</v>
      </c>
      <c r="W1233" s="5">
        <f t="shared" si="11"/>
        <v>0.37569130192890249</v>
      </c>
      <c r="X1233" s="5">
        <f t="shared" si="11"/>
        <v>0.30242630928346403</v>
      </c>
      <c r="Y1233" s="12">
        <f t="shared" si="7"/>
        <v>1.4872722108940872</v>
      </c>
    </row>
    <row r="1234" spans="1:25">
      <c r="A1234" s="7" t="s">
        <v>106</v>
      </c>
      <c r="B1234" t="s">
        <v>70</v>
      </c>
      <c r="E1234" s="6">
        <f>SUM(E183:E194)</f>
        <v>0.74938118304584522</v>
      </c>
      <c r="F1234" s="6">
        <f t="shared" ref="F1234:J1234" si="28">SUM(F183:F194)</f>
        <v>9.233839872471851E-2</v>
      </c>
      <c r="G1234" s="6">
        <f t="shared" si="28"/>
        <v>0.17844085610402882</v>
      </c>
      <c r="H1234" s="6">
        <f t="shared" si="28"/>
        <v>0.11546390140191978</v>
      </c>
      <c r="I1234" s="6">
        <f t="shared" si="28"/>
        <v>0.92782203914987382</v>
      </c>
      <c r="J1234" s="53">
        <f t="shared" si="28"/>
        <v>0.20780230012663833</v>
      </c>
      <c r="K1234" s="15">
        <f t="shared" si="2"/>
        <v>1.9513458037352134</v>
      </c>
      <c r="L1234" s="15">
        <f t="shared" si="3"/>
        <v>0.46464979859550826</v>
      </c>
      <c r="M1234" s="15">
        <f t="shared" si="4"/>
        <v>2.415995602330721</v>
      </c>
      <c r="N1234" s="59">
        <f t="shared" si="5"/>
        <v>1.4866960051397051</v>
      </c>
      <c r="O1234" s="15">
        <f>E1234/0.618754</f>
        <v>1.2111132744933288</v>
      </c>
      <c r="P1234" s="15">
        <f>G1234/0.618754</f>
        <v>0.28838739806777625</v>
      </c>
      <c r="Q1234" s="15">
        <f t="shared" si="13"/>
        <v>1.4995006725611051</v>
      </c>
      <c r="R1234" s="27">
        <f t="shared" si="14"/>
        <v>0.92272587642555259</v>
      </c>
      <c r="S1234" s="5">
        <f t="shared" si="11"/>
        <v>0.11952618343389902</v>
      </c>
      <c r="T1234" s="5">
        <f t="shared" si="11"/>
        <v>0.13544778286377471</v>
      </c>
      <c r="U1234" s="5">
        <f t="shared" si="11"/>
        <v>4.8463522295972693E-2</v>
      </c>
      <c r="V1234" s="5">
        <f t="shared" si="11"/>
        <v>6.3519132038911158E-2</v>
      </c>
      <c r="W1234" s="5">
        <f t="shared" si="11"/>
        <v>9.3233822019169826E-2</v>
      </c>
      <c r="X1234" s="5">
        <f t="shared" si="11"/>
        <v>8.3137268667657388E-2</v>
      </c>
      <c r="Y1234" s="12">
        <f t="shared" si="7"/>
        <v>4.1996054009568597</v>
      </c>
    </row>
    <row r="1235" spans="1:25">
      <c r="A1235" s="7" t="s">
        <v>107</v>
      </c>
      <c r="B1235" t="s">
        <v>70</v>
      </c>
      <c r="E1235" s="6">
        <f>SUM(E195:E206)</f>
        <v>1.7291756778782184</v>
      </c>
      <c r="F1235" s="6">
        <f t="shared" ref="F1235:J1235" si="29">SUM(F195:F206)</f>
        <v>0.22339608731924807</v>
      </c>
      <c r="G1235" s="6">
        <f t="shared" si="29"/>
        <v>1.0178306546273612</v>
      </c>
      <c r="H1235" s="6">
        <f t="shared" si="29"/>
        <v>0.4060393788210202</v>
      </c>
      <c r="I1235" s="6">
        <f t="shared" si="29"/>
        <v>2.7470063325055767</v>
      </c>
      <c r="J1235" s="53">
        <f t="shared" si="29"/>
        <v>0.62943546614026824</v>
      </c>
      <c r="K1235" s="15">
        <f t="shared" si="2"/>
        <v>4.5026747125330848</v>
      </c>
      <c r="L1235" s="15">
        <f t="shared" si="3"/>
        <v>2.6503728966712785</v>
      </c>
      <c r="M1235" s="15">
        <f t="shared" si="4"/>
        <v>7.1530476092043562</v>
      </c>
      <c r="N1235" s="59">
        <f t="shared" si="5"/>
        <v>1.8523018158618063</v>
      </c>
      <c r="O1235" s="15">
        <f>E1235/0.664607</f>
        <v>2.6018017834272262</v>
      </c>
      <c r="P1235" s="15">
        <f>G1235/0.664607</f>
        <v>1.5314774816205086</v>
      </c>
      <c r="Q1235" s="15">
        <f t="shared" si="13"/>
        <v>4.1332792650477348</v>
      </c>
      <c r="R1235" s="27">
        <f t="shared" si="14"/>
        <v>1.0703243018067177</v>
      </c>
      <c r="S1235" s="5">
        <f t="shared" si="11"/>
        <v>0.27580325465800276</v>
      </c>
      <c r="T1235" s="5">
        <f t="shared" si="11"/>
        <v>0.3276914603862881</v>
      </c>
      <c r="U1235" s="5">
        <f t="shared" si="11"/>
        <v>0.27643702065237896</v>
      </c>
      <c r="V1235" s="5">
        <f t="shared" si="11"/>
        <v>0.22337084234277421</v>
      </c>
      <c r="W1235" s="5">
        <f t="shared" si="11"/>
        <v>0.27603774073422993</v>
      </c>
      <c r="X1235" s="5">
        <f t="shared" si="11"/>
        <v>0.25182370659788228</v>
      </c>
      <c r="Y1235" s="12">
        <f t="shared" si="7"/>
        <v>1.6988834734116829</v>
      </c>
    </row>
    <row r="1236" spans="1:25">
      <c r="A1236" s="7" t="s">
        <v>108</v>
      </c>
      <c r="B1236" t="s">
        <v>70</v>
      </c>
      <c r="E1236" s="6">
        <f>SUM(E207:E218)</f>
        <v>4.4640160134010856</v>
      </c>
      <c r="F1236" s="6">
        <f t="shared" ref="F1236:J1236" si="30">SUM(F207:F218)</f>
        <v>0.48252500334288106</v>
      </c>
      <c r="G1236" s="6">
        <f t="shared" si="30"/>
        <v>2.9009113553962864</v>
      </c>
      <c r="H1236" s="6">
        <f t="shared" si="30"/>
        <v>1.0036421958107462</v>
      </c>
      <c r="I1236" s="6">
        <f t="shared" si="30"/>
        <v>7.3649273687973711</v>
      </c>
      <c r="J1236" s="53">
        <f t="shared" si="30"/>
        <v>1.4861671991536265</v>
      </c>
      <c r="K1236" s="15">
        <f t="shared" si="2"/>
        <v>11.624042760390605</v>
      </c>
      <c r="L1236" s="15">
        <f t="shared" si="3"/>
        <v>7.5538074993458535</v>
      </c>
      <c r="M1236" s="15">
        <f t="shared" si="4"/>
        <v>19.177850259736456</v>
      </c>
      <c r="N1236" s="59">
        <f t="shared" si="5"/>
        <v>4.0702352610447514</v>
      </c>
      <c r="O1236" s="15">
        <f>E1236/1.758038</f>
        <v>2.5392033695523564</v>
      </c>
      <c r="P1236" s="15">
        <f>G1236/1.758038</f>
        <v>1.6500845575558016</v>
      </c>
      <c r="Q1236" s="15">
        <f t="shared" si="13"/>
        <v>4.1892879271081576</v>
      </c>
      <c r="R1236" s="27">
        <f t="shared" si="14"/>
        <v>0.88911881199655474</v>
      </c>
      <c r="S1236" s="5">
        <f t="shared" si="11"/>
        <v>0.7120098675295915</v>
      </c>
      <c r="T1236" s="5">
        <f t="shared" si="11"/>
        <v>0.70779808597258043</v>
      </c>
      <c r="U1236" s="5">
        <f t="shared" si="11"/>
        <v>0.78787103592983765</v>
      </c>
      <c r="V1236" s="5">
        <f t="shared" si="11"/>
        <v>0.55212477996578035</v>
      </c>
      <c r="W1236" s="5">
        <f t="shared" si="11"/>
        <v>0.74007762104436126</v>
      </c>
      <c r="X1236" s="5">
        <f t="shared" si="11"/>
        <v>0.59458380222835749</v>
      </c>
      <c r="Y1236" s="12">
        <f t="shared" si="7"/>
        <v>1.5388322725191537</v>
      </c>
    </row>
    <row r="1237" spans="1:25">
      <c r="A1237" s="7" t="s">
        <v>109</v>
      </c>
      <c r="B1237" t="s">
        <v>70</v>
      </c>
      <c r="E1237" s="6">
        <f>SUM(E219:E230)</f>
        <v>2.0603580449455756</v>
      </c>
      <c r="F1237" s="6">
        <f t="shared" ref="F1237:J1237" si="31">SUM(F219:F230)</f>
        <v>0.26690339748017239</v>
      </c>
      <c r="G1237" s="6">
        <f t="shared" si="31"/>
        <v>1.3265415871565021</v>
      </c>
      <c r="H1237" s="6">
        <f t="shared" si="31"/>
        <v>0.44565656653877711</v>
      </c>
      <c r="I1237" s="6">
        <f t="shared" si="31"/>
        <v>3.3868996321020752</v>
      </c>
      <c r="J1237" s="53">
        <f t="shared" si="31"/>
        <v>0.71255996401894905</v>
      </c>
      <c r="K1237" s="15">
        <f t="shared" si="2"/>
        <v>5.3650546826589789</v>
      </c>
      <c r="L1237" s="15">
        <f t="shared" si="3"/>
        <v>3.4542385345959903</v>
      </c>
      <c r="M1237" s="15">
        <f t="shared" si="4"/>
        <v>8.8192932172549625</v>
      </c>
      <c r="N1237" s="59">
        <f t="shared" si="5"/>
        <v>1.9108161480629886</v>
      </c>
      <c r="O1237" s="15">
        <f>E1237/0.528143</f>
        <v>3.9011367090836675</v>
      </c>
      <c r="P1237" s="15">
        <f>G1237/0.528143</f>
        <v>2.5117091150625908</v>
      </c>
      <c r="Q1237" s="15">
        <f t="shared" si="13"/>
        <v>6.4128458241462578</v>
      </c>
      <c r="R1237" s="27">
        <f t="shared" si="14"/>
        <v>1.3894275940210767</v>
      </c>
      <c r="S1237" s="5">
        <f t="shared" si="11"/>
        <v>0.32862679126626598</v>
      </c>
      <c r="T1237" s="5">
        <f t="shared" si="11"/>
        <v>0.39151072497232492</v>
      </c>
      <c r="U1237" s="5">
        <f t="shared" si="11"/>
        <v>0.36028115527653892</v>
      </c>
      <c r="V1237" s="5">
        <f t="shared" si="11"/>
        <v>0.24516509446054208</v>
      </c>
      <c r="W1237" s="5">
        <f t="shared" si="11"/>
        <v>0.34033853925859248</v>
      </c>
      <c r="X1237" s="5">
        <f t="shared" si="11"/>
        <v>0.2850800454776371</v>
      </c>
      <c r="Y1237" s="12">
        <f t="shared" si="7"/>
        <v>1.5531801376555712</v>
      </c>
    </row>
    <row r="1238" spans="1:25">
      <c r="A1238" s="7" t="s">
        <v>110</v>
      </c>
      <c r="B1238" t="s">
        <v>70</v>
      </c>
      <c r="E1238" s="6">
        <f>SUM(E231:E242)</f>
        <v>24.612697173890247</v>
      </c>
      <c r="F1238" s="6">
        <f t="shared" ref="F1238:J1238" si="32">SUM(F231:F242)</f>
        <v>2.7203789626745678</v>
      </c>
      <c r="G1238" s="6">
        <f t="shared" si="32"/>
        <v>17.516966068461887</v>
      </c>
      <c r="H1238" s="6">
        <f t="shared" si="32"/>
        <v>9.8636073662515749</v>
      </c>
      <c r="I1238" s="6">
        <f t="shared" si="32"/>
        <v>42.129663242352137</v>
      </c>
      <c r="J1238" s="53">
        <f t="shared" si="32"/>
        <v>12.583986328926141</v>
      </c>
      <c r="K1238" s="15">
        <f t="shared" si="2"/>
        <v>64.090057817662142</v>
      </c>
      <c r="L1238" s="15">
        <f t="shared" si="3"/>
        <v>45.613179254027351</v>
      </c>
      <c r="M1238" s="15">
        <f t="shared" si="4"/>
        <v>109.7032370716895</v>
      </c>
      <c r="N1238" s="59">
        <f t="shared" si="5"/>
        <v>18.476878563634791</v>
      </c>
      <c r="O1238" s="15">
        <f>E1238/9.461105</f>
        <v>2.6014611584894416</v>
      </c>
      <c r="P1238" s="15">
        <f>G1238/9.461105</f>
        <v>1.8514714791202389</v>
      </c>
      <c r="Q1238" s="15">
        <f t="shared" si="13"/>
        <v>4.4529326376096803</v>
      </c>
      <c r="R1238" s="27">
        <f t="shared" si="14"/>
        <v>0.74998967936920269</v>
      </c>
      <c r="S1238" s="5">
        <f t="shared" si="11"/>
        <v>3.9257214135698923</v>
      </c>
      <c r="T1238" s="5">
        <f t="shared" si="11"/>
        <v>3.9904233139456449</v>
      </c>
      <c r="U1238" s="5">
        <f t="shared" si="11"/>
        <v>4.7575084212876773</v>
      </c>
      <c r="V1238" s="5">
        <f t="shared" si="11"/>
        <v>5.4261788409177498</v>
      </c>
      <c r="W1238" s="5">
        <f t="shared" si="11"/>
        <v>4.2334729708123842</v>
      </c>
      <c r="X1238" s="5">
        <f t="shared" si="11"/>
        <v>5.0345845628296155</v>
      </c>
      <c r="Y1238" s="12">
        <f t="shared" si="7"/>
        <v>1.4050776303211401</v>
      </c>
    </row>
    <row r="1239" spans="1:25">
      <c r="A1239" s="7" t="s">
        <v>111</v>
      </c>
      <c r="B1239" t="s">
        <v>70</v>
      </c>
      <c r="E1239" s="6">
        <f>SUM(E243:E254)</f>
        <v>5.5095113020479918</v>
      </c>
      <c r="F1239" s="6">
        <f t="shared" ref="F1239:J1239" si="33">SUM(F243:F254)</f>
        <v>0.69865989763583547</v>
      </c>
      <c r="G1239" s="6">
        <f t="shared" si="33"/>
        <v>4.1762897940515602</v>
      </c>
      <c r="H1239" s="6">
        <f t="shared" si="33"/>
        <v>1.6716336518010582</v>
      </c>
      <c r="I1239" s="6">
        <f t="shared" si="33"/>
        <v>9.6858010960995564</v>
      </c>
      <c r="J1239" s="53">
        <f t="shared" si="33"/>
        <v>2.3702935494368953</v>
      </c>
      <c r="K1239" s="15">
        <f t="shared" si="2"/>
        <v>14.346452784130509</v>
      </c>
      <c r="L1239" s="15">
        <f t="shared" si="3"/>
        <v>10.874820117155453</v>
      </c>
      <c r="M1239" s="15">
        <f t="shared" si="4"/>
        <v>25.221272901285975</v>
      </c>
      <c r="N1239" s="59">
        <f t="shared" si="5"/>
        <v>3.4716326669750561</v>
      </c>
      <c r="O1239" s="15">
        <f>E1239/2.130151</f>
        <v>2.5864416663644931</v>
      </c>
      <c r="P1239" s="15">
        <f>G1239/2.130151</f>
        <v>1.9605604457390862</v>
      </c>
      <c r="Q1239" s="15">
        <f t="shared" si="13"/>
        <v>4.5470021121035789</v>
      </c>
      <c r="R1239" s="27">
        <f t="shared" si="14"/>
        <v>0.62588122062540696</v>
      </c>
      <c r="S1239" s="5">
        <f t="shared" si="11"/>
        <v>0.87876620526170979</v>
      </c>
      <c r="T1239" s="5">
        <f t="shared" si="11"/>
        <v>1.0248383707922502</v>
      </c>
      <c r="U1239" s="5">
        <f t="shared" si="11"/>
        <v>1.1342565708744727</v>
      </c>
      <c r="V1239" s="5">
        <f t="shared" si="11"/>
        <v>0.91960099529144446</v>
      </c>
      <c r="W1239" s="5">
        <f t="shared" si="11"/>
        <v>0.97329468087894255</v>
      </c>
      <c r="X1239" s="5">
        <f t="shared" si="11"/>
        <v>0.94830390000812692</v>
      </c>
      <c r="Y1239" s="12">
        <f t="shared" si="7"/>
        <v>1.3192358705316347</v>
      </c>
    </row>
    <row r="1240" spans="1:25">
      <c r="A1240" s="7" t="s">
        <v>112</v>
      </c>
      <c r="B1240" t="s">
        <v>70</v>
      </c>
      <c r="E1240" s="6">
        <f>SUM(E255:E266)</f>
        <v>7.6198263276545362</v>
      </c>
      <c r="F1240" s="6">
        <f t="shared" ref="F1240:J1240" si="34">SUM(F255:F266)</f>
        <v>0.97459367601685865</v>
      </c>
      <c r="G1240" s="6">
        <f t="shared" si="34"/>
        <v>4.7399865701592763</v>
      </c>
      <c r="H1240" s="6">
        <f t="shared" si="34"/>
        <v>1.4810587728217435</v>
      </c>
      <c r="I1240" s="6">
        <f t="shared" si="34"/>
        <v>12.359812897813807</v>
      </c>
      <c r="J1240" s="53">
        <f t="shared" si="34"/>
        <v>2.4556524488386007</v>
      </c>
      <c r="K1240" s="15">
        <f t="shared" si="2"/>
        <v>19.841592591403696</v>
      </c>
      <c r="L1240" s="15">
        <f t="shared" si="3"/>
        <v>12.342654329599998</v>
      </c>
      <c r="M1240" s="15">
        <f t="shared" si="4"/>
        <v>32.184246921003684</v>
      </c>
      <c r="N1240" s="59">
        <f t="shared" si="5"/>
        <v>7.4989382618036977</v>
      </c>
      <c r="O1240" s="15">
        <f>E1240/2.07724</f>
        <v>3.6682455217762682</v>
      </c>
      <c r="P1240" s="15">
        <f>G1240/2.07724</f>
        <v>2.2818675599156939</v>
      </c>
      <c r="Q1240" s="15">
        <f t="shared" si="13"/>
        <v>5.9501130816919616</v>
      </c>
      <c r="R1240" s="27">
        <f t="shared" si="14"/>
        <v>1.3863779618605743</v>
      </c>
      <c r="S1240" s="5">
        <f t="shared" si="11"/>
        <v>1.2153611272595441</v>
      </c>
      <c r="T1240" s="5">
        <f t="shared" si="11"/>
        <v>1.4295954276084064</v>
      </c>
      <c r="U1240" s="5">
        <f t="shared" si="11"/>
        <v>1.2873534113264025</v>
      </c>
      <c r="V1240" s="5">
        <f t="shared" si="11"/>
        <v>0.81476172731062657</v>
      </c>
      <c r="W1240" s="5">
        <f t="shared" si="11"/>
        <v>1.2419974383890113</v>
      </c>
      <c r="X1240" s="5">
        <f t="shared" si="11"/>
        <v>0.98245417528616941</v>
      </c>
      <c r="Y1240" s="12">
        <f t="shared" si="7"/>
        <v>1.6075628516809257</v>
      </c>
    </row>
    <row r="1241" spans="1:25">
      <c r="A1241" s="7" t="s">
        <v>113</v>
      </c>
      <c r="B1241" t="s">
        <v>70</v>
      </c>
      <c r="E1241" s="6">
        <f>SUM(E267:E278)</f>
        <v>2.4195951278718848</v>
      </c>
      <c r="F1241" s="6">
        <f t="shared" ref="F1241:J1241" si="35">SUM(F267:F278)</f>
        <v>0.24130296859706973</v>
      </c>
      <c r="G1241" s="6">
        <f t="shared" si="35"/>
        <v>0.97123921978502203</v>
      </c>
      <c r="H1241" s="6">
        <f t="shared" si="35"/>
        <v>0.42371061102283331</v>
      </c>
      <c r="I1241" s="6">
        <f t="shared" si="35"/>
        <v>3.3908343476569045</v>
      </c>
      <c r="J1241" s="53">
        <f t="shared" si="35"/>
        <v>0.66501357961990326</v>
      </c>
      <c r="K1241" s="15">
        <f t="shared" si="2"/>
        <v>6.3004875306858645</v>
      </c>
      <c r="L1241" s="15">
        <f t="shared" si="3"/>
        <v>2.5290514611635508</v>
      </c>
      <c r="M1241" s="15">
        <f t="shared" si="4"/>
        <v>8.8295389918494092</v>
      </c>
      <c r="N1241" s="59">
        <f t="shared" si="5"/>
        <v>3.7714360695223137</v>
      </c>
      <c r="O1241" s="15">
        <f>E1241/0.645613</f>
        <v>3.7477484621156711</v>
      </c>
      <c r="P1241" s="15">
        <f>G1241/0.645613</f>
        <v>1.5043675077562286</v>
      </c>
      <c r="Q1241" s="15">
        <f t="shared" si="13"/>
        <v>5.2521159698719</v>
      </c>
      <c r="R1241" s="27">
        <f t="shared" si="14"/>
        <v>2.2433809543594423</v>
      </c>
      <c r="S1241" s="5">
        <f t="shared" si="11"/>
        <v>0.38592505073895145</v>
      </c>
      <c r="T1241" s="5">
        <f t="shared" si="11"/>
        <v>0.35395840242322529</v>
      </c>
      <c r="U1241" s="5">
        <f t="shared" si="11"/>
        <v>0.26378305176553007</v>
      </c>
      <c r="V1241" s="5">
        <f t="shared" si="11"/>
        <v>0.23309216058933191</v>
      </c>
      <c r="W1241" s="5">
        <f t="shared" si="11"/>
        <v>0.34073392603995317</v>
      </c>
      <c r="X1241" s="5">
        <f t="shared" si="11"/>
        <v>0.26605775105861368</v>
      </c>
      <c r="Y1241" s="12">
        <f t="shared" si="7"/>
        <v>2.4912452860042529</v>
      </c>
    </row>
    <row r="1242" spans="1:25">
      <c r="A1242" s="7" t="s">
        <v>114</v>
      </c>
      <c r="B1242" t="s">
        <v>70</v>
      </c>
      <c r="E1242" s="6">
        <f>SUM(E279:E290)</f>
        <v>1.8954831215162899</v>
      </c>
      <c r="F1242" s="6">
        <f t="shared" ref="F1242:J1242" si="36">SUM(F279:F290)</f>
        <v>0.22627729145795569</v>
      </c>
      <c r="G1242" s="6">
        <f t="shared" si="36"/>
        <v>0.99310984702039284</v>
      </c>
      <c r="H1242" s="6">
        <f t="shared" si="36"/>
        <v>0.34813747841208681</v>
      </c>
      <c r="I1242" s="6">
        <f t="shared" si="36"/>
        <v>2.8885929685366833</v>
      </c>
      <c r="J1242" s="53">
        <f t="shared" si="36"/>
        <v>0.57441476987004214</v>
      </c>
      <c r="K1242" s="15">
        <f t="shared" si="2"/>
        <v>4.9357297980024892</v>
      </c>
      <c r="L1242" s="15">
        <f t="shared" si="3"/>
        <v>2.5860013254600327</v>
      </c>
      <c r="M1242" s="15">
        <f t="shared" si="4"/>
        <v>7.5217311234625237</v>
      </c>
      <c r="N1242" s="59">
        <f t="shared" si="5"/>
        <v>2.3497284725424565</v>
      </c>
      <c r="O1242" s="15">
        <f>E1242/0.767598</f>
        <v>2.4693695417605177</v>
      </c>
      <c r="P1242" s="15">
        <f>G1242/0.767598</f>
        <v>1.2937889976529289</v>
      </c>
      <c r="Q1242" s="15">
        <f t="shared" si="13"/>
        <v>3.7631585394134466</v>
      </c>
      <c r="R1242" s="27">
        <f t="shared" si="14"/>
        <v>1.1755805441075888</v>
      </c>
      <c r="S1242" s="5">
        <f t="shared" si="11"/>
        <v>0.30232926633861745</v>
      </c>
      <c r="T1242" s="5">
        <f t="shared" si="11"/>
        <v>0.33191779220442269</v>
      </c>
      <c r="U1242" s="5">
        <f t="shared" si="11"/>
        <v>0.26972298981441711</v>
      </c>
      <c r="V1242" s="5">
        <f t="shared" si="11"/>
        <v>0.19151778339774037</v>
      </c>
      <c r="W1242" s="5">
        <f t="shared" si="11"/>
        <v>0.29026532174331271</v>
      </c>
      <c r="X1242" s="5">
        <f t="shared" si="11"/>
        <v>0.22981109939713557</v>
      </c>
      <c r="Y1242" s="12">
        <f t="shared" si="7"/>
        <v>1.9086339010767732</v>
      </c>
    </row>
    <row r="1243" spans="1:25">
      <c r="A1243" s="7" t="s">
        <v>115</v>
      </c>
      <c r="B1243" t="s">
        <v>70</v>
      </c>
      <c r="E1243" s="6">
        <f>SUM(E291:E302)</f>
        <v>8.5673214635878434</v>
      </c>
      <c r="F1243" s="6">
        <f t="shared" ref="F1243:J1243" si="37">SUM(F291:F302)</f>
        <v>1.1857823507633947</v>
      </c>
      <c r="G1243" s="6">
        <f t="shared" si="37"/>
        <v>3.7939358501528675</v>
      </c>
      <c r="H1243" s="6">
        <f t="shared" si="37"/>
        <v>1.2558599771272165</v>
      </c>
      <c r="I1243" s="6">
        <f t="shared" si="37"/>
        <v>12.361257313740712</v>
      </c>
      <c r="J1243" s="53">
        <f t="shared" si="37"/>
        <v>2.4416423278906074</v>
      </c>
      <c r="K1243" s="15">
        <f t="shared" si="2"/>
        <v>22.308815814234304</v>
      </c>
      <c r="L1243" s="15">
        <f t="shared" si="3"/>
        <v>9.8791922833529089</v>
      </c>
      <c r="M1243" s="15">
        <f t="shared" si="4"/>
        <v>32.188008097587215</v>
      </c>
      <c r="N1243" s="59">
        <f t="shared" si="5"/>
        <v>12.429623530881395</v>
      </c>
      <c r="O1243" s="15">
        <f>E1243/1.836536</f>
        <v>4.6649352169452944</v>
      </c>
      <c r="P1243" s="15">
        <f>G1243/1.836536</f>
        <v>2.0658107710128566</v>
      </c>
      <c r="Q1243" s="15">
        <f t="shared" si="13"/>
        <v>6.7307459879581515</v>
      </c>
      <c r="R1243" s="27">
        <f t="shared" si="14"/>
        <v>2.5991244459324379</v>
      </c>
      <c r="S1243" s="5">
        <f t="shared" si="11"/>
        <v>1.3664864557071938</v>
      </c>
      <c r="T1243" s="5">
        <f t="shared" si="11"/>
        <v>1.7393802858626108</v>
      </c>
      <c r="U1243" s="5">
        <f t="shared" si="11"/>
        <v>1.0304114129343849</v>
      </c>
      <c r="V1243" s="5">
        <f t="shared" si="11"/>
        <v>0.69087511110378341</v>
      </c>
      <c r="W1243" s="5">
        <f t="shared" si="11"/>
        <v>1.2421425830522854</v>
      </c>
      <c r="X1243" s="5">
        <f t="shared" si="11"/>
        <v>0.97684902467614321</v>
      </c>
      <c r="Y1243" s="12">
        <f t="shared" si="7"/>
        <v>2.2581619199604135</v>
      </c>
    </row>
    <row r="1244" spans="1:25">
      <c r="A1244" s="7" t="s">
        <v>116</v>
      </c>
      <c r="B1244" t="s">
        <v>70</v>
      </c>
      <c r="E1244" s="6">
        <f>SUM(E303:E314)</f>
        <v>21.12187549055605</v>
      </c>
      <c r="F1244" s="6">
        <f t="shared" ref="F1244:J1244" si="38">SUM(F303:F314)</f>
        <v>2.2771981108100547</v>
      </c>
      <c r="G1244" s="6">
        <f t="shared" si="38"/>
        <v>14.551267593981873</v>
      </c>
      <c r="H1244" s="6">
        <f t="shared" si="38"/>
        <v>4.3639396872906246</v>
      </c>
      <c r="I1244" s="6">
        <f t="shared" si="38"/>
        <v>35.673143084537941</v>
      </c>
      <c r="J1244" s="53">
        <f t="shared" si="38"/>
        <v>6.6411377981006723</v>
      </c>
      <c r="K1244" s="15">
        <f t="shared" si="2"/>
        <v>55.000157513953354</v>
      </c>
      <c r="L1244" s="15">
        <f t="shared" si="3"/>
        <v>37.890669796558818</v>
      </c>
      <c r="M1244" s="15">
        <f t="shared" si="4"/>
        <v>92.890827310512222</v>
      </c>
      <c r="N1244" s="59">
        <f t="shared" si="5"/>
        <v>17.109487717394536</v>
      </c>
      <c r="O1244" s="15">
        <f>E1244/6.371773</f>
        <v>3.3149133672144395</v>
      </c>
      <c r="P1244" s="15">
        <f>G1244/6.371773</f>
        <v>2.2837077833723631</v>
      </c>
      <c r="Q1244" s="15">
        <f t="shared" si="13"/>
        <v>5.5986211505868031</v>
      </c>
      <c r="R1244" s="27">
        <f t="shared" si="14"/>
        <v>1.0312055838420764</v>
      </c>
      <c r="S1244" s="5">
        <f t="shared" si="11"/>
        <v>3.3689358919994778</v>
      </c>
      <c r="T1244" s="5">
        <f t="shared" si="11"/>
        <v>3.3403377090210484</v>
      </c>
      <c r="U1244" s="5">
        <f t="shared" si="11"/>
        <v>3.9520415720516335</v>
      </c>
      <c r="V1244" s="5">
        <f t="shared" si="11"/>
        <v>2.4006954367666036</v>
      </c>
      <c r="W1244" s="5">
        <f t="shared" si="11"/>
        <v>3.5846782387877076</v>
      </c>
      <c r="X1244" s="5">
        <f t="shared" si="11"/>
        <v>2.6569776034392061</v>
      </c>
      <c r="Y1244" s="12">
        <f t="shared" si="7"/>
        <v>1.4515488327141792</v>
      </c>
    </row>
    <row r="1245" spans="1:25">
      <c r="A1245" s="7" t="s">
        <v>117</v>
      </c>
      <c r="B1245" t="s">
        <v>70</v>
      </c>
      <c r="E1245" s="6">
        <f>SUM(E315:E326)</f>
        <v>2.0166448070161223</v>
      </c>
      <c r="F1245" s="6">
        <f t="shared" ref="F1245:J1245" si="39">SUM(F315:F326)</f>
        <v>0.23079119310499846</v>
      </c>
      <c r="G1245" s="6">
        <f t="shared" si="39"/>
        <v>1.3184525803665159</v>
      </c>
      <c r="H1245" s="6">
        <f t="shared" si="39"/>
        <v>0.4088337263113565</v>
      </c>
      <c r="I1245" s="6">
        <f t="shared" si="39"/>
        <v>3.3350973873826377</v>
      </c>
      <c r="J1245" s="53">
        <f t="shared" si="39"/>
        <v>0.6396249194163548</v>
      </c>
      <c r="K1245" s="15">
        <f t="shared" si="2"/>
        <v>5.2512279075395139</v>
      </c>
      <c r="L1245" s="15">
        <f t="shared" si="3"/>
        <v>3.4331752228754193</v>
      </c>
      <c r="M1245" s="15">
        <f t="shared" si="4"/>
        <v>8.6844031304149318</v>
      </c>
      <c r="N1245" s="59">
        <f t="shared" si="5"/>
        <v>1.8180526846640945</v>
      </c>
      <c r="O1245" s="15">
        <f>E1245/0.841502</f>
        <v>2.3964824884743261</v>
      </c>
      <c r="P1245" s="15">
        <f>G1245/0.841502</f>
        <v>1.5667848446783441</v>
      </c>
      <c r="Q1245" s="15">
        <f t="shared" si="13"/>
        <v>3.96326733315267</v>
      </c>
      <c r="R1245" s="27">
        <f t="shared" si="14"/>
        <v>0.82969764379598199</v>
      </c>
      <c r="S1245" s="5">
        <f t="shared" si="11"/>
        <v>0.32165453654002757</v>
      </c>
      <c r="T1245" s="5">
        <f t="shared" si="11"/>
        <v>0.33853906762830999</v>
      </c>
      <c r="U1245" s="5">
        <f t="shared" si="11"/>
        <v>0.35808422700866382</v>
      </c>
      <c r="V1245" s="5">
        <f t="shared" si="11"/>
        <v>0.22490807194480736</v>
      </c>
      <c r="W1245" s="5">
        <f t="shared" si="11"/>
        <v>0.33513310000346253</v>
      </c>
      <c r="X1245" s="5">
        <f t="shared" si="11"/>
        <v>0.25590028955232647</v>
      </c>
      <c r="Y1245" s="12">
        <f t="shared" si="7"/>
        <v>1.529554294971698</v>
      </c>
    </row>
    <row r="1246" spans="1:25">
      <c r="A1246" s="7" t="s">
        <v>118</v>
      </c>
      <c r="B1246" t="s">
        <v>70</v>
      </c>
      <c r="E1246" s="6">
        <f>SUM(E327:E338)</f>
        <v>8.8567880036430324</v>
      </c>
      <c r="F1246" s="6">
        <f t="shared" ref="F1246:J1246" si="40">SUM(F327:F338)</f>
        <v>0.98960934360356767</v>
      </c>
      <c r="G1246" s="6">
        <f t="shared" si="40"/>
        <v>2.1531450065842566</v>
      </c>
      <c r="H1246" s="6">
        <f t="shared" si="40"/>
        <v>2.1528923830774023</v>
      </c>
      <c r="I1246" s="6">
        <f t="shared" si="40"/>
        <v>11.009933010227298</v>
      </c>
      <c r="J1246" s="53">
        <f t="shared" si="40"/>
        <v>3.1425017266809707</v>
      </c>
      <c r="K1246" s="15">
        <f t="shared" si="2"/>
        <v>23.062570153197857</v>
      </c>
      <c r="L1246" s="15">
        <f t="shared" si="3"/>
        <v>5.6066666317328364</v>
      </c>
      <c r="M1246" s="15">
        <f t="shared" si="4"/>
        <v>28.669236784930717</v>
      </c>
      <c r="N1246" s="59">
        <f t="shared" si="5"/>
        <v>17.455903521465022</v>
      </c>
      <c r="O1246" s="15">
        <f>E1246/2.543482</f>
        <v>3.4821508481849026</v>
      </c>
      <c r="P1246" s="15">
        <f>G1246/2.543482</f>
        <v>0.84653439913640294</v>
      </c>
      <c r="Q1246" s="15">
        <f t="shared" si="13"/>
        <v>4.3286852473213058</v>
      </c>
      <c r="R1246" s="27">
        <f t="shared" si="14"/>
        <v>2.6356164490484995</v>
      </c>
      <c r="S1246" s="5">
        <f t="shared" si="11"/>
        <v>1.4126563243233048</v>
      </c>
      <c r="T1246" s="5">
        <f t="shared" si="11"/>
        <v>1.4516213551848904</v>
      </c>
      <c r="U1246" s="5">
        <f t="shared" si="11"/>
        <v>0.58478194574578934</v>
      </c>
      <c r="V1246" s="5">
        <f t="shared" si="11"/>
        <v>1.1843515928865531</v>
      </c>
      <c r="W1246" s="5">
        <f t="shared" si="11"/>
        <v>1.1063523945379157</v>
      </c>
      <c r="X1246" s="5">
        <f t="shared" si="11"/>
        <v>1.2572479235332685</v>
      </c>
      <c r="Y1246" s="12">
        <f t="shared" si="7"/>
        <v>4.1134191968303231</v>
      </c>
    </row>
    <row r="1247" spans="1:25">
      <c r="A1247" s="7" t="s">
        <v>119</v>
      </c>
      <c r="B1247" t="s">
        <v>70</v>
      </c>
      <c r="E1247" s="6">
        <f>SUM(E339:E350)</f>
        <v>1.2709178216577635</v>
      </c>
      <c r="F1247" s="6">
        <f t="shared" ref="F1247:J1247" si="41">SUM(F339:F350)</f>
        <v>0.15227576891178751</v>
      </c>
      <c r="G1247" s="6">
        <f t="shared" si="41"/>
        <v>0.68460257936880842</v>
      </c>
      <c r="H1247" s="6">
        <f t="shared" si="41"/>
        <v>0.33075653377441838</v>
      </c>
      <c r="I1247" s="6">
        <f t="shared" si="41"/>
        <v>1.9555204010265728</v>
      </c>
      <c r="J1247" s="53">
        <f t="shared" si="41"/>
        <v>0.48303230268620539</v>
      </c>
      <c r="K1247" s="15">
        <f t="shared" si="2"/>
        <v>3.3093974258924712</v>
      </c>
      <c r="L1247" s="15">
        <f t="shared" si="3"/>
        <v>1.782666019245243</v>
      </c>
      <c r="M1247" s="15">
        <f t="shared" si="4"/>
        <v>5.0920634451377165</v>
      </c>
      <c r="N1247" s="59">
        <f t="shared" si="5"/>
        <v>1.5267314066472282</v>
      </c>
      <c r="O1247" s="15">
        <f>E1247/0.569633</f>
        <v>2.2311169150273309</v>
      </c>
      <c r="P1247" s="15">
        <f>G1247/0.569633</f>
        <v>1.2018309672522633</v>
      </c>
      <c r="Q1247" s="15">
        <f t="shared" si="13"/>
        <v>3.4329478822795942</v>
      </c>
      <c r="R1247" s="27">
        <f t="shared" si="14"/>
        <v>1.0292859477750675</v>
      </c>
      <c r="S1247" s="5">
        <f t="shared" si="11"/>
        <v>0.20271119707523247</v>
      </c>
      <c r="T1247" s="5">
        <f t="shared" si="11"/>
        <v>0.22336769499834108</v>
      </c>
      <c r="U1247" s="5">
        <f t="shared" si="11"/>
        <v>0.1859341694134114</v>
      </c>
      <c r="V1247" s="5">
        <f t="shared" si="11"/>
        <v>0.18195615847431035</v>
      </c>
      <c r="W1247" s="5">
        <f t="shared" si="11"/>
        <v>0.19650389118932785</v>
      </c>
      <c r="X1247" s="5">
        <f t="shared" si="11"/>
        <v>0.19325092310868208</v>
      </c>
      <c r="Y1247" s="12">
        <f t="shared" si="7"/>
        <v>1.856431541390813</v>
      </c>
    </row>
    <row r="1248" spans="1:25">
      <c r="A1248" s="7" t="s">
        <v>120</v>
      </c>
      <c r="B1248" t="s">
        <v>70</v>
      </c>
      <c r="E1248" s="6">
        <f>SUM(E351:E362)</f>
        <v>32.591885252181648</v>
      </c>
      <c r="F1248" s="6">
        <f t="shared" ref="F1248:J1248" si="42">SUM(F351:F362)</f>
        <v>4.7783903032367956</v>
      </c>
      <c r="G1248" s="6">
        <f t="shared" si="42"/>
        <v>15.462067986922579</v>
      </c>
      <c r="H1248" s="6">
        <f t="shared" si="42"/>
        <v>4.162144146735371</v>
      </c>
      <c r="I1248" s="6">
        <f t="shared" si="42"/>
        <v>48.05395323910421</v>
      </c>
      <c r="J1248" s="53">
        <f t="shared" si="42"/>
        <v>8.9405344499721657</v>
      </c>
      <c r="K1248" s="15">
        <f t="shared" si="2"/>
        <v>84.867407884691275</v>
      </c>
      <c r="L1248" s="15">
        <f t="shared" si="3"/>
        <v>40.262342004261555</v>
      </c>
      <c r="M1248" s="15">
        <f t="shared" si="4"/>
        <v>125.12974988895279</v>
      </c>
      <c r="N1248" s="59">
        <f t="shared" si="5"/>
        <v>44.60506588042972</v>
      </c>
      <c r="O1248" s="15">
        <f>E1248/4.29625</f>
        <v>7.5861240039992204</v>
      </c>
      <c r="P1248" s="15">
        <f>G1248/4.29625</f>
        <v>3.5989683996328377</v>
      </c>
      <c r="Q1248" s="15">
        <f t="shared" si="13"/>
        <v>11.185092403632058</v>
      </c>
      <c r="R1248" s="27">
        <f t="shared" si="14"/>
        <v>3.9871556043663827</v>
      </c>
      <c r="S1248" s="5">
        <f t="shared" si="11"/>
        <v>5.1984006847827802</v>
      </c>
      <c r="T1248" s="5">
        <f t="shared" si="11"/>
        <v>7.0092440541523704</v>
      </c>
      <c r="U1248" s="5">
        <f t="shared" si="11"/>
        <v>4.1994097819683649</v>
      </c>
      <c r="V1248" s="5">
        <f t="shared" si="11"/>
        <v>2.2896834457480888</v>
      </c>
      <c r="W1248" s="5">
        <f t="shared" si="11"/>
        <v>4.8287856232831334</v>
      </c>
      <c r="X1248" s="5">
        <f t="shared" si="11"/>
        <v>3.5769171666858717</v>
      </c>
      <c r="Y1248" s="12">
        <f t="shared" si="7"/>
        <v>2.1078606871827903</v>
      </c>
    </row>
    <row r="1249" spans="1:25">
      <c r="A1249" s="7" t="s">
        <v>0</v>
      </c>
      <c r="B1249" t="s">
        <v>70</v>
      </c>
      <c r="E1249" s="6">
        <f>SUM(E363:E374)</f>
        <v>1.5869973242325324</v>
      </c>
      <c r="F1249" s="6">
        <f t="shared" ref="F1249:J1249" si="43">SUM(F363:F374)</f>
        <v>0.18387185982263465</v>
      </c>
      <c r="G1249" s="6">
        <f t="shared" si="43"/>
        <v>1.1215667241426024</v>
      </c>
      <c r="H1249" s="6">
        <f t="shared" si="43"/>
        <v>0.97098765476412741</v>
      </c>
      <c r="I1249" s="6">
        <f t="shared" si="43"/>
        <v>2.708564048375135</v>
      </c>
      <c r="J1249" s="53">
        <f t="shared" si="43"/>
        <v>1.1548595145867617</v>
      </c>
      <c r="K1249" s="15">
        <f t="shared" si="2"/>
        <v>4.1324503993993549</v>
      </c>
      <c r="L1249" s="15">
        <f t="shared" si="3"/>
        <v>2.9204956973557019</v>
      </c>
      <c r="M1249" s="15">
        <f t="shared" si="4"/>
        <v>7.0529460967550568</v>
      </c>
      <c r="N1249" s="59">
        <f t="shared" si="5"/>
        <v>1.211954702043653</v>
      </c>
      <c r="O1249" s="15">
        <f>E1249/0.800647</f>
        <v>1.9821435966568692</v>
      </c>
      <c r="P1249" s="15">
        <f>G1249/0.800647</f>
        <v>1.4008254875651847</v>
      </c>
      <c r="Q1249" s="15">
        <f t="shared" si="13"/>
        <v>3.3829690842220539</v>
      </c>
      <c r="R1249" s="27">
        <f t="shared" si="14"/>
        <v>0.58131810909168458</v>
      </c>
      <c r="S1249" s="5">
        <f t="shared" si="11"/>
        <v>0.25312582911989129</v>
      </c>
      <c r="T1249" s="5">
        <f t="shared" si="11"/>
        <v>0.26971483248547706</v>
      </c>
      <c r="U1249" s="5">
        <f t="shared" si="11"/>
        <v>0.30461114751779561</v>
      </c>
      <c r="V1249" s="5">
        <f t="shared" si="11"/>
        <v>0.53416082691009625</v>
      </c>
      <c r="W1249" s="5">
        <f t="shared" si="11"/>
        <v>0.27217480050927906</v>
      </c>
      <c r="X1249" s="5">
        <f t="shared" si="11"/>
        <v>0.46203466313456926</v>
      </c>
      <c r="Y1249" s="12">
        <f t="shared" si="7"/>
        <v>1.4149825329792438</v>
      </c>
    </row>
    <row r="1250" spans="1:25">
      <c r="A1250" s="7" t="s">
        <v>121</v>
      </c>
      <c r="B1250" t="s">
        <v>70</v>
      </c>
      <c r="E1250" s="6">
        <f>SUM(E375:E386)</f>
        <v>1.5339401586489143</v>
      </c>
      <c r="F1250" s="6">
        <f t="shared" ref="F1250:J1250" si="44">SUM(F375:F386)</f>
        <v>0.1806370450164933</v>
      </c>
      <c r="G1250" s="6">
        <f t="shared" si="44"/>
        <v>0.93428268146991877</v>
      </c>
      <c r="H1250" s="6">
        <f t="shared" si="44"/>
        <v>0.45503637362122795</v>
      </c>
      <c r="I1250" s="6">
        <f t="shared" si="44"/>
        <v>2.4682228401188335</v>
      </c>
      <c r="J1250" s="53">
        <f t="shared" si="44"/>
        <v>0.6356734186377212</v>
      </c>
      <c r="K1250" s="15">
        <f t="shared" si="2"/>
        <v>3.9942925702971208</v>
      </c>
      <c r="L1250" s="15">
        <f t="shared" si="3"/>
        <v>2.4328187459669319</v>
      </c>
      <c r="M1250" s="15">
        <f t="shared" si="4"/>
        <v>6.4271113162640541</v>
      </c>
      <c r="N1250" s="59">
        <f t="shared" si="5"/>
        <v>1.5614738243301889</v>
      </c>
      <c r="O1250" s="15">
        <f>E1250/0.93045</f>
        <v>1.6486003102250677</v>
      </c>
      <c r="P1250" s="15">
        <f>G1250/0.93045</f>
        <v>1.0041191697242395</v>
      </c>
      <c r="Q1250" s="15">
        <f t="shared" si="13"/>
        <v>2.6527194799493072</v>
      </c>
      <c r="R1250" s="27">
        <f t="shared" si="14"/>
        <v>0.64448114050082816</v>
      </c>
      <c r="S1250" s="5">
        <f t="shared" si="11"/>
        <v>0.24466321936999802</v>
      </c>
      <c r="T1250" s="5">
        <f t="shared" si="11"/>
        <v>0.26496980225408895</v>
      </c>
      <c r="U1250" s="5">
        <f t="shared" si="11"/>
        <v>0.25374586601266741</v>
      </c>
      <c r="V1250" s="5">
        <f t="shared" si="11"/>
        <v>0.25032512454211525</v>
      </c>
      <c r="W1250" s="5">
        <f t="shared" si="11"/>
        <v>0.24802369341230635</v>
      </c>
      <c r="X1250" s="5">
        <f t="shared" si="11"/>
        <v>0.25431937836090313</v>
      </c>
      <c r="Y1250" s="12">
        <f t="shared" si="7"/>
        <v>1.6418373037114922</v>
      </c>
    </row>
    <row r="1251" spans="1:25">
      <c r="A1251" s="7" t="s">
        <v>122</v>
      </c>
      <c r="B1251" t="s">
        <v>70</v>
      </c>
      <c r="E1251" s="6">
        <f>SUM(E387:E398)</f>
        <v>2.4898848195060266</v>
      </c>
      <c r="F1251" s="6">
        <f t="shared" ref="F1251:J1251" si="45">SUM(F387:F398)</f>
        <v>0.28375420229911957</v>
      </c>
      <c r="G1251" s="6">
        <f t="shared" si="45"/>
        <v>2.1991748909165341</v>
      </c>
      <c r="H1251" s="6">
        <f t="shared" si="45"/>
        <v>0.77756968657834791</v>
      </c>
      <c r="I1251" s="6">
        <f t="shared" si="45"/>
        <v>4.6890597104225566</v>
      </c>
      <c r="J1251" s="53">
        <f t="shared" si="45"/>
        <v>1.0613238888774683</v>
      </c>
      <c r="K1251" s="15">
        <f t="shared" si="2"/>
        <v>6.4835178734796921</v>
      </c>
      <c r="L1251" s="15">
        <f t="shared" si="3"/>
        <v>5.7265258217823316</v>
      </c>
      <c r="M1251" s="15">
        <f t="shared" si="4"/>
        <v>12.210043695262012</v>
      </c>
      <c r="N1251" s="59">
        <f t="shared" si="5"/>
        <v>0.7569920516973605</v>
      </c>
      <c r="O1251" s="15">
        <f>E1251/0.77416</f>
        <v>3.2162405956210947</v>
      </c>
      <c r="P1251" s="15">
        <f>G1251/0.77416</f>
        <v>2.8407239988071384</v>
      </c>
      <c r="Q1251" s="15">
        <f t="shared" si="13"/>
        <v>6.0569645944282335</v>
      </c>
      <c r="R1251" s="27">
        <f t="shared" si="14"/>
        <v>0.37551659681395622</v>
      </c>
      <c r="S1251" s="5">
        <f t="shared" si="11"/>
        <v>0.39713624574337764</v>
      </c>
      <c r="T1251" s="5">
        <f t="shared" si="11"/>
        <v>0.41622854750031746</v>
      </c>
      <c r="U1251" s="5">
        <f t="shared" si="11"/>
        <v>0.59728340070584551</v>
      </c>
      <c r="V1251" s="5">
        <f t="shared" si="11"/>
        <v>0.42775751547923746</v>
      </c>
      <c r="W1251" s="5">
        <f t="shared" si="11"/>
        <v>0.47118837452855322</v>
      </c>
      <c r="X1251" s="5">
        <f t="shared" si="11"/>
        <v>0.42461305403855854</v>
      </c>
      <c r="Y1251" s="12">
        <f t="shared" si="7"/>
        <v>1.1321904546065162</v>
      </c>
    </row>
    <row r="1252" spans="1:25">
      <c r="A1252" s="7" t="s">
        <v>123</v>
      </c>
      <c r="B1252" t="s">
        <v>70</v>
      </c>
      <c r="E1252" s="6">
        <f>SUM(E399:E410)</f>
        <v>3.2768628966540359</v>
      </c>
      <c r="F1252" s="6">
        <f t="shared" ref="F1252:J1252" si="46">SUM(F399:F410)</f>
        <v>0.35751802508599345</v>
      </c>
      <c r="G1252" s="6">
        <f t="shared" si="46"/>
        <v>2.7393475034118056</v>
      </c>
      <c r="H1252" s="6">
        <f t="shared" si="46"/>
        <v>0.88107196878140481</v>
      </c>
      <c r="I1252" s="6">
        <f t="shared" si="46"/>
        <v>6.0162104000658365</v>
      </c>
      <c r="J1252" s="53">
        <f t="shared" si="46"/>
        <v>1.2385899938673985</v>
      </c>
      <c r="K1252" s="15">
        <f t="shared" si="2"/>
        <v>8.5327638423105192</v>
      </c>
      <c r="L1252" s="15">
        <f t="shared" si="3"/>
        <v>7.1331044556374206</v>
      </c>
      <c r="M1252" s="15">
        <f t="shared" si="4"/>
        <v>15.665868297947927</v>
      </c>
      <c r="N1252" s="59">
        <f t="shared" si="5"/>
        <v>1.3996593866730986</v>
      </c>
      <c r="O1252" s="15">
        <f>E1252/0.723801</f>
        <v>4.5272981063220907</v>
      </c>
      <c r="P1252" s="15">
        <f>G1252/0.723801</f>
        <v>3.7846694097021216</v>
      </c>
      <c r="Q1252" s="15">
        <f t="shared" si="13"/>
        <v>8.3119675160242128</v>
      </c>
      <c r="R1252" s="27">
        <f t="shared" si="14"/>
        <v>0.74262869661996911</v>
      </c>
      <c r="S1252" s="5">
        <f t="shared" si="11"/>
        <v>0.52265912800381398</v>
      </c>
      <c r="T1252" s="5">
        <f t="shared" si="11"/>
        <v>0.52442997171847294</v>
      </c>
      <c r="U1252" s="5">
        <f t="shared" si="11"/>
        <v>0.7439912120272425</v>
      </c>
      <c r="V1252" s="5">
        <f t="shared" si="11"/>
        <v>0.48469630803484137</v>
      </c>
      <c r="W1252" s="5">
        <f t="shared" si="11"/>
        <v>0.60454943513042658</v>
      </c>
      <c r="X1252" s="5">
        <f t="shared" si="11"/>
        <v>0.4955334422500256</v>
      </c>
      <c r="Y1252" s="12">
        <f t="shared" si="7"/>
        <v>1.1962202285663885</v>
      </c>
    </row>
    <row r="1253" spans="1:25">
      <c r="A1253" s="7" t="s">
        <v>124</v>
      </c>
      <c r="B1253" t="s">
        <v>70</v>
      </c>
      <c r="E1253" s="6">
        <f>SUM(E411:E422)</f>
        <v>1.3953005930841307</v>
      </c>
      <c r="F1253" s="6">
        <f t="shared" ref="F1253:J1253" si="47">SUM(F411:F422)</f>
        <v>0.16221178271185419</v>
      </c>
      <c r="G1253" s="6">
        <f t="shared" si="47"/>
        <v>2.0527837696847602</v>
      </c>
      <c r="H1253" s="6">
        <f t="shared" si="47"/>
        <v>0.48692660344789845</v>
      </c>
      <c r="I1253" s="6">
        <f t="shared" si="47"/>
        <v>3.4480843627688924</v>
      </c>
      <c r="J1253" s="53">
        <f t="shared" si="47"/>
        <v>0.64913838615975283</v>
      </c>
      <c r="K1253" s="15">
        <f t="shared" si="2"/>
        <v>3.6332830592270211</v>
      </c>
      <c r="L1253" s="15">
        <f t="shared" si="3"/>
        <v>5.3453317024442173</v>
      </c>
      <c r="M1253" s="15">
        <f t="shared" si="4"/>
        <v>8.978614761671242</v>
      </c>
      <c r="N1253" s="59">
        <f t="shared" si="5"/>
        <v>-1.7120486432171962</v>
      </c>
      <c r="O1253" s="15">
        <f>E1253/0.636986</f>
        <v>2.1904729351730343</v>
      </c>
      <c r="P1253" s="15">
        <f>G1253/0.636986</f>
        <v>3.222651313662718</v>
      </c>
      <c r="Q1253" s="15">
        <f t="shared" si="13"/>
        <v>5.4131242488357518</v>
      </c>
      <c r="R1253" s="27">
        <f t="shared" si="14"/>
        <v>-1.0321783784896836</v>
      </c>
      <c r="S1253" s="5">
        <f t="shared" si="11"/>
        <v>0.22255022998649143</v>
      </c>
      <c r="T1253" s="5">
        <f t="shared" si="11"/>
        <v>0.23794246625612586</v>
      </c>
      <c r="U1253" s="5">
        <f t="shared" si="11"/>
        <v>0.55752440423694027</v>
      </c>
      <c r="V1253" s="5">
        <f t="shared" si="11"/>
        <v>0.26786861384497918</v>
      </c>
      <c r="W1253" s="5">
        <f t="shared" si="11"/>
        <v>0.34648679404084326</v>
      </c>
      <c r="X1253" s="5">
        <f t="shared" si="11"/>
        <v>0.25970642471119959</v>
      </c>
      <c r="Y1253" s="12">
        <f t="shared" si="7"/>
        <v>0.67971143073603058</v>
      </c>
    </row>
    <row r="1254" spans="1:25">
      <c r="A1254" s="7" t="s">
        <v>125</v>
      </c>
      <c r="B1254" t="s">
        <v>70</v>
      </c>
      <c r="E1254" s="6">
        <f>SUM(E423:E434)</f>
        <v>1.0798657613081875</v>
      </c>
      <c r="F1254" s="6">
        <f t="shared" ref="F1254:J1254" si="48">SUM(F423:F434)</f>
        <v>0.1341886536640062</v>
      </c>
      <c r="G1254" s="6">
        <f t="shared" si="48"/>
        <v>0.8005498882124128</v>
      </c>
      <c r="H1254" s="6">
        <f t="shared" si="48"/>
        <v>0.48164089732705068</v>
      </c>
      <c r="I1254" s="6">
        <f t="shared" si="48"/>
        <v>1.8804156495206001</v>
      </c>
      <c r="J1254" s="53">
        <f t="shared" si="48"/>
        <v>0.61582955099105663</v>
      </c>
      <c r="K1254" s="15">
        <f t="shared" si="2"/>
        <v>2.8119087716633397</v>
      </c>
      <c r="L1254" s="15">
        <f t="shared" si="3"/>
        <v>2.0845861897608091</v>
      </c>
      <c r="M1254" s="15">
        <f t="shared" si="4"/>
        <v>4.8964949614241489</v>
      </c>
      <c r="N1254" s="59">
        <f t="shared" si="5"/>
        <v>0.72732258190253063</v>
      </c>
      <c r="O1254" s="15">
        <f>E1254/0.549475</f>
        <v>1.965268231144615</v>
      </c>
      <c r="P1254" s="15">
        <f>G1254/0.549475</f>
        <v>1.4569359628962424</v>
      </c>
      <c r="Q1254" s="15">
        <f t="shared" si="13"/>
        <v>3.4222041940408574</v>
      </c>
      <c r="R1254" s="27">
        <f t="shared" si="14"/>
        <v>0.50833226824837263</v>
      </c>
      <c r="S1254" s="5">
        <f t="shared" si="11"/>
        <v>0.17223842283508886</v>
      </c>
      <c r="T1254" s="5">
        <f t="shared" si="11"/>
        <v>0.19683637441504687</v>
      </c>
      <c r="U1254" s="5">
        <f t="shared" si="11"/>
        <v>0.21742479947418694</v>
      </c>
      <c r="V1254" s="5">
        <f t="shared" si="11"/>
        <v>0.26496083521518626</v>
      </c>
      <c r="W1254" s="5">
        <f t="shared" si="11"/>
        <v>0.1889568587421166</v>
      </c>
      <c r="X1254" s="5">
        <f t="shared" si="11"/>
        <v>0.24638027010781449</v>
      </c>
      <c r="Y1254" s="12">
        <f t="shared" si="7"/>
        <v>1.3489050179239583</v>
      </c>
    </row>
    <row r="1255" spans="1:25">
      <c r="A1255" s="7" t="s">
        <v>126</v>
      </c>
      <c r="B1255" t="s">
        <v>70</v>
      </c>
      <c r="E1255" s="6">
        <f>SUM(E435:E446)</f>
        <v>2.5355152069807989</v>
      </c>
      <c r="F1255" s="6">
        <f t="shared" ref="F1255:J1255" si="49">SUM(F435:F446)</f>
        <v>0.27393678103134267</v>
      </c>
      <c r="G1255" s="6">
        <f t="shared" si="49"/>
        <v>1.630795666088958</v>
      </c>
      <c r="H1255" s="6">
        <f t="shared" si="49"/>
        <v>0.3658309356004969</v>
      </c>
      <c r="I1255" s="6">
        <f t="shared" si="49"/>
        <v>4.1663108730697562</v>
      </c>
      <c r="J1255" s="53">
        <f t="shared" si="49"/>
        <v>0.63976771663183951</v>
      </c>
      <c r="K1255" s="15">
        <f t="shared" si="2"/>
        <v>6.6023367965273785</v>
      </c>
      <c r="L1255" s="15">
        <f t="shared" si="3"/>
        <v>4.246498780284397</v>
      </c>
      <c r="M1255" s="15">
        <f t="shared" si="4"/>
        <v>10.848835576811775</v>
      </c>
      <c r="N1255" s="59">
        <f t="shared" si="5"/>
        <v>2.3558380162429815</v>
      </c>
      <c r="O1255" s="15">
        <f>E1255/1.212381</f>
        <v>2.0913518167810277</v>
      </c>
      <c r="P1255" s="15">
        <f>G1255/1.212381</f>
        <v>1.3451181320797325</v>
      </c>
      <c r="Q1255" s="15">
        <f t="shared" si="13"/>
        <v>3.4364699488607604</v>
      </c>
      <c r="R1255" s="27">
        <f t="shared" si="14"/>
        <v>0.74623368470129514</v>
      </c>
      <c r="S1255" s="5">
        <f t="shared" si="11"/>
        <v>0.4044142855272187</v>
      </c>
      <c r="T1255" s="5">
        <f t="shared" si="11"/>
        <v>0.40182773524317267</v>
      </c>
      <c r="U1255" s="5">
        <f t="shared" si="11"/>
        <v>0.44291483379569724</v>
      </c>
      <c r="V1255" s="5">
        <f t="shared" si="11"/>
        <v>0.20125132807906321</v>
      </c>
      <c r="W1255" s="5">
        <f t="shared" si="11"/>
        <v>0.41865904238729951</v>
      </c>
      <c r="X1255" s="5">
        <f t="shared" si="11"/>
        <v>0.25595741967293389</v>
      </c>
      <c r="Y1255" s="12">
        <f t="shared" si="7"/>
        <v>1.5547718575077998</v>
      </c>
    </row>
    <row r="1256" spans="1:25">
      <c r="A1256" s="7" t="s">
        <v>127</v>
      </c>
      <c r="B1256" t="s">
        <v>70</v>
      </c>
      <c r="E1256" s="6">
        <f>SUM(E447:E458)</f>
        <v>1.012488374000706</v>
      </c>
      <c r="F1256" s="6">
        <f t="shared" ref="F1256:J1256" si="50">SUM(F447:F458)</f>
        <v>0.11116787768881442</v>
      </c>
      <c r="G1256" s="6">
        <f t="shared" si="50"/>
        <v>0.86667851901846538</v>
      </c>
      <c r="H1256" s="6">
        <f t="shared" si="50"/>
        <v>1.3018087141041026</v>
      </c>
      <c r="I1256" s="6">
        <f t="shared" si="50"/>
        <v>1.8791668930191716</v>
      </c>
      <c r="J1256" s="53">
        <f t="shared" si="50"/>
        <v>1.412976591792916</v>
      </c>
      <c r="K1256" s="15">
        <f t="shared" si="2"/>
        <v>2.6364619030153813</v>
      </c>
      <c r="L1256" s="15">
        <f t="shared" si="3"/>
        <v>2.2567813677951252</v>
      </c>
      <c r="M1256" s="15">
        <f t="shared" si="4"/>
        <v>4.8932432708105074</v>
      </c>
      <c r="N1256" s="59">
        <f t="shared" si="5"/>
        <v>0.37968053522025613</v>
      </c>
      <c r="O1256" s="15">
        <f>E1256/0.953207</f>
        <v>1.0621915009024336</v>
      </c>
      <c r="P1256" s="15">
        <f>G1256/0.953207</f>
        <v>0.90922382968071502</v>
      </c>
      <c r="Q1256" s="15">
        <f t="shared" si="13"/>
        <v>1.9714153305831488</v>
      </c>
      <c r="R1256" s="27">
        <f t="shared" si="14"/>
        <v>0.15296767122171862</v>
      </c>
      <c r="S1256" s="5">
        <f t="shared" si="11"/>
        <v>0.16149173992282498</v>
      </c>
      <c r="T1256" s="5">
        <f t="shared" si="11"/>
        <v>0.16306804933352609</v>
      </c>
      <c r="U1256" s="5">
        <f t="shared" si="11"/>
        <v>0.23538495973929405</v>
      </c>
      <c r="V1256" s="5">
        <f t="shared" si="11"/>
        <v>0.71615248226151473</v>
      </c>
      <c r="W1256" s="5">
        <f t="shared" si="11"/>
        <v>0.1888313752587687</v>
      </c>
      <c r="X1256" s="5">
        <f t="shared" si="11"/>
        <v>0.565301801093682</v>
      </c>
      <c r="Y1256" s="12">
        <f t="shared" si="7"/>
        <v>1.168239839551318</v>
      </c>
    </row>
    <row r="1257" spans="1:25">
      <c r="A1257" s="7" t="s">
        <v>128</v>
      </c>
      <c r="B1257" t="s">
        <v>70</v>
      </c>
      <c r="E1257" s="6">
        <f>SUM(E459:E470)</f>
        <v>22.745004612781109</v>
      </c>
      <c r="F1257" s="6">
        <f t="shared" ref="F1257:J1257" si="51">SUM(F459:F470)</f>
        <v>2.3240898968548049</v>
      </c>
      <c r="G1257" s="6">
        <f t="shared" si="51"/>
        <v>25.661970741205472</v>
      </c>
      <c r="H1257" s="6">
        <f t="shared" si="51"/>
        <v>25.113047463329348</v>
      </c>
      <c r="I1257" s="6">
        <f t="shared" si="51"/>
        <v>48.406975353986539</v>
      </c>
      <c r="J1257" s="53">
        <f t="shared" si="51"/>
        <v>27.437137360184117</v>
      </c>
      <c r="K1257" s="15">
        <f t="shared" si="2"/>
        <v>59.226693051849992</v>
      </c>
      <c r="L1257" s="15">
        <f t="shared" si="3"/>
        <v>66.82230626327808</v>
      </c>
      <c r="M1257" s="15">
        <f t="shared" si="4"/>
        <v>126.04899931512796</v>
      </c>
      <c r="N1257" s="59">
        <f t="shared" si="5"/>
        <v>-7.5956132114280877</v>
      </c>
      <c r="O1257" s="15">
        <f>E1257/5.9468</f>
        <v>3.8247468576009132</v>
      </c>
      <c r="P1257" s="15">
        <f>G1257/5.9468</f>
        <v>4.3152570695509302</v>
      </c>
      <c r="Q1257" s="15">
        <f t="shared" si="13"/>
        <v>8.1400039271518434</v>
      </c>
      <c r="R1257" s="27">
        <f t="shared" si="14"/>
        <v>-0.49051021195001709</v>
      </c>
      <c r="S1257" s="5">
        <f t="shared" si="11"/>
        <v>3.6278247373417645</v>
      </c>
      <c r="T1257" s="5">
        <f t="shared" si="11"/>
        <v>3.4091215361395886</v>
      </c>
      <c r="U1257" s="5">
        <f t="shared" si="11"/>
        <v>6.9696453958389792</v>
      </c>
      <c r="V1257" s="5">
        <f t="shared" si="11"/>
        <v>13.815218075561559</v>
      </c>
      <c r="W1257" s="5">
        <f t="shared" si="11"/>
        <v>4.8642596685622559</v>
      </c>
      <c r="X1257" s="5">
        <f t="shared" si="11"/>
        <v>10.977013530624715</v>
      </c>
      <c r="Y1257" s="12">
        <f t="shared" si="7"/>
        <v>0.88633117238573633</v>
      </c>
    </row>
    <row r="1258" spans="1:25">
      <c r="A1258" s="7" t="s">
        <v>129</v>
      </c>
      <c r="B1258" t="s">
        <v>70</v>
      </c>
      <c r="E1258" s="6">
        <f>SUM(E471:E482)</f>
        <v>4.5847956792695577</v>
      </c>
      <c r="F1258" s="6">
        <f t="shared" ref="F1258:J1258" si="52">SUM(F471:F482)</f>
        <v>0.48789834695527656</v>
      </c>
      <c r="G1258" s="6">
        <f t="shared" si="52"/>
        <v>2.814866001184348</v>
      </c>
      <c r="H1258" s="6">
        <f t="shared" si="52"/>
        <v>1.0037697375669064</v>
      </c>
      <c r="I1258" s="6">
        <f t="shared" si="52"/>
        <v>7.3996616804539048</v>
      </c>
      <c r="J1258" s="53">
        <f t="shared" si="52"/>
        <v>1.491668084522183</v>
      </c>
      <c r="K1258" s="15">
        <f t="shared" si="2"/>
        <v>11.938546112624586</v>
      </c>
      <c r="L1258" s="15">
        <f t="shared" si="3"/>
        <v>7.3297503110002209</v>
      </c>
      <c r="M1258" s="15">
        <f t="shared" si="4"/>
        <v>19.268296423624804</v>
      </c>
      <c r="N1258" s="59">
        <f t="shared" si="5"/>
        <v>4.6087958016243649</v>
      </c>
      <c r="O1258" s="15">
        <f>E1258/1.756241</f>
        <v>2.6105731954040237</v>
      </c>
      <c r="P1258" s="15">
        <f>G1258/1.756241</f>
        <v>1.6027788903597788</v>
      </c>
      <c r="Q1258" s="15">
        <f t="shared" si="13"/>
        <v>4.2133520857638027</v>
      </c>
      <c r="R1258" s="27">
        <f t="shared" si="14"/>
        <v>1.0077943050442448</v>
      </c>
      <c r="S1258" s="5">
        <f t="shared" si="11"/>
        <v>0.73127420565855783</v>
      </c>
      <c r="T1258" s="5">
        <f t="shared" si="11"/>
        <v>0.71568004503745397</v>
      </c>
      <c r="U1258" s="5">
        <f t="shared" si="11"/>
        <v>0.76450160679033585</v>
      </c>
      <c r="V1258" s="5">
        <f t="shared" si="11"/>
        <v>0.55219494338094</v>
      </c>
      <c r="W1258" s="5">
        <f t="shared" si="11"/>
        <v>0.74356795916341567</v>
      </c>
      <c r="X1258" s="5">
        <f t="shared" si="11"/>
        <v>0.5967845891518756</v>
      </c>
      <c r="Y1258" s="12">
        <f t="shared" si="7"/>
        <v>1.6287793725671189</v>
      </c>
    </row>
    <row r="1259" spans="1:25">
      <c r="A1259" s="7" t="s">
        <v>130</v>
      </c>
      <c r="B1259" t="s">
        <v>70</v>
      </c>
      <c r="E1259" s="6">
        <f>SUM(E483:E494)</f>
        <v>6.9361454805378306</v>
      </c>
      <c r="F1259" s="6">
        <f t="shared" ref="F1259:J1259" si="53">SUM(F483:F494)</f>
        <v>1.0376667946531875</v>
      </c>
      <c r="G1259" s="6">
        <f t="shared" si="53"/>
        <v>1.9910529190234112</v>
      </c>
      <c r="H1259" s="6">
        <f t="shared" si="53"/>
        <v>0.99331764108805332</v>
      </c>
      <c r="I1259" s="6">
        <f t="shared" si="53"/>
        <v>8.9271983995612416</v>
      </c>
      <c r="J1259" s="53">
        <f t="shared" si="53"/>
        <v>2.0309844357412357</v>
      </c>
      <c r="K1259" s="15">
        <f t="shared" si="2"/>
        <v>18.061326710303099</v>
      </c>
      <c r="L1259" s="15">
        <f t="shared" si="3"/>
        <v>5.1845880927509125</v>
      </c>
      <c r="M1259" s="15">
        <f t="shared" si="4"/>
        <v>23.245914803054013</v>
      </c>
      <c r="N1259" s="59">
        <f t="shared" si="5"/>
        <v>12.876738617552187</v>
      </c>
      <c r="O1259" s="15">
        <f>E1259/0.539057</f>
        <v>12.867183768206017</v>
      </c>
      <c r="P1259" s="15">
        <f>G1259/0.539057</f>
        <v>3.6935851292598207</v>
      </c>
      <c r="Q1259" s="15">
        <f t="shared" si="13"/>
        <v>16.560768897465838</v>
      </c>
      <c r="R1259" s="27">
        <f t="shared" si="14"/>
        <v>9.1735986389461956</v>
      </c>
      <c r="S1259" s="5">
        <f t="shared" si="11"/>
        <v>1.1063141373010099</v>
      </c>
      <c r="T1259" s="5">
        <f t="shared" si="11"/>
        <v>1.5221150531984438</v>
      </c>
      <c r="U1259" s="5">
        <f t="shared" si="11"/>
        <v>0.54075865606303819</v>
      </c>
      <c r="V1259" s="5">
        <f t="shared" si="11"/>
        <v>0.54644502424376573</v>
      </c>
      <c r="W1259" s="5">
        <f t="shared" si="11"/>
        <v>0.89706516076846921</v>
      </c>
      <c r="X1259" s="5">
        <f t="shared" si="11"/>
        <v>0.81255355975919996</v>
      </c>
      <c r="Y1259" s="12">
        <f t="shared" si="7"/>
        <v>3.4836570209996887</v>
      </c>
    </row>
    <row r="1260" spans="1:25">
      <c r="A1260" s="7" t="s">
        <v>131</v>
      </c>
      <c r="B1260" t="s">
        <v>70</v>
      </c>
      <c r="E1260" s="6">
        <f>SUM(E495:E506)</f>
        <v>2.5370548216603681</v>
      </c>
      <c r="F1260" s="6">
        <f t="shared" ref="F1260:J1260" si="54">SUM(F495:F506)</f>
        <v>0.28299190103275207</v>
      </c>
      <c r="G1260" s="6">
        <f t="shared" si="54"/>
        <v>0.84924647379868845</v>
      </c>
      <c r="H1260" s="6">
        <f t="shared" si="54"/>
        <v>0.46575861277457548</v>
      </c>
      <c r="I1260" s="6">
        <f t="shared" si="54"/>
        <v>3.3863012954590608</v>
      </c>
      <c r="J1260" s="53">
        <f t="shared" si="54"/>
        <v>0.74875051380732816</v>
      </c>
      <c r="K1260" s="15">
        <f t="shared" si="2"/>
        <v>6.606345865226082</v>
      </c>
      <c r="L1260" s="15">
        <f t="shared" si="3"/>
        <v>2.2113893175812716</v>
      </c>
      <c r="M1260" s="15">
        <f t="shared" si="4"/>
        <v>8.8177351828073647</v>
      </c>
      <c r="N1260" s="59">
        <f t="shared" si="5"/>
        <v>4.39495654764481</v>
      </c>
      <c r="O1260" s="15">
        <f>E1260/1.345596</f>
        <v>1.8854506268303177</v>
      </c>
      <c r="P1260" s="15">
        <f>G1260/1.345596</f>
        <v>0.63113034952444003</v>
      </c>
      <c r="Q1260" s="15">
        <f t="shared" si="13"/>
        <v>2.5165809763547577</v>
      </c>
      <c r="R1260" s="27">
        <f t="shared" si="14"/>
        <v>1.2543202773058777</v>
      </c>
      <c r="S1260" s="5">
        <f>E1260/E$1204*100</f>
        <v>0.40465985383180275</v>
      </c>
      <c r="T1260" s="5">
        <f t="shared" ref="T1260:X1301" si="55">F1260/F$1204*100</f>
        <v>0.41511035595888141</v>
      </c>
      <c r="U1260" s="5">
        <f t="shared" si="55"/>
        <v>0.2306505153378362</v>
      </c>
      <c r="V1260" s="5">
        <f t="shared" si="55"/>
        <v>0.2562236548729373</v>
      </c>
      <c r="W1260" s="5">
        <f t="shared" si="55"/>
        <v>0.34027841435346146</v>
      </c>
      <c r="X1260" s="5">
        <f t="shared" si="55"/>
        <v>0.29955911264461793</v>
      </c>
      <c r="Y1260" s="12">
        <f t="shared" si="7"/>
        <v>2.987418729349673</v>
      </c>
    </row>
    <row r="1261" spans="1:25">
      <c r="A1261" s="7" t="s">
        <v>132</v>
      </c>
      <c r="B1261" t="s">
        <v>70</v>
      </c>
      <c r="E1261" s="6">
        <f>SUM(E507:E518)</f>
        <v>14.843040757353178</v>
      </c>
      <c r="F1261" s="6">
        <f t="shared" ref="F1261:J1261" si="56">SUM(F507:F518)</f>
        <v>2.1248139375668385</v>
      </c>
      <c r="G1261" s="6">
        <f t="shared" si="56"/>
        <v>5.2418648895469051</v>
      </c>
      <c r="H1261" s="6">
        <f t="shared" si="56"/>
        <v>1.5300262282209935</v>
      </c>
      <c r="I1261" s="6">
        <f t="shared" si="56"/>
        <v>20.084905646900051</v>
      </c>
      <c r="J1261" s="53">
        <f t="shared" si="56"/>
        <v>3.6548401657878293</v>
      </c>
      <c r="K1261" s="15">
        <f t="shared" si="2"/>
        <v>38.650430450907024</v>
      </c>
      <c r="L1261" s="15">
        <f t="shared" si="3"/>
        <v>13.649516811177438</v>
      </c>
      <c r="M1261" s="15">
        <f t="shared" si="4"/>
        <v>52.29994726208438</v>
      </c>
      <c r="N1261" s="59">
        <f t="shared" si="5"/>
        <v>25.000913639729585</v>
      </c>
      <c r="O1261" s="15">
        <f>E1261/2.035334</f>
        <v>7.2926805906810266</v>
      </c>
      <c r="P1261" s="15">
        <f>G1261/2.035334</f>
        <v>2.57543228263612</v>
      </c>
      <c r="Q1261" s="15">
        <f t="shared" si="13"/>
        <v>9.8681128733171466</v>
      </c>
      <c r="R1261" s="27">
        <f t="shared" si="14"/>
        <v>4.7172483080449066</v>
      </c>
      <c r="S1261" s="5">
        <f t="shared" ref="S1261:X1318" si="57">E1261/E$1204*100</f>
        <v>2.3674627177977841</v>
      </c>
      <c r="T1261" s="5">
        <f t="shared" si="55"/>
        <v>3.1168109997171998</v>
      </c>
      <c r="U1261" s="5">
        <f t="shared" si="55"/>
        <v>1.423660710296812</v>
      </c>
      <c r="V1261" s="5">
        <f t="shared" si="55"/>
        <v>0.84169975926130136</v>
      </c>
      <c r="W1261" s="5">
        <f t="shared" si="55"/>
        <v>2.0182669082431799</v>
      </c>
      <c r="X1261" s="5">
        <f t="shared" si="55"/>
        <v>1.4622236068382046</v>
      </c>
      <c r="Y1261" s="12">
        <f t="shared" si="7"/>
        <v>2.8316336018031509</v>
      </c>
    </row>
    <row r="1262" spans="1:25">
      <c r="A1262" s="7" t="s">
        <v>133</v>
      </c>
      <c r="B1262" t="s">
        <v>70</v>
      </c>
      <c r="E1262" s="6">
        <f>SUM(E519:E530)</f>
        <v>1.5540825248853976</v>
      </c>
      <c r="F1262" s="6">
        <f t="shared" ref="F1262:J1262" si="58">SUM(F519:F530)</f>
        <v>0.18642495034463513</v>
      </c>
      <c r="G1262" s="6">
        <f t="shared" si="58"/>
        <v>1.0396832409146912</v>
      </c>
      <c r="H1262" s="6">
        <f t="shared" si="58"/>
        <v>0.3614418554579536</v>
      </c>
      <c r="I1262" s="6">
        <f t="shared" si="58"/>
        <v>2.5937657658000872</v>
      </c>
      <c r="J1262" s="53">
        <f t="shared" si="58"/>
        <v>0.54786680580258873</v>
      </c>
      <c r="K1262" s="15">
        <f t="shared" si="2"/>
        <v>4.0467421416529241</v>
      </c>
      <c r="L1262" s="15">
        <f t="shared" si="3"/>
        <v>2.7072757833693748</v>
      </c>
      <c r="M1262" s="15">
        <f t="shared" si="4"/>
        <v>6.7540179250222954</v>
      </c>
      <c r="N1262" s="59">
        <f t="shared" si="5"/>
        <v>1.3394663582835493</v>
      </c>
      <c r="O1262" s="15">
        <f>E1262/0.69803</f>
        <v>2.2263835721751177</v>
      </c>
      <c r="P1262" s="15">
        <f>G1262/0.69803</f>
        <v>1.4894535205001092</v>
      </c>
      <c r="Q1262" s="15">
        <f t="shared" si="13"/>
        <v>3.7158370926752271</v>
      </c>
      <c r="R1262" s="27">
        <f t="shared" si="14"/>
        <v>0.73693005167500858</v>
      </c>
      <c r="S1262" s="5">
        <f t="shared" si="57"/>
        <v>0.24787592368663069</v>
      </c>
      <c r="T1262" s="5">
        <f t="shared" si="55"/>
        <v>0.27345986657131194</v>
      </c>
      <c r="U1262" s="5">
        <f t="shared" si="55"/>
        <v>0.28237205888231925</v>
      </c>
      <c r="V1262" s="5">
        <f t="shared" si="55"/>
        <v>0.19883680234661699</v>
      </c>
      <c r="W1262" s="5">
        <f t="shared" si="55"/>
        <v>0.26063909409782632</v>
      </c>
      <c r="X1262" s="5">
        <f t="shared" si="55"/>
        <v>0.21918982513833224</v>
      </c>
      <c r="Y1262" s="12">
        <f t="shared" si="7"/>
        <v>1.494765389810601</v>
      </c>
    </row>
    <row r="1263" spans="1:25">
      <c r="A1263" s="7" t="s">
        <v>134</v>
      </c>
      <c r="B1263" t="s">
        <v>70</v>
      </c>
      <c r="E1263" s="6">
        <f>SUM(E531:E542)</f>
        <v>0.76713788999296428</v>
      </c>
      <c r="F1263" s="6">
        <f t="shared" ref="F1263:J1263" si="59">SUM(F531:F542)</f>
        <v>0.15636112569297661</v>
      </c>
      <c r="G1263" s="6">
        <f t="shared" si="59"/>
        <v>0.33607018666759203</v>
      </c>
      <c r="H1263" s="6">
        <f t="shared" si="59"/>
        <v>0.2131142740381573</v>
      </c>
      <c r="I1263" s="6">
        <f t="shared" si="59"/>
        <v>1.1032080766605565</v>
      </c>
      <c r="J1263" s="53">
        <f t="shared" si="59"/>
        <v>0.36947539973113391</v>
      </c>
      <c r="K1263" s="15">
        <f t="shared" si="2"/>
        <v>1.9975832545457402</v>
      </c>
      <c r="L1263" s="15">
        <f t="shared" si="3"/>
        <v>0.87510757322311372</v>
      </c>
      <c r="M1263" s="15">
        <f t="shared" si="4"/>
        <v>2.8726908277688543</v>
      </c>
      <c r="N1263" s="59">
        <f t="shared" si="5"/>
        <v>1.1224756813226264</v>
      </c>
      <c r="O1263" s="15">
        <f>E1263/0.602095</f>
        <v>1.2741143673223732</v>
      </c>
      <c r="P1263" s="15">
        <f>G1263/0.602095</f>
        <v>0.5581680410360359</v>
      </c>
      <c r="Q1263" s="15">
        <f t="shared" si="13"/>
        <v>1.8322824083584091</v>
      </c>
      <c r="R1263" s="27">
        <f t="shared" si="14"/>
        <v>0.71594632628633725</v>
      </c>
      <c r="S1263" s="5">
        <f t="shared" si="57"/>
        <v>0.12235837546081503</v>
      </c>
      <c r="T1263" s="5">
        <f t="shared" si="55"/>
        <v>0.2293603538040154</v>
      </c>
      <c r="U1263" s="5">
        <f t="shared" si="55"/>
        <v>9.1274752543673898E-2</v>
      </c>
      <c r="V1263" s="5">
        <f t="shared" si="55"/>
        <v>0.11723866548459913</v>
      </c>
      <c r="W1263" s="5">
        <f t="shared" si="55"/>
        <v>0.11085779506135045</v>
      </c>
      <c r="X1263" s="5">
        <f t="shared" si="55"/>
        <v>0.1478192279624326</v>
      </c>
      <c r="Y1263" s="12">
        <f t="shared" si="7"/>
        <v>2.2826716573694248</v>
      </c>
    </row>
    <row r="1264" spans="1:25">
      <c r="A1264" s="7" t="s">
        <v>135</v>
      </c>
      <c r="B1264" t="s">
        <v>70</v>
      </c>
      <c r="E1264" s="6">
        <f>SUM(E543:E554)</f>
        <v>0.94732097727397702</v>
      </c>
      <c r="F1264" s="6">
        <f t="shared" ref="F1264:J1264" si="60">SUM(F543:F554)</f>
        <v>0.1233454384660438</v>
      </c>
      <c r="G1264" s="6">
        <f t="shared" si="60"/>
        <v>0.84369703870861401</v>
      </c>
      <c r="H1264" s="6">
        <f t="shared" si="60"/>
        <v>0.32482790566316411</v>
      </c>
      <c r="I1264" s="6">
        <f t="shared" si="60"/>
        <v>1.7910180159825915</v>
      </c>
      <c r="J1264" s="53">
        <f t="shared" si="60"/>
        <v>0.44817334412920695</v>
      </c>
      <c r="K1264" s="15">
        <f t="shared" si="2"/>
        <v>2.4667697236278574</v>
      </c>
      <c r="L1264" s="15">
        <f t="shared" si="3"/>
        <v>2.1969389055331545</v>
      </c>
      <c r="M1264" s="15">
        <f t="shared" si="4"/>
        <v>4.6637086291610137</v>
      </c>
      <c r="N1264" s="59">
        <f t="shared" si="5"/>
        <v>0.26983081809470288</v>
      </c>
      <c r="O1264" s="15">
        <f>E1264/0.519445</f>
        <v>1.8237175779417973</v>
      </c>
      <c r="P1264" s="15">
        <f>G1264/0.519445</f>
        <v>1.6242278560937422</v>
      </c>
      <c r="Q1264" s="15">
        <f t="shared" si="13"/>
        <v>3.4479454340355398</v>
      </c>
      <c r="R1264" s="27">
        <f t="shared" si="14"/>
        <v>0.19948972184805513</v>
      </c>
      <c r="S1264" s="5">
        <f t="shared" si="57"/>
        <v>0.15109755016827364</v>
      </c>
      <c r="T1264" s="5">
        <f t="shared" si="55"/>
        <v>0.18093086297059044</v>
      </c>
      <c r="U1264" s="5">
        <f t="shared" si="55"/>
        <v>0.2291433203092432</v>
      </c>
      <c r="V1264" s="5">
        <f t="shared" si="55"/>
        <v>0.17869469487195455</v>
      </c>
      <c r="W1264" s="5">
        <f t="shared" si="55"/>
        <v>0.1799735810201791</v>
      </c>
      <c r="X1264" s="5">
        <f t="shared" si="55"/>
        <v>0.17930459719572647</v>
      </c>
      <c r="Y1264" s="12">
        <f t="shared" si="7"/>
        <v>1.1228212661786423</v>
      </c>
    </row>
    <row r="1265" spans="1:25">
      <c r="A1265" s="7" t="s">
        <v>136</v>
      </c>
      <c r="B1265" t="s">
        <v>70</v>
      </c>
      <c r="E1265" s="6">
        <f>SUM(E555:E566)</f>
        <v>3.1858039592742271</v>
      </c>
      <c r="F1265" s="6">
        <f t="shared" ref="F1265:J1265" si="61">SUM(F555:F566)</f>
        <v>0.38083100290442395</v>
      </c>
      <c r="G1265" s="6">
        <f t="shared" si="61"/>
        <v>0.37708725579903829</v>
      </c>
      <c r="H1265" s="6">
        <f t="shared" si="61"/>
        <v>0.17903924173987065</v>
      </c>
      <c r="I1265" s="6">
        <f t="shared" si="61"/>
        <v>3.5628912150732646</v>
      </c>
      <c r="J1265" s="53">
        <f t="shared" si="61"/>
        <v>0.55987024464429447</v>
      </c>
      <c r="K1265" s="15">
        <f t="shared" si="2"/>
        <v>8.2956515697198601</v>
      </c>
      <c r="L1265" s="15">
        <f t="shared" si="3"/>
        <v>0.98191367876989288</v>
      </c>
      <c r="M1265" s="15">
        <f t="shared" si="4"/>
        <v>9.2775652484897506</v>
      </c>
      <c r="N1265" s="59">
        <f t="shared" si="5"/>
        <v>7.3137378909499668</v>
      </c>
      <c r="O1265" s="15">
        <f>E1265/1.951269</f>
        <v>1.6326831202024052</v>
      </c>
      <c r="P1265" s="15">
        <f>G1265/1.951269</f>
        <v>0.19325231723511124</v>
      </c>
      <c r="Q1265" s="15">
        <f t="shared" si="13"/>
        <v>1.8259354374375165</v>
      </c>
      <c r="R1265" s="27">
        <f t="shared" si="14"/>
        <v>1.439430802967294</v>
      </c>
      <c r="S1265" s="5">
        <f t="shared" si="57"/>
        <v>0.50813524149746025</v>
      </c>
      <c r="T1265" s="5">
        <f t="shared" si="55"/>
        <v>0.55862691687963562</v>
      </c>
      <c r="U1265" s="5">
        <f t="shared" si="55"/>
        <v>0.10241475538701608</v>
      </c>
      <c r="V1265" s="5">
        <f t="shared" si="55"/>
        <v>9.8493270174848699E-2</v>
      </c>
      <c r="W1265" s="5">
        <f t="shared" si="55"/>
        <v>0.3580233615965509</v>
      </c>
      <c r="X1265" s="5">
        <f t="shared" si="55"/>
        <v>0.2239921450323398</v>
      </c>
      <c r="Y1265" s="12">
        <f t="shared" si="7"/>
        <v>8.4484530046595978</v>
      </c>
    </row>
    <row r="1266" spans="1:25">
      <c r="A1266" s="7" t="s">
        <v>137</v>
      </c>
      <c r="B1266" t="s">
        <v>70</v>
      </c>
      <c r="E1266" s="6">
        <f>SUM(E567:E578)</f>
        <v>1.8247124675671427</v>
      </c>
      <c r="F1266" s="6">
        <f t="shared" ref="F1266:J1266" si="62">SUM(F567:F578)</f>
        <v>0.21895394640206764</v>
      </c>
      <c r="G1266" s="6">
        <f t="shared" si="62"/>
        <v>0.7814724218399699</v>
      </c>
      <c r="H1266" s="6">
        <f t="shared" si="62"/>
        <v>0.36282821234841794</v>
      </c>
      <c r="I1266" s="6">
        <f t="shared" si="62"/>
        <v>2.6061848894071127</v>
      </c>
      <c r="J1266" s="53">
        <f t="shared" si="62"/>
        <v>0.58178215875048533</v>
      </c>
      <c r="K1266" s="15">
        <f t="shared" si="2"/>
        <v>4.7514470568079892</v>
      </c>
      <c r="L1266" s="15">
        <f t="shared" si="3"/>
        <v>2.0349095568348812</v>
      </c>
      <c r="M1266" s="15">
        <f t="shared" si="4"/>
        <v>6.7863566136428704</v>
      </c>
      <c r="N1266" s="59">
        <f t="shared" si="5"/>
        <v>2.716537499973108</v>
      </c>
      <c r="O1266" s="15">
        <f>E1266/0.699757</f>
        <v>2.6076373191938669</v>
      </c>
      <c r="P1266" s="15">
        <f>G1266/0.699757</f>
        <v>1.1167768551653932</v>
      </c>
      <c r="Q1266" s="15">
        <f t="shared" si="13"/>
        <v>3.7244141743592598</v>
      </c>
      <c r="R1266" s="27">
        <f t="shared" si="14"/>
        <v>1.4908604640284737</v>
      </c>
      <c r="S1266" s="5">
        <f t="shared" si="57"/>
        <v>0.29104135791892438</v>
      </c>
      <c r="T1266" s="5">
        <f t="shared" si="55"/>
        <v>0.32117544812367255</v>
      </c>
      <c r="U1266" s="5">
        <f t="shared" si="55"/>
        <v>0.21224346803990743</v>
      </c>
      <c r="V1266" s="5">
        <f t="shared" si="55"/>
        <v>0.19959946656728914</v>
      </c>
      <c r="W1266" s="5">
        <f t="shared" si="55"/>
        <v>0.26188705147667068</v>
      </c>
      <c r="X1266" s="5">
        <f t="shared" si="55"/>
        <v>0.23275863457051549</v>
      </c>
      <c r="Y1266" s="12">
        <f t="shared" si="7"/>
        <v>2.3349671934306695</v>
      </c>
    </row>
    <row r="1267" spans="1:25">
      <c r="A1267" s="7" t="s">
        <v>138</v>
      </c>
      <c r="B1267" t="s">
        <v>70</v>
      </c>
      <c r="E1267" s="6">
        <f>SUM(E579:E590)</f>
        <v>38.809517368890383</v>
      </c>
      <c r="F1267" s="6">
        <f t="shared" ref="F1267:J1267" si="63">SUM(F579:F590)</f>
        <v>3.7859227736690433</v>
      </c>
      <c r="G1267" s="6">
        <f t="shared" si="63"/>
        <v>22.764370314886129</v>
      </c>
      <c r="H1267" s="6">
        <f t="shared" si="63"/>
        <v>10.243414817573369</v>
      </c>
      <c r="I1267" s="6">
        <f t="shared" si="63"/>
        <v>61.573887683776476</v>
      </c>
      <c r="J1267" s="53">
        <f t="shared" si="63"/>
        <v>14.02933759124241</v>
      </c>
      <c r="K1267" s="15">
        <f t="shared" si="2"/>
        <v>101.05776682964844</v>
      </c>
      <c r="L1267" s="15">
        <f t="shared" si="3"/>
        <v>59.277120234162503</v>
      </c>
      <c r="M1267" s="15">
        <f t="shared" si="4"/>
        <v>160.33488706381087</v>
      </c>
      <c r="N1267" s="59">
        <f t="shared" si="5"/>
        <v>41.780646595485941</v>
      </c>
      <c r="O1267" s="15">
        <f>E1267/12.828837</f>
        <v>3.0251781489538283</v>
      </c>
      <c r="P1267" s="15">
        <f>G1267/12.828837</f>
        <v>1.7744687468463531</v>
      </c>
      <c r="Q1267" s="15">
        <f t="shared" si="13"/>
        <v>4.7996468958001817</v>
      </c>
      <c r="R1267" s="27">
        <f t="shared" si="14"/>
        <v>1.2507094021074752</v>
      </c>
      <c r="S1267" s="5">
        <f t="shared" si="57"/>
        <v>6.1901120510672003</v>
      </c>
      <c r="T1267" s="5">
        <f t="shared" si="55"/>
        <v>5.5534301316584527</v>
      </c>
      <c r="U1267" s="5">
        <f t="shared" si="55"/>
        <v>6.1826735894277851</v>
      </c>
      <c r="V1267" s="5">
        <f t="shared" si="55"/>
        <v>5.6351189456340647</v>
      </c>
      <c r="W1267" s="5">
        <f t="shared" si="55"/>
        <v>6.1873599064294762</v>
      </c>
      <c r="X1267" s="5">
        <f t="shared" si="55"/>
        <v>5.6128387791741714</v>
      </c>
      <c r="Y1267" s="12">
        <f t="shared" si="7"/>
        <v>1.7048359709520264</v>
      </c>
    </row>
    <row r="1268" spans="1:25">
      <c r="A1268" s="7" t="s">
        <v>139</v>
      </c>
      <c r="B1268" t="s">
        <v>70</v>
      </c>
      <c r="E1268" s="6">
        <f>SUM(E591:E602)</f>
        <v>8.3458356673204417</v>
      </c>
      <c r="F1268" s="6">
        <f t="shared" ref="F1268:J1268" si="64">SUM(F591:F602)</f>
        <v>1.2062890241776851</v>
      </c>
      <c r="G1268" s="6">
        <f t="shared" si="64"/>
        <v>3.2646310986680449</v>
      </c>
      <c r="H1268" s="6">
        <f t="shared" si="64"/>
        <v>1.1914328261224565</v>
      </c>
      <c r="I1268" s="6">
        <f t="shared" si="64"/>
        <v>11.610466765988484</v>
      </c>
      <c r="J1268" s="53">
        <f t="shared" si="64"/>
        <v>2.3977218503001407</v>
      </c>
      <c r="K1268" s="15">
        <f t="shared" si="2"/>
        <v>21.732079449735938</v>
      </c>
      <c r="L1268" s="15">
        <f t="shared" si="3"/>
        <v>8.5009129389090123</v>
      </c>
      <c r="M1268" s="15">
        <f t="shared" si="4"/>
        <v>30.232992388644945</v>
      </c>
      <c r="N1268" s="59">
        <f t="shared" si="5"/>
        <v>13.231166510826926</v>
      </c>
      <c r="O1268" s="15">
        <f>E1268/1.283566</f>
        <v>6.502069755135647</v>
      </c>
      <c r="P1268" s="15">
        <f>G1268/1.283566</f>
        <v>2.5434072721371903</v>
      </c>
      <c r="Q1268" s="15">
        <f t="shared" si="13"/>
        <v>9.0454770272728382</v>
      </c>
      <c r="R1268" s="27">
        <f t="shared" si="14"/>
        <v>3.9586624829984567</v>
      </c>
      <c r="S1268" s="5">
        <f t="shared" si="57"/>
        <v>1.3311595052691532</v>
      </c>
      <c r="T1268" s="5">
        <f t="shared" si="55"/>
        <v>1.7694607668568476</v>
      </c>
      <c r="U1268" s="5">
        <f t="shared" si="55"/>
        <v>0.88665525089269315</v>
      </c>
      <c r="V1268" s="5">
        <f t="shared" si="55"/>
        <v>0.65543237392034903</v>
      </c>
      <c r="W1268" s="5">
        <f t="shared" si="55"/>
        <v>1.1666980803899605</v>
      </c>
      <c r="X1268" s="5">
        <f t="shared" si="55"/>
        <v>0.95927737824477444</v>
      </c>
      <c r="Y1268" s="12">
        <f t="shared" si="7"/>
        <v>2.5564406559520632</v>
      </c>
    </row>
    <row r="1269" spans="1:25">
      <c r="A1269" s="7" t="s">
        <v>140</v>
      </c>
      <c r="B1269" t="s">
        <v>70</v>
      </c>
      <c r="E1269" s="6">
        <f>SUM(E603:E614)</f>
        <v>2.007100270755874</v>
      </c>
      <c r="F1269" s="6">
        <f t="shared" ref="F1269:J1269" si="65">SUM(F603:F614)</f>
        <v>0.19421179205929284</v>
      </c>
      <c r="G1269" s="6">
        <f t="shared" si="65"/>
        <v>0.83818203342452469</v>
      </c>
      <c r="H1269" s="6">
        <f t="shared" si="65"/>
        <v>0.2404195874121513</v>
      </c>
      <c r="I1269" s="6">
        <f t="shared" si="65"/>
        <v>2.8452823041803939</v>
      </c>
      <c r="J1269" s="53">
        <f t="shared" si="65"/>
        <v>0.4346313794714437</v>
      </c>
      <c r="K1269" s="15">
        <f t="shared" ref="K1269:K1318" si="66">E1269/0.384033</f>
        <v>5.2263744802031962</v>
      </c>
      <c r="L1269" s="15">
        <f t="shared" ref="L1269:L1318" si="67">G1269/0.384033</f>
        <v>2.1825781467335479</v>
      </c>
      <c r="M1269" s="15">
        <f t="shared" ref="M1269:M1318" si="68">I1269/0.384033</f>
        <v>7.4089526269367312</v>
      </c>
      <c r="N1269" s="59">
        <f t="shared" ref="N1269:N1318" si="69">K1269-L1269</f>
        <v>3.0437963334696483</v>
      </c>
      <c r="O1269" s="15">
        <f>E1269/0.568593</f>
        <v>3.5299419281557705</v>
      </c>
      <c r="P1269" s="15">
        <f>G1269/0.568593</f>
        <v>1.4741335778395526</v>
      </c>
      <c r="Q1269" s="15">
        <f t="shared" si="13"/>
        <v>5.0040755059953232</v>
      </c>
      <c r="R1269" s="27">
        <f t="shared" si="14"/>
        <v>2.0558083503162177</v>
      </c>
      <c r="S1269" s="5">
        <f t="shared" si="57"/>
        <v>0.32013218447455793</v>
      </c>
      <c r="T1269" s="5">
        <f t="shared" si="55"/>
        <v>0.28488209676295589</v>
      </c>
      <c r="U1269" s="5">
        <f t="shared" si="55"/>
        <v>0.22764547622026363</v>
      </c>
      <c r="V1269" s="5">
        <f t="shared" si="55"/>
        <v>0.13225989536257843</v>
      </c>
      <c r="W1269" s="5">
        <f t="shared" si="55"/>
        <v>0.28591317380788944</v>
      </c>
      <c r="X1269" s="5">
        <f t="shared" si="55"/>
        <v>0.1738867459334725</v>
      </c>
      <c r="Y1269" s="12">
        <f t="shared" si="7"/>
        <v>2.3945875605989189</v>
      </c>
    </row>
    <row r="1270" spans="1:25">
      <c r="A1270" s="7" t="s">
        <v>84</v>
      </c>
      <c r="B1270" t="s">
        <v>70</v>
      </c>
      <c r="E1270" s="6">
        <f>SUM(E615:E626)</f>
        <v>0.80078598866660733</v>
      </c>
      <c r="F1270" s="6">
        <f t="shared" ref="F1270:J1270" si="70">SUM(F615:F626)</f>
        <v>9.5486817762690024E-2</v>
      </c>
      <c r="G1270" s="6">
        <f t="shared" si="70"/>
        <v>0.13679900144216439</v>
      </c>
      <c r="H1270" s="6">
        <f t="shared" si="70"/>
        <v>9.3329447605513829E-2</v>
      </c>
      <c r="I1270" s="6">
        <f t="shared" si="70"/>
        <v>0.93758499010877117</v>
      </c>
      <c r="J1270" s="53">
        <f t="shared" si="70"/>
        <v>0.18881626536820378</v>
      </c>
      <c r="K1270" s="15">
        <f t="shared" si="66"/>
        <v>2.0852009818599111</v>
      </c>
      <c r="L1270" s="15">
        <f t="shared" si="67"/>
        <v>0.356216787208819</v>
      </c>
      <c r="M1270" s="15">
        <f t="shared" si="68"/>
        <v>2.4414177690687286</v>
      </c>
      <c r="N1270" s="59">
        <f t="shared" si="69"/>
        <v>1.7289841946510922</v>
      </c>
      <c r="O1270" s="15">
        <f>E1270/0.774769</f>
        <v>1.0335803170578679</v>
      </c>
      <c r="P1270" s="15">
        <f>G1270/0.774769</f>
        <v>0.17656746906776649</v>
      </c>
      <c r="Q1270" s="15">
        <f t="shared" si="13"/>
        <v>1.2101477861256345</v>
      </c>
      <c r="R1270" s="27">
        <f t="shared" si="14"/>
        <v>0.85701284799010136</v>
      </c>
      <c r="S1270" s="5">
        <f t="shared" si="57"/>
        <v>0.12772524202386532</v>
      </c>
      <c r="T1270" s="5">
        <f t="shared" si="55"/>
        <v>0.14006608233733037</v>
      </c>
      <c r="U1270" s="5">
        <f t="shared" si="55"/>
        <v>3.7153831253724012E-2</v>
      </c>
      <c r="V1270" s="5">
        <f t="shared" si="55"/>
        <v>5.1342501280445277E-2</v>
      </c>
      <c r="W1270" s="5">
        <f t="shared" si="55"/>
        <v>9.4214869239084689E-2</v>
      </c>
      <c r="X1270" s="5">
        <f t="shared" si="55"/>
        <v>7.5541361058918108E-2</v>
      </c>
      <c r="Y1270" s="12">
        <f t="shared" ref="Y1270:Y1318" si="71">E1270/G1270</f>
        <v>5.8537414763598408</v>
      </c>
    </row>
    <row r="1271" spans="1:25">
      <c r="A1271" s="7" t="s">
        <v>141</v>
      </c>
      <c r="B1271" t="s">
        <v>70</v>
      </c>
      <c r="E1271" s="6">
        <f>SUM(E627:E638)</f>
        <v>3.5953208369086087</v>
      </c>
      <c r="F1271" s="6">
        <f t="shared" ref="F1271:J1271" si="72">SUM(F627:F638)</f>
        <v>0.41822226007788904</v>
      </c>
      <c r="G1271" s="6">
        <f t="shared" si="72"/>
        <v>2.6269396706457862</v>
      </c>
      <c r="H1271" s="6">
        <f t="shared" si="72"/>
        <v>1.5405871751078515</v>
      </c>
      <c r="I1271" s="6">
        <f t="shared" si="72"/>
        <v>6.2222605075543864</v>
      </c>
      <c r="J1271" s="53">
        <f t="shared" si="72"/>
        <v>1.9588094351857406</v>
      </c>
      <c r="K1271" s="15">
        <f t="shared" si="66"/>
        <v>9.3620101317038085</v>
      </c>
      <c r="L1271" s="15">
        <f t="shared" si="67"/>
        <v>6.8404008786895556</v>
      </c>
      <c r="M1271" s="15">
        <f t="shared" si="68"/>
        <v>16.202411010393341</v>
      </c>
      <c r="N1271" s="59">
        <f t="shared" si="69"/>
        <v>2.5216092530142529</v>
      </c>
      <c r="O1271" s="15">
        <f>E1271/1.3161</f>
        <v>2.731799131455519</v>
      </c>
      <c r="P1271" s="15">
        <f>G1271/1.3161</f>
        <v>1.9960030929608585</v>
      </c>
      <c r="Q1271" s="15">
        <f t="shared" si="13"/>
        <v>4.7278022244163775</v>
      </c>
      <c r="R1271" s="27">
        <f t="shared" si="14"/>
        <v>0.73579603849466046</v>
      </c>
      <c r="S1271" s="5">
        <f t="shared" si="57"/>
        <v>0.57345312049257524</v>
      </c>
      <c r="T1271" s="5">
        <f t="shared" si="55"/>
        <v>0.61347476948030344</v>
      </c>
      <c r="U1271" s="5">
        <f t="shared" si="55"/>
        <v>0.71346188355147</v>
      </c>
      <c r="V1271" s="5">
        <f t="shared" si="55"/>
        <v>0.8475095593080465</v>
      </c>
      <c r="W1271" s="5">
        <f t="shared" si="55"/>
        <v>0.62525474093047029</v>
      </c>
      <c r="X1271" s="5">
        <f t="shared" si="55"/>
        <v>0.78367788124835713</v>
      </c>
      <c r="Y1271" s="12">
        <f t="shared" si="71"/>
        <v>1.3686347185981487</v>
      </c>
    </row>
    <row r="1272" spans="1:25">
      <c r="A1272" s="7" t="s">
        <v>142</v>
      </c>
      <c r="B1272" t="s">
        <v>70</v>
      </c>
      <c r="E1272" s="6">
        <f>SUM(E639:E650)</f>
        <v>9.239420312724917</v>
      </c>
      <c r="F1272" s="6">
        <f t="shared" ref="F1272:J1272" si="73">SUM(F639:F650)</f>
        <v>1.0297139609569401</v>
      </c>
      <c r="G1272" s="6">
        <f t="shared" si="73"/>
        <v>2.2632616736552547</v>
      </c>
      <c r="H1272" s="6">
        <f t="shared" si="73"/>
        <v>0.63743813080168898</v>
      </c>
      <c r="I1272" s="6">
        <f t="shared" si="73"/>
        <v>11.502681986380162</v>
      </c>
      <c r="J1272" s="53">
        <f t="shared" si="73"/>
        <v>1.66715209175863</v>
      </c>
      <c r="K1272" s="15">
        <f t="shared" si="66"/>
        <v>24.058922834040086</v>
      </c>
      <c r="L1272" s="15">
        <f t="shared" si="67"/>
        <v>5.8934041440585956</v>
      </c>
      <c r="M1272" s="15">
        <f t="shared" si="68"/>
        <v>29.952326978098657</v>
      </c>
      <c r="N1272" s="59">
        <f t="shared" si="69"/>
        <v>18.165518689981489</v>
      </c>
      <c r="O1272" s="15">
        <f>E1272/5.564635</f>
        <v>1.6603820938345313</v>
      </c>
      <c r="P1272" s="15">
        <f>G1272/5.564635</f>
        <v>0.40672239484804568</v>
      </c>
      <c r="Q1272" s="15">
        <f t="shared" si="13"/>
        <v>2.0671044886825771</v>
      </c>
      <c r="R1272" s="27">
        <f t="shared" si="14"/>
        <v>1.2536596989864857</v>
      </c>
      <c r="S1272" s="5">
        <f t="shared" si="57"/>
        <v>1.4736861187693975</v>
      </c>
      <c r="T1272" s="5">
        <f t="shared" si="55"/>
        <v>1.5104493355065833</v>
      </c>
      <c r="U1272" s="5">
        <f t="shared" si="55"/>
        <v>0.61468900664131831</v>
      </c>
      <c r="V1272" s="5">
        <f t="shared" si="55"/>
        <v>0.35066818551443818</v>
      </c>
      <c r="W1272" s="5">
        <f t="shared" si="55"/>
        <v>1.1558671381032422</v>
      </c>
      <c r="X1272" s="5">
        <f t="shared" si="55"/>
        <v>0.66699199805737208</v>
      </c>
      <c r="Y1272" s="12">
        <f t="shared" si="71"/>
        <v>4.0823473574767419</v>
      </c>
    </row>
    <row r="1273" spans="1:25">
      <c r="A1273" s="7" t="s">
        <v>143</v>
      </c>
      <c r="B1273" t="s">
        <v>70</v>
      </c>
      <c r="E1273" s="6">
        <f>SUM(E651:E662)</f>
        <v>7.4487349243067777</v>
      </c>
      <c r="F1273" s="6">
        <f t="shared" ref="F1273:J1273" si="74">SUM(F651:F662)</f>
        <v>0.66142391329441985</v>
      </c>
      <c r="G1273" s="6">
        <f t="shared" si="74"/>
        <v>5.1341391105028817</v>
      </c>
      <c r="H1273" s="6">
        <f t="shared" si="74"/>
        <v>1.1197955033315665</v>
      </c>
      <c r="I1273" s="6">
        <f t="shared" si="74"/>
        <v>12.582874034809663</v>
      </c>
      <c r="J1273" s="53">
        <f t="shared" si="74"/>
        <v>1.7812194166259872</v>
      </c>
      <c r="K1273" s="15">
        <f t="shared" si="66"/>
        <v>19.396080348060654</v>
      </c>
      <c r="L1273" s="15">
        <f t="shared" si="67"/>
        <v>13.369005034731082</v>
      </c>
      <c r="M1273" s="15">
        <f t="shared" si="68"/>
        <v>32.765085382791746</v>
      </c>
      <c r="N1273" s="59">
        <f t="shared" si="69"/>
        <v>6.027075313329572</v>
      </c>
      <c r="O1273" s="15">
        <f>E1273/1.555908</f>
        <v>4.787387766054791</v>
      </c>
      <c r="P1273" s="15">
        <f>G1273/1.555908</f>
        <v>3.2997703659232305</v>
      </c>
      <c r="Q1273" s="15">
        <f t="shared" si="13"/>
        <v>8.0871581319780219</v>
      </c>
      <c r="R1273" s="27">
        <f t="shared" si="14"/>
        <v>1.4876174001315605</v>
      </c>
      <c r="S1273" s="5">
        <f t="shared" si="57"/>
        <v>1.1880720747410527</v>
      </c>
      <c r="T1273" s="5">
        <f t="shared" si="55"/>
        <v>0.97021828216768047</v>
      </c>
      <c r="U1273" s="5">
        <f t="shared" si="55"/>
        <v>1.3944030010000834</v>
      </c>
      <c r="V1273" s="5">
        <f t="shared" si="55"/>
        <v>0.6160231688785992</v>
      </c>
      <c r="W1273" s="5">
        <f t="shared" si="55"/>
        <v>1.2644121272717204</v>
      </c>
      <c r="X1273" s="5">
        <f t="shared" si="55"/>
        <v>0.71262790212541749</v>
      </c>
      <c r="Y1273" s="12">
        <f t="shared" si="71"/>
        <v>1.4508245226680632</v>
      </c>
    </row>
    <row r="1274" spans="1:25">
      <c r="A1274" s="7" t="s">
        <v>144</v>
      </c>
      <c r="B1274" t="s">
        <v>70</v>
      </c>
      <c r="E1274" s="6">
        <f>SUM(E663:E674)</f>
        <v>13.804162909269273</v>
      </c>
      <c r="F1274" s="6">
        <f t="shared" ref="F1274:J1274" si="75">SUM(F663:F674)</f>
        <v>1.2424171629558816</v>
      </c>
      <c r="G1274" s="6">
        <f t="shared" si="75"/>
        <v>7.7340325871647524</v>
      </c>
      <c r="H1274" s="6">
        <f t="shared" si="75"/>
        <v>3.4332452924128147</v>
      </c>
      <c r="I1274" s="6">
        <f t="shared" si="75"/>
        <v>21.538195496434017</v>
      </c>
      <c r="J1274" s="53">
        <f t="shared" si="75"/>
        <v>4.6756624553686947</v>
      </c>
      <c r="K1274" s="15">
        <f t="shared" si="66"/>
        <v>35.945251864473292</v>
      </c>
      <c r="L1274" s="15">
        <f t="shared" si="67"/>
        <v>20.138979168885882</v>
      </c>
      <c r="M1274" s="15">
        <f t="shared" si="68"/>
        <v>56.084231033359153</v>
      </c>
      <c r="N1274" s="59">
        <f t="shared" si="69"/>
        <v>15.80627269558741</v>
      </c>
      <c r="O1274" s="15">
        <f>E1274/3.279833</f>
        <v>4.2088005423658075</v>
      </c>
      <c r="P1274" s="15">
        <f>G1274/3.279833</f>
        <v>2.3580568239799868</v>
      </c>
      <c r="Q1274" s="15">
        <f t="shared" si="13"/>
        <v>6.5668573663457943</v>
      </c>
      <c r="R1274" s="27">
        <f t="shared" si="14"/>
        <v>1.8507437183858206</v>
      </c>
      <c r="S1274" s="5">
        <f t="shared" si="57"/>
        <v>2.2017618608176392</v>
      </c>
      <c r="T1274" s="5">
        <f t="shared" si="55"/>
        <v>1.8224557977874793</v>
      </c>
      <c r="U1274" s="5">
        <f t="shared" si="55"/>
        <v>2.1005192919906404</v>
      </c>
      <c r="V1274" s="5">
        <f t="shared" si="55"/>
        <v>1.88870078356034</v>
      </c>
      <c r="W1274" s="5">
        <f t="shared" si="55"/>
        <v>2.164303283168985</v>
      </c>
      <c r="X1274" s="5">
        <f t="shared" si="55"/>
        <v>1.870632834739423</v>
      </c>
      <c r="Y1274" s="12">
        <f t="shared" si="71"/>
        <v>1.7848596774958498</v>
      </c>
    </row>
    <row r="1275" spans="1:25">
      <c r="A1275" s="7" t="s">
        <v>145</v>
      </c>
      <c r="B1275" t="s">
        <v>70</v>
      </c>
      <c r="E1275" s="6">
        <f>SUM(E675:E686)</f>
        <v>0.76927457643610009</v>
      </c>
      <c r="F1275" s="6">
        <f t="shared" ref="F1275:J1275" si="76">SUM(F675:F686)</f>
        <v>0.10135577340299479</v>
      </c>
      <c r="G1275" s="6">
        <f t="shared" si="76"/>
        <v>0.42960343610770324</v>
      </c>
      <c r="H1275" s="6">
        <f t="shared" si="76"/>
        <v>0.24740634469702247</v>
      </c>
      <c r="I1275" s="6">
        <f t="shared" si="76"/>
        <v>1.1988780125438039</v>
      </c>
      <c r="J1275" s="53">
        <f t="shared" si="76"/>
        <v>0.34876211810001723</v>
      </c>
      <c r="K1275" s="15">
        <f t="shared" si="66"/>
        <v>2.0031470640181963</v>
      </c>
      <c r="L1275" s="15">
        <f t="shared" si="67"/>
        <v>1.1186628131116421</v>
      </c>
      <c r="M1275" s="15">
        <f t="shared" si="68"/>
        <v>3.1218098771298401</v>
      </c>
      <c r="N1275" s="59">
        <f t="shared" si="69"/>
        <v>0.88448425090655425</v>
      </c>
      <c r="O1275" s="15">
        <f>E1275/0.514453</f>
        <v>1.4953252803192907</v>
      </c>
      <c r="P1275" s="15">
        <f>G1275/0.514453</f>
        <v>0.83506838546515072</v>
      </c>
      <c r="Q1275" s="15">
        <f t="shared" si="13"/>
        <v>2.3303936657844413</v>
      </c>
      <c r="R1275" s="27">
        <f t="shared" si="14"/>
        <v>0.66025689485413996</v>
      </c>
      <c r="S1275" s="5">
        <f t="shared" si="57"/>
        <v>0.12269917661985262</v>
      </c>
      <c r="T1275" s="5">
        <f t="shared" si="55"/>
        <v>0.14867503636061824</v>
      </c>
      <c r="U1275" s="5">
        <f t="shared" si="55"/>
        <v>0.11667785146745932</v>
      </c>
      <c r="V1275" s="5">
        <f t="shared" si="55"/>
        <v>0.13610345818276021</v>
      </c>
      <c r="W1275" s="5">
        <f t="shared" si="55"/>
        <v>0.12047135606589052</v>
      </c>
      <c r="X1275" s="5">
        <f t="shared" si="55"/>
        <v>0.13953228571537585</v>
      </c>
      <c r="Y1275" s="12">
        <f t="shared" si="71"/>
        <v>1.7906620659412975</v>
      </c>
    </row>
    <row r="1276" spans="1:25">
      <c r="A1276" s="7" t="s">
        <v>146</v>
      </c>
      <c r="B1276" t="s">
        <v>70</v>
      </c>
      <c r="E1276" s="6">
        <f>SUM(E687:E698)</f>
        <v>9.1126475867729795</v>
      </c>
      <c r="F1276" s="6">
        <f t="shared" ref="F1276:J1276" si="77">SUM(F687:F698)</f>
        <v>1.2010478042458126</v>
      </c>
      <c r="G1276" s="6">
        <f t="shared" si="77"/>
        <v>4.3634856382532456</v>
      </c>
      <c r="H1276" s="6">
        <f t="shared" si="77"/>
        <v>1.2196211582807048</v>
      </c>
      <c r="I1276" s="6">
        <f t="shared" si="77"/>
        <v>13.476133225026226</v>
      </c>
      <c r="J1276" s="53">
        <f t="shared" si="77"/>
        <v>2.4206689625265159</v>
      </c>
      <c r="K1276" s="15">
        <f t="shared" si="66"/>
        <v>23.728813895610479</v>
      </c>
      <c r="L1276" s="15">
        <f t="shared" si="67"/>
        <v>11.362267404762729</v>
      </c>
      <c r="M1276" s="15">
        <f t="shared" si="68"/>
        <v>35.091081300373212</v>
      </c>
      <c r="N1276" s="59">
        <f t="shared" si="69"/>
        <v>12.36654649084775</v>
      </c>
      <c r="O1276" s="15">
        <f>E1276/1.589934</f>
        <v>5.7314628071183957</v>
      </c>
      <c r="P1276" s="15">
        <f>G1276/1.589934</f>
        <v>2.7444445104345498</v>
      </c>
      <c r="Q1276" s="15">
        <f t="shared" si="13"/>
        <v>8.4759073175529451</v>
      </c>
      <c r="R1276" s="27">
        <f t="shared" si="14"/>
        <v>2.9870182966838459</v>
      </c>
      <c r="S1276" s="5">
        <f t="shared" si="57"/>
        <v>1.4534658884789078</v>
      </c>
      <c r="T1276" s="5">
        <f t="shared" si="55"/>
        <v>1.7617726151336413</v>
      </c>
      <c r="U1276" s="5">
        <f t="shared" si="55"/>
        <v>1.1850978981761804</v>
      </c>
      <c r="V1276" s="5">
        <f t="shared" si="55"/>
        <v>0.67093937109069302</v>
      </c>
      <c r="W1276" s="5">
        <f t="shared" si="55"/>
        <v>1.354172840903773</v>
      </c>
      <c r="X1276" s="5">
        <f t="shared" si="55"/>
        <v>0.96845802847409534</v>
      </c>
      <c r="Y1276" s="12">
        <f t="shared" si="71"/>
        <v>2.0883872074392524</v>
      </c>
    </row>
    <row r="1277" spans="1:25">
      <c r="A1277" s="7" t="s">
        <v>147</v>
      </c>
      <c r="B1277" t="s">
        <v>70</v>
      </c>
      <c r="E1277" s="6">
        <f>SUM(E699:E710)</f>
        <v>2.2400443982838172</v>
      </c>
      <c r="F1277" s="6">
        <f t="shared" ref="F1277:J1277" si="78">SUM(F699:F710)</f>
        <v>0.24348378083383093</v>
      </c>
      <c r="G1277" s="6">
        <f t="shared" si="78"/>
        <v>1.2130726127353348</v>
      </c>
      <c r="H1277" s="6">
        <f t="shared" si="78"/>
        <v>0.27395585832533453</v>
      </c>
      <c r="I1277" s="6">
        <f t="shared" si="78"/>
        <v>3.4531170110191551</v>
      </c>
      <c r="J1277" s="53">
        <f t="shared" si="78"/>
        <v>0.51743963915916558</v>
      </c>
      <c r="K1277" s="15">
        <f t="shared" si="66"/>
        <v>5.8329476849224342</v>
      </c>
      <c r="L1277" s="15">
        <f t="shared" si="67"/>
        <v>3.1587718053795761</v>
      </c>
      <c r="M1277" s="15">
        <f t="shared" si="68"/>
        <v>8.9917194903020192</v>
      </c>
      <c r="N1277" s="59">
        <f t="shared" si="69"/>
        <v>2.6741758795428581</v>
      </c>
      <c r="O1277" s="15">
        <f>E1277/0.862477</f>
        <v>2.5972221848047159</v>
      </c>
      <c r="P1277" s="15">
        <f>G1277/0.862477</f>
        <v>1.4064985068997025</v>
      </c>
      <c r="Q1277" s="15">
        <f t="shared" si="13"/>
        <v>4.0037206917044186</v>
      </c>
      <c r="R1277" s="27">
        <f t="shared" si="14"/>
        <v>1.1907236779050134</v>
      </c>
      <c r="S1277" s="5">
        <f t="shared" si="57"/>
        <v>0.35728673698625496</v>
      </c>
      <c r="T1277" s="5">
        <f t="shared" si="55"/>
        <v>0.3571573552574856</v>
      </c>
      <c r="U1277" s="5">
        <f t="shared" si="55"/>
        <v>0.32946362675854368</v>
      </c>
      <c r="V1277" s="5">
        <f t="shared" si="55"/>
        <v>0.15070890664976988</v>
      </c>
      <c r="W1277" s="5">
        <f t="shared" si="55"/>
        <v>0.34699250851134666</v>
      </c>
      <c r="X1277" s="5">
        <f t="shared" si="55"/>
        <v>0.20701656465715251</v>
      </c>
      <c r="Y1277" s="12">
        <f t="shared" si="71"/>
        <v>1.8465872320971641</v>
      </c>
    </row>
    <row r="1278" spans="1:25">
      <c r="A1278" s="7" t="s">
        <v>148</v>
      </c>
      <c r="B1278" t="s">
        <v>70</v>
      </c>
      <c r="E1278" s="6">
        <f>SUM(E711:E722)</f>
        <v>2.6613713904567864</v>
      </c>
      <c r="F1278" s="6">
        <f t="shared" ref="F1278:J1278" si="79">SUM(F711:F722)</f>
        <v>0.32003132427159681</v>
      </c>
      <c r="G1278" s="6">
        <f t="shared" si="79"/>
        <v>4.5867127804887584</v>
      </c>
      <c r="H1278" s="6">
        <f t="shared" si="79"/>
        <v>6.382214893679274</v>
      </c>
      <c r="I1278" s="6">
        <f t="shared" si="79"/>
        <v>7.2480841709455381</v>
      </c>
      <c r="J1278" s="53">
        <f t="shared" si="79"/>
        <v>6.7022462179508695</v>
      </c>
      <c r="K1278" s="15">
        <f t="shared" si="66"/>
        <v>6.9300591106930556</v>
      </c>
      <c r="L1278" s="15">
        <f t="shared" si="67"/>
        <v>11.943538134714355</v>
      </c>
      <c r="M1278" s="15">
        <f t="shared" si="68"/>
        <v>18.873597245407396</v>
      </c>
      <c r="N1278" s="59">
        <f t="shared" si="69"/>
        <v>-5.0134790240212999</v>
      </c>
      <c r="O1278" s="15">
        <f>E1278/1.167764</f>
        <v>2.2790318852583109</v>
      </c>
      <c r="P1278" s="15">
        <f>G1278/1.167764</f>
        <v>3.9277737457986017</v>
      </c>
      <c r="Q1278" s="15">
        <f t="shared" si="13"/>
        <v>6.2068056310569126</v>
      </c>
      <c r="R1278" s="27">
        <f t="shared" si="14"/>
        <v>-1.6487418605402908</v>
      </c>
      <c r="S1278" s="5">
        <f t="shared" si="57"/>
        <v>0.42448832743376735</v>
      </c>
      <c r="T1278" s="5">
        <f t="shared" si="55"/>
        <v>0.4694421163699648</v>
      </c>
      <c r="U1278" s="5">
        <f t="shared" si="55"/>
        <v>1.2457251212292353</v>
      </c>
      <c r="V1278" s="5">
        <f t="shared" si="55"/>
        <v>3.5109912761494373</v>
      </c>
      <c r="W1278" s="5">
        <f t="shared" si="55"/>
        <v>0.72833642774111751</v>
      </c>
      <c r="X1278" s="5">
        <f t="shared" si="55"/>
        <v>2.6814257790168865</v>
      </c>
      <c r="Y1278" s="12">
        <f t="shared" si="71"/>
        <v>0.58023502186094844</v>
      </c>
    </row>
    <row r="1279" spans="1:25">
      <c r="A1279" s="7" t="s">
        <v>149</v>
      </c>
      <c r="B1279" t="s">
        <v>70</v>
      </c>
      <c r="E1279" s="6">
        <f>SUM(E723:E734)</f>
        <v>33.218736700293604</v>
      </c>
      <c r="F1279" s="6">
        <f t="shared" ref="F1279:J1279" si="80">SUM(F723:F734)</f>
        <v>3.6367766418661271</v>
      </c>
      <c r="G1279" s="6">
        <f t="shared" si="80"/>
        <v>12.687424684697172</v>
      </c>
      <c r="H1279" s="6">
        <f t="shared" si="80"/>
        <v>6.3343283859082069</v>
      </c>
      <c r="I1279" s="6">
        <f t="shared" si="80"/>
        <v>45.906161384990753</v>
      </c>
      <c r="J1279" s="53">
        <f t="shared" si="80"/>
        <v>9.9711050277743372</v>
      </c>
      <c r="K1279" s="15">
        <f t="shared" si="66"/>
        <v>86.499693256292048</v>
      </c>
      <c r="L1279" s="15">
        <f t="shared" si="67"/>
        <v>33.037329304245134</v>
      </c>
      <c r="M1279" s="15">
        <f t="shared" si="68"/>
        <v>119.53702256053712</v>
      </c>
      <c r="N1279" s="59">
        <f t="shared" si="69"/>
        <v>53.462363952046914</v>
      </c>
      <c r="O1279" s="15">
        <f>E1279/18.897109</f>
        <v>1.7578740060341296</v>
      </c>
      <c r="P1279" s="15">
        <f>G1279/18.897109</f>
        <v>0.67139500992967616</v>
      </c>
      <c r="Q1279" s="15">
        <f t="shared" si="13"/>
        <v>2.429269015963806</v>
      </c>
      <c r="R1279" s="27">
        <f t="shared" si="14"/>
        <v>1.0864789961044534</v>
      </c>
      <c r="S1279" s="5">
        <f t="shared" si="57"/>
        <v>5.2983833943409557</v>
      </c>
      <c r="T1279" s="5">
        <f t="shared" si="55"/>
        <v>5.3346531856163359</v>
      </c>
      <c r="U1279" s="5">
        <f t="shared" si="55"/>
        <v>3.4458324315975584</v>
      </c>
      <c r="V1279" s="5">
        <f t="shared" si="55"/>
        <v>3.4846478963306242</v>
      </c>
      <c r="W1279" s="5">
        <f t="shared" si="55"/>
        <v>4.6129609985047493</v>
      </c>
      <c r="X1279" s="5">
        <f t="shared" si="55"/>
        <v>3.9892264768114472</v>
      </c>
      <c r="Y1279" s="12">
        <f t="shared" si="71"/>
        <v>2.6182410950868618</v>
      </c>
    </row>
    <row r="1280" spans="1:25">
      <c r="A1280" s="7" t="s">
        <v>150</v>
      </c>
      <c r="B1280" t="s">
        <v>70</v>
      </c>
      <c r="E1280" s="6">
        <f>SUM(E735:E746)</f>
        <v>1.2169957934052036</v>
      </c>
      <c r="F1280" s="6">
        <f t="shared" ref="F1280:J1280" si="81">SUM(F735:F746)</f>
        <v>0.13356802717953087</v>
      </c>
      <c r="G1280" s="6">
        <f t="shared" si="81"/>
        <v>0.78467324387006754</v>
      </c>
      <c r="H1280" s="6">
        <f t="shared" si="81"/>
        <v>0.81059029721275444</v>
      </c>
      <c r="I1280" s="6">
        <f t="shared" si="81"/>
        <v>2.0016690372752723</v>
      </c>
      <c r="J1280" s="53">
        <f t="shared" si="81"/>
        <v>0.94415832439228575</v>
      </c>
      <c r="K1280" s="15">
        <f t="shared" si="66"/>
        <v>3.1689875437923396</v>
      </c>
      <c r="L1280" s="15">
        <f t="shared" si="67"/>
        <v>2.0432443146033479</v>
      </c>
      <c r="M1280" s="15">
        <f t="shared" si="68"/>
        <v>5.2122318583956906</v>
      </c>
      <c r="N1280" s="59">
        <f t="shared" si="69"/>
        <v>1.1257432291889917</v>
      </c>
      <c r="O1280" s="15">
        <f>E1280/0.547184</f>
        <v>2.2241070524818043</v>
      </c>
      <c r="P1280" s="15">
        <f>G1280/0.547184</f>
        <v>1.4340208117745905</v>
      </c>
      <c r="Q1280" s="15">
        <f t="shared" si="13"/>
        <v>3.6581278642563948</v>
      </c>
      <c r="R1280" s="27">
        <f t="shared" si="14"/>
        <v>0.79008624070721378</v>
      </c>
      <c r="S1280" s="5">
        <f t="shared" si="57"/>
        <v>0.1941106418626671</v>
      </c>
      <c r="T1280" s="5">
        <f t="shared" si="55"/>
        <v>0.19592600037272312</v>
      </c>
      <c r="U1280" s="5">
        <f t="shared" si="55"/>
        <v>0.21311279311045428</v>
      </c>
      <c r="V1280" s="5">
        <f t="shared" si="55"/>
        <v>0.44592285115061181</v>
      </c>
      <c r="W1280" s="5">
        <f t="shared" si="55"/>
        <v>0.20114121769903331</v>
      </c>
      <c r="X1280" s="5">
        <f t="shared" si="55"/>
        <v>0.3777376103727948</v>
      </c>
      <c r="Y1280" s="12">
        <f t="shared" si="71"/>
        <v>1.5509586989393045</v>
      </c>
    </row>
    <row r="1281" spans="1:25">
      <c r="A1281" s="7" t="s">
        <v>151</v>
      </c>
      <c r="B1281" t="s">
        <v>70</v>
      </c>
      <c r="E1281" s="6">
        <f>SUM(E747:E758)</f>
        <v>3.4114311101029671</v>
      </c>
      <c r="F1281" s="6">
        <f t="shared" ref="F1281:J1281" si="82">SUM(F747:F758)</f>
        <v>0.39136606568648913</v>
      </c>
      <c r="G1281" s="6">
        <f t="shared" si="82"/>
        <v>1.4500741424497221</v>
      </c>
      <c r="H1281" s="6">
        <f t="shared" si="82"/>
        <v>0.63646351125895451</v>
      </c>
      <c r="I1281" s="6">
        <f t="shared" si="82"/>
        <v>4.8615052525526838</v>
      </c>
      <c r="J1281" s="53">
        <f t="shared" si="82"/>
        <v>1.0278295769454437</v>
      </c>
      <c r="K1281" s="15">
        <f t="shared" si="66"/>
        <v>8.8831717849845369</v>
      </c>
      <c r="L1281" s="15">
        <f t="shared" si="67"/>
        <v>3.7759102536753928</v>
      </c>
      <c r="M1281" s="15">
        <f t="shared" si="68"/>
        <v>12.659082038659916</v>
      </c>
      <c r="N1281" s="59">
        <f t="shared" si="69"/>
        <v>5.1072615313091436</v>
      </c>
      <c r="O1281" s="15">
        <f>E1281/1.252987</f>
        <v>2.7226388702380526</v>
      </c>
      <c r="P1281" s="15">
        <f>G1281/1.252987</f>
        <v>1.1572938445887484</v>
      </c>
      <c r="Q1281" s="15">
        <f t="shared" si="13"/>
        <v>3.879932714826801</v>
      </c>
      <c r="R1281" s="27">
        <f t="shared" si="14"/>
        <v>1.5653450256493042</v>
      </c>
      <c r="S1281" s="5">
        <f t="shared" si="57"/>
        <v>0.54412273735105465</v>
      </c>
      <c r="T1281" s="5">
        <f t="shared" si="55"/>
        <v>0.57408041093919204</v>
      </c>
      <c r="U1281" s="5">
        <f t="shared" si="55"/>
        <v>0.39383189516001715</v>
      </c>
      <c r="V1281" s="5">
        <f t="shared" si="55"/>
        <v>0.35013202670920984</v>
      </c>
      <c r="W1281" s="5">
        <f t="shared" si="55"/>
        <v>0.48851686674424888</v>
      </c>
      <c r="X1281" s="5">
        <f t="shared" si="55"/>
        <v>0.41121269413766204</v>
      </c>
      <c r="Y1281" s="12">
        <f t="shared" si="71"/>
        <v>2.3525908160390845</v>
      </c>
    </row>
    <row r="1282" spans="1:25">
      <c r="A1282" s="7" t="s">
        <v>152</v>
      </c>
      <c r="B1282" t="s">
        <v>70</v>
      </c>
      <c r="E1282" s="6">
        <f>SUM(E759:E770)</f>
        <v>2.1907968683789893</v>
      </c>
      <c r="F1282" s="6">
        <f t="shared" ref="F1282:J1282" si="83">SUM(F759:F770)</f>
        <v>0.24450636320302652</v>
      </c>
      <c r="G1282" s="6">
        <f t="shared" si="83"/>
        <v>0.90120367728371631</v>
      </c>
      <c r="H1282" s="6">
        <f t="shared" si="83"/>
        <v>0.48533771692793964</v>
      </c>
      <c r="I1282" s="6">
        <f t="shared" si="83"/>
        <v>3.0920005456627084</v>
      </c>
      <c r="J1282" s="53">
        <f t="shared" si="83"/>
        <v>0.72984408013096647</v>
      </c>
      <c r="K1282" s="15">
        <f t="shared" si="66"/>
        <v>5.7047099295607131</v>
      </c>
      <c r="L1282" s="15">
        <f t="shared" si="67"/>
        <v>2.3466829081972547</v>
      </c>
      <c r="M1282" s="15">
        <f t="shared" si="68"/>
        <v>8.0513928377579749</v>
      </c>
      <c r="N1282" s="59">
        <f t="shared" si="69"/>
        <v>3.3580270213634584</v>
      </c>
      <c r="O1282" s="15">
        <f>E1282/0.86535</f>
        <v>2.5316887598994504</v>
      </c>
      <c r="P1282" s="15">
        <f>G1282/0.86535</f>
        <v>1.0414325732752254</v>
      </c>
      <c r="Q1282" s="15">
        <f t="shared" si="13"/>
        <v>3.5731213331746758</v>
      </c>
      <c r="R1282" s="27">
        <f t="shared" si="14"/>
        <v>1.490256186624225</v>
      </c>
      <c r="S1282" s="5">
        <f t="shared" si="57"/>
        <v>0.34943176354117078</v>
      </c>
      <c r="T1282" s="5">
        <f t="shared" si="55"/>
        <v>0.35865734352472911</v>
      </c>
      <c r="U1282" s="5">
        <f t="shared" si="55"/>
        <v>0.24476179649009128</v>
      </c>
      <c r="V1282" s="5">
        <f t="shared" si="55"/>
        <v>0.26699453379545096</v>
      </c>
      <c r="W1282" s="5">
        <f t="shared" si="55"/>
        <v>0.31070508825338045</v>
      </c>
      <c r="X1282" s="5">
        <f t="shared" si="55"/>
        <v>0.29199505173123519</v>
      </c>
      <c r="Y1282" s="12">
        <f t="shared" si="71"/>
        <v>2.4309675199974623</v>
      </c>
    </row>
    <row r="1283" spans="1:25">
      <c r="A1283" s="7" t="s">
        <v>153</v>
      </c>
      <c r="B1283" t="s">
        <v>70</v>
      </c>
      <c r="E1283" s="6">
        <f>SUM(E771:E782)</f>
        <v>3.4146606615092958</v>
      </c>
      <c r="F1283" s="6">
        <f t="shared" ref="F1283:J1283" si="84">SUM(F771:F782)</f>
        <v>0.40381955008337295</v>
      </c>
      <c r="G1283" s="6">
        <f t="shared" si="84"/>
        <v>1.0254291582587984</v>
      </c>
      <c r="H1283" s="6">
        <f t="shared" si="84"/>
        <v>0.26489104371680533</v>
      </c>
      <c r="I1283" s="6">
        <f t="shared" si="84"/>
        <v>4.4400898197680894</v>
      </c>
      <c r="J1283" s="53">
        <f t="shared" si="84"/>
        <v>0.66871059380017839</v>
      </c>
      <c r="K1283" s="15">
        <f t="shared" si="66"/>
        <v>8.8915813524079859</v>
      </c>
      <c r="L1283" s="15">
        <f t="shared" si="67"/>
        <v>2.6701589661794647</v>
      </c>
      <c r="M1283" s="15">
        <f t="shared" si="68"/>
        <v>11.561740318587438</v>
      </c>
      <c r="N1283" s="59">
        <f t="shared" si="69"/>
        <v>6.2214223862285216</v>
      </c>
      <c r="O1283" s="15">
        <f>E1283/2.134411</f>
        <v>1.5998140290268819</v>
      </c>
      <c r="P1283" s="15">
        <f>G1283/2.134411</f>
        <v>0.48042722711736324</v>
      </c>
      <c r="Q1283" s="15">
        <f t="shared" si="13"/>
        <v>2.0802412561442449</v>
      </c>
      <c r="R1283" s="27">
        <f t="shared" si="14"/>
        <v>1.1193868019095186</v>
      </c>
      <c r="S1283" s="5">
        <f t="shared" si="57"/>
        <v>0.54463785030362843</v>
      </c>
      <c r="T1283" s="5">
        <f t="shared" si="55"/>
        <v>0.59234796673161216</v>
      </c>
      <c r="U1283" s="5">
        <f t="shared" si="55"/>
        <v>0.27850073105031331</v>
      </c>
      <c r="V1283" s="5">
        <f t="shared" si="55"/>
        <v>0.14572216058423426</v>
      </c>
      <c r="W1283" s="5">
        <f t="shared" si="55"/>
        <v>0.44617019917384892</v>
      </c>
      <c r="X1283" s="5">
        <f t="shared" si="55"/>
        <v>0.2675368475892409</v>
      </c>
      <c r="Y1283" s="12">
        <f t="shared" si="71"/>
        <v>3.3299820216810159</v>
      </c>
    </row>
    <row r="1284" spans="1:25">
      <c r="A1284" s="7" t="s">
        <v>154</v>
      </c>
      <c r="B1284" t="s">
        <v>70</v>
      </c>
      <c r="E1284" s="6">
        <f>SUM(E783:E794)</f>
        <v>2.6528674257179725</v>
      </c>
      <c r="F1284" s="6">
        <f t="shared" ref="F1284:J1284" si="85">SUM(F783:F794)</f>
        <v>0.26705932516254333</v>
      </c>
      <c r="G1284" s="6">
        <f t="shared" si="85"/>
        <v>1.9397731648070768</v>
      </c>
      <c r="H1284" s="6">
        <f t="shared" si="85"/>
        <v>0.49518850453569457</v>
      </c>
      <c r="I1284" s="6">
        <f t="shared" si="85"/>
        <v>4.5926405905250469</v>
      </c>
      <c r="J1284" s="53">
        <f t="shared" si="85"/>
        <v>0.76224782969823746</v>
      </c>
      <c r="K1284" s="15">
        <f t="shared" si="66"/>
        <v>6.9079152721718513</v>
      </c>
      <c r="L1284" s="15">
        <f t="shared" si="67"/>
        <v>5.0510585413416988</v>
      </c>
      <c r="M1284" s="15">
        <f t="shared" si="68"/>
        <v>11.958973813513543</v>
      </c>
      <c r="N1284" s="59">
        <f t="shared" si="69"/>
        <v>1.8568567308301525</v>
      </c>
      <c r="O1284" s="15">
        <f>E1284/0.823318</f>
        <v>3.2221661930359504</v>
      </c>
      <c r="P1284" s="15">
        <f>G1284/0.823318</f>
        <v>2.35604367304866</v>
      </c>
      <c r="Q1284" s="15">
        <f t="shared" ref="Q1284:Q1318" si="86">O1284+P1284</f>
        <v>5.5782098660846104</v>
      </c>
      <c r="R1284" s="27">
        <f t="shared" ref="R1284:R1318" si="87">O1284-P1284</f>
        <v>0.8661225199872904</v>
      </c>
      <c r="S1284" s="5">
        <f t="shared" si="57"/>
        <v>0.42313194636591683</v>
      </c>
      <c r="T1284" s="5">
        <f t="shared" si="55"/>
        <v>0.39173944952414647</v>
      </c>
      <c r="U1284" s="5">
        <f t="shared" si="55"/>
        <v>0.52683136628167504</v>
      </c>
      <c r="V1284" s="5">
        <f t="shared" si="55"/>
        <v>0.27241366021632429</v>
      </c>
      <c r="W1284" s="5">
        <f t="shared" si="55"/>
        <v>0.46149953045668118</v>
      </c>
      <c r="X1284" s="5">
        <f t="shared" si="55"/>
        <v>0.30495910088743777</v>
      </c>
      <c r="Y1284" s="12">
        <f t="shared" si="71"/>
        <v>1.3676173450836544</v>
      </c>
    </row>
    <row r="1285" spans="1:25">
      <c r="A1285" s="7" t="s">
        <v>155</v>
      </c>
      <c r="B1285" t="s">
        <v>70</v>
      </c>
      <c r="E1285" s="6">
        <f>SUM(E795:E806)</f>
        <v>2.0470363390645514</v>
      </c>
      <c r="F1285" s="6">
        <f t="shared" ref="F1285:J1285" si="88">SUM(F795:F806)</f>
        <v>0.17681339569099791</v>
      </c>
      <c r="G1285" s="6">
        <f t="shared" si="88"/>
        <v>2.1190350899668027</v>
      </c>
      <c r="H1285" s="6">
        <f t="shared" si="88"/>
        <v>0.37226377541826888</v>
      </c>
      <c r="I1285" s="6">
        <f t="shared" si="88"/>
        <v>4.1660714290313532</v>
      </c>
      <c r="J1285" s="53">
        <f t="shared" si="88"/>
        <v>0.54907717110926635</v>
      </c>
      <c r="K1285" s="15">
        <f t="shared" si="66"/>
        <v>5.3303657213430915</v>
      </c>
      <c r="L1285" s="15">
        <f t="shared" si="67"/>
        <v>5.5178463568672553</v>
      </c>
      <c r="M1285" s="15">
        <f t="shared" si="68"/>
        <v>10.848212078210343</v>
      </c>
      <c r="N1285" s="59">
        <f t="shared" si="69"/>
        <v>-0.18748063552416383</v>
      </c>
      <c r="O1285" s="15">
        <f>E1285/0.543376</f>
        <v>3.7672557107133025</v>
      </c>
      <c r="P1285" s="15">
        <f>G1285/0.543376</f>
        <v>3.8997583440689372</v>
      </c>
      <c r="Q1285" s="15">
        <f t="shared" si="86"/>
        <v>7.6670140547822392</v>
      </c>
      <c r="R1285" s="27">
        <f t="shared" si="87"/>
        <v>-0.13250263335563472</v>
      </c>
      <c r="S1285" s="5">
        <f t="shared" si="57"/>
        <v>0.326501981227247</v>
      </c>
      <c r="T1285" s="5">
        <f t="shared" si="55"/>
        <v>0.25936103243850106</v>
      </c>
      <c r="U1285" s="5">
        <f t="shared" si="55"/>
        <v>0.57551788626638389</v>
      </c>
      <c r="V1285" s="5">
        <f t="shared" si="55"/>
        <v>0.20479016919571574</v>
      </c>
      <c r="W1285" s="5">
        <f t="shared" si="55"/>
        <v>0.418634981433886</v>
      </c>
      <c r="X1285" s="5">
        <f t="shared" si="55"/>
        <v>0.21967406648516016</v>
      </c>
      <c r="Y1285" s="12">
        <f t="shared" si="71"/>
        <v>0.96602286047873831</v>
      </c>
    </row>
    <row r="1286" spans="1:25">
      <c r="A1286" s="7" t="s">
        <v>156</v>
      </c>
      <c r="B1286" t="s">
        <v>70</v>
      </c>
      <c r="E1286" s="6">
        <f>SUM(E807:E818)</f>
        <v>11.896171834850115</v>
      </c>
      <c r="F1286" s="6">
        <f t="shared" ref="F1286:J1286" si="89">SUM(F807:F818)</f>
        <v>1.2865793744933982</v>
      </c>
      <c r="G1286" s="6">
        <f t="shared" si="89"/>
        <v>6.9210015262010014</v>
      </c>
      <c r="H1286" s="6">
        <f t="shared" si="89"/>
        <v>4.7063261088108659</v>
      </c>
      <c r="I1286" s="6">
        <f t="shared" si="89"/>
        <v>18.817173361051108</v>
      </c>
      <c r="J1286" s="53">
        <f t="shared" si="89"/>
        <v>5.992905483304261</v>
      </c>
      <c r="K1286" s="15">
        <f t="shared" si="66"/>
        <v>30.97695207143687</v>
      </c>
      <c r="L1286" s="15">
        <f t="shared" si="67"/>
        <v>18.021892718076312</v>
      </c>
      <c r="M1286" s="15">
        <f t="shared" si="68"/>
        <v>48.998844789513157</v>
      </c>
      <c r="N1286" s="59">
        <f t="shared" si="69"/>
        <v>12.955059353360557</v>
      </c>
      <c r="O1286" s="15">
        <f>E1286/5.965343</f>
        <v>1.9942142195092747</v>
      </c>
      <c r="P1286" s="15">
        <f>G1286/5.965343</f>
        <v>1.1602017731756584</v>
      </c>
      <c r="Q1286" s="15">
        <f t="shared" si="86"/>
        <v>3.1544159926849331</v>
      </c>
      <c r="R1286" s="27">
        <f t="shared" si="87"/>
        <v>0.83401244633361626</v>
      </c>
      <c r="S1286" s="5">
        <f t="shared" si="57"/>
        <v>1.897437577914856</v>
      </c>
      <c r="T1286" s="5">
        <f t="shared" si="55"/>
        <v>1.8872357129877675</v>
      </c>
      <c r="U1286" s="5">
        <f t="shared" si="55"/>
        <v>1.8797046769376615</v>
      </c>
      <c r="V1286" s="5">
        <f t="shared" si="55"/>
        <v>2.5890494422420578</v>
      </c>
      <c r="W1286" s="5">
        <f t="shared" si="55"/>
        <v>1.8908766099753207</v>
      </c>
      <c r="X1286" s="5">
        <f t="shared" si="55"/>
        <v>2.3976336785575096</v>
      </c>
      <c r="Y1286" s="12">
        <f t="shared" si="71"/>
        <v>1.7188512081401068</v>
      </c>
    </row>
    <row r="1287" spans="1:25">
      <c r="A1287" s="7" t="s">
        <v>157</v>
      </c>
      <c r="B1287" t="s">
        <v>70</v>
      </c>
      <c r="E1287" s="6">
        <f>SUM(E819:E830)</f>
        <v>9.7295822565092358</v>
      </c>
      <c r="F1287" s="6">
        <f t="shared" ref="F1287:J1287" si="90">SUM(F819:F830)</f>
        <v>1.0102328930298046</v>
      </c>
      <c r="G1287" s="6">
        <f t="shared" si="90"/>
        <v>8.3085325351925849</v>
      </c>
      <c r="H1287" s="6">
        <f t="shared" si="90"/>
        <v>5.3666620873453379</v>
      </c>
      <c r="I1287" s="6">
        <f t="shared" si="90"/>
        <v>18.03811479170184</v>
      </c>
      <c r="J1287" s="53">
        <f t="shared" si="90"/>
        <v>6.3768949803751429</v>
      </c>
      <c r="K1287" s="15">
        <f t="shared" si="66"/>
        <v>25.335276542664914</v>
      </c>
      <c r="L1287" s="15">
        <f t="shared" si="67"/>
        <v>21.634944224044769</v>
      </c>
      <c r="M1287" s="15">
        <f t="shared" si="68"/>
        <v>46.970220766709737</v>
      </c>
      <c r="N1287" s="59">
        <f t="shared" si="69"/>
        <v>3.7003323186201449</v>
      </c>
      <c r="O1287" s="15">
        <f>E1287/4.192887</f>
        <v>2.3204971315728842</v>
      </c>
      <c r="P1287" s="15">
        <f>G1287/4.192887</f>
        <v>1.9815779760324057</v>
      </c>
      <c r="Q1287" s="15">
        <f t="shared" si="86"/>
        <v>4.3020751076052903</v>
      </c>
      <c r="R1287" s="27">
        <f t="shared" si="87"/>
        <v>0.33891915554047847</v>
      </c>
      <c r="S1287" s="5">
        <f t="shared" si="57"/>
        <v>1.5518668734114536</v>
      </c>
      <c r="T1287" s="5">
        <f t="shared" si="55"/>
        <v>1.4818732772795444</v>
      </c>
      <c r="U1287" s="5">
        <f t="shared" si="55"/>
        <v>2.2565502125330203</v>
      </c>
      <c r="V1287" s="5">
        <f t="shared" si="55"/>
        <v>2.9523142176507062</v>
      </c>
      <c r="W1287" s="5">
        <f t="shared" si="55"/>
        <v>1.8125915456716415</v>
      </c>
      <c r="X1287" s="5">
        <f t="shared" si="55"/>
        <v>2.5512596873364575</v>
      </c>
      <c r="Y1287" s="12">
        <f t="shared" si="71"/>
        <v>1.1710349830487499</v>
      </c>
    </row>
    <row r="1288" spans="1:25">
      <c r="A1288" s="7" t="s">
        <v>158</v>
      </c>
      <c r="B1288" t="s">
        <v>70</v>
      </c>
      <c r="E1288" s="6">
        <f>SUM(E831:E842)</f>
        <v>5.5748701620023544</v>
      </c>
      <c r="F1288" s="6">
        <f t="shared" ref="F1288:J1288" si="91">SUM(F831:F842)</f>
        <v>0.5708222442822809</v>
      </c>
      <c r="G1288" s="6">
        <f t="shared" si="91"/>
        <v>3.7500359759727999</v>
      </c>
      <c r="H1288" s="6">
        <f t="shared" si="91"/>
        <v>1.6459378491365355</v>
      </c>
      <c r="I1288" s="6">
        <f t="shared" si="91"/>
        <v>9.3249061379751552</v>
      </c>
      <c r="J1288" s="53">
        <f t="shared" si="91"/>
        <v>2.2167600934188156</v>
      </c>
      <c r="K1288" s="15">
        <f t="shared" si="66"/>
        <v>14.516643522828387</v>
      </c>
      <c r="L1288" s="15">
        <f t="shared" si="67"/>
        <v>9.7648795180955794</v>
      </c>
      <c r="M1288" s="15">
        <f t="shared" si="68"/>
        <v>24.281523040923968</v>
      </c>
      <c r="N1288" s="59">
        <f t="shared" si="69"/>
        <v>4.7517640047328076</v>
      </c>
      <c r="O1288" s="15">
        <f>E1288/2.356285</f>
        <v>2.3659574975023623</v>
      </c>
      <c r="P1288" s="15">
        <f>G1288/2.356285</f>
        <v>1.5915035642856443</v>
      </c>
      <c r="Q1288" s="15">
        <f t="shared" si="86"/>
        <v>3.9574610617880066</v>
      </c>
      <c r="R1288" s="27">
        <f t="shared" si="87"/>
        <v>0.77445393321671796</v>
      </c>
      <c r="S1288" s="5">
        <f t="shared" si="57"/>
        <v>0.8891909333716197</v>
      </c>
      <c r="T1288" s="5">
        <f t="shared" si="55"/>
        <v>0.83731804390345888</v>
      </c>
      <c r="U1288" s="5">
        <f t="shared" si="55"/>
        <v>1.0184884566251204</v>
      </c>
      <c r="V1288" s="5">
        <f t="shared" si="55"/>
        <v>0.90546519126545577</v>
      </c>
      <c r="W1288" s="5">
        <f t="shared" si="55"/>
        <v>0.93702951916299959</v>
      </c>
      <c r="X1288" s="5">
        <f t="shared" si="55"/>
        <v>0.88687843852540882</v>
      </c>
      <c r="Y1288" s="12">
        <f t="shared" si="71"/>
        <v>1.4866177811950652</v>
      </c>
    </row>
    <row r="1289" spans="1:25">
      <c r="A1289" s="7" t="s">
        <v>159</v>
      </c>
      <c r="B1289" t="s">
        <v>70</v>
      </c>
      <c r="E1289" s="6">
        <f>SUM(E843:E854)</f>
        <v>5.8377293519724676</v>
      </c>
      <c r="F1289" s="6">
        <f t="shared" ref="F1289:J1289" si="92">SUM(F843:F854)</f>
        <v>0.56754895555464024</v>
      </c>
      <c r="G1289" s="6">
        <f t="shared" si="92"/>
        <v>7.3051146923149002</v>
      </c>
      <c r="H1289" s="6">
        <f t="shared" si="92"/>
        <v>1.5958856726540087</v>
      </c>
      <c r="I1289" s="6">
        <f t="shared" si="92"/>
        <v>13.142844044287367</v>
      </c>
      <c r="J1289" s="53">
        <f t="shared" si="92"/>
        <v>2.1634346282086505</v>
      </c>
      <c r="K1289" s="15">
        <f t="shared" si="66"/>
        <v>15.201113841707528</v>
      </c>
      <c r="L1289" s="15">
        <f t="shared" si="67"/>
        <v>19.022101466058647</v>
      </c>
      <c r="M1289" s="15">
        <f t="shared" si="68"/>
        <v>34.223215307766175</v>
      </c>
      <c r="N1289" s="59">
        <f t="shared" si="69"/>
        <v>-3.8209876243511189</v>
      </c>
      <c r="O1289" s="15">
        <f>E1289/2.226009</f>
        <v>2.6225093213785153</v>
      </c>
      <c r="P1289" s="15">
        <f>G1289/2.226009</f>
        <v>3.2817094146137329</v>
      </c>
      <c r="Q1289" s="15">
        <f t="shared" si="86"/>
        <v>5.9042187359922487</v>
      </c>
      <c r="R1289" s="27">
        <f t="shared" si="87"/>
        <v>-0.65920009323521755</v>
      </c>
      <c r="S1289" s="5">
        <f t="shared" si="57"/>
        <v>0.9311169337416233</v>
      </c>
      <c r="T1289" s="5">
        <f t="shared" si="55"/>
        <v>0.8325165776992024</v>
      </c>
      <c r="U1289" s="5">
        <f t="shared" si="55"/>
        <v>1.9840276296323349</v>
      </c>
      <c r="V1289" s="5">
        <f t="shared" si="55"/>
        <v>0.87793043132553539</v>
      </c>
      <c r="W1289" s="5">
        <f t="shared" si="55"/>
        <v>1.320681694060146</v>
      </c>
      <c r="X1289" s="5">
        <f t="shared" si="55"/>
        <v>0.8655440571191223</v>
      </c>
      <c r="Y1289" s="12">
        <f t="shared" si="71"/>
        <v>0.79912904832471066</v>
      </c>
    </row>
    <row r="1290" spans="1:25">
      <c r="A1290" s="7" t="s">
        <v>160</v>
      </c>
      <c r="B1290" t="s">
        <v>70</v>
      </c>
      <c r="E1290" s="6">
        <f>SUM(E855:E866)</f>
        <v>3.1491702384693521</v>
      </c>
      <c r="F1290" s="6">
        <f t="shared" ref="F1290:J1290" si="93">SUM(F855:F866)</f>
        <v>0.25201937328216772</v>
      </c>
      <c r="G1290" s="6">
        <f t="shared" si="93"/>
        <v>2.1655932523284274</v>
      </c>
      <c r="H1290" s="6">
        <f t="shared" si="93"/>
        <v>0.44451006996519321</v>
      </c>
      <c r="I1290" s="6">
        <f t="shared" si="93"/>
        <v>5.3147634907977803</v>
      </c>
      <c r="J1290" s="53">
        <f t="shared" si="93"/>
        <v>0.69652944324736099</v>
      </c>
      <c r="K1290" s="15">
        <f t="shared" si="66"/>
        <v>8.2002594528838717</v>
      </c>
      <c r="L1290" s="15">
        <f t="shared" si="67"/>
        <v>5.6390811527353826</v>
      </c>
      <c r="M1290" s="15">
        <f t="shared" si="68"/>
        <v>13.839340605619258</v>
      </c>
      <c r="N1290" s="59">
        <f t="shared" si="69"/>
        <v>2.5611783001484891</v>
      </c>
      <c r="O1290" s="15">
        <f>E1290/0.670301</f>
        <v>4.6981434288019139</v>
      </c>
      <c r="P1290" s="15">
        <f>G1290/0.670301</f>
        <v>3.2307772960631524</v>
      </c>
      <c r="Q1290" s="15">
        <f t="shared" si="86"/>
        <v>7.9289207248650664</v>
      </c>
      <c r="R1290" s="27">
        <f t="shared" si="87"/>
        <v>1.4673661327387615</v>
      </c>
      <c r="S1290" s="5">
        <f t="shared" si="57"/>
        <v>0.50229216866369542</v>
      </c>
      <c r="T1290" s="5">
        <f t="shared" si="55"/>
        <v>0.36967790021519786</v>
      </c>
      <c r="U1290" s="5">
        <f t="shared" si="55"/>
        <v>0.58816281853658481</v>
      </c>
      <c r="V1290" s="5">
        <f t="shared" si="55"/>
        <v>0.24453438246869502</v>
      </c>
      <c r="W1290" s="5">
        <f t="shared" si="55"/>
        <v>0.53406331437119481</v>
      </c>
      <c r="X1290" s="5">
        <f t="shared" si="55"/>
        <v>0.27866657598544287</v>
      </c>
      <c r="Y1290" s="12">
        <f t="shared" si="71"/>
        <v>1.4541836215473016</v>
      </c>
    </row>
    <row r="1291" spans="1:25">
      <c r="A1291" s="7" t="s">
        <v>161</v>
      </c>
      <c r="B1291" t="s">
        <v>70</v>
      </c>
      <c r="E1291" s="6">
        <f>SUM(E867:E878)</f>
        <v>2.8891013124936555</v>
      </c>
      <c r="F1291" s="6">
        <f t="shared" ref="F1291:J1291" si="94">SUM(F867:F878)</f>
        <v>0.29988763992583212</v>
      </c>
      <c r="G1291" s="6">
        <f t="shared" si="94"/>
        <v>1.8307964174234308</v>
      </c>
      <c r="H1291" s="6">
        <f t="shared" si="94"/>
        <v>0.55031650725623471</v>
      </c>
      <c r="I1291" s="6">
        <f t="shared" si="94"/>
        <v>4.7198977299170917</v>
      </c>
      <c r="J1291" s="53">
        <f t="shared" si="94"/>
        <v>0.85020414718206727</v>
      </c>
      <c r="K1291" s="15">
        <f t="shared" si="66"/>
        <v>7.523054822095121</v>
      </c>
      <c r="L1291" s="15">
        <f t="shared" si="67"/>
        <v>4.7672893147813618</v>
      </c>
      <c r="M1291" s="15">
        <f t="shared" si="68"/>
        <v>12.290344136876497</v>
      </c>
      <c r="N1291" s="59">
        <f t="shared" si="69"/>
        <v>2.7557655073137592</v>
      </c>
      <c r="O1291" s="15">
        <f>E1291/1.600852</f>
        <v>1.8047273030196769</v>
      </c>
      <c r="P1291" s="15">
        <f>G1291/1.600852</f>
        <v>1.1436387732428925</v>
      </c>
      <c r="Q1291" s="15">
        <f t="shared" si="86"/>
        <v>2.9483660762625696</v>
      </c>
      <c r="R1291" s="27">
        <f t="shared" si="87"/>
        <v>0.66108852977678434</v>
      </c>
      <c r="S1291" s="5">
        <f t="shared" si="57"/>
        <v>0.4608112149716323</v>
      </c>
      <c r="T1291" s="5">
        <f t="shared" si="55"/>
        <v>0.43989409061877571</v>
      </c>
      <c r="U1291" s="5">
        <f t="shared" si="55"/>
        <v>0.49723390109415699</v>
      </c>
      <c r="V1291" s="5">
        <f t="shared" si="55"/>
        <v>0.30274073942750029</v>
      </c>
      <c r="W1291" s="5">
        <f t="shared" si="55"/>
        <v>0.47428718690814647</v>
      </c>
      <c r="X1291" s="5">
        <f t="shared" si="55"/>
        <v>0.34014854774733583</v>
      </c>
      <c r="Y1291" s="12">
        <f t="shared" si="71"/>
        <v>1.5780571149246778</v>
      </c>
    </row>
    <row r="1292" spans="1:25">
      <c r="A1292" s="7" t="s">
        <v>162</v>
      </c>
      <c r="B1292" t="s">
        <v>70</v>
      </c>
      <c r="E1292" s="6">
        <f>SUM(E879:E890)</f>
        <v>0.98698890090110258</v>
      </c>
      <c r="F1292" s="6">
        <f t="shared" ref="F1292:J1292" si="95">SUM(F879:F890)</f>
        <v>0.11154686637371633</v>
      </c>
      <c r="G1292" s="6">
        <f t="shared" si="95"/>
        <v>0.81232777876317175</v>
      </c>
      <c r="H1292" s="6">
        <f t="shared" si="95"/>
        <v>0.21814279190689886</v>
      </c>
      <c r="I1292" s="6">
        <f t="shared" si="95"/>
        <v>1.7993166796642737</v>
      </c>
      <c r="J1292" s="53">
        <f t="shared" si="95"/>
        <v>0.32968965828061519</v>
      </c>
      <c r="K1292" s="15">
        <f t="shared" si="66"/>
        <v>2.5700627313306477</v>
      </c>
      <c r="L1292" s="15">
        <f t="shared" si="67"/>
        <v>2.1152551441234784</v>
      </c>
      <c r="M1292" s="15">
        <f t="shared" si="68"/>
        <v>4.6853178754541238</v>
      </c>
      <c r="N1292" s="59">
        <f t="shared" si="69"/>
        <v>0.45480758720716929</v>
      </c>
      <c r="O1292" s="15">
        <f>E1292/0.52681</f>
        <v>1.8735196767356401</v>
      </c>
      <c r="P1292" s="15">
        <f>G1292/0.52681</f>
        <v>1.541974865251555</v>
      </c>
      <c r="Q1292" s="15">
        <f t="shared" si="86"/>
        <v>3.4154945419871954</v>
      </c>
      <c r="R1292" s="27">
        <f t="shared" si="87"/>
        <v>0.3315448114840851</v>
      </c>
      <c r="S1292" s="5">
        <f t="shared" si="57"/>
        <v>0.15742457788549838</v>
      </c>
      <c r="T1292" s="5">
        <f t="shared" si="55"/>
        <v>0.16362397382224783</v>
      </c>
      <c r="U1292" s="5">
        <f t="shared" si="55"/>
        <v>0.22062360760461566</v>
      </c>
      <c r="V1292" s="5">
        <f t="shared" si="55"/>
        <v>0.1200049594222411</v>
      </c>
      <c r="W1292" s="5">
        <f t="shared" si="55"/>
        <v>0.18080748676939348</v>
      </c>
      <c r="X1292" s="5">
        <f t="shared" si="55"/>
        <v>0.13190180128285317</v>
      </c>
      <c r="Y1292" s="12">
        <f t="shared" si="71"/>
        <v>1.2150131101066926</v>
      </c>
    </row>
    <row r="1293" spans="1:25">
      <c r="A1293" s="7" t="s">
        <v>163</v>
      </c>
      <c r="B1293" t="s">
        <v>70</v>
      </c>
      <c r="E1293" s="6">
        <f>SUM(E891:E902)</f>
        <v>3.6104418384590953</v>
      </c>
      <c r="F1293" s="6">
        <f t="shared" ref="F1293:J1293" si="96">SUM(F891:F902)</f>
        <v>0.34027592854245642</v>
      </c>
      <c r="G1293" s="6">
        <f t="shared" si="96"/>
        <v>1.5673978204028463</v>
      </c>
      <c r="H1293" s="6">
        <f t="shared" si="96"/>
        <v>0.30412986589654495</v>
      </c>
      <c r="I1293" s="6">
        <f t="shared" si="96"/>
        <v>5.1778396588619398</v>
      </c>
      <c r="J1293" s="53">
        <f t="shared" si="96"/>
        <v>0.64440579443900159</v>
      </c>
      <c r="K1293" s="15">
        <f t="shared" si="66"/>
        <v>9.4013843561857833</v>
      </c>
      <c r="L1293" s="15">
        <f t="shared" si="67"/>
        <v>4.0814144107481551</v>
      </c>
      <c r="M1293" s="15">
        <f t="shared" si="68"/>
        <v>13.482798766933934</v>
      </c>
      <c r="N1293" s="59">
        <f t="shared" si="69"/>
        <v>5.3199699454376281</v>
      </c>
      <c r="O1293" s="15">
        <f>E1293/1.13049</f>
        <v>3.1936963957744831</v>
      </c>
      <c r="P1293" s="15">
        <f>G1293/1.13049</f>
        <v>1.3864765016964735</v>
      </c>
      <c r="Q1293" s="15">
        <f t="shared" si="86"/>
        <v>4.5801728974709564</v>
      </c>
      <c r="R1293" s="27">
        <f t="shared" si="87"/>
        <v>1.8072198940780095</v>
      </c>
      <c r="S1293" s="5">
        <f t="shared" si="57"/>
        <v>0.57586491791412486</v>
      </c>
      <c r="T1293" s="5">
        <f t="shared" si="55"/>
        <v>0.49913817782774705</v>
      </c>
      <c r="U1293" s="5">
        <f t="shared" si="55"/>
        <v>0.42569633924793354</v>
      </c>
      <c r="V1293" s="5">
        <f t="shared" si="55"/>
        <v>0.16730826582426381</v>
      </c>
      <c r="W1293" s="5">
        <f t="shared" si="55"/>
        <v>0.52030428339518364</v>
      </c>
      <c r="X1293" s="5">
        <f t="shared" si="55"/>
        <v>0.25781301569145992</v>
      </c>
      <c r="Y1293" s="12">
        <f t="shared" si="71"/>
        <v>2.3034623319376277</v>
      </c>
    </row>
    <row r="1294" spans="1:25">
      <c r="A1294" s="7" t="s">
        <v>164</v>
      </c>
      <c r="B1294" t="s">
        <v>70</v>
      </c>
      <c r="E1294" s="6">
        <f>SUM(E903:E914)</f>
        <v>2.0703601144551365</v>
      </c>
      <c r="F1294" s="6">
        <f t="shared" ref="F1294:J1294" si="97">SUM(F903:F914)</f>
        <v>0.25318754769138752</v>
      </c>
      <c r="G1294" s="6">
        <f t="shared" si="97"/>
        <v>0.86835237062463899</v>
      </c>
      <c r="H1294" s="6">
        <f t="shared" si="97"/>
        <v>0.50455386527423396</v>
      </c>
      <c r="I1294" s="6">
        <f t="shared" si="97"/>
        <v>2.9387124850797743</v>
      </c>
      <c r="J1294" s="53">
        <f t="shared" si="97"/>
        <v>0.75774141296562314</v>
      </c>
      <c r="K1294" s="15">
        <f t="shared" si="66"/>
        <v>5.3910995004469315</v>
      </c>
      <c r="L1294" s="15">
        <f t="shared" si="67"/>
        <v>2.2611399817844795</v>
      </c>
      <c r="M1294" s="15">
        <f t="shared" si="68"/>
        <v>7.6522394822314075</v>
      </c>
      <c r="N1294" s="59">
        <f t="shared" si="69"/>
        <v>3.129959518662452</v>
      </c>
      <c r="O1294" s="15">
        <f>E1294/1.258251</f>
        <v>1.6454269573043347</v>
      </c>
      <c r="P1294" s="15">
        <f>G1294/1.258251</f>
        <v>0.69012650943622456</v>
      </c>
      <c r="Q1294" s="15">
        <f t="shared" si="86"/>
        <v>2.3355534667405591</v>
      </c>
      <c r="R1294" s="27">
        <f t="shared" si="87"/>
        <v>0.95530044786811019</v>
      </c>
      <c r="S1294" s="5">
        <f t="shared" si="57"/>
        <v>0.33022211981462801</v>
      </c>
      <c r="T1294" s="5">
        <f t="shared" si="55"/>
        <v>0.37139145206266627</v>
      </c>
      <c r="U1294" s="5">
        <f t="shared" si="55"/>
        <v>0.23583956832169545</v>
      </c>
      <c r="V1294" s="5">
        <f t="shared" si="55"/>
        <v>0.27756574305884479</v>
      </c>
      <c r="W1294" s="5">
        <f t="shared" si="55"/>
        <v>0.29530166911155037</v>
      </c>
      <c r="X1294" s="5">
        <f t="shared" si="55"/>
        <v>0.30315617965702085</v>
      </c>
      <c r="Y1294" s="12">
        <f t="shared" si="71"/>
        <v>2.3842396065157829</v>
      </c>
    </row>
    <row r="1295" spans="1:25">
      <c r="A1295" s="7" t="s">
        <v>165</v>
      </c>
      <c r="B1295" t="s">
        <v>70</v>
      </c>
      <c r="E1295" s="6">
        <f>SUM(E915:E926)</f>
        <v>7.4257689253785131</v>
      </c>
      <c r="F1295" s="6">
        <f t="shared" ref="F1295:J1295" si="98">SUM(F915:F926)</f>
        <v>0.8496844656296918</v>
      </c>
      <c r="G1295" s="6">
        <f t="shared" si="98"/>
        <v>3.2298061056593159</v>
      </c>
      <c r="H1295" s="6">
        <f t="shared" si="98"/>
        <v>1.159428259471214</v>
      </c>
      <c r="I1295" s="6">
        <f t="shared" si="98"/>
        <v>10.655575031037838</v>
      </c>
      <c r="J1295" s="53">
        <f t="shared" si="98"/>
        <v>2.0091127251009055</v>
      </c>
      <c r="K1295" s="15">
        <f t="shared" si="66"/>
        <v>19.336278198432201</v>
      </c>
      <c r="L1295" s="15">
        <f t="shared" si="67"/>
        <v>8.4102306459583307</v>
      </c>
      <c r="M1295" s="15">
        <f t="shared" si="68"/>
        <v>27.746508844390554</v>
      </c>
      <c r="N1295" s="59">
        <f t="shared" si="69"/>
        <v>10.92604755247387</v>
      </c>
      <c r="O1295" s="15">
        <f>E1295/4.224851</f>
        <v>1.757640429302362</v>
      </c>
      <c r="P1295" s="15">
        <f>G1295/4.224851</f>
        <v>0.76447810956157169</v>
      </c>
      <c r="Q1295" s="15">
        <f t="shared" si="86"/>
        <v>2.5221185388639338</v>
      </c>
      <c r="R1295" s="27">
        <f t="shared" si="87"/>
        <v>0.99316231974079028</v>
      </c>
      <c r="S1295" s="5">
        <f t="shared" si="57"/>
        <v>1.1844090014443822</v>
      </c>
      <c r="T1295" s="5">
        <f t="shared" si="55"/>
        <v>1.2463707254274112</v>
      </c>
      <c r="U1295" s="5">
        <f t="shared" si="55"/>
        <v>0.87719698072976759</v>
      </c>
      <c r="V1295" s="5">
        <f t="shared" si="55"/>
        <v>0.63782598551422665</v>
      </c>
      <c r="W1295" s="5">
        <f t="shared" si="55"/>
        <v>1.0707441125950827</v>
      </c>
      <c r="X1295" s="5">
        <f t="shared" si="55"/>
        <v>0.80380315477033193</v>
      </c>
      <c r="Y1295" s="12">
        <f t="shared" si="71"/>
        <v>2.2991376827132028</v>
      </c>
    </row>
    <row r="1296" spans="1:25">
      <c r="A1296" s="7" t="s">
        <v>166</v>
      </c>
      <c r="B1296" t="s">
        <v>70</v>
      </c>
      <c r="E1296" s="6">
        <f>SUM(E927:E938)</f>
        <v>3.4953264128740811</v>
      </c>
      <c r="F1296" s="6">
        <f t="shared" ref="F1296:J1296" si="99">SUM(F927:F938)</f>
        <v>0.3194261438607377</v>
      </c>
      <c r="G1296" s="6">
        <f t="shared" si="99"/>
        <v>2.6686985434114447</v>
      </c>
      <c r="H1296" s="6">
        <f t="shared" si="99"/>
        <v>0.80161410423236024</v>
      </c>
      <c r="I1296" s="6">
        <f t="shared" si="99"/>
        <v>6.1640249562855214</v>
      </c>
      <c r="J1296" s="53">
        <f t="shared" si="99"/>
        <v>1.1210402480930974</v>
      </c>
      <c r="K1296" s="15">
        <f t="shared" si="66"/>
        <v>9.1016303621670041</v>
      </c>
      <c r="L1296" s="15">
        <f t="shared" si="67"/>
        <v>6.9491385985356589</v>
      </c>
      <c r="M1296" s="15">
        <f t="shared" si="68"/>
        <v>16.050768960702651</v>
      </c>
      <c r="N1296" s="59">
        <f t="shared" si="69"/>
        <v>2.1524917636313452</v>
      </c>
      <c r="O1296" s="15">
        <f>E1296/1.054323</f>
        <v>3.3152330100681495</v>
      </c>
      <c r="P1296" s="15">
        <f>G1296/1.054323</f>
        <v>2.5311963633644008</v>
      </c>
      <c r="Q1296" s="15">
        <f t="shared" si="86"/>
        <v>5.8464293734325503</v>
      </c>
      <c r="R1296" s="27">
        <f t="shared" si="87"/>
        <v>0.78403664670374873</v>
      </c>
      <c r="S1296" s="5">
        <f t="shared" si="57"/>
        <v>0.55750402523915621</v>
      </c>
      <c r="T1296" s="5">
        <f t="shared" si="55"/>
        <v>0.46855439960190792</v>
      </c>
      <c r="U1296" s="5">
        <f t="shared" si="55"/>
        <v>0.72480335604560175</v>
      </c>
      <c r="V1296" s="5">
        <f t="shared" si="55"/>
        <v>0.44098485771538448</v>
      </c>
      <c r="W1296" s="5">
        <f t="shared" si="55"/>
        <v>0.61940283960339637</v>
      </c>
      <c r="X1296" s="5">
        <f t="shared" si="55"/>
        <v>0.44850429584357482</v>
      </c>
      <c r="Y1296" s="12">
        <f t="shared" si="71"/>
        <v>1.3097494362948703</v>
      </c>
    </row>
    <row r="1297" spans="1:25">
      <c r="A1297" s="7" t="s">
        <v>167</v>
      </c>
      <c r="B1297" t="s">
        <v>70</v>
      </c>
      <c r="E1297" s="6">
        <f>SUM(E939:E950)</f>
        <v>6.7243448860121227</v>
      </c>
      <c r="F1297" s="6">
        <f t="shared" ref="F1297:J1297" si="100">SUM(F939:F950)</f>
        <v>0.60625649058955022</v>
      </c>
      <c r="G1297" s="6">
        <f t="shared" si="100"/>
        <v>2.5126151293048786</v>
      </c>
      <c r="H1297" s="6">
        <f t="shared" si="100"/>
        <v>0.64788073695315596</v>
      </c>
      <c r="I1297" s="6">
        <f t="shared" si="100"/>
        <v>9.2369600153169973</v>
      </c>
      <c r="J1297" s="53">
        <f t="shared" si="100"/>
        <v>1.2541372275427056</v>
      </c>
      <c r="K1297" s="15">
        <f t="shared" si="66"/>
        <v>17.509810058021376</v>
      </c>
      <c r="L1297" s="15">
        <f t="shared" si="67"/>
        <v>6.5427063020752865</v>
      </c>
      <c r="M1297" s="15">
        <f t="shared" si="68"/>
        <v>24.05251636009665</v>
      </c>
      <c r="N1297" s="59">
        <f t="shared" si="69"/>
        <v>10.96710375594609</v>
      </c>
      <c r="O1297" s="15">
        <f>E1297/2.149127</f>
        <v>3.1288727404253551</v>
      </c>
      <c r="P1297" s="15">
        <f>G1297/2.149127</f>
        <v>1.1691329220213038</v>
      </c>
      <c r="Q1297" s="15">
        <f t="shared" si="86"/>
        <v>4.2980056624466592</v>
      </c>
      <c r="R1297" s="27">
        <f t="shared" si="87"/>
        <v>1.9597398184040513</v>
      </c>
      <c r="S1297" s="5">
        <f t="shared" si="57"/>
        <v>1.072531975051094</v>
      </c>
      <c r="T1297" s="5">
        <f t="shared" si="55"/>
        <v>0.8892952296252612</v>
      </c>
      <c r="U1297" s="5">
        <f t="shared" si="55"/>
        <v>0.68241198792094326</v>
      </c>
      <c r="V1297" s="5">
        <f t="shared" si="55"/>
        <v>0.35641288382197645</v>
      </c>
      <c r="W1297" s="5">
        <f t="shared" si="55"/>
        <v>0.92819209905310451</v>
      </c>
      <c r="X1297" s="5">
        <f t="shared" si="55"/>
        <v>0.50175355888162765</v>
      </c>
      <c r="Y1297" s="12">
        <f t="shared" si="71"/>
        <v>2.6762335415342458</v>
      </c>
    </row>
    <row r="1298" spans="1:25">
      <c r="A1298" s="7" t="s">
        <v>168</v>
      </c>
      <c r="B1298" t="s">
        <v>70</v>
      </c>
      <c r="E1298" s="6">
        <f>SUM(E951:E962)</f>
        <v>9.5324207214153045</v>
      </c>
      <c r="F1298" s="6">
        <f t="shared" ref="F1298:J1298" si="101">SUM(F951:F962)</f>
        <v>1.2170901812445261</v>
      </c>
      <c r="G1298" s="6">
        <f t="shared" si="101"/>
        <v>4.7847223333239537</v>
      </c>
      <c r="H1298" s="6">
        <f t="shared" si="101"/>
        <v>3.0879488623328397</v>
      </c>
      <c r="I1298" s="6">
        <f t="shared" si="101"/>
        <v>14.317143054739265</v>
      </c>
      <c r="J1298" s="53">
        <f t="shared" si="101"/>
        <v>4.3050390435773638</v>
      </c>
      <c r="K1298" s="15">
        <f t="shared" si="66"/>
        <v>24.821879165111604</v>
      </c>
      <c r="L1298" s="15">
        <f t="shared" si="67"/>
        <v>12.459143702035902</v>
      </c>
      <c r="M1298" s="15">
        <f t="shared" si="68"/>
        <v>37.28102286714752</v>
      </c>
      <c r="N1298" s="59">
        <f t="shared" si="69"/>
        <v>12.362735463075701</v>
      </c>
      <c r="O1298" s="15">
        <f>E1298/2.812896</f>
        <v>3.3888279984099325</v>
      </c>
      <c r="P1298" s="15">
        <f>G1298/2.812896</f>
        <v>1.7009951072929657</v>
      </c>
      <c r="Q1298" s="15">
        <f t="shared" si="86"/>
        <v>5.089823105702898</v>
      </c>
      <c r="R1298" s="27">
        <f t="shared" si="87"/>
        <v>1.6878328911169669</v>
      </c>
      <c r="S1298" s="5">
        <f t="shared" si="57"/>
        <v>1.5204196388892803</v>
      </c>
      <c r="T1298" s="5">
        <f t="shared" si="55"/>
        <v>1.7853045847838676</v>
      </c>
      <c r="U1298" s="5">
        <f t="shared" si="55"/>
        <v>1.2995033903328626</v>
      </c>
      <c r="V1298" s="5">
        <f t="shared" si="55"/>
        <v>1.698745920884533</v>
      </c>
      <c r="W1298" s="5">
        <f t="shared" si="55"/>
        <v>1.4386831860683287</v>
      </c>
      <c r="X1298" s="5">
        <f t="shared" si="55"/>
        <v>1.7223543116343272</v>
      </c>
      <c r="Y1298" s="12">
        <f t="shared" si="71"/>
        <v>1.9922620493618315</v>
      </c>
    </row>
    <row r="1299" spans="1:25">
      <c r="A1299" s="7" t="s">
        <v>169</v>
      </c>
      <c r="B1299" t="s">
        <v>70</v>
      </c>
      <c r="E1299" s="6">
        <f>SUM(E963:E974)</f>
        <v>4.2274213060353336</v>
      </c>
      <c r="F1299" s="6">
        <f t="shared" ref="F1299:J1299" si="102">SUM(F963:F974)</f>
        <v>0.38002511835774744</v>
      </c>
      <c r="G1299" s="6">
        <f t="shared" si="102"/>
        <v>2.6349441458667084</v>
      </c>
      <c r="H1299" s="6">
        <f t="shared" si="102"/>
        <v>2.8283016132383501</v>
      </c>
      <c r="I1299" s="6">
        <f t="shared" si="102"/>
        <v>6.8623654519020434</v>
      </c>
      <c r="J1299" s="53">
        <f t="shared" si="102"/>
        <v>3.2083267315960953</v>
      </c>
      <c r="K1299" s="15">
        <f t="shared" si="66"/>
        <v>11.007963654257143</v>
      </c>
      <c r="L1299" s="15">
        <f t="shared" si="67"/>
        <v>6.8612440750318546</v>
      </c>
      <c r="M1299" s="15">
        <f t="shared" si="68"/>
        <v>17.869207729289002</v>
      </c>
      <c r="N1299" s="59">
        <f t="shared" si="69"/>
        <v>4.1467195792252882</v>
      </c>
      <c r="O1299" s="15">
        <f>E1299/1.124197</f>
        <v>3.7603919117693199</v>
      </c>
      <c r="P1299" s="15">
        <f>G1299/1.124197</f>
        <v>2.3438455589782827</v>
      </c>
      <c r="Q1299" s="15">
        <f t="shared" si="86"/>
        <v>6.1042374707476021</v>
      </c>
      <c r="R1299" s="27">
        <f t="shared" si="87"/>
        <v>1.4165463527910371</v>
      </c>
      <c r="S1299" s="5">
        <f t="shared" si="57"/>
        <v>0.67427304809525757</v>
      </c>
      <c r="T1299" s="5">
        <f t="shared" si="55"/>
        <v>0.55744479463581231</v>
      </c>
      <c r="U1299" s="5">
        <f t="shared" si="55"/>
        <v>0.71563585352564774</v>
      </c>
      <c r="V1299" s="5">
        <f t="shared" si="55"/>
        <v>1.5559084825291134</v>
      </c>
      <c r="W1299" s="5">
        <f t="shared" si="55"/>
        <v>0.68957680694819701</v>
      </c>
      <c r="X1299" s="5">
        <f t="shared" si="55"/>
        <v>1.2835831042090529</v>
      </c>
      <c r="Y1299" s="12">
        <f t="shared" si="71"/>
        <v>1.6043684693152438</v>
      </c>
    </row>
    <row r="1300" spans="1:25">
      <c r="A1300" s="7" t="s">
        <v>170</v>
      </c>
      <c r="B1300" t="s">
        <v>70</v>
      </c>
      <c r="E1300" s="6">
        <f>SUM(E975:E986)</f>
        <v>4.7137659528302835</v>
      </c>
      <c r="F1300" s="6">
        <f t="shared" ref="F1300:J1300" si="103">SUM(F975:F986)</f>
        <v>0.55114792226342335</v>
      </c>
      <c r="G1300" s="6">
        <f t="shared" si="103"/>
        <v>1.5325142650393351</v>
      </c>
      <c r="H1300" s="6">
        <f t="shared" si="103"/>
        <v>0.69215489020305787</v>
      </c>
      <c r="I1300" s="6">
        <f t="shared" si="103"/>
        <v>6.2462802178696144</v>
      </c>
      <c r="J1300" s="53">
        <f t="shared" si="103"/>
        <v>1.2433028124664804</v>
      </c>
      <c r="K1300" s="15">
        <f t="shared" si="66"/>
        <v>12.274377339526248</v>
      </c>
      <c r="L1300" s="15">
        <f t="shared" si="67"/>
        <v>3.9905796247700978</v>
      </c>
      <c r="M1300" s="15">
        <f t="shared" si="68"/>
        <v>16.264956964296335</v>
      </c>
      <c r="N1300" s="59">
        <f t="shared" si="69"/>
        <v>8.283797714756151</v>
      </c>
      <c r="O1300" s="15">
        <f>E1300/2.142508</f>
        <v>2.2001159168741884</v>
      </c>
      <c r="P1300" s="15">
        <f>G1300/2.142508</f>
        <v>0.71528986824755625</v>
      </c>
      <c r="Q1300" s="15">
        <f t="shared" si="86"/>
        <v>2.9154057851217448</v>
      </c>
      <c r="R1300" s="27">
        <f t="shared" si="87"/>
        <v>1.484826048626632</v>
      </c>
      <c r="S1300" s="5">
        <f t="shared" si="57"/>
        <v>0.75184494445464578</v>
      </c>
      <c r="T1300" s="5">
        <f t="shared" si="55"/>
        <v>0.80845850839487055</v>
      </c>
      <c r="U1300" s="5">
        <f t="shared" si="55"/>
        <v>0.41622216388230576</v>
      </c>
      <c r="V1300" s="5">
        <f t="shared" si="55"/>
        <v>0.38076903108571986</v>
      </c>
      <c r="W1300" s="5">
        <f t="shared" si="55"/>
        <v>0.62766840357480014</v>
      </c>
      <c r="X1300" s="5">
        <f t="shared" si="55"/>
        <v>0.49741894046546897</v>
      </c>
      <c r="Y1300" s="12">
        <f t="shared" si="71"/>
        <v>3.075838222432008</v>
      </c>
    </row>
    <row r="1301" spans="1:25">
      <c r="A1301" s="7" t="s">
        <v>85</v>
      </c>
      <c r="B1301" t="s">
        <v>70</v>
      </c>
      <c r="E1301" s="6">
        <f>SUM(E987:E998)</f>
        <v>12.031873327802732</v>
      </c>
      <c r="F1301" s="6">
        <f t="shared" ref="F1301:J1301" si="104">SUM(F987:F998)</f>
        <v>1.1314893562555504</v>
      </c>
      <c r="G1301" s="6">
        <f t="shared" si="104"/>
        <v>6.1465619567352521</v>
      </c>
      <c r="H1301" s="6">
        <f t="shared" si="104"/>
        <v>1.0196583396060759</v>
      </c>
      <c r="I1301" s="6">
        <f t="shared" si="104"/>
        <v>18.178435284537986</v>
      </c>
      <c r="J1301" s="53">
        <f t="shared" si="104"/>
        <v>2.1511476958616251</v>
      </c>
      <c r="K1301" s="15">
        <f t="shared" si="66"/>
        <v>31.330311009217258</v>
      </c>
      <c r="L1301" s="15">
        <f t="shared" si="67"/>
        <v>16.005296307179986</v>
      </c>
      <c r="M1301" s="15">
        <f t="shared" si="68"/>
        <v>47.335607316397251</v>
      </c>
      <c r="N1301" s="59">
        <f t="shared" si="69"/>
        <v>15.325014702037272</v>
      </c>
      <c r="O1301" s="15">
        <f>E1301/3.095313</f>
        <v>3.8871265451354136</v>
      </c>
      <c r="P1301" s="15">
        <f>G1301/3.095313</f>
        <v>1.9857642689883874</v>
      </c>
      <c r="Q1301" s="15">
        <f t="shared" si="86"/>
        <v>5.8728908141238012</v>
      </c>
      <c r="R1301" s="27">
        <f t="shared" si="87"/>
        <v>1.9013622761470261</v>
      </c>
      <c r="S1301" s="5">
        <f t="shared" si="57"/>
        <v>1.9190819451686252</v>
      </c>
      <c r="T1301" s="5">
        <f t="shared" si="55"/>
        <v>1.6597398997103003</v>
      </c>
      <c r="U1301" s="5">
        <f t="shared" si="55"/>
        <v>1.6693712916292762</v>
      </c>
      <c r="V1301" s="5">
        <f t="shared" si="55"/>
        <v>0.5609355991061149</v>
      </c>
      <c r="W1301" s="5">
        <f t="shared" si="55"/>
        <v>1.8266918960650365</v>
      </c>
      <c r="X1301" s="5">
        <f t="shared" si="55"/>
        <v>0.86062831751944757</v>
      </c>
      <c r="Y1301" s="12">
        <f t="shared" si="71"/>
        <v>1.9574964691633019</v>
      </c>
    </row>
    <row r="1302" spans="1:25">
      <c r="A1302" s="7" t="s">
        <v>171</v>
      </c>
      <c r="B1302" t="s">
        <v>70</v>
      </c>
      <c r="E1302" s="6">
        <f>SUM(E999:E1010)</f>
        <v>18.671535309866528</v>
      </c>
      <c r="F1302" s="6">
        <f t="shared" ref="F1302:J1302" si="105">SUM(F999:F1010)</f>
        <v>1.8443139134491524</v>
      </c>
      <c r="G1302" s="6">
        <f t="shared" si="105"/>
        <v>20.497258559761931</v>
      </c>
      <c r="H1302" s="6">
        <f t="shared" si="105"/>
        <v>23.232877879414147</v>
      </c>
      <c r="I1302" s="6">
        <f t="shared" si="105"/>
        <v>39.16879386962848</v>
      </c>
      <c r="J1302" s="53">
        <f t="shared" si="105"/>
        <v>25.077191792863328</v>
      </c>
      <c r="K1302" s="15">
        <f t="shared" si="66"/>
        <v>48.61961162157035</v>
      </c>
      <c r="L1302" s="15">
        <f t="shared" si="67"/>
        <v>53.373690697835684</v>
      </c>
      <c r="M1302" s="15">
        <f t="shared" si="68"/>
        <v>101.99330231940608</v>
      </c>
      <c r="N1302" s="59">
        <f t="shared" si="69"/>
        <v>-4.7540790762653344</v>
      </c>
      <c r="O1302" s="15">
        <f>E1302/4.335391</f>
        <v>4.3067707871946324</v>
      </c>
      <c r="P1302" s="15">
        <f>G1302/4.335391</f>
        <v>4.7278915695866717</v>
      </c>
      <c r="Q1302" s="15">
        <f t="shared" si="86"/>
        <v>9.034662356781304</v>
      </c>
      <c r="R1302" s="27">
        <f t="shared" si="87"/>
        <v>-0.42112078239203932</v>
      </c>
      <c r="S1302" s="5">
        <f t="shared" si="57"/>
        <v>2.9781070100649929</v>
      </c>
      <c r="T1302" s="5">
        <f t="shared" si="57"/>
        <v>2.7053558858675228</v>
      </c>
      <c r="U1302" s="5">
        <f t="shared" si="57"/>
        <v>5.5669389225425894</v>
      </c>
      <c r="V1302" s="5">
        <f t="shared" si="57"/>
        <v>12.780897057423255</v>
      </c>
      <c r="W1302" s="5">
        <f t="shared" si="57"/>
        <v>3.9359448280540326</v>
      </c>
      <c r="X1302" s="5">
        <f t="shared" si="57"/>
        <v>10.032849637579123</v>
      </c>
      <c r="Y1302" s="12">
        <f t="shared" si="71"/>
        <v>0.91092841783830192</v>
      </c>
    </row>
    <row r="1303" spans="1:25">
      <c r="A1303" s="7" t="s">
        <v>172</v>
      </c>
      <c r="B1303" t="s">
        <v>70</v>
      </c>
      <c r="E1303" s="6">
        <f>SUM(E1011:E1022)</f>
        <v>44.924762023766093</v>
      </c>
      <c r="F1303" s="6">
        <f t="shared" ref="F1303:J1303" si="106">SUM(F1011:F1022)</f>
        <v>3.1377726740336347</v>
      </c>
      <c r="G1303" s="6">
        <f t="shared" si="106"/>
        <v>29.56092406766674</v>
      </c>
      <c r="H1303" s="6">
        <f t="shared" si="106"/>
        <v>4.9249264235532308</v>
      </c>
      <c r="I1303" s="6">
        <f t="shared" si="106"/>
        <v>74.485686091432839</v>
      </c>
      <c r="J1303" s="53">
        <f t="shared" si="106"/>
        <v>8.0626990975868651</v>
      </c>
      <c r="K1303" s="15">
        <f t="shared" si="66"/>
        <v>116.98151467130712</v>
      </c>
      <c r="L1303" s="15">
        <f t="shared" si="67"/>
        <v>76.974958057424075</v>
      </c>
      <c r="M1303" s="15">
        <f t="shared" si="68"/>
        <v>193.95647272873123</v>
      </c>
      <c r="N1303" s="59">
        <f t="shared" si="69"/>
        <v>40.006556613883049</v>
      </c>
      <c r="O1303" s="15">
        <f>E1303/1.836911</f>
        <v>24.456689531374188</v>
      </c>
      <c r="P1303" s="15">
        <f>G1303/1.836911</f>
        <v>16.092736157422291</v>
      </c>
      <c r="Q1303" s="15">
        <f t="shared" si="86"/>
        <v>40.549425688796475</v>
      </c>
      <c r="R1303" s="27">
        <f t="shared" si="87"/>
        <v>8.3639533739518974</v>
      </c>
      <c r="S1303" s="5">
        <f t="shared" si="57"/>
        <v>7.1654926329374122</v>
      </c>
      <c r="T1303" s="5">
        <f t="shared" si="57"/>
        <v>4.602682715946016</v>
      </c>
      <c r="U1303" s="5">
        <f t="shared" si="57"/>
        <v>8.0285789584405443</v>
      </c>
      <c r="V1303" s="5">
        <f t="shared" si="57"/>
        <v>2.7093060946440435</v>
      </c>
      <c r="W1303" s="5">
        <f t="shared" si="57"/>
        <v>7.484824575181948</v>
      </c>
      <c r="X1303" s="5">
        <f t="shared" si="57"/>
        <v>3.2257139630026179</v>
      </c>
      <c r="Y1303" s="12">
        <f t="shared" si="71"/>
        <v>1.5197346984461853</v>
      </c>
    </row>
    <row r="1304" spans="1:25">
      <c r="A1304" s="7" t="s">
        <v>173</v>
      </c>
      <c r="B1304" t="s">
        <v>70</v>
      </c>
      <c r="E1304" s="6">
        <f>SUM(E1023:E1034)</f>
        <v>1.346936130627356</v>
      </c>
      <c r="F1304" s="6">
        <f t="shared" ref="F1304:J1304" si="107">SUM(F1023:F1034)</f>
        <v>0.16044414537627855</v>
      </c>
      <c r="G1304" s="6">
        <f t="shared" si="107"/>
        <v>0.39549261684296827</v>
      </c>
      <c r="H1304" s="6">
        <f t="shared" si="107"/>
        <v>0.11914996044204952</v>
      </c>
      <c r="I1304" s="6">
        <f t="shared" si="107"/>
        <v>1.7424287474703251</v>
      </c>
      <c r="J1304" s="53">
        <f t="shared" si="107"/>
        <v>0.279594105818328</v>
      </c>
      <c r="K1304" s="15">
        <f t="shared" si="66"/>
        <v>3.5073447610683348</v>
      </c>
      <c r="L1304" s="15">
        <f t="shared" si="67"/>
        <v>1.0298401878040904</v>
      </c>
      <c r="M1304" s="15">
        <f t="shared" si="68"/>
        <v>4.5371849488724276</v>
      </c>
      <c r="N1304" s="59">
        <f t="shared" si="69"/>
        <v>2.4775045732642447</v>
      </c>
      <c r="O1304" s="15">
        <f>E1304/0.702281</f>
        <v>1.917944712483117</v>
      </c>
      <c r="P1304" s="15">
        <f>G1304/0.702281</f>
        <v>0.56315437388021072</v>
      </c>
      <c r="Q1304" s="15">
        <f t="shared" si="86"/>
        <v>2.4810990863633275</v>
      </c>
      <c r="R1304" s="27">
        <f t="shared" si="87"/>
        <v>1.3547903386029063</v>
      </c>
      <c r="S1304" s="5">
        <f t="shared" si="57"/>
        <v>0.21483610566354761</v>
      </c>
      <c r="T1304" s="5">
        <f t="shared" si="57"/>
        <v>0.23534958440721357</v>
      </c>
      <c r="U1304" s="5">
        <f t="shared" si="57"/>
        <v>0.10741354683418282</v>
      </c>
      <c r="V1304" s="5">
        <f t="shared" si="57"/>
        <v>6.5546911007319811E-2</v>
      </c>
      <c r="W1304" s="5">
        <f t="shared" si="57"/>
        <v>0.17509100330445129</v>
      </c>
      <c r="X1304" s="5">
        <f t="shared" si="57"/>
        <v>0.11185963908554451</v>
      </c>
      <c r="Y1304" s="12">
        <f t="shared" si="71"/>
        <v>3.405717510934374</v>
      </c>
    </row>
    <row r="1305" spans="1:25">
      <c r="A1305" s="7" t="s">
        <v>174</v>
      </c>
      <c r="B1305" t="s">
        <v>70</v>
      </c>
      <c r="E1305" s="6">
        <f>SUM(E1035:E1046)</f>
        <v>0.84050108792841283</v>
      </c>
      <c r="F1305" s="6">
        <f t="shared" ref="F1305:J1305" si="108">SUM(F1035:F1046)</f>
        <v>0.10190532037480758</v>
      </c>
      <c r="G1305" s="6">
        <f t="shared" si="108"/>
        <v>0.65435669962885201</v>
      </c>
      <c r="H1305" s="6">
        <f t="shared" si="108"/>
        <v>0.28909246397492561</v>
      </c>
      <c r="I1305" s="6">
        <f t="shared" si="108"/>
        <v>1.4948577875572653</v>
      </c>
      <c r="J1305" s="53">
        <f t="shared" si="108"/>
        <v>0.3909977843497327</v>
      </c>
      <c r="K1305" s="15">
        <f t="shared" si="66"/>
        <v>2.1886168322212227</v>
      </c>
      <c r="L1305" s="15">
        <f t="shared" si="67"/>
        <v>1.7039074757347727</v>
      </c>
      <c r="M1305" s="15">
        <f t="shared" si="68"/>
        <v>3.8925243079559966</v>
      </c>
      <c r="N1305" s="59">
        <f t="shared" si="69"/>
        <v>0.48470935648644997</v>
      </c>
      <c r="O1305" s="15">
        <f>E1305/0.563631</f>
        <v>1.4912257983120389</v>
      </c>
      <c r="P1305" s="15">
        <f>G1305/0.563631</f>
        <v>1.1609664827322344</v>
      </c>
      <c r="Q1305" s="15">
        <f t="shared" si="86"/>
        <v>2.6521922810442735</v>
      </c>
      <c r="R1305" s="27">
        <f t="shared" si="87"/>
        <v>0.33025931557980459</v>
      </c>
      <c r="S1305" s="5">
        <f t="shared" si="57"/>
        <v>0.13405979424756542</v>
      </c>
      <c r="T1305" s="5">
        <f t="shared" si="57"/>
        <v>0.14948114649399247</v>
      </c>
      <c r="U1305" s="5">
        <f t="shared" si="57"/>
        <v>0.17771956038752706</v>
      </c>
      <c r="V1305" s="5">
        <f t="shared" si="57"/>
        <v>0.15903587327053675</v>
      </c>
      <c r="W1305" s="5">
        <f t="shared" si="57"/>
        <v>0.15021340195452179</v>
      </c>
      <c r="X1305" s="5">
        <f t="shared" si="57"/>
        <v>0.15642987505976821</v>
      </c>
      <c r="Y1305" s="12">
        <f t="shared" si="71"/>
        <v>1.2844692938960371</v>
      </c>
    </row>
    <row r="1306" spans="1:25">
      <c r="A1306" s="7" t="s">
        <v>175</v>
      </c>
      <c r="B1306" t="s">
        <v>70</v>
      </c>
      <c r="E1306" s="6">
        <f>SUM(E1047:E1058)</f>
        <v>10.176200347224789</v>
      </c>
      <c r="F1306" s="6">
        <f t="shared" ref="F1306:J1306" si="109">SUM(F1047:F1058)</f>
        <v>0.98323398826819797</v>
      </c>
      <c r="G1306" s="6">
        <f t="shared" si="109"/>
        <v>3.0340987631535974</v>
      </c>
      <c r="H1306" s="6">
        <f t="shared" si="109"/>
        <v>1.1199427330893239</v>
      </c>
      <c r="I1306" s="6">
        <f t="shared" si="109"/>
        <v>13.210299110378381</v>
      </c>
      <c r="J1306" s="53">
        <f t="shared" si="109"/>
        <v>2.1031767213575212</v>
      </c>
      <c r="K1306" s="15">
        <f t="shared" si="66"/>
        <v>26.498244544673994</v>
      </c>
      <c r="L1306" s="15">
        <f t="shared" si="67"/>
        <v>7.900619902856258</v>
      </c>
      <c r="M1306" s="15">
        <f t="shared" si="68"/>
        <v>34.398864447530237</v>
      </c>
      <c r="N1306" s="59">
        <f t="shared" si="69"/>
        <v>18.597624641817738</v>
      </c>
      <c r="O1306" s="15">
        <f>E1306/3.439809</f>
        <v>2.9583620332480058</v>
      </c>
      <c r="P1306" s="15">
        <f>G1306/3.439809</f>
        <v>0.88205442893881536</v>
      </c>
      <c r="Q1306" s="15">
        <f t="shared" si="86"/>
        <v>3.8404164621868211</v>
      </c>
      <c r="R1306" s="27">
        <f t="shared" si="87"/>
        <v>2.0763076043091906</v>
      </c>
      <c r="S1306" s="5">
        <f t="shared" si="57"/>
        <v>1.6231023901864983</v>
      </c>
      <c r="T1306" s="5">
        <f t="shared" si="57"/>
        <v>1.4422695821731133</v>
      </c>
      <c r="U1306" s="5">
        <f t="shared" si="57"/>
        <v>0.82404397886632652</v>
      </c>
      <c r="V1306" s="5">
        <f t="shared" si="57"/>
        <v>0.61610416307946625</v>
      </c>
      <c r="W1306" s="5">
        <f t="shared" si="57"/>
        <v>1.327460034475495</v>
      </c>
      <c r="X1306" s="5">
        <f t="shared" si="57"/>
        <v>0.8414361536542424</v>
      </c>
      <c r="Y1306" s="12">
        <f t="shared" si="71"/>
        <v>3.3539449904550231</v>
      </c>
    </row>
    <row r="1307" spans="1:25">
      <c r="A1307" s="7" t="s">
        <v>176</v>
      </c>
      <c r="B1307" t="s">
        <v>70</v>
      </c>
      <c r="E1307" s="6">
        <f>SUM(E1059:E1070)</f>
        <v>1.0313032261500257</v>
      </c>
      <c r="F1307" s="6">
        <f t="shared" ref="F1307:J1307" si="110">SUM(F1059:F1070)</f>
        <v>0.11614422059838968</v>
      </c>
      <c r="G1307" s="6">
        <f t="shared" si="110"/>
        <v>0.71123204414698815</v>
      </c>
      <c r="H1307" s="6">
        <f t="shared" si="110"/>
        <v>0.25089520997431064</v>
      </c>
      <c r="I1307" s="6">
        <f t="shared" si="110"/>
        <v>1.7425352702970129</v>
      </c>
      <c r="J1307" s="53">
        <f t="shared" si="110"/>
        <v>0.36703943057270044</v>
      </c>
      <c r="K1307" s="15">
        <f t="shared" si="66"/>
        <v>2.6854547035021095</v>
      </c>
      <c r="L1307" s="15">
        <f t="shared" si="67"/>
        <v>1.8520076247275317</v>
      </c>
      <c r="M1307" s="15">
        <f t="shared" si="68"/>
        <v>4.5374623282296387</v>
      </c>
      <c r="N1307" s="59">
        <f t="shared" si="69"/>
        <v>0.8334470787745778</v>
      </c>
      <c r="O1307" s="15">
        <f>E1307/0.692942</f>
        <v>1.4882966051271618</v>
      </c>
      <c r="P1307" s="15">
        <f>G1307/0.692942</f>
        <v>1.0263947691826851</v>
      </c>
      <c r="Q1307" s="15">
        <f t="shared" si="86"/>
        <v>2.5146913743098471</v>
      </c>
      <c r="R1307" s="27">
        <f t="shared" si="87"/>
        <v>0.46190183594447665</v>
      </c>
      <c r="S1307" s="5">
        <f t="shared" si="57"/>
        <v>0.16449270594673926</v>
      </c>
      <c r="T1307" s="5">
        <f t="shared" si="57"/>
        <v>0.1703676627465904</v>
      </c>
      <c r="U1307" s="5">
        <f t="shared" si="57"/>
        <v>0.19316658069065137</v>
      </c>
      <c r="V1307" s="5">
        <f t="shared" si="57"/>
        <v>0.13802275669531122</v>
      </c>
      <c r="W1307" s="5">
        <f t="shared" si="57"/>
        <v>0.17510170743718939</v>
      </c>
      <c r="X1307" s="5">
        <f t="shared" si="57"/>
        <v>0.14684464865186966</v>
      </c>
      <c r="Y1307" s="12">
        <f t="shared" si="71"/>
        <v>1.4500235677470255</v>
      </c>
    </row>
    <row r="1308" spans="1:25">
      <c r="A1308" s="7" t="s">
        <v>177</v>
      </c>
      <c r="B1308" t="s">
        <v>70</v>
      </c>
      <c r="E1308" s="6">
        <f>SUM(E1071:E1082)</f>
        <v>0.9026988360874334</v>
      </c>
      <c r="F1308" s="6">
        <f t="shared" ref="F1308:J1308" si="111">SUM(F1071:F1082)</f>
        <v>0.11354946298309374</v>
      </c>
      <c r="G1308" s="6">
        <f t="shared" si="111"/>
        <v>0.445574118633843</v>
      </c>
      <c r="H1308" s="6">
        <f t="shared" si="111"/>
        <v>0.25959028388286487</v>
      </c>
      <c r="I1308" s="6">
        <f t="shared" si="111"/>
        <v>1.3482729547212766</v>
      </c>
      <c r="J1308" s="53">
        <f t="shared" si="111"/>
        <v>0.37313974686595952</v>
      </c>
      <c r="K1308" s="15">
        <f t="shared" si="66"/>
        <v>2.3505762163340997</v>
      </c>
      <c r="L1308" s="15">
        <f t="shared" si="67"/>
        <v>1.1602495583292138</v>
      </c>
      <c r="M1308" s="15">
        <f t="shared" si="68"/>
        <v>3.5108257746633145</v>
      </c>
      <c r="N1308" s="59">
        <f t="shared" si="69"/>
        <v>1.1903266580048859</v>
      </c>
      <c r="O1308" s="15">
        <f>E1308/0.685306</f>
        <v>1.3172200974271835</v>
      </c>
      <c r="P1308" s="15">
        <f>G1308/0.685306</f>
        <v>0.65018271930180538</v>
      </c>
      <c r="Q1308" s="15">
        <f t="shared" si="86"/>
        <v>1.9674028167289888</v>
      </c>
      <c r="R1308" s="27">
        <f t="shared" si="87"/>
        <v>0.66703737812537811</v>
      </c>
      <c r="S1308" s="5">
        <f t="shared" si="57"/>
        <v>0.14398032551232728</v>
      </c>
      <c r="T1308" s="5">
        <f t="shared" si="57"/>
        <v>0.16656150874224715</v>
      </c>
      <c r="U1308" s="5">
        <f t="shared" si="57"/>
        <v>0.12101539806741647</v>
      </c>
      <c r="V1308" s="5">
        <f t="shared" si="57"/>
        <v>0.1428061005887678</v>
      </c>
      <c r="W1308" s="5">
        <f t="shared" si="57"/>
        <v>0.1354835683887417</v>
      </c>
      <c r="X1308" s="5">
        <f t="shared" si="57"/>
        <v>0.1492852551048362</v>
      </c>
      <c r="Y1308" s="12">
        <f t="shared" si="71"/>
        <v>2.0259229572291186</v>
      </c>
    </row>
    <row r="1309" spans="1:25">
      <c r="A1309" s="7" t="s">
        <v>178</v>
      </c>
      <c r="B1309" t="s">
        <v>70</v>
      </c>
      <c r="E1309" s="6">
        <f>SUM(E1083:E1094)</f>
        <v>1.5753298346273235</v>
      </c>
      <c r="F1309" s="6">
        <f t="shared" ref="F1309:J1309" si="112">SUM(F1083:F1094)</f>
        <v>0.14911870088946527</v>
      </c>
      <c r="G1309" s="6">
        <f t="shared" si="112"/>
        <v>0.81494919946363709</v>
      </c>
      <c r="H1309" s="6">
        <f t="shared" si="112"/>
        <v>0.24273793284203779</v>
      </c>
      <c r="I1309" s="6">
        <f t="shared" si="112"/>
        <v>2.3902790340909554</v>
      </c>
      <c r="J1309" s="53">
        <f t="shared" si="112"/>
        <v>0.39185663373150265</v>
      </c>
      <c r="K1309" s="15">
        <f t="shared" si="66"/>
        <v>4.1020689227939355</v>
      </c>
      <c r="L1309" s="15">
        <f t="shared" si="67"/>
        <v>2.1220811739190046</v>
      </c>
      <c r="M1309" s="15">
        <f t="shared" si="68"/>
        <v>6.2241500967129264</v>
      </c>
      <c r="N1309" s="59">
        <f t="shared" si="69"/>
        <v>1.9799877488749309</v>
      </c>
      <c r="O1309" s="15">
        <f>E1309/0.662577</f>
        <v>2.3775800165525269</v>
      </c>
      <c r="P1309" s="15">
        <f>G1309/0.662577</f>
        <v>1.2299690442976998</v>
      </c>
      <c r="Q1309" s="15">
        <f t="shared" si="86"/>
        <v>3.6075490608502268</v>
      </c>
      <c r="R1309" s="27">
        <f t="shared" si="87"/>
        <v>1.1476109722548271</v>
      </c>
      <c r="S1309" s="5">
        <f t="shared" si="57"/>
        <v>0.25126486632243072</v>
      </c>
      <c r="T1309" s="5">
        <f t="shared" si="57"/>
        <v>0.21873670864943875</v>
      </c>
      <c r="U1309" s="5">
        <f t="shared" si="57"/>
        <v>0.22133557056723485</v>
      </c>
      <c r="V1309" s="5">
        <f t="shared" si="57"/>
        <v>0.13353526617271733</v>
      </c>
      <c r="W1309" s="5">
        <f t="shared" si="57"/>
        <v>0.24019137360089254</v>
      </c>
      <c r="X1309" s="5">
        <f t="shared" si="57"/>
        <v>0.15677348238150501</v>
      </c>
      <c r="Y1309" s="12">
        <f t="shared" si="71"/>
        <v>1.9330405326664959</v>
      </c>
    </row>
    <row r="1310" spans="1:25">
      <c r="A1310" s="7" t="s">
        <v>179</v>
      </c>
      <c r="B1310" t="s">
        <v>70</v>
      </c>
      <c r="E1310" s="6">
        <f>SUM(E1095:E1106)</f>
        <v>5.5615104108322715</v>
      </c>
      <c r="F1310" s="6">
        <f t="shared" ref="F1310:J1310" si="113">SUM(F1095:F1106)</f>
        <v>0.61234823208983891</v>
      </c>
      <c r="G1310" s="6">
        <f t="shared" si="113"/>
        <v>1.7902202229783142</v>
      </c>
      <c r="H1310" s="6">
        <f t="shared" si="113"/>
        <v>0.45851249261643151</v>
      </c>
      <c r="I1310" s="6">
        <f t="shared" si="113"/>
        <v>7.351730633810587</v>
      </c>
      <c r="J1310" s="53">
        <f t="shared" si="113"/>
        <v>1.07086072470627</v>
      </c>
      <c r="K1310" s="15">
        <f t="shared" si="66"/>
        <v>14.481855493752546</v>
      </c>
      <c r="L1310" s="15">
        <f t="shared" si="67"/>
        <v>4.661631221739575</v>
      </c>
      <c r="M1310" s="15">
        <f t="shared" si="68"/>
        <v>19.143486715492124</v>
      </c>
      <c r="N1310" s="59">
        <f t="shared" si="69"/>
        <v>9.8202242720129718</v>
      </c>
      <c r="O1310" s="15">
        <f>E1310/2.783243</f>
        <v>1.9982123051534744</v>
      </c>
      <c r="P1310" s="15">
        <f>G1310/2.783243</f>
        <v>0.64321377004390712</v>
      </c>
      <c r="Q1310" s="15">
        <f t="shared" si="86"/>
        <v>2.6414260751973817</v>
      </c>
      <c r="R1310" s="27">
        <f t="shared" si="87"/>
        <v>1.3549985351095672</v>
      </c>
      <c r="S1310" s="5">
        <f t="shared" si="57"/>
        <v>0.88706005511484765</v>
      </c>
      <c r="T1310" s="5">
        <f t="shared" si="57"/>
        <v>0.89823097998902057</v>
      </c>
      <c r="U1310" s="5">
        <f t="shared" si="57"/>
        <v>0.48621363730977901</v>
      </c>
      <c r="V1310" s="5">
        <f t="shared" si="57"/>
        <v>0.25223741105554875</v>
      </c>
      <c r="W1310" s="5">
        <f t="shared" si="57"/>
        <v>0.73875152402459299</v>
      </c>
      <c r="X1310" s="5">
        <f t="shared" si="57"/>
        <v>0.4284285386701302</v>
      </c>
      <c r="Y1310" s="12">
        <f t="shared" si="71"/>
        <v>3.1066068517424186</v>
      </c>
    </row>
    <row r="1311" spans="1:25">
      <c r="A1311" s="7" t="s">
        <v>180</v>
      </c>
      <c r="B1311" t="s">
        <v>70</v>
      </c>
      <c r="E1311" s="6">
        <f>SUM(E1107:E1118)</f>
        <v>4.5273794166686585</v>
      </c>
      <c r="F1311" s="6">
        <f t="shared" ref="F1311:J1311" si="114">SUM(F1107:F1118)</f>
        <v>0.69139915709581468</v>
      </c>
      <c r="G1311" s="6">
        <f t="shared" si="114"/>
        <v>2.7661796424323515</v>
      </c>
      <c r="H1311" s="6">
        <f t="shared" si="114"/>
        <v>2.0229382353109768</v>
      </c>
      <c r="I1311" s="6">
        <f t="shared" si="114"/>
        <v>7.2935590591010078</v>
      </c>
      <c r="J1311" s="53">
        <f t="shared" si="114"/>
        <v>2.7143373924067875</v>
      </c>
      <c r="K1311" s="15">
        <f t="shared" si="66"/>
        <v>11.789037443835968</v>
      </c>
      <c r="L1311" s="15">
        <f t="shared" si="67"/>
        <v>7.2029738132721706</v>
      </c>
      <c r="M1311" s="15">
        <f t="shared" si="68"/>
        <v>18.992011257108132</v>
      </c>
      <c r="N1311" s="59">
        <f t="shared" si="69"/>
        <v>4.586063630563797</v>
      </c>
      <c r="O1311" s="15">
        <f>E1311/0.651429</f>
        <v>6.9499199708159418</v>
      </c>
      <c r="P1311" s="15">
        <f>G1311/0.651429</f>
        <v>4.2463256048354481</v>
      </c>
      <c r="Q1311" s="15">
        <f t="shared" si="86"/>
        <v>11.196245575651389</v>
      </c>
      <c r="R1311" s="27">
        <f t="shared" si="87"/>
        <v>2.7035943659804937</v>
      </c>
      <c r="S1311" s="5">
        <f t="shared" si="57"/>
        <v>0.72211632060487863</v>
      </c>
      <c r="T1311" s="5">
        <f t="shared" si="57"/>
        <v>1.0141878589610149</v>
      </c>
      <c r="U1311" s="5">
        <f t="shared" si="57"/>
        <v>0.75127866847674951</v>
      </c>
      <c r="V1311" s="5">
        <f t="shared" si="57"/>
        <v>1.1128610701278747</v>
      </c>
      <c r="W1311" s="5">
        <f t="shared" si="57"/>
        <v>0.73290605149408794</v>
      </c>
      <c r="X1311" s="5">
        <f t="shared" si="57"/>
        <v>1.0859485044663557</v>
      </c>
      <c r="Y1311" s="12">
        <f t="shared" si="71"/>
        <v>1.6366903100652033</v>
      </c>
    </row>
    <row r="1312" spans="1:25">
      <c r="A1312" s="7" t="s">
        <v>86</v>
      </c>
      <c r="B1312" t="s">
        <v>70</v>
      </c>
      <c r="E1312" s="6">
        <f>SUM(E1119:E1130)</f>
        <v>2.1387655128410561</v>
      </c>
      <c r="F1312" s="6">
        <f t="shared" ref="F1312:J1312" si="115">SUM(F1119:F1130)</f>
        <v>0.22245342493319659</v>
      </c>
      <c r="G1312" s="6">
        <f t="shared" si="115"/>
        <v>0.8543501477254416</v>
      </c>
      <c r="H1312" s="6">
        <f t="shared" si="115"/>
        <v>2.45716787785992</v>
      </c>
      <c r="I1312" s="6">
        <f t="shared" si="115"/>
        <v>2.9931156605664975</v>
      </c>
      <c r="J1312" s="53">
        <f t="shared" si="115"/>
        <v>2.6796213027931102</v>
      </c>
      <c r="K1312" s="15">
        <f t="shared" si="66"/>
        <v>5.5692232512337636</v>
      </c>
      <c r="L1312" s="15">
        <f t="shared" si="67"/>
        <v>2.2246789930173749</v>
      </c>
      <c r="M1312" s="15">
        <f t="shared" si="68"/>
        <v>7.7939022442511385</v>
      </c>
      <c r="N1312" s="59">
        <f t="shared" si="69"/>
        <v>3.3445442582163887</v>
      </c>
      <c r="O1312" s="15">
        <f>E1312/0.980263</f>
        <v>2.1818282571524743</v>
      </c>
      <c r="P1312" s="15">
        <f>G1312/0.980263</f>
        <v>0.87155196893633813</v>
      </c>
      <c r="Q1312" s="15">
        <f t="shared" si="86"/>
        <v>3.0533802260888123</v>
      </c>
      <c r="R1312" s="27">
        <f t="shared" si="87"/>
        <v>1.3102762882161363</v>
      </c>
      <c r="S1312" s="5">
        <f t="shared" si="57"/>
        <v>0.34113277033578498</v>
      </c>
      <c r="T1312" s="5">
        <f t="shared" si="57"/>
        <v>0.32630870378726584</v>
      </c>
      <c r="U1312" s="5">
        <f t="shared" si="57"/>
        <v>0.23203664416808784</v>
      </c>
      <c r="V1312" s="5">
        <f t="shared" si="57"/>
        <v>1.3517399722382872</v>
      </c>
      <c r="W1312" s="5">
        <f t="shared" si="57"/>
        <v>0.30076846744849683</v>
      </c>
      <c r="X1312" s="5">
        <f t="shared" si="57"/>
        <v>1.072059337370785</v>
      </c>
      <c r="Y1312" s="12">
        <f t="shared" si="71"/>
        <v>2.5033828560048201</v>
      </c>
    </row>
    <row r="1313" spans="1:25">
      <c r="A1313" s="7" t="s">
        <v>181</v>
      </c>
      <c r="B1313" t="s">
        <v>70</v>
      </c>
      <c r="E1313" s="6">
        <f>SUM(E1131:E1142)</f>
        <v>3.6521045394715976</v>
      </c>
      <c r="F1313" s="6">
        <f t="shared" ref="F1313:J1313" si="116">SUM(F1131:F1142)</f>
        <v>0.46179912857340966</v>
      </c>
      <c r="G1313" s="6">
        <f t="shared" si="116"/>
        <v>3.1867966610953546</v>
      </c>
      <c r="H1313" s="6">
        <f t="shared" si="116"/>
        <v>2.5929674668299909</v>
      </c>
      <c r="I1313" s="6">
        <f t="shared" si="116"/>
        <v>6.8389012005669496</v>
      </c>
      <c r="J1313" s="53">
        <f t="shared" si="116"/>
        <v>3.054766595403398</v>
      </c>
      <c r="K1313" s="15">
        <f t="shared" si="66"/>
        <v>9.5098716502790062</v>
      </c>
      <c r="L1313" s="15">
        <f t="shared" si="67"/>
        <v>8.2982365085691967</v>
      </c>
      <c r="M1313" s="15">
        <f t="shared" si="68"/>
        <v>17.808108158848196</v>
      </c>
      <c r="N1313" s="59">
        <f t="shared" si="69"/>
        <v>1.2116351417098095</v>
      </c>
      <c r="O1313" s="15">
        <f>E1313/0.937478</f>
        <v>3.8956695938161721</v>
      </c>
      <c r="P1313" s="15">
        <f>G1313/0.937478</f>
        <v>3.399329542768315</v>
      </c>
      <c r="Q1313" s="15">
        <f t="shared" si="86"/>
        <v>7.2949991365844866</v>
      </c>
      <c r="R1313" s="27">
        <f t="shared" si="87"/>
        <v>0.49634005104785706</v>
      </c>
      <c r="S1313" s="5">
        <f t="shared" si="57"/>
        <v>0.58251011231750149</v>
      </c>
      <c r="T1313" s="5">
        <f t="shared" si="57"/>
        <v>0.67739606661543017</v>
      </c>
      <c r="U1313" s="5">
        <f t="shared" si="57"/>
        <v>0.86551586004321479</v>
      </c>
      <c r="V1313" s="5">
        <f t="shared" si="57"/>
        <v>1.4264461957236161</v>
      </c>
      <c r="W1313" s="5">
        <f t="shared" si="57"/>
        <v>0.68721896057197429</v>
      </c>
      <c r="X1313" s="5">
        <f t="shared" si="57"/>
        <v>1.2221469685574544</v>
      </c>
      <c r="Y1313" s="12">
        <f t="shared" si="71"/>
        <v>1.1460111603783056</v>
      </c>
    </row>
    <row r="1314" spans="1:25">
      <c r="A1314" s="7" t="s">
        <v>182</v>
      </c>
      <c r="B1314" t="s">
        <v>70</v>
      </c>
      <c r="E1314" s="6">
        <f>SUM(E1143:E1154)</f>
        <v>3.4692690803610762</v>
      </c>
      <c r="F1314" s="6">
        <f t="shared" ref="F1314:J1314" si="117">SUM(F1143:F1154)</f>
        <v>0.391642191327708</v>
      </c>
      <c r="G1314" s="6">
        <f t="shared" si="117"/>
        <v>0.85676572327933598</v>
      </c>
      <c r="H1314" s="6">
        <f t="shared" si="117"/>
        <v>0.44003778729215032</v>
      </c>
      <c r="I1314" s="6">
        <f t="shared" si="117"/>
        <v>4.3260348036404155</v>
      </c>
      <c r="J1314" s="53">
        <f t="shared" si="117"/>
        <v>0.83167997861985843</v>
      </c>
      <c r="K1314" s="15">
        <f t="shared" si="66"/>
        <v>9.0337785564289419</v>
      </c>
      <c r="L1314" s="15">
        <f t="shared" si="67"/>
        <v>2.23096901380698</v>
      </c>
      <c r="M1314" s="15">
        <f t="shared" si="68"/>
        <v>11.264747570235931</v>
      </c>
      <c r="N1314" s="59">
        <f t="shared" si="69"/>
        <v>6.8028095426219615</v>
      </c>
      <c r="O1314" s="15">
        <f>E1314/1.671683</f>
        <v>2.0753151646341297</v>
      </c>
      <c r="P1314" s="15">
        <f>G1314/1.671683</f>
        <v>0.51251686072020586</v>
      </c>
      <c r="Q1314" s="15">
        <f t="shared" si="86"/>
        <v>2.5878320253543357</v>
      </c>
      <c r="R1314" s="27">
        <f t="shared" si="87"/>
        <v>1.5627983039139237</v>
      </c>
      <c r="S1314" s="5">
        <f t="shared" si="57"/>
        <v>0.55334788471119623</v>
      </c>
      <c r="T1314" s="5">
        <f t="shared" si="57"/>
        <v>0.5744854494325109</v>
      </c>
      <c r="U1314" s="5">
        <f t="shared" si="57"/>
        <v>0.23269270075888071</v>
      </c>
      <c r="V1314" s="5">
        <f t="shared" si="57"/>
        <v>0.24207408526606108</v>
      </c>
      <c r="W1314" s="5">
        <f t="shared" si="57"/>
        <v>0.43470918119265894</v>
      </c>
      <c r="X1314" s="5">
        <f t="shared" si="57"/>
        <v>0.33273742295390096</v>
      </c>
      <c r="Y1314" s="12">
        <f t="shared" si="71"/>
        <v>4.0492622266471923</v>
      </c>
    </row>
    <row r="1315" spans="1:25">
      <c r="A1315" s="7" t="s">
        <v>183</v>
      </c>
      <c r="B1315" t="s">
        <v>70</v>
      </c>
      <c r="E1315" s="6">
        <f>SUM(E1155:E1166)</f>
        <v>15.149113486974439</v>
      </c>
      <c r="F1315" s="6">
        <f t="shared" ref="F1315:J1315" si="118">SUM(F1155:F1166)</f>
        <v>1.597960859955436</v>
      </c>
      <c r="G1315" s="6">
        <f t="shared" si="118"/>
        <v>2.3511987216714001</v>
      </c>
      <c r="H1315" s="6">
        <f t="shared" si="118"/>
        <v>0.68311822226992325</v>
      </c>
      <c r="I1315" s="6">
        <f t="shared" si="118"/>
        <v>17.500312208645845</v>
      </c>
      <c r="J1315" s="53">
        <f t="shared" si="118"/>
        <v>2.2810790822253586</v>
      </c>
      <c r="K1315" s="15">
        <f t="shared" si="66"/>
        <v>39.447426359126531</v>
      </c>
      <c r="L1315" s="15">
        <f t="shared" si="67"/>
        <v>6.1223871950363637</v>
      </c>
      <c r="M1315" s="15">
        <f t="shared" si="68"/>
        <v>45.569813554162906</v>
      </c>
      <c r="N1315" s="59">
        <f t="shared" si="69"/>
        <v>33.325039164090171</v>
      </c>
      <c r="O1315" s="15">
        <f>E1315/5.58217</f>
        <v>2.7138395081078577</v>
      </c>
      <c r="P1315" s="15">
        <f>G1315/5.58217</f>
        <v>0.42119797886330945</v>
      </c>
      <c r="Q1315" s="15">
        <f t="shared" si="86"/>
        <v>3.135037486971167</v>
      </c>
      <c r="R1315" s="27">
        <f t="shared" si="87"/>
        <v>2.2926415292445483</v>
      </c>
      <c r="S1315" s="5">
        <f t="shared" si="57"/>
        <v>2.4162812710954946</v>
      </c>
      <c r="T1315" s="5">
        <f t="shared" si="57"/>
        <v>2.3439897006370187</v>
      </c>
      <c r="U1315" s="5">
        <f t="shared" si="57"/>
        <v>0.63857220906603629</v>
      </c>
      <c r="V1315" s="5">
        <f t="shared" si="57"/>
        <v>0.37579776910108864</v>
      </c>
      <c r="W1315" s="5">
        <f t="shared" si="57"/>
        <v>1.758549511537558</v>
      </c>
      <c r="X1315" s="5">
        <f t="shared" si="57"/>
        <v>0.91261109427360243</v>
      </c>
      <c r="Y1315" s="12">
        <f t="shared" si="71"/>
        <v>6.44314465950601</v>
      </c>
    </row>
    <row r="1316" spans="1:25">
      <c r="A1316" s="7" t="s">
        <v>184</v>
      </c>
      <c r="B1316" t="s">
        <v>70</v>
      </c>
      <c r="E1316" s="6">
        <f>SUM(E1167:E1178)</f>
        <v>2.4807523750700051</v>
      </c>
      <c r="F1316" s="6">
        <f t="shared" ref="F1316:J1316" si="119">SUM(F1167:F1178)</f>
        <v>0.26889462036750239</v>
      </c>
      <c r="G1316" s="6">
        <f t="shared" si="119"/>
        <v>1.1987149695517307</v>
      </c>
      <c r="H1316" s="6">
        <f t="shared" si="119"/>
        <v>0.83249094486569331</v>
      </c>
      <c r="I1316" s="6">
        <f t="shared" si="119"/>
        <v>3.6794673446217319</v>
      </c>
      <c r="J1316" s="53">
        <f t="shared" si="119"/>
        <v>1.1013855652331961</v>
      </c>
      <c r="K1316" s="15">
        <f t="shared" si="66"/>
        <v>6.45973750971923</v>
      </c>
      <c r="L1316" s="15">
        <f t="shared" si="67"/>
        <v>3.121385322489814</v>
      </c>
      <c r="M1316" s="15">
        <f t="shared" si="68"/>
        <v>9.5811228322090329</v>
      </c>
      <c r="N1316" s="59">
        <f t="shared" si="69"/>
        <v>3.338352187229416</v>
      </c>
      <c r="O1316" s="15">
        <f>E1316/0.623061</f>
        <v>3.9815561800048553</v>
      </c>
      <c r="P1316" s="15">
        <f>G1316/0.623061</f>
        <v>1.9239126980371597</v>
      </c>
      <c r="Q1316" s="15">
        <f t="shared" si="86"/>
        <v>5.905468878042015</v>
      </c>
      <c r="R1316" s="27">
        <f t="shared" si="87"/>
        <v>2.0576434819676956</v>
      </c>
      <c r="S1316" s="5">
        <f t="shared" si="57"/>
        <v>0.39567962226048864</v>
      </c>
      <c r="T1316" s="5">
        <f t="shared" si="57"/>
        <v>0.39443157619999791</v>
      </c>
      <c r="U1316" s="5">
        <f t="shared" si="57"/>
        <v>0.32556417247582847</v>
      </c>
      <c r="V1316" s="5">
        <f t="shared" si="57"/>
        <v>0.45797086020897854</v>
      </c>
      <c r="W1316" s="5">
        <f t="shared" si="57"/>
        <v>0.36973771807375228</v>
      </c>
      <c r="X1316" s="5">
        <f t="shared" si="57"/>
        <v>0.44064087638909621</v>
      </c>
      <c r="Y1316" s="12">
        <f t="shared" si="71"/>
        <v>2.0695097984783679</v>
      </c>
    </row>
    <row r="1317" spans="1:25">
      <c r="A1317" s="7" t="s">
        <v>185</v>
      </c>
      <c r="B1317" t="s">
        <v>70</v>
      </c>
      <c r="E1317" s="6">
        <f>SUM(E1179:E1190)</f>
        <v>1.9717779462246854</v>
      </c>
      <c r="F1317" s="6">
        <f t="shared" ref="F1317:J1317" si="120">SUM(F1179:F1190)</f>
        <v>0.18223880066055806</v>
      </c>
      <c r="G1317" s="6">
        <f t="shared" si="120"/>
        <v>1.5663345783480755</v>
      </c>
      <c r="H1317" s="6">
        <f t="shared" si="120"/>
        <v>0.36540846259775867</v>
      </c>
      <c r="I1317" s="6">
        <f t="shared" si="120"/>
        <v>3.5381125245727612</v>
      </c>
      <c r="J1317" s="53">
        <f t="shared" si="120"/>
        <v>0.5476472632583167</v>
      </c>
      <c r="K1317" s="15">
        <f t="shared" si="66"/>
        <v>5.1343971643704718</v>
      </c>
      <c r="L1317" s="15">
        <f t="shared" si="67"/>
        <v>4.0786457891589407</v>
      </c>
      <c r="M1317" s="15">
        <f t="shared" si="68"/>
        <v>9.2130429535294134</v>
      </c>
      <c r="N1317" s="59">
        <f t="shared" si="69"/>
        <v>1.0557513752115311</v>
      </c>
      <c r="O1317" s="15">
        <f>E1317/0.798552</f>
        <v>2.4691916697030192</v>
      </c>
      <c r="P1317" s="15">
        <f>G1317/0.798552</f>
        <v>1.9614684808854972</v>
      </c>
      <c r="Q1317" s="15">
        <f t="shared" si="86"/>
        <v>4.4306601505885164</v>
      </c>
      <c r="R1317" s="27">
        <f t="shared" si="87"/>
        <v>0.50772318881752199</v>
      </c>
      <c r="S1317" s="5">
        <f t="shared" si="57"/>
        <v>0.31449827914474093</v>
      </c>
      <c r="T1317" s="5">
        <f t="shared" si="57"/>
        <v>0.26731935838322324</v>
      </c>
      <c r="U1317" s="5">
        <f t="shared" si="57"/>
        <v>0.42540756874911145</v>
      </c>
      <c r="V1317" s="5">
        <f t="shared" si="57"/>
        <v>0.20101891675294326</v>
      </c>
      <c r="W1317" s="5">
        <f t="shared" si="57"/>
        <v>0.35553343149949396</v>
      </c>
      <c r="X1317" s="5">
        <f t="shared" si="57"/>
        <v>0.21910199084835563</v>
      </c>
      <c r="Y1317" s="12">
        <f t="shared" si="71"/>
        <v>1.2588485075163238</v>
      </c>
    </row>
    <row r="1318" spans="1:25">
      <c r="A1318" s="7" t="s">
        <v>186</v>
      </c>
      <c r="B1318" t="s">
        <v>70</v>
      </c>
      <c r="E1318" s="6">
        <f>SUM(E1191:E1202)</f>
        <v>3.6742284008522343</v>
      </c>
      <c r="F1318" s="6">
        <f t="shared" ref="F1318:J1318" si="121">SUM(F1191:F1202)</f>
        <v>0.53706145395659566</v>
      </c>
      <c r="G1318" s="6">
        <f t="shared" si="121"/>
        <v>1.9123154329146161</v>
      </c>
      <c r="H1318" s="6">
        <f t="shared" si="121"/>
        <v>0.57764443162012236</v>
      </c>
      <c r="I1318" s="6">
        <f t="shared" si="121"/>
        <v>5.5865438337668509</v>
      </c>
      <c r="J1318" s="53">
        <f t="shared" si="121"/>
        <v>1.1147058855767176</v>
      </c>
      <c r="K1318" s="15">
        <f t="shared" si="66"/>
        <v>9.5674809218276398</v>
      </c>
      <c r="L1318" s="15">
        <f t="shared" si="67"/>
        <v>4.9795601755958891</v>
      </c>
      <c r="M1318" s="15">
        <f t="shared" si="68"/>
        <v>14.547041097423531</v>
      </c>
      <c r="N1318" s="59">
        <f t="shared" si="69"/>
        <v>4.5879207462317506</v>
      </c>
      <c r="O1318" s="15">
        <f>E1318/0.565773</f>
        <v>6.4941741667634094</v>
      </c>
      <c r="P1318" s="15">
        <f>G1318/0.565773</f>
        <v>3.3800047597086045</v>
      </c>
      <c r="Q1318" s="15">
        <f t="shared" si="86"/>
        <v>9.8741789264720143</v>
      </c>
      <c r="R1318" s="27">
        <f t="shared" si="87"/>
        <v>3.1141694070548049</v>
      </c>
      <c r="S1318" s="5">
        <f t="shared" si="57"/>
        <v>0.58603886480485401</v>
      </c>
      <c r="T1318" s="5">
        <f t="shared" si="57"/>
        <v>0.78779558888476786</v>
      </c>
      <c r="U1318" s="5">
        <f t="shared" si="57"/>
        <v>0.51937400236389986</v>
      </c>
      <c r="V1318" s="5">
        <f t="shared" si="57"/>
        <v>0.31777440808881485</v>
      </c>
      <c r="W1318" s="5">
        <f t="shared" si="57"/>
        <v>0.56137363796288742</v>
      </c>
      <c r="X1318" s="5">
        <f t="shared" si="57"/>
        <v>0.44597005248803123</v>
      </c>
      <c r="Y1318" s="12">
        <f t="shared" si="71"/>
        <v>1.9213505981344483</v>
      </c>
    </row>
    <row r="1320" spans="1:25">
      <c r="A1320" s="7" t="s">
        <v>319</v>
      </c>
    </row>
    <row r="1321" spans="1:25">
      <c r="A1321" s="40" t="s">
        <v>325</v>
      </c>
    </row>
    <row r="1322" spans="1:25">
      <c r="A1322" s="40" t="s">
        <v>322</v>
      </c>
    </row>
    <row r="1323" spans="1:25">
      <c r="A1323" s="56" t="s">
        <v>323</v>
      </c>
    </row>
    <row r="1324" spans="1:25">
      <c r="A1324" s="7" t="s">
        <v>324</v>
      </c>
    </row>
  </sheetData>
  <mergeCells count="4">
    <mergeCell ref="E1:J1"/>
    <mergeCell ref="S1:X1"/>
    <mergeCell ref="K1:N1"/>
    <mergeCell ref="O1:R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Y1324"/>
  <sheetViews>
    <sheetView workbookViewId="0">
      <pane xSplit="4" ySplit="2" topLeftCell="E3" activePane="bottomRight" state="frozen"/>
      <selection pane="topRight" activeCell="G1" sqref="G1"/>
      <selection pane="bottomLeft" activeCell="A3" sqref="A3"/>
      <selection pane="bottomRight"/>
    </sheetView>
  </sheetViews>
  <sheetFormatPr defaultRowHeight="12.75"/>
  <cols>
    <col min="1" max="1" width="21" style="7" customWidth="1"/>
    <col min="2" max="2" width="13.85546875" customWidth="1"/>
    <col min="4" max="4" width="24.42578125" customWidth="1"/>
    <col min="5" max="10" width="10.7109375" customWidth="1"/>
    <col min="19" max="24" width="10.7109375" customWidth="1"/>
  </cols>
  <sheetData>
    <row r="1" spans="1:25">
      <c r="E1" s="62" t="s">
        <v>190</v>
      </c>
      <c r="F1" s="62"/>
      <c r="G1" s="62"/>
      <c r="H1" s="62"/>
      <c r="I1" s="62"/>
      <c r="J1" s="63"/>
      <c r="K1" s="60" t="s">
        <v>343</v>
      </c>
      <c r="L1" s="62"/>
      <c r="M1" s="62"/>
      <c r="N1" s="63"/>
      <c r="O1" s="60" t="s">
        <v>339</v>
      </c>
      <c r="P1" s="62"/>
      <c r="Q1" s="62"/>
      <c r="R1" s="63"/>
      <c r="S1" s="61" t="s">
        <v>338</v>
      </c>
      <c r="T1" s="61"/>
      <c r="U1" s="61"/>
      <c r="V1" s="61"/>
      <c r="W1" s="61"/>
      <c r="X1" s="61"/>
    </row>
    <row r="2" spans="1:25" s="3" customFormat="1" ht="63.75">
      <c r="A2" s="48" t="s">
        <v>352</v>
      </c>
      <c r="B2" s="4" t="s">
        <v>351</v>
      </c>
      <c r="C2" s="4" t="s">
        <v>329</v>
      </c>
      <c r="D2" s="4" t="s">
        <v>330</v>
      </c>
      <c r="E2" s="2" t="s">
        <v>89</v>
      </c>
      <c r="F2" s="2" t="s">
        <v>90</v>
      </c>
      <c r="G2" s="2" t="s">
        <v>87</v>
      </c>
      <c r="H2" s="2" t="s">
        <v>88</v>
      </c>
      <c r="I2" s="2" t="s">
        <v>283</v>
      </c>
      <c r="J2" s="20" t="s">
        <v>284</v>
      </c>
      <c r="K2" s="2" t="s">
        <v>188</v>
      </c>
      <c r="L2" s="2" t="s">
        <v>187</v>
      </c>
      <c r="M2" s="2" t="s">
        <v>189</v>
      </c>
      <c r="N2" s="20" t="s">
        <v>282</v>
      </c>
      <c r="O2" s="2" t="s">
        <v>188</v>
      </c>
      <c r="P2" s="2" t="s">
        <v>187</v>
      </c>
      <c r="Q2" s="2" t="s">
        <v>189</v>
      </c>
      <c r="R2" s="20" t="s">
        <v>282</v>
      </c>
      <c r="S2" s="2" t="s">
        <v>89</v>
      </c>
      <c r="T2" s="2" t="s">
        <v>90</v>
      </c>
      <c r="U2" s="2" t="s">
        <v>87</v>
      </c>
      <c r="V2" s="2" t="s">
        <v>88</v>
      </c>
      <c r="W2" s="2" t="s">
        <v>283</v>
      </c>
      <c r="X2" s="2" t="s">
        <v>284</v>
      </c>
      <c r="Y2" s="2" t="s">
        <v>192</v>
      </c>
    </row>
    <row r="3" spans="1:25">
      <c r="A3" s="7" t="s">
        <v>91</v>
      </c>
      <c r="B3" t="s">
        <v>30</v>
      </c>
      <c r="C3" t="s">
        <v>2</v>
      </c>
      <c r="D3" t="s">
        <v>3</v>
      </c>
      <c r="E3" s="1">
        <v>4.2349698689019798E-2</v>
      </c>
      <c r="F3" s="1">
        <v>4.8997786275753602E-2</v>
      </c>
      <c r="G3" s="1">
        <v>7.0925812859816504E-3</v>
      </c>
      <c r="H3" s="1">
        <v>8.4654774117852005E-3</v>
      </c>
      <c r="I3" s="1">
        <v>4.9442279975001502E-2</v>
      </c>
      <c r="J3" s="50">
        <v>5.7463263687538797E-2</v>
      </c>
      <c r="N3" s="21"/>
      <c r="R3" s="21"/>
    </row>
    <row r="4" spans="1:25">
      <c r="A4" s="7" t="s">
        <v>91</v>
      </c>
      <c r="B4" t="s">
        <v>30</v>
      </c>
      <c r="C4" t="s">
        <v>4</v>
      </c>
      <c r="D4" t="s">
        <v>5</v>
      </c>
      <c r="E4" s="1">
        <v>4.6449753035199499E-5</v>
      </c>
      <c r="F4" s="1">
        <v>1.8421302933243999E-3</v>
      </c>
      <c r="G4" s="1">
        <v>0</v>
      </c>
      <c r="H4" s="1">
        <v>0</v>
      </c>
      <c r="I4" s="1">
        <v>4.6449753035199499E-5</v>
      </c>
      <c r="J4" s="50">
        <v>1.8421302933243999E-3</v>
      </c>
      <c r="N4" s="21"/>
      <c r="R4" s="21"/>
    </row>
    <row r="5" spans="1:25">
      <c r="A5" s="7" t="s">
        <v>91</v>
      </c>
      <c r="B5" t="s">
        <v>30</v>
      </c>
      <c r="C5" t="s">
        <v>6</v>
      </c>
      <c r="D5" t="s">
        <v>7</v>
      </c>
      <c r="E5" s="1">
        <v>3.1087504971157398E-7</v>
      </c>
      <c r="F5" s="1">
        <v>6.7954195084112504E-7</v>
      </c>
      <c r="G5" s="1">
        <v>2.38352093103537E-4</v>
      </c>
      <c r="H5" s="1">
        <v>5.2886298465725E-4</v>
      </c>
      <c r="I5" s="1">
        <v>2.38662968153249E-4</v>
      </c>
      <c r="J5" s="50">
        <v>5.2954252660809104E-4</v>
      </c>
      <c r="N5" s="21"/>
      <c r="R5" s="21"/>
    </row>
    <row r="6" spans="1:25">
      <c r="A6" s="7" t="s">
        <v>91</v>
      </c>
      <c r="B6" t="s">
        <v>30</v>
      </c>
      <c r="C6" t="s">
        <v>8</v>
      </c>
      <c r="D6" t="s">
        <v>9</v>
      </c>
      <c r="E6" s="1">
        <v>1.41521708568863E-2</v>
      </c>
      <c r="F6" s="1">
        <v>5.2140442448888099E-3</v>
      </c>
      <c r="G6" s="1">
        <v>0.34651903081617602</v>
      </c>
      <c r="H6" s="1">
        <v>0.13983239042957801</v>
      </c>
      <c r="I6" s="1">
        <v>0.36067120167306199</v>
      </c>
      <c r="J6" s="50">
        <v>0.14504643467446701</v>
      </c>
      <c r="N6" s="21"/>
      <c r="R6" s="21"/>
    </row>
    <row r="7" spans="1:25">
      <c r="A7" s="7" t="s">
        <v>91</v>
      </c>
      <c r="B7" t="s">
        <v>30</v>
      </c>
      <c r="C7" t="s">
        <v>10</v>
      </c>
      <c r="D7" t="s">
        <v>11</v>
      </c>
      <c r="E7" s="1">
        <v>3.5478508459367798E-3</v>
      </c>
      <c r="F7" s="1">
        <v>1.38278133544071E-3</v>
      </c>
      <c r="G7" s="1">
        <v>1.58104018209685E-2</v>
      </c>
      <c r="H7" s="1">
        <v>2.2466353410675301E-2</v>
      </c>
      <c r="I7" s="1">
        <v>1.9358252666905301E-2</v>
      </c>
      <c r="J7" s="50">
        <v>2.3849134746116E-2</v>
      </c>
      <c r="N7" s="21"/>
      <c r="R7" s="21"/>
    </row>
    <row r="8" spans="1:25">
      <c r="A8" s="7" t="s">
        <v>91</v>
      </c>
      <c r="B8" t="s">
        <v>30</v>
      </c>
      <c r="C8" t="s">
        <v>12</v>
      </c>
      <c r="D8" t="s">
        <v>13</v>
      </c>
      <c r="E8" s="1">
        <v>1.5151582573022401E-2</v>
      </c>
      <c r="F8" s="1">
        <v>2.0671816084856499E-3</v>
      </c>
      <c r="G8" s="1">
        <v>1.3053405115258199E-2</v>
      </c>
      <c r="H8" s="1">
        <v>2.4087846054579899E-3</v>
      </c>
      <c r="I8" s="1">
        <v>2.8204987688280701E-2</v>
      </c>
      <c r="J8" s="50">
        <v>4.4759662139436402E-3</v>
      </c>
      <c r="N8" s="21"/>
      <c r="R8" s="21"/>
    </row>
    <row r="9" spans="1:25">
      <c r="A9" s="7" t="s">
        <v>91</v>
      </c>
      <c r="B9" t="s">
        <v>30</v>
      </c>
      <c r="C9" t="s">
        <v>14</v>
      </c>
      <c r="D9" t="s">
        <v>15</v>
      </c>
      <c r="E9" s="1">
        <v>1.48256239171435E-2</v>
      </c>
      <c r="F9" s="1">
        <v>1.65350484269636E-2</v>
      </c>
      <c r="G9" s="1">
        <v>1.58593693698744E-2</v>
      </c>
      <c r="H9" s="1">
        <v>9.5374282764836803E-3</v>
      </c>
      <c r="I9" s="1">
        <v>3.06849932870179E-2</v>
      </c>
      <c r="J9" s="50">
        <v>2.60724767034472E-2</v>
      </c>
      <c r="N9" s="21"/>
      <c r="R9" s="21"/>
    </row>
    <row r="10" spans="1:25">
      <c r="A10" s="7" t="s">
        <v>91</v>
      </c>
      <c r="B10" t="s">
        <v>30</v>
      </c>
      <c r="C10" t="s">
        <v>16</v>
      </c>
      <c r="D10" t="s">
        <v>17</v>
      </c>
      <c r="E10" s="1">
        <v>0.11699732003782</v>
      </c>
      <c r="F10" s="1">
        <v>1.7161365615243E-2</v>
      </c>
      <c r="G10" s="1">
        <v>0.16701629613129301</v>
      </c>
      <c r="H10" s="1">
        <v>3.5173696409833102E-2</v>
      </c>
      <c r="I10" s="1">
        <v>0.28401361616911303</v>
      </c>
      <c r="J10" s="50">
        <v>5.2335062025076103E-2</v>
      </c>
      <c r="N10" s="21"/>
      <c r="R10" s="21"/>
    </row>
    <row r="11" spans="1:25">
      <c r="A11" s="7" t="s">
        <v>91</v>
      </c>
      <c r="B11" t="s">
        <v>30</v>
      </c>
      <c r="C11" t="s">
        <v>18</v>
      </c>
      <c r="D11" t="s">
        <v>19</v>
      </c>
      <c r="E11" s="1">
        <v>0.26618609603772497</v>
      </c>
      <c r="F11" s="1">
        <v>1.7186379291530801E-2</v>
      </c>
      <c r="G11" s="1">
        <v>8.7559576199245398E-2</v>
      </c>
      <c r="H11" s="1">
        <v>1.41896491358861E-2</v>
      </c>
      <c r="I11" s="1">
        <v>0.35374567223697001</v>
      </c>
      <c r="J11" s="50">
        <v>3.1376028427416901E-2</v>
      </c>
      <c r="N11" s="21"/>
      <c r="R11" s="21"/>
    </row>
    <row r="12" spans="1:25">
      <c r="A12" s="7" t="s">
        <v>91</v>
      </c>
      <c r="B12" t="s">
        <v>30</v>
      </c>
      <c r="C12" t="s">
        <v>20</v>
      </c>
      <c r="D12" t="s">
        <v>21</v>
      </c>
      <c r="E12" s="1">
        <v>0.40333281269918098</v>
      </c>
      <c r="F12" s="1">
        <v>6.4165298026287301E-2</v>
      </c>
      <c r="G12" s="1">
        <v>5.2983728441773001E-2</v>
      </c>
      <c r="H12" s="1">
        <v>1.06528971079871E-2</v>
      </c>
      <c r="I12" s="1">
        <v>0.45631654114095399</v>
      </c>
      <c r="J12" s="50">
        <v>7.4818195134274401E-2</v>
      </c>
      <c r="N12" s="21"/>
      <c r="R12" s="21"/>
    </row>
    <row r="13" spans="1:25">
      <c r="A13" s="7" t="s">
        <v>91</v>
      </c>
      <c r="B13" t="s">
        <v>30</v>
      </c>
      <c r="C13" t="s">
        <v>25</v>
      </c>
      <c r="D13" t="s">
        <v>26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50">
        <v>0</v>
      </c>
      <c r="N13" s="21"/>
      <c r="R13" s="21"/>
    </row>
    <row r="14" spans="1:25">
      <c r="A14" s="7" t="s">
        <v>91</v>
      </c>
      <c r="B14" t="s">
        <v>30</v>
      </c>
      <c r="C14" t="s">
        <v>22</v>
      </c>
      <c r="D14" t="s">
        <v>23</v>
      </c>
      <c r="E14" s="1">
        <v>2.5755009533242799E-4</v>
      </c>
      <c r="F14" s="1">
        <v>1.08665441518347E-5</v>
      </c>
      <c r="G14" s="1">
        <v>9.38424832656305E-4</v>
      </c>
      <c r="H14" s="1">
        <v>3.4037480346124102E-5</v>
      </c>
      <c r="I14" s="1">
        <v>1.19597492798873E-3</v>
      </c>
      <c r="J14" s="50">
        <v>4.4904024497958799E-5</v>
      </c>
      <c r="N14" s="21"/>
      <c r="R14" s="21"/>
    </row>
    <row r="15" spans="1:25">
      <c r="A15" s="7" t="s">
        <v>92</v>
      </c>
      <c r="B15" t="s">
        <v>30</v>
      </c>
      <c r="C15" t="s">
        <v>2</v>
      </c>
      <c r="D15" t="s">
        <v>3</v>
      </c>
      <c r="E15" s="1">
        <v>4.0754998779817003E-2</v>
      </c>
      <c r="F15" s="1">
        <v>4.7966806194374101E-2</v>
      </c>
      <c r="G15" s="1">
        <v>5.6213672815054504E-3</v>
      </c>
      <c r="H15" s="1">
        <v>6.5111151338514599E-3</v>
      </c>
      <c r="I15" s="1">
        <v>4.6376366061322401E-2</v>
      </c>
      <c r="J15" s="50">
        <v>5.4477921328225598E-2</v>
      </c>
      <c r="N15" s="21"/>
      <c r="R15" s="21"/>
    </row>
    <row r="16" spans="1:25">
      <c r="A16" s="7" t="s">
        <v>92</v>
      </c>
      <c r="B16" t="s">
        <v>30</v>
      </c>
      <c r="C16" t="s">
        <v>4</v>
      </c>
      <c r="D16" t="s">
        <v>5</v>
      </c>
      <c r="E16" s="1">
        <v>3.7202240405462899E-5</v>
      </c>
      <c r="F16" s="1">
        <v>1.1495577335723501E-3</v>
      </c>
      <c r="G16" s="1">
        <v>0</v>
      </c>
      <c r="H16" s="1">
        <v>0</v>
      </c>
      <c r="I16" s="1">
        <v>3.7202240405462899E-5</v>
      </c>
      <c r="J16" s="50">
        <v>1.1495577335723501E-3</v>
      </c>
      <c r="N16" s="21"/>
      <c r="R16" s="21"/>
    </row>
    <row r="17" spans="1:18">
      <c r="A17" s="7" t="s">
        <v>92</v>
      </c>
      <c r="B17" t="s">
        <v>30</v>
      </c>
      <c r="C17" t="s">
        <v>6</v>
      </c>
      <c r="D17" t="s">
        <v>7</v>
      </c>
      <c r="E17" s="1">
        <v>2.7596319968542102E-7</v>
      </c>
      <c r="F17" s="1">
        <v>5.9587996786510402E-7</v>
      </c>
      <c r="G17" s="1">
        <v>1.1440770540442899E-3</v>
      </c>
      <c r="H17" s="1">
        <v>2.5393526547924199E-3</v>
      </c>
      <c r="I17" s="1">
        <v>1.14435301724398E-3</v>
      </c>
      <c r="J17" s="50">
        <v>2.5399485347602801E-3</v>
      </c>
      <c r="N17" s="21"/>
      <c r="R17" s="21"/>
    </row>
    <row r="18" spans="1:18">
      <c r="A18" s="7" t="s">
        <v>92</v>
      </c>
      <c r="B18" t="s">
        <v>30</v>
      </c>
      <c r="C18" t="s">
        <v>8</v>
      </c>
      <c r="D18" t="s">
        <v>9</v>
      </c>
      <c r="E18" s="1">
        <v>7.8752921794357899E-3</v>
      </c>
      <c r="F18" s="1">
        <v>2.9035517082628801E-3</v>
      </c>
      <c r="G18" s="1">
        <v>0.27283759708206401</v>
      </c>
      <c r="H18" s="1">
        <v>0.110245217716475</v>
      </c>
      <c r="I18" s="1">
        <v>0.28071288926150001</v>
      </c>
      <c r="J18" s="50">
        <v>0.113148769424738</v>
      </c>
      <c r="N18" s="21"/>
      <c r="R18" s="21"/>
    </row>
    <row r="19" spans="1:18">
      <c r="A19" s="7" t="s">
        <v>92</v>
      </c>
      <c r="B19" t="s">
        <v>30</v>
      </c>
      <c r="C19" t="s">
        <v>10</v>
      </c>
      <c r="D19" t="s">
        <v>11</v>
      </c>
      <c r="E19" s="1">
        <v>3.8399387105780302E-3</v>
      </c>
      <c r="F19" s="1">
        <v>1.5043829233297699E-3</v>
      </c>
      <c r="G19" s="1">
        <v>1.6675984553342699E-2</v>
      </c>
      <c r="H19" s="1">
        <v>2.6490319345998901E-2</v>
      </c>
      <c r="I19" s="1">
        <v>2.05159232639207E-2</v>
      </c>
      <c r="J19" s="50">
        <v>2.7994702269328701E-2</v>
      </c>
      <c r="N19" s="21"/>
      <c r="R19" s="21"/>
    </row>
    <row r="20" spans="1:18">
      <c r="A20" s="7" t="s">
        <v>92</v>
      </c>
      <c r="B20" t="s">
        <v>30</v>
      </c>
      <c r="C20" t="s">
        <v>12</v>
      </c>
      <c r="D20" t="s">
        <v>13</v>
      </c>
      <c r="E20" s="1">
        <v>1.4938984733425101E-2</v>
      </c>
      <c r="F20" s="1">
        <v>2.00434826076136E-3</v>
      </c>
      <c r="G20" s="1">
        <v>1.4490175637996899E-2</v>
      </c>
      <c r="H20" s="1">
        <v>2.69083127594543E-3</v>
      </c>
      <c r="I20" s="1">
        <v>2.94291603714219E-2</v>
      </c>
      <c r="J20" s="50">
        <v>4.69517953670679E-3</v>
      </c>
      <c r="N20" s="21"/>
      <c r="R20" s="21"/>
    </row>
    <row r="21" spans="1:18">
      <c r="A21" s="7" t="s">
        <v>92</v>
      </c>
      <c r="B21" t="s">
        <v>30</v>
      </c>
      <c r="C21" t="s">
        <v>14</v>
      </c>
      <c r="D21" t="s">
        <v>15</v>
      </c>
      <c r="E21" s="1">
        <v>1.5005266151997499E-2</v>
      </c>
      <c r="F21" s="1">
        <v>1.6835851883862499E-2</v>
      </c>
      <c r="G21" s="1">
        <v>8.3045457504057306E-3</v>
      </c>
      <c r="H21" s="1">
        <v>4.5250736411638799E-3</v>
      </c>
      <c r="I21" s="1">
        <v>2.3309811902403201E-2</v>
      </c>
      <c r="J21" s="50">
        <v>2.13609255250263E-2</v>
      </c>
      <c r="N21" s="21"/>
      <c r="R21" s="21"/>
    </row>
    <row r="22" spans="1:18">
      <c r="A22" s="7" t="s">
        <v>92</v>
      </c>
      <c r="B22" t="s">
        <v>30</v>
      </c>
      <c r="C22" t="s">
        <v>16</v>
      </c>
      <c r="D22" t="s">
        <v>17</v>
      </c>
      <c r="E22" s="1">
        <v>0.13272711306697599</v>
      </c>
      <c r="F22" s="1">
        <v>1.7419646288213901E-2</v>
      </c>
      <c r="G22" s="1">
        <v>0.188425848803355</v>
      </c>
      <c r="H22" s="1">
        <v>2.0305533334549E-2</v>
      </c>
      <c r="I22" s="1">
        <v>0.32115296187033099</v>
      </c>
      <c r="J22" s="50">
        <v>3.7725179622762998E-2</v>
      </c>
      <c r="N22" s="21"/>
      <c r="R22" s="21"/>
    </row>
    <row r="23" spans="1:18">
      <c r="A23" s="7" t="s">
        <v>92</v>
      </c>
      <c r="B23" t="s">
        <v>30</v>
      </c>
      <c r="C23" t="s">
        <v>18</v>
      </c>
      <c r="D23" t="s">
        <v>19</v>
      </c>
      <c r="E23" s="1">
        <v>0.24956869752997299</v>
      </c>
      <c r="F23" s="1">
        <v>1.6234452818717299E-2</v>
      </c>
      <c r="G23" s="1">
        <v>7.5919621114328206E-2</v>
      </c>
      <c r="H23" s="1">
        <v>1.24493008739953E-2</v>
      </c>
      <c r="I23" s="1">
        <v>0.325488318644301</v>
      </c>
      <c r="J23" s="50">
        <v>2.8683753692712598E-2</v>
      </c>
      <c r="N23" s="21"/>
      <c r="R23" s="21"/>
    </row>
    <row r="24" spans="1:18">
      <c r="A24" s="7" t="s">
        <v>92</v>
      </c>
      <c r="B24" t="s">
        <v>30</v>
      </c>
      <c r="C24" t="s">
        <v>20</v>
      </c>
      <c r="D24" t="s">
        <v>21</v>
      </c>
      <c r="E24" s="1">
        <v>0.40534939693201599</v>
      </c>
      <c r="F24" s="1">
        <v>6.4303930152574101E-2</v>
      </c>
      <c r="G24" s="1">
        <v>1.11820802827453E-2</v>
      </c>
      <c r="H24" s="1">
        <v>2.24740904023806E-3</v>
      </c>
      <c r="I24" s="1">
        <v>0.41653147721476103</v>
      </c>
      <c r="J24" s="50">
        <v>6.6551339192812198E-2</v>
      </c>
      <c r="N24" s="21"/>
      <c r="R24" s="21"/>
    </row>
    <row r="25" spans="1:18">
      <c r="A25" s="7" t="s">
        <v>92</v>
      </c>
      <c r="B25" t="s">
        <v>30</v>
      </c>
      <c r="C25" t="s">
        <v>25</v>
      </c>
      <c r="D25" t="s">
        <v>26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50">
        <v>0</v>
      </c>
      <c r="N25" s="21"/>
      <c r="R25" s="21"/>
    </row>
    <row r="26" spans="1:18">
      <c r="A26" s="7" t="s">
        <v>92</v>
      </c>
      <c r="B26" t="s">
        <v>30</v>
      </c>
      <c r="C26" t="s">
        <v>22</v>
      </c>
      <c r="D26" t="s">
        <v>23</v>
      </c>
      <c r="E26" s="1">
        <v>2.5343045323312699E-4</v>
      </c>
      <c r="F26" s="1">
        <v>1.06750085374739E-5</v>
      </c>
      <c r="G26" s="1">
        <v>6.7750368718065795E-4</v>
      </c>
      <c r="H26" s="1">
        <v>2.4584007664257501E-5</v>
      </c>
      <c r="I26" s="1">
        <v>9.30934140413785E-4</v>
      </c>
      <c r="J26" s="50">
        <v>3.5259016201731399E-5</v>
      </c>
      <c r="N26" s="21"/>
      <c r="R26" s="21"/>
    </row>
    <row r="27" spans="1:18">
      <c r="A27" s="7" t="s">
        <v>93</v>
      </c>
      <c r="B27" t="s">
        <v>30</v>
      </c>
      <c r="C27" t="s">
        <v>2</v>
      </c>
      <c r="D27" t="s">
        <v>3</v>
      </c>
      <c r="E27" s="1">
        <v>5.6849873431983999E-2</v>
      </c>
      <c r="F27" s="1">
        <v>6.7595999433579204E-2</v>
      </c>
      <c r="G27" s="1">
        <v>8.2922122847051399E-3</v>
      </c>
      <c r="H27" s="1">
        <v>7.8486491058143201E-3</v>
      </c>
      <c r="I27" s="1">
        <v>6.5142085716689099E-2</v>
      </c>
      <c r="J27" s="50">
        <v>7.5444648539393505E-2</v>
      </c>
      <c r="N27" s="21"/>
      <c r="R27" s="21"/>
    </row>
    <row r="28" spans="1:18">
      <c r="A28" s="7" t="s">
        <v>93</v>
      </c>
      <c r="B28" t="s">
        <v>30</v>
      </c>
      <c r="C28" t="s">
        <v>4</v>
      </c>
      <c r="D28" t="s">
        <v>5</v>
      </c>
      <c r="E28" s="1">
        <v>4.9664940405503101E-5</v>
      </c>
      <c r="F28" s="1">
        <v>2.1033227260793602E-3</v>
      </c>
      <c r="G28" s="1">
        <v>1.00153574729961E-3</v>
      </c>
      <c r="H28" s="1">
        <v>1.8660864665632299E-2</v>
      </c>
      <c r="I28" s="1">
        <v>1.0512006877051101E-3</v>
      </c>
      <c r="J28" s="50">
        <v>2.0764187391711701E-2</v>
      </c>
      <c r="N28" s="21"/>
      <c r="R28" s="21"/>
    </row>
    <row r="29" spans="1:18">
      <c r="A29" s="7" t="s">
        <v>93</v>
      </c>
      <c r="B29" t="s">
        <v>30</v>
      </c>
      <c r="C29" t="s">
        <v>6</v>
      </c>
      <c r="D29" t="s">
        <v>7</v>
      </c>
      <c r="E29" s="1">
        <v>1.4267373727639299E-7</v>
      </c>
      <c r="F29" s="1">
        <v>3.15704309659966E-7</v>
      </c>
      <c r="G29" s="1">
        <v>2.28209524001454E-3</v>
      </c>
      <c r="H29" s="1">
        <v>5.05693610623386E-3</v>
      </c>
      <c r="I29" s="1">
        <v>2.2822379137518202E-3</v>
      </c>
      <c r="J29" s="50">
        <v>5.0572518105435199E-3</v>
      </c>
      <c r="N29" s="21"/>
      <c r="R29" s="21"/>
    </row>
    <row r="30" spans="1:18">
      <c r="A30" s="7" t="s">
        <v>93</v>
      </c>
      <c r="B30" t="s">
        <v>30</v>
      </c>
      <c r="C30" t="s">
        <v>8</v>
      </c>
      <c r="D30" t="s">
        <v>9</v>
      </c>
      <c r="E30" s="1">
        <v>9.8050499007815099E-3</v>
      </c>
      <c r="F30" s="1">
        <v>3.60498764963769E-3</v>
      </c>
      <c r="G30" s="1">
        <v>2.8643137208942598E-2</v>
      </c>
      <c r="H30" s="1">
        <v>1.14688857304214E-2</v>
      </c>
      <c r="I30" s="1">
        <v>3.84481871097241E-2</v>
      </c>
      <c r="J30" s="50">
        <v>1.50738733800591E-2</v>
      </c>
      <c r="N30" s="21"/>
      <c r="R30" s="21"/>
    </row>
    <row r="31" spans="1:18">
      <c r="A31" s="7" t="s">
        <v>93</v>
      </c>
      <c r="B31" t="s">
        <v>30</v>
      </c>
      <c r="C31" t="s">
        <v>10</v>
      </c>
      <c r="D31" t="s">
        <v>11</v>
      </c>
      <c r="E31" s="1">
        <v>5.2913960499356696E-3</v>
      </c>
      <c r="F31" s="1">
        <v>1.933763138623E-3</v>
      </c>
      <c r="G31" s="1">
        <v>8.1416991516052393E-3</v>
      </c>
      <c r="H31" s="1">
        <v>6.3804727277731298E-3</v>
      </c>
      <c r="I31" s="1">
        <v>1.3433095201540899E-2</v>
      </c>
      <c r="J31" s="50">
        <v>8.3142358663961299E-3</v>
      </c>
      <c r="N31" s="21"/>
      <c r="R31" s="21"/>
    </row>
    <row r="32" spans="1:18">
      <c r="A32" s="7" t="s">
        <v>93</v>
      </c>
      <c r="B32" t="s">
        <v>30</v>
      </c>
      <c r="C32" t="s">
        <v>12</v>
      </c>
      <c r="D32" t="s">
        <v>13</v>
      </c>
      <c r="E32" s="1">
        <v>2.5561735113517201E-2</v>
      </c>
      <c r="F32" s="1">
        <v>3.5932433468304601E-3</v>
      </c>
      <c r="G32" s="1">
        <v>5.3456142148858802E-3</v>
      </c>
      <c r="H32" s="1">
        <v>9.7747700762752104E-4</v>
      </c>
      <c r="I32" s="1">
        <v>3.09073493284031E-2</v>
      </c>
      <c r="J32" s="50">
        <v>4.5707203544579798E-3</v>
      </c>
      <c r="N32" s="21"/>
      <c r="R32" s="21"/>
    </row>
    <row r="33" spans="1:18">
      <c r="A33" s="7" t="s">
        <v>93</v>
      </c>
      <c r="B33" t="s">
        <v>30</v>
      </c>
      <c r="C33" t="s">
        <v>14</v>
      </c>
      <c r="D33" t="s">
        <v>15</v>
      </c>
      <c r="E33" s="1">
        <v>2.3565937400476501E-2</v>
      </c>
      <c r="F33" s="1">
        <v>2.60731913148321E-2</v>
      </c>
      <c r="G33" s="1">
        <v>2.1537057136932301E-2</v>
      </c>
      <c r="H33" s="1">
        <v>1.2835197764266301E-2</v>
      </c>
      <c r="I33" s="1">
        <v>4.5102994537408798E-2</v>
      </c>
      <c r="J33" s="50">
        <v>3.8908389079098403E-2</v>
      </c>
      <c r="N33" s="21"/>
      <c r="R33" s="21"/>
    </row>
    <row r="34" spans="1:18">
      <c r="A34" s="7" t="s">
        <v>93</v>
      </c>
      <c r="B34" t="s">
        <v>30</v>
      </c>
      <c r="C34" t="s">
        <v>16</v>
      </c>
      <c r="D34" t="s">
        <v>17</v>
      </c>
      <c r="E34" s="1">
        <v>8.7771736917508905E-2</v>
      </c>
      <c r="F34" s="1">
        <v>1.2088345292237301E-2</v>
      </c>
      <c r="G34" s="1">
        <v>4.4708284216578298E-2</v>
      </c>
      <c r="H34" s="1">
        <v>6.4724944956160903E-3</v>
      </c>
      <c r="I34" s="1">
        <v>0.13248002113408699</v>
      </c>
      <c r="J34" s="50">
        <v>1.85608397878534E-2</v>
      </c>
      <c r="N34" s="21"/>
      <c r="R34" s="21"/>
    </row>
    <row r="35" spans="1:18">
      <c r="A35" s="7" t="s">
        <v>93</v>
      </c>
      <c r="B35" t="s">
        <v>30</v>
      </c>
      <c r="C35" t="s">
        <v>18</v>
      </c>
      <c r="D35" t="s">
        <v>19</v>
      </c>
      <c r="E35" s="1">
        <v>0.496058423409243</v>
      </c>
      <c r="F35" s="1">
        <v>3.2373372477867E-2</v>
      </c>
      <c r="G35" s="1">
        <v>0.68703321996200695</v>
      </c>
      <c r="H35" s="1">
        <v>0.114362542802233</v>
      </c>
      <c r="I35" s="1">
        <v>1.1830916433712499</v>
      </c>
      <c r="J35" s="50">
        <v>0.14673591528009999</v>
      </c>
      <c r="N35" s="21"/>
      <c r="R35" s="21"/>
    </row>
    <row r="36" spans="1:18">
      <c r="A36" s="7" t="s">
        <v>93</v>
      </c>
      <c r="B36" t="s">
        <v>30</v>
      </c>
      <c r="C36" t="s">
        <v>20</v>
      </c>
      <c r="D36" t="s">
        <v>21</v>
      </c>
      <c r="E36" s="1">
        <v>0.50890463905684302</v>
      </c>
      <c r="F36" s="1">
        <v>8.19051378612589E-2</v>
      </c>
      <c r="G36" s="1">
        <v>3.35492642817692E-3</v>
      </c>
      <c r="H36" s="1">
        <v>6.7698355170348903E-4</v>
      </c>
      <c r="I36" s="1">
        <v>0.51225956548502005</v>
      </c>
      <c r="J36" s="50">
        <v>8.2582121412962395E-2</v>
      </c>
      <c r="N36" s="21"/>
      <c r="R36" s="21"/>
    </row>
    <row r="37" spans="1:18">
      <c r="A37" s="7" t="s">
        <v>93</v>
      </c>
      <c r="B37" t="s">
        <v>30</v>
      </c>
      <c r="C37" t="s">
        <v>25</v>
      </c>
      <c r="D37" t="s">
        <v>26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50">
        <v>0</v>
      </c>
      <c r="N37" s="21"/>
      <c r="R37" s="21"/>
    </row>
    <row r="38" spans="1:18">
      <c r="A38" s="7" t="s">
        <v>93</v>
      </c>
      <c r="B38" t="s">
        <v>30</v>
      </c>
      <c r="C38" t="s">
        <v>22</v>
      </c>
      <c r="D38" t="s">
        <v>23</v>
      </c>
      <c r="E38" s="1">
        <v>4.7286495795300401E-4</v>
      </c>
      <c r="F38" s="1">
        <v>2.04714702617078E-5</v>
      </c>
      <c r="G38" s="1">
        <v>1.5046513850796701E-3</v>
      </c>
      <c r="H38" s="1">
        <v>5.7882150589158099E-5</v>
      </c>
      <c r="I38" s="1">
        <v>1.9775163430326699E-3</v>
      </c>
      <c r="J38" s="50">
        <v>7.8353620850865903E-5</v>
      </c>
      <c r="N38" s="21"/>
      <c r="R38" s="21"/>
    </row>
    <row r="39" spans="1:18">
      <c r="A39" s="7" t="s">
        <v>94</v>
      </c>
      <c r="B39" t="s">
        <v>30</v>
      </c>
      <c r="C39" t="s">
        <v>2</v>
      </c>
      <c r="D39" t="s">
        <v>3</v>
      </c>
      <c r="E39" s="1">
        <v>4.3702401778300003E-2</v>
      </c>
      <c r="F39" s="1">
        <v>5.0604297923731001E-2</v>
      </c>
      <c r="G39" s="1">
        <v>1.84518090199275E-2</v>
      </c>
      <c r="H39" s="1">
        <v>2.1811774945344399E-2</v>
      </c>
      <c r="I39" s="1">
        <v>6.2154210798227499E-2</v>
      </c>
      <c r="J39" s="50">
        <v>7.2416072869075296E-2</v>
      </c>
      <c r="N39" s="21"/>
      <c r="R39" s="21"/>
    </row>
    <row r="40" spans="1:18">
      <c r="A40" s="7" t="s">
        <v>94</v>
      </c>
      <c r="B40" t="s">
        <v>30</v>
      </c>
      <c r="C40" t="s">
        <v>4</v>
      </c>
      <c r="D40" t="s">
        <v>5</v>
      </c>
      <c r="E40" s="1">
        <v>5.2592205215940602E-5</v>
      </c>
      <c r="F40" s="1">
        <v>1.9948573020537302E-3</v>
      </c>
      <c r="G40" s="1">
        <v>0</v>
      </c>
      <c r="H40" s="1">
        <v>0</v>
      </c>
      <c r="I40" s="1">
        <v>5.2592205215940602E-5</v>
      </c>
      <c r="J40" s="50">
        <v>1.9948573020537302E-3</v>
      </c>
      <c r="N40" s="21"/>
      <c r="R40" s="21"/>
    </row>
    <row r="41" spans="1:18">
      <c r="A41" s="7" t="s">
        <v>94</v>
      </c>
      <c r="B41" t="s">
        <v>30</v>
      </c>
      <c r="C41" t="s">
        <v>6</v>
      </c>
      <c r="D41" t="s">
        <v>7</v>
      </c>
      <c r="E41" s="1">
        <v>2.6906099936470001E-7</v>
      </c>
      <c r="F41" s="1">
        <v>6.0777357903827097E-7</v>
      </c>
      <c r="G41" s="1">
        <v>9.2359623248807095E-4</v>
      </c>
      <c r="H41" s="1">
        <v>2.0495582994766101E-3</v>
      </c>
      <c r="I41" s="1">
        <v>9.2386529348743602E-4</v>
      </c>
      <c r="J41" s="50">
        <v>2.05016607305565E-3</v>
      </c>
      <c r="N41" s="21"/>
      <c r="R41" s="21"/>
    </row>
    <row r="42" spans="1:18">
      <c r="A42" s="7" t="s">
        <v>94</v>
      </c>
      <c r="B42" t="s">
        <v>30</v>
      </c>
      <c r="C42" t="s">
        <v>8</v>
      </c>
      <c r="D42" t="s">
        <v>9</v>
      </c>
      <c r="E42" s="1">
        <v>1.0443582948211299E-2</v>
      </c>
      <c r="F42" s="1">
        <v>3.8528682144837101E-3</v>
      </c>
      <c r="G42" s="1">
        <v>8.0177864135080004E-2</v>
      </c>
      <c r="H42" s="1">
        <v>3.2407269209097297E-2</v>
      </c>
      <c r="I42" s="1">
        <v>9.0621447083291298E-2</v>
      </c>
      <c r="J42" s="50">
        <v>3.6260137423581001E-2</v>
      </c>
      <c r="N42" s="21"/>
      <c r="R42" s="21"/>
    </row>
    <row r="43" spans="1:18">
      <c r="A43" s="7" t="s">
        <v>94</v>
      </c>
      <c r="B43" t="s">
        <v>30</v>
      </c>
      <c r="C43" t="s">
        <v>10</v>
      </c>
      <c r="D43" t="s">
        <v>11</v>
      </c>
      <c r="E43" s="1">
        <v>3.2459053277754898E-3</v>
      </c>
      <c r="F43" s="1">
        <v>1.3315539834079201E-3</v>
      </c>
      <c r="G43" s="1">
        <v>1.8848035621829799E-2</v>
      </c>
      <c r="H43" s="1">
        <v>1.5017004222332601E-2</v>
      </c>
      <c r="I43" s="1">
        <v>2.20939409496053E-2</v>
      </c>
      <c r="J43" s="50">
        <v>1.63485582057405E-2</v>
      </c>
      <c r="N43" s="21"/>
      <c r="R43" s="21"/>
    </row>
    <row r="44" spans="1:18">
      <c r="A44" s="7" t="s">
        <v>94</v>
      </c>
      <c r="B44" t="s">
        <v>30</v>
      </c>
      <c r="C44" t="s">
        <v>12</v>
      </c>
      <c r="D44" t="s">
        <v>13</v>
      </c>
      <c r="E44" s="1">
        <v>1.8851007875623001E-2</v>
      </c>
      <c r="F44" s="1">
        <v>2.59894384944085E-3</v>
      </c>
      <c r="G44" s="1">
        <v>2.53638944076853E-2</v>
      </c>
      <c r="H44" s="1">
        <v>4.7026302291524697E-3</v>
      </c>
      <c r="I44" s="1">
        <v>4.4214902283308301E-2</v>
      </c>
      <c r="J44" s="50">
        <v>7.3015740785933201E-3</v>
      </c>
      <c r="N44" s="21"/>
      <c r="R44" s="21"/>
    </row>
    <row r="45" spans="1:18">
      <c r="A45" s="7" t="s">
        <v>94</v>
      </c>
      <c r="B45" t="s">
        <v>30</v>
      </c>
      <c r="C45" t="s">
        <v>14</v>
      </c>
      <c r="D45" t="s">
        <v>15</v>
      </c>
      <c r="E45" s="1">
        <v>1.6205193099387099E-2</v>
      </c>
      <c r="F45" s="1">
        <v>1.8137597433484899E-2</v>
      </c>
      <c r="G45" s="1">
        <v>2.8748404723274001E-2</v>
      </c>
      <c r="H45" s="1">
        <v>1.7362316451141301E-2</v>
      </c>
      <c r="I45" s="1">
        <v>4.4953597822661E-2</v>
      </c>
      <c r="J45" s="50">
        <v>3.54999138846262E-2</v>
      </c>
      <c r="N45" s="21"/>
      <c r="R45" s="21"/>
    </row>
    <row r="46" spans="1:18">
      <c r="A46" s="7" t="s">
        <v>94</v>
      </c>
      <c r="B46" t="s">
        <v>30</v>
      </c>
      <c r="C46" t="s">
        <v>16</v>
      </c>
      <c r="D46" t="s">
        <v>17</v>
      </c>
      <c r="E46" s="1">
        <v>9.26893451125297E-2</v>
      </c>
      <c r="F46" s="1">
        <v>1.2721676409901701E-2</v>
      </c>
      <c r="G46" s="1">
        <v>8.1146737922583395E-2</v>
      </c>
      <c r="H46" s="1">
        <v>1.36629892823521E-2</v>
      </c>
      <c r="I46" s="1">
        <v>0.173836083035113</v>
      </c>
      <c r="J46" s="50">
        <v>2.6384665692253801E-2</v>
      </c>
      <c r="N46" s="21"/>
      <c r="R46" s="21"/>
    </row>
    <row r="47" spans="1:18">
      <c r="A47" s="7" t="s">
        <v>94</v>
      </c>
      <c r="B47" t="s">
        <v>30</v>
      </c>
      <c r="C47" t="s">
        <v>18</v>
      </c>
      <c r="D47" t="s">
        <v>19</v>
      </c>
      <c r="E47" s="1">
        <v>0.26853001144398297</v>
      </c>
      <c r="F47" s="1">
        <v>1.7399984035754702E-2</v>
      </c>
      <c r="G47" s="1">
        <v>0.17004939199171501</v>
      </c>
      <c r="H47" s="1">
        <v>2.7665777331899101E-2</v>
      </c>
      <c r="I47" s="1">
        <v>0.43857940343569801</v>
      </c>
      <c r="J47" s="50">
        <v>4.5065761367653799E-2</v>
      </c>
      <c r="N47" s="21"/>
      <c r="R47" s="21"/>
    </row>
    <row r="48" spans="1:18">
      <c r="A48" s="7" t="s">
        <v>94</v>
      </c>
      <c r="B48" t="s">
        <v>30</v>
      </c>
      <c r="C48" t="s">
        <v>20</v>
      </c>
      <c r="D48" t="s">
        <v>21</v>
      </c>
      <c r="E48" s="1">
        <v>0.63266494067726597</v>
      </c>
      <c r="F48" s="1">
        <v>0.10043320240553701</v>
      </c>
      <c r="G48" s="1">
        <v>0.107980683012476</v>
      </c>
      <c r="H48" s="1">
        <v>2.1700085101190199E-2</v>
      </c>
      <c r="I48" s="1">
        <v>0.74064562368974196</v>
      </c>
      <c r="J48" s="50">
        <v>0.122133287506727</v>
      </c>
      <c r="N48" s="21"/>
      <c r="R48" s="21"/>
    </row>
    <row r="49" spans="1:18">
      <c r="A49" s="7" t="s">
        <v>94</v>
      </c>
      <c r="B49" t="s">
        <v>30</v>
      </c>
      <c r="C49" t="s">
        <v>25</v>
      </c>
      <c r="D49" t="s">
        <v>26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50">
        <v>0</v>
      </c>
      <c r="N49" s="21"/>
      <c r="R49" s="21"/>
    </row>
    <row r="50" spans="1:18">
      <c r="A50" s="7" t="s">
        <v>94</v>
      </c>
      <c r="B50" t="s">
        <v>30</v>
      </c>
      <c r="C50" t="s">
        <v>22</v>
      </c>
      <c r="D50" t="s">
        <v>23</v>
      </c>
      <c r="E50" s="1">
        <v>3.3524464948965802E-4</v>
      </c>
      <c r="F50" s="1">
        <v>1.4096908138318201E-5</v>
      </c>
      <c r="G50" s="1">
        <v>1.1382437784885199E-3</v>
      </c>
      <c r="H50" s="1">
        <v>4.12061225800539E-5</v>
      </c>
      <c r="I50" s="1">
        <v>1.47348842797818E-3</v>
      </c>
      <c r="J50" s="50">
        <v>5.5303030718372103E-5</v>
      </c>
      <c r="N50" s="21"/>
      <c r="R50" s="21"/>
    </row>
    <row r="51" spans="1:18">
      <c r="A51" s="7" t="s">
        <v>95</v>
      </c>
      <c r="B51" t="s">
        <v>30</v>
      </c>
      <c r="C51" t="s">
        <v>2</v>
      </c>
      <c r="D51" t="s">
        <v>3</v>
      </c>
      <c r="E51" s="1">
        <v>0.73839627371479999</v>
      </c>
      <c r="F51" s="1">
        <v>0.81186507889728499</v>
      </c>
      <c r="G51" s="1">
        <v>0.20696930807630801</v>
      </c>
      <c r="H51" s="1">
        <v>0.16001411811702099</v>
      </c>
      <c r="I51" s="1">
        <v>0.94536558179110697</v>
      </c>
      <c r="J51" s="50">
        <v>0.97187919701430603</v>
      </c>
      <c r="N51" s="21"/>
      <c r="R51" s="21"/>
    </row>
    <row r="52" spans="1:18">
      <c r="A52" s="7" t="s">
        <v>95</v>
      </c>
      <c r="B52" t="s">
        <v>30</v>
      </c>
      <c r="C52" t="s">
        <v>4</v>
      </c>
      <c r="D52" t="s">
        <v>5</v>
      </c>
      <c r="E52" s="1">
        <v>2.28862813947402E-4</v>
      </c>
      <c r="F52" s="1">
        <v>9.6206217598084204E-3</v>
      </c>
      <c r="G52" s="1">
        <v>0</v>
      </c>
      <c r="H52" s="1">
        <v>0</v>
      </c>
      <c r="I52" s="1">
        <v>2.28862813947402E-4</v>
      </c>
      <c r="J52" s="50">
        <v>9.6206217598084204E-3</v>
      </c>
      <c r="N52" s="21"/>
      <c r="R52" s="21"/>
    </row>
    <row r="53" spans="1:18">
      <c r="A53" s="7" t="s">
        <v>95</v>
      </c>
      <c r="B53" t="s">
        <v>30</v>
      </c>
      <c r="C53" t="s">
        <v>6</v>
      </c>
      <c r="D53" t="s">
        <v>7</v>
      </c>
      <c r="E53" s="1">
        <v>1.8959961873547901E-6</v>
      </c>
      <c r="F53" s="1">
        <v>4.1800899962984001E-6</v>
      </c>
      <c r="G53" s="1">
        <v>4.9640960757043103E-3</v>
      </c>
      <c r="H53" s="1">
        <v>1.08307497583326E-2</v>
      </c>
      <c r="I53" s="1">
        <v>4.9659920718916704E-3</v>
      </c>
      <c r="J53" s="50">
        <v>1.08349298483289E-2</v>
      </c>
      <c r="N53" s="21"/>
      <c r="R53" s="21"/>
    </row>
    <row r="54" spans="1:18">
      <c r="A54" s="7" t="s">
        <v>95</v>
      </c>
      <c r="B54" t="s">
        <v>30</v>
      </c>
      <c r="C54" t="s">
        <v>8</v>
      </c>
      <c r="D54" t="s">
        <v>9</v>
      </c>
      <c r="E54" s="1">
        <v>7.4037146209736296E-2</v>
      </c>
      <c r="F54" s="1">
        <v>2.7346814888609201E-2</v>
      </c>
      <c r="G54" s="1">
        <v>0.52016443826320502</v>
      </c>
      <c r="H54" s="1">
        <v>0.21015677077011199</v>
      </c>
      <c r="I54" s="1">
        <v>0.59420158447294102</v>
      </c>
      <c r="J54" s="50">
        <v>0.23750358565872101</v>
      </c>
      <c r="N54" s="21"/>
      <c r="R54" s="21"/>
    </row>
    <row r="55" spans="1:18">
      <c r="A55" s="7" t="s">
        <v>95</v>
      </c>
      <c r="B55" t="s">
        <v>30</v>
      </c>
      <c r="C55" t="s">
        <v>10</v>
      </c>
      <c r="D55" t="s">
        <v>11</v>
      </c>
      <c r="E55" s="1">
        <v>2.8327082845942899E-2</v>
      </c>
      <c r="F55" s="1">
        <v>1.09166463630607E-2</v>
      </c>
      <c r="G55" s="1">
        <v>0.116582110546069</v>
      </c>
      <c r="H55" s="1">
        <v>0.152207304706617</v>
      </c>
      <c r="I55" s="1">
        <v>0.144909193392012</v>
      </c>
      <c r="J55" s="50">
        <v>0.163123951069677</v>
      </c>
      <c r="N55" s="21"/>
      <c r="R55" s="21"/>
    </row>
    <row r="56" spans="1:18">
      <c r="A56" s="7" t="s">
        <v>95</v>
      </c>
      <c r="B56" t="s">
        <v>30</v>
      </c>
      <c r="C56" t="s">
        <v>12</v>
      </c>
      <c r="D56" t="s">
        <v>13</v>
      </c>
      <c r="E56" s="1">
        <v>0.123696964634741</v>
      </c>
      <c r="F56" s="1">
        <v>1.6798817867598001E-2</v>
      </c>
      <c r="G56" s="1">
        <v>0.167161158853425</v>
      </c>
      <c r="H56" s="1">
        <v>3.0974761212507099E-2</v>
      </c>
      <c r="I56" s="1">
        <v>0.29085812348816598</v>
      </c>
      <c r="J56" s="50">
        <v>4.7773579080105003E-2</v>
      </c>
      <c r="N56" s="21"/>
      <c r="R56" s="21"/>
    </row>
    <row r="57" spans="1:18">
      <c r="A57" s="7" t="s">
        <v>95</v>
      </c>
      <c r="B57" t="s">
        <v>30</v>
      </c>
      <c r="C57" t="s">
        <v>14</v>
      </c>
      <c r="D57" t="s">
        <v>15</v>
      </c>
      <c r="E57" s="1">
        <v>0.11931926664956</v>
      </c>
      <c r="F57" s="1">
        <v>0.13387722028167401</v>
      </c>
      <c r="G57" s="1">
        <v>0.15478821131621601</v>
      </c>
      <c r="H57" s="1">
        <v>9.1690907622373696E-2</v>
      </c>
      <c r="I57" s="1">
        <v>0.274107477965776</v>
      </c>
      <c r="J57" s="50">
        <v>0.22556812790404801</v>
      </c>
      <c r="N57" s="21"/>
      <c r="R57" s="21"/>
    </row>
    <row r="58" spans="1:18">
      <c r="A58" s="7" t="s">
        <v>95</v>
      </c>
      <c r="B58" t="s">
        <v>30</v>
      </c>
      <c r="C58" t="s">
        <v>16</v>
      </c>
      <c r="D58" t="s">
        <v>17</v>
      </c>
      <c r="E58" s="1">
        <v>1.19137129642921</v>
      </c>
      <c r="F58" s="1">
        <v>0.15468741176940301</v>
      </c>
      <c r="G58" s="1">
        <v>0.39921990185742701</v>
      </c>
      <c r="H58" s="1">
        <v>4.8872589080821899E-2</v>
      </c>
      <c r="I58" s="1">
        <v>1.5905911982866301</v>
      </c>
      <c r="J58" s="50">
        <v>0.20356000085022499</v>
      </c>
      <c r="N58" s="21"/>
      <c r="R58" s="21"/>
    </row>
    <row r="59" spans="1:18">
      <c r="A59" s="7" t="s">
        <v>95</v>
      </c>
      <c r="B59" t="s">
        <v>30</v>
      </c>
      <c r="C59" t="s">
        <v>18</v>
      </c>
      <c r="D59" t="s">
        <v>19</v>
      </c>
      <c r="E59" s="1">
        <v>2.12709955546958</v>
      </c>
      <c r="F59" s="1">
        <v>0.137024993464889</v>
      </c>
      <c r="G59" s="1">
        <v>0.603583371152694</v>
      </c>
      <c r="H59" s="1">
        <v>9.6911114828361899E-2</v>
      </c>
      <c r="I59" s="1">
        <v>2.7306829266222699</v>
      </c>
      <c r="J59" s="50">
        <v>0.23393610829325101</v>
      </c>
      <c r="N59" s="21"/>
      <c r="R59" s="21"/>
    </row>
    <row r="60" spans="1:18">
      <c r="A60" s="7" t="s">
        <v>95</v>
      </c>
      <c r="B60" t="s">
        <v>30</v>
      </c>
      <c r="C60" t="s">
        <v>20</v>
      </c>
      <c r="D60" t="s">
        <v>21</v>
      </c>
      <c r="E60" s="1">
        <v>3.06555518435027</v>
      </c>
      <c r="F60" s="1">
        <v>0.48890244635322799</v>
      </c>
      <c r="G60" s="1">
        <v>0.140951035327987</v>
      </c>
      <c r="H60" s="1">
        <v>2.8340831017385999E-2</v>
      </c>
      <c r="I60" s="1">
        <v>3.2065062196782601</v>
      </c>
      <c r="J60" s="50">
        <v>0.51724327737061404</v>
      </c>
      <c r="N60" s="21"/>
      <c r="R60" s="21"/>
    </row>
    <row r="61" spans="1:18">
      <c r="A61" s="7" t="s">
        <v>95</v>
      </c>
      <c r="B61" t="s">
        <v>30</v>
      </c>
      <c r="C61" t="s">
        <v>25</v>
      </c>
      <c r="D61" t="s">
        <v>26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50">
        <v>0</v>
      </c>
      <c r="N61" s="21"/>
      <c r="R61" s="21"/>
    </row>
    <row r="62" spans="1:18">
      <c r="A62" s="7" t="s">
        <v>95</v>
      </c>
      <c r="B62" t="s">
        <v>30</v>
      </c>
      <c r="C62" t="s">
        <v>22</v>
      </c>
      <c r="D62" t="s">
        <v>23</v>
      </c>
      <c r="E62" s="1">
        <v>1.8231601692814501E-3</v>
      </c>
      <c r="F62" s="1">
        <v>7.6824566601330804E-5</v>
      </c>
      <c r="G62" s="1">
        <v>4.2557117319728197E-3</v>
      </c>
      <c r="H62" s="1">
        <v>1.5591734388424E-4</v>
      </c>
      <c r="I62" s="1">
        <v>6.0788719012542696E-3</v>
      </c>
      <c r="J62" s="50">
        <v>2.3274191048557101E-4</v>
      </c>
      <c r="N62" s="21"/>
      <c r="R62" s="21"/>
    </row>
    <row r="63" spans="1:18">
      <c r="A63" s="7" t="s">
        <v>96</v>
      </c>
      <c r="B63" t="s">
        <v>30</v>
      </c>
      <c r="C63" t="s">
        <v>2</v>
      </c>
      <c r="D63" t="s">
        <v>3</v>
      </c>
      <c r="E63" s="1">
        <v>3.49469252000148E-2</v>
      </c>
      <c r="F63" s="1">
        <v>4.0288776030719599E-2</v>
      </c>
      <c r="G63" s="1">
        <v>1.2087311431409399E-2</v>
      </c>
      <c r="H63" s="1">
        <v>8.1093999326502693E-3</v>
      </c>
      <c r="I63" s="1">
        <v>4.7034236631424198E-2</v>
      </c>
      <c r="J63" s="50">
        <v>4.8398175963369899E-2</v>
      </c>
      <c r="N63" s="21"/>
      <c r="R63" s="21"/>
    </row>
    <row r="64" spans="1:18">
      <c r="A64" s="7" t="s">
        <v>96</v>
      </c>
      <c r="B64" t="s">
        <v>30</v>
      </c>
      <c r="C64" t="s">
        <v>4</v>
      </c>
      <c r="D64" t="s">
        <v>5</v>
      </c>
      <c r="E64" s="1">
        <v>4.9220519285802197E-5</v>
      </c>
      <c r="F64" s="1">
        <v>1.8852246267147699E-3</v>
      </c>
      <c r="G64" s="1">
        <v>0</v>
      </c>
      <c r="H64" s="1">
        <v>0</v>
      </c>
      <c r="I64" s="1">
        <v>4.9220519285802197E-5</v>
      </c>
      <c r="J64" s="50">
        <v>1.8852246267147699E-3</v>
      </c>
      <c r="N64" s="21"/>
      <c r="R64" s="21"/>
    </row>
    <row r="65" spans="1:18">
      <c r="A65" s="7" t="s">
        <v>96</v>
      </c>
      <c r="B65" t="s">
        <v>30</v>
      </c>
      <c r="C65" t="s">
        <v>6</v>
      </c>
      <c r="D65" t="s">
        <v>7</v>
      </c>
      <c r="E65" s="1">
        <v>1.92228292370357E-7</v>
      </c>
      <c r="F65" s="1">
        <v>4.1488720270559803E-7</v>
      </c>
      <c r="G65" s="1">
        <v>5.3106471475909898E-5</v>
      </c>
      <c r="H65" s="1">
        <v>1.17786456700929E-4</v>
      </c>
      <c r="I65" s="1">
        <v>5.3298699768280299E-5</v>
      </c>
      <c r="J65" s="50">
        <v>1.18201343903635E-4</v>
      </c>
      <c r="N65" s="21"/>
      <c r="R65" s="21"/>
    </row>
    <row r="66" spans="1:18">
      <c r="A66" s="7" t="s">
        <v>96</v>
      </c>
      <c r="B66" t="s">
        <v>30</v>
      </c>
      <c r="C66" t="s">
        <v>8</v>
      </c>
      <c r="D66" t="s">
        <v>9</v>
      </c>
      <c r="E66" s="1">
        <v>1.1172090914847299E-2</v>
      </c>
      <c r="F66" s="1">
        <v>4.1274744299982704E-3</v>
      </c>
      <c r="G66" s="1">
        <v>8.0808305197432803E-2</v>
      </c>
      <c r="H66" s="1">
        <v>3.2670176439399699E-2</v>
      </c>
      <c r="I66" s="1">
        <v>9.1980396112280094E-2</v>
      </c>
      <c r="J66" s="50">
        <v>3.6797650869397999E-2</v>
      </c>
      <c r="N66" s="21"/>
      <c r="R66" s="21"/>
    </row>
    <row r="67" spans="1:18">
      <c r="A67" s="7" t="s">
        <v>96</v>
      </c>
      <c r="B67" t="s">
        <v>30</v>
      </c>
      <c r="C67" t="s">
        <v>10</v>
      </c>
      <c r="D67" t="s">
        <v>11</v>
      </c>
      <c r="E67" s="1">
        <v>2.90165957060257E-3</v>
      </c>
      <c r="F67" s="1">
        <v>1.60024104440651E-3</v>
      </c>
      <c r="G67" s="1">
        <v>7.9106010210214101E-2</v>
      </c>
      <c r="H67" s="1">
        <v>9.87749998140596E-2</v>
      </c>
      <c r="I67" s="1">
        <v>8.2007669780816597E-2</v>
      </c>
      <c r="J67" s="50">
        <v>0.100375240858466</v>
      </c>
      <c r="N67" s="21"/>
      <c r="R67" s="21"/>
    </row>
    <row r="68" spans="1:18">
      <c r="A68" s="7" t="s">
        <v>96</v>
      </c>
      <c r="B68" t="s">
        <v>30</v>
      </c>
      <c r="C68" t="s">
        <v>12</v>
      </c>
      <c r="D68" t="s">
        <v>13</v>
      </c>
      <c r="E68" s="1">
        <v>1.1541728618154201E-2</v>
      </c>
      <c r="F68" s="1">
        <v>1.5340380587958401E-3</v>
      </c>
      <c r="G68" s="1">
        <v>6.5466999406613893E-2</v>
      </c>
      <c r="H68" s="1">
        <v>1.2173625349429101E-2</v>
      </c>
      <c r="I68" s="1">
        <v>7.7008728024768103E-2</v>
      </c>
      <c r="J68" s="50">
        <v>1.37076634082249E-2</v>
      </c>
      <c r="N68" s="21"/>
      <c r="R68" s="21"/>
    </row>
    <row r="69" spans="1:18">
      <c r="A69" s="7" t="s">
        <v>96</v>
      </c>
      <c r="B69" t="s">
        <v>30</v>
      </c>
      <c r="C69" t="s">
        <v>14</v>
      </c>
      <c r="D69" t="s">
        <v>15</v>
      </c>
      <c r="E69" s="1">
        <v>1.19886355488317E-2</v>
      </c>
      <c r="F69" s="1">
        <v>1.3464063211051499E-2</v>
      </c>
      <c r="G69" s="1">
        <v>2.1461345539245998E-2</v>
      </c>
      <c r="H69" s="1">
        <v>1.1596209801579299E-2</v>
      </c>
      <c r="I69" s="1">
        <v>3.3449981088077597E-2</v>
      </c>
      <c r="J69" s="50">
        <v>2.50602730126308E-2</v>
      </c>
      <c r="N69" s="21"/>
      <c r="R69" s="21"/>
    </row>
    <row r="70" spans="1:18">
      <c r="A70" s="7" t="s">
        <v>96</v>
      </c>
      <c r="B70" t="s">
        <v>30</v>
      </c>
      <c r="C70" t="s">
        <v>16</v>
      </c>
      <c r="D70" t="s">
        <v>17</v>
      </c>
      <c r="E70" s="1">
        <v>6.6023254804767395E-2</v>
      </c>
      <c r="F70" s="1">
        <v>9.4580131586991193E-3</v>
      </c>
      <c r="G70" s="1">
        <v>5.1306273086865598E-2</v>
      </c>
      <c r="H70" s="1">
        <v>9.2580472553556101E-3</v>
      </c>
      <c r="I70" s="1">
        <v>0.11732952789163301</v>
      </c>
      <c r="J70" s="50">
        <v>1.87160604140547E-2</v>
      </c>
      <c r="N70" s="21"/>
      <c r="R70" s="21"/>
    </row>
    <row r="71" spans="1:18">
      <c r="A71" s="7" t="s">
        <v>96</v>
      </c>
      <c r="B71" t="s">
        <v>30</v>
      </c>
      <c r="C71" t="s">
        <v>18</v>
      </c>
      <c r="D71" t="s">
        <v>19</v>
      </c>
      <c r="E71" s="1">
        <v>0.18247607150181899</v>
      </c>
      <c r="F71" s="1">
        <v>1.17673895046917E-2</v>
      </c>
      <c r="G71" s="1">
        <v>2.6335980436663301E-2</v>
      </c>
      <c r="H71" s="1">
        <v>4.2326277695253498E-3</v>
      </c>
      <c r="I71" s="1">
        <v>0.20881205193848201</v>
      </c>
      <c r="J71" s="50">
        <v>1.6000017274217099E-2</v>
      </c>
      <c r="N71" s="21"/>
      <c r="R71" s="21"/>
    </row>
    <row r="72" spans="1:18">
      <c r="A72" s="7" t="s">
        <v>96</v>
      </c>
      <c r="B72" t="s">
        <v>30</v>
      </c>
      <c r="C72" t="s">
        <v>20</v>
      </c>
      <c r="D72" t="s">
        <v>21</v>
      </c>
      <c r="E72" s="1">
        <v>0.32059117716980801</v>
      </c>
      <c r="F72" s="1">
        <v>5.10785888657561E-2</v>
      </c>
      <c r="G72" s="1">
        <v>1.9059879461968299E-2</v>
      </c>
      <c r="H72" s="1">
        <v>3.8313468761575699E-3</v>
      </c>
      <c r="I72" s="1">
        <v>0.33965105663177603</v>
      </c>
      <c r="J72" s="50">
        <v>5.4909935741913697E-2</v>
      </c>
      <c r="N72" s="21"/>
      <c r="R72" s="21"/>
    </row>
    <row r="73" spans="1:18">
      <c r="A73" s="7" t="s">
        <v>96</v>
      </c>
      <c r="B73" t="s">
        <v>30</v>
      </c>
      <c r="C73" t="s">
        <v>25</v>
      </c>
      <c r="D73" t="s">
        <v>26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50">
        <v>0</v>
      </c>
      <c r="N73" s="21"/>
      <c r="R73" s="21"/>
    </row>
    <row r="74" spans="1:18">
      <c r="A74" s="7" t="s">
        <v>96</v>
      </c>
      <c r="B74" t="s">
        <v>30</v>
      </c>
      <c r="C74" t="s">
        <v>22</v>
      </c>
      <c r="D74" t="s">
        <v>23</v>
      </c>
      <c r="E74" s="1">
        <v>2.1065381370189099E-4</v>
      </c>
      <c r="F74" s="1">
        <v>8.8661215100623094E-6</v>
      </c>
      <c r="G74" s="1">
        <v>3.7587193401563302E-4</v>
      </c>
      <c r="H74" s="1">
        <v>1.37449038461654E-5</v>
      </c>
      <c r="I74" s="1">
        <v>5.8652574771752403E-4</v>
      </c>
      <c r="J74" s="50">
        <v>2.2611025356227701E-5</v>
      </c>
      <c r="N74" s="21"/>
      <c r="R74" s="21"/>
    </row>
    <row r="75" spans="1:18">
      <c r="A75" s="7" t="s">
        <v>97</v>
      </c>
      <c r="B75" t="s">
        <v>30</v>
      </c>
      <c r="C75" t="s">
        <v>2</v>
      </c>
      <c r="D75" t="s">
        <v>3</v>
      </c>
      <c r="E75" s="1">
        <v>0.114274986258218</v>
      </c>
      <c r="F75" s="1">
        <v>0.13708664217313901</v>
      </c>
      <c r="G75" s="1">
        <v>1.80601628445459E-2</v>
      </c>
      <c r="H75" s="1">
        <v>2.39136233211063E-2</v>
      </c>
      <c r="I75" s="1">
        <v>0.132335149102764</v>
      </c>
      <c r="J75" s="50">
        <v>0.16100026549424501</v>
      </c>
      <c r="N75" s="21"/>
      <c r="R75" s="21"/>
    </row>
    <row r="76" spans="1:18">
      <c r="A76" s="7" t="s">
        <v>97</v>
      </c>
      <c r="B76" t="s">
        <v>30</v>
      </c>
      <c r="C76" t="s">
        <v>4</v>
      </c>
      <c r="D76" t="s">
        <v>5</v>
      </c>
      <c r="E76" s="1">
        <v>6.6416668805212501E-5</v>
      </c>
      <c r="F76" s="1">
        <v>3.63091402234921E-3</v>
      </c>
      <c r="G76" s="1">
        <v>1.48362992020752E-3</v>
      </c>
      <c r="H76" s="1">
        <v>2.7359636428690399E-2</v>
      </c>
      <c r="I76" s="1">
        <v>1.5500465890127301E-3</v>
      </c>
      <c r="J76" s="50">
        <v>3.09905504510396E-2</v>
      </c>
      <c r="N76" s="21"/>
      <c r="R76" s="21"/>
    </row>
    <row r="77" spans="1:18">
      <c r="A77" s="7" t="s">
        <v>97</v>
      </c>
      <c r="B77" t="s">
        <v>30</v>
      </c>
      <c r="C77" t="s">
        <v>6</v>
      </c>
      <c r="D77" t="s">
        <v>7</v>
      </c>
      <c r="E77" s="1">
        <v>5.2212671672356601E-7</v>
      </c>
      <c r="F77" s="1">
        <v>1.14106165201738E-6</v>
      </c>
      <c r="G77" s="1">
        <v>3.3927204740951899E-3</v>
      </c>
      <c r="H77" s="1">
        <v>7.5192241238691499E-3</v>
      </c>
      <c r="I77" s="1">
        <v>3.3932426008119101E-3</v>
      </c>
      <c r="J77" s="50">
        <v>7.5203651855211698E-3</v>
      </c>
      <c r="N77" s="21"/>
      <c r="R77" s="21"/>
    </row>
    <row r="78" spans="1:18">
      <c r="A78" s="7" t="s">
        <v>97</v>
      </c>
      <c r="B78" t="s">
        <v>30</v>
      </c>
      <c r="C78" t="s">
        <v>8</v>
      </c>
      <c r="D78" t="s">
        <v>9</v>
      </c>
      <c r="E78" s="1">
        <v>2.03723662211804E-2</v>
      </c>
      <c r="F78" s="1">
        <v>7.520884986246E-3</v>
      </c>
      <c r="G78" s="1">
        <v>9.1297705628275994E-2</v>
      </c>
      <c r="H78" s="1">
        <v>3.67719657911166E-2</v>
      </c>
      <c r="I78" s="1">
        <v>0.111670071849456</v>
      </c>
      <c r="J78" s="50">
        <v>4.42928507773626E-2</v>
      </c>
      <c r="N78" s="21"/>
      <c r="R78" s="21"/>
    </row>
    <row r="79" spans="1:18">
      <c r="A79" s="7" t="s">
        <v>97</v>
      </c>
      <c r="B79" t="s">
        <v>30</v>
      </c>
      <c r="C79" t="s">
        <v>10</v>
      </c>
      <c r="D79" t="s">
        <v>11</v>
      </c>
      <c r="E79" s="1">
        <v>9.9543538063850794E-3</v>
      </c>
      <c r="F79" s="1">
        <v>3.5119188756766299E-3</v>
      </c>
      <c r="G79" s="1">
        <v>1.22740846302149E-2</v>
      </c>
      <c r="H79" s="1">
        <v>4.5167800666374696E-3</v>
      </c>
      <c r="I79" s="1">
        <v>2.2228438436599999E-2</v>
      </c>
      <c r="J79" s="50">
        <v>8.0286989423141008E-3</v>
      </c>
      <c r="N79" s="21"/>
      <c r="R79" s="21"/>
    </row>
    <row r="80" spans="1:18">
      <c r="A80" s="7" t="s">
        <v>97</v>
      </c>
      <c r="B80" t="s">
        <v>30</v>
      </c>
      <c r="C80" t="s">
        <v>12</v>
      </c>
      <c r="D80" t="s">
        <v>13</v>
      </c>
      <c r="E80" s="1">
        <v>5.2908620280263101E-2</v>
      </c>
      <c r="F80" s="1">
        <v>7.4037864155478703E-3</v>
      </c>
      <c r="G80" s="1">
        <v>3.08122334504463E-2</v>
      </c>
      <c r="H80" s="1">
        <v>5.6538685771633998E-3</v>
      </c>
      <c r="I80" s="1">
        <v>8.3720853730709394E-2</v>
      </c>
      <c r="J80" s="50">
        <v>1.30576549927113E-2</v>
      </c>
      <c r="N80" s="21"/>
      <c r="R80" s="21"/>
    </row>
    <row r="81" spans="1:18">
      <c r="A81" s="7" t="s">
        <v>97</v>
      </c>
      <c r="B81" t="s">
        <v>30</v>
      </c>
      <c r="C81" t="s">
        <v>14</v>
      </c>
      <c r="D81" t="s">
        <v>15</v>
      </c>
      <c r="E81" s="1">
        <v>4.9020696689992899E-2</v>
      </c>
      <c r="F81" s="1">
        <v>5.45556423403738E-2</v>
      </c>
      <c r="G81" s="1">
        <v>1.72085284766079E-2</v>
      </c>
      <c r="H81" s="1">
        <v>1.0062527866934101E-2</v>
      </c>
      <c r="I81" s="1">
        <v>6.6229225166600805E-2</v>
      </c>
      <c r="J81" s="50">
        <v>6.4618170207307896E-2</v>
      </c>
      <c r="N81" s="21"/>
      <c r="R81" s="21"/>
    </row>
    <row r="82" spans="1:18">
      <c r="A82" s="7" t="s">
        <v>97</v>
      </c>
      <c r="B82" t="s">
        <v>30</v>
      </c>
      <c r="C82" t="s">
        <v>16</v>
      </c>
      <c r="D82" t="s">
        <v>17</v>
      </c>
      <c r="E82" s="1">
        <v>0.28461125752869298</v>
      </c>
      <c r="F82" s="1">
        <v>3.8198433834582997E-2</v>
      </c>
      <c r="G82" s="1">
        <v>0.152794121227211</v>
      </c>
      <c r="H82" s="1">
        <v>1.7294249899117601E-2</v>
      </c>
      <c r="I82" s="1">
        <v>0.43740537875590402</v>
      </c>
      <c r="J82" s="50">
        <v>5.5492683733700601E-2</v>
      </c>
      <c r="N82" s="21"/>
      <c r="R82" s="21"/>
    </row>
    <row r="83" spans="1:18">
      <c r="A83" s="7" t="s">
        <v>97</v>
      </c>
      <c r="B83" t="s">
        <v>30</v>
      </c>
      <c r="C83" t="s">
        <v>18</v>
      </c>
      <c r="D83" t="s">
        <v>19</v>
      </c>
      <c r="E83" s="1">
        <v>3.4995922026708302</v>
      </c>
      <c r="F83" s="1">
        <v>0.2273403089962</v>
      </c>
      <c r="G83" s="1">
        <v>3.07064200689552</v>
      </c>
      <c r="H83" s="1">
        <v>0.50117352460740106</v>
      </c>
      <c r="I83" s="1">
        <v>6.5702342095663502</v>
      </c>
      <c r="J83" s="50">
        <v>0.728513833603601</v>
      </c>
      <c r="N83" s="21"/>
      <c r="R83" s="21"/>
    </row>
    <row r="84" spans="1:18">
      <c r="A84" s="7" t="s">
        <v>97</v>
      </c>
      <c r="B84" t="s">
        <v>30</v>
      </c>
      <c r="C84" t="s">
        <v>20</v>
      </c>
      <c r="D84" t="s">
        <v>21</v>
      </c>
      <c r="E84" s="1">
        <v>1.1286689245344701</v>
      </c>
      <c r="F84" s="1">
        <v>0.181242319507563</v>
      </c>
      <c r="G84" s="1">
        <v>1.5412190043928201E-2</v>
      </c>
      <c r="H84" s="1">
        <v>3.10420699540248E-3</v>
      </c>
      <c r="I84" s="1">
        <v>1.1440811145784</v>
      </c>
      <c r="J84" s="50">
        <v>0.18434652650296501</v>
      </c>
      <c r="N84" s="21"/>
      <c r="R84" s="21"/>
    </row>
    <row r="85" spans="1:18">
      <c r="A85" s="7" t="s">
        <v>97</v>
      </c>
      <c r="B85" t="s">
        <v>30</v>
      </c>
      <c r="C85" t="s">
        <v>25</v>
      </c>
      <c r="D85" t="s">
        <v>26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50">
        <v>0</v>
      </c>
      <c r="N85" s="21"/>
      <c r="R85" s="21"/>
    </row>
    <row r="86" spans="1:18">
      <c r="A86" s="7" t="s">
        <v>97</v>
      </c>
      <c r="B86" t="s">
        <v>30</v>
      </c>
      <c r="C86" t="s">
        <v>22</v>
      </c>
      <c r="D86" t="s">
        <v>23</v>
      </c>
      <c r="E86" s="1">
        <v>1.0314881555110299E-3</v>
      </c>
      <c r="F86" s="1">
        <v>4.4094222037357903E-5</v>
      </c>
      <c r="G86" s="1">
        <v>4.4028139752500103E-3</v>
      </c>
      <c r="H86" s="1">
        <v>1.6712873360742299E-4</v>
      </c>
      <c r="I86" s="1">
        <v>5.4343021307610402E-3</v>
      </c>
      <c r="J86" s="50">
        <v>2.1122295564478101E-4</v>
      </c>
      <c r="N86" s="21"/>
      <c r="R86" s="21"/>
    </row>
    <row r="87" spans="1:18">
      <c r="A87" s="7" t="s">
        <v>98</v>
      </c>
      <c r="B87" t="s">
        <v>30</v>
      </c>
      <c r="C87" t="s">
        <v>2</v>
      </c>
      <c r="D87" t="s">
        <v>3</v>
      </c>
      <c r="E87" s="1">
        <v>0.10360422242701101</v>
      </c>
      <c r="F87" s="1">
        <v>0.11414047158156999</v>
      </c>
      <c r="G87" s="1">
        <v>0.109010498749991</v>
      </c>
      <c r="H87" s="1">
        <v>8.3830681769038101E-2</v>
      </c>
      <c r="I87" s="1">
        <v>0.212614721177002</v>
      </c>
      <c r="J87" s="50">
        <v>0.197971153350608</v>
      </c>
      <c r="N87" s="21"/>
      <c r="R87" s="21"/>
    </row>
    <row r="88" spans="1:18">
      <c r="A88" s="7" t="s">
        <v>98</v>
      </c>
      <c r="B88" t="s">
        <v>30</v>
      </c>
      <c r="C88" t="s">
        <v>4</v>
      </c>
      <c r="D88" t="s">
        <v>5</v>
      </c>
      <c r="E88" s="1">
        <v>3.4449639406767803E-5</v>
      </c>
      <c r="F88" s="1">
        <v>1.0428072937928999E-3</v>
      </c>
      <c r="G88" s="1">
        <v>0</v>
      </c>
      <c r="H88" s="1">
        <v>0</v>
      </c>
      <c r="I88" s="1">
        <v>3.4449639406767803E-5</v>
      </c>
      <c r="J88" s="50">
        <v>1.0428072937928999E-3</v>
      </c>
      <c r="N88" s="21"/>
      <c r="R88" s="21"/>
    </row>
    <row r="89" spans="1:18">
      <c r="A89" s="7" t="s">
        <v>98</v>
      </c>
      <c r="B89" t="s">
        <v>30</v>
      </c>
      <c r="C89" t="s">
        <v>6</v>
      </c>
      <c r="D89" t="s">
        <v>7</v>
      </c>
      <c r="E89" s="1">
        <v>4.1197676769599399E-6</v>
      </c>
      <c r="F89" s="1">
        <v>8.8031237646869402E-6</v>
      </c>
      <c r="G89" s="1">
        <v>0.163211871506699</v>
      </c>
      <c r="H89" s="1">
        <v>0.36113797379704099</v>
      </c>
      <c r="I89" s="1">
        <v>0.163215991274376</v>
      </c>
      <c r="J89" s="50">
        <v>0.36114677692080599</v>
      </c>
      <c r="N89" s="21"/>
      <c r="R89" s="21"/>
    </row>
    <row r="90" spans="1:18">
      <c r="A90" s="7" t="s">
        <v>98</v>
      </c>
      <c r="B90" t="s">
        <v>30</v>
      </c>
      <c r="C90" t="s">
        <v>8</v>
      </c>
      <c r="D90" t="s">
        <v>9</v>
      </c>
      <c r="E90" s="1">
        <v>7.9472711624882404E-3</v>
      </c>
      <c r="F90" s="1">
        <v>2.9098557569438598E-3</v>
      </c>
      <c r="G90" s="1">
        <v>1.89613082911794E-2</v>
      </c>
      <c r="H90" s="1">
        <v>7.5456260634563597E-3</v>
      </c>
      <c r="I90" s="1">
        <v>2.6908579453667598E-2</v>
      </c>
      <c r="J90" s="50">
        <v>1.04554818204002E-2</v>
      </c>
      <c r="N90" s="21"/>
      <c r="R90" s="21"/>
    </row>
    <row r="91" spans="1:18">
      <c r="A91" s="7" t="s">
        <v>98</v>
      </c>
      <c r="B91" t="s">
        <v>30</v>
      </c>
      <c r="C91" t="s">
        <v>10</v>
      </c>
      <c r="D91" t="s">
        <v>11</v>
      </c>
      <c r="E91" s="1">
        <v>3.2177709949711502E-3</v>
      </c>
      <c r="F91" s="1">
        <v>1.26340567131607E-3</v>
      </c>
      <c r="G91" s="1">
        <v>9.1810789753412497E-4</v>
      </c>
      <c r="H91" s="1">
        <v>1.08618815704224E-3</v>
      </c>
      <c r="I91" s="1">
        <v>4.1358788925052797E-3</v>
      </c>
      <c r="J91" s="50">
        <v>2.3495938283583E-3</v>
      </c>
      <c r="N91" s="21"/>
      <c r="R91" s="21"/>
    </row>
    <row r="92" spans="1:18">
      <c r="A92" s="7" t="s">
        <v>98</v>
      </c>
      <c r="B92" t="s">
        <v>30</v>
      </c>
      <c r="C92" t="s">
        <v>12</v>
      </c>
      <c r="D92" t="s">
        <v>13</v>
      </c>
      <c r="E92" s="1">
        <v>1.25449331735225E-2</v>
      </c>
      <c r="F92" s="1">
        <v>1.6949585575666401E-3</v>
      </c>
      <c r="G92" s="1">
        <v>8.18374277557977E-4</v>
      </c>
      <c r="H92" s="1">
        <v>1.4614686296489799E-4</v>
      </c>
      <c r="I92" s="1">
        <v>1.3363307451080501E-2</v>
      </c>
      <c r="J92" s="50">
        <v>1.84110542053153E-3</v>
      </c>
      <c r="N92" s="21"/>
      <c r="R92" s="21"/>
    </row>
    <row r="93" spans="1:18">
      <c r="A93" s="7" t="s">
        <v>98</v>
      </c>
      <c r="B93" t="s">
        <v>30</v>
      </c>
      <c r="C93" t="s">
        <v>14</v>
      </c>
      <c r="D93" t="s">
        <v>15</v>
      </c>
      <c r="E93" s="1">
        <v>1.43871466682534E-2</v>
      </c>
      <c r="F93" s="1">
        <v>1.5847716153619001E-2</v>
      </c>
      <c r="G93" s="1">
        <v>5.7056135552662497E-3</v>
      </c>
      <c r="H93" s="1">
        <v>3.3055300353564999E-3</v>
      </c>
      <c r="I93" s="1">
        <v>2.00927602235196E-2</v>
      </c>
      <c r="J93" s="50">
        <v>1.9153246188975501E-2</v>
      </c>
      <c r="N93" s="21"/>
      <c r="R93" s="21"/>
    </row>
    <row r="94" spans="1:18">
      <c r="A94" s="7" t="s">
        <v>98</v>
      </c>
      <c r="B94" t="s">
        <v>30</v>
      </c>
      <c r="C94" t="s">
        <v>16</v>
      </c>
      <c r="D94" t="s">
        <v>17</v>
      </c>
      <c r="E94" s="1">
        <v>9.9609376496433005E-2</v>
      </c>
      <c r="F94" s="1">
        <v>1.31356410370912E-2</v>
      </c>
      <c r="G94" s="1">
        <v>4.6279519495352001E-2</v>
      </c>
      <c r="H94" s="1">
        <v>5.50233625007989E-3</v>
      </c>
      <c r="I94" s="1">
        <v>0.14588889599178501</v>
      </c>
      <c r="J94" s="50">
        <v>1.8637977287171099E-2</v>
      </c>
      <c r="N94" s="21"/>
      <c r="R94" s="21"/>
    </row>
    <row r="95" spans="1:18">
      <c r="A95" s="7" t="s">
        <v>98</v>
      </c>
      <c r="B95" t="s">
        <v>30</v>
      </c>
      <c r="C95" t="s">
        <v>18</v>
      </c>
      <c r="D95" t="s">
        <v>19</v>
      </c>
      <c r="E95" s="1">
        <v>0.21784882704587499</v>
      </c>
      <c r="F95" s="1">
        <v>1.4263402040197199E-2</v>
      </c>
      <c r="G95" s="1">
        <v>3.9072535667820103E-2</v>
      </c>
      <c r="H95" s="1">
        <v>6.6639240751482903E-3</v>
      </c>
      <c r="I95" s="1">
        <v>0.25692136271369498</v>
      </c>
      <c r="J95" s="50">
        <v>2.09273261153455E-2</v>
      </c>
      <c r="N95" s="21"/>
      <c r="R95" s="21"/>
    </row>
    <row r="96" spans="1:18">
      <c r="A96" s="7" t="s">
        <v>98</v>
      </c>
      <c r="B96" t="s">
        <v>30</v>
      </c>
      <c r="C96" t="s">
        <v>20</v>
      </c>
      <c r="D96" t="s">
        <v>21</v>
      </c>
      <c r="E96" s="1">
        <v>0.334276187967189</v>
      </c>
      <c r="F96" s="1">
        <v>5.3961789064438298E-2</v>
      </c>
      <c r="G96" s="1">
        <v>3.72759916814651E-3</v>
      </c>
      <c r="H96" s="1">
        <v>7.5370148452820495E-4</v>
      </c>
      <c r="I96" s="1">
        <v>0.33800378713533602</v>
      </c>
      <c r="J96" s="50">
        <v>5.4715490548966503E-2</v>
      </c>
      <c r="N96" s="21"/>
      <c r="R96" s="21"/>
    </row>
    <row r="97" spans="1:18">
      <c r="A97" s="7" t="s">
        <v>98</v>
      </c>
      <c r="B97" t="s">
        <v>30</v>
      </c>
      <c r="C97" t="s">
        <v>25</v>
      </c>
      <c r="D97" t="s">
        <v>26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50">
        <v>0</v>
      </c>
      <c r="N97" s="21"/>
      <c r="R97" s="21"/>
    </row>
    <row r="98" spans="1:18">
      <c r="A98" s="7" t="s">
        <v>98</v>
      </c>
      <c r="B98" t="s">
        <v>30</v>
      </c>
      <c r="C98" t="s">
        <v>22</v>
      </c>
      <c r="D98" t="s">
        <v>23</v>
      </c>
      <c r="E98" s="1">
        <v>2.1779964909454999E-4</v>
      </c>
      <c r="F98" s="1">
        <v>9.5795362382831994E-6</v>
      </c>
      <c r="G98" s="1">
        <v>3.1172667580891801E-4</v>
      </c>
      <c r="H98" s="1">
        <v>1.22473636054168E-5</v>
      </c>
      <c r="I98" s="1">
        <v>5.2952632490346795E-4</v>
      </c>
      <c r="J98" s="50">
        <v>2.1826899843700001E-5</v>
      </c>
      <c r="N98" s="21"/>
      <c r="R98" s="21"/>
    </row>
    <row r="99" spans="1:18">
      <c r="A99" s="7" t="s">
        <v>99</v>
      </c>
      <c r="B99" t="s">
        <v>30</v>
      </c>
      <c r="C99" t="s">
        <v>2</v>
      </c>
      <c r="D99" t="s">
        <v>3</v>
      </c>
      <c r="E99" s="1">
        <v>0.15765801408206501</v>
      </c>
      <c r="F99" s="1">
        <v>0.18680186161390799</v>
      </c>
      <c r="G99" s="1">
        <v>4.3978799592361603E-2</v>
      </c>
      <c r="H99" s="1">
        <v>4.4555117895777097E-2</v>
      </c>
      <c r="I99" s="1">
        <v>0.20163681367442601</v>
      </c>
      <c r="J99" s="50">
        <v>0.23135697950968501</v>
      </c>
      <c r="N99" s="21"/>
      <c r="R99" s="21"/>
    </row>
    <row r="100" spans="1:18">
      <c r="A100" s="7" t="s">
        <v>99</v>
      </c>
      <c r="B100" t="s">
        <v>30</v>
      </c>
      <c r="C100" t="s">
        <v>4</v>
      </c>
      <c r="D100" t="s">
        <v>5</v>
      </c>
      <c r="E100" s="1">
        <v>1.32583380906236E-4</v>
      </c>
      <c r="F100" s="1">
        <v>5.7121927886424799E-3</v>
      </c>
      <c r="G100" s="1">
        <v>0</v>
      </c>
      <c r="H100" s="1">
        <v>0</v>
      </c>
      <c r="I100" s="1">
        <v>1.32583380906236E-4</v>
      </c>
      <c r="J100" s="50">
        <v>5.7121927886424799E-3</v>
      </c>
      <c r="N100" s="21"/>
      <c r="R100" s="21"/>
    </row>
    <row r="101" spans="1:18">
      <c r="A101" s="7" t="s">
        <v>99</v>
      </c>
      <c r="B101" t="s">
        <v>30</v>
      </c>
      <c r="C101" t="s">
        <v>6</v>
      </c>
      <c r="D101" t="s">
        <v>7</v>
      </c>
      <c r="E101" s="1">
        <v>7.5933683580554705E-7</v>
      </c>
      <c r="F101" s="1">
        <v>1.6238614148122599E-6</v>
      </c>
      <c r="G101" s="1">
        <v>2.4568312215157702E-3</v>
      </c>
      <c r="H101" s="1">
        <v>5.02357956161703E-3</v>
      </c>
      <c r="I101" s="1">
        <v>2.4575905583515802E-3</v>
      </c>
      <c r="J101" s="50">
        <v>5.0252034230318402E-3</v>
      </c>
      <c r="N101" s="21"/>
      <c r="R101" s="21"/>
    </row>
    <row r="102" spans="1:18">
      <c r="A102" s="7" t="s">
        <v>99</v>
      </c>
      <c r="B102" t="s">
        <v>30</v>
      </c>
      <c r="C102" t="s">
        <v>8</v>
      </c>
      <c r="D102" t="s">
        <v>9</v>
      </c>
      <c r="E102" s="1">
        <v>2.98259473730083E-2</v>
      </c>
      <c r="F102" s="1">
        <v>1.1005629037580299E-2</v>
      </c>
      <c r="G102" s="1">
        <v>5.3043790621038797E-2</v>
      </c>
      <c r="H102" s="1">
        <v>2.1446715714270401E-2</v>
      </c>
      <c r="I102" s="1">
        <v>8.2869737994047094E-2</v>
      </c>
      <c r="J102" s="50">
        <v>3.2452344751850701E-2</v>
      </c>
      <c r="N102" s="21"/>
      <c r="R102" s="21"/>
    </row>
    <row r="103" spans="1:18">
      <c r="A103" s="7" t="s">
        <v>99</v>
      </c>
      <c r="B103" t="s">
        <v>30</v>
      </c>
      <c r="C103" t="s">
        <v>10</v>
      </c>
      <c r="D103" t="s">
        <v>11</v>
      </c>
      <c r="E103" s="1">
        <v>1.41912842476984E-2</v>
      </c>
      <c r="F103" s="1">
        <v>5.0195408898385304E-3</v>
      </c>
      <c r="G103" s="1">
        <v>2.3115074381779298E-2</v>
      </c>
      <c r="H103" s="1">
        <v>1.6618071265810299E-2</v>
      </c>
      <c r="I103" s="1">
        <v>3.7306358629477801E-2</v>
      </c>
      <c r="J103" s="50">
        <v>2.16376121556488E-2</v>
      </c>
      <c r="N103" s="21"/>
      <c r="R103" s="21"/>
    </row>
    <row r="104" spans="1:18">
      <c r="A104" s="7" t="s">
        <v>99</v>
      </c>
      <c r="B104" t="s">
        <v>30</v>
      </c>
      <c r="C104" t="s">
        <v>12</v>
      </c>
      <c r="D104" t="s">
        <v>13</v>
      </c>
      <c r="E104" s="1">
        <v>6.3675842547604306E-2</v>
      </c>
      <c r="F104" s="1">
        <v>8.6376120008456892E-3</v>
      </c>
      <c r="G104" s="1">
        <v>3.1998440446732702E-2</v>
      </c>
      <c r="H104" s="1">
        <v>5.9372001269056797E-3</v>
      </c>
      <c r="I104" s="1">
        <v>9.5674282994337001E-2</v>
      </c>
      <c r="J104" s="50">
        <v>1.4574812127751399E-2</v>
      </c>
      <c r="N104" s="21"/>
      <c r="R104" s="21"/>
    </row>
    <row r="105" spans="1:18">
      <c r="A105" s="7" t="s">
        <v>99</v>
      </c>
      <c r="B105" t="s">
        <v>30</v>
      </c>
      <c r="C105" t="s">
        <v>14</v>
      </c>
      <c r="D105" t="s">
        <v>15</v>
      </c>
      <c r="E105" s="1">
        <v>5.5581589233557202E-2</v>
      </c>
      <c r="F105" s="1">
        <v>6.2469392444561102E-2</v>
      </c>
      <c r="G105" s="1">
        <v>0.10258800211724101</v>
      </c>
      <c r="H105" s="1">
        <v>6.3374832285871097E-2</v>
      </c>
      <c r="I105" s="1">
        <v>0.158169591350799</v>
      </c>
      <c r="J105" s="50">
        <v>0.125844224730432</v>
      </c>
      <c r="N105" s="21"/>
      <c r="R105" s="21"/>
    </row>
    <row r="106" spans="1:18">
      <c r="A106" s="7" t="s">
        <v>99</v>
      </c>
      <c r="B106" t="s">
        <v>30</v>
      </c>
      <c r="C106" t="s">
        <v>16</v>
      </c>
      <c r="D106" t="s">
        <v>17</v>
      </c>
      <c r="E106" s="1">
        <v>0.35840631552145302</v>
      </c>
      <c r="F106" s="1">
        <v>4.7072007464113698E-2</v>
      </c>
      <c r="G106" s="1">
        <v>0.16069322479357001</v>
      </c>
      <c r="H106" s="1">
        <v>2.2792150551859802E-2</v>
      </c>
      <c r="I106" s="1">
        <v>0.51909954031502303</v>
      </c>
      <c r="J106" s="50">
        <v>6.9864158015973496E-2</v>
      </c>
      <c r="N106" s="21"/>
      <c r="R106" s="21"/>
    </row>
    <row r="107" spans="1:18">
      <c r="A107" s="7" t="s">
        <v>99</v>
      </c>
      <c r="B107" t="s">
        <v>30</v>
      </c>
      <c r="C107" t="s">
        <v>18</v>
      </c>
      <c r="D107" t="s">
        <v>19</v>
      </c>
      <c r="E107" s="1">
        <v>1.08744684680639</v>
      </c>
      <c r="F107" s="1">
        <v>7.0388776776913006E-2</v>
      </c>
      <c r="G107" s="1">
        <v>0.13503143441490101</v>
      </c>
      <c r="H107" s="1">
        <v>2.1893630061863401E-2</v>
      </c>
      <c r="I107" s="1">
        <v>1.22247828122129</v>
      </c>
      <c r="J107" s="50">
        <v>9.2282406838776407E-2</v>
      </c>
      <c r="N107" s="21"/>
      <c r="R107" s="21"/>
    </row>
    <row r="108" spans="1:18">
      <c r="A108" s="7" t="s">
        <v>99</v>
      </c>
      <c r="B108" t="s">
        <v>30</v>
      </c>
      <c r="C108" t="s">
        <v>20</v>
      </c>
      <c r="D108" t="s">
        <v>21</v>
      </c>
      <c r="E108" s="1">
        <v>1.5974985630568399</v>
      </c>
      <c r="F108" s="1">
        <v>0.25366456699591799</v>
      </c>
      <c r="G108" s="1">
        <v>4.39147940251454E-2</v>
      </c>
      <c r="H108" s="1">
        <v>8.8242530586897603E-3</v>
      </c>
      <c r="I108" s="1">
        <v>1.64141335708199</v>
      </c>
      <c r="J108" s="50">
        <v>0.262488820054608</v>
      </c>
      <c r="N108" s="21"/>
      <c r="R108" s="21"/>
    </row>
    <row r="109" spans="1:18">
      <c r="A109" s="7" t="s">
        <v>99</v>
      </c>
      <c r="B109" t="s">
        <v>30</v>
      </c>
      <c r="C109" t="s">
        <v>25</v>
      </c>
      <c r="D109" t="s">
        <v>26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50">
        <v>0</v>
      </c>
      <c r="N109" s="21"/>
      <c r="R109" s="21"/>
    </row>
    <row r="110" spans="1:18">
      <c r="A110" s="7" t="s">
        <v>99</v>
      </c>
      <c r="B110" t="s">
        <v>30</v>
      </c>
      <c r="C110" t="s">
        <v>22</v>
      </c>
      <c r="D110" t="s">
        <v>23</v>
      </c>
      <c r="E110" s="1">
        <v>1.2705161442802899E-3</v>
      </c>
      <c r="F110" s="1">
        <v>5.3360970806711202E-5</v>
      </c>
      <c r="G110" s="1">
        <v>3.6774238196786999E-3</v>
      </c>
      <c r="H110" s="1">
        <v>1.33073661538493E-4</v>
      </c>
      <c r="I110" s="1">
        <v>4.94793996395899E-3</v>
      </c>
      <c r="J110" s="50">
        <v>1.86434632345204E-4</v>
      </c>
      <c r="N110" s="21"/>
      <c r="R110" s="21"/>
    </row>
    <row r="111" spans="1:18">
      <c r="A111" s="7" t="s">
        <v>100</v>
      </c>
      <c r="B111" t="s">
        <v>30</v>
      </c>
      <c r="C111" t="s">
        <v>2</v>
      </c>
      <c r="D111" t="s">
        <v>3</v>
      </c>
      <c r="E111" s="1">
        <v>5.9897457980606097E-2</v>
      </c>
      <c r="F111" s="1">
        <v>7.0020636411254999E-2</v>
      </c>
      <c r="G111" s="1">
        <v>1.3669630371994399E-2</v>
      </c>
      <c r="H111" s="1">
        <v>1.5550855228253901E-2</v>
      </c>
      <c r="I111" s="1">
        <v>7.3567088352600493E-2</v>
      </c>
      <c r="J111" s="50">
        <v>8.5571491639508904E-2</v>
      </c>
      <c r="N111" s="21"/>
      <c r="R111" s="21"/>
    </row>
    <row r="112" spans="1:18">
      <c r="A112" s="7" t="s">
        <v>100</v>
      </c>
      <c r="B112" t="s">
        <v>30</v>
      </c>
      <c r="C112" t="s">
        <v>4</v>
      </c>
      <c r="D112" t="s">
        <v>5</v>
      </c>
      <c r="E112" s="1">
        <v>1.7076574408556299E-4</v>
      </c>
      <c r="F112" s="1">
        <v>6.0826842757222103E-3</v>
      </c>
      <c r="G112" s="1">
        <v>0</v>
      </c>
      <c r="H112" s="1">
        <v>0</v>
      </c>
      <c r="I112" s="1">
        <v>1.7076574408556299E-4</v>
      </c>
      <c r="J112" s="50">
        <v>6.0826842757222103E-3</v>
      </c>
      <c r="N112" s="21"/>
      <c r="R112" s="21"/>
    </row>
    <row r="113" spans="1:18">
      <c r="A113" s="7" t="s">
        <v>100</v>
      </c>
      <c r="B113" t="s">
        <v>30</v>
      </c>
      <c r="C113" t="s">
        <v>6</v>
      </c>
      <c r="D113" t="s">
        <v>7</v>
      </c>
      <c r="E113" s="1">
        <v>1.04113995394454E-5</v>
      </c>
      <c r="F113" s="1">
        <v>2.2369535210837599E-5</v>
      </c>
      <c r="G113" s="1">
        <v>0.69474876078157699</v>
      </c>
      <c r="H113" s="1">
        <v>1.1126908767944901</v>
      </c>
      <c r="I113" s="1">
        <v>0.69475917218111605</v>
      </c>
      <c r="J113" s="50">
        <v>1.1127132463297</v>
      </c>
      <c r="N113" s="21"/>
      <c r="R113" s="21"/>
    </row>
    <row r="114" spans="1:18">
      <c r="A114" s="7" t="s">
        <v>100</v>
      </c>
      <c r="B114" t="s">
        <v>30</v>
      </c>
      <c r="C114" t="s">
        <v>8</v>
      </c>
      <c r="D114" t="s">
        <v>9</v>
      </c>
      <c r="E114" s="1">
        <v>1.36288952914244E-2</v>
      </c>
      <c r="F114" s="1">
        <v>5.0365626125585296E-3</v>
      </c>
      <c r="G114" s="1">
        <v>1.03706532672011</v>
      </c>
      <c r="H114" s="1">
        <v>0.41862842247173798</v>
      </c>
      <c r="I114" s="1">
        <v>1.0506942220115301</v>
      </c>
      <c r="J114" s="50">
        <v>0.42366498508429701</v>
      </c>
      <c r="N114" s="21"/>
      <c r="R114" s="21"/>
    </row>
    <row r="115" spans="1:18">
      <c r="A115" s="7" t="s">
        <v>100</v>
      </c>
      <c r="B115" t="s">
        <v>30</v>
      </c>
      <c r="C115" t="s">
        <v>10</v>
      </c>
      <c r="D115" t="s">
        <v>11</v>
      </c>
      <c r="E115" s="1">
        <v>4.43757026724758E-3</v>
      </c>
      <c r="F115" s="1">
        <v>1.8692193213571101E-3</v>
      </c>
      <c r="G115" s="1">
        <v>2.1984428949856499E-2</v>
      </c>
      <c r="H115" s="1">
        <v>5.1035173142959502E-2</v>
      </c>
      <c r="I115" s="1">
        <v>2.64219992171041E-2</v>
      </c>
      <c r="J115" s="50">
        <v>5.2904392464316601E-2</v>
      </c>
      <c r="N115" s="21"/>
      <c r="R115" s="21"/>
    </row>
    <row r="116" spans="1:18">
      <c r="A116" s="7" t="s">
        <v>100</v>
      </c>
      <c r="B116" t="s">
        <v>30</v>
      </c>
      <c r="C116" t="s">
        <v>12</v>
      </c>
      <c r="D116" t="s">
        <v>13</v>
      </c>
      <c r="E116" s="1">
        <v>2.09516907901343E-2</v>
      </c>
      <c r="F116" s="1">
        <v>2.8683449320577102E-3</v>
      </c>
      <c r="G116" s="1">
        <v>2.9109622140341199E-3</v>
      </c>
      <c r="H116" s="1">
        <v>5.3657572490012405E-4</v>
      </c>
      <c r="I116" s="1">
        <v>2.3862653004168399E-2</v>
      </c>
      <c r="J116" s="50">
        <v>3.4049206569578298E-3</v>
      </c>
      <c r="N116" s="21"/>
      <c r="R116" s="21"/>
    </row>
    <row r="117" spans="1:18">
      <c r="A117" s="7" t="s">
        <v>100</v>
      </c>
      <c r="B117" t="s">
        <v>30</v>
      </c>
      <c r="C117" t="s">
        <v>14</v>
      </c>
      <c r="D117" t="s">
        <v>15</v>
      </c>
      <c r="E117" s="1">
        <v>2.45330116090395E-2</v>
      </c>
      <c r="F117" s="1">
        <v>2.75028939758949E-2</v>
      </c>
      <c r="G117" s="1">
        <v>7.6347655675138701E-3</v>
      </c>
      <c r="H117" s="1">
        <v>4.5636763566476802E-3</v>
      </c>
      <c r="I117" s="1">
        <v>3.2167777176553398E-2</v>
      </c>
      <c r="J117" s="50">
        <v>3.20665703325426E-2</v>
      </c>
      <c r="N117" s="21"/>
      <c r="R117" s="21"/>
    </row>
    <row r="118" spans="1:18">
      <c r="A118" s="7" t="s">
        <v>100</v>
      </c>
      <c r="B118" t="s">
        <v>30</v>
      </c>
      <c r="C118" t="s">
        <v>16</v>
      </c>
      <c r="D118" t="s">
        <v>17</v>
      </c>
      <c r="E118" s="1">
        <v>9.3796908461766804E-2</v>
      </c>
      <c r="F118" s="1">
        <v>1.3675145476045101E-2</v>
      </c>
      <c r="G118" s="1">
        <v>4.5959293762101498E-2</v>
      </c>
      <c r="H118" s="1">
        <v>8.7287178017046701E-3</v>
      </c>
      <c r="I118" s="1">
        <v>0.139756202223868</v>
      </c>
      <c r="J118" s="50">
        <v>2.2403863277749701E-2</v>
      </c>
      <c r="N118" s="21"/>
      <c r="R118" s="21"/>
    </row>
    <row r="119" spans="1:18">
      <c r="A119" s="7" t="s">
        <v>100</v>
      </c>
      <c r="B119" t="s">
        <v>30</v>
      </c>
      <c r="C119" t="s">
        <v>18</v>
      </c>
      <c r="D119" t="s">
        <v>19</v>
      </c>
      <c r="E119" s="1">
        <v>0.31786204553687403</v>
      </c>
      <c r="F119" s="1">
        <v>2.0536392234668899E-2</v>
      </c>
      <c r="G119" s="1">
        <v>1.3078266553132401E-2</v>
      </c>
      <c r="H119" s="1">
        <v>2.1089769107172402E-3</v>
      </c>
      <c r="I119" s="1">
        <v>0.33094031209000602</v>
      </c>
      <c r="J119" s="50">
        <v>2.2645369145386101E-2</v>
      </c>
      <c r="N119" s="21"/>
      <c r="R119" s="21"/>
    </row>
    <row r="120" spans="1:18">
      <c r="A120" s="7" t="s">
        <v>100</v>
      </c>
      <c r="B120" t="s">
        <v>30</v>
      </c>
      <c r="C120" t="s">
        <v>20</v>
      </c>
      <c r="D120" t="s">
        <v>21</v>
      </c>
      <c r="E120" s="1">
        <v>0.50122062331559902</v>
      </c>
      <c r="F120" s="1">
        <v>8.0237641691390901E-2</v>
      </c>
      <c r="G120" s="1">
        <v>2.7201382204881802E-3</v>
      </c>
      <c r="H120" s="1">
        <v>5.4732007445181799E-4</v>
      </c>
      <c r="I120" s="1">
        <v>0.50394076153608702</v>
      </c>
      <c r="J120" s="50">
        <v>8.0784961765842697E-2</v>
      </c>
      <c r="N120" s="21"/>
      <c r="R120" s="21"/>
    </row>
    <row r="121" spans="1:18">
      <c r="A121" s="7" t="s">
        <v>100</v>
      </c>
      <c r="B121" t="s">
        <v>30</v>
      </c>
      <c r="C121" t="s">
        <v>25</v>
      </c>
      <c r="D121" t="s">
        <v>26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50">
        <v>0</v>
      </c>
      <c r="N121" s="21"/>
      <c r="R121" s="21"/>
    </row>
    <row r="122" spans="1:18">
      <c r="A122" s="7" t="s">
        <v>100</v>
      </c>
      <c r="B122" t="s">
        <v>30</v>
      </c>
      <c r="C122" t="s">
        <v>22</v>
      </c>
      <c r="D122" t="s">
        <v>23</v>
      </c>
      <c r="E122" s="1">
        <v>3.1224469041301299E-4</v>
      </c>
      <c r="F122" s="1">
        <v>1.32343462723282E-5</v>
      </c>
      <c r="G122" s="1">
        <v>2.7903508660614902E-4</v>
      </c>
      <c r="H122" s="1">
        <v>1.04106469712008E-5</v>
      </c>
      <c r="I122" s="1">
        <v>5.9127977701916201E-4</v>
      </c>
      <c r="J122" s="50">
        <v>2.3644993243529002E-5</v>
      </c>
      <c r="N122" s="21"/>
      <c r="R122" s="21"/>
    </row>
    <row r="123" spans="1:18">
      <c r="A123" s="7" t="s">
        <v>101</v>
      </c>
      <c r="B123" t="s">
        <v>30</v>
      </c>
      <c r="C123" t="s">
        <v>2</v>
      </c>
      <c r="D123" t="s">
        <v>3</v>
      </c>
      <c r="E123" s="1">
        <v>0.10337510075152199</v>
      </c>
      <c r="F123" s="1">
        <v>0.11788457736275</v>
      </c>
      <c r="G123" s="1">
        <v>2.18283897403653E-2</v>
      </c>
      <c r="H123" s="1">
        <v>1.52226041384824E-2</v>
      </c>
      <c r="I123" s="1">
        <v>0.125203490491887</v>
      </c>
      <c r="J123" s="50">
        <v>0.13310718150123299</v>
      </c>
      <c r="N123" s="21"/>
      <c r="R123" s="21"/>
    </row>
    <row r="124" spans="1:18">
      <c r="A124" s="7" t="s">
        <v>101</v>
      </c>
      <c r="B124" t="s">
        <v>30</v>
      </c>
      <c r="C124" t="s">
        <v>4</v>
      </c>
      <c r="D124" t="s">
        <v>5</v>
      </c>
      <c r="E124" s="1">
        <v>8.0600590679392003E-5</v>
      </c>
      <c r="F124" s="1">
        <v>3.8307707916174498E-3</v>
      </c>
      <c r="G124" s="1">
        <v>8.2037955701229695E-4</v>
      </c>
      <c r="H124" s="1">
        <v>1.48376707123649E-2</v>
      </c>
      <c r="I124" s="1">
        <v>9.0098014769168897E-4</v>
      </c>
      <c r="J124" s="50">
        <v>1.8668441503982301E-2</v>
      </c>
      <c r="N124" s="21"/>
      <c r="R124" s="21"/>
    </row>
    <row r="125" spans="1:18">
      <c r="A125" s="7" t="s">
        <v>101</v>
      </c>
      <c r="B125" t="s">
        <v>30</v>
      </c>
      <c r="C125" t="s">
        <v>6</v>
      </c>
      <c r="D125" t="s">
        <v>7</v>
      </c>
      <c r="E125" s="1">
        <v>5.3926711483367195E-7</v>
      </c>
      <c r="F125" s="1">
        <v>1.1694716016912699E-6</v>
      </c>
      <c r="G125" s="1">
        <v>9.0755867180066507E-3</v>
      </c>
      <c r="H125" s="1">
        <v>2.01257658196081E-2</v>
      </c>
      <c r="I125" s="1">
        <v>9.0761259851214904E-3</v>
      </c>
      <c r="J125" s="50">
        <v>2.0126935291209801E-2</v>
      </c>
      <c r="N125" s="21"/>
      <c r="R125" s="21"/>
    </row>
    <row r="126" spans="1:18">
      <c r="A126" s="7" t="s">
        <v>101</v>
      </c>
      <c r="B126" t="s">
        <v>30</v>
      </c>
      <c r="C126" t="s">
        <v>8</v>
      </c>
      <c r="D126" t="s">
        <v>9</v>
      </c>
      <c r="E126" s="1">
        <v>1.5771125970244299E-2</v>
      </c>
      <c r="F126" s="1">
        <v>5.8234443215992599E-3</v>
      </c>
      <c r="G126" s="1">
        <v>5.3592989892076302E-2</v>
      </c>
      <c r="H126" s="1">
        <v>2.16351728999317E-2</v>
      </c>
      <c r="I126" s="1">
        <v>6.9364115862320594E-2</v>
      </c>
      <c r="J126" s="50">
        <v>2.7458617221531E-2</v>
      </c>
      <c r="N126" s="21"/>
      <c r="R126" s="21"/>
    </row>
    <row r="127" spans="1:18">
      <c r="A127" s="7" t="s">
        <v>101</v>
      </c>
      <c r="B127" t="s">
        <v>30</v>
      </c>
      <c r="C127" t="s">
        <v>10</v>
      </c>
      <c r="D127" t="s">
        <v>11</v>
      </c>
      <c r="E127" s="1">
        <v>6.5537197443514003E-3</v>
      </c>
      <c r="F127" s="1">
        <v>2.36672786034056E-3</v>
      </c>
      <c r="G127" s="1">
        <v>1.7094645798817702E-2</v>
      </c>
      <c r="H127" s="1">
        <v>1.7436155239499901E-2</v>
      </c>
      <c r="I127" s="1">
        <v>2.3648365543169101E-2</v>
      </c>
      <c r="J127" s="50">
        <v>1.98028830998404E-2</v>
      </c>
      <c r="N127" s="21"/>
      <c r="R127" s="21"/>
    </row>
    <row r="128" spans="1:18">
      <c r="A128" s="7" t="s">
        <v>101</v>
      </c>
      <c r="B128" t="s">
        <v>30</v>
      </c>
      <c r="C128" t="s">
        <v>12</v>
      </c>
      <c r="D128" t="s">
        <v>13</v>
      </c>
      <c r="E128" s="1">
        <v>3.2995953097675002E-2</v>
      </c>
      <c r="F128" s="1">
        <v>4.5712982290851299E-3</v>
      </c>
      <c r="G128" s="1">
        <v>1.2673524967987499E-2</v>
      </c>
      <c r="H128" s="1">
        <v>2.3308563798622099E-3</v>
      </c>
      <c r="I128" s="1">
        <v>4.5669478065662503E-2</v>
      </c>
      <c r="J128" s="50">
        <v>6.9021546089473402E-3</v>
      </c>
      <c r="N128" s="21"/>
      <c r="R128" s="21"/>
    </row>
    <row r="129" spans="1:18">
      <c r="A129" s="7" t="s">
        <v>101</v>
      </c>
      <c r="B129" t="s">
        <v>30</v>
      </c>
      <c r="C129" t="s">
        <v>14</v>
      </c>
      <c r="D129" t="s">
        <v>15</v>
      </c>
      <c r="E129" s="1">
        <v>3.2404677245629898E-2</v>
      </c>
      <c r="F129" s="1">
        <v>3.62332508472024E-2</v>
      </c>
      <c r="G129" s="1">
        <v>0.19664391181663299</v>
      </c>
      <c r="H129" s="1">
        <v>0.121199238307984</v>
      </c>
      <c r="I129" s="1">
        <v>0.229048589062263</v>
      </c>
      <c r="J129" s="50">
        <v>0.15743248915518601</v>
      </c>
      <c r="N129" s="21"/>
      <c r="R129" s="21"/>
    </row>
    <row r="130" spans="1:18">
      <c r="A130" s="7" t="s">
        <v>101</v>
      </c>
      <c r="B130" t="s">
        <v>30</v>
      </c>
      <c r="C130" t="s">
        <v>16</v>
      </c>
      <c r="D130" t="s">
        <v>17</v>
      </c>
      <c r="E130" s="1">
        <v>0.135671577886115</v>
      </c>
      <c r="F130" s="1">
        <v>1.86932970670146E-2</v>
      </c>
      <c r="G130" s="1">
        <v>8.7812380207266894E-2</v>
      </c>
      <c r="H130" s="1">
        <v>1.4657111124066801E-2</v>
      </c>
      <c r="I130" s="1">
        <v>0.22348395809338201</v>
      </c>
      <c r="J130" s="50">
        <v>3.3350408191081503E-2</v>
      </c>
      <c r="N130" s="21"/>
      <c r="R130" s="21"/>
    </row>
    <row r="131" spans="1:18">
      <c r="A131" s="7" t="s">
        <v>101</v>
      </c>
      <c r="B131" t="s">
        <v>30</v>
      </c>
      <c r="C131" t="s">
        <v>18</v>
      </c>
      <c r="D131" t="s">
        <v>19</v>
      </c>
      <c r="E131" s="1">
        <v>0.40898824323976601</v>
      </c>
      <c r="F131" s="1">
        <v>2.6323549523516399E-2</v>
      </c>
      <c r="G131" s="1">
        <v>3.8266758647030399E-2</v>
      </c>
      <c r="H131" s="1">
        <v>6.1410143370624302E-3</v>
      </c>
      <c r="I131" s="1">
        <v>0.44725500188679601</v>
      </c>
      <c r="J131" s="50">
        <v>3.2464563860578798E-2</v>
      </c>
      <c r="N131" s="21"/>
      <c r="R131" s="21"/>
    </row>
    <row r="132" spans="1:18">
      <c r="A132" s="7" t="s">
        <v>101</v>
      </c>
      <c r="B132" t="s">
        <v>30</v>
      </c>
      <c r="C132" t="s">
        <v>20</v>
      </c>
      <c r="D132" t="s">
        <v>21</v>
      </c>
      <c r="E132" s="1">
        <v>1.6133516396838801</v>
      </c>
      <c r="F132" s="1">
        <v>0.25757132071794703</v>
      </c>
      <c r="G132" s="1">
        <v>0.152976229677043</v>
      </c>
      <c r="H132" s="1">
        <v>3.07677824538709E-2</v>
      </c>
      <c r="I132" s="1">
        <v>1.7663278693609199</v>
      </c>
      <c r="J132" s="50">
        <v>0.28833910317181799</v>
      </c>
      <c r="N132" s="21"/>
      <c r="R132" s="21"/>
    </row>
    <row r="133" spans="1:18">
      <c r="A133" s="7" t="s">
        <v>101</v>
      </c>
      <c r="B133" t="s">
        <v>30</v>
      </c>
      <c r="C133" t="s">
        <v>25</v>
      </c>
      <c r="D133" t="s">
        <v>26</v>
      </c>
      <c r="E133" s="1">
        <v>0</v>
      </c>
      <c r="F133" s="1">
        <v>0</v>
      </c>
      <c r="G133" s="1">
        <v>0</v>
      </c>
      <c r="H133" s="1">
        <v>0</v>
      </c>
      <c r="I133" s="1">
        <v>0</v>
      </c>
      <c r="J133" s="50">
        <v>0</v>
      </c>
      <c r="N133" s="21"/>
      <c r="R133" s="21"/>
    </row>
    <row r="134" spans="1:18">
      <c r="A134" s="7" t="s">
        <v>101</v>
      </c>
      <c r="B134" t="s">
        <v>30</v>
      </c>
      <c r="C134" t="s">
        <v>22</v>
      </c>
      <c r="D134" t="s">
        <v>23</v>
      </c>
      <c r="E134" s="1">
        <v>3.4338060217833E-4</v>
      </c>
      <c r="F134" s="1">
        <v>1.4490131833073601E-5</v>
      </c>
      <c r="G134" s="1">
        <v>5.3897741088618798E-4</v>
      </c>
      <c r="H134" s="1">
        <v>1.9793564187813199E-5</v>
      </c>
      <c r="I134" s="1">
        <v>8.8235801306451797E-4</v>
      </c>
      <c r="J134" s="50">
        <v>3.4283696020886803E-5</v>
      </c>
      <c r="N134" s="21"/>
      <c r="R134" s="21"/>
    </row>
    <row r="135" spans="1:18">
      <c r="A135" s="7" t="s">
        <v>102</v>
      </c>
      <c r="B135" t="s">
        <v>30</v>
      </c>
      <c r="C135" t="s">
        <v>2</v>
      </c>
      <c r="D135" t="s">
        <v>3</v>
      </c>
      <c r="E135" s="1">
        <v>4.9729952785103497E-2</v>
      </c>
      <c r="F135" s="1">
        <v>5.6139888969266201E-2</v>
      </c>
      <c r="G135" s="1">
        <v>2.5530103114173201E-2</v>
      </c>
      <c r="H135" s="1">
        <v>2.01895723684112E-2</v>
      </c>
      <c r="I135" s="1">
        <v>7.5260055899276701E-2</v>
      </c>
      <c r="J135" s="50">
        <v>7.6329461337677401E-2</v>
      </c>
      <c r="N135" s="21"/>
      <c r="R135" s="21"/>
    </row>
    <row r="136" spans="1:18">
      <c r="A136" s="7" t="s">
        <v>102</v>
      </c>
      <c r="B136" t="s">
        <v>30</v>
      </c>
      <c r="C136" t="s">
        <v>4</v>
      </c>
      <c r="D136" t="s">
        <v>5</v>
      </c>
      <c r="E136" s="1">
        <v>3.5165652566806601E-5</v>
      </c>
      <c r="F136" s="1">
        <v>1.3598497005041399E-3</v>
      </c>
      <c r="G136" s="1">
        <v>1.22941174623151E-2</v>
      </c>
      <c r="H136" s="1">
        <v>0.23080472448893</v>
      </c>
      <c r="I136" s="1">
        <v>1.2329283114881901E-2</v>
      </c>
      <c r="J136" s="50">
        <v>0.23216457418943401</v>
      </c>
      <c r="N136" s="21"/>
      <c r="R136" s="21"/>
    </row>
    <row r="137" spans="1:18">
      <c r="A137" s="7" t="s">
        <v>102</v>
      </c>
      <c r="B137" t="s">
        <v>30</v>
      </c>
      <c r="C137" t="s">
        <v>6</v>
      </c>
      <c r="D137" t="s">
        <v>7</v>
      </c>
      <c r="E137" s="1">
        <v>1.17103515680423E-7</v>
      </c>
      <c r="F137" s="1">
        <v>2.5834668719861999E-7</v>
      </c>
      <c r="G137" s="1">
        <v>1.5297448860987499E-3</v>
      </c>
      <c r="H137" s="1">
        <v>3.3901818084992202E-3</v>
      </c>
      <c r="I137" s="1">
        <v>1.5298619896144301E-3</v>
      </c>
      <c r="J137" s="50">
        <v>3.3904401551864199E-3</v>
      </c>
      <c r="N137" s="21"/>
      <c r="R137" s="21"/>
    </row>
    <row r="138" spans="1:18">
      <c r="A138" s="7" t="s">
        <v>102</v>
      </c>
      <c r="B138" t="s">
        <v>30</v>
      </c>
      <c r="C138" t="s">
        <v>8</v>
      </c>
      <c r="D138" t="s">
        <v>9</v>
      </c>
      <c r="E138" s="1">
        <v>7.2611396873656902E-3</v>
      </c>
      <c r="F138" s="1">
        <v>2.65252870021312E-3</v>
      </c>
      <c r="G138" s="1">
        <v>4.0696685491396101E-2</v>
      </c>
      <c r="H138" s="1">
        <v>1.6176117936288498E-2</v>
      </c>
      <c r="I138" s="1">
        <v>4.79578251787618E-2</v>
      </c>
      <c r="J138" s="50">
        <v>1.8828646636501599E-2</v>
      </c>
      <c r="N138" s="21"/>
      <c r="R138" s="21"/>
    </row>
    <row r="139" spans="1:18">
      <c r="A139" s="7" t="s">
        <v>102</v>
      </c>
      <c r="B139" t="s">
        <v>30</v>
      </c>
      <c r="C139" t="s">
        <v>10</v>
      </c>
      <c r="D139" t="s">
        <v>11</v>
      </c>
      <c r="E139" s="1">
        <v>3.9242134924346098E-3</v>
      </c>
      <c r="F139" s="1">
        <v>1.5157224378127001E-3</v>
      </c>
      <c r="G139" s="1">
        <v>6.3191919322456904E-3</v>
      </c>
      <c r="H139" s="1">
        <v>6.5921751970245699E-3</v>
      </c>
      <c r="I139" s="1">
        <v>1.02434054246803E-2</v>
      </c>
      <c r="J139" s="50">
        <v>8.1078976348372706E-3</v>
      </c>
      <c r="N139" s="21"/>
      <c r="R139" s="21"/>
    </row>
    <row r="140" spans="1:18">
      <c r="A140" s="7" t="s">
        <v>102</v>
      </c>
      <c r="B140" t="s">
        <v>30</v>
      </c>
      <c r="C140" t="s">
        <v>12</v>
      </c>
      <c r="D140" t="s">
        <v>13</v>
      </c>
      <c r="E140" s="1">
        <v>1.46251238235256E-2</v>
      </c>
      <c r="F140" s="1">
        <v>2.07412439756284E-3</v>
      </c>
      <c r="G140" s="1">
        <v>7.4414779466935197E-3</v>
      </c>
      <c r="H140" s="1">
        <v>1.3223381463133999E-3</v>
      </c>
      <c r="I140" s="1">
        <v>2.2066601770219098E-2</v>
      </c>
      <c r="J140" s="50">
        <v>3.3964625438762399E-3</v>
      </c>
      <c r="N140" s="21"/>
      <c r="R140" s="21"/>
    </row>
    <row r="141" spans="1:18">
      <c r="A141" s="7" t="s">
        <v>102</v>
      </c>
      <c r="B141" t="s">
        <v>30</v>
      </c>
      <c r="C141" t="s">
        <v>14</v>
      </c>
      <c r="D141" t="s">
        <v>15</v>
      </c>
      <c r="E141" s="1">
        <v>1.42269592934552E-2</v>
      </c>
      <c r="F141" s="1">
        <v>1.55861846424586E-2</v>
      </c>
      <c r="G141" s="1">
        <v>9.2968522117371397E-4</v>
      </c>
      <c r="H141" s="1">
        <v>5.4084315669597699E-4</v>
      </c>
      <c r="I141" s="1">
        <v>1.5156644514629E-2</v>
      </c>
      <c r="J141" s="50">
        <v>1.6127027799154599E-2</v>
      </c>
      <c r="N141" s="21"/>
      <c r="R141" s="21"/>
    </row>
    <row r="142" spans="1:18">
      <c r="A142" s="7" t="s">
        <v>102</v>
      </c>
      <c r="B142" t="s">
        <v>30</v>
      </c>
      <c r="C142" t="s">
        <v>16</v>
      </c>
      <c r="D142" t="s">
        <v>17</v>
      </c>
      <c r="E142" s="1">
        <v>6.3662266193817596E-2</v>
      </c>
      <c r="F142" s="1">
        <v>8.7063525383523199E-3</v>
      </c>
      <c r="G142" s="1">
        <v>2.0269955445466701E-2</v>
      </c>
      <c r="H142" s="1">
        <v>2.86641322905437E-3</v>
      </c>
      <c r="I142" s="1">
        <v>8.3932221639284293E-2</v>
      </c>
      <c r="J142" s="50">
        <v>1.1572765767406699E-2</v>
      </c>
      <c r="N142" s="21"/>
      <c r="R142" s="21"/>
    </row>
    <row r="143" spans="1:18">
      <c r="A143" s="7" t="s">
        <v>102</v>
      </c>
      <c r="B143" t="s">
        <v>30</v>
      </c>
      <c r="C143" t="s">
        <v>18</v>
      </c>
      <c r="D143" t="s">
        <v>19</v>
      </c>
      <c r="E143" s="1">
        <v>0.42322525785658699</v>
      </c>
      <c r="F143" s="1">
        <v>2.7675559966153399E-2</v>
      </c>
      <c r="G143" s="1">
        <v>0.79981576997608905</v>
      </c>
      <c r="H143" s="1">
        <v>0.13720773153625301</v>
      </c>
      <c r="I143" s="1">
        <v>1.22304102783268</v>
      </c>
      <c r="J143" s="50">
        <v>0.16488329150240599</v>
      </c>
      <c r="N143" s="21"/>
      <c r="R143" s="21"/>
    </row>
    <row r="144" spans="1:18">
      <c r="A144" s="7" t="s">
        <v>102</v>
      </c>
      <c r="B144" t="s">
        <v>30</v>
      </c>
      <c r="C144" t="s">
        <v>20</v>
      </c>
      <c r="D144" t="s">
        <v>21</v>
      </c>
      <c r="E144" s="1">
        <v>0.41205467651248801</v>
      </c>
      <c r="F144" s="1">
        <v>6.6463834719951403E-2</v>
      </c>
      <c r="G144" s="1">
        <v>4.2157637919926501E-2</v>
      </c>
      <c r="H144" s="1">
        <v>8.5250765268042802E-3</v>
      </c>
      <c r="I144" s="1">
        <v>0.454212314432414</v>
      </c>
      <c r="J144" s="50">
        <v>7.4988911246755705E-2</v>
      </c>
      <c r="N144" s="21"/>
      <c r="R144" s="21"/>
    </row>
    <row r="145" spans="1:18">
      <c r="A145" s="7" t="s">
        <v>102</v>
      </c>
      <c r="B145" t="s">
        <v>30</v>
      </c>
      <c r="C145" t="s">
        <v>25</v>
      </c>
      <c r="D145" t="s">
        <v>26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50">
        <v>0</v>
      </c>
      <c r="N145" s="21"/>
      <c r="R145" s="21"/>
    </row>
    <row r="146" spans="1:18">
      <c r="A146" s="7" t="s">
        <v>102</v>
      </c>
      <c r="B146" t="s">
        <v>30</v>
      </c>
      <c r="C146" t="s">
        <v>22</v>
      </c>
      <c r="D146" t="s">
        <v>23</v>
      </c>
      <c r="E146" s="1">
        <v>2.25825897579394E-4</v>
      </c>
      <c r="F146" s="1">
        <v>9.9221171580729592E-6</v>
      </c>
      <c r="G146" s="1">
        <v>1.70532244142224E-4</v>
      </c>
      <c r="H146" s="1">
        <v>6.6824143400082396E-6</v>
      </c>
      <c r="I146" s="1">
        <v>3.9635814172161798E-4</v>
      </c>
      <c r="J146" s="50">
        <v>1.6604531498081199E-5</v>
      </c>
      <c r="N146" s="21"/>
      <c r="R146" s="21"/>
    </row>
    <row r="147" spans="1:18">
      <c r="A147" s="7" t="s">
        <v>103</v>
      </c>
      <c r="B147" t="s">
        <v>30</v>
      </c>
      <c r="C147" t="s">
        <v>2</v>
      </c>
      <c r="D147" t="s">
        <v>3</v>
      </c>
      <c r="E147" s="1">
        <v>0.24571408843696399</v>
      </c>
      <c r="F147" s="1">
        <v>0.28692295318981498</v>
      </c>
      <c r="G147" s="1">
        <v>8.0993835100197295E-2</v>
      </c>
      <c r="H147" s="1">
        <v>5.5456454643260503E-2</v>
      </c>
      <c r="I147" s="1">
        <v>0.32670792353716099</v>
      </c>
      <c r="J147" s="50">
        <v>0.34237940783307502</v>
      </c>
      <c r="N147" s="21"/>
      <c r="R147" s="21"/>
    </row>
    <row r="148" spans="1:18">
      <c r="A148" s="7" t="s">
        <v>103</v>
      </c>
      <c r="B148" t="s">
        <v>30</v>
      </c>
      <c r="C148" t="s">
        <v>4</v>
      </c>
      <c r="D148" t="s">
        <v>5</v>
      </c>
      <c r="E148" s="1">
        <v>1.47438143658037E-4</v>
      </c>
      <c r="F148" s="1">
        <v>6.5188132601207201E-3</v>
      </c>
      <c r="G148" s="1">
        <v>0</v>
      </c>
      <c r="H148" s="1">
        <v>0</v>
      </c>
      <c r="I148" s="1">
        <v>1.47438143658037E-4</v>
      </c>
      <c r="J148" s="50">
        <v>6.5188132601207201E-3</v>
      </c>
      <c r="N148" s="21"/>
      <c r="R148" s="21"/>
    </row>
    <row r="149" spans="1:18">
      <c r="A149" s="7" t="s">
        <v>103</v>
      </c>
      <c r="B149" t="s">
        <v>30</v>
      </c>
      <c r="C149" t="s">
        <v>6</v>
      </c>
      <c r="D149" t="s">
        <v>7</v>
      </c>
      <c r="E149" s="1">
        <v>2.6392369408077999E-6</v>
      </c>
      <c r="F149" s="1">
        <v>5.5522546432873704E-6</v>
      </c>
      <c r="G149" s="1">
        <v>1.2174944260784901E-2</v>
      </c>
      <c r="H149" s="1">
        <v>2.7017668299179599E-2</v>
      </c>
      <c r="I149" s="1">
        <v>1.21775834977257E-2</v>
      </c>
      <c r="J149" s="50">
        <v>2.7023220553822901E-2</v>
      </c>
      <c r="N149" s="21"/>
      <c r="R149" s="21"/>
    </row>
    <row r="150" spans="1:18">
      <c r="A150" s="7" t="s">
        <v>103</v>
      </c>
      <c r="B150" t="s">
        <v>30</v>
      </c>
      <c r="C150" t="s">
        <v>8</v>
      </c>
      <c r="D150" t="s">
        <v>9</v>
      </c>
      <c r="E150" s="1">
        <v>5.1214814068187502E-2</v>
      </c>
      <c r="F150" s="1">
        <v>1.8896903164166302E-2</v>
      </c>
      <c r="G150" s="1">
        <v>0.45051218697268902</v>
      </c>
      <c r="H150" s="1">
        <v>0.18223272371036101</v>
      </c>
      <c r="I150" s="1">
        <v>0.50172700104087697</v>
      </c>
      <c r="J150" s="50">
        <v>0.20112962687452701</v>
      </c>
      <c r="N150" s="21"/>
      <c r="R150" s="21"/>
    </row>
    <row r="151" spans="1:18">
      <c r="A151" s="7" t="s">
        <v>103</v>
      </c>
      <c r="B151" t="s">
        <v>30</v>
      </c>
      <c r="C151" t="s">
        <v>10</v>
      </c>
      <c r="D151" t="s">
        <v>11</v>
      </c>
      <c r="E151" s="1">
        <v>2.42639442678051E-2</v>
      </c>
      <c r="F151" s="1">
        <v>8.3699804301072094E-3</v>
      </c>
      <c r="G151" s="1">
        <v>5.9879088367384203E-2</v>
      </c>
      <c r="H151" s="1">
        <v>6.0583969846701398E-2</v>
      </c>
      <c r="I151" s="1">
        <v>8.4143032635189297E-2</v>
      </c>
      <c r="J151" s="50">
        <v>6.8953950276808604E-2</v>
      </c>
      <c r="N151" s="21"/>
      <c r="R151" s="21"/>
    </row>
    <row r="152" spans="1:18">
      <c r="A152" s="7" t="s">
        <v>103</v>
      </c>
      <c r="B152" t="s">
        <v>30</v>
      </c>
      <c r="C152" t="s">
        <v>12</v>
      </c>
      <c r="D152" t="s">
        <v>13</v>
      </c>
      <c r="E152" s="1">
        <v>0.10094526778263101</v>
      </c>
      <c r="F152" s="1">
        <v>1.36508025323622E-2</v>
      </c>
      <c r="G152" s="1">
        <v>0.16141438367123601</v>
      </c>
      <c r="H152" s="1">
        <v>3.00443200793164E-2</v>
      </c>
      <c r="I152" s="1">
        <v>0.26235965145386703</v>
      </c>
      <c r="J152" s="50">
        <v>4.3695122611678502E-2</v>
      </c>
      <c r="N152" s="21"/>
      <c r="R152" s="21"/>
    </row>
    <row r="153" spans="1:18">
      <c r="A153" s="7" t="s">
        <v>103</v>
      </c>
      <c r="B153" t="s">
        <v>30</v>
      </c>
      <c r="C153" t="s">
        <v>14</v>
      </c>
      <c r="D153" t="s">
        <v>15</v>
      </c>
      <c r="E153" s="1">
        <v>9.0274497016198704E-2</v>
      </c>
      <c r="F153" s="1">
        <v>0.101253794470039</v>
      </c>
      <c r="G153" s="1">
        <v>5.7131476210756801E-2</v>
      </c>
      <c r="H153" s="1">
        <v>3.4506085700380502E-2</v>
      </c>
      <c r="I153" s="1">
        <v>0.14740597322695501</v>
      </c>
      <c r="J153" s="50">
        <v>0.13575988017042001</v>
      </c>
      <c r="N153" s="21"/>
      <c r="R153" s="21"/>
    </row>
    <row r="154" spans="1:18">
      <c r="A154" s="7" t="s">
        <v>103</v>
      </c>
      <c r="B154" t="s">
        <v>30</v>
      </c>
      <c r="C154" t="s">
        <v>16</v>
      </c>
      <c r="D154" t="s">
        <v>17</v>
      </c>
      <c r="E154" s="1">
        <v>0.60193210926233098</v>
      </c>
      <c r="F154" s="1">
        <v>7.9904881888630902E-2</v>
      </c>
      <c r="G154" s="1">
        <v>0.405429237141121</v>
      </c>
      <c r="H154" s="1">
        <v>5.8097373678927602E-2</v>
      </c>
      <c r="I154" s="1">
        <v>1.0073613464034501</v>
      </c>
      <c r="J154" s="50">
        <v>0.13800225556755799</v>
      </c>
      <c r="N154" s="21"/>
      <c r="R154" s="21"/>
    </row>
    <row r="155" spans="1:18">
      <c r="A155" s="7" t="s">
        <v>103</v>
      </c>
      <c r="B155" t="s">
        <v>30</v>
      </c>
      <c r="C155" t="s">
        <v>18</v>
      </c>
      <c r="D155" t="s">
        <v>19</v>
      </c>
      <c r="E155" s="1">
        <v>3.01878049851303</v>
      </c>
      <c r="F155" s="1">
        <v>0.19721734573333599</v>
      </c>
      <c r="G155" s="1">
        <v>2.08155237809562</v>
      </c>
      <c r="H155" s="1">
        <v>0.34275232640798903</v>
      </c>
      <c r="I155" s="1">
        <v>5.1003328766086504</v>
      </c>
      <c r="J155" s="50">
        <v>0.53996967214132496</v>
      </c>
      <c r="N155" s="21"/>
      <c r="R155" s="21"/>
    </row>
    <row r="156" spans="1:18">
      <c r="A156" s="7" t="s">
        <v>103</v>
      </c>
      <c r="B156" t="s">
        <v>30</v>
      </c>
      <c r="C156" t="s">
        <v>20</v>
      </c>
      <c r="D156" t="s">
        <v>21</v>
      </c>
      <c r="E156" s="1">
        <v>2.27535655306965</v>
      </c>
      <c r="F156" s="1">
        <v>0.36073559065774902</v>
      </c>
      <c r="G156" s="1">
        <v>2.0759511705735201E-2</v>
      </c>
      <c r="H156" s="1">
        <v>4.17158317319295E-3</v>
      </c>
      <c r="I156" s="1">
        <v>2.29611606477539</v>
      </c>
      <c r="J156" s="50">
        <v>0.36490717383094201</v>
      </c>
      <c r="N156" s="21"/>
      <c r="R156" s="21"/>
    </row>
    <row r="157" spans="1:18">
      <c r="A157" s="7" t="s">
        <v>103</v>
      </c>
      <c r="B157" t="s">
        <v>30</v>
      </c>
      <c r="C157" t="s">
        <v>25</v>
      </c>
      <c r="D157" t="s">
        <v>26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50">
        <v>0</v>
      </c>
      <c r="N157" s="21"/>
      <c r="R157" s="21"/>
    </row>
    <row r="158" spans="1:18">
      <c r="A158" s="7" t="s">
        <v>103</v>
      </c>
      <c r="B158" t="s">
        <v>30</v>
      </c>
      <c r="C158" t="s">
        <v>22</v>
      </c>
      <c r="D158" t="s">
        <v>23</v>
      </c>
      <c r="E158" s="1">
        <v>4.3991551665304102E-3</v>
      </c>
      <c r="F158" s="1">
        <v>1.8518823718612399E-4</v>
      </c>
      <c r="G158" s="1">
        <v>2.8020448593836199E-2</v>
      </c>
      <c r="H158" s="1">
        <v>1.0203955855288399E-3</v>
      </c>
      <c r="I158" s="1">
        <v>3.2419603760366601E-2</v>
      </c>
      <c r="J158" s="50">
        <v>1.20558382271496E-3</v>
      </c>
      <c r="N158" s="21"/>
      <c r="R158" s="21"/>
    </row>
    <row r="159" spans="1:18">
      <c r="A159" s="7" t="s">
        <v>104</v>
      </c>
      <c r="B159" t="s">
        <v>30</v>
      </c>
      <c r="C159" t="s">
        <v>2</v>
      </c>
      <c r="D159" t="s">
        <v>3</v>
      </c>
      <c r="E159" s="1">
        <v>6.3204804984555496E-2</v>
      </c>
      <c r="F159" s="1">
        <v>7.4055163552858197E-2</v>
      </c>
      <c r="G159" s="1">
        <v>5.3646173060632497E-3</v>
      </c>
      <c r="H159" s="1">
        <v>4.4246533488921901E-3</v>
      </c>
      <c r="I159" s="1">
        <v>6.8569422290618701E-2</v>
      </c>
      <c r="J159" s="50">
        <v>7.8479816901750404E-2</v>
      </c>
      <c r="N159" s="21"/>
      <c r="R159" s="21"/>
    </row>
    <row r="160" spans="1:18">
      <c r="A160" s="7" t="s">
        <v>104</v>
      </c>
      <c r="B160" t="s">
        <v>30</v>
      </c>
      <c r="C160" t="s">
        <v>4</v>
      </c>
      <c r="D160" t="s">
        <v>5</v>
      </c>
      <c r="E160" s="1">
        <v>2.2325158236905401E-5</v>
      </c>
      <c r="F160" s="1">
        <v>1.11107983011227E-3</v>
      </c>
      <c r="G160" s="1">
        <v>0</v>
      </c>
      <c r="H160" s="1">
        <v>0</v>
      </c>
      <c r="I160" s="1">
        <v>2.2325158236905401E-5</v>
      </c>
      <c r="J160" s="50">
        <v>1.11107983011227E-3</v>
      </c>
      <c r="N160" s="21"/>
      <c r="R160" s="21"/>
    </row>
    <row r="161" spans="1:18">
      <c r="A161" s="7" t="s">
        <v>104</v>
      </c>
      <c r="B161" t="s">
        <v>30</v>
      </c>
      <c r="C161" t="s">
        <v>6</v>
      </c>
      <c r="D161" t="s">
        <v>7</v>
      </c>
      <c r="E161" s="1">
        <v>5.3359756145758499E-7</v>
      </c>
      <c r="F161" s="1">
        <v>1.08295201445816E-6</v>
      </c>
      <c r="G161" s="1">
        <v>1.31613567456523E-4</v>
      </c>
      <c r="H161" s="1">
        <v>2.92098893283864E-4</v>
      </c>
      <c r="I161" s="1">
        <v>1.3214716501798099E-4</v>
      </c>
      <c r="J161" s="50">
        <v>2.93181845298322E-4</v>
      </c>
      <c r="N161" s="21"/>
      <c r="R161" s="21"/>
    </row>
    <row r="162" spans="1:18">
      <c r="A162" s="7" t="s">
        <v>104</v>
      </c>
      <c r="B162" t="s">
        <v>30</v>
      </c>
      <c r="C162" t="s">
        <v>8</v>
      </c>
      <c r="D162" t="s">
        <v>9</v>
      </c>
      <c r="E162" s="1">
        <v>1.0661065458661601E-2</v>
      </c>
      <c r="F162" s="1">
        <v>3.9334278871325096E-3</v>
      </c>
      <c r="G162" s="1">
        <v>9.3476938434894505E-2</v>
      </c>
      <c r="H162" s="1">
        <v>3.7801021701409698E-2</v>
      </c>
      <c r="I162" s="1">
        <v>0.104138003893556</v>
      </c>
      <c r="J162" s="50">
        <v>4.1734449588542201E-2</v>
      </c>
      <c r="N162" s="21"/>
      <c r="R162" s="21"/>
    </row>
    <row r="163" spans="1:18">
      <c r="A163" s="7" t="s">
        <v>104</v>
      </c>
      <c r="B163" t="s">
        <v>30</v>
      </c>
      <c r="C163" t="s">
        <v>10</v>
      </c>
      <c r="D163" t="s">
        <v>11</v>
      </c>
      <c r="E163" s="1">
        <v>5.4884623016823401E-3</v>
      </c>
      <c r="F163" s="1">
        <v>1.8201748143430699E-3</v>
      </c>
      <c r="G163" s="1">
        <v>1.0010490565977701E-2</v>
      </c>
      <c r="H163" s="1">
        <v>7.3605024403929501E-3</v>
      </c>
      <c r="I163" s="1">
        <v>1.54989528676601E-2</v>
      </c>
      <c r="J163" s="50">
        <v>9.1806772547360204E-3</v>
      </c>
      <c r="N163" s="21"/>
      <c r="R163" s="21"/>
    </row>
    <row r="164" spans="1:18">
      <c r="A164" s="7" t="s">
        <v>104</v>
      </c>
      <c r="B164" t="s">
        <v>30</v>
      </c>
      <c r="C164" t="s">
        <v>12</v>
      </c>
      <c r="D164" t="s">
        <v>13</v>
      </c>
      <c r="E164" s="1">
        <v>2.2950554530209399E-2</v>
      </c>
      <c r="F164" s="1">
        <v>3.01863065492298E-3</v>
      </c>
      <c r="G164" s="1">
        <v>1.33128764886115E-2</v>
      </c>
      <c r="H164" s="1">
        <v>2.4728588448560298E-3</v>
      </c>
      <c r="I164" s="1">
        <v>3.6263431018820902E-2</v>
      </c>
      <c r="J164" s="50">
        <v>5.4914894997790103E-3</v>
      </c>
      <c r="N164" s="21"/>
      <c r="R164" s="21"/>
    </row>
    <row r="165" spans="1:18">
      <c r="A165" s="7" t="s">
        <v>104</v>
      </c>
      <c r="B165" t="s">
        <v>30</v>
      </c>
      <c r="C165" t="s">
        <v>14</v>
      </c>
      <c r="D165" t="s">
        <v>15</v>
      </c>
      <c r="E165" s="1">
        <v>1.8517098594526001E-2</v>
      </c>
      <c r="F165" s="1">
        <v>2.0774305886338201E-2</v>
      </c>
      <c r="G165" s="1">
        <v>1.09107134481522E-2</v>
      </c>
      <c r="H165" s="1">
        <v>6.7008333444124402E-3</v>
      </c>
      <c r="I165" s="1">
        <v>2.9427812042678199E-2</v>
      </c>
      <c r="J165" s="50">
        <v>2.7475139230750598E-2</v>
      </c>
      <c r="N165" s="21"/>
      <c r="R165" s="21"/>
    </row>
    <row r="166" spans="1:18">
      <c r="A166" s="7" t="s">
        <v>104</v>
      </c>
      <c r="B166" t="s">
        <v>30</v>
      </c>
      <c r="C166" t="s">
        <v>16</v>
      </c>
      <c r="D166" t="s">
        <v>17</v>
      </c>
      <c r="E166" s="1">
        <v>0.195412063169149</v>
      </c>
      <c r="F166" s="1">
        <v>2.5293947149971501E-2</v>
      </c>
      <c r="G166" s="1">
        <v>0.117850906241389</v>
      </c>
      <c r="H166" s="1">
        <v>1.38497343518891E-2</v>
      </c>
      <c r="I166" s="1">
        <v>0.31326296941053899</v>
      </c>
      <c r="J166" s="50">
        <v>3.9143681501860698E-2</v>
      </c>
      <c r="N166" s="21"/>
      <c r="R166" s="21"/>
    </row>
    <row r="167" spans="1:18">
      <c r="A167" s="7" t="s">
        <v>104</v>
      </c>
      <c r="B167" t="s">
        <v>30</v>
      </c>
      <c r="C167" t="s">
        <v>18</v>
      </c>
      <c r="D167" t="s">
        <v>19</v>
      </c>
      <c r="E167" s="1">
        <v>0.48406330217732901</v>
      </c>
      <c r="F167" s="1">
        <v>3.15006595720633E-2</v>
      </c>
      <c r="G167" s="1">
        <v>0.21626987700061001</v>
      </c>
      <c r="H167" s="1">
        <v>3.5406331707213898E-2</v>
      </c>
      <c r="I167" s="1">
        <v>0.70033317917793902</v>
      </c>
      <c r="J167" s="50">
        <v>6.6906991279277198E-2</v>
      </c>
      <c r="N167" s="21"/>
      <c r="R167" s="21"/>
    </row>
    <row r="168" spans="1:18">
      <c r="A168" s="7" t="s">
        <v>104</v>
      </c>
      <c r="B168" t="s">
        <v>30</v>
      </c>
      <c r="C168" t="s">
        <v>20</v>
      </c>
      <c r="D168" t="s">
        <v>21</v>
      </c>
      <c r="E168" s="1">
        <v>0.62654634557668398</v>
      </c>
      <c r="F168" s="1">
        <v>9.9382960492360298E-2</v>
      </c>
      <c r="G168" s="1">
        <v>8.6106038311584802E-3</v>
      </c>
      <c r="H168" s="1">
        <v>1.7302677779231399E-3</v>
      </c>
      <c r="I168" s="1">
        <v>0.63515694940784295</v>
      </c>
      <c r="J168" s="50">
        <v>0.101113228270283</v>
      </c>
      <c r="N168" s="21"/>
      <c r="R168" s="21"/>
    </row>
    <row r="169" spans="1:18">
      <c r="A169" s="7" t="s">
        <v>104</v>
      </c>
      <c r="B169" t="s">
        <v>30</v>
      </c>
      <c r="C169" t="s">
        <v>25</v>
      </c>
      <c r="D169" t="s">
        <v>26</v>
      </c>
      <c r="E169" s="1">
        <v>0</v>
      </c>
      <c r="F169" s="1">
        <v>0</v>
      </c>
      <c r="G169" s="1">
        <v>0</v>
      </c>
      <c r="H169" s="1">
        <v>0</v>
      </c>
      <c r="I169" s="1">
        <v>0</v>
      </c>
      <c r="J169" s="50">
        <v>0</v>
      </c>
      <c r="N169" s="21"/>
      <c r="R169" s="21"/>
    </row>
    <row r="170" spans="1:18">
      <c r="A170" s="7" t="s">
        <v>104</v>
      </c>
      <c r="B170" t="s">
        <v>30</v>
      </c>
      <c r="C170" t="s">
        <v>22</v>
      </c>
      <c r="D170" t="s">
        <v>23</v>
      </c>
      <c r="E170" s="1">
        <v>8.88215856816905E-4</v>
      </c>
      <c r="F170" s="1">
        <v>3.7358757204482001E-5</v>
      </c>
      <c r="G170" s="1">
        <v>5.08304508455745E-3</v>
      </c>
      <c r="H170" s="1">
        <v>1.8445100346366E-4</v>
      </c>
      <c r="I170" s="1">
        <v>5.9712609413743603E-3</v>
      </c>
      <c r="J170" s="50">
        <v>2.21809760668142E-4</v>
      </c>
      <c r="N170" s="21"/>
      <c r="R170" s="21"/>
    </row>
    <row r="171" spans="1:18">
      <c r="A171" s="7" t="s">
        <v>105</v>
      </c>
      <c r="B171" t="s">
        <v>30</v>
      </c>
      <c r="C171" t="s">
        <v>2</v>
      </c>
      <c r="D171" t="s">
        <v>3</v>
      </c>
      <c r="E171" s="1">
        <v>6.3565215619061505E-2</v>
      </c>
      <c r="F171" s="1">
        <v>7.4179786466372494E-2</v>
      </c>
      <c r="G171" s="1">
        <v>2.6840870504954099E-2</v>
      </c>
      <c r="H171" s="1">
        <v>2.92307843638006E-2</v>
      </c>
      <c r="I171" s="1">
        <v>9.0406086124015503E-2</v>
      </c>
      <c r="J171" s="50">
        <v>0.10341057083017299</v>
      </c>
      <c r="N171" s="21"/>
      <c r="R171" s="21"/>
    </row>
    <row r="172" spans="1:18">
      <c r="A172" s="7" t="s">
        <v>105</v>
      </c>
      <c r="B172" t="s">
        <v>30</v>
      </c>
      <c r="C172" t="s">
        <v>4</v>
      </c>
      <c r="D172" t="s">
        <v>5</v>
      </c>
      <c r="E172" s="1">
        <v>5.6839795412617298E-5</v>
      </c>
      <c r="F172" s="1">
        <v>2.4076719954978999E-3</v>
      </c>
      <c r="G172" s="1">
        <v>0</v>
      </c>
      <c r="H172" s="1">
        <v>0</v>
      </c>
      <c r="I172" s="1">
        <v>5.6839795412617298E-5</v>
      </c>
      <c r="J172" s="50">
        <v>2.4076719954978999E-3</v>
      </c>
      <c r="N172" s="21"/>
      <c r="R172" s="21"/>
    </row>
    <row r="173" spans="1:18">
      <c r="A173" s="7" t="s">
        <v>105</v>
      </c>
      <c r="B173" t="s">
        <v>30</v>
      </c>
      <c r="C173" t="s">
        <v>6</v>
      </c>
      <c r="D173" t="s">
        <v>7</v>
      </c>
      <c r="E173" s="1">
        <v>5.0401701576774903E-7</v>
      </c>
      <c r="F173" s="1">
        <v>1.0921711858630301E-6</v>
      </c>
      <c r="G173" s="1">
        <v>1.1463307512855601E-2</v>
      </c>
      <c r="H173" s="1">
        <v>2.54385162447879E-2</v>
      </c>
      <c r="I173" s="1">
        <v>1.1463811529871399E-2</v>
      </c>
      <c r="J173" s="50">
        <v>2.54396084159738E-2</v>
      </c>
      <c r="N173" s="21"/>
      <c r="R173" s="21"/>
    </row>
    <row r="174" spans="1:18">
      <c r="A174" s="7" t="s">
        <v>105</v>
      </c>
      <c r="B174" t="s">
        <v>30</v>
      </c>
      <c r="C174" t="s">
        <v>8</v>
      </c>
      <c r="D174" t="s">
        <v>9</v>
      </c>
      <c r="E174" s="1">
        <v>1.5697152998400202E-2</v>
      </c>
      <c r="F174" s="1">
        <v>5.7822896617776799E-3</v>
      </c>
      <c r="G174" s="1">
        <v>0.12924288182367799</v>
      </c>
      <c r="H174" s="1">
        <v>5.2176415335916798E-2</v>
      </c>
      <c r="I174" s="1">
        <v>0.14494003482207801</v>
      </c>
      <c r="J174" s="50">
        <v>5.7958704997694503E-2</v>
      </c>
      <c r="N174" s="21"/>
      <c r="R174" s="21"/>
    </row>
    <row r="175" spans="1:18">
      <c r="A175" s="7" t="s">
        <v>105</v>
      </c>
      <c r="B175" t="s">
        <v>30</v>
      </c>
      <c r="C175" t="s">
        <v>10</v>
      </c>
      <c r="D175" t="s">
        <v>11</v>
      </c>
      <c r="E175" s="1">
        <v>5.1155175997459404E-3</v>
      </c>
      <c r="F175" s="1">
        <v>1.95220658580165E-3</v>
      </c>
      <c r="G175" s="1">
        <v>1.7951432638835699E-2</v>
      </c>
      <c r="H175" s="1">
        <v>2.1268067433551498E-2</v>
      </c>
      <c r="I175" s="1">
        <v>2.3066950238581699E-2</v>
      </c>
      <c r="J175" s="50">
        <v>2.3220274019353199E-2</v>
      </c>
      <c r="N175" s="21"/>
      <c r="R175" s="21"/>
    </row>
    <row r="176" spans="1:18">
      <c r="A176" s="7" t="s">
        <v>105</v>
      </c>
      <c r="B176" t="s">
        <v>30</v>
      </c>
      <c r="C176" t="s">
        <v>12</v>
      </c>
      <c r="D176" t="s">
        <v>13</v>
      </c>
      <c r="E176" s="1">
        <v>2.5266357577663798E-2</v>
      </c>
      <c r="F176" s="1">
        <v>3.4854419564560001E-3</v>
      </c>
      <c r="G176" s="1">
        <v>3.0532921512910101E-2</v>
      </c>
      <c r="H176" s="1">
        <v>5.6488604038434E-3</v>
      </c>
      <c r="I176" s="1">
        <v>5.5799279090573903E-2</v>
      </c>
      <c r="J176" s="50">
        <v>9.1343023602994001E-3</v>
      </c>
      <c r="N176" s="21"/>
      <c r="R176" s="21"/>
    </row>
    <row r="177" spans="1:18">
      <c r="A177" s="7" t="s">
        <v>105</v>
      </c>
      <c r="B177" t="s">
        <v>30</v>
      </c>
      <c r="C177" t="s">
        <v>14</v>
      </c>
      <c r="D177" t="s">
        <v>15</v>
      </c>
      <c r="E177" s="1">
        <v>2.2744434157364098E-2</v>
      </c>
      <c r="F177" s="1">
        <v>2.5385321296540801E-2</v>
      </c>
      <c r="G177" s="1">
        <v>7.5052314555903901E-2</v>
      </c>
      <c r="H177" s="1">
        <v>4.5005244496289801E-2</v>
      </c>
      <c r="I177" s="1">
        <v>9.7796748713268003E-2</v>
      </c>
      <c r="J177" s="50">
        <v>7.0390565792830498E-2</v>
      </c>
      <c r="N177" s="21"/>
      <c r="R177" s="21"/>
    </row>
    <row r="178" spans="1:18">
      <c r="A178" s="7" t="s">
        <v>105</v>
      </c>
      <c r="B178" t="s">
        <v>30</v>
      </c>
      <c r="C178" t="s">
        <v>16</v>
      </c>
      <c r="D178" t="s">
        <v>17</v>
      </c>
      <c r="E178" s="1">
        <v>0.18252377271101899</v>
      </c>
      <c r="F178" s="1">
        <v>2.47250113692703E-2</v>
      </c>
      <c r="G178" s="1">
        <v>0.201621241072064</v>
      </c>
      <c r="H178" s="1">
        <v>2.9762817125155001E-2</v>
      </c>
      <c r="I178" s="1">
        <v>0.38414501378308302</v>
      </c>
      <c r="J178" s="50">
        <v>5.4487828494425398E-2</v>
      </c>
      <c r="N178" s="21"/>
      <c r="R178" s="21"/>
    </row>
    <row r="179" spans="1:18">
      <c r="A179" s="7" t="s">
        <v>105</v>
      </c>
      <c r="B179" t="s">
        <v>30</v>
      </c>
      <c r="C179" t="s">
        <v>18</v>
      </c>
      <c r="D179" t="s">
        <v>19</v>
      </c>
      <c r="E179" s="1">
        <v>0.42598581030784399</v>
      </c>
      <c r="F179" s="1">
        <v>2.7604495636779101E-2</v>
      </c>
      <c r="G179" s="1">
        <v>0.16112552365203001</v>
      </c>
      <c r="H179" s="1">
        <v>2.62688660353292E-2</v>
      </c>
      <c r="I179" s="1">
        <v>0.58711133395987403</v>
      </c>
      <c r="J179" s="50">
        <v>5.3873361672108301E-2</v>
      </c>
      <c r="N179" s="21"/>
      <c r="R179" s="21"/>
    </row>
    <row r="180" spans="1:18">
      <c r="A180" s="7" t="s">
        <v>105</v>
      </c>
      <c r="B180" t="s">
        <v>30</v>
      </c>
      <c r="C180" t="s">
        <v>20</v>
      </c>
      <c r="D180" t="s">
        <v>21</v>
      </c>
      <c r="E180" s="1">
        <v>0.55373944563871902</v>
      </c>
      <c r="F180" s="1">
        <v>8.8018165265737497E-2</v>
      </c>
      <c r="G180" s="1">
        <v>9.6657227089533296E-2</v>
      </c>
      <c r="H180" s="1">
        <v>1.9431796876189601E-2</v>
      </c>
      <c r="I180" s="1">
        <v>0.65039667272825197</v>
      </c>
      <c r="J180" s="50">
        <v>0.10744996214192699</v>
      </c>
      <c r="N180" s="21"/>
      <c r="R180" s="21"/>
    </row>
    <row r="181" spans="1:18">
      <c r="A181" s="7" t="s">
        <v>105</v>
      </c>
      <c r="B181" t="s">
        <v>30</v>
      </c>
      <c r="C181" t="s">
        <v>25</v>
      </c>
      <c r="D181" t="s">
        <v>26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50">
        <v>0</v>
      </c>
      <c r="N181" s="21"/>
      <c r="R181" s="21"/>
    </row>
    <row r="182" spans="1:18">
      <c r="A182" s="7" t="s">
        <v>105</v>
      </c>
      <c r="B182" t="s">
        <v>30</v>
      </c>
      <c r="C182" t="s">
        <v>22</v>
      </c>
      <c r="D182" t="s">
        <v>23</v>
      </c>
      <c r="E182" s="1">
        <v>4.3461187983469799E-4</v>
      </c>
      <c r="F182" s="1">
        <v>1.8338725825699799E-5</v>
      </c>
      <c r="G182" s="1">
        <v>1.7366229603416E-3</v>
      </c>
      <c r="H182" s="1">
        <v>6.3076610493628703E-5</v>
      </c>
      <c r="I182" s="1">
        <v>2.1712348401762998E-3</v>
      </c>
      <c r="J182" s="50">
        <v>8.1415336319328499E-5</v>
      </c>
      <c r="N182" s="21"/>
      <c r="R182" s="21"/>
    </row>
    <row r="183" spans="1:18">
      <c r="A183" s="7" t="s">
        <v>106</v>
      </c>
      <c r="B183" t="s">
        <v>30</v>
      </c>
      <c r="C183" t="s">
        <v>2</v>
      </c>
      <c r="D183" t="s">
        <v>3</v>
      </c>
      <c r="E183" s="1">
        <v>2.7757458430277701E-2</v>
      </c>
      <c r="F183" s="1">
        <v>3.3477416577234E-2</v>
      </c>
      <c r="G183" s="1">
        <v>1.9817426105003199E-3</v>
      </c>
      <c r="H183" s="1">
        <v>1.3508389221966899E-3</v>
      </c>
      <c r="I183" s="1">
        <v>2.9739201040777999E-2</v>
      </c>
      <c r="J183" s="50">
        <v>3.4828255499430701E-2</v>
      </c>
      <c r="N183" s="21"/>
      <c r="R183" s="21"/>
    </row>
    <row r="184" spans="1:18">
      <c r="A184" s="7" t="s">
        <v>106</v>
      </c>
      <c r="B184" t="s">
        <v>30</v>
      </c>
      <c r="C184" t="s">
        <v>4</v>
      </c>
      <c r="D184" t="s">
        <v>5</v>
      </c>
      <c r="E184" s="1">
        <v>1.26891506252462E-5</v>
      </c>
      <c r="F184" s="1">
        <v>8.2731805074087999E-4</v>
      </c>
      <c r="G184" s="1">
        <v>0</v>
      </c>
      <c r="H184" s="1">
        <v>0</v>
      </c>
      <c r="I184" s="1">
        <v>1.26891506252462E-5</v>
      </c>
      <c r="J184" s="50">
        <v>8.2731805074087999E-4</v>
      </c>
      <c r="N184" s="21"/>
      <c r="R184" s="21"/>
    </row>
    <row r="185" spans="1:18">
      <c r="A185" s="7" t="s">
        <v>106</v>
      </c>
      <c r="B185" t="s">
        <v>30</v>
      </c>
      <c r="C185" t="s">
        <v>6</v>
      </c>
      <c r="D185" t="s">
        <v>7</v>
      </c>
      <c r="E185" s="1">
        <v>1.94456272148134E-7</v>
      </c>
      <c r="F185" s="1">
        <v>4.24110387662497E-7</v>
      </c>
      <c r="G185" s="1">
        <v>1.7918683400063501E-2</v>
      </c>
      <c r="H185" s="1">
        <v>2.8615585540082901E-2</v>
      </c>
      <c r="I185" s="1">
        <v>1.7918877856335599E-2</v>
      </c>
      <c r="J185" s="50">
        <v>2.8616009650470599E-2</v>
      </c>
      <c r="N185" s="21"/>
      <c r="R185" s="21"/>
    </row>
    <row r="186" spans="1:18">
      <c r="A186" s="7" t="s">
        <v>106</v>
      </c>
      <c r="B186" t="s">
        <v>30</v>
      </c>
      <c r="C186" t="s">
        <v>8</v>
      </c>
      <c r="D186" t="s">
        <v>9</v>
      </c>
      <c r="E186" s="1">
        <v>3.7984607393267101E-3</v>
      </c>
      <c r="F186" s="1">
        <v>1.4066308330934201E-3</v>
      </c>
      <c r="G186" s="1">
        <v>1.0261101925533001E-2</v>
      </c>
      <c r="H186" s="1">
        <v>4.15929605471507E-3</v>
      </c>
      <c r="I186" s="1">
        <v>1.40595626648597E-2</v>
      </c>
      <c r="J186" s="50">
        <v>5.5659268878084896E-3</v>
      </c>
      <c r="N186" s="21"/>
      <c r="R186" s="21"/>
    </row>
    <row r="187" spans="1:18">
      <c r="A187" s="7" t="s">
        <v>106</v>
      </c>
      <c r="B187" t="s">
        <v>30</v>
      </c>
      <c r="C187" t="s">
        <v>10</v>
      </c>
      <c r="D187" t="s">
        <v>11</v>
      </c>
      <c r="E187" s="1">
        <v>2.1354260475471998E-3</v>
      </c>
      <c r="F187" s="1">
        <v>7.3408379484365201E-4</v>
      </c>
      <c r="G187" s="1">
        <v>9.1477117472343601E-4</v>
      </c>
      <c r="H187" s="1">
        <v>4.8892023454757895E-4</v>
      </c>
      <c r="I187" s="1">
        <v>3.05019722227063E-3</v>
      </c>
      <c r="J187" s="50">
        <v>1.2230040293912301E-3</v>
      </c>
      <c r="N187" s="21"/>
      <c r="R187" s="21"/>
    </row>
    <row r="188" spans="1:18">
      <c r="A188" s="7" t="s">
        <v>106</v>
      </c>
      <c r="B188" t="s">
        <v>30</v>
      </c>
      <c r="C188" t="s">
        <v>12</v>
      </c>
      <c r="D188" t="s">
        <v>13</v>
      </c>
      <c r="E188" s="1">
        <v>1.1368386249571399E-2</v>
      </c>
      <c r="F188" s="1">
        <v>1.53992144670342E-3</v>
      </c>
      <c r="G188" s="1">
        <v>5.3800118064922303E-3</v>
      </c>
      <c r="H188" s="1">
        <v>1.00365854187881E-3</v>
      </c>
      <c r="I188" s="1">
        <v>1.6748398056063599E-2</v>
      </c>
      <c r="J188" s="50">
        <v>2.5435799885822302E-3</v>
      </c>
      <c r="N188" s="21"/>
      <c r="R188" s="21"/>
    </row>
    <row r="189" spans="1:18">
      <c r="A189" s="7" t="s">
        <v>106</v>
      </c>
      <c r="B189" t="s">
        <v>30</v>
      </c>
      <c r="C189" t="s">
        <v>14</v>
      </c>
      <c r="D189" t="s">
        <v>15</v>
      </c>
      <c r="E189" s="1">
        <v>1.03409827836049E-2</v>
      </c>
      <c r="F189" s="1">
        <v>1.1672779079786999E-2</v>
      </c>
      <c r="G189" s="1">
        <v>8.2463836593689899E-4</v>
      </c>
      <c r="H189" s="1">
        <v>4.69500089709601E-4</v>
      </c>
      <c r="I189" s="1">
        <v>1.11656211495418E-2</v>
      </c>
      <c r="J189" s="50">
        <v>1.21422791694966E-2</v>
      </c>
      <c r="N189" s="21"/>
      <c r="R189" s="21"/>
    </row>
    <row r="190" spans="1:18">
      <c r="A190" s="7" t="s">
        <v>106</v>
      </c>
      <c r="B190" t="s">
        <v>30</v>
      </c>
      <c r="C190" t="s">
        <v>16</v>
      </c>
      <c r="D190" t="s">
        <v>17</v>
      </c>
      <c r="E190" s="1">
        <v>3.5798851342039403E-2</v>
      </c>
      <c r="F190" s="1">
        <v>4.9262488165176602E-3</v>
      </c>
      <c r="G190" s="1">
        <v>2.2065287416686299E-2</v>
      </c>
      <c r="H190" s="1">
        <v>2.72911320743834E-3</v>
      </c>
      <c r="I190" s="1">
        <v>5.7864138758725703E-2</v>
      </c>
      <c r="J190" s="50">
        <v>7.6553620239559897E-3</v>
      </c>
      <c r="N190" s="21"/>
      <c r="R190" s="21"/>
    </row>
    <row r="191" spans="1:18">
      <c r="A191" s="7" t="s">
        <v>106</v>
      </c>
      <c r="B191" t="s">
        <v>30</v>
      </c>
      <c r="C191" t="s">
        <v>18</v>
      </c>
      <c r="D191" t="s">
        <v>19</v>
      </c>
      <c r="E191" s="1">
        <v>0.13627875766024</v>
      </c>
      <c r="F191" s="1">
        <v>8.8552944936763599E-3</v>
      </c>
      <c r="G191" s="1">
        <v>1.8433358380397599E-2</v>
      </c>
      <c r="H191" s="1">
        <v>2.9857843451349601E-3</v>
      </c>
      <c r="I191" s="1">
        <v>0.154712116040638</v>
      </c>
      <c r="J191" s="50">
        <v>1.18410788388113E-2</v>
      </c>
      <c r="N191" s="21"/>
      <c r="R191" s="21"/>
    </row>
    <row r="192" spans="1:18">
      <c r="A192" s="7" t="s">
        <v>106</v>
      </c>
      <c r="B192" t="s">
        <v>30</v>
      </c>
      <c r="C192" t="s">
        <v>20</v>
      </c>
      <c r="D192" t="s">
        <v>21</v>
      </c>
      <c r="E192" s="1">
        <v>0.258658853251582</v>
      </c>
      <c r="F192" s="1">
        <v>4.1265149695754601E-2</v>
      </c>
      <c r="G192" s="1">
        <v>1.3810641030958201E-3</v>
      </c>
      <c r="H192" s="1">
        <v>2.7754055155228301E-4</v>
      </c>
      <c r="I192" s="1">
        <v>0.26003991735467802</v>
      </c>
      <c r="J192" s="50">
        <v>4.1542690247306897E-2</v>
      </c>
      <c r="N192" s="21"/>
      <c r="R192" s="21"/>
    </row>
    <row r="193" spans="1:18">
      <c r="A193" s="7" t="s">
        <v>106</v>
      </c>
      <c r="B193" t="s">
        <v>30</v>
      </c>
      <c r="C193" t="s">
        <v>25</v>
      </c>
      <c r="D193" t="s">
        <v>26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50">
        <v>0</v>
      </c>
      <c r="N193" s="21"/>
      <c r="R193" s="21"/>
    </row>
    <row r="194" spans="1:18">
      <c r="A194" s="7" t="s">
        <v>106</v>
      </c>
      <c r="B194" t="s">
        <v>30</v>
      </c>
      <c r="C194" t="s">
        <v>22</v>
      </c>
      <c r="D194" t="s">
        <v>23</v>
      </c>
      <c r="E194" s="1">
        <v>9.4287461480136196E-5</v>
      </c>
      <c r="F194" s="1">
        <v>3.97254328298557E-6</v>
      </c>
      <c r="G194" s="1">
        <v>8.3684896477884095E-5</v>
      </c>
      <c r="H194" s="1">
        <v>3.1091585965876702E-6</v>
      </c>
      <c r="I194" s="1">
        <v>1.7797235795802001E-4</v>
      </c>
      <c r="J194" s="50">
        <v>7.0817018795732397E-6</v>
      </c>
      <c r="N194" s="21"/>
      <c r="R194" s="21"/>
    </row>
    <row r="195" spans="1:18">
      <c r="A195" s="7" t="s">
        <v>107</v>
      </c>
      <c r="B195" t="s">
        <v>30</v>
      </c>
      <c r="C195" t="s">
        <v>2</v>
      </c>
      <c r="D195" t="s">
        <v>3</v>
      </c>
      <c r="E195" s="1">
        <v>3.1853198590657703E-2</v>
      </c>
      <c r="F195" s="1">
        <v>3.8158743640730901E-2</v>
      </c>
      <c r="G195" s="1">
        <v>4.4578385434981401E-3</v>
      </c>
      <c r="H195" s="1">
        <v>4.1319973967140896E-3</v>
      </c>
      <c r="I195" s="1">
        <v>3.6311037134155802E-2</v>
      </c>
      <c r="J195" s="50">
        <v>4.2290741037444998E-2</v>
      </c>
      <c r="N195" s="21"/>
      <c r="R195" s="21"/>
    </row>
    <row r="196" spans="1:18">
      <c r="A196" s="7" t="s">
        <v>107</v>
      </c>
      <c r="B196" t="s">
        <v>30</v>
      </c>
      <c r="C196" t="s">
        <v>4</v>
      </c>
      <c r="D196" t="s">
        <v>5</v>
      </c>
      <c r="E196" s="1">
        <v>3.3231699245722801E-5</v>
      </c>
      <c r="F196" s="1">
        <v>1.9931231313554299E-3</v>
      </c>
      <c r="G196" s="1">
        <v>0</v>
      </c>
      <c r="H196" s="1">
        <v>0</v>
      </c>
      <c r="I196" s="1">
        <v>3.3231699245722801E-5</v>
      </c>
      <c r="J196" s="50">
        <v>1.9931231313554299E-3</v>
      </c>
      <c r="N196" s="21"/>
      <c r="R196" s="21"/>
    </row>
    <row r="197" spans="1:18">
      <c r="A197" s="7" t="s">
        <v>107</v>
      </c>
      <c r="B197" t="s">
        <v>30</v>
      </c>
      <c r="C197" t="s">
        <v>6</v>
      </c>
      <c r="D197" t="s">
        <v>7</v>
      </c>
      <c r="E197" s="1">
        <v>2.90875824422031E-7</v>
      </c>
      <c r="F197" s="1">
        <v>6.2016214011788496E-7</v>
      </c>
      <c r="G197" s="1">
        <v>2.2933769099541799E-3</v>
      </c>
      <c r="H197" s="1">
        <v>4.62095209499137E-3</v>
      </c>
      <c r="I197" s="1">
        <v>2.2936677857785998E-3</v>
      </c>
      <c r="J197" s="50">
        <v>4.6215722571314897E-3</v>
      </c>
      <c r="N197" s="21"/>
      <c r="R197" s="21"/>
    </row>
    <row r="198" spans="1:18">
      <c r="A198" s="7" t="s">
        <v>107</v>
      </c>
      <c r="B198" t="s">
        <v>30</v>
      </c>
      <c r="C198" t="s">
        <v>8</v>
      </c>
      <c r="D198" t="s">
        <v>9</v>
      </c>
      <c r="E198" s="1">
        <v>9.4750561280770099E-3</v>
      </c>
      <c r="F198" s="1">
        <v>3.50153151121177E-3</v>
      </c>
      <c r="G198" s="1">
        <v>7.5055060049312894E-2</v>
      </c>
      <c r="H198" s="1">
        <v>3.0366321948980899E-2</v>
      </c>
      <c r="I198" s="1">
        <v>8.4530116177389897E-2</v>
      </c>
      <c r="J198" s="50">
        <v>3.38678534601927E-2</v>
      </c>
      <c r="N198" s="21"/>
      <c r="R198" s="21"/>
    </row>
    <row r="199" spans="1:18">
      <c r="A199" s="7" t="s">
        <v>107</v>
      </c>
      <c r="B199" t="s">
        <v>30</v>
      </c>
      <c r="C199" t="s">
        <v>10</v>
      </c>
      <c r="D199" t="s">
        <v>11</v>
      </c>
      <c r="E199" s="1">
        <v>3.1598840006702802E-3</v>
      </c>
      <c r="F199" s="1">
        <v>1.1726818577408799E-3</v>
      </c>
      <c r="G199" s="1">
        <v>3.2578090795920701E-2</v>
      </c>
      <c r="H199" s="1">
        <v>7.6307578564691503E-2</v>
      </c>
      <c r="I199" s="1">
        <v>3.5737974796591E-2</v>
      </c>
      <c r="J199" s="50">
        <v>7.7480260422432404E-2</v>
      </c>
      <c r="N199" s="21"/>
      <c r="R199" s="21"/>
    </row>
    <row r="200" spans="1:18">
      <c r="A200" s="7" t="s">
        <v>107</v>
      </c>
      <c r="B200" t="s">
        <v>30</v>
      </c>
      <c r="C200" t="s">
        <v>12</v>
      </c>
      <c r="D200" t="s">
        <v>13</v>
      </c>
      <c r="E200" s="1">
        <v>1.35882453822244E-2</v>
      </c>
      <c r="F200" s="1">
        <v>1.8449560163266499E-3</v>
      </c>
      <c r="G200" s="1">
        <v>1.7916006076604801E-2</v>
      </c>
      <c r="H200" s="1">
        <v>3.34015638383817E-3</v>
      </c>
      <c r="I200" s="1">
        <v>3.1504251458829201E-2</v>
      </c>
      <c r="J200" s="50">
        <v>5.1851124001648296E-3</v>
      </c>
      <c r="N200" s="21"/>
      <c r="R200" s="21"/>
    </row>
    <row r="201" spans="1:18">
      <c r="A201" s="7" t="s">
        <v>107</v>
      </c>
      <c r="B201" t="s">
        <v>30</v>
      </c>
      <c r="C201" t="s">
        <v>14</v>
      </c>
      <c r="D201" t="s">
        <v>15</v>
      </c>
      <c r="E201" s="1">
        <v>1.4471064625609801E-2</v>
      </c>
      <c r="F201" s="1">
        <v>1.6210156643239701E-2</v>
      </c>
      <c r="G201" s="1">
        <v>6.2280936454780597E-2</v>
      </c>
      <c r="H201" s="1">
        <v>3.8484440321305401E-2</v>
      </c>
      <c r="I201" s="1">
        <v>7.6752001080390403E-2</v>
      </c>
      <c r="J201" s="50">
        <v>5.4694596964545102E-2</v>
      </c>
      <c r="N201" s="21"/>
      <c r="R201" s="21"/>
    </row>
    <row r="202" spans="1:18">
      <c r="A202" s="7" t="s">
        <v>107</v>
      </c>
      <c r="B202" t="s">
        <v>30</v>
      </c>
      <c r="C202" t="s">
        <v>16</v>
      </c>
      <c r="D202" t="s">
        <v>17</v>
      </c>
      <c r="E202" s="1">
        <v>0.116312656577367</v>
      </c>
      <c r="F202" s="1">
        <v>1.5696714810348001E-2</v>
      </c>
      <c r="G202" s="1">
        <v>9.2996912739451099E-2</v>
      </c>
      <c r="H202" s="1">
        <v>9.9628544131302194E-3</v>
      </c>
      <c r="I202" s="1">
        <v>0.20930956931681799</v>
      </c>
      <c r="J202" s="50">
        <v>2.5659569223478201E-2</v>
      </c>
      <c r="N202" s="21"/>
      <c r="R202" s="21"/>
    </row>
    <row r="203" spans="1:18">
      <c r="A203" s="7" t="s">
        <v>107</v>
      </c>
      <c r="B203" t="s">
        <v>30</v>
      </c>
      <c r="C203" t="s">
        <v>18</v>
      </c>
      <c r="D203" t="s">
        <v>19</v>
      </c>
      <c r="E203" s="1">
        <v>0.22778145922020701</v>
      </c>
      <c r="F203" s="1">
        <v>1.47222279754023E-2</v>
      </c>
      <c r="G203" s="1">
        <v>4.6716607303166902E-2</v>
      </c>
      <c r="H203" s="1">
        <v>7.5273174876512297E-3</v>
      </c>
      <c r="I203" s="1">
        <v>0.274498066523374</v>
      </c>
      <c r="J203" s="50">
        <v>2.2249545463053501E-2</v>
      </c>
      <c r="N203" s="21"/>
      <c r="R203" s="21"/>
    </row>
    <row r="204" spans="1:18">
      <c r="A204" s="7" t="s">
        <v>107</v>
      </c>
      <c r="B204" t="s">
        <v>30</v>
      </c>
      <c r="C204" t="s">
        <v>20</v>
      </c>
      <c r="D204" t="s">
        <v>21</v>
      </c>
      <c r="E204" s="1">
        <v>0.79604879574241905</v>
      </c>
      <c r="F204" s="1">
        <v>0.12672668627852099</v>
      </c>
      <c r="G204" s="1">
        <v>0.18403653386622801</v>
      </c>
      <c r="H204" s="1">
        <v>3.6986507844350702E-2</v>
      </c>
      <c r="I204" s="1">
        <v>0.98008532960864703</v>
      </c>
      <c r="J204" s="50">
        <v>0.163713194122872</v>
      </c>
      <c r="N204" s="21"/>
      <c r="R204" s="21"/>
    </row>
    <row r="205" spans="1:18">
      <c r="A205" s="7" t="s">
        <v>107</v>
      </c>
      <c r="B205" t="s">
        <v>30</v>
      </c>
      <c r="C205" t="s">
        <v>25</v>
      </c>
      <c r="D205" t="s">
        <v>26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50">
        <v>0</v>
      </c>
      <c r="N205" s="21"/>
      <c r="R205" s="21"/>
    </row>
    <row r="206" spans="1:18">
      <c r="A206" s="7" t="s">
        <v>107</v>
      </c>
      <c r="B206" t="s">
        <v>30</v>
      </c>
      <c r="C206" t="s">
        <v>22</v>
      </c>
      <c r="D206" t="s">
        <v>23</v>
      </c>
      <c r="E206" s="1">
        <v>2.5350629622247599E-4</v>
      </c>
      <c r="F206" s="1">
        <v>1.0661678369156801E-5</v>
      </c>
      <c r="G206" s="1">
        <v>5.0699007563698498E-4</v>
      </c>
      <c r="H206" s="1">
        <v>1.8537324791952501E-5</v>
      </c>
      <c r="I206" s="1">
        <v>7.6049637185946102E-4</v>
      </c>
      <c r="J206" s="50">
        <v>2.91990031611093E-5</v>
      </c>
      <c r="N206" s="21"/>
      <c r="R206" s="21"/>
    </row>
    <row r="207" spans="1:18">
      <c r="A207" s="7" t="s">
        <v>108</v>
      </c>
      <c r="B207" t="s">
        <v>30</v>
      </c>
      <c r="C207" t="s">
        <v>2</v>
      </c>
      <c r="D207" t="s">
        <v>3</v>
      </c>
      <c r="E207" s="1">
        <v>0.12710106286348599</v>
      </c>
      <c r="F207" s="1">
        <v>0.14464124183678401</v>
      </c>
      <c r="G207" s="1">
        <v>3.8221578774643203E-2</v>
      </c>
      <c r="H207" s="1">
        <v>3.1967914422267103E-2</v>
      </c>
      <c r="I207" s="1">
        <v>0.16532264163812899</v>
      </c>
      <c r="J207" s="50">
        <v>0.17660915625905099</v>
      </c>
      <c r="N207" s="21"/>
      <c r="R207" s="21"/>
    </row>
    <row r="208" spans="1:18">
      <c r="A208" s="7" t="s">
        <v>108</v>
      </c>
      <c r="B208" t="s">
        <v>30</v>
      </c>
      <c r="C208" t="s">
        <v>4</v>
      </c>
      <c r="D208" t="s">
        <v>5</v>
      </c>
      <c r="E208" s="1">
        <v>8.1163952668076705E-5</v>
      </c>
      <c r="F208" s="1">
        <v>4.1235937014198198E-3</v>
      </c>
      <c r="G208" s="1">
        <v>0</v>
      </c>
      <c r="H208" s="1">
        <v>0</v>
      </c>
      <c r="I208" s="1">
        <v>8.1163952668076705E-5</v>
      </c>
      <c r="J208" s="50">
        <v>4.1235937014198198E-3</v>
      </c>
      <c r="N208" s="21"/>
      <c r="R208" s="21"/>
    </row>
    <row r="209" spans="1:18">
      <c r="A209" s="7" t="s">
        <v>108</v>
      </c>
      <c r="B209" t="s">
        <v>30</v>
      </c>
      <c r="C209" t="s">
        <v>6</v>
      </c>
      <c r="D209" t="s">
        <v>7</v>
      </c>
      <c r="E209" s="1">
        <v>5.0354984616046002E-7</v>
      </c>
      <c r="F209" s="1">
        <v>1.1165848061231501E-6</v>
      </c>
      <c r="G209" s="1">
        <v>1.5552424903290899E-3</v>
      </c>
      <c r="H209" s="1">
        <v>3.0770125060064798E-3</v>
      </c>
      <c r="I209" s="1">
        <v>1.5557460401752501E-3</v>
      </c>
      <c r="J209" s="50">
        <v>3.0781290908125998E-3</v>
      </c>
      <c r="N209" s="21"/>
      <c r="R209" s="21"/>
    </row>
    <row r="210" spans="1:18">
      <c r="A210" s="7" t="s">
        <v>108</v>
      </c>
      <c r="B210" t="s">
        <v>30</v>
      </c>
      <c r="C210" t="s">
        <v>8</v>
      </c>
      <c r="D210" t="s">
        <v>9</v>
      </c>
      <c r="E210" s="1">
        <v>3.0778686294113799E-2</v>
      </c>
      <c r="F210" s="1">
        <v>1.1367496159444299E-2</v>
      </c>
      <c r="G210" s="1">
        <v>0.20123259649036501</v>
      </c>
      <c r="H210" s="1">
        <v>8.1357137936626203E-2</v>
      </c>
      <c r="I210" s="1">
        <v>0.23201128278447899</v>
      </c>
      <c r="J210" s="50">
        <v>9.2724634096070499E-2</v>
      </c>
      <c r="N210" s="21"/>
      <c r="R210" s="21"/>
    </row>
    <row r="211" spans="1:18">
      <c r="A211" s="7" t="s">
        <v>108</v>
      </c>
      <c r="B211" t="s">
        <v>30</v>
      </c>
      <c r="C211" t="s">
        <v>10</v>
      </c>
      <c r="D211" t="s">
        <v>11</v>
      </c>
      <c r="E211" s="1">
        <v>9.3349186760650002E-3</v>
      </c>
      <c r="F211" s="1">
        <v>3.7154537815278698E-3</v>
      </c>
      <c r="G211" s="1">
        <v>8.3531553487507099E-2</v>
      </c>
      <c r="H211" s="1">
        <v>0.155867850854222</v>
      </c>
      <c r="I211" s="1">
        <v>9.2866472163572106E-2</v>
      </c>
      <c r="J211" s="50">
        <v>0.15958330463574999</v>
      </c>
      <c r="N211" s="21"/>
      <c r="R211" s="21"/>
    </row>
    <row r="212" spans="1:18">
      <c r="A212" s="7" t="s">
        <v>108</v>
      </c>
      <c r="B212" t="s">
        <v>30</v>
      </c>
      <c r="C212" t="s">
        <v>12</v>
      </c>
      <c r="D212" t="s">
        <v>13</v>
      </c>
      <c r="E212" s="1">
        <v>3.91497508997148E-2</v>
      </c>
      <c r="F212" s="1">
        <v>5.2923415100984798E-3</v>
      </c>
      <c r="G212" s="1">
        <v>0.19362629400798001</v>
      </c>
      <c r="H212" s="1">
        <v>3.6006643095565199E-2</v>
      </c>
      <c r="I212" s="1">
        <v>0.23277604490769499</v>
      </c>
      <c r="J212" s="50">
        <v>4.1298984605663697E-2</v>
      </c>
      <c r="N212" s="21"/>
      <c r="R212" s="21"/>
    </row>
    <row r="213" spans="1:18">
      <c r="A213" s="7" t="s">
        <v>108</v>
      </c>
      <c r="B213" t="s">
        <v>30</v>
      </c>
      <c r="C213" t="s">
        <v>14</v>
      </c>
      <c r="D213" t="s">
        <v>15</v>
      </c>
      <c r="E213" s="1">
        <v>3.5942168845008803E-2</v>
      </c>
      <c r="F213" s="1">
        <v>4.0282698480049298E-2</v>
      </c>
      <c r="G213" s="1">
        <v>0.10866469207959201</v>
      </c>
      <c r="H213" s="1">
        <v>6.6954954384763996E-2</v>
      </c>
      <c r="I213" s="1">
        <v>0.14460686092460101</v>
      </c>
      <c r="J213" s="50">
        <v>0.107237652864813</v>
      </c>
      <c r="N213" s="21"/>
      <c r="R213" s="21"/>
    </row>
    <row r="214" spans="1:18">
      <c r="A214" s="7" t="s">
        <v>108</v>
      </c>
      <c r="B214" t="s">
        <v>30</v>
      </c>
      <c r="C214" t="s">
        <v>16</v>
      </c>
      <c r="D214" t="s">
        <v>17</v>
      </c>
      <c r="E214" s="1">
        <v>0.312181400364826</v>
      </c>
      <c r="F214" s="1">
        <v>4.2020453515702501E-2</v>
      </c>
      <c r="G214" s="1">
        <v>0.31366353165254002</v>
      </c>
      <c r="H214" s="1">
        <v>4.5196567569944002E-2</v>
      </c>
      <c r="I214" s="1">
        <v>0.62584493201736602</v>
      </c>
      <c r="J214" s="50">
        <v>8.7217021085646496E-2</v>
      </c>
      <c r="N214" s="21"/>
      <c r="R214" s="21"/>
    </row>
    <row r="215" spans="1:18">
      <c r="A215" s="7" t="s">
        <v>108</v>
      </c>
      <c r="B215" t="s">
        <v>30</v>
      </c>
      <c r="C215" t="s">
        <v>18</v>
      </c>
      <c r="D215" t="s">
        <v>19</v>
      </c>
      <c r="E215" s="1">
        <v>1.0345502476652899</v>
      </c>
      <c r="F215" s="1">
        <v>6.6708164322456007E-2</v>
      </c>
      <c r="G215" s="1">
        <v>0.32982446582956099</v>
      </c>
      <c r="H215" s="1">
        <v>5.3019945302850299E-2</v>
      </c>
      <c r="I215" s="1">
        <v>1.3643747134948501</v>
      </c>
      <c r="J215" s="50">
        <v>0.119728109625306</v>
      </c>
      <c r="N215" s="21"/>
      <c r="R215" s="21"/>
    </row>
    <row r="216" spans="1:18">
      <c r="A216" s="7" t="s">
        <v>108</v>
      </c>
      <c r="B216" t="s">
        <v>30</v>
      </c>
      <c r="C216" t="s">
        <v>20</v>
      </c>
      <c r="D216" t="s">
        <v>21</v>
      </c>
      <c r="E216" s="1">
        <v>1.03597630986647</v>
      </c>
      <c r="F216" s="1">
        <v>0.164920661173418</v>
      </c>
      <c r="G216" s="1">
        <v>0.138583313695542</v>
      </c>
      <c r="H216" s="1">
        <v>2.7855167915432001E-2</v>
      </c>
      <c r="I216" s="1">
        <v>1.1745596235620099</v>
      </c>
      <c r="J216" s="50">
        <v>0.19277582908884999</v>
      </c>
      <c r="N216" s="21"/>
      <c r="R216" s="21"/>
    </row>
    <row r="217" spans="1:18">
      <c r="A217" s="7" t="s">
        <v>108</v>
      </c>
      <c r="B217" t="s">
        <v>30</v>
      </c>
      <c r="C217" t="s">
        <v>25</v>
      </c>
      <c r="D217" t="s">
        <v>26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50">
        <v>0</v>
      </c>
      <c r="N217" s="21"/>
      <c r="R217" s="21"/>
    </row>
    <row r="218" spans="1:18">
      <c r="A218" s="7" t="s">
        <v>108</v>
      </c>
      <c r="B218" t="s">
        <v>30</v>
      </c>
      <c r="C218" t="s">
        <v>22</v>
      </c>
      <c r="D218" t="s">
        <v>23</v>
      </c>
      <c r="E218" s="1">
        <v>5.2858906111718802E-4</v>
      </c>
      <c r="F218" s="1">
        <v>2.2224065363420401E-5</v>
      </c>
      <c r="G218" s="1">
        <v>1.8724745767583601E-3</v>
      </c>
      <c r="H218" s="1">
        <v>6.8180338636534505E-5</v>
      </c>
      <c r="I218" s="1">
        <v>2.4010636378755498E-3</v>
      </c>
      <c r="J218" s="50">
        <v>9.0404403999954906E-5</v>
      </c>
      <c r="N218" s="21"/>
      <c r="R218" s="21"/>
    </row>
    <row r="219" spans="1:18">
      <c r="A219" s="7" t="s">
        <v>109</v>
      </c>
      <c r="B219" t="s">
        <v>30</v>
      </c>
      <c r="C219" t="s">
        <v>2</v>
      </c>
      <c r="D219" t="s">
        <v>3</v>
      </c>
      <c r="E219" s="1">
        <v>3.3321589898000201E-2</v>
      </c>
      <c r="F219" s="1">
        <v>3.8745403080136499E-2</v>
      </c>
      <c r="G219" s="1">
        <v>1.5236584227179099E-2</v>
      </c>
      <c r="H219" s="1">
        <v>1.1047450036781099E-2</v>
      </c>
      <c r="I219" s="1">
        <v>4.8558174125179203E-2</v>
      </c>
      <c r="J219" s="50">
        <v>4.9792853116917599E-2</v>
      </c>
      <c r="N219" s="21"/>
      <c r="R219" s="21"/>
    </row>
    <row r="220" spans="1:18">
      <c r="A220" s="7" t="s">
        <v>109</v>
      </c>
      <c r="B220" t="s">
        <v>30</v>
      </c>
      <c r="C220" t="s">
        <v>4</v>
      </c>
      <c r="D220" t="s">
        <v>5</v>
      </c>
      <c r="E220" s="1">
        <v>1.68931075283952E-5</v>
      </c>
      <c r="F220" s="1">
        <v>8.0001049181892703E-4</v>
      </c>
      <c r="G220" s="1">
        <v>0</v>
      </c>
      <c r="H220" s="1">
        <v>0</v>
      </c>
      <c r="I220" s="1">
        <v>1.68931075283952E-5</v>
      </c>
      <c r="J220" s="50">
        <v>8.0001049181892703E-4</v>
      </c>
      <c r="N220" s="21"/>
      <c r="R220" s="21"/>
    </row>
    <row r="221" spans="1:18">
      <c r="A221" s="7" t="s">
        <v>109</v>
      </c>
      <c r="B221" t="s">
        <v>30</v>
      </c>
      <c r="C221" t="s">
        <v>6</v>
      </c>
      <c r="D221" t="s">
        <v>7</v>
      </c>
      <c r="E221" s="1">
        <v>1.2672347509373401E-7</v>
      </c>
      <c r="F221" s="1">
        <v>2.8016335062130001E-7</v>
      </c>
      <c r="G221" s="1">
        <v>8.9477560076630094E-6</v>
      </c>
      <c r="H221" s="1">
        <v>1.98448217735621E-5</v>
      </c>
      <c r="I221" s="1">
        <v>9.0744794827567401E-6</v>
      </c>
      <c r="J221" s="50">
        <v>2.0124985124183399E-5</v>
      </c>
      <c r="N221" s="21"/>
      <c r="R221" s="21"/>
    </row>
    <row r="222" spans="1:18">
      <c r="A222" s="7" t="s">
        <v>109</v>
      </c>
      <c r="B222" t="s">
        <v>30</v>
      </c>
      <c r="C222" t="s">
        <v>8</v>
      </c>
      <c r="D222" t="s">
        <v>9</v>
      </c>
      <c r="E222" s="1">
        <v>1.50434617002546E-2</v>
      </c>
      <c r="F222" s="1">
        <v>5.5547981173670298E-3</v>
      </c>
      <c r="G222" s="1">
        <v>0.146335450884298</v>
      </c>
      <c r="H222" s="1">
        <v>5.9103902536043099E-2</v>
      </c>
      <c r="I222" s="1">
        <v>0.161378912584553</v>
      </c>
      <c r="J222" s="50">
        <v>6.4658700653410103E-2</v>
      </c>
      <c r="N222" s="21"/>
      <c r="R222" s="21"/>
    </row>
    <row r="223" spans="1:18">
      <c r="A223" s="7" t="s">
        <v>109</v>
      </c>
      <c r="B223" t="s">
        <v>30</v>
      </c>
      <c r="C223" t="s">
        <v>10</v>
      </c>
      <c r="D223" t="s">
        <v>11</v>
      </c>
      <c r="E223" s="1">
        <v>2.55784926767306E-3</v>
      </c>
      <c r="F223" s="1">
        <v>1.1443985142872799E-3</v>
      </c>
      <c r="G223" s="1">
        <v>4.0424271022754303E-2</v>
      </c>
      <c r="H223" s="1">
        <v>8.0319072566787206E-2</v>
      </c>
      <c r="I223" s="1">
        <v>4.2982120290427403E-2</v>
      </c>
      <c r="J223" s="50">
        <v>8.1463471081074504E-2</v>
      </c>
      <c r="N223" s="21"/>
      <c r="R223" s="21"/>
    </row>
    <row r="224" spans="1:18">
      <c r="A224" s="7" t="s">
        <v>109</v>
      </c>
      <c r="B224" t="s">
        <v>30</v>
      </c>
      <c r="C224" t="s">
        <v>12</v>
      </c>
      <c r="D224" t="s">
        <v>13</v>
      </c>
      <c r="E224" s="1">
        <v>1.30780462532598E-2</v>
      </c>
      <c r="F224" s="1">
        <v>1.78473972237925E-3</v>
      </c>
      <c r="G224" s="1">
        <v>8.0770921274384802E-2</v>
      </c>
      <c r="H224" s="1">
        <v>1.49707613349292E-2</v>
      </c>
      <c r="I224" s="1">
        <v>9.3848967527644503E-2</v>
      </c>
      <c r="J224" s="50">
        <v>1.6755501057308501E-2</v>
      </c>
      <c r="N224" s="21"/>
      <c r="R224" s="21"/>
    </row>
    <row r="225" spans="1:18">
      <c r="A225" s="7" t="s">
        <v>109</v>
      </c>
      <c r="B225" t="s">
        <v>30</v>
      </c>
      <c r="C225" t="s">
        <v>14</v>
      </c>
      <c r="D225" t="s">
        <v>15</v>
      </c>
      <c r="E225" s="1">
        <v>1.57868424455361E-2</v>
      </c>
      <c r="F225" s="1">
        <v>1.7652039996666001E-2</v>
      </c>
      <c r="G225" s="1">
        <v>2.18934716269444E-2</v>
      </c>
      <c r="H225" s="1">
        <v>1.29199508960185E-2</v>
      </c>
      <c r="I225" s="1">
        <v>3.76803140724805E-2</v>
      </c>
      <c r="J225" s="50">
        <v>3.05719908926845E-2</v>
      </c>
      <c r="N225" s="21"/>
      <c r="R225" s="21"/>
    </row>
    <row r="226" spans="1:18">
      <c r="A226" s="7" t="s">
        <v>109</v>
      </c>
      <c r="B226" t="s">
        <v>30</v>
      </c>
      <c r="C226" t="s">
        <v>16</v>
      </c>
      <c r="D226" t="s">
        <v>17</v>
      </c>
      <c r="E226" s="1">
        <v>0.10846543627378701</v>
      </c>
      <c r="F226" s="1">
        <v>1.4978323554450401E-2</v>
      </c>
      <c r="G226" s="1">
        <v>0.12607578106513001</v>
      </c>
      <c r="H226" s="1">
        <v>2.0124681438046299E-2</v>
      </c>
      <c r="I226" s="1">
        <v>0.234541217338917</v>
      </c>
      <c r="J226" s="50">
        <v>3.5103004992496703E-2</v>
      </c>
      <c r="N226" s="21"/>
      <c r="R226" s="21"/>
    </row>
    <row r="227" spans="1:18">
      <c r="A227" s="7" t="s">
        <v>109</v>
      </c>
      <c r="B227" t="s">
        <v>30</v>
      </c>
      <c r="C227" t="s">
        <v>18</v>
      </c>
      <c r="D227" t="s">
        <v>19</v>
      </c>
      <c r="E227" s="1">
        <v>0.29452661275317898</v>
      </c>
      <c r="F227" s="1">
        <v>1.8954186801418499E-2</v>
      </c>
      <c r="G227" s="1">
        <v>9.0341547585196594E-2</v>
      </c>
      <c r="H227" s="1">
        <v>1.4497051329277101E-2</v>
      </c>
      <c r="I227" s="1">
        <v>0.38486816033837601</v>
      </c>
      <c r="J227" s="50">
        <v>3.3451238130695601E-2</v>
      </c>
      <c r="N227" s="21"/>
      <c r="R227" s="21"/>
    </row>
    <row r="228" spans="1:18">
      <c r="A228" s="7" t="s">
        <v>109</v>
      </c>
      <c r="B228" t="s">
        <v>30</v>
      </c>
      <c r="C228" t="s">
        <v>20</v>
      </c>
      <c r="D228" t="s">
        <v>21</v>
      </c>
      <c r="E228" s="1">
        <v>1.0447947157769999</v>
      </c>
      <c r="F228" s="1">
        <v>0.166604769383907</v>
      </c>
      <c r="G228" s="1">
        <v>0.21192193426702899</v>
      </c>
      <c r="H228" s="1">
        <v>4.2612291524637198E-2</v>
      </c>
      <c r="I228" s="1">
        <v>1.2567166500440301</v>
      </c>
      <c r="J228" s="50">
        <v>0.209217060908544</v>
      </c>
      <c r="N228" s="21"/>
      <c r="R228" s="21"/>
    </row>
    <row r="229" spans="1:18">
      <c r="A229" s="7" t="s">
        <v>109</v>
      </c>
      <c r="B229" t="s">
        <v>30</v>
      </c>
      <c r="C229" t="s">
        <v>25</v>
      </c>
      <c r="D229" t="s">
        <v>26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50">
        <v>0</v>
      </c>
      <c r="N229" s="21"/>
      <c r="R229" s="21"/>
    </row>
    <row r="230" spans="1:18">
      <c r="A230" s="7" t="s">
        <v>109</v>
      </c>
      <c r="B230" t="s">
        <v>30</v>
      </c>
      <c r="C230" t="s">
        <v>22</v>
      </c>
      <c r="D230" t="s">
        <v>23</v>
      </c>
      <c r="E230" s="1">
        <v>1.5386919849644899E-4</v>
      </c>
      <c r="F230" s="1">
        <v>6.4811917669804303E-6</v>
      </c>
      <c r="G230" s="1">
        <v>3.3366277688559902E-4</v>
      </c>
      <c r="H230" s="1">
        <v>1.2186288526448599E-5</v>
      </c>
      <c r="I230" s="1">
        <v>4.87531975382048E-4</v>
      </c>
      <c r="J230" s="50">
        <v>1.8667480293429E-5</v>
      </c>
      <c r="N230" s="21"/>
      <c r="R230" s="21"/>
    </row>
    <row r="231" spans="1:18">
      <c r="A231" s="7" t="s">
        <v>110</v>
      </c>
      <c r="B231" t="s">
        <v>30</v>
      </c>
      <c r="C231" t="s">
        <v>2</v>
      </c>
      <c r="D231" t="s">
        <v>3</v>
      </c>
      <c r="E231" s="1">
        <v>0.653019860828704</v>
      </c>
      <c r="F231" s="1">
        <v>0.76164615300751903</v>
      </c>
      <c r="G231" s="1">
        <v>0.33176861310857803</v>
      </c>
      <c r="H231" s="1">
        <v>0.33795708820987802</v>
      </c>
      <c r="I231" s="1">
        <v>0.98478847393728197</v>
      </c>
      <c r="J231" s="50">
        <v>1.0996032412173999</v>
      </c>
      <c r="N231" s="21"/>
      <c r="R231" s="21"/>
    </row>
    <row r="232" spans="1:18">
      <c r="A232" s="7" t="s">
        <v>110</v>
      </c>
      <c r="B232" t="s">
        <v>30</v>
      </c>
      <c r="C232" t="s">
        <v>4</v>
      </c>
      <c r="D232" t="s">
        <v>5</v>
      </c>
      <c r="E232" s="1">
        <v>3.04608574959224E-4</v>
      </c>
      <c r="F232" s="1">
        <v>1.00523012764685E-2</v>
      </c>
      <c r="G232" s="1">
        <v>7.7823719932052198E-4</v>
      </c>
      <c r="H232" s="1">
        <v>1.39951244345298E-2</v>
      </c>
      <c r="I232" s="1">
        <v>1.0828457742797499E-3</v>
      </c>
      <c r="J232" s="50">
        <v>2.4047425710998299E-2</v>
      </c>
      <c r="N232" s="21"/>
      <c r="R232" s="21"/>
    </row>
    <row r="233" spans="1:18">
      <c r="A233" s="7" t="s">
        <v>110</v>
      </c>
      <c r="B233" t="s">
        <v>30</v>
      </c>
      <c r="C233" t="s">
        <v>6</v>
      </c>
      <c r="D233" t="s">
        <v>7</v>
      </c>
      <c r="E233" s="1">
        <v>1.58483668056875E-5</v>
      </c>
      <c r="F233" s="1">
        <v>3.40570589323543E-5</v>
      </c>
      <c r="G233" s="1">
        <v>0.620971630971486</v>
      </c>
      <c r="H233" s="1">
        <v>1.37747535069353</v>
      </c>
      <c r="I233" s="1">
        <v>0.62098747933829201</v>
      </c>
      <c r="J233" s="50">
        <v>1.3775094077524599</v>
      </c>
      <c r="N233" s="21"/>
      <c r="R233" s="21"/>
    </row>
    <row r="234" spans="1:18">
      <c r="A234" s="7" t="s">
        <v>110</v>
      </c>
      <c r="B234" t="s">
        <v>30</v>
      </c>
      <c r="C234" t="s">
        <v>8</v>
      </c>
      <c r="D234" t="s">
        <v>9</v>
      </c>
      <c r="E234" s="1">
        <v>0.14883745600804901</v>
      </c>
      <c r="F234" s="1">
        <v>5.4801746563678699E-2</v>
      </c>
      <c r="G234" s="1">
        <v>1.3888688312593001</v>
      </c>
      <c r="H234" s="1">
        <v>0.55970779987208896</v>
      </c>
      <c r="I234" s="1">
        <v>1.5377062872673499</v>
      </c>
      <c r="J234" s="50">
        <v>0.61450954643576805</v>
      </c>
      <c r="N234" s="21"/>
      <c r="R234" s="21"/>
    </row>
    <row r="235" spans="1:18">
      <c r="A235" s="7" t="s">
        <v>110</v>
      </c>
      <c r="B235" t="s">
        <v>30</v>
      </c>
      <c r="C235" t="s">
        <v>10</v>
      </c>
      <c r="D235" t="s">
        <v>11</v>
      </c>
      <c r="E235" s="1">
        <v>5.5959689107480698E-2</v>
      </c>
      <c r="F235" s="1">
        <v>2.1295711133805802E-2</v>
      </c>
      <c r="G235" s="1">
        <v>0.26301749381366701</v>
      </c>
      <c r="H235" s="1">
        <v>0.25491588654860903</v>
      </c>
      <c r="I235" s="1">
        <v>0.31897718292114802</v>
      </c>
      <c r="J235" s="50">
        <v>0.27621159768241499</v>
      </c>
      <c r="N235" s="21"/>
      <c r="R235" s="21"/>
    </row>
    <row r="236" spans="1:18">
      <c r="A236" s="7" t="s">
        <v>110</v>
      </c>
      <c r="B236" t="s">
        <v>30</v>
      </c>
      <c r="C236" t="s">
        <v>12</v>
      </c>
      <c r="D236" t="s">
        <v>13</v>
      </c>
      <c r="E236" s="1">
        <v>0.24038764714473301</v>
      </c>
      <c r="F236" s="1">
        <v>3.2713910786873898E-2</v>
      </c>
      <c r="G236" s="1">
        <v>0.188303720749393</v>
      </c>
      <c r="H236" s="1">
        <v>3.4600398100206001E-2</v>
      </c>
      <c r="I236" s="1">
        <v>0.42869136789412599</v>
      </c>
      <c r="J236" s="50">
        <v>6.7314308887079899E-2</v>
      </c>
      <c r="N236" s="21"/>
      <c r="R236" s="21"/>
    </row>
    <row r="237" spans="1:18">
      <c r="A237" s="7" t="s">
        <v>110</v>
      </c>
      <c r="B237" t="s">
        <v>30</v>
      </c>
      <c r="C237" t="s">
        <v>14</v>
      </c>
      <c r="D237" t="s">
        <v>15</v>
      </c>
      <c r="E237" s="1">
        <v>0.219511903977957</v>
      </c>
      <c r="F237" s="1">
        <v>0.24467318560326101</v>
      </c>
      <c r="G237" s="1">
        <v>1.14421735522684</v>
      </c>
      <c r="H237" s="1">
        <v>0.70196790446996205</v>
      </c>
      <c r="I237" s="1">
        <v>1.36372925920479</v>
      </c>
      <c r="J237" s="50">
        <v>0.94664109007322395</v>
      </c>
      <c r="N237" s="21"/>
      <c r="R237" s="21"/>
    </row>
    <row r="238" spans="1:18">
      <c r="A238" s="7" t="s">
        <v>110</v>
      </c>
      <c r="B238" t="s">
        <v>30</v>
      </c>
      <c r="C238" t="s">
        <v>16</v>
      </c>
      <c r="D238" t="s">
        <v>17</v>
      </c>
      <c r="E238" s="1">
        <v>1.82483957054249</v>
      </c>
      <c r="F238" s="1">
        <v>0.24234550571017599</v>
      </c>
      <c r="G238" s="1">
        <v>1.60678809965678</v>
      </c>
      <c r="H238" s="1">
        <v>0.28367515598828602</v>
      </c>
      <c r="I238" s="1">
        <v>3.4316276701992701</v>
      </c>
      <c r="J238" s="50">
        <v>0.52602066169846295</v>
      </c>
      <c r="N238" s="21"/>
      <c r="R238" s="21"/>
    </row>
    <row r="239" spans="1:18">
      <c r="A239" s="7" t="s">
        <v>110</v>
      </c>
      <c r="B239" t="s">
        <v>30</v>
      </c>
      <c r="C239" t="s">
        <v>18</v>
      </c>
      <c r="D239" t="s">
        <v>19</v>
      </c>
      <c r="E239" s="1">
        <v>4.4681815651828201</v>
      </c>
      <c r="F239" s="1">
        <v>0.287884643049926</v>
      </c>
      <c r="G239" s="1">
        <v>1.47999802397013</v>
      </c>
      <c r="H239" s="1">
        <v>0.24004810122235301</v>
      </c>
      <c r="I239" s="1">
        <v>5.9481795891529501</v>
      </c>
      <c r="J239" s="50">
        <v>0.52793274427227899</v>
      </c>
      <c r="N239" s="21"/>
      <c r="R239" s="21"/>
    </row>
    <row r="240" spans="1:18">
      <c r="A240" s="7" t="s">
        <v>110</v>
      </c>
      <c r="B240" t="s">
        <v>30</v>
      </c>
      <c r="C240" t="s">
        <v>20</v>
      </c>
      <c r="D240" t="s">
        <v>21</v>
      </c>
      <c r="E240" s="1">
        <v>7.3028790425423002</v>
      </c>
      <c r="F240" s="1">
        <v>1.1654930331839399</v>
      </c>
      <c r="G240" s="1">
        <v>0.80066326927617004</v>
      </c>
      <c r="H240" s="1">
        <v>0.16106749980711799</v>
      </c>
      <c r="I240" s="1">
        <v>8.1035423118184706</v>
      </c>
      <c r="J240" s="50">
        <v>1.3265605329910599</v>
      </c>
      <c r="N240" s="21"/>
      <c r="R240" s="21"/>
    </row>
    <row r="241" spans="1:18">
      <c r="A241" s="7" t="s">
        <v>110</v>
      </c>
      <c r="B241" t="s">
        <v>30</v>
      </c>
      <c r="C241" t="s">
        <v>25</v>
      </c>
      <c r="D241" t="s">
        <v>26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50">
        <v>0</v>
      </c>
      <c r="N241" s="21"/>
      <c r="R241" s="21"/>
    </row>
    <row r="242" spans="1:18">
      <c r="A242" s="7" t="s">
        <v>110</v>
      </c>
      <c r="B242" t="s">
        <v>30</v>
      </c>
      <c r="C242" t="s">
        <v>22</v>
      </c>
      <c r="D242" t="s">
        <v>23</v>
      </c>
      <c r="E242" s="1">
        <v>4.4741659467393696E-3</v>
      </c>
      <c r="F242" s="1">
        <v>1.89580315851859E-4</v>
      </c>
      <c r="G242" s="1">
        <v>1.8570033746248701E-2</v>
      </c>
      <c r="H242" s="1">
        <v>6.8018918763449203E-4</v>
      </c>
      <c r="I242" s="1">
        <v>2.3044199692988099E-2</v>
      </c>
      <c r="J242" s="50">
        <v>8.6976950348635097E-4</v>
      </c>
      <c r="N242" s="21"/>
      <c r="R242" s="21"/>
    </row>
    <row r="243" spans="1:18">
      <c r="A243" s="7" t="s">
        <v>111</v>
      </c>
      <c r="B243" t="s">
        <v>30</v>
      </c>
      <c r="C243" t="s">
        <v>2</v>
      </c>
      <c r="D243" t="s">
        <v>3</v>
      </c>
      <c r="E243" s="1">
        <v>0.18587006698126901</v>
      </c>
      <c r="F243" s="1">
        <v>0.21299217849118901</v>
      </c>
      <c r="G243" s="1">
        <v>7.2871647038435003E-2</v>
      </c>
      <c r="H243" s="1">
        <v>7.4539526858169003E-2</v>
      </c>
      <c r="I243" s="1">
        <v>0.25874171401970403</v>
      </c>
      <c r="J243" s="50">
        <v>0.28753170534935801</v>
      </c>
      <c r="N243" s="21"/>
      <c r="R243" s="21"/>
    </row>
    <row r="244" spans="1:18">
      <c r="A244" s="7" t="s">
        <v>111</v>
      </c>
      <c r="B244" t="s">
        <v>30</v>
      </c>
      <c r="C244" t="s">
        <v>4</v>
      </c>
      <c r="D244" t="s">
        <v>5</v>
      </c>
      <c r="E244" s="1">
        <v>1.07062689831782E-4</v>
      </c>
      <c r="F244" s="1">
        <v>4.5388713312953704E-3</v>
      </c>
      <c r="G244" s="1">
        <v>0</v>
      </c>
      <c r="H244" s="1">
        <v>0</v>
      </c>
      <c r="I244" s="1">
        <v>1.07062689831782E-4</v>
      </c>
      <c r="J244" s="50">
        <v>4.5388713312953704E-3</v>
      </c>
      <c r="N244" s="21"/>
      <c r="R244" s="21"/>
    </row>
    <row r="245" spans="1:18">
      <c r="A245" s="7" t="s">
        <v>111</v>
      </c>
      <c r="B245" t="s">
        <v>30</v>
      </c>
      <c r="C245" t="s">
        <v>6</v>
      </c>
      <c r="D245" t="s">
        <v>7</v>
      </c>
      <c r="E245" s="1">
        <v>5.4808964156865801E-7</v>
      </c>
      <c r="F245" s="1">
        <v>1.21961026527384E-6</v>
      </c>
      <c r="G245" s="1">
        <v>9.2271622157733407E-3</v>
      </c>
      <c r="H245" s="1">
        <v>2.04702886069432E-2</v>
      </c>
      <c r="I245" s="1">
        <v>9.2277103054149105E-3</v>
      </c>
      <c r="J245" s="50">
        <v>2.0471508217208501E-2</v>
      </c>
      <c r="N245" s="21"/>
      <c r="R245" s="21"/>
    </row>
    <row r="246" spans="1:18">
      <c r="A246" s="7" t="s">
        <v>111</v>
      </c>
      <c r="B246" t="s">
        <v>30</v>
      </c>
      <c r="C246" t="s">
        <v>8</v>
      </c>
      <c r="D246" t="s">
        <v>9</v>
      </c>
      <c r="E246" s="1">
        <v>3.6143206995295003E-2</v>
      </c>
      <c r="F246" s="1">
        <v>1.3321562257124799E-2</v>
      </c>
      <c r="G246" s="1">
        <v>0.48785944513959201</v>
      </c>
      <c r="H246" s="1">
        <v>0.19685727353989299</v>
      </c>
      <c r="I246" s="1">
        <v>0.52400265213488695</v>
      </c>
      <c r="J246" s="50">
        <v>0.21017883579701799</v>
      </c>
      <c r="N246" s="21"/>
      <c r="R246" s="21"/>
    </row>
    <row r="247" spans="1:18">
      <c r="A247" s="7" t="s">
        <v>111</v>
      </c>
      <c r="B247" t="s">
        <v>30</v>
      </c>
      <c r="C247" t="s">
        <v>10</v>
      </c>
      <c r="D247" t="s">
        <v>11</v>
      </c>
      <c r="E247" s="1">
        <v>1.2525312589599401E-2</v>
      </c>
      <c r="F247" s="1">
        <v>5.1458710692802896E-3</v>
      </c>
      <c r="G247" s="1">
        <v>9.4028199879928401E-2</v>
      </c>
      <c r="H247" s="1">
        <v>0.12644375883346901</v>
      </c>
      <c r="I247" s="1">
        <v>0.106553512469528</v>
      </c>
      <c r="J247" s="50">
        <v>0.131589629902749</v>
      </c>
      <c r="N247" s="21"/>
      <c r="R247" s="21"/>
    </row>
    <row r="248" spans="1:18">
      <c r="A248" s="7" t="s">
        <v>111</v>
      </c>
      <c r="B248" t="s">
        <v>30</v>
      </c>
      <c r="C248" t="s">
        <v>12</v>
      </c>
      <c r="D248" t="s">
        <v>13</v>
      </c>
      <c r="E248" s="1">
        <v>5.4722377800445497E-2</v>
      </c>
      <c r="F248" s="1">
        <v>7.5245281231655602E-3</v>
      </c>
      <c r="G248" s="1">
        <v>5.6731890957725198E-2</v>
      </c>
      <c r="H248" s="1">
        <v>1.04703009375096E-2</v>
      </c>
      <c r="I248" s="1">
        <v>0.11145426875817099</v>
      </c>
      <c r="J248" s="50">
        <v>1.7994829060675201E-2</v>
      </c>
      <c r="N248" s="21"/>
      <c r="R248" s="21"/>
    </row>
    <row r="249" spans="1:18">
      <c r="A249" s="7" t="s">
        <v>111</v>
      </c>
      <c r="B249" t="s">
        <v>30</v>
      </c>
      <c r="C249" t="s">
        <v>14</v>
      </c>
      <c r="D249" t="s">
        <v>15</v>
      </c>
      <c r="E249" s="1">
        <v>5.8138976815828601E-2</v>
      </c>
      <c r="F249" s="1">
        <v>6.48700200714908E-2</v>
      </c>
      <c r="G249" s="1">
        <v>0.202616501627045</v>
      </c>
      <c r="H249" s="1">
        <v>0.124256875621087</v>
      </c>
      <c r="I249" s="1">
        <v>0.260755478442873</v>
      </c>
      <c r="J249" s="50">
        <v>0.18912689569257801</v>
      </c>
      <c r="N249" s="21"/>
      <c r="R249" s="21"/>
    </row>
    <row r="250" spans="1:18">
      <c r="A250" s="7" t="s">
        <v>111</v>
      </c>
      <c r="B250" t="s">
        <v>30</v>
      </c>
      <c r="C250" t="s">
        <v>16</v>
      </c>
      <c r="D250" t="s">
        <v>17</v>
      </c>
      <c r="E250" s="1">
        <v>0.50429722112157904</v>
      </c>
      <c r="F250" s="1">
        <v>6.77559875319865E-2</v>
      </c>
      <c r="G250" s="1">
        <v>0.33863098570963801</v>
      </c>
      <c r="H250" s="1">
        <v>5.2446705802533501E-2</v>
      </c>
      <c r="I250" s="1">
        <v>0.84292820683121705</v>
      </c>
      <c r="J250" s="50">
        <v>0.12020269333451999</v>
      </c>
      <c r="N250" s="21"/>
      <c r="R250" s="21"/>
    </row>
    <row r="251" spans="1:18">
      <c r="A251" s="7" t="s">
        <v>111</v>
      </c>
      <c r="B251" t="s">
        <v>30</v>
      </c>
      <c r="C251" t="s">
        <v>18</v>
      </c>
      <c r="D251" t="s">
        <v>19</v>
      </c>
      <c r="E251" s="1">
        <v>0.85383569574913198</v>
      </c>
      <c r="F251" s="1">
        <v>5.4983668943428099E-2</v>
      </c>
      <c r="G251" s="1">
        <v>0.22614942805956501</v>
      </c>
      <c r="H251" s="1">
        <v>3.6480741339782803E-2</v>
      </c>
      <c r="I251" s="1">
        <v>1.0799851238086999</v>
      </c>
      <c r="J251" s="50">
        <v>9.1464410283210895E-2</v>
      </c>
      <c r="N251" s="21"/>
      <c r="R251" s="21"/>
    </row>
    <row r="252" spans="1:18">
      <c r="A252" s="7" t="s">
        <v>111</v>
      </c>
      <c r="B252" t="s">
        <v>30</v>
      </c>
      <c r="C252" t="s">
        <v>20</v>
      </c>
      <c r="D252" t="s">
        <v>21</v>
      </c>
      <c r="E252" s="1">
        <v>2.1806994025153599</v>
      </c>
      <c r="F252" s="1">
        <v>0.34746620768549602</v>
      </c>
      <c r="G252" s="1">
        <v>0.49963654390623302</v>
      </c>
      <c r="H252" s="1">
        <v>0.100471977904434</v>
      </c>
      <c r="I252" s="1">
        <v>2.6803359464215899</v>
      </c>
      <c r="J252" s="50">
        <v>0.44793818558992998</v>
      </c>
      <c r="N252" s="21"/>
      <c r="R252" s="21"/>
    </row>
    <row r="253" spans="1:18">
      <c r="A253" s="7" t="s">
        <v>111</v>
      </c>
      <c r="B253" t="s">
        <v>30</v>
      </c>
      <c r="C253" t="s">
        <v>25</v>
      </c>
      <c r="D253" t="s">
        <v>26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50">
        <v>0</v>
      </c>
      <c r="N253" s="21"/>
      <c r="R253" s="21"/>
    </row>
    <row r="254" spans="1:18">
      <c r="A254" s="7" t="s">
        <v>111</v>
      </c>
      <c r="B254" t="s">
        <v>30</v>
      </c>
      <c r="C254" t="s">
        <v>22</v>
      </c>
      <c r="D254" t="s">
        <v>23</v>
      </c>
      <c r="E254" s="1">
        <v>6.8817995029737695E-4</v>
      </c>
      <c r="F254" s="1">
        <v>2.9038086377616901E-5</v>
      </c>
      <c r="G254" s="1">
        <v>1.3199559881340501E-3</v>
      </c>
      <c r="H254" s="1">
        <v>4.8027466108860303E-5</v>
      </c>
      <c r="I254" s="1">
        <v>2.0081359384314301E-3</v>
      </c>
      <c r="J254" s="50">
        <v>7.7065552486477203E-5</v>
      </c>
      <c r="N254" s="21"/>
      <c r="R254" s="21"/>
    </row>
    <row r="255" spans="1:18">
      <c r="A255" s="7" t="s">
        <v>112</v>
      </c>
      <c r="B255" t="s">
        <v>30</v>
      </c>
      <c r="C255" t="s">
        <v>2</v>
      </c>
      <c r="D255" t="s">
        <v>3</v>
      </c>
      <c r="E255" s="1">
        <v>0.119513143487123</v>
      </c>
      <c r="F255" s="1">
        <v>0.13954168789247601</v>
      </c>
      <c r="G255" s="1">
        <v>1.95327204969604E-2</v>
      </c>
      <c r="H255" s="1">
        <v>2.1805011000249699E-2</v>
      </c>
      <c r="I255" s="1">
        <v>0.139045863984084</v>
      </c>
      <c r="J255" s="50">
        <v>0.16134669889272499</v>
      </c>
      <c r="N255" s="21"/>
      <c r="R255" s="21"/>
    </row>
    <row r="256" spans="1:18">
      <c r="A256" s="7" t="s">
        <v>112</v>
      </c>
      <c r="B256" t="s">
        <v>30</v>
      </c>
      <c r="C256" t="s">
        <v>4</v>
      </c>
      <c r="D256" t="s">
        <v>5</v>
      </c>
      <c r="E256" s="1">
        <v>2.1050989476592899E-4</v>
      </c>
      <c r="F256" s="1">
        <v>8.0212542716646407E-3</v>
      </c>
      <c r="G256" s="1">
        <v>0</v>
      </c>
      <c r="H256" s="1">
        <v>0</v>
      </c>
      <c r="I256" s="1">
        <v>2.1050989476592899E-4</v>
      </c>
      <c r="J256" s="50">
        <v>8.0212542716646407E-3</v>
      </c>
      <c r="N256" s="21"/>
      <c r="R256" s="21"/>
    </row>
    <row r="257" spans="1:18">
      <c r="A257" s="7" t="s">
        <v>112</v>
      </c>
      <c r="B257" t="s">
        <v>30</v>
      </c>
      <c r="C257" t="s">
        <v>6</v>
      </c>
      <c r="D257" t="s">
        <v>7</v>
      </c>
      <c r="E257" s="1">
        <v>6.5706802356581904E-7</v>
      </c>
      <c r="F257" s="1">
        <v>1.4533935302572199E-6</v>
      </c>
      <c r="G257" s="1">
        <v>2.9655522241498599E-3</v>
      </c>
      <c r="H257" s="1">
        <v>6.5800819974206597E-3</v>
      </c>
      <c r="I257" s="1">
        <v>2.96620929217343E-3</v>
      </c>
      <c r="J257" s="50">
        <v>6.5815353909509204E-3</v>
      </c>
      <c r="N257" s="21"/>
      <c r="R257" s="21"/>
    </row>
    <row r="258" spans="1:18">
      <c r="A258" s="7" t="s">
        <v>112</v>
      </c>
      <c r="B258" t="s">
        <v>30</v>
      </c>
      <c r="C258" t="s">
        <v>8</v>
      </c>
      <c r="D258" t="s">
        <v>9</v>
      </c>
      <c r="E258" s="1">
        <v>3.8997881194796698E-2</v>
      </c>
      <c r="F258" s="1">
        <v>1.4366301530474201E-2</v>
      </c>
      <c r="G258" s="1">
        <v>0.582396078258967</v>
      </c>
      <c r="H258" s="1">
        <v>0.234999587075885</v>
      </c>
      <c r="I258" s="1">
        <v>0.62139395945376397</v>
      </c>
      <c r="J258" s="50">
        <v>0.249365888606359</v>
      </c>
      <c r="N258" s="21"/>
      <c r="R258" s="21"/>
    </row>
    <row r="259" spans="1:18">
      <c r="A259" s="7" t="s">
        <v>112</v>
      </c>
      <c r="B259" t="s">
        <v>30</v>
      </c>
      <c r="C259" t="s">
        <v>10</v>
      </c>
      <c r="D259" t="s">
        <v>11</v>
      </c>
      <c r="E259" s="1">
        <v>1.24122261221994E-2</v>
      </c>
      <c r="F259" s="1">
        <v>4.6896100448880103E-3</v>
      </c>
      <c r="G259" s="1">
        <v>4.9697293186679002E-2</v>
      </c>
      <c r="H259" s="1">
        <v>6.3006081011916404E-2</v>
      </c>
      <c r="I259" s="1">
        <v>6.2109519308878397E-2</v>
      </c>
      <c r="J259" s="50">
        <v>6.7695691056804397E-2</v>
      </c>
      <c r="N259" s="21"/>
      <c r="R259" s="21"/>
    </row>
    <row r="260" spans="1:18">
      <c r="A260" s="7" t="s">
        <v>112</v>
      </c>
      <c r="B260" t="s">
        <v>30</v>
      </c>
      <c r="C260" t="s">
        <v>12</v>
      </c>
      <c r="D260" t="s">
        <v>13</v>
      </c>
      <c r="E260" s="1">
        <v>4.6134830797836E-2</v>
      </c>
      <c r="F260" s="1">
        <v>6.2808410530466596E-3</v>
      </c>
      <c r="G260" s="1">
        <v>1.6977294260219999E-2</v>
      </c>
      <c r="H260" s="1">
        <v>3.1247618507105998E-3</v>
      </c>
      <c r="I260" s="1">
        <v>6.3112125058055996E-2</v>
      </c>
      <c r="J260" s="50">
        <v>9.4056029037572608E-3</v>
      </c>
      <c r="N260" s="21"/>
      <c r="R260" s="21"/>
    </row>
    <row r="261" spans="1:18">
      <c r="A261" s="7" t="s">
        <v>112</v>
      </c>
      <c r="B261" t="s">
        <v>30</v>
      </c>
      <c r="C261" t="s">
        <v>14</v>
      </c>
      <c r="D261" t="s">
        <v>15</v>
      </c>
      <c r="E261" s="1">
        <v>5.2700230109770298E-2</v>
      </c>
      <c r="F261" s="1">
        <v>5.8723374536648901E-2</v>
      </c>
      <c r="G261" s="1">
        <v>0.20859716747391399</v>
      </c>
      <c r="H261" s="1">
        <v>0.127373505977077</v>
      </c>
      <c r="I261" s="1">
        <v>0.26129739758368398</v>
      </c>
      <c r="J261" s="50">
        <v>0.186096880513726</v>
      </c>
      <c r="N261" s="21"/>
      <c r="R261" s="21"/>
    </row>
    <row r="262" spans="1:18">
      <c r="A262" s="7" t="s">
        <v>112</v>
      </c>
      <c r="B262" t="s">
        <v>30</v>
      </c>
      <c r="C262" t="s">
        <v>16</v>
      </c>
      <c r="D262" t="s">
        <v>17</v>
      </c>
      <c r="E262" s="1">
        <v>0.38278058346099397</v>
      </c>
      <c r="F262" s="1">
        <v>5.3207111478924297E-2</v>
      </c>
      <c r="G262" s="1">
        <v>0.58800519967277598</v>
      </c>
      <c r="H262" s="1">
        <v>0.10368747036492899</v>
      </c>
      <c r="I262" s="1">
        <v>0.97078578313376995</v>
      </c>
      <c r="J262" s="50">
        <v>0.15689458184385399</v>
      </c>
      <c r="N262" s="21"/>
      <c r="R262" s="21"/>
    </row>
    <row r="263" spans="1:18">
      <c r="A263" s="7" t="s">
        <v>112</v>
      </c>
      <c r="B263" t="s">
        <v>30</v>
      </c>
      <c r="C263" t="s">
        <v>18</v>
      </c>
      <c r="D263" t="s">
        <v>19</v>
      </c>
      <c r="E263" s="1">
        <v>1.01067641113028</v>
      </c>
      <c r="F263" s="1">
        <v>6.5236015498357905E-2</v>
      </c>
      <c r="G263" s="1">
        <v>0.32937479835099398</v>
      </c>
      <c r="H263" s="1">
        <v>5.3400668926929198E-2</v>
      </c>
      <c r="I263" s="1">
        <v>1.34005120948127</v>
      </c>
      <c r="J263" s="50">
        <v>0.11863668442528701</v>
      </c>
      <c r="N263" s="21"/>
      <c r="R263" s="21"/>
    </row>
    <row r="264" spans="1:18">
      <c r="A264" s="7" t="s">
        <v>112</v>
      </c>
      <c r="B264" t="s">
        <v>30</v>
      </c>
      <c r="C264" t="s">
        <v>20</v>
      </c>
      <c r="D264" t="s">
        <v>21</v>
      </c>
      <c r="E264" s="1">
        <v>3.6265794361428201</v>
      </c>
      <c r="F264" s="1">
        <v>0.577054949179303</v>
      </c>
      <c r="G264" s="1">
        <v>0.49458723703331198</v>
      </c>
      <c r="H264" s="1">
        <v>9.9442000122448998E-2</v>
      </c>
      <c r="I264" s="1">
        <v>4.1211666731761296</v>
      </c>
      <c r="J264" s="50">
        <v>0.67649694930175197</v>
      </c>
      <c r="N264" s="21"/>
      <c r="R264" s="21"/>
    </row>
    <row r="265" spans="1:18">
      <c r="A265" s="7" t="s">
        <v>112</v>
      </c>
      <c r="B265" t="s">
        <v>30</v>
      </c>
      <c r="C265" t="s">
        <v>25</v>
      </c>
      <c r="D265" t="s">
        <v>26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50">
        <v>0</v>
      </c>
      <c r="N265" s="21"/>
      <c r="R265" s="21"/>
    </row>
    <row r="266" spans="1:18">
      <c r="A266" s="7" t="s">
        <v>112</v>
      </c>
      <c r="B266" t="s">
        <v>30</v>
      </c>
      <c r="C266" t="s">
        <v>22</v>
      </c>
      <c r="D266" t="s">
        <v>23</v>
      </c>
      <c r="E266" s="1">
        <v>1.0957933148654901E-3</v>
      </c>
      <c r="F266" s="1">
        <v>4.6242992621918799E-5</v>
      </c>
      <c r="G266" s="1">
        <v>4.6777705365250496E-3</v>
      </c>
      <c r="H266" s="1">
        <v>1.6971632726769299E-4</v>
      </c>
      <c r="I266" s="1">
        <v>5.7735638513905403E-3</v>
      </c>
      <c r="J266" s="50">
        <v>2.15959319889612E-4</v>
      </c>
      <c r="N266" s="21"/>
      <c r="R266" s="21"/>
    </row>
    <row r="267" spans="1:18">
      <c r="A267" s="7" t="s">
        <v>113</v>
      </c>
      <c r="B267" t="s">
        <v>30</v>
      </c>
      <c r="C267" t="s">
        <v>2</v>
      </c>
      <c r="D267" t="s">
        <v>3</v>
      </c>
      <c r="E267" s="1">
        <v>3.9021298572878997E-2</v>
      </c>
      <c r="F267" s="1">
        <v>4.63675530731536E-2</v>
      </c>
      <c r="G267" s="1">
        <v>3.0538758425130599E-3</v>
      </c>
      <c r="H267" s="1">
        <v>2.4426044910293601E-3</v>
      </c>
      <c r="I267" s="1">
        <v>4.2075174415392103E-2</v>
      </c>
      <c r="J267" s="50">
        <v>4.8810157564182902E-2</v>
      </c>
      <c r="N267" s="21"/>
      <c r="R267" s="21"/>
    </row>
    <row r="268" spans="1:18">
      <c r="A268" s="7" t="s">
        <v>113</v>
      </c>
      <c r="B268" t="s">
        <v>30</v>
      </c>
      <c r="C268" t="s">
        <v>4</v>
      </c>
      <c r="D268" t="s">
        <v>5</v>
      </c>
      <c r="E268" s="1">
        <v>5.6849107560689899E-5</v>
      </c>
      <c r="F268" s="1">
        <v>1.71548777881186E-3</v>
      </c>
      <c r="G268" s="1">
        <v>1.4652829016090999E-2</v>
      </c>
      <c r="H268" s="1">
        <v>0.27198931820678901</v>
      </c>
      <c r="I268" s="1">
        <v>1.47096781236517E-2</v>
      </c>
      <c r="J268" s="50">
        <v>0.27370480598560099</v>
      </c>
      <c r="N268" s="21"/>
      <c r="R268" s="21"/>
    </row>
    <row r="269" spans="1:18">
      <c r="A269" s="7" t="s">
        <v>113</v>
      </c>
      <c r="B269" t="s">
        <v>30</v>
      </c>
      <c r="C269" t="s">
        <v>6</v>
      </c>
      <c r="D269" t="s">
        <v>7</v>
      </c>
      <c r="E269" s="1">
        <v>4.0228358164367198E-7</v>
      </c>
      <c r="F269" s="1">
        <v>8.7239609021728196E-7</v>
      </c>
      <c r="G269" s="1">
        <v>5.42870292541446E-3</v>
      </c>
      <c r="H269" s="1">
        <v>1.2030875800329299E-2</v>
      </c>
      <c r="I269" s="1">
        <v>5.4291052089961E-3</v>
      </c>
      <c r="J269" s="50">
        <v>1.2031748196419501E-2</v>
      </c>
      <c r="N269" s="21"/>
      <c r="R269" s="21"/>
    </row>
    <row r="270" spans="1:18">
      <c r="A270" s="7" t="s">
        <v>113</v>
      </c>
      <c r="B270" t="s">
        <v>30</v>
      </c>
      <c r="C270" t="s">
        <v>8</v>
      </c>
      <c r="D270" t="s">
        <v>9</v>
      </c>
      <c r="E270" s="1">
        <v>9.9532690014401091E-3</v>
      </c>
      <c r="F270" s="1">
        <v>3.65743172682464E-3</v>
      </c>
      <c r="G270" s="1">
        <v>5.4751808540328397E-3</v>
      </c>
      <c r="H270" s="1">
        <v>2.1925511606635801E-3</v>
      </c>
      <c r="I270" s="1">
        <v>1.5428449855472899E-2</v>
      </c>
      <c r="J270" s="50">
        <v>5.8499828874882202E-3</v>
      </c>
      <c r="N270" s="21"/>
      <c r="R270" s="21"/>
    </row>
    <row r="271" spans="1:18">
      <c r="A271" s="7" t="s">
        <v>113</v>
      </c>
      <c r="B271" t="s">
        <v>30</v>
      </c>
      <c r="C271" t="s">
        <v>10</v>
      </c>
      <c r="D271" t="s">
        <v>11</v>
      </c>
      <c r="E271" s="1">
        <v>6.7357868092371197E-3</v>
      </c>
      <c r="F271" s="1">
        <v>2.2747212564028902E-3</v>
      </c>
      <c r="G271" s="1">
        <v>5.6081118827913997E-3</v>
      </c>
      <c r="H271" s="1">
        <v>2.62008520504343E-3</v>
      </c>
      <c r="I271" s="1">
        <v>1.2343898692028499E-2</v>
      </c>
      <c r="J271" s="50">
        <v>4.8948064614463098E-3</v>
      </c>
      <c r="N271" s="21"/>
      <c r="R271" s="21"/>
    </row>
    <row r="272" spans="1:18">
      <c r="A272" s="7" t="s">
        <v>113</v>
      </c>
      <c r="B272" t="s">
        <v>30</v>
      </c>
      <c r="C272" t="s">
        <v>12</v>
      </c>
      <c r="D272" t="s">
        <v>13</v>
      </c>
      <c r="E272" s="1">
        <v>2.4235787935905501E-2</v>
      </c>
      <c r="F272" s="1">
        <v>3.4386686928487998E-3</v>
      </c>
      <c r="G272" s="1">
        <v>7.1231406007928001E-3</v>
      </c>
      <c r="H272" s="1">
        <v>1.3046070153963499E-3</v>
      </c>
      <c r="I272" s="1">
        <v>3.1358928536698298E-2</v>
      </c>
      <c r="J272" s="50">
        <v>4.7432757082451499E-3</v>
      </c>
      <c r="N272" s="21"/>
      <c r="R272" s="21"/>
    </row>
    <row r="273" spans="1:18">
      <c r="A273" s="7" t="s">
        <v>113</v>
      </c>
      <c r="B273" t="s">
        <v>30</v>
      </c>
      <c r="C273" t="s">
        <v>14</v>
      </c>
      <c r="D273" t="s">
        <v>15</v>
      </c>
      <c r="E273" s="1">
        <v>1.62960598482596E-2</v>
      </c>
      <c r="F273" s="1">
        <v>1.80938438440305E-2</v>
      </c>
      <c r="G273" s="1">
        <v>4.7067644952764999E-3</v>
      </c>
      <c r="H273" s="1">
        <v>2.7088739847007698E-3</v>
      </c>
      <c r="I273" s="1">
        <v>2.1002824343536099E-2</v>
      </c>
      <c r="J273" s="50">
        <v>2.0802717828731301E-2</v>
      </c>
      <c r="N273" s="21"/>
      <c r="R273" s="21"/>
    </row>
    <row r="274" spans="1:18">
      <c r="A274" s="7" t="s">
        <v>113</v>
      </c>
      <c r="B274" t="s">
        <v>30</v>
      </c>
      <c r="C274" t="s">
        <v>16</v>
      </c>
      <c r="D274" t="s">
        <v>17</v>
      </c>
      <c r="E274" s="1">
        <v>9.6132051139996899E-2</v>
      </c>
      <c r="F274" s="1">
        <v>1.31453892951646E-2</v>
      </c>
      <c r="G274" s="1">
        <v>3.6195810472981697E-2</v>
      </c>
      <c r="H274" s="1">
        <v>7.96879074868166E-3</v>
      </c>
      <c r="I274" s="1">
        <v>0.13232786161297899</v>
      </c>
      <c r="J274" s="50">
        <v>2.1114180043846301E-2</v>
      </c>
      <c r="N274" s="21"/>
      <c r="R274" s="21"/>
    </row>
    <row r="275" spans="1:18">
      <c r="A275" s="7" t="s">
        <v>113</v>
      </c>
      <c r="B275" t="s">
        <v>30</v>
      </c>
      <c r="C275" t="s">
        <v>18</v>
      </c>
      <c r="D275" t="s">
        <v>19</v>
      </c>
      <c r="E275" s="1">
        <v>0.45397268092325699</v>
      </c>
      <c r="F275" s="1">
        <v>2.9671034127273101E-2</v>
      </c>
      <c r="G275" s="1">
        <v>0.34208071699564102</v>
      </c>
      <c r="H275" s="1">
        <v>5.70568489610657E-2</v>
      </c>
      <c r="I275" s="1">
        <v>0.79605339791889795</v>
      </c>
      <c r="J275" s="50">
        <v>8.67278830883388E-2</v>
      </c>
      <c r="N275" s="21"/>
      <c r="R275" s="21"/>
    </row>
    <row r="276" spans="1:18">
      <c r="A276" s="7" t="s">
        <v>113</v>
      </c>
      <c r="B276" t="s">
        <v>30</v>
      </c>
      <c r="C276" t="s">
        <v>20</v>
      </c>
      <c r="D276" t="s">
        <v>21</v>
      </c>
      <c r="E276" s="1">
        <v>0.55031356013959598</v>
      </c>
      <c r="F276" s="1">
        <v>8.8495133078718993E-2</v>
      </c>
      <c r="G276" s="1">
        <v>1.29029764293492E-2</v>
      </c>
      <c r="H276" s="1">
        <v>2.6034070981574399E-3</v>
      </c>
      <c r="I276" s="1">
        <v>0.56321653656894499</v>
      </c>
      <c r="J276" s="50">
        <v>9.1098540176876394E-2</v>
      </c>
      <c r="N276" s="21"/>
      <c r="R276" s="21"/>
    </row>
    <row r="277" spans="1:18">
      <c r="A277" s="7" t="s">
        <v>113</v>
      </c>
      <c r="B277" t="s">
        <v>30</v>
      </c>
      <c r="C277" t="s">
        <v>25</v>
      </c>
      <c r="D277" t="s">
        <v>26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  <c r="J277" s="50">
        <v>0</v>
      </c>
      <c r="N277" s="21"/>
      <c r="R277" s="21"/>
    </row>
    <row r="278" spans="1:18">
      <c r="A278" s="7" t="s">
        <v>113</v>
      </c>
      <c r="B278" t="s">
        <v>30</v>
      </c>
      <c r="C278" t="s">
        <v>22</v>
      </c>
      <c r="D278" t="s">
        <v>23</v>
      </c>
      <c r="E278" s="1">
        <v>6.6075691461971999E-4</v>
      </c>
      <c r="F278" s="1">
        <v>2.8564159439712399E-5</v>
      </c>
      <c r="G278" s="1">
        <v>1.92626370005635E-3</v>
      </c>
      <c r="H278" s="1">
        <v>7.3848257883895799E-5</v>
      </c>
      <c r="I278" s="1">
        <v>2.5870206146760698E-3</v>
      </c>
      <c r="J278" s="50">
        <v>1.02412417323608E-4</v>
      </c>
      <c r="N278" s="21"/>
      <c r="R278" s="21"/>
    </row>
    <row r="279" spans="1:18">
      <c r="A279" s="7" t="s">
        <v>114</v>
      </c>
      <c r="B279" t="s">
        <v>30</v>
      </c>
      <c r="C279" t="s">
        <v>2</v>
      </c>
      <c r="D279" t="s">
        <v>3</v>
      </c>
      <c r="E279" s="1">
        <v>5.0762813034465601E-2</v>
      </c>
      <c r="F279" s="1">
        <v>5.8566925492745697E-2</v>
      </c>
      <c r="G279" s="1">
        <v>2.83713186536039E-2</v>
      </c>
      <c r="H279" s="1">
        <v>1.91822428582753E-2</v>
      </c>
      <c r="I279" s="1">
        <v>7.9134131688069501E-2</v>
      </c>
      <c r="J279" s="50">
        <v>7.7749168351020997E-2</v>
      </c>
      <c r="N279" s="21"/>
      <c r="R279" s="21"/>
    </row>
    <row r="280" spans="1:18">
      <c r="A280" s="7" t="s">
        <v>114</v>
      </c>
      <c r="B280" t="s">
        <v>30</v>
      </c>
      <c r="C280" t="s">
        <v>4</v>
      </c>
      <c r="D280" t="s">
        <v>5</v>
      </c>
      <c r="E280" s="1">
        <v>6.3806682857597905E-5</v>
      </c>
      <c r="F280" s="1">
        <v>2.6937071635881201E-3</v>
      </c>
      <c r="G280" s="1">
        <v>0</v>
      </c>
      <c r="H280" s="1">
        <v>0</v>
      </c>
      <c r="I280" s="1">
        <v>6.3806682857597905E-5</v>
      </c>
      <c r="J280" s="50">
        <v>2.6937071635881201E-3</v>
      </c>
      <c r="N280" s="21"/>
      <c r="R280" s="21"/>
    </row>
    <row r="281" spans="1:18">
      <c r="A281" s="7" t="s">
        <v>114</v>
      </c>
      <c r="B281" t="s">
        <v>30</v>
      </c>
      <c r="C281" t="s">
        <v>6</v>
      </c>
      <c r="D281" t="s">
        <v>7</v>
      </c>
      <c r="E281" s="1">
        <v>3.5065090323540102E-7</v>
      </c>
      <c r="F281" s="1">
        <v>7.3078750471883805E-7</v>
      </c>
      <c r="G281" s="1">
        <v>5.47675760615486E-5</v>
      </c>
      <c r="H281" s="1">
        <v>1.2147572893268E-4</v>
      </c>
      <c r="I281" s="1">
        <v>5.5118226964784E-5</v>
      </c>
      <c r="J281" s="50">
        <v>1.22206516437399E-4</v>
      </c>
      <c r="N281" s="21"/>
      <c r="R281" s="21"/>
    </row>
    <row r="282" spans="1:18">
      <c r="A282" s="7" t="s">
        <v>114</v>
      </c>
      <c r="B282" t="s">
        <v>30</v>
      </c>
      <c r="C282" t="s">
        <v>8</v>
      </c>
      <c r="D282" t="s">
        <v>9</v>
      </c>
      <c r="E282" s="1">
        <v>1.51122840682184E-2</v>
      </c>
      <c r="F282" s="1">
        <v>5.5829813723915498E-3</v>
      </c>
      <c r="G282" s="1">
        <v>0.23120349329749301</v>
      </c>
      <c r="H282" s="1">
        <v>9.3494015233953107E-2</v>
      </c>
      <c r="I282" s="1">
        <v>0.246315777365711</v>
      </c>
      <c r="J282" s="50">
        <v>9.9076996606344697E-2</v>
      </c>
      <c r="N282" s="21"/>
      <c r="R282" s="21"/>
    </row>
    <row r="283" spans="1:18">
      <c r="A283" s="7" t="s">
        <v>114</v>
      </c>
      <c r="B283" t="s">
        <v>30</v>
      </c>
      <c r="C283" t="s">
        <v>10</v>
      </c>
      <c r="D283" t="s">
        <v>11</v>
      </c>
      <c r="E283" s="1">
        <v>4.0418103171890804E-3</v>
      </c>
      <c r="F283" s="1">
        <v>1.7950246220372801E-3</v>
      </c>
      <c r="G283" s="1">
        <v>2.0908281982951499E-2</v>
      </c>
      <c r="H283" s="1">
        <v>4.4122504297838101E-2</v>
      </c>
      <c r="I283" s="1">
        <v>2.49500923001406E-2</v>
      </c>
      <c r="J283" s="50">
        <v>4.5917528919875397E-2</v>
      </c>
      <c r="N283" s="21"/>
      <c r="R283" s="21"/>
    </row>
    <row r="284" spans="1:18">
      <c r="A284" s="7" t="s">
        <v>114</v>
      </c>
      <c r="B284" t="s">
        <v>30</v>
      </c>
      <c r="C284" t="s">
        <v>12</v>
      </c>
      <c r="D284" t="s">
        <v>13</v>
      </c>
      <c r="E284" s="1">
        <v>1.7225571325019E-2</v>
      </c>
      <c r="F284" s="1">
        <v>2.3388965369505002E-3</v>
      </c>
      <c r="G284" s="1">
        <v>3.28275044239177E-2</v>
      </c>
      <c r="H284" s="1">
        <v>6.1042206171132204E-3</v>
      </c>
      <c r="I284" s="1">
        <v>5.0053075748936797E-2</v>
      </c>
      <c r="J284" s="50">
        <v>8.4431171540637201E-3</v>
      </c>
      <c r="N284" s="21"/>
      <c r="R284" s="21"/>
    </row>
    <row r="285" spans="1:18">
      <c r="A285" s="7" t="s">
        <v>114</v>
      </c>
      <c r="B285" t="s">
        <v>30</v>
      </c>
      <c r="C285" t="s">
        <v>14</v>
      </c>
      <c r="D285" t="s">
        <v>15</v>
      </c>
      <c r="E285" s="1">
        <v>1.5794784200963499E-2</v>
      </c>
      <c r="F285" s="1">
        <v>1.7738747648810799E-2</v>
      </c>
      <c r="G285" s="1">
        <v>2.1417407339545801E-2</v>
      </c>
      <c r="H285" s="1">
        <v>1.30232195297706E-2</v>
      </c>
      <c r="I285" s="1">
        <v>3.7212191540509199E-2</v>
      </c>
      <c r="J285" s="50">
        <v>3.0761967178581501E-2</v>
      </c>
      <c r="N285" s="21"/>
      <c r="R285" s="21"/>
    </row>
    <row r="286" spans="1:18">
      <c r="A286" s="7" t="s">
        <v>114</v>
      </c>
      <c r="B286" t="s">
        <v>30</v>
      </c>
      <c r="C286" t="s">
        <v>16</v>
      </c>
      <c r="D286" t="s">
        <v>17</v>
      </c>
      <c r="E286" s="1">
        <v>0.109694335314269</v>
      </c>
      <c r="F286" s="1">
        <v>1.48460428108047E-2</v>
      </c>
      <c r="G286" s="1">
        <v>4.36640682117726E-2</v>
      </c>
      <c r="H286" s="1">
        <v>5.7114593398566596E-3</v>
      </c>
      <c r="I286" s="1">
        <v>0.15335840352604199</v>
      </c>
      <c r="J286" s="50">
        <v>2.0557502150661398E-2</v>
      </c>
      <c r="N286" s="21"/>
      <c r="R286" s="21"/>
    </row>
    <row r="287" spans="1:18">
      <c r="A287" s="7" t="s">
        <v>114</v>
      </c>
      <c r="B287" t="s">
        <v>30</v>
      </c>
      <c r="C287" t="s">
        <v>18</v>
      </c>
      <c r="D287" t="s">
        <v>19</v>
      </c>
      <c r="E287" s="1">
        <v>0.29952642968501197</v>
      </c>
      <c r="F287" s="1">
        <v>1.9321238895034301E-2</v>
      </c>
      <c r="G287" s="1">
        <v>0.12053886771428</v>
      </c>
      <c r="H287" s="1">
        <v>1.9377924106268998E-2</v>
      </c>
      <c r="I287" s="1">
        <v>0.42006529739929199</v>
      </c>
      <c r="J287" s="50">
        <v>3.8699163001303299E-2</v>
      </c>
      <c r="N287" s="21"/>
      <c r="R287" s="21"/>
    </row>
    <row r="288" spans="1:18">
      <c r="A288" s="7" t="s">
        <v>114</v>
      </c>
      <c r="B288" t="s">
        <v>30</v>
      </c>
      <c r="C288" t="s">
        <v>20</v>
      </c>
      <c r="D288" t="s">
        <v>21</v>
      </c>
      <c r="E288" s="1">
        <v>0.644064774080228</v>
      </c>
      <c r="F288" s="1">
        <v>0.102556511589687</v>
      </c>
      <c r="G288" s="1">
        <v>9.3735085180616601E-2</v>
      </c>
      <c r="H288" s="1">
        <v>1.8840114460783201E-2</v>
      </c>
      <c r="I288" s="1">
        <v>0.73779985926084501</v>
      </c>
      <c r="J288" s="50">
        <v>0.12139662605047</v>
      </c>
      <c r="N288" s="21"/>
      <c r="R288" s="21"/>
    </row>
    <row r="289" spans="1:18">
      <c r="A289" s="7" t="s">
        <v>114</v>
      </c>
      <c r="B289" t="s">
        <v>30</v>
      </c>
      <c r="C289" t="s">
        <v>25</v>
      </c>
      <c r="D289" t="s">
        <v>26</v>
      </c>
      <c r="E289" s="1">
        <v>0</v>
      </c>
      <c r="F289" s="1">
        <v>0</v>
      </c>
      <c r="G289" s="1">
        <v>0</v>
      </c>
      <c r="H289" s="1">
        <v>0</v>
      </c>
      <c r="I289" s="1">
        <v>0</v>
      </c>
      <c r="J289" s="50">
        <v>0</v>
      </c>
      <c r="N289" s="21"/>
      <c r="R289" s="21"/>
    </row>
    <row r="290" spans="1:18">
      <c r="A290" s="7" t="s">
        <v>114</v>
      </c>
      <c r="B290" t="s">
        <v>30</v>
      </c>
      <c r="C290" t="s">
        <v>22</v>
      </c>
      <c r="D290" t="s">
        <v>23</v>
      </c>
      <c r="E290" s="1">
        <v>3.9517848666509802E-4</v>
      </c>
      <c r="F290" s="1">
        <v>1.6619277964981098E-5</v>
      </c>
      <c r="G290" s="1">
        <v>6.8864013737228403E-4</v>
      </c>
      <c r="H290" s="1">
        <v>2.51205293623383E-5</v>
      </c>
      <c r="I290" s="1">
        <v>1.08381862403738E-3</v>
      </c>
      <c r="J290" s="50">
        <v>4.1739807327319398E-5</v>
      </c>
      <c r="N290" s="21"/>
      <c r="R290" s="21"/>
    </row>
    <row r="291" spans="1:18">
      <c r="A291" s="7" t="s">
        <v>115</v>
      </c>
      <c r="B291" t="s">
        <v>30</v>
      </c>
      <c r="C291" t="s">
        <v>2</v>
      </c>
      <c r="D291" t="s">
        <v>3</v>
      </c>
      <c r="E291" s="1">
        <v>0.105284190294088</v>
      </c>
      <c r="F291" s="1">
        <v>0.12366360747855699</v>
      </c>
      <c r="G291" s="1">
        <v>0.12936495633046499</v>
      </c>
      <c r="H291" s="1">
        <v>0.14795016958867799</v>
      </c>
      <c r="I291" s="1">
        <v>0.234649146624553</v>
      </c>
      <c r="J291" s="50">
        <v>0.271613777067235</v>
      </c>
      <c r="N291" s="21"/>
      <c r="R291" s="21"/>
    </row>
    <row r="292" spans="1:18">
      <c r="A292" s="7" t="s">
        <v>115</v>
      </c>
      <c r="B292" t="s">
        <v>30</v>
      </c>
      <c r="C292" t="s">
        <v>4</v>
      </c>
      <c r="D292" t="s">
        <v>5</v>
      </c>
      <c r="E292" s="1">
        <v>2.30555146084008E-4</v>
      </c>
      <c r="F292" s="1">
        <v>7.8649129511525005E-3</v>
      </c>
      <c r="G292" s="1">
        <v>0</v>
      </c>
      <c r="H292" s="1">
        <v>0</v>
      </c>
      <c r="I292" s="1">
        <v>2.30555146084008E-4</v>
      </c>
      <c r="J292" s="50">
        <v>7.8649129511525005E-3</v>
      </c>
      <c r="N292" s="21"/>
      <c r="R292" s="21"/>
    </row>
    <row r="293" spans="1:18">
      <c r="A293" s="7" t="s">
        <v>115</v>
      </c>
      <c r="B293" t="s">
        <v>30</v>
      </c>
      <c r="C293" t="s">
        <v>6</v>
      </c>
      <c r="D293" t="s">
        <v>7</v>
      </c>
      <c r="E293" s="1">
        <v>6.6047269976542496E-7</v>
      </c>
      <c r="F293" s="1">
        <v>1.45490400060416E-6</v>
      </c>
      <c r="G293" s="1">
        <v>7.7934878214694098E-3</v>
      </c>
      <c r="H293" s="1">
        <v>1.7291117616006602E-2</v>
      </c>
      <c r="I293" s="1">
        <v>7.7941482941691802E-3</v>
      </c>
      <c r="J293" s="50">
        <v>1.72925725200072E-2</v>
      </c>
      <c r="N293" s="21"/>
      <c r="R293" s="21"/>
    </row>
    <row r="294" spans="1:18">
      <c r="A294" s="7" t="s">
        <v>115</v>
      </c>
      <c r="B294" t="s">
        <v>30</v>
      </c>
      <c r="C294" t="s">
        <v>8</v>
      </c>
      <c r="D294" t="s">
        <v>9</v>
      </c>
      <c r="E294" s="1">
        <v>3.2508141761738898E-2</v>
      </c>
      <c r="F294" s="1">
        <v>1.19784558081174E-2</v>
      </c>
      <c r="G294" s="1">
        <v>0.26511217148293198</v>
      </c>
      <c r="H294" s="1">
        <v>0.10696752505436</v>
      </c>
      <c r="I294" s="1">
        <v>0.29762031324467098</v>
      </c>
      <c r="J294" s="50">
        <v>0.118945980862477</v>
      </c>
      <c r="N294" s="21"/>
      <c r="R294" s="21"/>
    </row>
    <row r="295" spans="1:18">
      <c r="A295" s="7" t="s">
        <v>115</v>
      </c>
      <c r="B295" t="s">
        <v>30</v>
      </c>
      <c r="C295" t="s">
        <v>10</v>
      </c>
      <c r="D295" t="s">
        <v>11</v>
      </c>
      <c r="E295" s="1">
        <v>1.1558554930377701E-2</v>
      </c>
      <c r="F295" s="1">
        <v>4.3535770206636097E-3</v>
      </c>
      <c r="G295" s="1">
        <v>3.3942490849642903E-2</v>
      </c>
      <c r="H295" s="1">
        <v>3.1441743557538301E-2</v>
      </c>
      <c r="I295" s="1">
        <v>4.5501045780020601E-2</v>
      </c>
      <c r="J295" s="50">
        <v>3.5795320578201902E-2</v>
      </c>
      <c r="N295" s="21"/>
      <c r="R295" s="21"/>
    </row>
    <row r="296" spans="1:18">
      <c r="A296" s="7" t="s">
        <v>115</v>
      </c>
      <c r="B296" t="s">
        <v>30</v>
      </c>
      <c r="C296" t="s">
        <v>12</v>
      </c>
      <c r="D296" t="s">
        <v>13</v>
      </c>
      <c r="E296" s="1">
        <v>5.6365854736212202E-2</v>
      </c>
      <c r="F296" s="1">
        <v>7.8763283673278298E-3</v>
      </c>
      <c r="G296" s="1">
        <v>2.38840999347576E-2</v>
      </c>
      <c r="H296" s="1">
        <v>4.3900428114252198E-3</v>
      </c>
      <c r="I296" s="1">
        <v>8.0249954670969806E-2</v>
      </c>
      <c r="J296" s="50">
        <v>1.2266371178753E-2</v>
      </c>
      <c r="N296" s="21"/>
      <c r="R296" s="21"/>
    </row>
    <row r="297" spans="1:18">
      <c r="A297" s="7" t="s">
        <v>115</v>
      </c>
      <c r="B297" t="s">
        <v>30</v>
      </c>
      <c r="C297" t="s">
        <v>14</v>
      </c>
      <c r="D297" t="s">
        <v>15</v>
      </c>
      <c r="E297" s="1">
        <v>5.6752516370237302E-2</v>
      </c>
      <c r="F297" s="1">
        <v>6.3493555171197397E-2</v>
      </c>
      <c r="G297" s="1">
        <v>8.4327412622777001E-2</v>
      </c>
      <c r="H297" s="1">
        <v>4.7704558176928598E-2</v>
      </c>
      <c r="I297" s="1">
        <v>0.141079928993014</v>
      </c>
      <c r="J297" s="50">
        <v>0.111198113348126</v>
      </c>
      <c r="N297" s="21"/>
      <c r="R297" s="21"/>
    </row>
    <row r="298" spans="1:18">
      <c r="A298" s="7" t="s">
        <v>115</v>
      </c>
      <c r="B298" t="s">
        <v>30</v>
      </c>
      <c r="C298" t="s">
        <v>16</v>
      </c>
      <c r="D298" t="s">
        <v>17</v>
      </c>
      <c r="E298" s="1">
        <v>0.31095475944037998</v>
      </c>
      <c r="F298" s="1">
        <v>4.2375500358879201E-2</v>
      </c>
      <c r="G298" s="1">
        <v>0.195127158947483</v>
      </c>
      <c r="H298" s="1">
        <v>2.85438072476558E-2</v>
      </c>
      <c r="I298" s="1">
        <v>0.50608191838786298</v>
      </c>
      <c r="J298" s="50">
        <v>7.0919307606535004E-2</v>
      </c>
      <c r="N298" s="21"/>
      <c r="R298" s="21"/>
    </row>
    <row r="299" spans="1:18">
      <c r="A299" s="7" t="s">
        <v>115</v>
      </c>
      <c r="B299" t="s">
        <v>30</v>
      </c>
      <c r="C299" t="s">
        <v>18</v>
      </c>
      <c r="D299" t="s">
        <v>19</v>
      </c>
      <c r="E299" s="1">
        <v>0.90972010228062405</v>
      </c>
      <c r="F299" s="1">
        <v>5.8639231656356802E-2</v>
      </c>
      <c r="G299" s="1">
        <v>0.11554083509890201</v>
      </c>
      <c r="H299" s="1">
        <v>1.8675797852217301E-2</v>
      </c>
      <c r="I299" s="1">
        <v>1.0252609373795301</v>
      </c>
      <c r="J299" s="50">
        <v>7.7315029508574107E-2</v>
      </c>
      <c r="N299" s="21"/>
      <c r="R299" s="21"/>
    </row>
    <row r="300" spans="1:18">
      <c r="A300" s="7" t="s">
        <v>115</v>
      </c>
      <c r="B300" t="s">
        <v>30</v>
      </c>
      <c r="C300" t="s">
        <v>20</v>
      </c>
      <c r="D300" t="s">
        <v>21</v>
      </c>
      <c r="E300" s="1">
        <v>5.2505240465727896</v>
      </c>
      <c r="F300" s="1">
        <v>0.83608444683486205</v>
      </c>
      <c r="G300" s="1">
        <v>1.1397213117221601</v>
      </c>
      <c r="H300" s="1">
        <v>0.22919275071028</v>
      </c>
      <c r="I300" s="1">
        <v>6.3902453582949503</v>
      </c>
      <c r="J300" s="50">
        <v>1.0652771975451401</v>
      </c>
      <c r="N300" s="21"/>
      <c r="R300" s="21"/>
    </row>
    <row r="301" spans="1:18">
      <c r="A301" s="7" t="s">
        <v>115</v>
      </c>
      <c r="B301" t="s">
        <v>30</v>
      </c>
      <c r="C301" t="s">
        <v>25</v>
      </c>
      <c r="D301" t="s">
        <v>26</v>
      </c>
      <c r="E301" s="1">
        <v>0</v>
      </c>
      <c r="F301" s="1">
        <v>0</v>
      </c>
      <c r="G301" s="1">
        <v>0</v>
      </c>
      <c r="H301" s="1">
        <v>0</v>
      </c>
      <c r="I301" s="1">
        <v>0</v>
      </c>
      <c r="J301" s="50">
        <v>0</v>
      </c>
      <c r="N301" s="21"/>
      <c r="R301" s="21"/>
    </row>
    <row r="302" spans="1:18">
      <c r="A302" s="7" t="s">
        <v>115</v>
      </c>
      <c r="B302" t="s">
        <v>30</v>
      </c>
      <c r="C302" t="s">
        <v>22</v>
      </c>
      <c r="D302" t="s">
        <v>23</v>
      </c>
      <c r="E302" s="1">
        <v>6.6062383889707403E-4</v>
      </c>
      <c r="F302" s="1">
        <v>2.7883345793142801E-5</v>
      </c>
      <c r="G302" s="1">
        <v>1.1778960460183099E-3</v>
      </c>
      <c r="H302" s="1">
        <v>4.2809450575229501E-5</v>
      </c>
      <c r="I302" s="1">
        <v>1.83851988491538E-3</v>
      </c>
      <c r="J302" s="50">
        <v>7.0692796368372295E-5</v>
      </c>
      <c r="N302" s="21"/>
      <c r="R302" s="21"/>
    </row>
    <row r="303" spans="1:18">
      <c r="A303" s="7" t="s">
        <v>116</v>
      </c>
      <c r="B303" t="s">
        <v>30</v>
      </c>
      <c r="C303" t="s">
        <v>2</v>
      </c>
      <c r="D303" t="s">
        <v>3</v>
      </c>
      <c r="E303" s="1">
        <v>0.52260345147107001</v>
      </c>
      <c r="F303" s="1">
        <v>0.61136065665723205</v>
      </c>
      <c r="G303" s="1">
        <v>0.174104540881303</v>
      </c>
      <c r="H303" s="1">
        <v>0.144106116284348</v>
      </c>
      <c r="I303" s="1">
        <v>0.69670799235237302</v>
      </c>
      <c r="J303" s="50">
        <v>0.75546677294158004</v>
      </c>
      <c r="N303" s="21"/>
      <c r="R303" s="21"/>
    </row>
    <row r="304" spans="1:18">
      <c r="A304" s="7" t="s">
        <v>116</v>
      </c>
      <c r="B304" t="s">
        <v>30</v>
      </c>
      <c r="C304" t="s">
        <v>4</v>
      </c>
      <c r="D304" t="s">
        <v>5</v>
      </c>
      <c r="E304" s="1">
        <v>2.5131932026989699E-4</v>
      </c>
      <c r="F304" s="1">
        <v>1.58103286703596E-2</v>
      </c>
      <c r="G304" s="1">
        <v>3.0739044035085501E-4</v>
      </c>
      <c r="H304" s="1">
        <v>5.6511053770392297E-3</v>
      </c>
      <c r="I304" s="1">
        <v>5.5870976062075204E-4</v>
      </c>
      <c r="J304" s="50">
        <v>2.1461434047398802E-2</v>
      </c>
      <c r="N304" s="21"/>
      <c r="R304" s="21"/>
    </row>
    <row r="305" spans="1:18">
      <c r="A305" s="7" t="s">
        <v>116</v>
      </c>
      <c r="B305" t="s">
        <v>30</v>
      </c>
      <c r="C305" t="s">
        <v>6</v>
      </c>
      <c r="D305" t="s">
        <v>7</v>
      </c>
      <c r="E305" s="1">
        <v>4.18778150248134E-6</v>
      </c>
      <c r="F305" s="1">
        <v>9.0961686248008908E-6</v>
      </c>
      <c r="G305" s="1">
        <v>0.120014034244317</v>
      </c>
      <c r="H305" s="1">
        <v>0.26437565423538001</v>
      </c>
      <c r="I305" s="1">
        <v>0.12001822202581899</v>
      </c>
      <c r="J305" s="50">
        <v>0.264384750404005</v>
      </c>
      <c r="N305" s="21"/>
      <c r="R305" s="21"/>
    </row>
    <row r="306" spans="1:18">
      <c r="A306" s="7" t="s">
        <v>116</v>
      </c>
      <c r="B306" t="s">
        <v>30</v>
      </c>
      <c r="C306" t="s">
        <v>8</v>
      </c>
      <c r="D306" t="s">
        <v>9</v>
      </c>
      <c r="E306" s="1">
        <v>0.108678571298933</v>
      </c>
      <c r="F306" s="1">
        <v>4.0093715536460801E-2</v>
      </c>
      <c r="G306" s="1">
        <v>0.639552867936937</v>
      </c>
      <c r="H306" s="1">
        <v>0.25748519538367198</v>
      </c>
      <c r="I306" s="1">
        <v>0.74823143923586999</v>
      </c>
      <c r="J306" s="50">
        <v>0.297578910920133</v>
      </c>
      <c r="N306" s="21"/>
      <c r="R306" s="21"/>
    </row>
    <row r="307" spans="1:18">
      <c r="A307" s="7" t="s">
        <v>116</v>
      </c>
      <c r="B307" t="s">
        <v>30</v>
      </c>
      <c r="C307" t="s">
        <v>10</v>
      </c>
      <c r="D307" t="s">
        <v>11</v>
      </c>
      <c r="E307" s="1">
        <v>3.9310512489997403E-2</v>
      </c>
      <c r="F307" s="1">
        <v>1.5157582237523301E-2</v>
      </c>
      <c r="G307" s="1">
        <v>0.151394311745844</v>
      </c>
      <c r="H307" s="1">
        <v>0.16368434391180001</v>
      </c>
      <c r="I307" s="1">
        <v>0.19070482423584201</v>
      </c>
      <c r="J307" s="50">
        <v>0.17884192614932301</v>
      </c>
      <c r="N307" s="21"/>
      <c r="R307" s="21"/>
    </row>
    <row r="308" spans="1:18">
      <c r="A308" s="7" t="s">
        <v>116</v>
      </c>
      <c r="B308" t="s">
        <v>30</v>
      </c>
      <c r="C308" t="s">
        <v>12</v>
      </c>
      <c r="D308" t="s">
        <v>13</v>
      </c>
      <c r="E308" s="1">
        <v>0.227541776983124</v>
      </c>
      <c r="F308" s="1">
        <v>3.1830323851001603E-2</v>
      </c>
      <c r="G308" s="1">
        <v>0.17535929641116901</v>
      </c>
      <c r="H308" s="1">
        <v>3.2145409650968501E-2</v>
      </c>
      <c r="I308" s="1">
        <v>0.40290107339429398</v>
      </c>
      <c r="J308" s="50">
        <v>6.3975733501970097E-2</v>
      </c>
      <c r="N308" s="21"/>
      <c r="R308" s="21"/>
    </row>
    <row r="309" spans="1:18">
      <c r="A309" s="7" t="s">
        <v>116</v>
      </c>
      <c r="B309" t="s">
        <v>30</v>
      </c>
      <c r="C309" t="s">
        <v>14</v>
      </c>
      <c r="D309" t="s">
        <v>15</v>
      </c>
      <c r="E309" s="1">
        <v>0.20011810231257801</v>
      </c>
      <c r="F309" s="1">
        <v>0.222800462547631</v>
      </c>
      <c r="G309" s="1">
        <v>0.234679243685883</v>
      </c>
      <c r="H309" s="1">
        <v>0.14112657437482501</v>
      </c>
      <c r="I309" s="1">
        <v>0.43479734599846198</v>
      </c>
      <c r="J309" s="50">
        <v>0.36392703692245698</v>
      </c>
      <c r="N309" s="21"/>
      <c r="R309" s="21"/>
    </row>
    <row r="310" spans="1:18">
      <c r="A310" s="7" t="s">
        <v>116</v>
      </c>
      <c r="B310" t="s">
        <v>30</v>
      </c>
      <c r="C310" t="s">
        <v>16</v>
      </c>
      <c r="D310" t="s">
        <v>17</v>
      </c>
      <c r="E310" s="1">
        <v>2.4610665805908898</v>
      </c>
      <c r="F310" s="1">
        <v>0.31979880651466702</v>
      </c>
      <c r="G310" s="1">
        <v>1.1256646232988901</v>
      </c>
      <c r="H310" s="1">
        <v>0.14725195690888401</v>
      </c>
      <c r="I310" s="1">
        <v>3.5867312038897698</v>
      </c>
      <c r="J310" s="50">
        <v>0.46705076342355001</v>
      </c>
      <c r="N310" s="21"/>
      <c r="R310" s="21"/>
    </row>
    <row r="311" spans="1:18">
      <c r="A311" s="7" t="s">
        <v>116</v>
      </c>
      <c r="B311" t="s">
        <v>30</v>
      </c>
      <c r="C311" t="s">
        <v>18</v>
      </c>
      <c r="D311" t="s">
        <v>19</v>
      </c>
      <c r="E311" s="1">
        <v>4.3077541064870797</v>
      </c>
      <c r="F311" s="1">
        <v>0.27910980951407</v>
      </c>
      <c r="G311" s="1">
        <v>3.51702641994006</v>
      </c>
      <c r="H311" s="1">
        <v>0.57214471997920402</v>
      </c>
      <c r="I311" s="1">
        <v>7.8247805264271397</v>
      </c>
      <c r="J311" s="50">
        <v>0.85125452949327396</v>
      </c>
      <c r="N311" s="21"/>
      <c r="R311" s="21"/>
    </row>
    <row r="312" spans="1:18">
      <c r="A312" s="7" t="s">
        <v>116</v>
      </c>
      <c r="B312" t="s">
        <v>30</v>
      </c>
      <c r="C312" t="s">
        <v>20</v>
      </c>
      <c r="D312" t="s">
        <v>21</v>
      </c>
      <c r="E312" s="1">
        <v>4.8404932717978904</v>
      </c>
      <c r="F312" s="1">
        <v>0.77656796171859799</v>
      </c>
      <c r="G312" s="1">
        <v>0.50686273229332202</v>
      </c>
      <c r="H312" s="1">
        <v>0.10208519618438699</v>
      </c>
      <c r="I312" s="1">
        <v>5.3473560040912096</v>
      </c>
      <c r="J312" s="50">
        <v>0.87865315790298504</v>
      </c>
      <c r="N312" s="21"/>
      <c r="R312" s="21"/>
    </row>
    <row r="313" spans="1:18">
      <c r="A313" s="7" t="s">
        <v>116</v>
      </c>
      <c r="B313" t="s">
        <v>30</v>
      </c>
      <c r="C313" t="s">
        <v>25</v>
      </c>
      <c r="D313" t="s">
        <v>26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50">
        <v>0</v>
      </c>
      <c r="N313" s="21"/>
      <c r="R313" s="21"/>
    </row>
    <row r="314" spans="1:18">
      <c r="A314" s="7" t="s">
        <v>116</v>
      </c>
      <c r="B314" t="s">
        <v>30</v>
      </c>
      <c r="C314" t="s">
        <v>22</v>
      </c>
      <c r="D314" t="s">
        <v>23</v>
      </c>
      <c r="E314" s="1">
        <v>3.5442267795624599E-3</v>
      </c>
      <c r="F314" s="1">
        <v>1.51306475484265E-4</v>
      </c>
      <c r="G314" s="1">
        <v>1.1546253482391499E-2</v>
      </c>
      <c r="H314" s="1">
        <v>4.3498782110625299E-4</v>
      </c>
      <c r="I314" s="1">
        <v>1.5090480261954E-2</v>
      </c>
      <c r="J314" s="50">
        <v>5.86294296590518E-4</v>
      </c>
      <c r="N314" s="21"/>
      <c r="R314" s="21"/>
    </row>
    <row r="315" spans="1:18">
      <c r="A315" s="7" t="s">
        <v>117</v>
      </c>
      <c r="B315" t="s">
        <v>30</v>
      </c>
      <c r="C315" t="s">
        <v>2</v>
      </c>
      <c r="D315" t="s">
        <v>3</v>
      </c>
      <c r="E315" s="1">
        <v>4.8350461243706302E-2</v>
      </c>
      <c r="F315" s="1">
        <v>5.6930309223943501E-2</v>
      </c>
      <c r="G315" s="1">
        <v>3.4617900379972102E-2</v>
      </c>
      <c r="H315" s="1">
        <v>4.40890739841477E-2</v>
      </c>
      <c r="I315" s="1">
        <v>8.2968361623678502E-2</v>
      </c>
      <c r="J315" s="50">
        <v>0.10101938320809099</v>
      </c>
      <c r="N315" s="21"/>
      <c r="R315" s="21"/>
    </row>
    <row r="316" spans="1:18">
      <c r="A316" s="7" t="s">
        <v>117</v>
      </c>
      <c r="B316" t="s">
        <v>30</v>
      </c>
      <c r="C316" t="s">
        <v>4</v>
      </c>
      <c r="D316" t="s">
        <v>5</v>
      </c>
      <c r="E316" s="1">
        <v>5.6412943414421401E-5</v>
      </c>
      <c r="F316" s="1">
        <v>1.70995450738843E-3</v>
      </c>
      <c r="G316" s="1">
        <v>0</v>
      </c>
      <c r="H316" s="1">
        <v>0</v>
      </c>
      <c r="I316" s="1">
        <v>5.6412943414421401E-5</v>
      </c>
      <c r="J316" s="50">
        <v>1.70995450738843E-3</v>
      </c>
      <c r="N316" s="21"/>
      <c r="R316" s="21"/>
    </row>
    <row r="317" spans="1:18">
      <c r="A317" s="7" t="s">
        <v>117</v>
      </c>
      <c r="B317" t="s">
        <v>30</v>
      </c>
      <c r="C317" t="s">
        <v>6</v>
      </c>
      <c r="D317" t="s">
        <v>7</v>
      </c>
      <c r="E317" s="1">
        <v>2.15311251863115E-7</v>
      </c>
      <c r="F317" s="1">
        <v>4.77388506676073E-7</v>
      </c>
      <c r="G317" s="1">
        <v>2.2373556894957601E-4</v>
      </c>
      <c r="H317" s="1">
        <v>4.9637495466120496E-4</v>
      </c>
      <c r="I317" s="1">
        <v>2.2395088020143899E-4</v>
      </c>
      <c r="J317" s="50">
        <v>4.9685234316788104E-4</v>
      </c>
      <c r="N317" s="21"/>
      <c r="R317" s="21"/>
    </row>
    <row r="318" spans="1:18">
      <c r="A318" s="7" t="s">
        <v>117</v>
      </c>
      <c r="B318" t="s">
        <v>30</v>
      </c>
      <c r="C318" t="s">
        <v>8</v>
      </c>
      <c r="D318" t="s">
        <v>9</v>
      </c>
      <c r="E318" s="1">
        <v>1.26949456590753E-2</v>
      </c>
      <c r="F318" s="1">
        <v>4.6779830521494802E-3</v>
      </c>
      <c r="G318" s="1">
        <v>0.14864260905215901</v>
      </c>
      <c r="H318" s="1">
        <v>5.9956166422182398E-2</v>
      </c>
      <c r="I318" s="1">
        <v>0.16133755471123401</v>
      </c>
      <c r="J318" s="50">
        <v>6.4634149474331895E-2</v>
      </c>
      <c r="N318" s="21"/>
      <c r="R318" s="21"/>
    </row>
    <row r="319" spans="1:18">
      <c r="A319" s="7" t="s">
        <v>117</v>
      </c>
      <c r="B319" t="s">
        <v>30</v>
      </c>
      <c r="C319" t="s">
        <v>10</v>
      </c>
      <c r="D319" t="s">
        <v>11</v>
      </c>
      <c r="E319" s="1">
        <v>4.7762114972181103E-3</v>
      </c>
      <c r="F319" s="1">
        <v>1.85025797284661E-3</v>
      </c>
      <c r="G319" s="1">
        <v>2.09008224029868E-2</v>
      </c>
      <c r="H319" s="1">
        <v>2.9211455507037701E-2</v>
      </c>
      <c r="I319" s="1">
        <v>2.5677033900204899E-2</v>
      </c>
      <c r="J319" s="50">
        <v>3.1061713479884401E-2</v>
      </c>
      <c r="N319" s="21"/>
      <c r="R319" s="21"/>
    </row>
    <row r="320" spans="1:18">
      <c r="A320" s="7" t="s">
        <v>117</v>
      </c>
      <c r="B320" t="s">
        <v>30</v>
      </c>
      <c r="C320" t="s">
        <v>12</v>
      </c>
      <c r="D320" t="s">
        <v>13</v>
      </c>
      <c r="E320" s="1">
        <v>2.2963541804608099E-2</v>
      </c>
      <c r="F320" s="1">
        <v>3.1934236329814701E-3</v>
      </c>
      <c r="G320" s="1">
        <v>2.2633853918326799E-2</v>
      </c>
      <c r="H320" s="1">
        <v>4.16860615914867E-3</v>
      </c>
      <c r="I320" s="1">
        <v>4.5597395722934801E-2</v>
      </c>
      <c r="J320" s="50">
        <v>7.3620297921301401E-3</v>
      </c>
      <c r="N320" s="21"/>
      <c r="R320" s="21"/>
    </row>
    <row r="321" spans="1:18">
      <c r="A321" s="7" t="s">
        <v>117</v>
      </c>
      <c r="B321" t="s">
        <v>30</v>
      </c>
      <c r="C321" t="s">
        <v>14</v>
      </c>
      <c r="D321" t="s">
        <v>15</v>
      </c>
      <c r="E321" s="1">
        <v>1.8111541132472399E-2</v>
      </c>
      <c r="F321" s="1">
        <v>2.0213434321639401E-2</v>
      </c>
      <c r="G321" s="1">
        <v>1.1865783493446899E-2</v>
      </c>
      <c r="H321" s="1">
        <v>6.7067347386050597E-3</v>
      </c>
      <c r="I321" s="1">
        <v>2.9977324625919299E-2</v>
      </c>
      <c r="J321" s="50">
        <v>2.6920169060244501E-2</v>
      </c>
      <c r="N321" s="21"/>
      <c r="R321" s="21"/>
    </row>
    <row r="322" spans="1:18">
      <c r="A322" s="7" t="s">
        <v>117</v>
      </c>
      <c r="B322" t="s">
        <v>30</v>
      </c>
      <c r="C322" t="s">
        <v>16</v>
      </c>
      <c r="D322" t="s">
        <v>17</v>
      </c>
      <c r="E322" s="1">
        <v>0.15808684386746</v>
      </c>
      <c r="F322" s="1">
        <v>2.21489908024632E-2</v>
      </c>
      <c r="G322" s="1">
        <v>0.197913952576698</v>
      </c>
      <c r="H322" s="1">
        <v>3.2419170840254398E-2</v>
      </c>
      <c r="I322" s="1">
        <v>0.356000796444158</v>
      </c>
      <c r="J322" s="50">
        <v>5.4568161642717598E-2</v>
      </c>
      <c r="N322" s="21"/>
      <c r="R322" s="21"/>
    </row>
    <row r="323" spans="1:18">
      <c r="A323" s="7" t="s">
        <v>117</v>
      </c>
      <c r="B323" t="s">
        <v>30</v>
      </c>
      <c r="C323" t="s">
        <v>18</v>
      </c>
      <c r="D323" t="s">
        <v>19</v>
      </c>
      <c r="E323" s="1">
        <v>0.36599513572862802</v>
      </c>
      <c r="F323" s="1">
        <v>2.3574295435647801E-2</v>
      </c>
      <c r="G323" s="1">
        <v>0.13715378012218801</v>
      </c>
      <c r="H323" s="1">
        <v>2.2146875442615999E-2</v>
      </c>
      <c r="I323" s="1">
        <v>0.503148915850816</v>
      </c>
      <c r="J323" s="50">
        <v>4.57211708782638E-2</v>
      </c>
      <c r="N323" s="21"/>
      <c r="R323" s="21"/>
    </row>
    <row r="324" spans="1:18">
      <c r="A324" s="7" t="s">
        <v>117</v>
      </c>
      <c r="B324" t="s">
        <v>30</v>
      </c>
      <c r="C324" t="s">
        <v>20</v>
      </c>
      <c r="D324" t="s">
        <v>21</v>
      </c>
      <c r="E324" s="1">
        <v>0.55620613618806103</v>
      </c>
      <c r="F324" s="1">
        <v>8.8611191053945396E-2</v>
      </c>
      <c r="G324" s="1">
        <v>0.114878267653422</v>
      </c>
      <c r="H324" s="1">
        <v>2.3102894957661099E-2</v>
      </c>
      <c r="I324" s="1">
        <v>0.67108440384148305</v>
      </c>
      <c r="J324" s="50">
        <v>0.111714086011606</v>
      </c>
      <c r="N324" s="21"/>
      <c r="R324" s="21"/>
    </row>
    <row r="325" spans="1:18">
      <c r="A325" s="7" t="s">
        <v>117</v>
      </c>
      <c r="B325" t="s">
        <v>30</v>
      </c>
      <c r="C325" t="s">
        <v>25</v>
      </c>
      <c r="D325" t="s">
        <v>26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50">
        <v>0</v>
      </c>
      <c r="N325" s="21"/>
      <c r="R325" s="21"/>
    </row>
    <row r="326" spans="1:18">
      <c r="A326" s="7" t="s">
        <v>117</v>
      </c>
      <c r="B326" t="s">
        <v>30</v>
      </c>
      <c r="C326" t="s">
        <v>22</v>
      </c>
      <c r="D326" t="s">
        <v>23</v>
      </c>
      <c r="E326" s="1">
        <v>3.7618452527745901E-4</v>
      </c>
      <c r="F326" s="1">
        <v>1.58824409830023E-5</v>
      </c>
      <c r="G326" s="1">
        <v>1.0032131784752901E-3</v>
      </c>
      <c r="H326" s="1">
        <v>3.6502283168357601E-5</v>
      </c>
      <c r="I326" s="1">
        <v>1.37939770375275E-3</v>
      </c>
      <c r="J326" s="50">
        <v>5.2384724151359901E-5</v>
      </c>
      <c r="N326" s="21"/>
      <c r="R326" s="21"/>
    </row>
    <row r="327" spans="1:18">
      <c r="A327" s="7" t="s">
        <v>118</v>
      </c>
      <c r="B327" t="s">
        <v>30</v>
      </c>
      <c r="C327" t="s">
        <v>2</v>
      </c>
      <c r="D327" t="s">
        <v>3</v>
      </c>
      <c r="E327" s="1">
        <v>0.21332628009094401</v>
      </c>
      <c r="F327" s="1">
        <v>0.25031532925185801</v>
      </c>
      <c r="G327" s="1">
        <v>6.7116688499437693E-2</v>
      </c>
      <c r="H327" s="1">
        <v>8.2915451374356006E-2</v>
      </c>
      <c r="I327" s="1">
        <v>0.28044296859038198</v>
      </c>
      <c r="J327" s="50">
        <v>0.33323078062621397</v>
      </c>
      <c r="N327" s="21"/>
      <c r="R327" s="21"/>
    </row>
    <row r="328" spans="1:18">
      <c r="A328" s="7" t="s">
        <v>118</v>
      </c>
      <c r="B328" t="s">
        <v>30</v>
      </c>
      <c r="C328" t="s">
        <v>4</v>
      </c>
      <c r="D328" t="s">
        <v>5</v>
      </c>
      <c r="E328" s="1">
        <v>3.00462196174306E-4</v>
      </c>
      <c r="F328" s="1">
        <v>9.8214777442371896E-3</v>
      </c>
      <c r="G328" s="1">
        <v>5.1293592686405501E-2</v>
      </c>
      <c r="H328" s="1">
        <v>0.95173718523548101</v>
      </c>
      <c r="I328" s="1">
        <v>5.1594054882579801E-2</v>
      </c>
      <c r="J328" s="50">
        <v>0.96155866297971804</v>
      </c>
      <c r="N328" s="21"/>
      <c r="R328" s="21"/>
    </row>
    <row r="329" spans="1:18">
      <c r="A329" s="7" t="s">
        <v>118</v>
      </c>
      <c r="B329" t="s">
        <v>30</v>
      </c>
      <c r="C329" t="s">
        <v>6</v>
      </c>
      <c r="D329" t="s">
        <v>7</v>
      </c>
      <c r="E329" s="1">
        <v>3.09223232383233E-6</v>
      </c>
      <c r="F329" s="1">
        <v>6.6802009872627101E-6</v>
      </c>
      <c r="G329" s="1">
        <v>0.116325906733308</v>
      </c>
      <c r="H329" s="1">
        <v>0.25780785529516098</v>
      </c>
      <c r="I329" s="1">
        <v>0.11632899896563199</v>
      </c>
      <c r="J329" s="50">
        <v>0.25781453549614802</v>
      </c>
      <c r="N329" s="21"/>
      <c r="R329" s="21"/>
    </row>
    <row r="330" spans="1:18">
      <c r="A330" s="7" t="s">
        <v>118</v>
      </c>
      <c r="B330" t="s">
        <v>30</v>
      </c>
      <c r="C330" t="s">
        <v>8</v>
      </c>
      <c r="D330" t="s">
        <v>9</v>
      </c>
      <c r="E330" s="1">
        <v>4.5419173256467299E-2</v>
      </c>
      <c r="F330" s="1">
        <v>1.6677153854587599E-2</v>
      </c>
      <c r="G330" s="1">
        <v>8.3337864585951396E-2</v>
      </c>
      <c r="H330" s="1">
        <v>3.3355165013335297E-2</v>
      </c>
      <c r="I330" s="1">
        <v>0.12875703784241899</v>
      </c>
      <c r="J330" s="50">
        <v>5.0032318867922899E-2</v>
      </c>
      <c r="N330" s="21"/>
      <c r="R330" s="21"/>
    </row>
    <row r="331" spans="1:18">
      <c r="A331" s="7" t="s">
        <v>118</v>
      </c>
      <c r="B331" t="s">
        <v>30</v>
      </c>
      <c r="C331" t="s">
        <v>10</v>
      </c>
      <c r="D331" t="s">
        <v>11</v>
      </c>
      <c r="E331" s="1">
        <v>2.8500997239934499E-2</v>
      </c>
      <c r="F331" s="1">
        <v>1.0197786983973301E-2</v>
      </c>
      <c r="G331" s="1">
        <v>3.1417875202410198E-2</v>
      </c>
      <c r="H331" s="1">
        <v>2.3218158607817601E-2</v>
      </c>
      <c r="I331" s="1">
        <v>5.9918872442344701E-2</v>
      </c>
      <c r="J331" s="50">
        <v>3.3415945591790903E-2</v>
      </c>
      <c r="N331" s="21"/>
      <c r="R331" s="21"/>
    </row>
    <row r="332" spans="1:18">
      <c r="A332" s="7" t="s">
        <v>118</v>
      </c>
      <c r="B332" t="s">
        <v>30</v>
      </c>
      <c r="C332" t="s">
        <v>12</v>
      </c>
      <c r="D332" t="s">
        <v>13</v>
      </c>
      <c r="E332" s="1">
        <v>0.103457837140841</v>
      </c>
      <c r="F332" s="1">
        <v>1.4536679439019999E-2</v>
      </c>
      <c r="G332" s="1">
        <v>3.9751292166248599E-2</v>
      </c>
      <c r="H332" s="1">
        <v>7.2381282325780297E-3</v>
      </c>
      <c r="I332" s="1">
        <v>0.14320912930709001</v>
      </c>
      <c r="J332" s="50">
        <v>2.1774807671598E-2</v>
      </c>
      <c r="N332" s="21"/>
      <c r="R332" s="21"/>
    </row>
    <row r="333" spans="1:18">
      <c r="A333" s="7" t="s">
        <v>118</v>
      </c>
      <c r="B333" t="s">
        <v>30</v>
      </c>
      <c r="C333" t="s">
        <v>14</v>
      </c>
      <c r="D333" t="s">
        <v>15</v>
      </c>
      <c r="E333" s="1">
        <v>8.7469674774487596E-2</v>
      </c>
      <c r="F333" s="1">
        <v>9.7262170140108503E-2</v>
      </c>
      <c r="G333" s="1">
        <v>5.0322664574540002E-2</v>
      </c>
      <c r="H333" s="1">
        <v>2.84910133940262E-2</v>
      </c>
      <c r="I333" s="1">
        <v>0.13779233934902799</v>
      </c>
      <c r="J333" s="50">
        <v>0.125753183534135</v>
      </c>
      <c r="N333" s="21"/>
      <c r="R333" s="21"/>
    </row>
    <row r="334" spans="1:18">
      <c r="A334" s="7" t="s">
        <v>118</v>
      </c>
      <c r="B334" t="s">
        <v>30</v>
      </c>
      <c r="C334" t="s">
        <v>16</v>
      </c>
      <c r="D334" t="s">
        <v>17</v>
      </c>
      <c r="E334" s="1">
        <v>0.47449543546949002</v>
      </c>
      <c r="F334" s="1">
        <v>6.3943497865016699E-2</v>
      </c>
      <c r="G334" s="1">
        <v>0.176282316138902</v>
      </c>
      <c r="H334" s="1">
        <v>2.7990613229544499E-2</v>
      </c>
      <c r="I334" s="1">
        <v>0.65077775160839202</v>
      </c>
      <c r="J334" s="50">
        <v>9.1934111094561205E-2</v>
      </c>
      <c r="N334" s="21"/>
      <c r="R334" s="21"/>
    </row>
    <row r="335" spans="1:18">
      <c r="A335" s="7" t="s">
        <v>118</v>
      </c>
      <c r="B335" t="s">
        <v>30</v>
      </c>
      <c r="C335" t="s">
        <v>18</v>
      </c>
      <c r="D335" t="s">
        <v>19</v>
      </c>
      <c r="E335" s="1">
        <v>1.65888930190162</v>
      </c>
      <c r="F335" s="1">
        <v>0.108286071958478</v>
      </c>
      <c r="G335" s="1">
        <v>0.23211902042276999</v>
      </c>
      <c r="H335" s="1">
        <v>3.8750425376933899E-2</v>
      </c>
      <c r="I335" s="1">
        <v>1.8910083223243901</v>
      </c>
      <c r="J335" s="50">
        <v>0.14703649733541199</v>
      </c>
      <c r="N335" s="21"/>
      <c r="R335" s="21"/>
    </row>
    <row r="336" spans="1:18">
      <c r="A336" s="7" t="s">
        <v>118</v>
      </c>
      <c r="B336" t="s">
        <v>30</v>
      </c>
      <c r="C336" t="s">
        <v>20</v>
      </c>
      <c r="D336" t="s">
        <v>21</v>
      </c>
      <c r="E336" s="1">
        <v>2.4185493226214501</v>
      </c>
      <c r="F336" s="1">
        <v>0.38888218970791899</v>
      </c>
      <c r="G336" s="1">
        <v>2.70571362453805E-2</v>
      </c>
      <c r="H336" s="1">
        <v>5.4592232949939104E-3</v>
      </c>
      <c r="I336" s="1">
        <v>2.44560645886683</v>
      </c>
      <c r="J336" s="50">
        <v>0.39434141300291298</v>
      </c>
      <c r="N336" s="21"/>
      <c r="R336" s="21"/>
    </row>
    <row r="337" spans="1:18">
      <c r="A337" s="7" t="s">
        <v>118</v>
      </c>
      <c r="B337" t="s">
        <v>30</v>
      </c>
      <c r="C337" t="s">
        <v>25</v>
      </c>
      <c r="D337" t="s">
        <v>26</v>
      </c>
      <c r="E337" s="1">
        <v>0</v>
      </c>
      <c r="F337" s="1">
        <v>0</v>
      </c>
      <c r="G337" s="1">
        <v>0</v>
      </c>
      <c r="H337" s="1">
        <v>0</v>
      </c>
      <c r="I337" s="1">
        <v>0</v>
      </c>
      <c r="J337" s="50">
        <v>0</v>
      </c>
      <c r="N337" s="21"/>
      <c r="R337" s="21"/>
    </row>
    <row r="338" spans="1:18">
      <c r="A338" s="7" t="s">
        <v>118</v>
      </c>
      <c r="B338" t="s">
        <v>30</v>
      </c>
      <c r="C338" t="s">
        <v>22</v>
      </c>
      <c r="D338" t="s">
        <v>23</v>
      </c>
      <c r="E338" s="1">
        <v>1.8094748406450999E-3</v>
      </c>
      <c r="F338" s="1">
        <v>7.8293737057954306E-5</v>
      </c>
      <c r="G338" s="1">
        <v>4.66617393362595E-3</v>
      </c>
      <c r="H338" s="1">
        <v>1.7868011676685399E-4</v>
      </c>
      <c r="I338" s="1">
        <v>6.4756487742710497E-3</v>
      </c>
      <c r="J338" s="50">
        <v>2.5697385382480802E-4</v>
      </c>
      <c r="N338" s="21"/>
      <c r="R338" s="21"/>
    </row>
    <row r="339" spans="1:18">
      <c r="A339" s="7" t="s">
        <v>119</v>
      </c>
      <c r="B339" t="s">
        <v>30</v>
      </c>
      <c r="C339" t="s">
        <v>2</v>
      </c>
      <c r="D339" t="s">
        <v>3</v>
      </c>
      <c r="E339" s="1">
        <v>5.5178483933045502E-2</v>
      </c>
      <c r="F339" s="1">
        <v>6.3195689582157197E-2</v>
      </c>
      <c r="G339" s="1">
        <v>6.9891327471523795E-2</v>
      </c>
      <c r="H339" s="1">
        <v>9.4747369723361494E-2</v>
      </c>
      <c r="I339" s="1">
        <v>0.12506981140456899</v>
      </c>
      <c r="J339" s="50">
        <v>0.157943059305519</v>
      </c>
      <c r="N339" s="21"/>
      <c r="R339" s="21"/>
    </row>
    <row r="340" spans="1:18">
      <c r="A340" s="7" t="s">
        <v>119</v>
      </c>
      <c r="B340" t="s">
        <v>30</v>
      </c>
      <c r="C340" t="s">
        <v>4</v>
      </c>
      <c r="D340" t="s">
        <v>5</v>
      </c>
      <c r="E340" s="1">
        <v>1.96201840288913E-5</v>
      </c>
      <c r="F340" s="1">
        <v>9.5714916663719603E-4</v>
      </c>
      <c r="G340" s="1">
        <v>0</v>
      </c>
      <c r="H340" s="1">
        <v>0</v>
      </c>
      <c r="I340" s="1">
        <v>1.96201840288913E-5</v>
      </c>
      <c r="J340" s="50">
        <v>9.5714916663719603E-4</v>
      </c>
      <c r="N340" s="21"/>
      <c r="R340" s="21"/>
    </row>
    <row r="341" spans="1:18">
      <c r="A341" s="7" t="s">
        <v>119</v>
      </c>
      <c r="B341" t="s">
        <v>30</v>
      </c>
      <c r="C341" t="s">
        <v>6</v>
      </c>
      <c r="D341" t="s">
        <v>7</v>
      </c>
      <c r="E341" s="1">
        <v>7.0602748609807103E-8</v>
      </c>
      <c r="F341" s="1">
        <v>1.5861771899968499E-7</v>
      </c>
      <c r="G341" s="1">
        <v>1.3979221322070399E-5</v>
      </c>
      <c r="H341" s="1">
        <v>3.0994122444093E-5</v>
      </c>
      <c r="I341" s="1">
        <v>1.40498240706802E-5</v>
      </c>
      <c r="J341" s="50">
        <v>3.1152740163092698E-5</v>
      </c>
      <c r="N341" s="21"/>
      <c r="R341" s="21"/>
    </row>
    <row r="342" spans="1:18">
      <c r="A342" s="7" t="s">
        <v>119</v>
      </c>
      <c r="B342" t="s">
        <v>30</v>
      </c>
      <c r="C342" t="s">
        <v>8</v>
      </c>
      <c r="D342" t="s">
        <v>9</v>
      </c>
      <c r="E342" s="1">
        <v>1.16354887340372E-2</v>
      </c>
      <c r="F342" s="1">
        <v>4.2839423382505099E-3</v>
      </c>
      <c r="G342" s="1">
        <v>9.1135868613911999E-2</v>
      </c>
      <c r="H342" s="1">
        <v>3.6686221363517998E-2</v>
      </c>
      <c r="I342" s="1">
        <v>0.102771357347949</v>
      </c>
      <c r="J342" s="50">
        <v>4.0970163701768501E-2</v>
      </c>
      <c r="N342" s="21"/>
      <c r="R342" s="21"/>
    </row>
    <row r="343" spans="1:18">
      <c r="A343" s="7" t="s">
        <v>119</v>
      </c>
      <c r="B343" t="s">
        <v>30</v>
      </c>
      <c r="C343" t="s">
        <v>10</v>
      </c>
      <c r="D343" t="s">
        <v>11</v>
      </c>
      <c r="E343" s="1">
        <v>4.10631707729011E-3</v>
      </c>
      <c r="F343" s="1">
        <v>1.4440928509177099E-3</v>
      </c>
      <c r="G343" s="1">
        <v>6.6310704326837701E-3</v>
      </c>
      <c r="H343" s="1">
        <v>6.6681078761533898E-3</v>
      </c>
      <c r="I343" s="1">
        <v>1.0737387509973899E-2</v>
      </c>
      <c r="J343" s="50">
        <v>8.1122007270710995E-3</v>
      </c>
      <c r="N343" s="21"/>
      <c r="R343" s="21"/>
    </row>
    <row r="344" spans="1:18">
      <c r="A344" s="7" t="s">
        <v>119</v>
      </c>
      <c r="B344" t="s">
        <v>30</v>
      </c>
      <c r="C344" t="s">
        <v>12</v>
      </c>
      <c r="D344" t="s">
        <v>13</v>
      </c>
      <c r="E344" s="1">
        <v>1.49423389855604E-2</v>
      </c>
      <c r="F344" s="1">
        <v>2.02858025780855E-3</v>
      </c>
      <c r="G344" s="1">
        <v>1.22062191689884E-2</v>
      </c>
      <c r="H344" s="1">
        <v>2.23258570260991E-3</v>
      </c>
      <c r="I344" s="1">
        <v>2.7148558154548801E-2</v>
      </c>
      <c r="J344" s="50">
        <v>4.26116596041846E-3</v>
      </c>
      <c r="N344" s="21"/>
      <c r="R344" s="21"/>
    </row>
    <row r="345" spans="1:18">
      <c r="A345" s="7" t="s">
        <v>119</v>
      </c>
      <c r="B345" t="s">
        <v>30</v>
      </c>
      <c r="C345" t="s">
        <v>14</v>
      </c>
      <c r="D345" t="s">
        <v>15</v>
      </c>
      <c r="E345" s="1">
        <v>1.2514674410856101E-2</v>
      </c>
      <c r="F345" s="1">
        <v>1.39719816903524E-2</v>
      </c>
      <c r="G345" s="1">
        <v>1.0750461204967099E-3</v>
      </c>
      <c r="H345" s="1">
        <v>6.3654434804760599E-4</v>
      </c>
      <c r="I345" s="1">
        <v>1.35897205313528E-2</v>
      </c>
      <c r="J345" s="50">
        <v>1.46085260384E-2</v>
      </c>
      <c r="N345" s="21"/>
      <c r="R345" s="21"/>
    </row>
    <row r="346" spans="1:18">
      <c r="A346" s="7" t="s">
        <v>119</v>
      </c>
      <c r="B346" t="s">
        <v>30</v>
      </c>
      <c r="C346" t="s">
        <v>16</v>
      </c>
      <c r="D346" t="s">
        <v>17</v>
      </c>
      <c r="E346" s="1">
        <v>0.16332837768825001</v>
      </c>
      <c r="F346" s="1">
        <v>2.1327606142853402E-2</v>
      </c>
      <c r="G346" s="1">
        <v>0.10990720622852999</v>
      </c>
      <c r="H346" s="1">
        <v>1.2541994248338901E-2</v>
      </c>
      <c r="I346" s="1">
        <v>0.27323558391677899</v>
      </c>
      <c r="J346" s="50">
        <v>3.38696003911923E-2</v>
      </c>
      <c r="N346" s="21"/>
      <c r="R346" s="21"/>
    </row>
    <row r="347" spans="1:18">
      <c r="A347" s="7" t="s">
        <v>119</v>
      </c>
      <c r="B347" t="s">
        <v>30</v>
      </c>
      <c r="C347" t="s">
        <v>18</v>
      </c>
      <c r="D347" t="s">
        <v>19</v>
      </c>
      <c r="E347" s="1">
        <v>0.21256459243602399</v>
      </c>
      <c r="F347" s="1">
        <v>1.37617091909756E-2</v>
      </c>
      <c r="G347" s="1">
        <v>1.9713175943373601E-2</v>
      </c>
      <c r="H347" s="1">
        <v>3.22353477036217E-3</v>
      </c>
      <c r="I347" s="1">
        <v>0.23227776837939801</v>
      </c>
      <c r="J347" s="50">
        <v>1.6985243961337802E-2</v>
      </c>
      <c r="N347" s="21"/>
      <c r="R347" s="21"/>
    </row>
    <row r="348" spans="1:18">
      <c r="A348" s="7" t="s">
        <v>119</v>
      </c>
      <c r="B348" t="s">
        <v>30</v>
      </c>
      <c r="C348" t="s">
        <v>20</v>
      </c>
      <c r="D348" t="s">
        <v>21</v>
      </c>
      <c r="E348" s="1">
        <v>0.38498236422034399</v>
      </c>
      <c r="F348" s="1">
        <v>6.1615111001603301E-2</v>
      </c>
      <c r="G348" s="1">
        <v>2.8991061136863502E-2</v>
      </c>
      <c r="H348" s="1">
        <v>5.8355403284534304E-3</v>
      </c>
      <c r="I348" s="1">
        <v>0.41397342535720699</v>
      </c>
      <c r="J348" s="50">
        <v>6.7450651330056705E-2</v>
      </c>
      <c r="N348" s="21"/>
      <c r="R348" s="21"/>
    </row>
    <row r="349" spans="1:18">
      <c r="A349" s="7" t="s">
        <v>119</v>
      </c>
      <c r="B349" t="s">
        <v>30</v>
      </c>
      <c r="C349" t="s">
        <v>25</v>
      </c>
      <c r="D349" t="s">
        <v>26</v>
      </c>
      <c r="E349" s="1">
        <v>0</v>
      </c>
      <c r="F349" s="1">
        <v>0</v>
      </c>
      <c r="G349" s="1">
        <v>0</v>
      </c>
      <c r="H349" s="1">
        <v>0</v>
      </c>
      <c r="I349" s="1">
        <v>0</v>
      </c>
      <c r="J349" s="50">
        <v>0</v>
      </c>
      <c r="N349" s="21"/>
      <c r="R349" s="21"/>
    </row>
    <row r="350" spans="1:18">
      <c r="A350" s="7" t="s">
        <v>119</v>
      </c>
      <c r="B350" t="s">
        <v>30</v>
      </c>
      <c r="C350" t="s">
        <v>22</v>
      </c>
      <c r="D350" t="s">
        <v>23</v>
      </c>
      <c r="E350" s="1">
        <v>2.11772751037162E-4</v>
      </c>
      <c r="F350" s="1">
        <v>9.0315587920968096E-6</v>
      </c>
      <c r="G350" s="1">
        <v>5.9303455215629604E-4</v>
      </c>
      <c r="H350" s="1">
        <v>2.2031486226317601E-5</v>
      </c>
      <c r="I350" s="1">
        <v>8.0480730319345802E-4</v>
      </c>
      <c r="J350" s="50">
        <v>3.1063045018414402E-5</v>
      </c>
      <c r="N350" s="21"/>
      <c r="R350" s="21"/>
    </row>
    <row r="351" spans="1:18">
      <c r="A351" s="7" t="s">
        <v>120</v>
      </c>
      <c r="B351" t="s">
        <v>30</v>
      </c>
      <c r="C351" t="s">
        <v>2</v>
      </c>
      <c r="D351" t="s">
        <v>3</v>
      </c>
      <c r="E351" s="1">
        <v>0.20925190287807799</v>
      </c>
      <c r="F351" s="1">
        <v>0.24625711100174999</v>
      </c>
      <c r="G351" s="1">
        <v>3.7382416263163798E-2</v>
      </c>
      <c r="H351" s="1">
        <v>3.2847739641177903E-2</v>
      </c>
      <c r="I351" s="1">
        <v>0.24663431914124201</v>
      </c>
      <c r="J351" s="50">
        <v>0.279104850642928</v>
      </c>
      <c r="N351" s="21"/>
      <c r="R351" s="21"/>
    </row>
    <row r="352" spans="1:18">
      <c r="A352" s="7" t="s">
        <v>120</v>
      </c>
      <c r="B352" t="s">
        <v>30</v>
      </c>
      <c r="C352" t="s">
        <v>4</v>
      </c>
      <c r="D352" t="s">
        <v>5</v>
      </c>
      <c r="E352" s="1">
        <v>1.0117002100564701E-4</v>
      </c>
      <c r="F352" s="1">
        <v>5.1069585417820003E-3</v>
      </c>
      <c r="G352" s="1">
        <v>0</v>
      </c>
      <c r="H352" s="1">
        <v>0</v>
      </c>
      <c r="I352" s="1">
        <v>1.0117002100564701E-4</v>
      </c>
      <c r="J352" s="50">
        <v>5.1069585417820003E-3</v>
      </c>
      <c r="N352" s="21"/>
      <c r="R352" s="21"/>
    </row>
    <row r="353" spans="1:18">
      <c r="A353" s="7" t="s">
        <v>120</v>
      </c>
      <c r="B353" t="s">
        <v>30</v>
      </c>
      <c r="C353" t="s">
        <v>6</v>
      </c>
      <c r="D353" t="s">
        <v>7</v>
      </c>
      <c r="E353" s="1">
        <v>2.5404025531099899E-6</v>
      </c>
      <c r="F353" s="1">
        <v>5.4966149804431098E-6</v>
      </c>
      <c r="G353" s="1">
        <v>9.6643430896353605E-2</v>
      </c>
      <c r="H353" s="1">
        <v>0.21444711463326599</v>
      </c>
      <c r="I353" s="1">
        <v>9.6645971298906702E-2</v>
      </c>
      <c r="J353" s="50">
        <v>0.21445261124824599</v>
      </c>
      <c r="N353" s="21"/>
      <c r="R353" s="21"/>
    </row>
    <row r="354" spans="1:18">
      <c r="A354" s="7" t="s">
        <v>120</v>
      </c>
      <c r="B354" t="s">
        <v>30</v>
      </c>
      <c r="C354" t="s">
        <v>8</v>
      </c>
      <c r="D354" t="s">
        <v>9</v>
      </c>
      <c r="E354" s="1">
        <v>8.4715834752324595E-2</v>
      </c>
      <c r="F354" s="1">
        <v>3.1192109935046401E-2</v>
      </c>
      <c r="G354" s="1">
        <v>0.81379290593958198</v>
      </c>
      <c r="H354" s="1">
        <v>0.32818768900659201</v>
      </c>
      <c r="I354" s="1">
        <v>0.898508740691907</v>
      </c>
      <c r="J354" s="50">
        <v>0.35937979894163802</v>
      </c>
      <c r="N354" s="21"/>
      <c r="R354" s="21"/>
    </row>
    <row r="355" spans="1:18">
      <c r="A355" s="7" t="s">
        <v>120</v>
      </c>
      <c r="B355" t="s">
        <v>30</v>
      </c>
      <c r="C355" t="s">
        <v>10</v>
      </c>
      <c r="D355" t="s">
        <v>11</v>
      </c>
      <c r="E355" s="1">
        <v>1.7382588515621598E-2</v>
      </c>
      <c r="F355" s="1">
        <v>6.35956052269395E-3</v>
      </c>
      <c r="G355" s="1">
        <v>3.7278484350509601E-2</v>
      </c>
      <c r="H355" s="1">
        <v>3.5769361027908099E-2</v>
      </c>
      <c r="I355" s="1">
        <v>5.4661072866131102E-2</v>
      </c>
      <c r="J355" s="50">
        <v>4.2128921550602001E-2</v>
      </c>
      <c r="N355" s="21"/>
      <c r="R355" s="21"/>
    </row>
    <row r="356" spans="1:18">
      <c r="A356" s="7" t="s">
        <v>120</v>
      </c>
      <c r="B356" t="s">
        <v>30</v>
      </c>
      <c r="C356" t="s">
        <v>12</v>
      </c>
      <c r="D356" t="s">
        <v>13</v>
      </c>
      <c r="E356" s="1">
        <v>9.7161260623515294E-2</v>
      </c>
      <c r="F356" s="1">
        <v>1.3118533164942299E-2</v>
      </c>
      <c r="G356" s="1">
        <v>4.3301613132140197E-2</v>
      </c>
      <c r="H356" s="1">
        <v>7.9654733243254804E-3</v>
      </c>
      <c r="I356" s="1">
        <v>0.140462873755655</v>
      </c>
      <c r="J356" s="50">
        <v>2.1084006489267799E-2</v>
      </c>
      <c r="N356" s="21"/>
      <c r="R356" s="21"/>
    </row>
    <row r="357" spans="1:18">
      <c r="A357" s="7" t="s">
        <v>120</v>
      </c>
      <c r="B357" t="s">
        <v>30</v>
      </c>
      <c r="C357" t="s">
        <v>14</v>
      </c>
      <c r="D357" t="s">
        <v>15</v>
      </c>
      <c r="E357" s="1">
        <v>0.128986478873688</v>
      </c>
      <c r="F357" s="1">
        <v>0.14408900005261499</v>
      </c>
      <c r="G357" s="1">
        <v>0.247184977640027</v>
      </c>
      <c r="H357" s="1">
        <v>0.15083292343559401</v>
      </c>
      <c r="I357" s="1">
        <v>0.37617145651371497</v>
      </c>
      <c r="J357" s="50">
        <v>0.294921923488209</v>
      </c>
      <c r="N357" s="21"/>
      <c r="R357" s="21"/>
    </row>
    <row r="358" spans="1:18">
      <c r="A358" s="7" t="s">
        <v>120</v>
      </c>
      <c r="B358" t="s">
        <v>30</v>
      </c>
      <c r="C358" t="s">
        <v>16</v>
      </c>
      <c r="D358" t="s">
        <v>17</v>
      </c>
      <c r="E358" s="1">
        <v>0.65002763280021203</v>
      </c>
      <c r="F358" s="1">
        <v>9.3746631777863298E-2</v>
      </c>
      <c r="G358" s="1">
        <v>0.66024414729749004</v>
      </c>
      <c r="H358" s="1">
        <v>0.111397069669564</v>
      </c>
      <c r="I358" s="1">
        <v>1.3102717800977</v>
      </c>
      <c r="J358" s="50">
        <v>0.205143701447427</v>
      </c>
      <c r="N358" s="21"/>
      <c r="R358" s="21"/>
    </row>
    <row r="359" spans="1:18">
      <c r="A359" s="7" t="s">
        <v>120</v>
      </c>
      <c r="B359" t="s">
        <v>30</v>
      </c>
      <c r="C359" t="s">
        <v>18</v>
      </c>
      <c r="D359" t="s">
        <v>19</v>
      </c>
      <c r="E359" s="1">
        <v>1.9189335777824801</v>
      </c>
      <c r="F359" s="1">
        <v>0.12379597755630201</v>
      </c>
      <c r="G359" s="1">
        <v>0.23527282018267001</v>
      </c>
      <c r="H359" s="1">
        <v>3.8246129288298902E-2</v>
      </c>
      <c r="I359" s="1">
        <v>2.15420639796515</v>
      </c>
      <c r="J359" s="50">
        <v>0.16204210684460099</v>
      </c>
      <c r="N359" s="21"/>
      <c r="R359" s="21"/>
    </row>
    <row r="360" spans="1:18">
      <c r="A360" s="7" t="s">
        <v>120</v>
      </c>
      <c r="B360" t="s">
        <v>30</v>
      </c>
      <c r="C360" t="s">
        <v>20</v>
      </c>
      <c r="D360" t="s">
        <v>21</v>
      </c>
      <c r="E360" s="1">
        <v>25.7148289187293</v>
      </c>
      <c r="F360" s="1">
        <v>4.0954386669996197</v>
      </c>
      <c r="G360" s="1">
        <v>6.2774051028606603</v>
      </c>
      <c r="H360" s="1">
        <v>1.2623376354651099</v>
      </c>
      <c r="I360" s="1">
        <v>31.992234021590001</v>
      </c>
      <c r="J360" s="50">
        <v>5.35777630246473</v>
      </c>
      <c r="N360" s="21"/>
      <c r="R360" s="21"/>
    </row>
    <row r="361" spans="1:18">
      <c r="A361" s="7" t="s">
        <v>120</v>
      </c>
      <c r="B361" t="s">
        <v>30</v>
      </c>
      <c r="C361" t="s">
        <v>25</v>
      </c>
      <c r="D361" t="s">
        <v>26</v>
      </c>
      <c r="E361" s="1">
        <v>0</v>
      </c>
      <c r="F361" s="1">
        <v>0</v>
      </c>
      <c r="G361" s="1">
        <v>0</v>
      </c>
      <c r="H361" s="1">
        <v>0</v>
      </c>
      <c r="I361" s="1">
        <v>0</v>
      </c>
      <c r="J361" s="50">
        <v>0</v>
      </c>
      <c r="N361" s="21"/>
      <c r="R361" s="21"/>
    </row>
    <row r="362" spans="1:18">
      <c r="A362" s="7" t="s">
        <v>120</v>
      </c>
      <c r="B362" t="s">
        <v>30</v>
      </c>
      <c r="C362" t="s">
        <v>22</v>
      </c>
      <c r="D362" t="s">
        <v>23</v>
      </c>
      <c r="E362" s="1">
        <v>1.2374761504993499E-3</v>
      </c>
      <c r="F362" s="1">
        <v>5.2315404649779602E-5</v>
      </c>
      <c r="G362" s="1">
        <v>3.71470892410421E-3</v>
      </c>
      <c r="H362" s="1">
        <v>1.35341174809961E-4</v>
      </c>
      <c r="I362" s="1">
        <v>4.9521850746035599E-3</v>
      </c>
      <c r="J362" s="50">
        <v>1.8765657945974101E-4</v>
      </c>
      <c r="N362" s="21"/>
      <c r="R362" s="21"/>
    </row>
    <row r="363" spans="1:18">
      <c r="A363" s="7" t="s">
        <v>0</v>
      </c>
      <c r="B363" t="s">
        <v>30</v>
      </c>
      <c r="C363" t="s">
        <v>2</v>
      </c>
      <c r="D363" t="s">
        <v>3</v>
      </c>
      <c r="E363" s="1">
        <v>4.83103467069812E-2</v>
      </c>
      <c r="F363" s="1">
        <v>5.6743501759046001E-2</v>
      </c>
      <c r="G363" s="1">
        <v>1.43194317689199E-2</v>
      </c>
      <c r="H363" s="1">
        <v>1.13059005737798E-2</v>
      </c>
      <c r="I363" s="1">
        <v>6.2629778475901093E-2</v>
      </c>
      <c r="J363" s="50">
        <v>6.8049402332825804E-2</v>
      </c>
      <c r="N363" s="21"/>
      <c r="R363" s="21"/>
    </row>
    <row r="364" spans="1:18">
      <c r="A364" s="7" t="s">
        <v>0</v>
      </c>
      <c r="B364" t="s">
        <v>30</v>
      </c>
      <c r="C364" t="s">
        <v>4</v>
      </c>
      <c r="D364" t="s">
        <v>5</v>
      </c>
      <c r="E364" s="1">
        <v>3.0612913730056303E-5</v>
      </c>
      <c r="F364" s="1">
        <v>1.9677250156671698E-3</v>
      </c>
      <c r="G364" s="1">
        <v>0</v>
      </c>
      <c r="H364" s="1">
        <v>0</v>
      </c>
      <c r="I364" s="1">
        <v>3.0612913730056303E-5</v>
      </c>
      <c r="J364" s="50">
        <v>1.9677250156671698E-3</v>
      </c>
      <c r="N364" s="21"/>
      <c r="R364" s="21"/>
    </row>
    <row r="365" spans="1:18">
      <c r="A365" s="7" t="s">
        <v>0</v>
      </c>
      <c r="B365" t="s">
        <v>30</v>
      </c>
      <c r="C365" t="s">
        <v>6</v>
      </c>
      <c r="D365" t="s">
        <v>7</v>
      </c>
      <c r="E365" s="1">
        <v>2.1700638350357998E-6</v>
      </c>
      <c r="F365" s="1">
        <v>4.6574300985117301E-6</v>
      </c>
      <c r="G365" s="1">
        <v>9.8091716599186904E-2</v>
      </c>
      <c r="H365" s="1">
        <v>0.21733262159019801</v>
      </c>
      <c r="I365" s="1">
        <v>9.8093886663021906E-2</v>
      </c>
      <c r="J365" s="50">
        <v>0.21733727902029701</v>
      </c>
      <c r="N365" s="21"/>
      <c r="R365" s="21"/>
    </row>
    <row r="366" spans="1:18">
      <c r="A366" s="7" t="s">
        <v>0</v>
      </c>
      <c r="B366" t="s">
        <v>30</v>
      </c>
      <c r="C366" t="s">
        <v>8</v>
      </c>
      <c r="D366" t="s">
        <v>9</v>
      </c>
      <c r="E366" s="1">
        <v>1.0556710456876299E-2</v>
      </c>
      <c r="F366" s="1">
        <v>3.8868336090479901E-3</v>
      </c>
      <c r="G366" s="1">
        <v>0.119123288744147</v>
      </c>
      <c r="H366" s="1">
        <v>4.77631366583844E-2</v>
      </c>
      <c r="I366" s="1">
        <v>0.12967999920102299</v>
      </c>
      <c r="J366" s="50">
        <v>5.1649970267432399E-2</v>
      </c>
      <c r="N366" s="21"/>
      <c r="R366" s="21"/>
    </row>
    <row r="367" spans="1:18">
      <c r="A367" s="7" t="s">
        <v>0</v>
      </c>
      <c r="B367" t="s">
        <v>30</v>
      </c>
      <c r="C367" t="s">
        <v>10</v>
      </c>
      <c r="D367" t="s">
        <v>11</v>
      </c>
      <c r="E367" s="1">
        <v>3.6276529830306802E-3</v>
      </c>
      <c r="F367" s="1">
        <v>1.42810303804369E-3</v>
      </c>
      <c r="G367" s="1">
        <v>1.38832326320446E-2</v>
      </c>
      <c r="H367" s="1">
        <v>1.2694292794725E-2</v>
      </c>
      <c r="I367" s="1">
        <v>1.7510885615075199E-2</v>
      </c>
      <c r="J367" s="50">
        <v>1.4122395832768701E-2</v>
      </c>
      <c r="N367" s="21"/>
      <c r="R367" s="21"/>
    </row>
    <row r="368" spans="1:18">
      <c r="A368" s="7" t="s">
        <v>0</v>
      </c>
      <c r="B368" t="s">
        <v>30</v>
      </c>
      <c r="C368" t="s">
        <v>12</v>
      </c>
      <c r="D368" t="s">
        <v>13</v>
      </c>
      <c r="E368" s="1">
        <v>1.7019999263584801E-2</v>
      </c>
      <c r="F368" s="1">
        <v>2.2643550376245901E-3</v>
      </c>
      <c r="G368" s="1">
        <v>4.5104036654989202E-2</v>
      </c>
      <c r="H368" s="1">
        <v>8.1507972595423004E-3</v>
      </c>
      <c r="I368" s="1">
        <v>6.2124035918574003E-2</v>
      </c>
      <c r="J368" s="50">
        <v>1.0415152297166899E-2</v>
      </c>
      <c r="N368" s="21"/>
      <c r="R368" s="21"/>
    </row>
    <row r="369" spans="1:18">
      <c r="A369" s="7" t="s">
        <v>0</v>
      </c>
      <c r="B369" t="s">
        <v>30</v>
      </c>
      <c r="C369" t="s">
        <v>14</v>
      </c>
      <c r="D369" t="s">
        <v>15</v>
      </c>
      <c r="E369" s="1">
        <v>1.9823303178812399E-2</v>
      </c>
      <c r="F369" s="1">
        <v>2.18214195010921E-2</v>
      </c>
      <c r="G369" s="1">
        <v>8.6231044361428505E-2</v>
      </c>
      <c r="H369" s="1">
        <v>5.1886931586277801E-2</v>
      </c>
      <c r="I369" s="1">
        <v>0.106054347540241</v>
      </c>
      <c r="J369" s="50">
        <v>7.3708351087369894E-2</v>
      </c>
      <c r="N369" s="21"/>
      <c r="R369" s="21"/>
    </row>
    <row r="370" spans="1:18">
      <c r="A370" s="7" t="s">
        <v>0</v>
      </c>
      <c r="B370" t="s">
        <v>30</v>
      </c>
      <c r="C370" t="s">
        <v>16</v>
      </c>
      <c r="D370" t="s">
        <v>17</v>
      </c>
      <c r="E370" s="1">
        <v>9.1604176765838097E-2</v>
      </c>
      <c r="F370" s="1">
        <v>1.27606891061374E-2</v>
      </c>
      <c r="G370" s="1">
        <v>7.4294126524858103E-2</v>
      </c>
      <c r="H370" s="1">
        <v>1.6828313988288799E-2</v>
      </c>
      <c r="I370" s="1">
        <v>0.16589830329069599</v>
      </c>
      <c r="J370" s="50">
        <v>2.9589003094426299E-2</v>
      </c>
      <c r="N370" s="21"/>
      <c r="R370" s="21"/>
    </row>
    <row r="371" spans="1:18">
      <c r="A371" s="7" t="s">
        <v>0</v>
      </c>
      <c r="B371" t="s">
        <v>30</v>
      </c>
      <c r="C371" t="s">
        <v>18</v>
      </c>
      <c r="D371" t="s">
        <v>19</v>
      </c>
      <c r="E371" s="1">
        <v>0.301721788820347</v>
      </c>
      <c r="F371" s="1">
        <v>1.9707475886414499E-2</v>
      </c>
      <c r="G371" s="1">
        <v>9.4917936053127802E-2</v>
      </c>
      <c r="H371" s="1">
        <v>1.5773487851251398E-2</v>
      </c>
      <c r="I371" s="1">
        <v>0.39663972487347499</v>
      </c>
      <c r="J371" s="50">
        <v>3.5480963737665898E-2</v>
      </c>
      <c r="N371" s="21"/>
      <c r="R371" s="21"/>
    </row>
    <row r="372" spans="1:18">
      <c r="A372" s="7" t="s">
        <v>0</v>
      </c>
      <c r="B372" t="s">
        <v>30</v>
      </c>
      <c r="C372" t="s">
        <v>20</v>
      </c>
      <c r="D372" t="s">
        <v>21</v>
      </c>
      <c r="E372" s="1">
        <v>0.42315602297256</v>
      </c>
      <c r="F372" s="1">
        <v>6.8132080331108402E-2</v>
      </c>
      <c r="G372" s="1">
        <v>1.8766340745352401E-2</v>
      </c>
      <c r="H372" s="1">
        <v>3.7858826301890099E-3</v>
      </c>
      <c r="I372" s="1">
        <v>0.44192236371791199</v>
      </c>
      <c r="J372" s="50">
        <v>7.1917962961297405E-2</v>
      </c>
      <c r="N372" s="21"/>
      <c r="R372" s="21"/>
    </row>
    <row r="373" spans="1:18">
      <c r="A373" s="7" t="s">
        <v>0</v>
      </c>
      <c r="B373" t="s">
        <v>30</v>
      </c>
      <c r="C373" t="s">
        <v>25</v>
      </c>
      <c r="D373" t="s">
        <v>26</v>
      </c>
      <c r="E373" s="1">
        <v>0</v>
      </c>
      <c r="F373" s="1">
        <v>0</v>
      </c>
      <c r="G373" s="1">
        <v>0</v>
      </c>
      <c r="H373" s="1">
        <v>0</v>
      </c>
      <c r="I373" s="1">
        <v>0</v>
      </c>
      <c r="J373" s="50">
        <v>0</v>
      </c>
      <c r="N373" s="21"/>
      <c r="R373" s="21"/>
    </row>
    <row r="374" spans="1:18">
      <c r="A374" s="7" t="s">
        <v>0</v>
      </c>
      <c r="B374" t="s">
        <v>30</v>
      </c>
      <c r="C374" t="s">
        <v>22</v>
      </c>
      <c r="D374" t="s">
        <v>23</v>
      </c>
      <c r="E374" s="1">
        <v>3.1628933280394503E-4</v>
      </c>
      <c r="F374" s="1">
        <v>1.36891569046761E-5</v>
      </c>
      <c r="G374" s="1">
        <v>2.6330861490480602E-4</v>
      </c>
      <c r="H374" s="1">
        <v>1.0177518786710699E-5</v>
      </c>
      <c r="I374" s="1">
        <v>5.7959794770875105E-4</v>
      </c>
      <c r="J374" s="50">
        <v>2.3866675691386799E-5</v>
      </c>
      <c r="N374" s="21"/>
      <c r="R374" s="21"/>
    </row>
    <row r="375" spans="1:18">
      <c r="A375" s="7" t="s">
        <v>121</v>
      </c>
      <c r="B375" t="s">
        <v>30</v>
      </c>
      <c r="C375" t="s">
        <v>2</v>
      </c>
      <c r="D375" t="s">
        <v>3</v>
      </c>
      <c r="E375" s="1">
        <v>0.124331749253853</v>
      </c>
      <c r="F375" s="1">
        <v>0.13830420513179201</v>
      </c>
      <c r="G375" s="1">
        <v>0.159309589590408</v>
      </c>
      <c r="H375" s="1">
        <v>0.112323654077137</v>
      </c>
      <c r="I375" s="1">
        <v>0.28364133884426002</v>
      </c>
      <c r="J375" s="50">
        <v>0.25062785920892899</v>
      </c>
      <c r="N375" s="21"/>
      <c r="R375" s="21"/>
    </row>
    <row r="376" spans="1:18">
      <c r="A376" s="7" t="s">
        <v>121</v>
      </c>
      <c r="B376" t="s">
        <v>30</v>
      </c>
      <c r="C376" t="s">
        <v>4</v>
      </c>
      <c r="D376" t="s">
        <v>5</v>
      </c>
      <c r="E376" s="1">
        <v>3.5629418486238102E-5</v>
      </c>
      <c r="F376" s="1">
        <v>1.0674627763457699E-3</v>
      </c>
      <c r="G376" s="1">
        <v>0</v>
      </c>
      <c r="H376" s="1">
        <v>0</v>
      </c>
      <c r="I376" s="1">
        <v>3.5629418486238102E-5</v>
      </c>
      <c r="J376" s="50">
        <v>1.0674627763457699E-3</v>
      </c>
      <c r="N376" s="21"/>
      <c r="R376" s="21"/>
    </row>
    <row r="377" spans="1:18">
      <c r="A377" s="7" t="s">
        <v>121</v>
      </c>
      <c r="B377" t="s">
        <v>30</v>
      </c>
      <c r="C377" t="s">
        <v>6</v>
      </c>
      <c r="D377" t="s">
        <v>7</v>
      </c>
      <c r="E377" s="1">
        <v>5.0900744816426397E-7</v>
      </c>
      <c r="F377" s="1">
        <v>1.08571998666637E-6</v>
      </c>
      <c r="G377" s="1">
        <v>1.4954638847246699E-2</v>
      </c>
      <c r="H377" s="1">
        <v>3.3089508968637202E-2</v>
      </c>
      <c r="I377" s="1">
        <v>1.49551478546949E-2</v>
      </c>
      <c r="J377" s="50">
        <v>3.3090594688623902E-2</v>
      </c>
      <c r="N377" s="21"/>
      <c r="R377" s="21"/>
    </row>
    <row r="378" spans="1:18">
      <c r="A378" s="7" t="s">
        <v>121</v>
      </c>
      <c r="B378" t="s">
        <v>30</v>
      </c>
      <c r="C378" t="s">
        <v>8</v>
      </c>
      <c r="D378" t="s">
        <v>9</v>
      </c>
      <c r="E378" s="1">
        <v>8.7473414081721892E-3</v>
      </c>
      <c r="F378" s="1">
        <v>3.1996681496934301E-3</v>
      </c>
      <c r="G378" s="1">
        <v>1.55733619968408E-2</v>
      </c>
      <c r="H378" s="1">
        <v>6.1895108287789999E-3</v>
      </c>
      <c r="I378" s="1">
        <v>2.4320703405013001E-2</v>
      </c>
      <c r="J378" s="50">
        <v>9.3891789784724296E-3</v>
      </c>
      <c r="N378" s="21"/>
      <c r="R378" s="21"/>
    </row>
    <row r="379" spans="1:18">
      <c r="A379" s="7" t="s">
        <v>121</v>
      </c>
      <c r="B379" t="s">
        <v>30</v>
      </c>
      <c r="C379" t="s">
        <v>10</v>
      </c>
      <c r="D379" t="s">
        <v>11</v>
      </c>
      <c r="E379" s="1">
        <v>3.8294629126423801E-3</v>
      </c>
      <c r="F379" s="1">
        <v>1.5813331241523801E-3</v>
      </c>
      <c r="G379" s="1">
        <v>1.1989601069651599E-2</v>
      </c>
      <c r="H379" s="1">
        <v>1.2933942970752401E-2</v>
      </c>
      <c r="I379" s="1">
        <v>1.58190639822939E-2</v>
      </c>
      <c r="J379" s="50">
        <v>1.4515276094904699E-2</v>
      </c>
      <c r="N379" s="21"/>
      <c r="R379" s="21"/>
    </row>
    <row r="380" spans="1:18">
      <c r="A380" s="7" t="s">
        <v>121</v>
      </c>
      <c r="B380" t="s">
        <v>30</v>
      </c>
      <c r="C380" t="s">
        <v>12</v>
      </c>
      <c r="D380" t="s">
        <v>13</v>
      </c>
      <c r="E380" s="1">
        <v>1.41506579906206E-2</v>
      </c>
      <c r="F380" s="1">
        <v>1.89617564664391E-3</v>
      </c>
      <c r="G380" s="1">
        <v>2.9949900775209998E-2</v>
      </c>
      <c r="H380" s="1">
        <v>5.2734996951256299E-3</v>
      </c>
      <c r="I380" s="1">
        <v>4.4100558765830598E-2</v>
      </c>
      <c r="J380" s="50">
        <v>7.1696753417695297E-3</v>
      </c>
      <c r="N380" s="21"/>
      <c r="R380" s="21"/>
    </row>
    <row r="381" spans="1:18">
      <c r="A381" s="7" t="s">
        <v>121</v>
      </c>
      <c r="B381" t="s">
        <v>30</v>
      </c>
      <c r="C381" t="s">
        <v>14</v>
      </c>
      <c r="D381" t="s">
        <v>15</v>
      </c>
      <c r="E381" s="1">
        <v>1.56862630691748E-2</v>
      </c>
      <c r="F381" s="1">
        <v>1.72503548835637E-2</v>
      </c>
      <c r="G381" s="1">
        <v>6.2281048753587004E-3</v>
      </c>
      <c r="H381" s="1">
        <v>3.45881349654921E-3</v>
      </c>
      <c r="I381" s="1">
        <v>2.1914367944533501E-2</v>
      </c>
      <c r="J381" s="50">
        <v>2.07091683801129E-2</v>
      </c>
      <c r="N381" s="21"/>
      <c r="R381" s="21"/>
    </row>
    <row r="382" spans="1:18">
      <c r="A382" s="7" t="s">
        <v>121</v>
      </c>
      <c r="B382" t="s">
        <v>30</v>
      </c>
      <c r="C382" t="s">
        <v>16</v>
      </c>
      <c r="D382" t="s">
        <v>17</v>
      </c>
      <c r="E382" s="1">
        <v>0.467904008162981</v>
      </c>
      <c r="F382" s="1">
        <v>5.7908520004010103E-2</v>
      </c>
      <c r="G382" s="1">
        <v>0.16104656898970701</v>
      </c>
      <c r="H382" s="1">
        <v>1.6625188521704699E-2</v>
      </c>
      <c r="I382" s="1">
        <v>0.62895057715268798</v>
      </c>
      <c r="J382" s="50">
        <v>7.4533708525714795E-2</v>
      </c>
      <c r="N382" s="21"/>
      <c r="R382" s="21"/>
    </row>
    <row r="383" spans="1:18">
      <c r="A383" s="7" t="s">
        <v>121</v>
      </c>
      <c r="B383" t="s">
        <v>30</v>
      </c>
      <c r="C383" t="s">
        <v>18</v>
      </c>
      <c r="D383" t="s">
        <v>19</v>
      </c>
      <c r="E383" s="1">
        <v>0.26265011830488</v>
      </c>
      <c r="F383" s="1">
        <v>1.7189958407861101E-2</v>
      </c>
      <c r="G383" s="1">
        <v>7.1409581533812497E-3</v>
      </c>
      <c r="H383" s="1">
        <v>1.2228095322940301E-3</v>
      </c>
      <c r="I383" s="1">
        <v>0.269791076458261</v>
      </c>
      <c r="J383" s="50">
        <v>1.84127679401551E-2</v>
      </c>
      <c r="N383" s="21"/>
      <c r="R383" s="21"/>
    </row>
    <row r="384" spans="1:18">
      <c r="A384" s="7" t="s">
        <v>121</v>
      </c>
      <c r="B384" t="s">
        <v>30</v>
      </c>
      <c r="C384" t="s">
        <v>20</v>
      </c>
      <c r="D384" t="s">
        <v>21</v>
      </c>
      <c r="E384" s="1">
        <v>0.37974535581920899</v>
      </c>
      <c r="F384" s="1">
        <v>6.1325682999273601E-2</v>
      </c>
      <c r="G384" s="1">
        <v>1.1384328352040399E-2</v>
      </c>
      <c r="H384" s="1">
        <v>2.302704435547E-3</v>
      </c>
      <c r="I384" s="1">
        <v>0.39112968417124899</v>
      </c>
      <c r="J384" s="50">
        <v>6.3628387434820605E-2</v>
      </c>
      <c r="N384" s="21"/>
      <c r="R384" s="21"/>
    </row>
    <row r="385" spans="1:18">
      <c r="A385" s="7" t="s">
        <v>121</v>
      </c>
      <c r="B385" t="s">
        <v>30</v>
      </c>
      <c r="C385" t="s">
        <v>25</v>
      </c>
      <c r="D385" t="s">
        <v>26</v>
      </c>
      <c r="E385" s="1">
        <v>0</v>
      </c>
      <c r="F385" s="1">
        <v>0</v>
      </c>
      <c r="G385" s="1">
        <v>0</v>
      </c>
      <c r="H385" s="1">
        <v>0</v>
      </c>
      <c r="I385" s="1">
        <v>0</v>
      </c>
      <c r="J385" s="50">
        <v>0</v>
      </c>
      <c r="N385" s="21"/>
      <c r="R385" s="21"/>
    </row>
    <row r="386" spans="1:18">
      <c r="A386" s="7" t="s">
        <v>121</v>
      </c>
      <c r="B386" t="s">
        <v>30</v>
      </c>
      <c r="C386" t="s">
        <v>22</v>
      </c>
      <c r="D386" t="s">
        <v>23</v>
      </c>
      <c r="E386" s="1">
        <v>2.0544427712455201E-4</v>
      </c>
      <c r="F386" s="1">
        <v>9.0575955106942201E-6</v>
      </c>
      <c r="G386" s="1">
        <v>4.0280864030669801E-4</v>
      </c>
      <c r="H386" s="1">
        <v>1.5869804996121699E-5</v>
      </c>
      <c r="I386" s="1">
        <v>6.0825291743124999E-4</v>
      </c>
      <c r="J386" s="50">
        <v>2.4927400506815901E-5</v>
      </c>
      <c r="N386" s="21"/>
      <c r="R386" s="21"/>
    </row>
    <row r="387" spans="1:18">
      <c r="A387" s="7" t="s">
        <v>122</v>
      </c>
      <c r="B387" t="s">
        <v>30</v>
      </c>
      <c r="C387" t="s">
        <v>2</v>
      </c>
      <c r="D387" t="s">
        <v>3</v>
      </c>
      <c r="E387" s="1">
        <v>5.7285233970781897E-2</v>
      </c>
      <c r="F387" s="1">
        <v>6.4765945380216905E-2</v>
      </c>
      <c r="G387" s="1">
        <v>3.5977633217718803E-2</v>
      </c>
      <c r="H387" s="1">
        <v>4.8655719074899802E-2</v>
      </c>
      <c r="I387" s="1">
        <v>9.32628671885007E-2</v>
      </c>
      <c r="J387" s="50">
        <v>0.11342166445511701</v>
      </c>
      <c r="N387" s="21"/>
      <c r="R387" s="21"/>
    </row>
    <row r="388" spans="1:18">
      <c r="A388" s="7" t="s">
        <v>122</v>
      </c>
      <c r="B388" t="s">
        <v>30</v>
      </c>
      <c r="C388" t="s">
        <v>4</v>
      </c>
      <c r="D388" t="s">
        <v>5</v>
      </c>
      <c r="E388" s="1">
        <v>3.8686236983177699E-5</v>
      </c>
      <c r="F388" s="1">
        <v>1.6840312369780801E-3</v>
      </c>
      <c r="G388" s="1">
        <v>0</v>
      </c>
      <c r="H388" s="1">
        <v>0</v>
      </c>
      <c r="I388" s="1">
        <v>3.8686236983177699E-5</v>
      </c>
      <c r="J388" s="50">
        <v>1.6840312369780801E-3</v>
      </c>
      <c r="N388" s="21"/>
      <c r="R388" s="21"/>
    </row>
    <row r="389" spans="1:18">
      <c r="A389" s="7" t="s">
        <v>122</v>
      </c>
      <c r="B389" t="s">
        <v>30</v>
      </c>
      <c r="C389" t="s">
        <v>6</v>
      </c>
      <c r="D389" t="s">
        <v>7</v>
      </c>
      <c r="E389" s="1">
        <v>1.5965459250359699E-7</v>
      </c>
      <c r="F389" s="1">
        <v>3.52102983807415E-7</v>
      </c>
      <c r="G389" s="1">
        <v>1.98567527371434E-5</v>
      </c>
      <c r="H389" s="1">
        <v>4.40514863301128E-5</v>
      </c>
      <c r="I389" s="1">
        <v>2.0016407329647001E-5</v>
      </c>
      <c r="J389" s="50">
        <v>4.4403589313920201E-5</v>
      </c>
      <c r="N389" s="21"/>
      <c r="R389" s="21"/>
    </row>
    <row r="390" spans="1:18">
      <c r="A390" s="7" t="s">
        <v>122</v>
      </c>
      <c r="B390" t="s">
        <v>30</v>
      </c>
      <c r="C390" t="s">
        <v>8</v>
      </c>
      <c r="D390" t="s">
        <v>9</v>
      </c>
      <c r="E390" s="1">
        <v>2.1119796356093099E-2</v>
      </c>
      <c r="F390" s="1">
        <v>7.7778472598107997E-3</v>
      </c>
      <c r="G390" s="1">
        <v>0.228076952241095</v>
      </c>
      <c r="H390" s="1">
        <v>9.1957098895674994E-2</v>
      </c>
      <c r="I390" s="1">
        <v>0.24919674859718799</v>
      </c>
      <c r="J390" s="50">
        <v>9.9734946155485796E-2</v>
      </c>
      <c r="N390" s="21"/>
      <c r="R390" s="21"/>
    </row>
    <row r="391" spans="1:18">
      <c r="A391" s="7" t="s">
        <v>122</v>
      </c>
      <c r="B391" t="s">
        <v>30</v>
      </c>
      <c r="C391" t="s">
        <v>10</v>
      </c>
      <c r="D391" t="s">
        <v>11</v>
      </c>
      <c r="E391" s="1">
        <v>4.7543351232831902E-3</v>
      </c>
      <c r="F391" s="1">
        <v>2.31159196525416E-3</v>
      </c>
      <c r="G391" s="1">
        <v>2.5747113609137201E-2</v>
      </c>
      <c r="H391" s="1">
        <v>3.7194677035171098E-2</v>
      </c>
      <c r="I391" s="1">
        <v>3.0501448732420399E-2</v>
      </c>
      <c r="J391" s="50">
        <v>3.9506269000425302E-2</v>
      </c>
      <c r="N391" s="21"/>
      <c r="R391" s="21"/>
    </row>
    <row r="392" spans="1:18">
      <c r="A392" s="7" t="s">
        <v>122</v>
      </c>
      <c r="B392" t="s">
        <v>30</v>
      </c>
      <c r="C392" t="s">
        <v>12</v>
      </c>
      <c r="D392" t="s">
        <v>13</v>
      </c>
      <c r="E392" s="1">
        <v>3.0474089825880998E-2</v>
      </c>
      <c r="F392" s="1">
        <v>4.39857636505588E-3</v>
      </c>
      <c r="G392" s="1">
        <v>4.3420644239773799E-2</v>
      </c>
      <c r="H392" s="1">
        <v>7.9838062169997007E-3</v>
      </c>
      <c r="I392" s="1">
        <v>7.3894734065654805E-2</v>
      </c>
      <c r="J392" s="50">
        <v>1.2382382582055601E-2</v>
      </c>
      <c r="N392" s="21"/>
      <c r="R392" s="21"/>
    </row>
    <row r="393" spans="1:18">
      <c r="A393" s="7" t="s">
        <v>122</v>
      </c>
      <c r="B393" t="s">
        <v>30</v>
      </c>
      <c r="C393" t="s">
        <v>14</v>
      </c>
      <c r="D393" t="s">
        <v>15</v>
      </c>
      <c r="E393" s="1">
        <v>2.00754611324983E-2</v>
      </c>
      <c r="F393" s="1">
        <v>2.2375070794827801E-2</v>
      </c>
      <c r="G393" s="1">
        <v>1.8378182282799499E-2</v>
      </c>
      <c r="H393" s="1">
        <v>1.09357712964997E-2</v>
      </c>
      <c r="I393" s="1">
        <v>3.8453643415297799E-2</v>
      </c>
      <c r="J393" s="50">
        <v>3.3310842091327501E-2</v>
      </c>
      <c r="N393" s="21"/>
      <c r="R393" s="21"/>
    </row>
    <row r="394" spans="1:18">
      <c r="A394" s="7" t="s">
        <v>122</v>
      </c>
      <c r="B394" t="s">
        <v>30</v>
      </c>
      <c r="C394" t="s">
        <v>16</v>
      </c>
      <c r="D394" t="s">
        <v>17</v>
      </c>
      <c r="E394" s="1">
        <v>0.12721310486544099</v>
      </c>
      <c r="F394" s="1">
        <v>1.8776213307534699E-2</v>
      </c>
      <c r="G394" s="1">
        <v>0.139216773662757</v>
      </c>
      <c r="H394" s="1">
        <v>2.3961015062061601E-2</v>
      </c>
      <c r="I394" s="1">
        <v>0.26642987852819899</v>
      </c>
      <c r="J394" s="50">
        <v>4.27372283695963E-2</v>
      </c>
      <c r="N394" s="21"/>
      <c r="R394" s="21"/>
    </row>
    <row r="395" spans="1:18">
      <c r="A395" s="7" t="s">
        <v>122</v>
      </c>
      <c r="B395" t="s">
        <v>30</v>
      </c>
      <c r="C395" t="s">
        <v>18</v>
      </c>
      <c r="D395" t="s">
        <v>19</v>
      </c>
      <c r="E395" s="1">
        <v>0.46455295318325202</v>
      </c>
      <c r="F395" s="1">
        <v>2.99921868404181E-2</v>
      </c>
      <c r="G395" s="1">
        <v>0.20405355944532499</v>
      </c>
      <c r="H395" s="1">
        <v>3.3193542404061097E-2</v>
      </c>
      <c r="I395" s="1">
        <v>0.66860651262857695</v>
      </c>
      <c r="J395" s="50">
        <v>6.3185729244479197E-2</v>
      </c>
      <c r="N395" s="21"/>
      <c r="R395" s="21"/>
    </row>
    <row r="396" spans="1:18">
      <c r="A396" s="7" t="s">
        <v>122</v>
      </c>
      <c r="B396" t="s">
        <v>30</v>
      </c>
      <c r="C396" t="s">
        <v>20</v>
      </c>
      <c r="D396" t="s">
        <v>21</v>
      </c>
      <c r="E396" s="1">
        <v>0.67865414138869495</v>
      </c>
      <c r="F396" s="1">
        <v>0.108220155878855</v>
      </c>
      <c r="G396" s="1">
        <v>0.229430744691971</v>
      </c>
      <c r="H396" s="1">
        <v>4.6147042021704797E-2</v>
      </c>
      <c r="I396" s="1">
        <v>0.90808488608066595</v>
      </c>
      <c r="J396" s="50">
        <v>0.15436719790056</v>
      </c>
      <c r="N396" s="21"/>
      <c r="R396" s="21"/>
    </row>
    <row r="397" spans="1:18">
      <c r="A397" s="7" t="s">
        <v>122</v>
      </c>
      <c r="B397" t="s">
        <v>30</v>
      </c>
      <c r="C397" t="s">
        <v>25</v>
      </c>
      <c r="D397" t="s">
        <v>26</v>
      </c>
      <c r="E397" s="1">
        <v>0</v>
      </c>
      <c r="F397" s="1">
        <v>0</v>
      </c>
      <c r="G397" s="1">
        <v>0</v>
      </c>
      <c r="H397" s="1">
        <v>0</v>
      </c>
      <c r="I397" s="1">
        <v>0</v>
      </c>
      <c r="J397" s="50">
        <v>0</v>
      </c>
      <c r="N397" s="21"/>
      <c r="R397" s="21"/>
    </row>
    <row r="398" spans="1:18">
      <c r="A398" s="7" t="s">
        <v>122</v>
      </c>
      <c r="B398" t="s">
        <v>30</v>
      </c>
      <c r="C398" t="s">
        <v>22</v>
      </c>
      <c r="D398" t="s">
        <v>23</v>
      </c>
      <c r="E398" s="1">
        <v>4.5892109910403801E-4</v>
      </c>
      <c r="F398" s="1">
        <v>1.9425767140680801E-5</v>
      </c>
      <c r="G398" s="1">
        <v>2.31119021708963E-3</v>
      </c>
      <c r="H398" s="1">
        <v>8.4546947402964605E-5</v>
      </c>
      <c r="I398" s="1">
        <v>2.7701113161936698E-3</v>
      </c>
      <c r="J398" s="50">
        <v>1.03972714543645E-4</v>
      </c>
      <c r="N398" s="21"/>
      <c r="R398" s="21"/>
    </row>
    <row r="399" spans="1:18">
      <c r="A399" s="7" t="s">
        <v>123</v>
      </c>
      <c r="B399" t="s">
        <v>30</v>
      </c>
      <c r="C399" t="s">
        <v>2</v>
      </c>
      <c r="D399" t="s">
        <v>3</v>
      </c>
      <c r="E399" s="1">
        <v>4.4739955745343903E-2</v>
      </c>
      <c r="F399" s="1">
        <v>5.0797110420403697E-2</v>
      </c>
      <c r="G399" s="1">
        <v>1.6640110964939898E-2</v>
      </c>
      <c r="H399" s="1">
        <v>1.78303402224489E-2</v>
      </c>
      <c r="I399" s="1">
        <v>6.1380066710283801E-2</v>
      </c>
      <c r="J399" s="50">
        <v>6.8627450642852597E-2</v>
      </c>
      <c r="N399" s="21"/>
      <c r="R399" s="21"/>
    </row>
    <row r="400" spans="1:18">
      <c r="A400" s="7" t="s">
        <v>123</v>
      </c>
      <c r="B400" t="s">
        <v>30</v>
      </c>
      <c r="C400" t="s">
        <v>4</v>
      </c>
      <c r="D400" t="s">
        <v>5</v>
      </c>
      <c r="E400" s="1">
        <v>2.2132180578011099E-5</v>
      </c>
      <c r="F400" s="1">
        <v>1.3958579876258701E-3</v>
      </c>
      <c r="G400" s="1">
        <v>0</v>
      </c>
      <c r="H400" s="1">
        <v>0</v>
      </c>
      <c r="I400" s="1">
        <v>2.2132180578011099E-5</v>
      </c>
      <c r="J400" s="50">
        <v>1.3958579876258701E-3</v>
      </c>
      <c r="N400" s="21"/>
      <c r="R400" s="21"/>
    </row>
    <row r="401" spans="1:18">
      <c r="A401" s="7" t="s">
        <v>123</v>
      </c>
      <c r="B401" t="s">
        <v>30</v>
      </c>
      <c r="C401" t="s">
        <v>6</v>
      </c>
      <c r="D401" t="s">
        <v>7</v>
      </c>
      <c r="E401" s="1">
        <v>2.48942453963936E-7</v>
      </c>
      <c r="F401" s="1">
        <v>5.5177861270508799E-7</v>
      </c>
      <c r="G401" s="1">
        <v>1.9249111898501699E-3</v>
      </c>
      <c r="H401" s="1">
        <v>4.2701679059606798E-3</v>
      </c>
      <c r="I401" s="1">
        <v>1.9251601323041301E-3</v>
      </c>
      <c r="J401" s="50">
        <v>4.2707196845733902E-3</v>
      </c>
      <c r="N401" s="21"/>
      <c r="R401" s="21"/>
    </row>
    <row r="402" spans="1:18">
      <c r="A402" s="7" t="s">
        <v>123</v>
      </c>
      <c r="B402" t="s">
        <v>30</v>
      </c>
      <c r="C402" t="s">
        <v>8</v>
      </c>
      <c r="D402" t="s">
        <v>9</v>
      </c>
      <c r="E402" s="1">
        <v>1.97859401405589E-2</v>
      </c>
      <c r="F402" s="1">
        <v>7.3077467860304503E-3</v>
      </c>
      <c r="G402" s="1">
        <v>0.30947460122572101</v>
      </c>
      <c r="H402" s="1">
        <v>0.12515270143430901</v>
      </c>
      <c r="I402" s="1">
        <v>0.32926054136628002</v>
      </c>
      <c r="J402" s="50">
        <v>0.13246044822033901</v>
      </c>
      <c r="N402" s="21"/>
      <c r="R402" s="21"/>
    </row>
    <row r="403" spans="1:18">
      <c r="A403" s="7" t="s">
        <v>123</v>
      </c>
      <c r="B403" t="s">
        <v>30</v>
      </c>
      <c r="C403" t="s">
        <v>10</v>
      </c>
      <c r="D403" t="s">
        <v>11</v>
      </c>
      <c r="E403" s="1">
        <v>3.7856300930678198E-3</v>
      </c>
      <c r="F403" s="1">
        <v>1.6963433199058699E-3</v>
      </c>
      <c r="G403" s="1">
        <v>4.27249443908225E-2</v>
      </c>
      <c r="H403" s="1">
        <v>7.2435434709722593E-2</v>
      </c>
      <c r="I403" s="1">
        <v>4.6510574483890302E-2</v>
      </c>
      <c r="J403" s="50">
        <v>7.4131778029628406E-2</v>
      </c>
      <c r="N403" s="21"/>
      <c r="R403" s="21"/>
    </row>
    <row r="404" spans="1:18">
      <c r="A404" s="7" t="s">
        <v>123</v>
      </c>
      <c r="B404" t="s">
        <v>30</v>
      </c>
      <c r="C404" t="s">
        <v>12</v>
      </c>
      <c r="D404" t="s">
        <v>13</v>
      </c>
      <c r="E404" s="1">
        <v>2.4204876678473802E-2</v>
      </c>
      <c r="F404" s="1">
        <v>3.3171079556957501E-3</v>
      </c>
      <c r="G404" s="1">
        <v>0.19552705621764599</v>
      </c>
      <c r="H404" s="1">
        <v>3.6378386649350503E-2</v>
      </c>
      <c r="I404" s="1">
        <v>0.21973193289612</v>
      </c>
      <c r="J404" s="50">
        <v>3.9695494605046303E-2</v>
      </c>
      <c r="N404" s="21"/>
      <c r="R404" s="21"/>
    </row>
    <row r="405" spans="1:18">
      <c r="A405" s="7" t="s">
        <v>123</v>
      </c>
      <c r="B405" t="s">
        <v>30</v>
      </c>
      <c r="C405" t="s">
        <v>14</v>
      </c>
      <c r="D405" t="s">
        <v>15</v>
      </c>
      <c r="E405" s="1">
        <v>1.98191932034338E-2</v>
      </c>
      <c r="F405" s="1">
        <v>2.2242485947246701E-2</v>
      </c>
      <c r="G405" s="1">
        <v>1.04294821744263E-2</v>
      </c>
      <c r="H405" s="1">
        <v>6.0734698671333501E-3</v>
      </c>
      <c r="I405" s="1">
        <v>3.0248675377859999E-2</v>
      </c>
      <c r="J405" s="50">
        <v>2.8315955814380098E-2</v>
      </c>
      <c r="N405" s="21"/>
      <c r="R405" s="21"/>
    </row>
    <row r="406" spans="1:18">
      <c r="A406" s="7" t="s">
        <v>123</v>
      </c>
      <c r="B406" t="s">
        <v>30</v>
      </c>
      <c r="C406" t="s">
        <v>16</v>
      </c>
      <c r="D406" t="s">
        <v>17</v>
      </c>
      <c r="E406" s="1">
        <v>0.12915977710243401</v>
      </c>
      <c r="F406" s="1">
        <v>1.7934886948661299E-2</v>
      </c>
      <c r="G406" s="1">
        <v>7.5224469156913304E-2</v>
      </c>
      <c r="H406" s="1">
        <v>1.14077538865051E-2</v>
      </c>
      <c r="I406" s="1">
        <v>0.20438424625934701</v>
      </c>
      <c r="J406" s="50">
        <v>2.9342640835166401E-2</v>
      </c>
      <c r="N406" s="21"/>
      <c r="R406" s="21"/>
    </row>
    <row r="407" spans="1:18">
      <c r="A407" s="7" t="s">
        <v>123</v>
      </c>
      <c r="B407" t="s">
        <v>30</v>
      </c>
      <c r="C407" t="s">
        <v>18</v>
      </c>
      <c r="D407" t="s">
        <v>19</v>
      </c>
      <c r="E407" s="1">
        <v>0.72855911709156296</v>
      </c>
      <c r="F407" s="1">
        <v>4.7011061192122998E-2</v>
      </c>
      <c r="G407" s="1">
        <v>0.38811299119433201</v>
      </c>
      <c r="H407" s="1">
        <v>6.2474467822507901E-2</v>
      </c>
      <c r="I407" s="1">
        <v>1.1166721082858999</v>
      </c>
      <c r="J407" s="50">
        <v>0.109485529014631</v>
      </c>
      <c r="N407" s="21"/>
      <c r="R407" s="21"/>
    </row>
    <row r="408" spans="1:18">
      <c r="A408" s="7" t="s">
        <v>123</v>
      </c>
      <c r="B408" t="s">
        <v>30</v>
      </c>
      <c r="C408" t="s">
        <v>20</v>
      </c>
      <c r="D408" t="s">
        <v>21</v>
      </c>
      <c r="E408" s="1">
        <v>1.0492747621173499</v>
      </c>
      <c r="F408" s="1">
        <v>0.166941397618564</v>
      </c>
      <c r="G408" s="1">
        <v>0.265691975696972</v>
      </c>
      <c r="H408" s="1">
        <v>5.3396775742755503E-2</v>
      </c>
      <c r="I408" s="1">
        <v>1.3149667378143199</v>
      </c>
      <c r="J408" s="50">
        <v>0.22033817336132</v>
      </c>
      <c r="N408" s="21"/>
      <c r="R408" s="21"/>
    </row>
    <row r="409" spans="1:18">
      <c r="A409" s="7" t="s">
        <v>123</v>
      </c>
      <c r="B409" t="s">
        <v>30</v>
      </c>
      <c r="C409" t="s">
        <v>25</v>
      </c>
      <c r="D409" t="s">
        <v>26</v>
      </c>
      <c r="E409" s="1">
        <v>0</v>
      </c>
      <c r="F409" s="1">
        <v>0</v>
      </c>
      <c r="G409" s="1">
        <v>0</v>
      </c>
      <c r="H409" s="1">
        <v>0</v>
      </c>
      <c r="I409" s="1">
        <v>0</v>
      </c>
      <c r="J409" s="50">
        <v>0</v>
      </c>
      <c r="N409" s="21"/>
      <c r="R409" s="21"/>
    </row>
    <row r="410" spans="1:18">
      <c r="A410" s="7" t="s">
        <v>123</v>
      </c>
      <c r="B410" t="s">
        <v>30</v>
      </c>
      <c r="C410" t="s">
        <v>22</v>
      </c>
      <c r="D410" t="s">
        <v>23</v>
      </c>
      <c r="E410" s="1">
        <v>2.4598022362627399E-4</v>
      </c>
      <c r="F410" s="1">
        <v>1.0335486561590501E-5</v>
      </c>
      <c r="G410" s="1">
        <v>1.0704517982395899E-3</v>
      </c>
      <c r="H410" s="1">
        <v>3.8916850065029697E-5</v>
      </c>
      <c r="I410" s="1">
        <v>1.31643202186586E-3</v>
      </c>
      <c r="J410" s="50">
        <v>4.9252336626620203E-5</v>
      </c>
      <c r="N410" s="21"/>
      <c r="R410" s="21"/>
    </row>
    <row r="411" spans="1:18">
      <c r="A411" s="7" t="s">
        <v>124</v>
      </c>
      <c r="B411" t="s">
        <v>30</v>
      </c>
      <c r="C411" t="s">
        <v>2</v>
      </c>
      <c r="D411" t="s">
        <v>3</v>
      </c>
      <c r="E411" s="1">
        <v>4.5763725137833798E-2</v>
      </c>
      <c r="F411" s="1">
        <v>5.2408978004230902E-2</v>
      </c>
      <c r="G411" s="1">
        <v>7.8465885337326308E-3</v>
      </c>
      <c r="H411" s="1">
        <v>4.4508300973146401E-3</v>
      </c>
      <c r="I411" s="1">
        <v>5.3610313671566399E-2</v>
      </c>
      <c r="J411" s="50">
        <v>5.6859808101545499E-2</v>
      </c>
      <c r="N411" s="21"/>
      <c r="R411" s="21"/>
    </row>
    <row r="412" spans="1:18">
      <c r="A412" s="7" t="s">
        <v>124</v>
      </c>
      <c r="B412" t="s">
        <v>30</v>
      </c>
      <c r="C412" t="s">
        <v>4</v>
      </c>
      <c r="D412" t="s">
        <v>5</v>
      </c>
      <c r="E412" s="1">
        <v>1.8571357270600801E-5</v>
      </c>
      <c r="F412" s="1">
        <v>6.3097028721341799E-4</v>
      </c>
      <c r="G412" s="1">
        <v>0</v>
      </c>
      <c r="H412" s="1">
        <v>0</v>
      </c>
      <c r="I412" s="1">
        <v>1.8571357270600801E-5</v>
      </c>
      <c r="J412" s="50">
        <v>6.3097028721341799E-4</v>
      </c>
      <c r="N412" s="21"/>
      <c r="R412" s="21"/>
    </row>
    <row r="413" spans="1:18">
      <c r="A413" s="7" t="s">
        <v>124</v>
      </c>
      <c r="B413" t="s">
        <v>30</v>
      </c>
      <c r="C413" t="s">
        <v>6</v>
      </c>
      <c r="D413" t="s">
        <v>7</v>
      </c>
      <c r="E413" s="1">
        <v>2.2752701354368101E-7</v>
      </c>
      <c r="F413" s="1">
        <v>4.7136762996079201E-7</v>
      </c>
      <c r="G413" s="1">
        <v>1.14848438106478E-5</v>
      </c>
      <c r="H413" s="1">
        <v>2.54729240524559E-5</v>
      </c>
      <c r="I413" s="1">
        <v>1.1712370824191501E-5</v>
      </c>
      <c r="J413" s="50">
        <v>2.5944291682416699E-5</v>
      </c>
      <c r="N413" s="21"/>
      <c r="R413" s="21"/>
    </row>
    <row r="414" spans="1:18">
      <c r="A414" s="7" t="s">
        <v>124</v>
      </c>
      <c r="B414" t="s">
        <v>30</v>
      </c>
      <c r="C414" t="s">
        <v>8</v>
      </c>
      <c r="D414" t="s">
        <v>9</v>
      </c>
      <c r="E414" s="1">
        <v>1.8854490031038399E-2</v>
      </c>
      <c r="F414" s="1">
        <v>6.9638079324618601E-3</v>
      </c>
      <c r="G414" s="1">
        <v>0.38042889701087701</v>
      </c>
      <c r="H414" s="1">
        <v>0.15375571863697099</v>
      </c>
      <c r="I414" s="1">
        <v>0.39928338704191502</v>
      </c>
      <c r="J414" s="50">
        <v>0.160719526569433</v>
      </c>
      <c r="N414" s="21"/>
      <c r="R414" s="21"/>
    </row>
    <row r="415" spans="1:18">
      <c r="A415" s="7" t="s">
        <v>124</v>
      </c>
      <c r="B415" t="s">
        <v>30</v>
      </c>
      <c r="C415" t="s">
        <v>10</v>
      </c>
      <c r="D415" t="s">
        <v>11</v>
      </c>
      <c r="E415" s="1">
        <v>3.0645739364004499E-3</v>
      </c>
      <c r="F415" s="1">
        <v>1.2675028655173E-3</v>
      </c>
      <c r="G415" s="1">
        <v>1.7936321811036899E-2</v>
      </c>
      <c r="H415" s="1">
        <v>2.7522386170337601E-2</v>
      </c>
      <c r="I415" s="1">
        <v>2.1000895747437302E-2</v>
      </c>
      <c r="J415" s="50">
        <v>2.8789889035854901E-2</v>
      </c>
      <c r="N415" s="21"/>
      <c r="R415" s="21"/>
    </row>
    <row r="416" spans="1:18">
      <c r="A416" s="7" t="s">
        <v>124</v>
      </c>
      <c r="B416" t="s">
        <v>30</v>
      </c>
      <c r="C416" t="s">
        <v>12</v>
      </c>
      <c r="D416" t="s">
        <v>13</v>
      </c>
      <c r="E416" s="1">
        <v>1.43048904563715E-2</v>
      </c>
      <c r="F416" s="1">
        <v>1.91073796675758E-3</v>
      </c>
      <c r="G416" s="1">
        <v>9.4220044056874896E-2</v>
      </c>
      <c r="H416" s="1">
        <v>1.75104026732264E-2</v>
      </c>
      <c r="I416" s="1">
        <v>0.108524934513246</v>
      </c>
      <c r="J416" s="50">
        <v>1.9421140639984E-2</v>
      </c>
      <c r="N416" s="21"/>
      <c r="R416" s="21"/>
    </row>
    <row r="417" spans="1:18">
      <c r="A417" s="7" t="s">
        <v>124</v>
      </c>
      <c r="B417" t="s">
        <v>30</v>
      </c>
      <c r="C417" t="s">
        <v>14</v>
      </c>
      <c r="D417" t="s">
        <v>15</v>
      </c>
      <c r="E417" s="1">
        <v>1.45625671842601E-2</v>
      </c>
      <c r="F417" s="1">
        <v>1.6325004663970698E-2</v>
      </c>
      <c r="G417" s="1">
        <v>7.7091631119310501E-3</v>
      </c>
      <c r="H417" s="1">
        <v>4.3737883603971002E-3</v>
      </c>
      <c r="I417" s="1">
        <v>2.22717302961912E-2</v>
      </c>
      <c r="J417" s="50">
        <v>2.0698793024367799E-2</v>
      </c>
      <c r="N417" s="21"/>
      <c r="R417" s="21"/>
    </row>
    <row r="418" spans="1:18">
      <c r="A418" s="7" t="s">
        <v>124</v>
      </c>
      <c r="B418" t="s">
        <v>30</v>
      </c>
      <c r="C418" t="s">
        <v>16</v>
      </c>
      <c r="D418" t="s">
        <v>17</v>
      </c>
      <c r="E418" s="1">
        <v>0.23362530415030999</v>
      </c>
      <c r="F418" s="1">
        <v>3.0596501813119299E-2</v>
      </c>
      <c r="G418" s="1">
        <v>0.42054565538612099</v>
      </c>
      <c r="H418" s="1">
        <v>4.6207184451045602E-2</v>
      </c>
      <c r="I418" s="1">
        <v>0.65417095953643201</v>
      </c>
      <c r="J418" s="50">
        <v>7.6803686264164894E-2</v>
      </c>
      <c r="N418" s="21"/>
      <c r="R418" s="21"/>
    </row>
    <row r="419" spans="1:18">
      <c r="A419" s="7" t="s">
        <v>124</v>
      </c>
      <c r="B419" t="s">
        <v>30</v>
      </c>
      <c r="C419" t="s">
        <v>18</v>
      </c>
      <c r="D419" t="s">
        <v>19</v>
      </c>
      <c r="E419" s="1">
        <v>0.247769010505166</v>
      </c>
      <c r="F419" s="1">
        <v>1.5970292359155001E-2</v>
      </c>
      <c r="G419" s="1">
        <v>0.12139403371204199</v>
      </c>
      <c r="H419" s="1">
        <v>1.95027356015543E-2</v>
      </c>
      <c r="I419" s="1">
        <v>0.36916304421720803</v>
      </c>
      <c r="J419" s="50">
        <v>3.5473027960709301E-2</v>
      </c>
      <c r="N419" s="21"/>
      <c r="R419" s="21"/>
    </row>
    <row r="420" spans="1:18">
      <c r="A420" s="7" t="s">
        <v>124</v>
      </c>
      <c r="B420" t="s">
        <v>30</v>
      </c>
      <c r="C420" t="s">
        <v>20</v>
      </c>
      <c r="D420" t="s">
        <v>21</v>
      </c>
      <c r="E420" s="1">
        <v>0.358508852682354</v>
      </c>
      <c r="F420" s="1">
        <v>5.7114482381610203E-2</v>
      </c>
      <c r="G420" s="1">
        <v>5.1614438105140097E-2</v>
      </c>
      <c r="H420" s="1">
        <v>1.0375847083143199E-2</v>
      </c>
      <c r="I420" s="1">
        <v>0.41012329078749399</v>
      </c>
      <c r="J420" s="50">
        <v>6.7490329464753404E-2</v>
      </c>
      <c r="N420" s="21"/>
      <c r="R420" s="21"/>
    </row>
    <row r="421" spans="1:18">
      <c r="A421" s="7" t="s">
        <v>124</v>
      </c>
      <c r="B421" t="s">
        <v>30</v>
      </c>
      <c r="C421" t="s">
        <v>25</v>
      </c>
      <c r="D421" t="s">
        <v>26</v>
      </c>
      <c r="E421" s="1">
        <v>0</v>
      </c>
      <c r="F421" s="1">
        <v>0</v>
      </c>
      <c r="G421" s="1">
        <v>0</v>
      </c>
      <c r="H421" s="1">
        <v>0</v>
      </c>
      <c r="I421" s="1">
        <v>0</v>
      </c>
      <c r="J421" s="50">
        <v>0</v>
      </c>
      <c r="N421" s="21"/>
      <c r="R421" s="21"/>
    </row>
    <row r="422" spans="1:18">
      <c r="A422" s="7" t="s">
        <v>124</v>
      </c>
      <c r="B422" t="s">
        <v>30</v>
      </c>
      <c r="C422" t="s">
        <v>22</v>
      </c>
      <c r="D422" t="s">
        <v>23</v>
      </c>
      <c r="E422" s="1">
        <v>2.2438756644661801E-4</v>
      </c>
      <c r="F422" s="1">
        <v>9.4423495642596004E-6</v>
      </c>
      <c r="G422" s="1">
        <v>7.6807682863252796E-4</v>
      </c>
      <c r="H422" s="1">
        <v>2.80408860518962E-5</v>
      </c>
      <c r="I422" s="1">
        <v>9.9246439507914602E-4</v>
      </c>
      <c r="J422" s="50">
        <v>3.7483235616155797E-5</v>
      </c>
      <c r="N422" s="21"/>
      <c r="R422" s="21"/>
    </row>
    <row r="423" spans="1:18">
      <c r="A423" s="7" t="s">
        <v>125</v>
      </c>
      <c r="B423" t="s">
        <v>30</v>
      </c>
      <c r="C423" t="s">
        <v>2</v>
      </c>
      <c r="D423" t="s">
        <v>3</v>
      </c>
      <c r="E423" s="1">
        <v>5.3378595339944199E-2</v>
      </c>
      <c r="F423" s="1">
        <v>5.9102669610821702E-2</v>
      </c>
      <c r="G423" s="1">
        <v>5.4610160438210098E-2</v>
      </c>
      <c r="H423" s="1">
        <v>5.1269939410771001E-2</v>
      </c>
      <c r="I423" s="1">
        <v>0.10798875577815401</v>
      </c>
      <c r="J423" s="50">
        <v>0.110372609021593</v>
      </c>
      <c r="N423" s="21"/>
      <c r="R423" s="21"/>
    </row>
    <row r="424" spans="1:18">
      <c r="A424" s="7" t="s">
        <v>125</v>
      </c>
      <c r="B424" t="s">
        <v>30</v>
      </c>
      <c r="C424" t="s">
        <v>4</v>
      </c>
      <c r="D424" t="s">
        <v>5</v>
      </c>
      <c r="E424" s="1">
        <v>3.49359996348147E-5</v>
      </c>
      <c r="F424" s="1">
        <v>1.3461480536460101E-3</v>
      </c>
      <c r="G424" s="1">
        <v>0</v>
      </c>
      <c r="H424" s="1">
        <v>0</v>
      </c>
      <c r="I424" s="1">
        <v>3.49359996348147E-5</v>
      </c>
      <c r="J424" s="50">
        <v>1.3461480536460101E-3</v>
      </c>
      <c r="N424" s="21"/>
      <c r="R424" s="21"/>
    </row>
    <row r="425" spans="1:18">
      <c r="A425" s="7" t="s">
        <v>125</v>
      </c>
      <c r="B425" t="s">
        <v>30</v>
      </c>
      <c r="C425" t="s">
        <v>6</v>
      </c>
      <c r="D425" t="s">
        <v>7</v>
      </c>
      <c r="E425" s="1">
        <v>9.2317917934173298E-7</v>
      </c>
      <c r="F425" s="1">
        <v>2.0064924610404198E-6</v>
      </c>
      <c r="G425" s="1">
        <v>3.04808967377273E-2</v>
      </c>
      <c r="H425" s="1">
        <v>6.6949301968455305E-2</v>
      </c>
      <c r="I425" s="1">
        <v>3.04818199169066E-2</v>
      </c>
      <c r="J425" s="50">
        <v>6.6951308460916306E-2</v>
      </c>
      <c r="N425" s="21"/>
      <c r="R425" s="21"/>
    </row>
    <row r="426" spans="1:18">
      <c r="A426" s="7" t="s">
        <v>125</v>
      </c>
      <c r="B426" t="s">
        <v>30</v>
      </c>
      <c r="C426" t="s">
        <v>8</v>
      </c>
      <c r="D426" t="s">
        <v>9</v>
      </c>
      <c r="E426" s="1">
        <v>7.9044053120996098E-3</v>
      </c>
      <c r="F426" s="1">
        <v>2.91603172364832E-3</v>
      </c>
      <c r="G426" s="1">
        <v>3.07839190026593E-2</v>
      </c>
      <c r="H426" s="1">
        <v>1.24397434454578E-2</v>
      </c>
      <c r="I426" s="1">
        <v>3.8688324314758903E-2</v>
      </c>
      <c r="J426" s="50">
        <v>1.5355775169106099E-2</v>
      </c>
      <c r="N426" s="21"/>
      <c r="R426" s="21"/>
    </row>
    <row r="427" spans="1:18">
      <c r="A427" s="7" t="s">
        <v>125</v>
      </c>
      <c r="B427" t="s">
        <v>30</v>
      </c>
      <c r="C427" t="s">
        <v>10</v>
      </c>
      <c r="D427" t="s">
        <v>11</v>
      </c>
      <c r="E427" s="1">
        <v>3.09016576912672E-3</v>
      </c>
      <c r="F427" s="1">
        <v>1.2358714031530901E-3</v>
      </c>
      <c r="G427" s="1">
        <v>9.30826731632357E-3</v>
      </c>
      <c r="H427" s="1">
        <v>8.9457399308022802E-3</v>
      </c>
      <c r="I427" s="1">
        <v>1.23984330854503E-2</v>
      </c>
      <c r="J427" s="50">
        <v>1.01816113339554E-2</v>
      </c>
      <c r="N427" s="21"/>
      <c r="R427" s="21"/>
    </row>
    <row r="428" spans="1:18">
      <c r="A428" s="7" t="s">
        <v>125</v>
      </c>
      <c r="B428" t="s">
        <v>30</v>
      </c>
      <c r="C428" t="s">
        <v>12</v>
      </c>
      <c r="D428" t="s">
        <v>13</v>
      </c>
      <c r="E428" s="1">
        <v>1.0953565707895E-2</v>
      </c>
      <c r="F428" s="1">
        <v>1.4873686210236099E-3</v>
      </c>
      <c r="G428" s="1">
        <v>3.8359709737515201E-3</v>
      </c>
      <c r="H428" s="1">
        <v>7.10691757207025E-4</v>
      </c>
      <c r="I428" s="1">
        <v>1.47895366816465E-2</v>
      </c>
      <c r="J428" s="50">
        <v>2.1980603782306399E-3</v>
      </c>
      <c r="N428" s="21"/>
      <c r="R428" s="21"/>
    </row>
    <row r="429" spans="1:18">
      <c r="A429" s="7" t="s">
        <v>125</v>
      </c>
      <c r="B429" t="s">
        <v>30</v>
      </c>
      <c r="C429" t="s">
        <v>14</v>
      </c>
      <c r="D429" t="s">
        <v>15</v>
      </c>
      <c r="E429" s="1">
        <v>1.2138871312784001E-2</v>
      </c>
      <c r="F429" s="1">
        <v>1.35890838259345E-2</v>
      </c>
      <c r="G429" s="1">
        <v>4.8766499569103998E-2</v>
      </c>
      <c r="H429" s="1">
        <v>2.9286822471677101E-2</v>
      </c>
      <c r="I429" s="1">
        <v>6.0905370881888098E-2</v>
      </c>
      <c r="J429" s="50">
        <v>4.28759062976116E-2</v>
      </c>
      <c r="N429" s="21"/>
      <c r="R429" s="21"/>
    </row>
    <row r="430" spans="1:18">
      <c r="A430" s="7" t="s">
        <v>125</v>
      </c>
      <c r="B430" t="s">
        <v>30</v>
      </c>
      <c r="C430" t="s">
        <v>16</v>
      </c>
      <c r="D430" t="s">
        <v>17</v>
      </c>
      <c r="E430" s="1">
        <v>5.6621858497145697E-2</v>
      </c>
      <c r="F430" s="1">
        <v>7.9099734979407397E-3</v>
      </c>
      <c r="G430" s="1">
        <v>4.60106038358934E-2</v>
      </c>
      <c r="H430" s="1">
        <v>8.0589248725756301E-3</v>
      </c>
      <c r="I430" s="1">
        <v>0.10263246233303901</v>
      </c>
      <c r="J430" s="50">
        <v>1.5968898370516401E-2</v>
      </c>
      <c r="N430" s="21"/>
      <c r="R430" s="21"/>
    </row>
    <row r="431" spans="1:18">
      <c r="A431" s="7" t="s">
        <v>125</v>
      </c>
      <c r="B431" t="s">
        <v>30</v>
      </c>
      <c r="C431" t="s">
        <v>18</v>
      </c>
      <c r="D431" t="s">
        <v>19</v>
      </c>
      <c r="E431" s="1">
        <v>0.196723558754688</v>
      </c>
      <c r="F431" s="1">
        <v>1.2720538624555E-2</v>
      </c>
      <c r="G431" s="1">
        <v>0.14846522074664201</v>
      </c>
      <c r="H431" s="1">
        <v>2.4080346620317598E-2</v>
      </c>
      <c r="I431" s="1">
        <v>0.34518877950132998</v>
      </c>
      <c r="J431" s="50">
        <v>3.68008852448726E-2</v>
      </c>
      <c r="N431" s="21"/>
      <c r="R431" s="21"/>
    </row>
    <row r="432" spans="1:18">
      <c r="A432" s="7" t="s">
        <v>125</v>
      </c>
      <c r="B432" t="s">
        <v>30</v>
      </c>
      <c r="C432" t="s">
        <v>20</v>
      </c>
      <c r="D432" t="s">
        <v>21</v>
      </c>
      <c r="E432" s="1">
        <v>0.34025756996198597</v>
      </c>
      <c r="F432" s="1">
        <v>5.4037424796590502E-2</v>
      </c>
      <c r="G432" s="1">
        <v>1.9533327271181702E-2</v>
      </c>
      <c r="H432" s="1">
        <v>3.9256185974135601E-3</v>
      </c>
      <c r="I432" s="1">
        <v>0.35979089723316798</v>
      </c>
      <c r="J432" s="50">
        <v>5.7963043394004099E-2</v>
      </c>
      <c r="N432" s="21"/>
      <c r="R432" s="21"/>
    </row>
    <row r="433" spans="1:18">
      <c r="A433" s="7" t="s">
        <v>125</v>
      </c>
      <c r="B433" t="s">
        <v>30</v>
      </c>
      <c r="C433" t="s">
        <v>25</v>
      </c>
      <c r="D433" t="s">
        <v>26</v>
      </c>
      <c r="E433" s="1">
        <v>0</v>
      </c>
      <c r="F433" s="1">
        <v>0</v>
      </c>
      <c r="G433" s="1">
        <v>0</v>
      </c>
      <c r="H433" s="1">
        <v>0</v>
      </c>
      <c r="I433" s="1">
        <v>0</v>
      </c>
      <c r="J433" s="50">
        <v>0</v>
      </c>
      <c r="N433" s="21"/>
      <c r="R433" s="21"/>
    </row>
    <row r="434" spans="1:18">
      <c r="A434" s="7" t="s">
        <v>125</v>
      </c>
      <c r="B434" t="s">
        <v>30</v>
      </c>
      <c r="C434" t="s">
        <v>22</v>
      </c>
      <c r="D434" t="s">
        <v>23</v>
      </c>
      <c r="E434" s="1">
        <v>1.70284691988991E-4</v>
      </c>
      <c r="F434" s="1">
        <v>7.1599993857125799E-6</v>
      </c>
      <c r="G434" s="1">
        <v>2.37161446027122E-4</v>
      </c>
      <c r="H434" s="1">
        <v>8.5787307938922195E-6</v>
      </c>
      <c r="I434" s="1">
        <v>4.0744613801611303E-4</v>
      </c>
      <c r="J434" s="50">
        <v>1.5738730179604799E-5</v>
      </c>
      <c r="N434" s="21"/>
      <c r="R434" s="21"/>
    </row>
    <row r="435" spans="1:18">
      <c r="A435" s="7" t="s">
        <v>126</v>
      </c>
      <c r="B435" t="s">
        <v>30</v>
      </c>
      <c r="C435" t="s">
        <v>2</v>
      </c>
      <c r="D435" t="s">
        <v>3</v>
      </c>
      <c r="E435" s="1">
        <v>6.1737396682417803E-2</v>
      </c>
      <c r="F435" s="1">
        <v>7.15414590634154E-2</v>
      </c>
      <c r="G435" s="1">
        <v>7.6798821335832901E-3</v>
      </c>
      <c r="H435" s="1">
        <v>5.49220551525829E-3</v>
      </c>
      <c r="I435" s="1">
        <v>6.9417278816001099E-2</v>
      </c>
      <c r="J435" s="50">
        <v>7.7033664578673694E-2</v>
      </c>
      <c r="N435" s="21"/>
      <c r="R435" s="21"/>
    </row>
    <row r="436" spans="1:18">
      <c r="A436" s="7" t="s">
        <v>126</v>
      </c>
      <c r="B436" t="s">
        <v>30</v>
      </c>
      <c r="C436" t="s">
        <v>4</v>
      </c>
      <c r="D436" t="s">
        <v>5</v>
      </c>
      <c r="E436" s="1">
        <v>3.1608917531096198E-5</v>
      </c>
      <c r="F436" s="1">
        <v>9.8287748367414094E-4</v>
      </c>
      <c r="G436" s="1">
        <v>0</v>
      </c>
      <c r="H436" s="1">
        <v>0</v>
      </c>
      <c r="I436" s="1">
        <v>3.1608917531096198E-5</v>
      </c>
      <c r="J436" s="50">
        <v>9.8287748367414094E-4</v>
      </c>
      <c r="N436" s="21"/>
      <c r="R436" s="21"/>
    </row>
    <row r="437" spans="1:18">
      <c r="A437" s="7" t="s">
        <v>126</v>
      </c>
      <c r="B437" t="s">
        <v>30</v>
      </c>
      <c r="C437" t="s">
        <v>6</v>
      </c>
      <c r="D437" t="s">
        <v>7</v>
      </c>
      <c r="E437" s="1">
        <v>6.8563255302501498E-7</v>
      </c>
      <c r="F437" s="1">
        <v>1.4033347567331401E-6</v>
      </c>
      <c r="G437" s="1">
        <v>8.0060583067460798E-5</v>
      </c>
      <c r="H437" s="1">
        <v>1.7769163508958501E-4</v>
      </c>
      <c r="I437" s="1">
        <v>8.0746215620485797E-5</v>
      </c>
      <c r="J437" s="50">
        <v>1.79094969846318E-4</v>
      </c>
      <c r="N437" s="21"/>
      <c r="R437" s="21"/>
    </row>
    <row r="438" spans="1:18">
      <c r="A438" s="7" t="s">
        <v>126</v>
      </c>
      <c r="B438" t="s">
        <v>30</v>
      </c>
      <c r="C438" t="s">
        <v>8</v>
      </c>
      <c r="D438" t="s">
        <v>9</v>
      </c>
      <c r="E438" s="1">
        <v>1.37963895274354E-2</v>
      </c>
      <c r="F438" s="1">
        <v>5.0901038505687902E-3</v>
      </c>
      <c r="G438" s="1">
        <v>5.6677215116549398E-2</v>
      </c>
      <c r="H438" s="1">
        <v>2.29191242111055E-2</v>
      </c>
      <c r="I438" s="1">
        <v>7.0473604643984805E-2</v>
      </c>
      <c r="J438" s="50">
        <v>2.8009228061674302E-2</v>
      </c>
      <c r="N438" s="21"/>
      <c r="R438" s="21"/>
    </row>
    <row r="439" spans="1:18">
      <c r="A439" s="7" t="s">
        <v>126</v>
      </c>
      <c r="B439" t="s">
        <v>30</v>
      </c>
      <c r="C439" t="s">
        <v>10</v>
      </c>
      <c r="D439" t="s">
        <v>11</v>
      </c>
      <c r="E439" s="1">
        <v>5.7622487065976903E-3</v>
      </c>
      <c r="F439" s="1">
        <v>2.08085363200951E-3</v>
      </c>
      <c r="G439" s="1">
        <v>1.35006452307012E-2</v>
      </c>
      <c r="H439" s="1">
        <v>1.9437605306812999E-2</v>
      </c>
      <c r="I439" s="1">
        <v>1.9262893937298901E-2</v>
      </c>
      <c r="J439" s="50">
        <v>2.15184589388225E-2</v>
      </c>
      <c r="N439" s="21"/>
      <c r="R439" s="21"/>
    </row>
    <row r="440" spans="1:18">
      <c r="A440" s="7" t="s">
        <v>126</v>
      </c>
      <c r="B440" t="s">
        <v>30</v>
      </c>
      <c r="C440" t="s">
        <v>12</v>
      </c>
      <c r="D440" t="s">
        <v>13</v>
      </c>
      <c r="E440" s="1">
        <v>2.8984126786305901E-2</v>
      </c>
      <c r="F440" s="1">
        <v>4.0010314384411397E-3</v>
      </c>
      <c r="G440" s="1">
        <v>1.84250085280083E-2</v>
      </c>
      <c r="H440" s="1">
        <v>3.4145399458967202E-3</v>
      </c>
      <c r="I440" s="1">
        <v>4.7409135314314198E-2</v>
      </c>
      <c r="J440" s="50">
        <v>7.4155713843378603E-3</v>
      </c>
      <c r="N440" s="21"/>
      <c r="R440" s="21"/>
    </row>
    <row r="441" spans="1:18">
      <c r="A441" s="7" t="s">
        <v>126</v>
      </c>
      <c r="B441" t="s">
        <v>30</v>
      </c>
      <c r="C441" t="s">
        <v>14</v>
      </c>
      <c r="D441" t="s">
        <v>15</v>
      </c>
      <c r="E441" s="1">
        <v>2.1061942497020401E-2</v>
      </c>
      <c r="F441" s="1">
        <v>2.3560509280268298E-2</v>
      </c>
      <c r="G441" s="1">
        <v>1.7647982564926602E-2</v>
      </c>
      <c r="H441" s="1">
        <v>1.09139344703418E-2</v>
      </c>
      <c r="I441" s="1">
        <v>3.8709925061947002E-2</v>
      </c>
      <c r="J441" s="50">
        <v>3.4474443750610102E-2</v>
      </c>
      <c r="N441" s="21"/>
      <c r="R441" s="21"/>
    </row>
    <row r="442" spans="1:18">
      <c r="A442" s="7" t="s">
        <v>126</v>
      </c>
      <c r="B442" t="s">
        <v>30</v>
      </c>
      <c r="C442" t="s">
        <v>16</v>
      </c>
      <c r="D442" t="s">
        <v>17</v>
      </c>
      <c r="E442" s="1">
        <v>0.21143720603379401</v>
      </c>
      <c r="F442" s="1">
        <v>2.96242753595964E-2</v>
      </c>
      <c r="G442" s="1">
        <v>0.35967881580948602</v>
      </c>
      <c r="H442" s="1">
        <v>5.78170319827358E-2</v>
      </c>
      <c r="I442" s="1">
        <v>0.57111602184328003</v>
      </c>
      <c r="J442" s="50">
        <v>8.74413073423322E-2</v>
      </c>
      <c r="N442" s="21"/>
      <c r="R442" s="21"/>
    </row>
    <row r="443" spans="1:18">
      <c r="A443" s="7" t="s">
        <v>126</v>
      </c>
      <c r="B443" t="s">
        <v>30</v>
      </c>
      <c r="C443" t="s">
        <v>18</v>
      </c>
      <c r="D443" t="s">
        <v>19</v>
      </c>
      <c r="E443" s="1">
        <v>0.48655812502522899</v>
      </c>
      <c r="F443" s="1">
        <v>3.16944719033792E-2</v>
      </c>
      <c r="G443" s="1">
        <v>0.20561818679742</v>
      </c>
      <c r="H443" s="1">
        <v>3.37246178305418E-2</v>
      </c>
      <c r="I443" s="1">
        <v>0.69217631182264905</v>
      </c>
      <c r="J443" s="50">
        <v>6.5419089733920993E-2</v>
      </c>
      <c r="N443" s="21"/>
      <c r="R443" s="21"/>
    </row>
    <row r="444" spans="1:18">
      <c r="A444" s="7" t="s">
        <v>126</v>
      </c>
      <c r="B444" t="s">
        <v>30</v>
      </c>
      <c r="C444" t="s">
        <v>20</v>
      </c>
      <c r="D444" t="s">
        <v>21</v>
      </c>
      <c r="E444" s="1">
        <v>0.61300658498620297</v>
      </c>
      <c r="F444" s="1">
        <v>9.7218470343292701E-2</v>
      </c>
      <c r="G444" s="1">
        <v>4.7244364674670802E-2</v>
      </c>
      <c r="H444" s="1">
        <v>9.4937998140499791E-3</v>
      </c>
      <c r="I444" s="1">
        <v>0.66025094966087405</v>
      </c>
      <c r="J444" s="50">
        <v>0.106712270157343</v>
      </c>
      <c r="N444" s="21"/>
      <c r="R444" s="21"/>
    </row>
    <row r="445" spans="1:18">
      <c r="A445" s="7" t="s">
        <v>126</v>
      </c>
      <c r="B445" t="s">
        <v>30</v>
      </c>
      <c r="C445" t="s">
        <v>25</v>
      </c>
      <c r="D445" t="s">
        <v>26</v>
      </c>
      <c r="E445" s="1">
        <v>0</v>
      </c>
      <c r="F445" s="1">
        <v>0</v>
      </c>
      <c r="G445" s="1">
        <v>0</v>
      </c>
      <c r="H445" s="1">
        <v>0</v>
      </c>
      <c r="I445" s="1">
        <v>0</v>
      </c>
      <c r="J445" s="50">
        <v>0</v>
      </c>
      <c r="N445" s="21"/>
      <c r="R445" s="21"/>
    </row>
    <row r="446" spans="1:18">
      <c r="A446" s="7" t="s">
        <v>126</v>
      </c>
      <c r="B446" t="s">
        <v>30</v>
      </c>
      <c r="C446" t="s">
        <v>22</v>
      </c>
      <c r="D446" t="s">
        <v>23</v>
      </c>
      <c r="E446" s="1">
        <v>4.8963880050528698E-4</v>
      </c>
      <c r="F446" s="1">
        <v>2.0603522938531601E-5</v>
      </c>
      <c r="G446" s="1">
        <v>2.3541232795251501E-3</v>
      </c>
      <c r="H446" s="1">
        <v>8.5491655880522296E-5</v>
      </c>
      <c r="I446" s="1">
        <v>2.8437620800304399E-3</v>
      </c>
      <c r="J446" s="50">
        <v>1.06095178819054E-4</v>
      </c>
      <c r="N446" s="21"/>
      <c r="R446" s="21"/>
    </row>
    <row r="447" spans="1:18">
      <c r="A447" s="7" t="s">
        <v>127</v>
      </c>
      <c r="B447" t="s">
        <v>30</v>
      </c>
      <c r="C447" t="s">
        <v>2</v>
      </c>
      <c r="D447" t="s">
        <v>3</v>
      </c>
      <c r="E447" s="1">
        <v>3.2520108946752099E-2</v>
      </c>
      <c r="F447" s="1">
        <v>3.6347726573790699E-2</v>
      </c>
      <c r="G447" s="1">
        <v>8.4182712319635904E-3</v>
      </c>
      <c r="H447" s="1">
        <v>5.6727720936454703E-3</v>
      </c>
      <c r="I447" s="1">
        <v>4.0938380178715698E-2</v>
      </c>
      <c r="J447" s="50">
        <v>4.20204986674362E-2</v>
      </c>
      <c r="N447" s="21"/>
      <c r="R447" s="21"/>
    </row>
    <row r="448" spans="1:18">
      <c r="A448" s="7" t="s">
        <v>127</v>
      </c>
      <c r="B448" t="s">
        <v>30</v>
      </c>
      <c r="C448" t="s">
        <v>4</v>
      </c>
      <c r="D448" t="s">
        <v>5</v>
      </c>
      <c r="E448" s="1">
        <v>3.7447439910500099E-5</v>
      </c>
      <c r="F448" s="1">
        <v>1.16787447472873E-3</v>
      </c>
      <c r="G448" s="1">
        <v>0</v>
      </c>
      <c r="H448" s="1">
        <v>0</v>
      </c>
      <c r="I448" s="1">
        <v>3.7447439910500099E-5</v>
      </c>
      <c r="J448" s="50">
        <v>1.16787447472873E-3</v>
      </c>
      <c r="N448" s="21"/>
      <c r="R448" s="21"/>
    </row>
    <row r="449" spans="1:18">
      <c r="A449" s="7" t="s">
        <v>127</v>
      </c>
      <c r="B449" t="s">
        <v>30</v>
      </c>
      <c r="C449" t="s">
        <v>6</v>
      </c>
      <c r="D449" t="s">
        <v>7</v>
      </c>
      <c r="E449" s="1">
        <v>1.6942937702287E-6</v>
      </c>
      <c r="F449" s="1">
        <v>3.6256214866242102E-6</v>
      </c>
      <c r="G449" s="1">
        <v>0.25857703048274999</v>
      </c>
      <c r="H449" s="1">
        <v>0.40474922661136298</v>
      </c>
      <c r="I449" s="1">
        <v>0.25857872477652</v>
      </c>
      <c r="J449" s="50">
        <v>0.40475285223285001</v>
      </c>
      <c r="N449" s="21"/>
      <c r="R449" s="21"/>
    </row>
    <row r="450" spans="1:18">
      <c r="A450" s="7" t="s">
        <v>127</v>
      </c>
      <c r="B450" t="s">
        <v>30</v>
      </c>
      <c r="C450" t="s">
        <v>8</v>
      </c>
      <c r="D450" t="s">
        <v>9</v>
      </c>
      <c r="E450" s="1">
        <v>4.59727550322926E-3</v>
      </c>
      <c r="F450" s="1">
        <v>1.6600227107053101E-3</v>
      </c>
      <c r="G450" s="1">
        <v>2.4017531598246101E-3</v>
      </c>
      <c r="H450" s="1">
        <v>9.4122794822618398E-4</v>
      </c>
      <c r="I450" s="1">
        <v>6.9990286630538696E-3</v>
      </c>
      <c r="J450" s="50">
        <v>2.6012506589314899E-3</v>
      </c>
      <c r="N450" s="21"/>
      <c r="R450" s="21"/>
    </row>
    <row r="451" spans="1:18">
      <c r="A451" s="7" t="s">
        <v>127</v>
      </c>
      <c r="B451" t="s">
        <v>30</v>
      </c>
      <c r="C451" t="s">
        <v>10</v>
      </c>
      <c r="D451" t="s">
        <v>11</v>
      </c>
      <c r="E451" s="1">
        <v>3.9827663065048801E-3</v>
      </c>
      <c r="F451" s="1">
        <v>1.3843005461017599E-3</v>
      </c>
      <c r="G451" s="1">
        <v>1.41362023000783E-3</v>
      </c>
      <c r="H451" s="1">
        <v>1.0338541695603799E-3</v>
      </c>
      <c r="I451" s="1">
        <v>5.3963865365127097E-3</v>
      </c>
      <c r="J451" s="50">
        <v>2.4181547156621398E-3</v>
      </c>
      <c r="N451" s="21"/>
      <c r="R451" s="21"/>
    </row>
    <row r="452" spans="1:18">
      <c r="A452" s="7" t="s">
        <v>127</v>
      </c>
      <c r="B452" t="s">
        <v>30</v>
      </c>
      <c r="C452" t="s">
        <v>12</v>
      </c>
      <c r="D452" t="s">
        <v>13</v>
      </c>
      <c r="E452" s="1">
        <v>1.09417247554834E-2</v>
      </c>
      <c r="F452" s="1">
        <v>1.5728105694291299E-3</v>
      </c>
      <c r="G452" s="1">
        <v>2.9419278971713498E-3</v>
      </c>
      <c r="H452" s="1">
        <v>4.9803909414832903E-4</v>
      </c>
      <c r="I452" s="1">
        <v>1.38836526526548E-2</v>
      </c>
      <c r="J452" s="50">
        <v>2.0708496635774599E-3</v>
      </c>
      <c r="N452" s="21"/>
      <c r="R452" s="21"/>
    </row>
    <row r="453" spans="1:18">
      <c r="A453" s="7" t="s">
        <v>127</v>
      </c>
      <c r="B453" t="s">
        <v>30</v>
      </c>
      <c r="C453" t="s">
        <v>14</v>
      </c>
      <c r="D453" t="s">
        <v>15</v>
      </c>
      <c r="E453" s="1">
        <v>6.8421193103485999E-3</v>
      </c>
      <c r="F453" s="1">
        <v>7.3453231072531499E-3</v>
      </c>
      <c r="G453" s="1">
        <v>2.4335146506975901E-4</v>
      </c>
      <c r="H453" s="1">
        <v>1.35520613444423E-4</v>
      </c>
      <c r="I453" s="1">
        <v>7.0854707754183597E-3</v>
      </c>
      <c r="J453" s="50">
        <v>7.4808437206975702E-3</v>
      </c>
      <c r="N453" s="21"/>
      <c r="R453" s="21"/>
    </row>
    <row r="454" spans="1:18">
      <c r="A454" s="7" t="s">
        <v>127</v>
      </c>
      <c r="B454" t="s">
        <v>30</v>
      </c>
      <c r="C454" t="s">
        <v>16</v>
      </c>
      <c r="D454" t="s">
        <v>17</v>
      </c>
      <c r="E454" s="1">
        <v>4.2043116734845599E-2</v>
      </c>
      <c r="F454" s="1">
        <v>5.4672212320049096E-3</v>
      </c>
      <c r="G454" s="1">
        <v>2.9552909612572198E-3</v>
      </c>
      <c r="H454" s="1">
        <v>2.94801402941429E-4</v>
      </c>
      <c r="I454" s="1">
        <v>4.4998407696102798E-2</v>
      </c>
      <c r="J454" s="50">
        <v>5.7620226349463398E-3</v>
      </c>
      <c r="N454" s="21"/>
      <c r="R454" s="21"/>
    </row>
    <row r="455" spans="1:18">
      <c r="A455" s="7" t="s">
        <v>127</v>
      </c>
      <c r="B455" t="s">
        <v>30</v>
      </c>
      <c r="C455" t="s">
        <v>18</v>
      </c>
      <c r="D455" t="s">
        <v>19</v>
      </c>
      <c r="E455" s="1">
        <v>0.171360569688364</v>
      </c>
      <c r="F455" s="1">
        <v>1.08810126917848E-2</v>
      </c>
      <c r="G455" s="1">
        <v>6.3374150879630603E-3</v>
      </c>
      <c r="H455" s="1">
        <v>1.1290989278979E-3</v>
      </c>
      <c r="I455" s="1">
        <v>0.17769798477632701</v>
      </c>
      <c r="J455" s="50">
        <v>1.20101116196827E-2</v>
      </c>
      <c r="N455" s="21"/>
      <c r="R455" s="21"/>
    </row>
    <row r="456" spans="1:18">
      <c r="A456" s="7" t="s">
        <v>127</v>
      </c>
      <c r="B456" t="s">
        <v>30</v>
      </c>
      <c r="C456" t="s">
        <v>20</v>
      </c>
      <c r="D456" t="s">
        <v>21</v>
      </c>
      <c r="E456" s="1">
        <v>0.30054306325264102</v>
      </c>
      <c r="F456" s="1">
        <v>4.8542814780737402E-2</v>
      </c>
      <c r="G456" s="1">
        <v>2.14356713183646E-4</v>
      </c>
      <c r="H456" s="1">
        <v>4.3467658871994801E-5</v>
      </c>
      <c r="I456" s="1">
        <v>0.300757419965825</v>
      </c>
      <c r="J456" s="50">
        <v>4.8586282439609399E-2</v>
      </c>
      <c r="N456" s="21"/>
      <c r="R456" s="21"/>
    </row>
    <row r="457" spans="1:18">
      <c r="A457" s="7" t="s">
        <v>127</v>
      </c>
      <c r="B457" t="s">
        <v>30</v>
      </c>
      <c r="C457" t="s">
        <v>25</v>
      </c>
      <c r="D457" t="s">
        <v>26</v>
      </c>
      <c r="E457" s="1">
        <v>0</v>
      </c>
      <c r="F457" s="1">
        <v>0</v>
      </c>
      <c r="G457" s="1">
        <v>0</v>
      </c>
      <c r="H457" s="1">
        <v>0</v>
      </c>
      <c r="I457" s="1">
        <v>0</v>
      </c>
      <c r="J457" s="50">
        <v>0</v>
      </c>
      <c r="N457" s="21"/>
      <c r="R457" s="21"/>
    </row>
    <row r="458" spans="1:18">
      <c r="A458" s="7" t="s">
        <v>127</v>
      </c>
      <c r="B458" t="s">
        <v>30</v>
      </c>
      <c r="C458" t="s">
        <v>22</v>
      </c>
      <c r="D458" t="s">
        <v>23</v>
      </c>
      <c r="E458" s="1">
        <v>2.5689145427892099E-4</v>
      </c>
      <c r="F458" s="1">
        <v>1.15684184178629E-5</v>
      </c>
      <c r="G458" s="1">
        <v>2.49193200993846E-5</v>
      </c>
      <c r="H458" s="1">
        <v>1.0225163679767001E-6</v>
      </c>
      <c r="I458" s="1">
        <v>2.8181077437830601E-4</v>
      </c>
      <c r="J458" s="50">
        <v>1.2590934785839601E-5</v>
      </c>
      <c r="N458" s="21"/>
      <c r="R458" s="21"/>
    </row>
    <row r="459" spans="1:18">
      <c r="A459" s="7" t="s">
        <v>128</v>
      </c>
      <c r="B459" t="s">
        <v>30</v>
      </c>
      <c r="C459" t="s">
        <v>2</v>
      </c>
      <c r="D459" t="s">
        <v>3</v>
      </c>
      <c r="E459" s="1">
        <v>0.47195859214699998</v>
      </c>
      <c r="F459" s="1">
        <v>0.55839651000594503</v>
      </c>
      <c r="G459" s="1">
        <v>9.0761321276319307E-2</v>
      </c>
      <c r="H459" s="1">
        <v>8.8612584560320506E-2</v>
      </c>
      <c r="I459" s="1">
        <v>0.56271991342331895</v>
      </c>
      <c r="J459" s="50">
        <v>0.64700909456626599</v>
      </c>
      <c r="N459" s="21"/>
      <c r="R459" s="21"/>
    </row>
    <row r="460" spans="1:18">
      <c r="A460" s="7" t="s">
        <v>128</v>
      </c>
      <c r="B460" t="s">
        <v>30</v>
      </c>
      <c r="C460" t="s">
        <v>4</v>
      </c>
      <c r="D460" t="s">
        <v>5</v>
      </c>
      <c r="E460" s="1">
        <v>2.6419385478632302E-4</v>
      </c>
      <c r="F460" s="1">
        <v>1.35698399127408E-2</v>
      </c>
      <c r="G460" s="1">
        <v>2.0379551151603901E-3</v>
      </c>
      <c r="H460" s="1">
        <v>3.7415647348607202E-2</v>
      </c>
      <c r="I460" s="1">
        <v>2.3021489699467101E-3</v>
      </c>
      <c r="J460" s="50">
        <v>5.0985487261348002E-2</v>
      </c>
      <c r="N460" s="21"/>
      <c r="R460" s="21"/>
    </row>
    <row r="461" spans="1:18">
      <c r="A461" s="7" t="s">
        <v>128</v>
      </c>
      <c r="B461" t="s">
        <v>30</v>
      </c>
      <c r="C461" t="s">
        <v>6</v>
      </c>
      <c r="D461" t="s">
        <v>7</v>
      </c>
      <c r="E461" s="1">
        <v>6.1529181210923694E-5</v>
      </c>
      <c r="F461" s="1">
        <v>1.31553199669574E-4</v>
      </c>
      <c r="G461" s="1">
        <v>3.43931086677759</v>
      </c>
      <c r="H461" s="1">
        <v>6.7397320682941899</v>
      </c>
      <c r="I461" s="1">
        <v>3.4393723959588001</v>
      </c>
      <c r="J461" s="50">
        <v>6.7398636214938596</v>
      </c>
      <c r="N461" s="21"/>
      <c r="R461" s="21"/>
    </row>
    <row r="462" spans="1:18">
      <c r="A462" s="7" t="s">
        <v>128</v>
      </c>
      <c r="B462" t="s">
        <v>30</v>
      </c>
      <c r="C462" t="s">
        <v>8</v>
      </c>
      <c r="D462" t="s">
        <v>9</v>
      </c>
      <c r="E462" s="1">
        <v>0.11179850404446801</v>
      </c>
      <c r="F462" s="1">
        <v>4.1299308338113398E-2</v>
      </c>
      <c r="G462" s="1">
        <v>2.3992925905814002</v>
      </c>
      <c r="H462" s="1">
        <v>0.96721287546363699</v>
      </c>
      <c r="I462" s="1">
        <v>2.5110910946258702</v>
      </c>
      <c r="J462" s="50">
        <v>1.0085121838017499</v>
      </c>
      <c r="N462" s="21"/>
      <c r="R462" s="21"/>
    </row>
    <row r="463" spans="1:18">
      <c r="A463" s="7" t="s">
        <v>128</v>
      </c>
      <c r="B463" t="s">
        <v>30</v>
      </c>
      <c r="C463" t="s">
        <v>10</v>
      </c>
      <c r="D463" t="s">
        <v>11</v>
      </c>
      <c r="E463" s="1">
        <v>3.2521928551090797E-2</v>
      </c>
      <c r="F463" s="1">
        <v>1.1819059367303399E-2</v>
      </c>
      <c r="G463" s="1">
        <v>4.6890401840781103E-2</v>
      </c>
      <c r="H463" s="1">
        <v>5.1186524024254297E-2</v>
      </c>
      <c r="I463" s="1">
        <v>7.9412330391871899E-2</v>
      </c>
      <c r="J463" s="50">
        <v>6.3005583391557707E-2</v>
      </c>
      <c r="N463" s="21"/>
      <c r="R463" s="21"/>
    </row>
    <row r="464" spans="1:18">
      <c r="A464" s="7" t="s">
        <v>128</v>
      </c>
      <c r="B464" t="s">
        <v>30</v>
      </c>
      <c r="C464" t="s">
        <v>12</v>
      </c>
      <c r="D464" t="s">
        <v>13</v>
      </c>
      <c r="E464" s="1">
        <v>0.17563636175428601</v>
      </c>
      <c r="F464" s="1">
        <v>2.3965304186047299E-2</v>
      </c>
      <c r="G464" s="1">
        <v>5.9170586981848398E-2</v>
      </c>
      <c r="H464" s="1">
        <v>1.08635897866658E-2</v>
      </c>
      <c r="I464" s="1">
        <v>0.234806948736135</v>
      </c>
      <c r="J464" s="50">
        <v>3.4828893972713097E-2</v>
      </c>
      <c r="N464" s="21"/>
      <c r="R464" s="21"/>
    </row>
    <row r="465" spans="1:18">
      <c r="A465" s="7" t="s">
        <v>128</v>
      </c>
      <c r="B465" t="s">
        <v>30</v>
      </c>
      <c r="C465" t="s">
        <v>14</v>
      </c>
      <c r="D465" t="s">
        <v>15</v>
      </c>
      <c r="E465" s="1">
        <v>0.19662706774050601</v>
      </c>
      <c r="F465" s="1">
        <v>0.219493395700531</v>
      </c>
      <c r="G465" s="1">
        <v>0.103514076973845</v>
      </c>
      <c r="H465" s="1">
        <v>6.22224355111567E-2</v>
      </c>
      <c r="I465" s="1">
        <v>0.30014114471434999</v>
      </c>
      <c r="J465" s="50">
        <v>0.28171583121168797</v>
      </c>
      <c r="N465" s="21"/>
      <c r="R465" s="21"/>
    </row>
    <row r="466" spans="1:18">
      <c r="A466" s="7" t="s">
        <v>128</v>
      </c>
      <c r="B466" t="s">
        <v>30</v>
      </c>
      <c r="C466" t="s">
        <v>16</v>
      </c>
      <c r="D466" t="s">
        <v>17</v>
      </c>
      <c r="E466" s="1">
        <v>1.5528376600034901</v>
      </c>
      <c r="F466" s="1">
        <v>0.21663150438498899</v>
      </c>
      <c r="G466" s="1">
        <v>2.4250364250576402</v>
      </c>
      <c r="H466" s="1">
        <v>0.34111728597046798</v>
      </c>
      <c r="I466" s="1">
        <v>3.9778740850611398</v>
      </c>
      <c r="J466" s="50">
        <v>0.55774879035545699</v>
      </c>
      <c r="N466" s="21"/>
      <c r="R466" s="21"/>
    </row>
    <row r="467" spans="1:18">
      <c r="A467" s="7" t="s">
        <v>128</v>
      </c>
      <c r="B467" t="s">
        <v>30</v>
      </c>
      <c r="C467" t="s">
        <v>18</v>
      </c>
      <c r="D467" t="s">
        <v>19</v>
      </c>
      <c r="E467" s="1">
        <v>5.67826388887815</v>
      </c>
      <c r="F467" s="1">
        <v>0.368204475239373</v>
      </c>
      <c r="G467" s="1">
        <v>2.2535894157324998</v>
      </c>
      <c r="H467" s="1">
        <v>0.366209716578834</v>
      </c>
      <c r="I467" s="1">
        <v>7.9318533046106499</v>
      </c>
      <c r="J467" s="50">
        <v>0.734414191818207</v>
      </c>
      <c r="N467" s="21"/>
      <c r="R467" s="21"/>
    </row>
    <row r="468" spans="1:18">
      <c r="A468" s="7" t="s">
        <v>128</v>
      </c>
      <c r="B468" t="s">
        <v>30</v>
      </c>
      <c r="C468" t="s">
        <v>20</v>
      </c>
      <c r="D468" t="s">
        <v>21</v>
      </c>
      <c r="E468" s="1">
        <v>4.3203112309072003</v>
      </c>
      <c r="F468" s="1">
        <v>0.69313444989430595</v>
      </c>
      <c r="G468" s="1">
        <v>9.8381947563642796E-2</v>
      </c>
      <c r="H468" s="1">
        <v>1.9809581306983699E-2</v>
      </c>
      <c r="I468" s="1">
        <v>4.4186931784708401</v>
      </c>
      <c r="J468" s="50">
        <v>0.71294403120129002</v>
      </c>
      <c r="N468" s="21"/>
      <c r="R468" s="21"/>
    </row>
    <row r="469" spans="1:18">
      <c r="A469" s="7" t="s">
        <v>128</v>
      </c>
      <c r="B469" t="s">
        <v>30</v>
      </c>
      <c r="C469" t="s">
        <v>25</v>
      </c>
      <c r="D469" t="s">
        <v>26</v>
      </c>
      <c r="E469" s="1">
        <v>0</v>
      </c>
      <c r="F469" s="1">
        <v>0</v>
      </c>
      <c r="G469" s="1">
        <v>0</v>
      </c>
      <c r="H469" s="1">
        <v>0</v>
      </c>
      <c r="I469" s="1">
        <v>0</v>
      </c>
      <c r="J469" s="50">
        <v>0</v>
      </c>
      <c r="N469" s="21"/>
      <c r="R469" s="21"/>
    </row>
    <row r="470" spans="1:18">
      <c r="A470" s="7" t="s">
        <v>128</v>
      </c>
      <c r="B470" t="s">
        <v>30</v>
      </c>
      <c r="C470" t="s">
        <v>22</v>
      </c>
      <c r="D470" t="s">
        <v>23</v>
      </c>
      <c r="E470" s="1">
        <v>2.7606474176435202E-3</v>
      </c>
      <c r="F470" s="1">
        <v>1.17658410953497E-4</v>
      </c>
      <c r="G470" s="1">
        <v>8.0354600845898398E-3</v>
      </c>
      <c r="H470" s="1">
        <v>3.0364650598792699E-4</v>
      </c>
      <c r="I470" s="1">
        <v>1.07961075022334E-2</v>
      </c>
      <c r="J470" s="50">
        <v>4.21304916941424E-4</v>
      </c>
      <c r="N470" s="21"/>
      <c r="R470" s="21"/>
    </row>
    <row r="471" spans="1:18">
      <c r="A471" s="7" t="s">
        <v>129</v>
      </c>
      <c r="B471" t="s">
        <v>30</v>
      </c>
      <c r="C471" t="s">
        <v>2</v>
      </c>
      <c r="D471" t="s">
        <v>3</v>
      </c>
      <c r="E471" s="1">
        <v>0.121166749382012</v>
      </c>
      <c r="F471" s="1">
        <v>0.14135141107221999</v>
      </c>
      <c r="G471" s="1">
        <v>7.8346419461730599E-2</v>
      </c>
      <c r="H471" s="1">
        <v>0.111145674620425</v>
      </c>
      <c r="I471" s="1">
        <v>0.19951316884374301</v>
      </c>
      <c r="J471" s="50">
        <v>0.25249708569264501</v>
      </c>
      <c r="N471" s="21"/>
      <c r="R471" s="21"/>
    </row>
    <row r="472" spans="1:18">
      <c r="A472" s="7" t="s">
        <v>129</v>
      </c>
      <c r="B472" t="s">
        <v>30</v>
      </c>
      <c r="C472" t="s">
        <v>4</v>
      </c>
      <c r="D472" t="s">
        <v>5</v>
      </c>
      <c r="E472" s="1">
        <v>7.58256712594313E-5</v>
      </c>
      <c r="F472" s="1">
        <v>2.7155936165529598E-3</v>
      </c>
      <c r="G472" s="1">
        <v>0</v>
      </c>
      <c r="H472" s="1">
        <v>0</v>
      </c>
      <c r="I472" s="1">
        <v>7.58256712594313E-5</v>
      </c>
      <c r="J472" s="50">
        <v>2.7155936165529598E-3</v>
      </c>
      <c r="N472" s="21"/>
      <c r="R472" s="21"/>
    </row>
    <row r="473" spans="1:18">
      <c r="A473" s="7" t="s">
        <v>129</v>
      </c>
      <c r="B473" t="s">
        <v>30</v>
      </c>
      <c r="C473" t="s">
        <v>6</v>
      </c>
      <c r="D473" t="s">
        <v>7</v>
      </c>
      <c r="E473" s="1">
        <v>3.7032827223185699E-7</v>
      </c>
      <c r="F473" s="1">
        <v>8.1554976273279896E-7</v>
      </c>
      <c r="G473" s="1">
        <v>1.38975610501389E-3</v>
      </c>
      <c r="H473" s="1">
        <v>3.0828819953811E-3</v>
      </c>
      <c r="I473" s="1">
        <v>1.3901264332861201E-3</v>
      </c>
      <c r="J473" s="50">
        <v>3.0836975451438301E-3</v>
      </c>
      <c r="N473" s="21"/>
      <c r="R473" s="21"/>
    </row>
    <row r="474" spans="1:18">
      <c r="A474" s="7" t="s">
        <v>129</v>
      </c>
      <c r="B474" t="s">
        <v>30</v>
      </c>
      <c r="C474" t="s">
        <v>8</v>
      </c>
      <c r="D474" t="s">
        <v>9</v>
      </c>
      <c r="E474" s="1">
        <v>2.8806092777218999E-2</v>
      </c>
      <c r="F474" s="1">
        <v>1.0615208476496401E-2</v>
      </c>
      <c r="G474" s="1">
        <v>0.11702934504287101</v>
      </c>
      <c r="H474" s="1">
        <v>4.7185497126925602E-2</v>
      </c>
      <c r="I474" s="1">
        <v>0.14583543782009001</v>
      </c>
      <c r="J474" s="50">
        <v>5.7800705603422001E-2</v>
      </c>
      <c r="N474" s="21"/>
      <c r="R474" s="21"/>
    </row>
    <row r="475" spans="1:18">
      <c r="A475" s="7" t="s">
        <v>129</v>
      </c>
      <c r="B475" t="s">
        <v>30</v>
      </c>
      <c r="C475" t="s">
        <v>10</v>
      </c>
      <c r="D475" t="s">
        <v>11</v>
      </c>
      <c r="E475" s="1">
        <v>9.7232607740963106E-3</v>
      </c>
      <c r="F475" s="1">
        <v>3.75204739699274E-3</v>
      </c>
      <c r="G475" s="1">
        <v>4.3984944966925101E-2</v>
      </c>
      <c r="H475" s="1">
        <v>3.4469228497278903E-2</v>
      </c>
      <c r="I475" s="1">
        <v>5.3708205741021399E-2</v>
      </c>
      <c r="J475" s="50">
        <v>3.82212758942716E-2</v>
      </c>
      <c r="N475" s="21"/>
      <c r="R475" s="21"/>
    </row>
    <row r="476" spans="1:18">
      <c r="A476" s="7" t="s">
        <v>129</v>
      </c>
      <c r="B476" t="s">
        <v>30</v>
      </c>
      <c r="C476" t="s">
        <v>12</v>
      </c>
      <c r="D476" t="s">
        <v>13</v>
      </c>
      <c r="E476" s="1">
        <v>3.81278053267642E-2</v>
      </c>
      <c r="F476" s="1">
        <v>5.15124125396466E-3</v>
      </c>
      <c r="G476" s="1">
        <v>2.15336388455836E-2</v>
      </c>
      <c r="H476" s="1">
        <v>3.9658094216439904E-3</v>
      </c>
      <c r="I476" s="1">
        <v>5.9661444172347797E-2</v>
      </c>
      <c r="J476" s="50">
        <v>9.1170506756086504E-3</v>
      </c>
      <c r="N476" s="21"/>
      <c r="R476" s="21"/>
    </row>
    <row r="477" spans="1:18">
      <c r="A477" s="7" t="s">
        <v>129</v>
      </c>
      <c r="B477" t="s">
        <v>30</v>
      </c>
      <c r="C477" t="s">
        <v>14</v>
      </c>
      <c r="D477" t="s">
        <v>15</v>
      </c>
      <c r="E477" s="1">
        <v>4.4338726940464403E-2</v>
      </c>
      <c r="F477" s="1">
        <v>4.9492530248541E-2</v>
      </c>
      <c r="G477" s="1">
        <v>7.2602638395681096E-2</v>
      </c>
      <c r="H477" s="1">
        <v>4.3706747671029E-2</v>
      </c>
      <c r="I477" s="1">
        <v>0.11694136533614601</v>
      </c>
      <c r="J477" s="50">
        <v>9.3199277919570001E-2</v>
      </c>
      <c r="N477" s="21"/>
      <c r="R477" s="21"/>
    </row>
    <row r="478" spans="1:18">
      <c r="A478" s="7" t="s">
        <v>129</v>
      </c>
      <c r="B478" t="s">
        <v>30</v>
      </c>
      <c r="C478" t="s">
        <v>16</v>
      </c>
      <c r="D478" t="s">
        <v>17</v>
      </c>
      <c r="E478" s="1">
        <v>0.28129502357013397</v>
      </c>
      <c r="F478" s="1">
        <v>3.8934873856067601E-2</v>
      </c>
      <c r="G478" s="1">
        <v>0.311620486997433</v>
      </c>
      <c r="H478" s="1">
        <v>4.8490613881135597E-2</v>
      </c>
      <c r="I478" s="1">
        <v>0.59291551056756697</v>
      </c>
      <c r="J478" s="50">
        <v>8.7425487737203197E-2</v>
      </c>
      <c r="N478" s="21"/>
      <c r="R478" s="21"/>
    </row>
    <row r="479" spans="1:18">
      <c r="A479" s="7" t="s">
        <v>129</v>
      </c>
      <c r="B479" t="s">
        <v>30</v>
      </c>
      <c r="C479" t="s">
        <v>18</v>
      </c>
      <c r="D479" t="s">
        <v>19</v>
      </c>
      <c r="E479" s="1">
        <v>0.79116072194734199</v>
      </c>
      <c r="F479" s="1">
        <v>5.0980874430886003E-2</v>
      </c>
      <c r="G479" s="1">
        <v>0.140625826666951</v>
      </c>
      <c r="H479" s="1">
        <v>2.2726429355586799E-2</v>
      </c>
      <c r="I479" s="1">
        <v>0.931786548614293</v>
      </c>
      <c r="J479" s="50">
        <v>7.3707303786472805E-2</v>
      </c>
      <c r="N479" s="21"/>
      <c r="R479" s="21"/>
    </row>
    <row r="480" spans="1:18">
      <c r="A480" s="7" t="s">
        <v>129</v>
      </c>
      <c r="B480" t="s">
        <v>30</v>
      </c>
      <c r="C480" t="s">
        <v>20</v>
      </c>
      <c r="D480" t="s">
        <v>21</v>
      </c>
      <c r="E480" s="1">
        <v>1.1797401810391299</v>
      </c>
      <c r="F480" s="1">
        <v>0.188133996081291</v>
      </c>
      <c r="G480" s="1">
        <v>0.237345612578689</v>
      </c>
      <c r="H480" s="1">
        <v>4.7741775260723103E-2</v>
      </c>
      <c r="I480" s="1">
        <v>1.4170857936178201</v>
      </c>
      <c r="J480" s="50">
        <v>0.23587577134201401</v>
      </c>
      <c r="N480" s="21"/>
      <c r="R480" s="21"/>
    </row>
    <row r="481" spans="1:18">
      <c r="A481" s="7" t="s">
        <v>129</v>
      </c>
      <c r="B481" t="s">
        <v>30</v>
      </c>
      <c r="C481" t="s">
        <v>25</v>
      </c>
      <c r="D481" t="s">
        <v>26</v>
      </c>
      <c r="E481" s="1">
        <v>0</v>
      </c>
      <c r="F481" s="1">
        <v>0</v>
      </c>
      <c r="G481" s="1">
        <v>0</v>
      </c>
      <c r="H481" s="1">
        <v>0</v>
      </c>
      <c r="I481" s="1">
        <v>0</v>
      </c>
      <c r="J481" s="50">
        <v>0</v>
      </c>
      <c r="N481" s="21"/>
      <c r="R481" s="21"/>
    </row>
    <row r="482" spans="1:18">
      <c r="A482" s="7" t="s">
        <v>129</v>
      </c>
      <c r="B482" t="s">
        <v>30</v>
      </c>
      <c r="C482" t="s">
        <v>22</v>
      </c>
      <c r="D482" t="s">
        <v>23</v>
      </c>
      <c r="E482" s="1">
        <v>1.1927113639254899E-3</v>
      </c>
      <c r="F482" s="1">
        <v>5.0427538581492098E-5</v>
      </c>
      <c r="G482" s="1">
        <v>5.9699244816082096E-3</v>
      </c>
      <c r="H482" s="1">
        <v>2.1791364976539001E-4</v>
      </c>
      <c r="I482" s="1">
        <v>7.1626358455337E-3</v>
      </c>
      <c r="J482" s="50">
        <v>2.6834118834688199E-4</v>
      </c>
      <c r="N482" s="21"/>
      <c r="R482" s="21"/>
    </row>
    <row r="483" spans="1:18">
      <c r="A483" s="7" t="s">
        <v>130</v>
      </c>
      <c r="B483" t="s">
        <v>30</v>
      </c>
      <c r="C483" t="s">
        <v>2</v>
      </c>
      <c r="D483" t="s">
        <v>3</v>
      </c>
      <c r="E483" s="1">
        <v>3.82493776856924E-2</v>
      </c>
      <c r="F483" s="1">
        <v>4.4807701088225203E-2</v>
      </c>
      <c r="G483" s="1">
        <v>1.37447765323111E-2</v>
      </c>
      <c r="H483" s="1">
        <v>8.6580935220222296E-3</v>
      </c>
      <c r="I483" s="1">
        <v>5.1994154218003498E-2</v>
      </c>
      <c r="J483" s="50">
        <v>5.3465794610247398E-2</v>
      </c>
      <c r="N483" s="21"/>
      <c r="R483" s="21"/>
    </row>
    <row r="484" spans="1:18">
      <c r="A484" s="7" t="s">
        <v>130</v>
      </c>
      <c r="B484" t="s">
        <v>30</v>
      </c>
      <c r="C484" t="s">
        <v>4</v>
      </c>
      <c r="D484" t="s">
        <v>5</v>
      </c>
      <c r="E484" s="1">
        <v>5.1651793535009503E-5</v>
      </c>
      <c r="F484" s="1">
        <v>1.9798018854290901E-3</v>
      </c>
      <c r="G484" s="1">
        <v>0</v>
      </c>
      <c r="H484" s="1">
        <v>0</v>
      </c>
      <c r="I484" s="1">
        <v>5.1651793535009503E-5</v>
      </c>
      <c r="J484" s="50">
        <v>1.9798018854290901E-3</v>
      </c>
      <c r="N484" s="21"/>
      <c r="R484" s="21"/>
    </row>
    <row r="485" spans="1:18">
      <c r="A485" s="7" t="s">
        <v>130</v>
      </c>
      <c r="B485" t="s">
        <v>30</v>
      </c>
      <c r="C485" t="s">
        <v>6</v>
      </c>
      <c r="D485" t="s">
        <v>7</v>
      </c>
      <c r="E485" s="1">
        <v>1.43243735498157E-6</v>
      </c>
      <c r="F485" s="1">
        <v>3.1039586683483299E-6</v>
      </c>
      <c r="G485" s="1">
        <v>0.123861846072047</v>
      </c>
      <c r="H485" s="1">
        <v>0.19964627315973901</v>
      </c>
      <c r="I485" s="1">
        <v>0.123863278509402</v>
      </c>
      <c r="J485" s="50">
        <v>0.199649377118407</v>
      </c>
      <c r="N485" s="21"/>
      <c r="R485" s="21"/>
    </row>
    <row r="486" spans="1:18">
      <c r="A486" s="7" t="s">
        <v>130</v>
      </c>
      <c r="B486" t="s">
        <v>30</v>
      </c>
      <c r="C486" t="s">
        <v>8</v>
      </c>
      <c r="D486" t="s">
        <v>9</v>
      </c>
      <c r="E486" s="1">
        <v>1.31729574575135E-2</v>
      </c>
      <c r="F486" s="1">
        <v>4.8636472631708302E-3</v>
      </c>
      <c r="G486" s="1">
        <v>1.8548372469322699E-2</v>
      </c>
      <c r="H486" s="1">
        <v>7.4803569530945404E-3</v>
      </c>
      <c r="I486" s="1">
        <v>3.1721329926836198E-2</v>
      </c>
      <c r="J486" s="50">
        <v>1.23440042162654E-2</v>
      </c>
      <c r="N486" s="21"/>
      <c r="R486" s="21"/>
    </row>
    <row r="487" spans="1:18">
      <c r="A487" s="7" t="s">
        <v>130</v>
      </c>
      <c r="B487" t="s">
        <v>30</v>
      </c>
      <c r="C487" t="s">
        <v>10</v>
      </c>
      <c r="D487" t="s">
        <v>11</v>
      </c>
      <c r="E487" s="1">
        <v>3.6439211428851699E-3</v>
      </c>
      <c r="F487" s="1">
        <v>1.33913847179231E-3</v>
      </c>
      <c r="G487" s="1">
        <v>8.8768063280141394E-3</v>
      </c>
      <c r="H487" s="1">
        <v>8.8202514593392102E-3</v>
      </c>
      <c r="I487" s="1">
        <v>1.2520727470899299E-2</v>
      </c>
      <c r="J487" s="50">
        <v>1.01593899311315E-2</v>
      </c>
      <c r="N487" s="21"/>
      <c r="R487" s="21"/>
    </row>
    <row r="488" spans="1:18">
      <c r="A488" s="7" t="s">
        <v>130</v>
      </c>
      <c r="B488" t="s">
        <v>30</v>
      </c>
      <c r="C488" t="s">
        <v>12</v>
      </c>
      <c r="D488" t="s">
        <v>13</v>
      </c>
      <c r="E488" s="1">
        <v>1.88722935598594E-2</v>
      </c>
      <c r="F488" s="1">
        <v>2.6384540152266898E-3</v>
      </c>
      <c r="G488" s="1">
        <v>9.8394956747127407E-3</v>
      </c>
      <c r="H488" s="1">
        <v>1.81080573457352E-3</v>
      </c>
      <c r="I488" s="1">
        <v>2.8711789234572099E-2</v>
      </c>
      <c r="J488" s="50">
        <v>4.4492597498002103E-3</v>
      </c>
      <c r="N488" s="21"/>
      <c r="R488" s="21"/>
    </row>
    <row r="489" spans="1:18">
      <c r="A489" s="7" t="s">
        <v>130</v>
      </c>
      <c r="B489" t="s">
        <v>30</v>
      </c>
      <c r="C489" t="s">
        <v>14</v>
      </c>
      <c r="D489" t="s">
        <v>15</v>
      </c>
      <c r="E489" s="1">
        <v>1.9304610299228701E-2</v>
      </c>
      <c r="F489" s="1">
        <v>2.16299281154122E-2</v>
      </c>
      <c r="G489" s="1">
        <v>1.32737150690968E-2</v>
      </c>
      <c r="H489" s="1">
        <v>8.08644083166455E-3</v>
      </c>
      <c r="I489" s="1">
        <v>3.25783253683255E-2</v>
      </c>
      <c r="J489" s="50">
        <v>2.9716368947076799E-2</v>
      </c>
      <c r="N489" s="21"/>
      <c r="R489" s="21"/>
    </row>
    <row r="490" spans="1:18">
      <c r="A490" s="7" t="s">
        <v>130</v>
      </c>
      <c r="B490" t="s">
        <v>30</v>
      </c>
      <c r="C490" t="s">
        <v>16</v>
      </c>
      <c r="D490" t="s">
        <v>17</v>
      </c>
      <c r="E490" s="1">
        <v>8.6609189575090201E-2</v>
      </c>
      <c r="F490" s="1">
        <v>1.20862909978602E-2</v>
      </c>
      <c r="G490" s="1">
        <v>2.55953033666249E-2</v>
      </c>
      <c r="H490" s="1">
        <v>3.9974165401036998E-3</v>
      </c>
      <c r="I490" s="1">
        <v>0.112204492941715</v>
      </c>
      <c r="J490" s="50">
        <v>1.6083707537963898E-2</v>
      </c>
      <c r="N490" s="21"/>
      <c r="R490" s="21"/>
    </row>
    <row r="491" spans="1:18">
      <c r="A491" s="7" t="s">
        <v>130</v>
      </c>
      <c r="B491" t="s">
        <v>30</v>
      </c>
      <c r="C491" t="s">
        <v>18</v>
      </c>
      <c r="D491" t="s">
        <v>19</v>
      </c>
      <c r="E491" s="1">
        <v>0.35191606048964003</v>
      </c>
      <c r="F491" s="1">
        <v>2.2681930029182E-2</v>
      </c>
      <c r="G491" s="1">
        <v>7.2549249157348894E-2</v>
      </c>
      <c r="H491" s="1">
        <v>1.1674963522531501E-2</v>
      </c>
      <c r="I491" s="1">
        <v>0.42446530964698898</v>
      </c>
      <c r="J491" s="50">
        <v>3.4356893551713501E-2</v>
      </c>
      <c r="N491" s="21"/>
      <c r="R491" s="21"/>
    </row>
    <row r="492" spans="1:18">
      <c r="A492" s="7" t="s">
        <v>130</v>
      </c>
      <c r="B492" t="s">
        <v>30</v>
      </c>
      <c r="C492" t="s">
        <v>20</v>
      </c>
      <c r="D492" t="s">
        <v>21</v>
      </c>
      <c r="E492" s="1">
        <v>5.7410710448103703</v>
      </c>
      <c r="F492" s="1">
        <v>0.91833449995201599</v>
      </c>
      <c r="G492" s="1">
        <v>0.69348558853611697</v>
      </c>
      <c r="H492" s="1">
        <v>0.13954522398225799</v>
      </c>
      <c r="I492" s="1">
        <v>6.4345566333464896</v>
      </c>
      <c r="J492" s="50">
        <v>1.0578797239342701</v>
      </c>
      <c r="N492" s="21"/>
      <c r="R492" s="21"/>
    </row>
    <row r="493" spans="1:18">
      <c r="A493" s="7" t="s">
        <v>130</v>
      </c>
      <c r="B493" t="s">
        <v>30</v>
      </c>
      <c r="C493" t="s">
        <v>25</v>
      </c>
      <c r="D493" t="s">
        <v>26</v>
      </c>
      <c r="E493" s="1">
        <v>0</v>
      </c>
      <c r="F493" s="1">
        <v>0</v>
      </c>
      <c r="G493" s="1">
        <v>0</v>
      </c>
      <c r="H493" s="1">
        <v>0</v>
      </c>
      <c r="I493" s="1">
        <v>0</v>
      </c>
      <c r="J493" s="50">
        <v>0</v>
      </c>
      <c r="N493" s="21"/>
      <c r="R493" s="21"/>
    </row>
    <row r="494" spans="1:18">
      <c r="A494" s="7" t="s">
        <v>130</v>
      </c>
      <c r="B494" t="s">
        <v>30</v>
      </c>
      <c r="C494" t="s">
        <v>22</v>
      </c>
      <c r="D494" t="s">
        <v>23</v>
      </c>
      <c r="E494" s="1">
        <v>1.8744941991369601E-4</v>
      </c>
      <c r="F494" s="1">
        <v>7.93817344458504E-6</v>
      </c>
      <c r="G494" s="1">
        <v>1.1854713910181699E-4</v>
      </c>
      <c r="H494" s="1">
        <v>4.3951002153266897E-6</v>
      </c>
      <c r="I494" s="1">
        <v>3.0599655901551303E-4</v>
      </c>
      <c r="J494" s="50">
        <v>1.2333273659911699E-5</v>
      </c>
      <c r="N494" s="21"/>
      <c r="R494" s="21"/>
    </row>
    <row r="495" spans="1:18">
      <c r="A495" s="7" t="s">
        <v>131</v>
      </c>
      <c r="B495" t="s">
        <v>30</v>
      </c>
      <c r="C495" t="s">
        <v>2</v>
      </c>
      <c r="D495" t="s">
        <v>3</v>
      </c>
      <c r="E495" s="1">
        <v>8.9074685263375197E-2</v>
      </c>
      <c r="F495" s="1">
        <v>0.10412297525820099</v>
      </c>
      <c r="G495" s="1">
        <v>1.8752140596398899E-2</v>
      </c>
      <c r="H495" s="1">
        <v>1.9887885556784599E-2</v>
      </c>
      <c r="I495" s="1">
        <v>0.107826825859774</v>
      </c>
      <c r="J495" s="50">
        <v>0.124010860814986</v>
      </c>
      <c r="N495" s="21"/>
      <c r="R495" s="21"/>
    </row>
    <row r="496" spans="1:18">
      <c r="A496" s="7" t="s">
        <v>131</v>
      </c>
      <c r="B496" t="s">
        <v>30</v>
      </c>
      <c r="C496" t="s">
        <v>4</v>
      </c>
      <c r="D496" t="s">
        <v>5</v>
      </c>
      <c r="E496" s="1">
        <v>4.7525481938720597E-5</v>
      </c>
      <c r="F496" s="1">
        <v>2.3454900332751001E-3</v>
      </c>
      <c r="G496" s="1">
        <v>1.5113859962981699E-3</v>
      </c>
      <c r="H496" s="1">
        <v>2.7140345356821801E-2</v>
      </c>
      <c r="I496" s="1">
        <v>1.55891147823689E-3</v>
      </c>
      <c r="J496" s="50">
        <v>2.9485835390096901E-2</v>
      </c>
      <c r="N496" s="21"/>
      <c r="R496" s="21"/>
    </row>
    <row r="497" spans="1:18">
      <c r="A497" s="7" t="s">
        <v>131</v>
      </c>
      <c r="B497" t="s">
        <v>30</v>
      </c>
      <c r="C497" t="s">
        <v>6</v>
      </c>
      <c r="D497" t="s">
        <v>7</v>
      </c>
      <c r="E497" s="1">
        <v>3.7797744277633501E-7</v>
      </c>
      <c r="F497" s="1">
        <v>7.8431643236758503E-7</v>
      </c>
      <c r="G497" s="1">
        <v>5.6347062146615105E-4</v>
      </c>
      <c r="H497" s="1">
        <v>1.24960654461266E-3</v>
      </c>
      <c r="I497" s="1">
        <v>5.6384859890892705E-4</v>
      </c>
      <c r="J497" s="50">
        <v>1.2503908610450301E-3</v>
      </c>
      <c r="N497" s="21"/>
      <c r="R497" s="21"/>
    </row>
    <row r="498" spans="1:18">
      <c r="A498" s="7" t="s">
        <v>131</v>
      </c>
      <c r="B498" t="s">
        <v>30</v>
      </c>
      <c r="C498" t="s">
        <v>8</v>
      </c>
      <c r="D498" t="s">
        <v>9</v>
      </c>
      <c r="E498" s="1">
        <v>1.41390487671646E-2</v>
      </c>
      <c r="F498" s="1">
        <v>5.2301839842621E-3</v>
      </c>
      <c r="G498" s="1">
        <v>4.7316125450559098E-2</v>
      </c>
      <c r="H498" s="1">
        <v>1.9154323985832899E-2</v>
      </c>
      <c r="I498" s="1">
        <v>6.1455174217723701E-2</v>
      </c>
      <c r="J498" s="50">
        <v>2.4384507970095001E-2</v>
      </c>
      <c r="N498" s="21"/>
      <c r="R498" s="21"/>
    </row>
    <row r="499" spans="1:18">
      <c r="A499" s="7" t="s">
        <v>131</v>
      </c>
      <c r="B499" t="s">
        <v>30</v>
      </c>
      <c r="C499" t="s">
        <v>10</v>
      </c>
      <c r="D499" t="s">
        <v>11</v>
      </c>
      <c r="E499" s="1">
        <v>6.7402374218451097E-3</v>
      </c>
      <c r="F499" s="1">
        <v>2.5710921024802401E-3</v>
      </c>
      <c r="G499" s="1">
        <v>5.7647443517737797E-2</v>
      </c>
      <c r="H499" s="1">
        <v>0.114542964863083</v>
      </c>
      <c r="I499" s="1">
        <v>6.43876809395829E-2</v>
      </c>
      <c r="J499" s="50">
        <v>0.117114056965563</v>
      </c>
      <c r="N499" s="21"/>
      <c r="R499" s="21"/>
    </row>
    <row r="500" spans="1:18">
      <c r="A500" s="7" t="s">
        <v>131</v>
      </c>
      <c r="B500" t="s">
        <v>30</v>
      </c>
      <c r="C500" t="s">
        <v>12</v>
      </c>
      <c r="D500" t="s">
        <v>13</v>
      </c>
      <c r="E500" s="1">
        <v>3.0790451467276499E-2</v>
      </c>
      <c r="F500" s="1">
        <v>4.2157153542473902E-3</v>
      </c>
      <c r="G500" s="1">
        <v>9.4193041397264698E-3</v>
      </c>
      <c r="H500" s="1">
        <v>1.7423036979963E-3</v>
      </c>
      <c r="I500" s="1">
        <v>4.0209755607003003E-2</v>
      </c>
      <c r="J500" s="50">
        <v>5.9580190522436896E-3</v>
      </c>
      <c r="N500" s="21"/>
      <c r="R500" s="21"/>
    </row>
    <row r="501" spans="1:18">
      <c r="A501" s="7" t="s">
        <v>131</v>
      </c>
      <c r="B501" t="s">
        <v>30</v>
      </c>
      <c r="C501" t="s">
        <v>14</v>
      </c>
      <c r="D501" t="s">
        <v>15</v>
      </c>
      <c r="E501" s="1">
        <v>2.94992707145584E-2</v>
      </c>
      <c r="F501" s="1">
        <v>3.3180157139893703E-2</v>
      </c>
      <c r="G501" s="1">
        <v>3.6748384530299098E-2</v>
      </c>
      <c r="H501" s="1">
        <v>2.2706996586201299E-2</v>
      </c>
      <c r="I501" s="1">
        <v>6.6247655244857498E-2</v>
      </c>
      <c r="J501" s="50">
        <v>5.5887153726094999E-2</v>
      </c>
      <c r="N501" s="21"/>
      <c r="R501" s="21"/>
    </row>
    <row r="502" spans="1:18">
      <c r="A502" s="7" t="s">
        <v>131</v>
      </c>
      <c r="B502" t="s">
        <v>30</v>
      </c>
      <c r="C502" t="s">
        <v>16</v>
      </c>
      <c r="D502" t="s">
        <v>17</v>
      </c>
      <c r="E502" s="1">
        <v>0.15090931031284899</v>
      </c>
      <c r="F502" s="1">
        <v>2.0408669176023998E-2</v>
      </c>
      <c r="G502" s="1">
        <v>5.317012960511E-2</v>
      </c>
      <c r="H502" s="1">
        <v>8.6576124680886705E-3</v>
      </c>
      <c r="I502" s="1">
        <v>0.20407943991795899</v>
      </c>
      <c r="J502" s="50">
        <v>2.9066281644112599E-2</v>
      </c>
      <c r="N502" s="21"/>
      <c r="R502" s="21"/>
    </row>
    <row r="503" spans="1:18">
      <c r="A503" s="7" t="s">
        <v>131</v>
      </c>
      <c r="B503" t="s">
        <v>30</v>
      </c>
      <c r="C503" t="s">
        <v>18</v>
      </c>
      <c r="D503" t="s">
        <v>19</v>
      </c>
      <c r="E503" s="1">
        <v>0.42007422789459897</v>
      </c>
      <c r="F503" s="1">
        <v>2.7149304540813698E-2</v>
      </c>
      <c r="G503" s="1">
        <v>9.5590495709370796E-2</v>
      </c>
      <c r="H503" s="1">
        <v>1.5381397745196E-2</v>
      </c>
      <c r="I503" s="1">
        <v>0.51566472360396998</v>
      </c>
      <c r="J503" s="50">
        <v>4.2530702286009699E-2</v>
      </c>
      <c r="N503" s="21"/>
      <c r="R503" s="21"/>
    </row>
    <row r="504" spans="1:18">
      <c r="A504" s="7" t="s">
        <v>131</v>
      </c>
      <c r="B504" t="s">
        <v>30</v>
      </c>
      <c r="C504" t="s">
        <v>20</v>
      </c>
      <c r="D504" t="s">
        <v>21</v>
      </c>
      <c r="E504" s="1">
        <v>0.70172360813762402</v>
      </c>
      <c r="F504" s="1">
        <v>0.11187190530598499</v>
      </c>
      <c r="G504" s="1">
        <v>1.28682812069128E-2</v>
      </c>
      <c r="H504" s="1">
        <v>2.58633525473585E-3</v>
      </c>
      <c r="I504" s="1">
        <v>0.71459188934453699</v>
      </c>
      <c r="J504" s="50">
        <v>0.114458240560721</v>
      </c>
      <c r="N504" s="21"/>
      <c r="R504" s="21"/>
    </row>
    <row r="505" spans="1:18">
      <c r="A505" s="7" t="s">
        <v>131</v>
      </c>
      <c r="B505" t="s">
        <v>30</v>
      </c>
      <c r="C505" t="s">
        <v>25</v>
      </c>
      <c r="D505" t="s">
        <v>26</v>
      </c>
      <c r="E505" s="1">
        <v>0</v>
      </c>
      <c r="F505" s="1">
        <v>0</v>
      </c>
      <c r="G505" s="1">
        <v>0</v>
      </c>
      <c r="H505" s="1">
        <v>0</v>
      </c>
      <c r="I505" s="1">
        <v>0</v>
      </c>
      <c r="J505" s="50">
        <v>0</v>
      </c>
      <c r="N505" s="21"/>
      <c r="R505" s="21"/>
    </row>
    <row r="506" spans="1:18">
      <c r="A506" s="7" t="s">
        <v>131</v>
      </c>
      <c r="B506" t="s">
        <v>30</v>
      </c>
      <c r="C506" t="s">
        <v>22</v>
      </c>
      <c r="D506" t="s">
        <v>23</v>
      </c>
      <c r="E506" s="1">
        <v>6.3251831232271401E-4</v>
      </c>
      <c r="F506" s="1">
        <v>2.6624779629047001E-5</v>
      </c>
      <c r="G506" s="1">
        <v>2.1126465085552501E-3</v>
      </c>
      <c r="H506" s="1">
        <v>7.7708225396294696E-5</v>
      </c>
      <c r="I506" s="1">
        <v>2.7451648208779598E-3</v>
      </c>
      <c r="J506" s="50">
        <v>1.0433300502534201E-4</v>
      </c>
      <c r="N506" s="21"/>
      <c r="R506" s="21"/>
    </row>
    <row r="507" spans="1:18">
      <c r="A507" s="7" t="s">
        <v>132</v>
      </c>
      <c r="B507" t="s">
        <v>30</v>
      </c>
      <c r="C507" t="s">
        <v>2</v>
      </c>
      <c r="D507" t="s">
        <v>3</v>
      </c>
      <c r="E507" s="1">
        <v>0.16470020988192799</v>
      </c>
      <c r="F507" s="1">
        <v>0.19217217138758599</v>
      </c>
      <c r="G507" s="1">
        <v>9.5910288961557399E-2</v>
      </c>
      <c r="H507" s="1">
        <v>0.113688260414368</v>
      </c>
      <c r="I507" s="1">
        <v>0.26061049884348497</v>
      </c>
      <c r="J507" s="50">
        <v>0.30586043180195299</v>
      </c>
      <c r="N507" s="21"/>
      <c r="R507" s="21"/>
    </row>
    <row r="508" spans="1:18">
      <c r="A508" s="7" t="s">
        <v>132</v>
      </c>
      <c r="B508" t="s">
        <v>30</v>
      </c>
      <c r="C508" t="s">
        <v>4</v>
      </c>
      <c r="D508" t="s">
        <v>5</v>
      </c>
      <c r="E508" s="1">
        <v>1.20216553424976E-4</v>
      </c>
      <c r="F508" s="1">
        <v>5.4099192053469096E-3</v>
      </c>
      <c r="G508" s="1">
        <v>0</v>
      </c>
      <c r="H508" s="1">
        <v>0</v>
      </c>
      <c r="I508" s="1">
        <v>1.20216553424976E-4</v>
      </c>
      <c r="J508" s="50">
        <v>5.4099192053469096E-3</v>
      </c>
      <c r="N508" s="21"/>
      <c r="R508" s="21"/>
    </row>
    <row r="509" spans="1:18">
      <c r="A509" s="7" t="s">
        <v>132</v>
      </c>
      <c r="B509" t="s">
        <v>30</v>
      </c>
      <c r="C509" t="s">
        <v>6</v>
      </c>
      <c r="D509" t="s">
        <v>7</v>
      </c>
      <c r="E509" s="1">
        <v>1.0471987666809801E-6</v>
      </c>
      <c r="F509" s="1">
        <v>2.27488929901722E-6</v>
      </c>
      <c r="G509" s="1">
        <v>2.8538309907592402E-3</v>
      </c>
      <c r="H509" s="1">
        <v>6.3266458779306601E-3</v>
      </c>
      <c r="I509" s="1">
        <v>2.8548781895259201E-3</v>
      </c>
      <c r="J509" s="50">
        <v>6.32892076722968E-3</v>
      </c>
      <c r="N509" s="21"/>
      <c r="R509" s="21"/>
    </row>
    <row r="510" spans="1:18">
      <c r="A510" s="7" t="s">
        <v>132</v>
      </c>
      <c r="B510" t="s">
        <v>30</v>
      </c>
      <c r="C510" t="s">
        <v>8</v>
      </c>
      <c r="D510" t="s">
        <v>9</v>
      </c>
      <c r="E510" s="1">
        <v>4.3664129833096102E-2</v>
      </c>
      <c r="F510" s="1">
        <v>1.6090530085986099E-2</v>
      </c>
      <c r="G510" s="1">
        <v>0.233167702780014</v>
      </c>
      <c r="H510" s="1">
        <v>9.38720430490214E-2</v>
      </c>
      <c r="I510" s="1">
        <v>0.27683183261311001</v>
      </c>
      <c r="J510" s="50">
        <v>0.109962573135007</v>
      </c>
      <c r="N510" s="21"/>
      <c r="R510" s="21"/>
    </row>
    <row r="511" spans="1:18">
      <c r="A511" s="7" t="s">
        <v>132</v>
      </c>
      <c r="B511" t="s">
        <v>30</v>
      </c>
      <c r="C511" t="s">
        <v>10</v>
      </c>
      <c r="D511" t="s">
        <v>11</v>
      </c>
      <c r="E511" s="1">
        <v>1.6511777788929798E-2</v>
      </c>
      <c r="F511" s="1">
        <v>6.1309835929594199E-3</v>
      </c>
      <c r="G511" s="1">
        <v>6.4570009716313201E-2</v>
      </c>
      <c r="H511" s="1">
        <v>5.0722259518299603E-2</v>
      </c>
      <c r="I511" s="1">
        <v>8.1081787505243003E-2</v>
      </c>
      <c r="J511" s="50">
        <v>5.6853243111259E-2</v>
      </c>
      <c r="N511" s="21"/>
      <c r="R511" s="21"/>
    </row>
    <row r="512" spans="1:18">
      <c r="A512" s="7" t="s">
        <v>132</v>
      </c>
      <c r="B512" t="s">
        <v>30</v>
      </c>
      <c r="C512" t="s">
        <v>12</v>
      </c>
      <c r="D512" t="s">
        <v>13</v>
      </c>
      <c r="E512" s="1">
        <v>5.6802831526535598E-2</v>
      </c>
      <c r="F512" s="1">
        <v>7.7283487037982899E-3</v>
      </c>
      <c r="G512" s="1">
        <v>3.89951846360874E-2</v>
      </c>
      <c r="H512" s="1">
        <v>7.1463844626228198E-3</v>
      </c>
      <c r="I512" s="1">
        <v>9.5798016162622998E-2</v>
      </c>
      <c r="J512" s="50">
        <v>1.48747331664211E-2</v>
      </c>
      <c r="N512" s="21"/>
      <c r="R512" s="21"/>
    </row>
    <row r="513" spans="1:18">
      <c r="A513" s="7" t="s">
        <v>132</v>
      </c>
      <c r="B513" t="s">
        <v>30</v>
      </c>
      <c r="C513" t="s">
        <v>14</v>
      </c>
      <c r="D513" t="s">
        <v>15</v>
      </c>
      <c r="E513" s="1">
        <v>6.3314768269619903E-2</v>
      </c>
      <c r="F513" s="1">
        <v>7.0698434833708398E-2</v>
      </c>
      <c r="G513" s="1">
        <v>2.65588214048086E-2</v>
      </c>
      <c r="H513" s="1">
        <v>1.5008091171169999E-2</v>
      </c>
      <c r="I513" s="1">
        <v>8.9873589674428503E-2</v>
      </c>
      <c r="J513" s="50">
        <v>8.5706526004878394E-2</v>
      </c>
      <c r="N513" s="21"/>
      <c r="R513" s="21"/>
    </row>
    <row r="514" spans="1:18">
      <c r="A514" s="7" t="s">
        <v>132</v>
      </c>
      <c r="B514" t="s">
        <v>30</v>
      </c>
      <c r="C514" t="s">
        <v>16</v>
      </c>
      <c r="D514" t="s">
        <v>17</v>
      </c>
      <c r="E514" s="1">
        <v>0.99286671987414798</v>
      </c>
      <c r="F514" s="1">
        <v>0.12739380104499701</v>
      </c>
      <c r="G514" s="1">
        <v>0.41348665150024699</v>
      </c>
      <c r="H514" s="1">
        <v>4.9446012209373301E-2</v>
      </c>
      <c r="I514" s="1">
        <v>1.4063533713744001</v>
      </c>
      <c r="J514" s="50">
        <v>0.17683981325437001</v>
      </c>
      <c r="N514" s="21"/>
      <c r="R514" s="21"/>
    </row>
    <row r="515" spans="1:18">
      <c r="A515" s="7" t="s">
        <v>132</v>
      </c>
      <c r="B515" t="s">
        <v>30</v>
      </c>
      <c r="C515" t="s">
        <v>18</v>
      </c>
      <c r="D515" t="s">
        <v>19</v>
      </c>
      <c r="E515" s="1">
        <v>1.0829779890851401</v>
      </c>
      <c r="F515" s="1">
        <v>7.0182700437461804E-2</v>
      </c>
      <c r="G515" s="1">
        <v>0.14308903873412601</v>
      </c>
      <c r="H515" s="1">
        <v>2.3332785723558899E-2</v>
      </c>
      <c r="I515" s="1">
        <v>1.22606702781927</v>
      </c>
      <c r="J515" s="50">
        <v>9.3515486161020706E-2</v>
      </c>
      <c r="N515" s="21"/>
      <c r="R515" s="21"/>
    </row>
    <row r="516" spans="1:18">
      <c r="A516" s="7" t="s">
        <v>132</v>
      </c>
      <c r="B516" t="s">
        <v>30</v>
      </c>
      <c r="C516" t="s">
        <v>20</v>
      </c>
      <c r="D516" t="s">
        <v>21</v>
      </c>
      <c r="E516" s="1">
        <v>10.547742699419</v>
      </c>
      <c r="F516" s="1">
        <v>1.68888534050826</v>
      </c>
      <c r="G516" s="1">
        <v>1.5613485621729</v>
      </c>
      <c r="H516" s="1">
        <v>0.31433721458192698</v>
      </c>
      <c r="I516" s="1">
        <v>12.1090912615919</v>
      </c>
      <c r="J516" s="50">
        <v>2.0032225550901899</v>
      </c>
      <c r="N516" s="21"/>
      <c r="R516" s="21"/>
    </row>
    <row r="517" spans="1:18">
      <c r="A517" s="7" t="s">
        <v>132</v>
      </c>
      <c r="B517" t="s">
        <v>30</v>
      </c>
      <c r="C517" t="s">
        <v>25</v>
      </c>
      <c r="D517" t="s">
        <v>26</v>
      </c>
      <c r="E517" s="1">
        <v>0</v>
      </c>
      <c r="F517" s="1">
        <v>0</v>
      </c>
      <c r="G517" s="1">
        <v>0</v>
      </c>
      <c r="H517" s="1">
        <v>0</v>
      </c>
      <c r="I517" s="1">
        <v>0</v>
      </c>
      <c r="J517" s="50">
        <v>0</v>
      </c>
      <c r="N517" s="21"/>
      <c r="R517" s="21"/>
    </row>
    <row r="518" spans="1:18">
      <c r="A518" s="7" t="s">
        <v>132</v>
      </c>
      <c r="B518" t="s">
        <v>30</v>
      </c>
      <c r="C518" t="s">
        <v>22</v>
      </c>
      <c r="D518" t="s">
        <v>23</v>
      </c>
      <c r="E518" s="1">
        <v>8.3008729979291605E-4</v>
      </c>
      <c r="F518" s="1">
        <v>3.5383820290930603E-5</v>
      </c>
      <c r="G518" s="1">
        <v>1.37255484036859E-3</v>
      </c>
      <c r="H518" s="1">
        <v>5.1137776263612697E-5</v>
      </c>
      <c r="I518" s="1">
        <v>2.2026421401615099E-3</v>
      </c>
      <c r="J518" s="50">
        <v>8.6521596554543307E-5</v>
      </c>
      <c r="N518" s="21"/>
      <c r="R518" s="21"/>
    </row>
    <row r="519" spans="1:18">
      <c r="A519" s="7" t="s">
        <v>133</v>
      </c>
      <c r="B519" t="s">
        <v>30</v>
      </c>
      <c r="C519" t="s">
        <v>2</v>
      </c>
      <c r="D519" t="s">
        <v>3</v>
      </c>
      <c r="E519" s="1">
        <v>4.3983160179829797E-2</v>
      </c>
      <c r="F519" s="1">
        <v>5.1951727304808203E-2</v>
      </c>
      <c r="G519" s="1">
        <v>1.9977135281020499E-2</v>
      </c>
      <c r="H519" s="1">
        <v>1.6112784324771E-2</v>
      </c>
      <c r="I519" s="1">
        <v>6.3960295460850303E-2</v>
      </c>
      <c r="J519" s="50">
        <v>6.8064511629579202E-2</v>
      </c>
      <c r="N519" s="21"/>
      <c r="R519" s="21"/>
    </row>
    <row r="520" spans="1:18">
      <c r="A520" s="7" t="s">
        <v>133</v>
      </c>
      <c r="B520" t="s">
        <v>30</v>
      </c>
      <c r="C520" t="s">
        <v>4</v>
      </c>
      <c r="D520" t="s">
        <v>5</v>
      </c>
      <c r="E520" s="1">
        <v>3.1172878943738801E-5</v>
      </c>
      <c r="F520" s="1">
        <v>1.4579626907771999E-3</v>
      </c>
      <c r="G520" s="1">
        <v>0</v>
      </c>
      <c r="H520" s="1">
        <v>0</v>
      </c>
      <c r="I520" s="1">
        <v>3.1172878943738801E-5</v>
      </c>
      <c r="J520" s="50">
        <v>1.4579626907771999E-3</v>
      </c>
      <c r="N520" s="21"/>
      <c r="R520" s="21"/>
    </row>
    <row r="521" spans="1:18">
      <c r="A521" s="7" t="s">
        <v>133</v>
      </c>
      <c r="B521" t="s">
        <v>30</v>
      </c>
      <c r="C521" t="s">
        <v>6</v>
      </c>
      <c r="D521" t="s">
        <v>7</v>
      </c>
      <c r="E521" s="1">
        <v>1.05915295831185E-7</v>
      </c>
      <c r="F521" s="1">
        <v>2.35301232150683E-7</v>
      </c>
      <c r="G521" s="1">
        <v>7.3180162510923298E-5</v>
      </c>
      <c r="H521" s="1">
        <v>1.6231630322287801E-4</v>
      </c>
      <c r="I521" s="1">
        <v>7.3286077806754504E-5</v>
      </c>
      <c r="J521" s="50">
        <v>1.6255160445502901E-4</v>
      </c>
      <c r="N521" s="21"/>
      <c r="R521" s="21"/>
    </row>
    <row r="522" spans="1:18">
      <c r="A522" s="7" t="s">
        <v>133</v>
      </c>
      <c r="B522" t="s">
        <v>30</v>
      </c>
      <c r="C522" t="s">
        <v>8</v>
      </c>
      <c r="D522" t="s">
        <v>9</v>
      </c>
      <c r="E522" s="1">
        <v>1.13516670140991E-2</v>
      </c>
      <c r="F522" s="1">
        <v>4.1898478603302801E-3</v>
      </c>
      <c r="G522" s="1">
        <v>0.137103046961248</v>
      </c>
      <c r="H522" s="1">
        <v>5.5362416043865298E-2</v>
      </c>
      <c r="I522" s="1">
        <v>0.14845471397534701</v>
      </c>
      <c r="J522" s="50">
        <v>5.9552263904195601E-2</v>
      </c>
      <c r="N522" s="21"/>
      <c r="R522" s="21"/>
    </row>
    <row r="523" spans="1:18">
      <c r="A523" s="7" t="s">
        <v>133</v>
      </c>
      <c r="B523" t="s">
        <v>30</v>
      </c>
      <c r="C523" t="s">
        <v>10</v>
      </c>
      <c r="D523" t="s">
        <v>11</v>
      </c>
      <c r="E523" s="1">
        <v>3.3467667152692602E-3</v>
      </c>
      <c r="F523" s="1">
        <v>1.2987996772024901E-3</v>
      </c>
      <c r="G523" s="1">
        <v>9.6729698539061004E-3</v>
      </c>
      <c r="H523" s="1">
        <v>1.3272852000781E-2</v>
      </c>
      <c r="I523" s="1">
        <v>1.30197365691754E-2</v>
      </c>
      <c r="J523" s="50">
        <v>1.4571651677983501E-2</v>
      </c>
      <c r="N523" s="21"/>
      <c r="R523" s="21"/>
    </row>
    <row r="524" spans="1:18">
      <c r="A524" s="7" t="s">
        <v>133</v>
      </c>
      <c r="B524" t="s">
        <v>30</v>
      </c>
      <c r="C524" t="s">
        <v>12</v>
      </c>
      <c r="D524" t="s">
        <v>13</v>
      </c>
      <c r="E524" s="1">
        <v>1.5732795469483599E-2</v>
      </c>
      <c r="F524" s="1">
        <v>2.12665141445142E-3</v>
      </c>
      <c r="G524" s="1">
        <v>1.3844448684670999E-2</v>
      </c>
      <c r="H524" s="1">
        <v>2.5648846492734101E-3</v>
      </c>
      <c r="I524" s="1">
        <v>2.9577244154154601E-2</v>
      </c>
      <c r="J524" s="50">
        <v>4.6915360637248297E-3</v>
      </c>
      <c r="N524" s="21"/>
      <c r="R524" s="21"/>
    </row>
    <row r="525" spans="1:18">
      <c r="A525" s="7" t="s">
        <v>133</v>
      </c>
      <c r="B525" t="s">
        <v>30</v>
      </c>
      <c r="C525" t="s">
        <v>14</v>
      </c>
      <c r="D525" t="s">
        <v>15</v>
      </c>
      <c r="E525" s="1">
        <v>1.7945072314633499E-2</v>
      </c>
      <c r="F525" s="1">
        <v>2.00213646354142E-2</v>
      </c>
      <c r="G525" s="1">
        <v>6.8235660212474306E-2</v>
      </c>
      <c r="H525" s="1">
        <v>4.22027879188238E-2</v>
      </c>
      <c r="I525" s="1">
        <v>8.6180732527107798E-2</v>
      </c>
      <c r="J525" s="50">
        <v>6.2224152554238001E-2</v>
      </c>
      <c r="N525" s="21"/>
      <c r="R525" s="21"/>
    </row>
    <row r="526" spans="1:18">
      <c r="A526" s="7" t="s">
        <v>133</v>
      </c>
      <c r="B526" t="s">
        <v>30</v>
      </c>
      <c r="C526" t="s">
        <v>16</v>
      </c>
      <c r="D526" t="s">
        <v>17</v>
      </c>
      <c r="E526" s="1">
        <v>7.9241699484797701E-2</v>
      </c>
      <c r="F526" s="1">
        <v>1.18157910002434E-2</v>
      </c>
      <c r="G526" s="1">
        <v>0.117429832159968</v>
      </c>
      <c r="H526" s="1">
        <v>1.3690340465022601E-2</v>
      </c>
      <c r="I526" s="1">
        <v>0.196671531644765</v>
      </c>
      <c r="J526" s="50">
        <v>2.5506131465266001E-2</v>
      </c>
      <c r="N526" s="21"/>
      <c r="R526" s="21"/>
    </row>
    <row r="527" spans="1:18">
      <c r="A527" s="7" t="s">
        <v>133</v>
      </c>
      <c r="B527" t="s">
        <v>30</v>
      </c>
      <c r="C527" t="s">
        <v>18</v>
      </c>
      <c r="D527" t="s">
        <v>19</v>
      </c>
      <c r="E527" s="1">
        <v>0.28053002858245801</v>
      </c>
      <c r="F527" s="1">
        <v>1.8053450504663501E-2</v>
      </c>
      <c r="G527" s="1">
        <v>6.36569777409801E-2</v>
      </c>
      <c r="H527" s="1">
        <v>1.02197293663594E-2</v>
      </c>
      <c r="I527" s="1">
        <v>0.34418700632343802</v>
      </c>
      <c r="J527" s="50">
        <v>2.8273179871022899E-2</v>
      </c>
      <c r="N527" s="21"/>
      <c r="R527" s="21"/>
    </row>
    <row r="528" spans="1:18">
      <c r="A528" s="7" t="s">
        <v>133</v>
      </c>
      <c r="B528" t="s">
        <v>30</v>
      </c>
      <c r="C528" t="s">
        <v>20</v>
      </c>
      <c r="D528" t="s">
        <v>21</v>
      </c>
      <c r="E528" s="1">
        <v>0.49813796280122802</v>
      </c>
      <c r="F528" s="1">
        <v>7.9391861494601895E-2</v>
      </c>
      <c r="G528" s="1">
        <v>0.15233318765772</v>
      </c>
      <c r="H528" s="1">
        <v>3.0630116649365199E-2</v>
      </c>
      <c r="I528" s="1">
        <v>0.65047115045894799</v>
      </c>
      <c r="J528" s="50">
        <v>0.110021978143967</v>
      </c>
      <c r="N528" s="21"/>
      <c r="R528" s="21"/>
    </row>
    <row r="529" spans="1:18">
      <c r="A529" s="7" t="s">
        <v>133</v>
      </c>
      <c r="B529" t="s">
        <v>30</v>
      </c>
      <c r="C529" t="s">
        <v>25</v>
      </c>
      <c r="D529" t="s">
        <v>26</v>
      </c>
      <c r="E529" s="1">
        <v>0</v>
      </c>
      <c r="F529" s="1">
        <v>0</v>
      </c>
      <c r="G529" s="1">
        <v>0</v>
      </c>
      <c r="H529" s="1">
        <v>0</v>
      </c>
      <c r="I529" s="1">
        <v>0</v>
      </c>
      <c r="J529" s="50">
        <v>0</v>
      </c>
      <c r="N529" s="21"/>
      <c r="R529" s="21"/>
    </row>
    <row r="530" spans="1:18">
      <c r="A530" s="7" t="s">
        <v>133</v>
      </c>
      <c r="B530" t="s">
        <v>30</v>
      </c>
      <c r="C530" t="s">
        <v>22</v>
      </c>
      <c r="D530" t="s">
        <v>23</v>
      </c>
      <c r="E530" s="1">
        <v>2.4675830053338997E-4</v>
      </c>
      <c r="F530" s="1">
        <v>1.0388378456010901E-5</v>
      </c>
      <c r="G530" s="1">
        <v>7.0859269212783895E-4</v>
      </c>
      <c r="H530" s="1">
        <v>2.5818603532022901E-5</v>
      </c>
      <c r="I530" s="1">
        <v>9.5535099266122903E-4</v>
      </c>
      <c r="J530" s="50">
        <v>3.6206981988033801E-5</v>
      </c>
      <c r="N530" s="21"/>
      <c r="R530" s="21"/>
    </row>
    <row r="531" spans="1:18">
      <c r="A531" s="7" t="s">
        <v>134</v>
      </c>
      <c r="B531" t="s">
        <v>30</v>
      </c>
      <c r="C531" t="s">
        <v>2</v>
      </c>
      <c r="D531" t="s">
        <v>3</v>
      </c>
      <c r="E531" s="1">
        <v>5.2695997691324402E-2</v>
      </c>
      <c r="F531" s="1">
        <v>5.9599381037524601E-2</v>
      </c>
      <c r="G531" s="1">
        <v>2.5379052197471001E-2</v>
      </c>
      <c r="H531" s="1">
        <v>2.2350977480505699E-2</v>
      </c>
      <c r="I531" s="1">
        <v>7.8075049888795406E-2</v>
      </c>
      <c r="J531" s="50">
        <v>8.19503585180303E-2</v>
      </c>
      <c r="N531" s="21"/>
      <c r="R531" s="21"/>
    </row>
    <row r="532" spans="1:18">
      <c r="A532" s="7" t="s">
        <v>134</v>
      </c>
      <c r="B532" t="s">
        <v>30</v>
      </c>
      <c r="C532" t="s">
        <v>4</v>
      </c>
      <c r="D532" t="s">
        <v>5</v>
      </c>
      <c r="E532" s="1">
        <v>3.34136438446074E-4</v>
      </c>
      <c r="F532" s="1">
        <v>1.0573836061146801E-2</v>
      </c>
      <c r="G532" s="1">
        <v>0</v>
      </c>
      <c r="H532" s="1">
        <v>0</v>
      </c>
      <c r="I532" s="1">
        <v>3.34136438446074E-4</v>
      </c>
      <c r="J532" s="50">
        <v>1.0573836061146801E-2</v>
      </c>
      <c r="N532" s="21"/>
      <c r="R532" s="21"/>
    </row>
    <row r="533" spans="1:18">
      <c r="A533" s="7" t="s">
        <v>134</v>
      </c>
      <c r="B533" t="s">
        <v>30</v>
      </c>
      <c r="C533" t="s">
        <v>6</v>
      </c>
      <c r="D533" t="s">
        <v>7</v>
      </c>
      <c r="E533" s="1">
        <v>2.0597028885516001E-7</v>
      </c>
      <c r="F533" s="1">
        <v>4.4985895610086299E-7</v>
      </c>
      <c r="G533" s="1">
        <v>1.39802463691833E-2</v>
      </c>
      <c r="H533" s="1">
        <v>2.2491451374447E-2</v>
      </c>
      <c r="I533" s="1">
        <v>1.3980452339472199E-2</v>
      </c>
      <c r="J533" s="50">
        <v>2.2491901233403101E-2</v>
      </c>
      <c r="N533" s="21"/>
      <c r="R533" s="21"/>
    </row>
    <row r="534" spans="1:18">
      <c r="A534" s="7" t="s">
        <v>134</v>
      </c>
      <c r="B534" t="s">
        <v>30</v>
      </c>
      <c r="C534" t="s">
        <v>8</v>
      </c>
      <c r="D534" t="s">
        <v>9</v>
      </c>
      <c r="E534" s="1">
        <v>5.7152664215576604E-3</v>
      </c>
      <c r="F534" s="1">
        <v>2.1155073051794299E-3</v>
      </c>
      <c r="G534" s="1">
        <v>6.2740564883194794E-2</v>
      </c>
      <c r="H534" s="1">
        <v>2.5417134318499401E-2</v>
      </c>
      <c r="I534" s="1">
        <v>6.8455831304752496E-2</v>
      </c>
      <c r="J534" s="50">
        <v>2.75326416236788E-2</v>
      </c>
      <c r="N534" s="21"/>
      <c r="R534" s="21"/>
    </row>
    <row r="535" spans="1:18">
      <c r="A535" s="7" t="s">
        <v>134</v>
      </c>
      <c r="B535" t="s">
        <v>30</v>
      </c>
      <c r="C535" t="s">
        <v>10</v>
      </c>
      <c r="D535" t="s">
        <v>11</v>
      </c>
      <c r="E535" s="1">
        <v>2.08968465013575E-3</v>
      </c>
      <c r="F535" s="1">
        <v>9.3839766455293405E-4</v>
      </c>
      <c r="G535" s="1">
        <v>1.7851124839609801E-2</v>
      </c>
      <c r="H535" s="1">
        <v>1.48072352367557E-2</v>
      </c>
      <c r="I535" s="1">
        <v>1.9940809489745599E-2</v>
      </c>
      <c r="J535" s="50">
        <v>1.57456329013086E-2</v>
      </c>
      <c r="N535" s="21"/>
      <c r="R535" s="21"/>
    </row>
    <row r="536" spans="1:18">
      <c r="A536" s="7" t="s">
        <v>134</v>
      </c>
      <c r="B536" t="s">
        <v>30</v>
      </c>
      <c r="C536" t="s">
        <v>12</v>
      </c>
      <c r="D536" t="s">
        <v>13</v>
      </c>
      <c r="E536" s="1">
        <v>9.9682264937351796E-3</v>
      </c>
      <c r="F536" s="1">
        <v>1.3508160664985501E-3</v>
      </c>
      <c r="G536" s="1">
        <v>2.79692057666317E-3</v>
      </c>
      <c r="H536" s="1">
        <v>5.1690012457196704E-4</v>
      </c>
      <c r="I536" s="1">
        <v>1.2765147070398299E-2</v>
      </c>
      <c r="J536" s="50">
        <v>1.86771619107052E-3</v>
      </c>
      <c r="N536" s="21"/>
      <c r="R536" s="21"/>
    </row>
    <row r="537" spans="1:18">
      <c r="A537" s="7" t="s">
        <v>134</v>
      </c>
      <c r="B537" t="s">
        <v>30</v>
      </c>
      <c r="C537" t="s">
        <v>14</v>
      </c>
      <c r="D537" t="s">
        <v>15</v>
      </c>
      <c r="E537" s="1">
        <v>1.0990884991961001E-2</v>
      </c>
      <c r="F537" s="1">
        <v>1.23831098369327E-2</v>
      </c>
      <c r="G537" s="1">
        <v>2.52658822499869E-3</v>
      </c>
      <c r="H537" s="1">
        <v>1.4734590320365901E-3</v>
      </c>
      <c r="I537" s="1">
        <v>1.3517473216959701E-2</v>
      </c>
      <c r="J537" s="50">
        <v>1.38565688689692E-2</v>
      </c>
      <c r="N537" s="21"/>
      <c r="R537" s="21"/>
    </row>
    <row r="538" spans="1:18">
      <c r="A538" s="7" t="s">
        <v>134</v>
      </c>
      <c r="B538" t="s">
        <v>30</v>
      </c>
      <c r="C538" t="s">
        <v>16</v>
      </c>
      <c r="D538" t="s">
        <v>17</v>
      </c>
      <c r="E538" s="1">
        <v>6.13225260900888E-2</v>
      </c>
      <c r="F538" s="1">
        <v>8.3364407578672695E-3</v>
      </c>
      <c r="G538" s="1">
        <v>2.7982260742407498E-2</v>
      </c>
      <c r="H538" s="1">
        <v>4.1945999780579101E-3</v>
      </c>
      <c r="I538" s="1">
        <v>8.9304786832496194E-2</v>
      </c>
      <c r="J538" s="50">
        <v>1.2531040735925199E-2</v>
      </c>
      <c r="N538" s="21"/>
      <c r="R538" s="21"/>
    </row>
    <row r="539" spans="1:18">
      <c r="A539" s="7" t="s">
        <v>134</v>
      </c>
      <c r="B539" t="s">
        <v>30</v>
      </c>
      <c r="C539" t="s">
        <v>18</v>
      </c>
      <c r="D539" t="s">
        <v>19</v>
      </c>
      <c r="E539" s="1">
        <v>0.13967070329577</v>
      </c>
      <c r="F539" s="1">
        <v>9.0534626197145002E-3</v>
      </c>
      <c r="G539" s="1">
        <v>4.9517891817023596E-3</v>
      </c>
      <c r="H539" s="1">
        <v>7.9952084828793497E-4</v>
      </c>
      <c r="I539" s="1">
        <v>0.144622492477472</v>
      </c>
      <c r="J539" s="50">
        <v>9.8529834680024294E-3</v>
      </c>
      <c r="N539" s="21"/>
      <c r="R539" s="21"/>
    </row>
    <row r="540" spans="1:18">
      <c r="A540" s="7" t="s">
        <v>134</v>
      </c>
      <c r="B540" t="s">
        <v>30</v>
      </c>
      <c r="C540" t="s">
        <v>20</v>
      </c>
      <c r="D540" t="s">
        <v>21</v>
      </c>
      <c r="E540" s="1">
        <v>0.244638458600343</v>
      </c>
      <c r="F540" s="1">
        <v>3.9019649584930698E-2</v>
      </c>
      <c r="G540" s="1">
        <v>1.2412468246967401E-2</v>
      </c>
      <c r="H540" s="1">
        <v>2.4945775916345898E-3</v>
      </c>
      <c r="I540" s="1">
        <v>0.25705092684731001</v>
      </c>
      <c r="J540" s="50">
        <v>4.1514227176565298E-2</v>
      </c>
      <c r="N540" s="21"/>
      <c r="R540" s="21"/>
    </row>
    <row r="541" spans="1:18">
      <c r="A541" s="7" t="s">
        <v>134</v>
      </c>
      <c r="B541" t="s">
        <v>30</v>
      </c>
      <c r="C541" t="s">
        <v>25</v>
      </c>
      <c r="D541" t="s">
        <v>26</v>
      </c>
      <c r="E541" s="1">
        <v>0</v>
      </c>
      <c r="F541" s="1">
        <v>0</v>
      </c>
      <c r="G541" s="1">
        <v>0</v>
      </c>
      <c r="H541" s="1">
        <v>0</v>
      </c>
      <c r="I541" s="1">
        <v>0</v>
      </c>
      <c r="J541" s="50">
        <v>0</v>
      </c>
      <c r="N541" s="21"/>
      <c r="R541" s="21"/>
    </row>
    <row r="542" spans="1:18">
      <c r="A542" s="7" t="s">
        <v>134</v>
      </c>
      <c r="B542" t="s">
        <v>30</v>
      </c>
      <c r="C542" t="s">
        <v>22</v>
      </c>
      <c r="D542" t="s">
        <v>23</v>
      </c>
      <c r="E542" s="1">
        <v>9.7995969060335502E-5</v>
      </c>
      <c r="F542" s="1">
        <v>4.1272739961808301E-6</v>
      </c>
      <c r="G542" s="1">
        <v>1.03391317750781E-4</v>
      </c>
      <c r="H542" s="1">
        <v>3.8262152388242803E-6</v>
      </c>
      <c r="I542" s="1">
        <v>2.0138728681111601E-4</v>
      </c>
      <c r="J542" s="50">
        <v>7.9534892350051095E-6</v>
      </c>
      <c r="N542" s="21"/>
      <c r="R542" s="21"/>
    </row>
    <row r="543" spans="1:18">
      <c r="A543" s="7" t="s">
        <v>135</v>
      </c>
      <c r="B543" t="s">
        <v>30</v>
      </c>
      <c r="C543" t="s">
        <v>2</v>
      </c>
      <c r="D543" t="s">
        <v>3</v>
      </c>
      <c r="E543" s="1">
        <v>4.6195670804193199E-2</v>
      </c>
      <c r="F543" s="1">
        <v>5.10538206253046E-2</v>
      </c>
      <c r="G543" s="1">
        <v>5.3357391327819102E-2</v>
      </c>
      <c r="H543" s="1">
        <v>5.1295628843175997E-2</v>
      </c>
      <c r="I543" s="1">
        <v>9.9553062132012204E-2</v>
      </c>
      <c r="J543" s="50">
        <v>0.102349449468481</v>
      </c>
      <c r="N543" s="21"/>
      <c r="R543" s="21"/>
    </row>
    <row r="544" spans="1:18">
      <c r="A544" s="7" t="s">
        <v>135</v>
      </c>
      <c r="B544" t="s">
        <v>30</v>
      </c>
      <c r="C544" t="s">
        <v>4</v>
      </c>
      <c r="D544" t="s">
        <v>5</v>
      </c>
      <c r="E544" s="1">
        <v>2.8771263316654799E-5</v>
      </c>
      <c r="F544" s="1">
        <v>1.0845925168931701E-3</v>
      </c>
      <c r="G544" s="1">
        <v>0</v>
      </c>
      <c r="H544" s="1">
        <v>0</v>
      </c>
      <c r="I544" s="1">
        <v>2.8771263316654799E-5</v>
      </c>
      <c r="J544" s="50">
        <v>1.0845925168931701E-3</v>
      </c>
      <c r="N544" s="21"/>
      <c r="R544" s="21"/>
    </row>
    <row r="545" spans="1:18">
      <c r="A545" s="7" t="s">
        <v>135</v>
      </c>
      <c r="B545" t="s">
        <v>30</v>
      </c>
      <c r="C545" t="s">
        <v>6</v>
      </c>
      <c r="D545" t="s">
        <v>7</v>
      </c>
      <c r="E545" s="1">
        <v>1.17981121852342E-7</v>
      </c>
      <c r="F545" s="1">
        <v>2.7300218580084901E-7</v>
      </c>
      <c r="G545" s="1">
        <v>3.0427628289427201E-5</v>
      </c>
      <c r="H545" s="1">
        <v>6.7519897897238496E-5</v>
      </c>
      <c r="I545" s="1">
        <v>3.0545609411279503E-5</v>
      </c>
      <c r="J545" s="50">
        <v>6.7792900083039301E-5</v>
      </c>
      <c r="N545" s="21"/>
      <c r="R545" s="21"/>
    </row>
    <row r="546" spans="1:18">
      <c r="A546" s="7" t="s">
        <v>135</v>
      </c>
      <c r="B546" t="s">
        <v>30</v>
      </c>
      <c r="C546" t="s">
        <v>8</v>
      </c>
      <c r="D546" t="s">
        <v>9</v>
      </c>
      <c r="E546" s="1">
        <v>9.1704845026040708E-3</v>
      </c>
      <c r="F546" s="1">
        <v>3.38315877560286E-3</v>
      </c>
      <c r="G546" s="1">
        <v>0.105006476479215</v>
      </c>
      <c r="H546" s="1">
        <v>4.2436714826317001E-2</v>
      </c>
      <c r="I546" s="1">
        <v>0.114176960981819</v>
      </c>
      <c r="J546" s="50">
        <v>4.58198736019199E-2</v>
      </c>
      <c r="N546" s="21"/>
      <c r="R546" s="21"/>
    </row>
    <row r="547" spans="1:18">
      <c r="A547" s="7" t="s">
        <v>135</v>
      </c>
      <c r="B547" t="s">
        <v>30</v>
      </c>
      <c r="C547" t="s">
        <v>10</v>
      </c>
      <c r="D547" t="s">
        <v>11</v>
      </c>
      <c r="E547" s="1">
        <v>2.6238032086436402E-3</v>
      </c>
      <c r="F547" s="1">
        <v>1.21683505528104E-3</v>
      </c>
      <c r="G547" s="1">
        <v>1.3758109406449601E-2</v>
      </c>
      <c r="H547" s="1">
        <v>1.09414986352642E-2</v>
      </c>
      <c r="I547" s="1">
        <v>1.6381912615093301E-2</v>
      </c>
      <c r="J547" s="50">
        <v>1.21583336905453E-2</v>
      </c>
      <c r="N547" s="21"/>
      <c r="R547" s="21"/>
    </row>
    <row r="548" spans="1:18">
      <c r="A548" s="7" t="s">
        <v>135</v>
      </c>
      <c r="B548" t="s">
        <v>30</v>
      </c>
      <c r="C548" t="s">
        <v>12</v>
      </c>
      <c r="D548" t="s">
        <v>13</v>
      </c>
      <c r="E548" s="1">
        <v>1.26729205695469E-2</v>
      </c>
      <c r="F548" s="1">
        <v>1.77314541699526E-3</v>
      </c>
      <c r="G548" s="1">
        <v>1.2887491823589199E-2</v>
      </c>
      <c r="H548" s="1">
        <v>2.3854068313862598E-3</v>
      </c>
      <c r="I548" s="1">
        <v>2.5560412393136198E-2</v>
      </c>
      <c r="J548" s="50">
        <v>4.1585522483815196E-3</v>
      </c>
      <c r="N548" s="21"/>
      <c r="R548" s="21"/>
    </row>
    <row r="549" spans="1:18">
      <c r="A549" s="7" t="s">
        <v>135</v>
      </c>
      <c r="B549" t="s">
        <v>30</v>
      </c>
      <c r="C549" t="s">
        <v>14</v>
      </c>
      <c r="D549" t="s">
        <v>15</v>
      </c>
      <c r="E549" s="1">
        <v>1.28715775876556E-2</v>
      </c>
      <c r="F549" s="1">
        <v>1.4353861102652301E-2</v>
      </c>
      <c r="G549" s="1">
        <v>4.0286755571179202E-2</v>
      </c>
      <c r="H549" s="1">
        <v>2.48212279307162E-2</v>
      </c>
      <c r="I549" s="1">
        <v>5.3158333158834899E-2</v>
      </c>
      <c r="J549" s="50">
        <v>3.9175089033368499E-2</v>
      </c>
      <c r="N549" s="21"/>
      <c r="R549" s="21"/>
    </row>
    <row r="550" spans="1:18">
      <c r="A550" s="7" t="s">
        <v>135</v>
      </c>
      <c r="B550" t="s">
        <v>30</v>
      </c>
      <c r="C550" t="s">
        <v>16</v>
      </c>
      <c r="D550" t="s">
        <v>17</v>
      </c>
      <c r="E550" s="1">
        <v>0.106818860704917</v>
      </c>
      <c r="F550" s="1">
        <v>1.46062202457135E-2</v>
      </c>
      <c r="G550" s="1">
        <v>0.106771830464606</v>
      </c>
      <c r="H550" s="1">
        <v>2.0034520198814802E-2</v>
      </c>
      <c r="I550" s="1">
        <v>0.21359069116952301</v>
      </c>
      <c r="J550" s="50">
        <v>3.4640740444528202E-2</v>
      </c>
      <c r="N550" s="21"/>
      <c r="R550" s="21"/>
    </row>
    <row r="551" spans="1:18">
      <c r="A551" s="7" t="s">
        <v>135</v>
      </c>
      <c r="B551" t="s">
        <v>30</v>
      </c>
      <c r="C551" t="s">
        <v>18</v>
      </c>
      <c r="D551" t="s">
        <v>19</v>
      </c>
      <c r="E551" s="1">
        <v>0.15727442889068399</v>
      </c>
      <c r="F551" s="1">
        <v>1.0178228500867401E-2</v>
      </c>
      <c r="G551" s="1">
        <v>8.6801865065255196E-2</v>
      </c>
      <c r="H551" s="1">
        <v>1.40944342573873E-2</v>
      </c>
      <c r="I551" s="1">
        <v>0.24407629395593899</v>
      </c>
      <c r="J551" s="50">
        <v>2.4272662758254699E-2</v>
      </c>
      <c r="N551" s="21"/>
      <c r="R551" s="21"/>
    </row>
    <row r="552" spans="1:18">
      <c r="A552" s="7" t="s">
        <v>135</v>
      </c>
      <c r="B552" t="s">
        <v>30</v>
      </c>
      <c r="C552" t="s">
        <v>20</v>
      </c>
      <c r="D552" t="s">
        <v>21</v>
      </c>
      <c r="E552" s="1">
        <v>0.27530491343413199</v>
      </c>
      <c r="F552" s="1">
        <v>4.3709767867696502E-2</v>
      </c>
      <c r="G552" s="1">
        <v>2.02344661906191E-2</v>
      </c>
      <c r="H552" s="1">
        <v>4.06639685047185E-3</v>
      </c>
      <c r="I552" s="1">
        <v>0.29553937962475102</v>
      </c>
      <c r="J552" s="50">
        <v>4.7776164718168403E-2</v>
      </c>
      <c r="N552" s="21"/>
      <c r="R552" s="21"/>
    </row>
    <row r="553" spans="1:18">
      <c r="A553" s="7" t="s">
        <v>135</v>
      </c>
      <c r="B553" t="s">
        <v>30</v>
      </c>
      <c r="C553" t="s">
        <v>25</v>
      </c>
      <c r="D553" t="s">
        <v>26</v>
      </c>
      <c r="E553" s="1">
        <v>0</v>
      </c>
      <c r="F553" s="1">
        <v>0</v>
      </c>
      <c r="G553" s="1">
        <v>0</v>
      </c>
      <c r="H553" s="1">
        <v>0</v>
      </c>
      <c r="I553" s="1">
        <v>0</v>
      </c>
      <c r="J553" s="50">
        <v>0</v>
      </c>
      <c r="N553" s="21"/>
      <c r="R553" s="21"/>
    </row>
    <row r="554" spans="1:18">
      <c r="A554" s="7" t="s">
        <v>135</v>
      </c>
      <c r="B554" t="s">
        <v>30</v>
      </c>
      <c r="C554" t="s">
        <v>22</v>
      </c>
      <c r="D554" t="s">
        <v>23</v>
      </c>
      <c r="E554" s="1">
        <v>1.5617659350333101E-4</v>
      </c>
      <c r="F554" s="1">
        <v>6.5675798771767904E-6</v>
      </c>
      <c r="G554" s="1">
        <v>5.8743056279465897E-4</v>
      </c>
      <c r="H554" s="1">
        <v>2.1253538054291102E-5</v>
      </c>
      <c r="I554" s="1">
        <v>7.4360715629799004E-4</v>
      </c>
      <c r="J554" s="50">
        <v>2.7821117931467899E-5</v>
      </c>
      <c r="N554" s="21"/>
      <c r="R554" s="21"/>
    </row>
    <row r="555" spans="1:18">
      <c r="A555" s="7" t="s">
        <v>136</v>
      </c>
      <c r="B555" t="s">
        <v>30</v>
      </c>
      <c r="C555" t="s">
        <v>2</v>
      </c>
      <c r="D555" t="s">
        <v>3</v>
      </c>
      <c r="E555" s="1">
        <v>0.11886277436975</v>
      </c>
      <c r="F555" s="1">
        <v>0.14221307108589301</v>
      </c>
      <c r="G555" s="1">
        <v>7.8004822072655798E-3</v>
      </c>
      <c r="H555" s="1">
        <v>7.1310336266141097E-3</v>
      </c>
      <c r="I555" s="1">
        <v>0.12666325657701499</v>
      </c>
      <c r="J555" s="50">
        <v>0.149344104712507</v>
      </c>
      <c r="N555" s="21"/>
      <c r="R555" s="21"/>
    </row>
    <row r="556" spans="1:18">
      <c r="A556" s="7" t="s">
        <v>136</v>
      </c>
      <c r="B556" t="s">
        <v>30</v>
      </c>
      <c r="C556" t="s">
        <v>4</v>
      </c>
      <c r="D556" t="s">
        <v>5</v>
      </c>
      <c r="E556" s="1">
        <v>7.4966377400163394E-5</v>
      </c>
      <c r="F556" s="1">
        <v>3.1396263414607199E-3</v>
      </c>
      <c r="G556" s="1">
        <v>1.23908181912902E-3</v>
      </c>
      <c r="H556" s="1">
        <v>2.33102300764872E-2</v>
      </c>
      <c r="I556" s="1">
        <v>1.31404819652918E-3</v>
      </c>
      <c r="J556" s="50">
        <v>2.6449856417947899E-2</v>
      </c>
      <c r="N556" s="21"/>
      <c r="R556" s="21"/>
    </row>
    <row r="557" spans="1:18">
      <c r="A557" s="7" t="s">
        <v>136</v>
      </c>
      <c r="B557" t="s">
        <v>30</v>
      </c>
      <c r="C557" t="s">
        <v>6</v>
      </c>
      <c r="D557" t="s">
        <v>7</v>
      </c>
      <c r="E557" s="1">
        <v>6.5492177962987603E-7</v>
      </c>
      <c r="F557" s="1">
        <v>1.42319546972877E-6</v>
      </c>
      <c r="G557" s="1">
        <v>5.3472720231766803E-3</v>
      </c>
      <c r="H557" s="1">
        <v>1.18508228539616E-2</v>
      </c>
      <c r="I557" s="1">
        <v>5.3479269449563096E-3</v>
      </c>
      <c r="J557" s="50">
        <v>1.18522460494313E-2</v>
      </c>
      <c r="N557" s="21"/>
      <c r="R557" s="21"/>
    </row>
    <row r="558" spans="1:18">
      <c r="A558" s="7" t="s">
        <v>136</v>
      </c>
      <c r="B558" t="s">
        <v>30</v>
      </c>
      <c r="C558" t="s">
        <v>8</v>
      </c>
      <c r="D558" t="s">
        <v>9</v>
      </c>
      <c r="E558" s="1">
        <v>1.7088410058178401E-2</v>
      </c>
      <c r="F558" s="1">
        <v>6.2615275030048099E-3</v>
      </c>
      <c r="G558" s="1">
        <v>3.4214542047168901E-2</v>
      </c>
      <c r="H558" s="1">
        <v>1.36320026360243E-2</v>
      </c>
      <c r="I558" s="1">
        <v>5.1302952105347299E-2</v>
      </c>
      <c r="J558" s="50">
        <v>1.98935301390291E-2</v>
      </c>
      <c r="N558" s="21"/>
      <c r="R558" s="21"/>
    </row>
    <row r="559" spans="1:18">
      <c r="A559" s="7" t="s">
        <v>136</v>
      </c>
      <c r="B559" t="s">
        <v>30</v>
      </c>
      <c r="C559" t="s">
        <v>10</v>
      </c>
      <c r="D559" t="s">
        <v>11</v>
      </c>
      <c r="E559" s="1">
        <v>1.15501891688454E-2</v>
      </c>
      <c r="F559" s="1">
        <v>4.2636630359085496E-3</v>
      </c>
      <c r="G559" s="1">
        <v>2.14672090068713E-2</v>
      </c>
      <c r="H559" s="1">
        <v>1.5128872797173201E-2</v>
      </c>
      <c r="I559" s="1">
        <v>3.3017398175716799E-2</v>
      </c>
      <c r="J559" s="50">
        <v>1.93925358330817E-2</v>
      </c>
      <c r="N559" s="21"/>
      <c r="R559" s="21"/>
    </row>
    <row r="560" spans="1:18">
      <c r="A560" s="7" t="s">
        <v>136</v>
      </c>
      <c r="B560" t="s">
        <v>30</v>
      </c>
      <c r="C560" t="s">
        <v>12</v>
      </c>
      <c r="D560" t="s">
        <v>13</v>
      </c>
      <c r="E560" s="1">
        <v>4.6448113843126103E-2</v>
      </c>
      <c r="F560" s="1">
        <v>6.4224954916428196E-3</v>
      </c>
      <c r="G560" s="1">
        <v>1.49626979047329E-2</v>
      </c>
      <c r="H560" s="1">
        <v>2.6809931151499798E-3</v>
      </c>
      <c r="I560" s="1">
        <v>6.1410811747859E-2</v>
      </c>
      <c r="J560" s="50">
        <v>9.1034886067927999E-3</v>
      </c>
      <c r="N560" s="21"/>
      <c r="R560" s="21"/>
    </row>
    <row r="561" spans="1:18">
      <c r="A561" s="7" t="s">
        <v>136</v>
      </c>
      <c r="B561" t="s">
        <v>30</v>
      </c>
      <c r="C561" t="s">
        <v>14</v>
      </c>
      <c r="D561" t="s">
        <v>15</v>
      </c>
      <c r="E561" s="1">
        <v>3.6854398247681698E-2</v>
      </c>
      <c r="F561" s="1">
        <v>4.07000417667698E-2</v>
      </c>
      <c r="G561" s="1">
        <v>2.0935025957791099E-2</v>
      </c>
      <c r="H561" s="1">
        <v>1.2289654516512901E-2</v>
      </c>
      <c r="I561" s="1">
        <v>5.7789424205472797E-2</v>
      </c>
      <c r="J561" s="50">
        <v>5.2989696283282803E-2</v>
      </c>
      <c r="N561" s="21"/>
      <c r="R561" s="21"/>
    </row>
    <row r="562" spans="1:18">
      <c r="A562" s="7" t="s">
        <v>136</v>
      </c>
      <c r="B562" t="s">
        <v>30</v>
      </c>
      <c r="C562" t="s">
        <v>16</v>
      </c>
      <c r="D562" t="s">
        <v>17</v>
      </c>
      <c r="E562" s="1">
        <v>0.12435760570717</v>
      </c>
      <c r="F562" s="1">
        <v>1.7283298469937002E-2</v>
      </c>
      <c r="G562" s="1">
        <v>3.7446228982350498E-2</v>
      </c>
      <c r="H562" s="1">
        <v>4.94640062575774E-3</v>
      </c>
      <c r="I562" s="1">
        <v>0.16180383468952</v>
      </c>
      <c r="J562" s="50">
        <v>2.2229699095694701E-2</v>
      </c>
      <c r="N562" s="21"/>
      <c r="R562" s="21"/>
    </row>
    <row r="563" spans="1:18">
      <c r="A563" s="7" t="s">
        <v>136</v>
      </c>
      <c r="B563" t="s">
        <v>30</v>
      </c>
      <c r="C563" t="s">
        <v>18</v>
      </c>
      <c r="D563" t="s">
        <v>19</v>
      </c>
      <c r="E563" s="1">
        <v>0.59167952953007497</v>
      </c>
      <c r="F563" s="1">
        <v>3.8689459159589899E-2</v>
      </c>
      <c r="G563" s="1">
        <v>3.7856122901609203E-2</v>
      </c>
      <c r="H563" s="1">
        <v>6.4154628782364101E-3</v>
      </c>
      <c r="I563" s="1">
        <v>0.62953565243168397</v>
      </c>
      <c r="J563" s="50">
        <v>4.5104922037826303E-2</v>
      </c>
      <c r="N563" s="21"/>
      <c r="R563" s="21"/>
    </row>
    <row r="564" spans="1:18">
      <c r="A564" s="7" t="s">
        <v>136</v>
      </c>
      <c r="B564" t="s">
        <v>30</v>
      </c>
      <c r="C564" t="s">
        <v>20</v>
      </c>
      <c r="D564" t="s">
        <v>21</v>
      </c>
      <c r="E564" s="1">
        <v>1.0308441587286199</v>
      </c>
      <c r="F564" s="1">
        <v>0.16627524719182199</v>
      </c>
      <c r="G564" s="1">
        <v>1.9996511061315201E-2</v>
      </c>
      <c r="H564" s="1">
        <v>4.0415111142154004E-3</v>
      </c>
      <c r="I564" s="1">
        <v>1.05084066978994</v>
      </c>
      <c r="J564" s="50">
        <v>0.17031675830603701</v>
      </c>
      <c r="N564" s="21"/>
      <c r="R564" s="21"/>
    </row>
    <row r="565" spans="1:18">
      <c r="A565" s="7" t="s">
        <v>136</v>
      </c>
      <c r="B565" t="s">
        <v>30</v>
      </c>
      <c r="C565" t="s">
        <v>25</v>
      </c>
      <c r="D565" t="s">
        <v>26</v>
      </c>
      <c r="E565" s="1">
        <v>0</v>
      </c>
      <c r="F565" s="1">
        <v>0</v>
      </c>
      <c r="G565" s="1">
        <v>0</v>
      </c>
      <c r="H565" s="1">
        <v>0</v>
      </c>
      <c r="I565" s="1">
        <v>0</v>
      </c>
      <c r="J565" s="50">
        <v>0</v>
      </c>
      <c r="N565" s="21"/>
      <c r="R565" s="21"/>
    </row>
    <row r="566" spans="1:18">
      <c r="A566" s="7" t="s">
        <v>136</v>
      </c>
      <c r="B566" t="s">
        <v>30</v>
      </c>
      <c r="C566" t="s">
        <v>22</v>
      </c>
      <c r="D566" t="s">
        <v>23</v>
      </c>
      <c r="E566" s="1">
        <v>4.89088204299728E-4</v>
      </c>
      <c r="F566" s="1">
        <v>2.1437942063295799E-5</v>
      </c>
      <c r="G566" s="1">
        <v>4.3828004060363697E-4</v>
      </c>
      <c r="H566" s="1">
        <v>1.7124896623371101E-5</v>
      </c>
      <c r="I566" s="1">
        <v>9.2736824490336498E-4</v>
      </c>
      <c r="J566" s="50">
        <v>3.8562838686666903E-5</v>
      </c>
      <c r="N566" s="21"/>
      <c r="R566" s="21"/>
    </row>
    <row r="567" spans="1:18">
      <c r="A567" s="7" t="s">
        <v>137</v>
      </c>
      <c r="B567" t="s">
        <v>30</v>
      </c>
      <c r="C567" t="s">
        <v>2</v>
      </c>
      <c r="D567" t="s">
        <v>3</v>
      </c>
      <c r="E567" s="1">
        <v>5.51917525593194E-2</v>
      </c>
      <c r="F567" s="1">
        <v>6.4569872101739006E-2</v>
      </c>
      <c r="G567" s="1">
        <v>2.4341508124518099E-2</v>
      </c>
      <c r="H567" s="1">
        <v>3.07044380179449E-2</v>
      </c>
      <c r="I567" s="1">
        <v>7.9533260683837495E-2</v>
      </c>
      <c r="J567" s="50">
        <v>9.5274310119683903E-2</v>
      </c>
      <c r="N567" s="21"/>
      <c r="R567" s="21"/>
    </row>
    <row r="568" spans="1:18">
      <c r="A568" s="7" t="s">
        <v>137</v>
      </c>
      <c r="B568" t="s">
        <v>30</v>
      </c>
      <c r="C568" t="s">
        <v>4</v>
      </c>
      <c r="D568" t="s">
        <v>5</v>
      </c>
      <c r="E568" s="1">
        <v>4.9986560484117802E-5</v>
      </c>
      <c r="F568" s="1">
        <v>2.1547531674009001E-3</v>
      </c>
      <c r="G568" s="1">
        <v>0</v>
      </c>
      <c r="H568" s="1">
        <v>0</v>
      </c>
      <c r="I568" s="1">
        <v>4.9986560484117802E-5</v>
      </c>
      <c r="J568" s="50">
        <v>2.1547531674009001E-3</v>
      </c>
      <c r="N568" s="21"/>
      <c r="R568" s="21"/>
    </row>
    <row r="569" spans="1:18">
      <c r="A569" s="7" t="s">
        <v>137</v>
      </c>
      <c r="B569" t="s">
        <v>30</v>
      </c>
      <c r="C569" t="s">
        <v>6</v>
      </c>
      <c r="D569" t="s">
        <v>7</v>
      </c>
      <c r="E569" s="1">
        <v>3.1565050139143501E-7</v>
      </c>
      <c r="F569" s="1">
        <v>6.8522205449727004E-7</v>
      </c>
      <c r="G569" s="1">
        <v>4.9362046662951497E-3</v>
      </c>
      <c r="H569" s="1">
        <v>1.08821884743278E-2</v>
      </c>
      <c r="I569" s="1">
        <v>4.9365203167965402E-3</v>
      </c>
      <c r="J569" s="50">
        <v>1.08828736963823E-2</v>
      </c>
      <c r="N569" s="21"/>
      <c r="R569" s="21"/>
    </row>
    <row r="570" spans="1:18">
      <c r="A570" s="7" t="s">
        <v>137</v>
      </c>
      <c r="B570" t="s">
        <v>30</v>
      </c>
      <c r="C570" t="s">
        <v>8</v>
      </c>
      <c r="D570" t="s">
        <v>9</v>
      </c>
      <c r="E570" s="1">
        <v>1.13404340498691E-2</v>
      </c>
      <c r="F570" s="1">
        <v>4.1836908581216201E-3</v>
      </c>
      <c r="G570" s="1">
        <v>5.6940877986239598E-2</v>
      </c>
      <c r="H570" s="1">
        <v>2.29493631474397E-2</v>
      </c>
      <c r="I570" s="1">
        <v>6.8281312036108696E-2</v>
      </c>
      <c r="J570" s="50">
        <v>2.7133054005561302E-2</v>
      </c>
      <c r="N570" s="21"/>
      <c r="R570" s="21"/>
    </row>
    <row r="571" spans="1:18">
      <c r="A571" s="7" t="s">
        <v>137</v>
      </c>
      <c r="B571" t="s">
        <v>30</v>
      </c>
      <c r="C571" t="s">
        <v>10</v>
      </c>
      <c r="D571" t="s">
        <v>11</v>
      </c>
      <c r="E571" s="1">
        <v>5.1886052859292497E-3</v>
      </c>
      <c r="F571" s="1">
        <v>2.2247913607722001E-3</v>
      </c>
      <c r="G571" s="1">
        <v>5.2449168790759802E-2</v>
      </c>
      <c r="H571" s="1">
        <v>4.4332390906792099E-2</v>
      </c>
      <c r="I571" s="1">
        <v>5.7637774076688998E-2</v>
      </c>
      <c r="J571" s="50">
        <v>4.65571822675643E-2</v>
      </c>
      <c r="N571" s="21"/>
      <c r="R571" s="21"/>
    </row>
    <row r="572" spans="1:18">
      <c r="A572" s="7" t="s">
        <v>137</v>
      </c>
      <c r="B572" t="s">
        <v>30</v>
      </c>
      <c r="C572" t="s">
        <v>12</v>
      </c>
      <c r="D572" t="s">
        <v>13</v>
      </c>
      <c r="E572" s="1">
        <v>3.7313624731181397E-2</v>
      </c>
      <c r="F572" s="1">
        <v>5.40746173529978E-3</v>
      </c>
      <c r="G572" s="1">
        <v>2.3994583059481399E-2</v>
      </c>
      <c r="H572" s="1">
        <v>4.4067878795207103E-3</v>
      </c>
      <c r="I572" s="1">
        <v>6.1308207790662803E-2</v>
      </c>
      <c r="J572" s="50">
        <v>9.8142496148204902E-3</v>
      </c>
      <c r="N572" s="21"/>
      <c r="R572" s="21"/>
    </row>
    <row r="573" spans="1:18">
      <c r="A573" s="7" t="s">
        <v>137</v>
      </c>
      <c r="B573" t="s">
        <v>30</v>
      </c>
      <c r="C573" t="s">
        <v>14</v>
      </c>
      <c r="D573" t="s">
        <v>15</v>
      </c>
      <c r="E573" s="1">
        <v>1.7467581671953201E-2</v>
      </c>
      <c r="F573" s="1">
        <v>1.9513087813858299E-2</v>
      </c>
      <c r="G573" s="1">
        <v>2.2512745958758799E-2</v>
      </c>
      <c r="H573" s="1">
        <v>1.37812543535381E-2</v>
      </c>
      <c r="I573" s="1">
        <v>3.9980327630712E-2</v>
      </c>
      <c r="J573" s="50">
        <v>3.32943421673964E-2</v>
      </c>
      <c r="N573" s="21"/>
      <c r="R573" s="21"/>
    </row>
    <row r="574" spans="1:18">
      <c r="A574" s="7" t="s">
        <v>137</v>
      </c>
      <c r="B574" t="s">
        <v>30</v>
      </c>
      <c r="C574" t="s">
        <v>16</v>
      </c>
      <c r="D574" t="s">
        <v>17</v>
      </c>
      <c r="E574" s="1">
        <v>0.104928946708649</v>
      </c>
      <c r="F574" s="1">
        <v>1.4458442415362E-2</v>
      </c>
      <c r="G574" s="1">
        <v>7.5504174556089806E-2</v>
      </c>
      <c r="H574" s="1">
        <v>1.16573045463584E-2</v>
      </c>
      <c r="I574" s="1">
        <v>0.18043312126473901</v>
      </c>
      <c r="J574" s="50">
        <v>2.61157469617204E-2</v>
      </c>
      <c r="N574" s="21"/>
      <c r="R574" s="21"/>
    </row>
    <row r="575" spans="1:18">
      <c r="A575" s="7" t="s">
        <v>137</v>
      </c>
      <c r="B575" t="s">
        <v>30</v>
      </c>
      <c r="C575" t="s">
        <v>18</v>
      </c>
      <c r="D575" t="s">
        <v>19</v>
      </c>
      <c r="E575" s="1">
        <v>0.32041326650402702</v>
      </c>
      <c r="F575" s="1">
        <v>2.0685147915837698E-2</v>
      </c>
      <c r="G575" s="1">
        <v>8.4595975518474198E-2</v>
      </c>
      <c r="H575" s="1">
        <v>1.3668434037892301E-2</v>
      </c>
      <c r="I575" s="1">
        <v>0.40500924202250099</v>
      </c>
      <c r="J575" s="50">
        <v>3.4353581953729999E-2</v>
      </c>
      <c r="N575" s="21"/>
      <c r="R575" s="21"/>
    </row>
    <row r="576" spans="1:18">
      <c r="A576" s="7" t="s">
        <v>137</v>
      </c>
      <c r="B576" t="s">
        <v>30</v>
      </c>
      <c r="C576" t="s">
        <v>20</v>
      </c>
      <c r="D576" t="s">
        <v>21</v>
      </c>
      <c r="E576" s="1">
        <v>0.54794986569791304</v>
      </c>
      <c r="F576" s="1">
        <v>8.77075486374954E-2</v>
      </c>
      <c r="G576" s="1">
        <v>1.4688560054330099E-2</v>
      </c>
      <c r="H576" s="1">
        <v>2.9563480489593098E-3</v>
      </c>
      <c r="I576" s="1">
        <v>0.56263842575224299</v>
      </c>
      <c r="J576" s="50">
        <v>9.0663896686454706E-2</v>
      </c>
      <c r="N576" s="21"/>
      <c r="R576" s="21"/>
    </row>
    <row r="577" spans="1:18">
      <c r="A577" s="7" t="s">
        <v>137</v>
      </c>
      <c r="B577" t="s">
        <v>30</v>
      </c>
      <c r="C577" t="s">
        <v>25</v>
      </c>
      <c r="D577" t="s">
        <v>26</v>
      </c>
      <c r="E577" s="1">
        <v>0</v>
      </c>
      <c r="F577" s="1">
        <v>0</v>
      </c>
      <c r="G577" s="1">
        <v>0</v>
      </c>
      <c r="H577" s="1">
        <v>0</v>
      </c>
      <c r="I577" s="1">
        <v>0</v>
      </c>
      <c r="J577" s="50">
        <v>0</v>
      </c>
      <c r="N577" s="21"/>
      <c r="R577" s="21"/>
    </row>
    <row r="578" spans="1:18">
      <c r="A578" s="7" t="s">
        <v>137</v>
      </c>
      <c r="B578" t="s">
        <v>30</v>
      </c>
      <c r="C578" t="s">
        <v>22</v>
      </c>
      <c r="D578" t="s">
        <v>23</v>
      </c>
      <c r="E578" s="1">
        <v>2.9860421870945002E-4</v>
      </c>
      <c r="F578" s="1">
        <v>1.26757709794704E-5</v>
      </c>
      <c r="G578" s="1">
        <v>1.8953589075014599E-4</v>
      </c>
      <c r="H578" s="1">
        <v>7.0407911934249303E-6</v>
      </c>
      <c r="I578" s="1">
        <v>4.8814010945959598E-4</v>
      </c>
      <c r="J578" s="50">
        <v>1.9716562172895301E-5</v>
      </c>
      <c r="N578" s="21"/>
      <c r="R578" s="21"/>
    </row>
    <row r="579" spans="1:18">
      <c r="A579" s="7" t="s">
        <v>138</v>
      </c>
      <c r="B579" t="s">
        <v>30</v>
      </c>
      <c r="C579" t="s">
        <v>2</v>
      </c>
      <c r="D579" t="s">
        <v>3</v>
      </c>
      <c r="E579" s="1">
        <v>1.0139864235028599</v>
      </c>
      <c r="F579" s="1">
        <v>1.18109664039868</v>
      </c>
      <c r="G579" s="1">
        <v>0.27370488782587399</v>
      </c>
      <c r="H579" s="1">
        <v>0.221295583296093</v>
      </c>
      <c r="I579" s="1">
        <v>1.28769131132873</v>
      </c>
      <c r="J579" s="50">
        <v>1.4023922236947699</v>
      </c>
      <c r="N579" s="21"/>
      <c r="R579" s="21"/>
    </row>
    <row r="580" spans="1:18">
      <c r="A580" s="7" t="s">
        <v>138</v>
      </c>
      <c r="B580" t="s">
        <v>30</v>
      </c>
      <c r="C580" t="s">
        <v>4</v>
      </c>
      <c r="D580" t="s">
        <v>5</v>
      </c>
      <c r="E580" s="1">
        <v>2.61033343098612E-4</v>
      </c>
      <c r="F580" s="1">
        <v>1.31480910452593E-2</v>
      </c>
      <c r="G580" s="1">
        <v>0</v>
      </c>
      <c r="H580" s="1">
        <v>0</v>
      </c>
      <c r="I580" s="1">
        <v>2.61033343098612E-4</v>
      </c>
      <c r="J580" s="50">
        <v>1.31480910452593E-2</v>
      </c>
      <c r="N580" s="21"/>
      <c r="R580" s="21"/>
    </row>
    <row r="581" spans="1:18">
      <c r="A581" s="7" t="s">
        <v>138</v>
      </c>
      <c r="B581" t="s">
        <v>30</v>
      </c>
      <c r="C581" t="s">
        <v>6</v>
      </c>
      <c r="D581" t="s">
        <v>7</v>
      </c>
      <c r="E581" s="1">
        <v>2.42648192388102E-5</v>
      </c>
      <c r="F581" s="1">
        <v>5.1977813383379002E-5</v>
      </c>
      <c r="G581" s="1">
        <v>0.98298417653742198</v>
      </c>
      <c r="H581" s="1">
        <v>1.72661015197381</v>
      </c>
      <c r="I581" s="1">
        <v>0.98300844135666099</v>
      </c>
      <c r="J581" s="50">
        <v>1.72666212978719</v>
      </c>
      <c r="N581" s="21"/>
      <c r="R581" s="21"/>
    </row>
    <row r="582" spans="1:18">
      <c r="A582" s="7" t="s">
        <v>138</v>
      </c>
      <c r="B582" t="s">
        <v>30</v>
      </c>
      <c r="C582" t="s">
        <v>8</v>
      </c>
      <c r="D582" t="s">
        <v>9</v>
      </c>
      <c r="E582" s="1">
        <v>0.179862680706531</v>
      </c>
      <c r="F582" s="1">
        <v>6.5901324139138601E-2</v>
      </c>
      <c r="G582" s="1">
        <v>1.16561002036603</v>
      </c>
      <c r="H582" s="1">
        <v>0.46423102093795798</v>
      </c>
      <c r="I582" s="1">
        <v>1.34547270107256</v>
      </c>
      <c r="J582" s="50">
        <v>0.53013234507709694</v>
      </c>
      <c r="N582" s="21"/>
      <c r="R582" s="21"/>
    </row>
    <row r="583" spans="1:18">
      <c r="A583" s="7" t="s">
        <v>138</v>
      </c>
      <c r="B583" t="s">
        <v>30</v>
      </c>
      <c r="C583" t="s">
        <v>10</v>
      </c>
      <c r="D583" t="s">
        <v>11</v>
      </c>
      <c r="E583" s="1">
        <v>7.5690234823778693E-2</v>
      </c>
      <c r="F583" s="1">
        <v>2.8305473849632001E-2</v>
      </c>
      <c r="G583" s="1">
        <v>0.203246270025981</v>
      </c>
      <c r="H583" s="1">
        <v>0.16753059727698</v>
      </c>
      <c r="I583" s="1">
        <v>0.27893650484976001</v>
      </c>
      <c r="J583" s="50">
        <v>0.195836071126612</v>
      </c>
      <c r="N583" s="21"/>
      <c r="R583" s="21"/>
    </row>
    <row r="584" spans="1:18">
      <c r="A584" s="7" t="s">
        <v>138</v>
      </c>
      <c r="B584" t="s">
        <v>30</v>
      </c>
      <c r="C584" t="s">
        <v>12</v>
      </c>
      <c r="D584" t="s">
        <v>13</v>
      </c>
      <c r="E584" s="1">
        <v>0.376196875857643</v>
      </c>
      <c r="F584" s="1">
        <v>5.0837199312523798E-2</v>
      </c>
      <c r="G584" s="1">
        <v>0.84159132903630796</v>
      </c>
      <c r="H584" s="1">
        <v>0.149878445717298</v>
      </c>
      <c r="I584" s="1">
        <v>1.2177882048939499</v>
      </c>
      <c r="J584" s="50">
        <v>0.200715645029821</v>
      </c>
      <c r="N584" s="21"/>
      <c r="R584" s="21"/>
    </row>
    <row r="585" spans="1:18">
      <c r="A585" s="7" t="s">
        <v>138</v>
      </c>
      <c r="B585" t="s">
        <v>30</v>
      </c>
      <c r="C585" t="s">
        <v>14</v>
      </c>
      <c r="D585" t="s">
        <v>15</v>
      </c>
      <c r="E585" s="1">
        <v>0.28648693241378598</v>
      </c>
      <c r="F585" s="1">
        <v>0.31526107682355697</v>
      </c>
      <c r="G585" s="1">
        <v>0.28707602055498899</v>
      </c>
      <c r="H585" s="1">
        <v>0.16851358057486501</v>
      </c>
      <c r="I585" s="1">
        <v>0.57356295296877502</v>
      </c>
      <c r="J585" s="50">
        <v>0.48377465739842301</v>
      </c>
      <c r="N585" s="21"/>
      <c r="R585" s="21"/>
    </row>
    <row r="586" spans="1:18">
      <c r="A586" s="7" t="s">
        <v>138</v>
      </c>
      <c r="B586" t="s">
        <v>30</v>
      </c>
      <c r="C586" t="s">
        <v>16</v>
      </c>
      <c r="D586" t="s">
        <v>17</v>
      </c>
      <c r="E586" s="1">
        <v>2.14128963982765</v>
      </c>
      <c r="F586" s="1">
        <v>0.28585323234288801</v>
      </c>
      <c r="G586" s="1">
        <v>1.4418994721378799</v>
      </c>
      <c r="H586" s="1">
        <v>0.26690539723828499</v>
      </c>
      <c r="I586" s="1">
        <v>3.5831891119655301</v>
      </c>
      <c r="J586" s="50">
        <v>0.55275862958117306</v>
      </c>
      <c r="N586" s="21"/>
      <c r="R586" s="21"/>
    </row>
    <row r="587" spans="1:18">
      <c r="A587" s="7" t="s">
        <v>138</v>
      </c>
      <c r="B587" t="s">
        <v>30</v>
      </c>
      <c r="C587" t="s">
        <v>18</v>
      </c>
      <c r="D587" t="s">
        <v>19</v>
      </c>
      <c r="E587" s="1">
        <v>7.7257568488760304</v>
      </c>
      <c r="F587" s="1">
        <v>0.50617283133217095</v>
      </c>
      <c r="G587" s="1">
        <v>3.5621763514562601</v>
      </c>
      <c r="H587" s="1">
        <v>0.60665735838725898</v>
      </c>
      <c r="I587" s="1">
        <v>11.287933200332301</v>
      </c>
      <c r="J587" s="50">
        <v>1.1128301897194299</v>
      </c>
      <c r="N587" s="21"/>
      <c r="R587" s="21"/>
    </row>
    <row r="588" spans="1:18">
      <c r="A588" s="7" t="s">
        <v>138</v>
      </c>
      <c r="B588" t="s">
        <v>30</v>
      </c>
      <c r="C588" t="s">
        <v>20</v>
      </c>
      <c r="D588" t="s">
        <v>21</v>
      </c>
      <c r="E588" s="1">
        <v>8.0394555325318393</v>
      </c>
      <c r="F588" s="1">
        <v>1.2978105739497601</v>
      </c>
      <c r="G588" s="1">
        <v>0.426989643055465</v>
      </c>
      <c r="H588" s="1">
        <v>8.6319900600595606E-2</v>
      </c>
      <c r="I588" s="1">
        <v>8.4664451755872996</v>
      </c>
      <c r="J588" s="50">
        <v>1.38413047455036</v>
      </c>
      <c r="N588" s="21"/>
      <c r="R588" s="21"/>
    </row>
    <row r="589" spans="1:18">
      <c r="A589" s="7" t="s">
        <v>138</v>
      </c>
      <c r="B589" t="s">
        <v>30</v>
      </c>
      <c r="C589" t="s">
        <v>25</v>
      </c>
      <c r="D589" t="s">
        <v>26</v>
      </c>
      <c r="E589" s="1">
        <v>0</v>
      </c>
      <c r="F589" s="1">
        <v>0</v>
      </c>
      <c r="G589" s="1">
        <v>0</v>
      </c>
      <c r="H589" s="1">
        <v>0</v>
      </c>
      <c r="I589" s="1">
        <v>0</v>
      </c>
      <c r="J589" s="50">
        <v>0</v>
      </c>
      <c r="N589" s="21"/>
      <c r="R589" s="21"/>
    </row>
    <row r="590" spans="1:18">
      <c r="A590" s="7" t="s">
        <v>138</v>
      </c>
      <c r="B590" t="s">
        <v>30</v>
      </c>
      <c r="C590" t="s">
        <v>22</v>
      </c>
      <c r="D590" t="s">
        <v>23</v>
      </c>
      <c r="E590" s="1">
        <v>1.01039072237836E-2</v>
      </c>
      <c r="F590" s="1">
        <v>4.4388918550687401E-4</v>
      </c>
      <c r="G590" s="1">
        <v>5.1327825376171698E-2</v>
      </c>
      <c r="H590" s="1">
        <v>2.0165012137471402E-3</v>
      </c>
      <c r="I590" s="1">
        <v>6.1431732599955297E-2</v>
      </c>
      <c r="J590" s="50">
        <v>2.4603903992540099E-3</v>
      </c>
      <c r="N590" s="21"/>
      <c r="R590" s="21"/>
    </row>
    <row r="591" spans="1:18">
      <c r="A591" s="7" t="s">
        <v>139</v>
      </c>
      <c r="B591" t="s">
        <v>30</v>
      </c>
      <c r="C591" t="s">
        <v>2</v>
      </c>
      <c r="D591" t="s">
        <v>3</v>
      </c>
      <c r="E591" s="1">
        <v>0.14925516132247499</v>
      </c>
      <c r="F591" s="1">
        <v>0.18870008281860801</v>
      </c>
      <c r="G591" s="1">
        <v>9.0553485804586303E-2</v>
      </c>
      <c r="H591" s="1">
        <v>0.122389772784115</v>
      </c>
      <c r="I591" s="1">
        <v>0.23980864712706201</v>
      </c>
      <c r="J591" s="50">
        <v>0.31108985560272301</v>
      </c>
      <c r="N591" s="21"/>
      <c r="R591" s="21"/>
    </row>
    <row r="592" spans="1:18">
      <c r="A592" s="7" t="s">
        <v>139</v>
      </c>
      <c r="B592" t="s">
        <v>30</v>
      </c>
      <c r="C592" t="s">
        <v>4</v>
      </c>
      <c r="D592" t="s">
        <v>5</v>
      </c>
      <c r="E592" s="1">
        <v>6.4492102650922598E-5</v>
      </c>
      <c r="F592" s="1">
        <v>2.14586696381766E-3</v>
      </c>
      <c r="G592" s="1">
        <v>0</v>
      </c>
      <c r="H592" s="1">
        <v>0</v>
      </c>
      <c r="I592" s="1">
        <v>6.4492102650922598E-5</v>
      </c>
      <c r="J592" s="50">
        <v>2.14586696381766E-3</v>
      </c>
      <c r="N592" s="21"/>
      <c r="R592" s="21"/>
    </row>
    <row r="593" spans="1:18">
      <c r="A593" s="7" t="s">
        <v>139</v>
      </c>
      <c r="B593" t="s">
        <v>30</v>
      </c>
      <c r="C593" t="s">
        <v>6</v>
      </c>
      <c r="D593" t="s">
        <v>7</v>
      </c>
      <c r="E593" s="1">
        <v>5.8196126412269101E-7</v>
      </c>
      <c r="F593" s="1">
        <v>1.26167731542482E-6</v>
      </c>
      <c r="G593" s="1">
        <v>1.76810808006236E-2</v>
      </c>
      <c r="H593" s="1">
        <v>3.9221642646908202E-2</v>
      </c>
      <c r="I593" s="1">
        <v>1.76816627618877E-2</v>
      </c>
      <c r="J593" s="50">
        <v>3.9222904324223602E-2</v>
      </c>
      <c r="N593" s="21"/>
      <c r="R593" s="21"/>
    </row>
    <row r="594" spans="1:18">
      <c r="A594" s="7" t="s">
        <v>139</v>
      </c>
      <c r="B594" t="s">
        <v>30</v>
      </c>
      <c r="C594" t="s">
        <v>8</v>
      </c>
      <c r="D594" t="s">
        <v>9</v>
      </c>
      <c r="E594" s="1">
        <v>2.7251472332647599E-2</v>
      </c>
      <c r="F594" s="1">
        <v>1.0045947119604E-2</v>
      </c>
      <c r="G594" s="1">
        <v>0.43692788953128098</v>
      </c>
      <c r="H594" s="1">
        <v>0.17629427322664001</v>
      </c>
      <c r="I594" s="1">
        <v>0.464179361863929</v>
      </c>
      <c r="J594" s="50">
        <v>0.18634022034624401</v>
      </c>
      <c r="N594" s="21"/>
      <c r="R594" s="21"/>
    </row>
    <row r="595" spans="1:18">
      <c r="A595" s="7" t="s">
        <v>139</v>
      </c>
      <c r="B595" t="s">
        <v>30</v>
      </c>
      <c r="C595" t="s">
        <v>10</v>
      </c>
      <c r="D595" t="s">
        <v>11</v>
      </c>
      <c r="E595" s="1">
        <v>7.0045703103794998E-3</v>
      </c>
      <c r="F595" s="1">
        <v>2.9784085230329998E-3</v>
      </c>
      <c r="G595" s="1">
        <v>3.8173404873590402E-2</v>
      </c>
      <c r="H595" s="1">
        <v>3.8389369375701199E-2</v>
      </c>
      <c r="I595" s="1">
        <v>4.5177975183969897E-2</v>
      </c>
      <c r="J595" s="50">
        <v>4.13677778987342E-2</v>
      </c>
      <c r="N595" s="21"/>
      <c r="R595" s="21"/>
    </row>
    <row r="596" spans="1:18">
      <c r="A596" s="7" t="s">
        <v>139</v>
      </c>
      <c r="B596" t="s">
        <v>30</v>
      </c>
      <c r="C596" t="s">
        <v>12</v>
      </c>
      <c r="D596" t="s">
        <v>13</v>
      </c>
      <c r="E596" s="1">
        <v>3.2123462869531501E-2</v>
      </c>
      <c r="F596" s="1">
        <v>4.3950559482296798E-3</v>
      </c>
      <c r="G596" s="1">
        <v>2.3221489378680599E-2</v>
      </c>
      <c r="H596" s="1">
        <v>4.2767022529201599E-3</v>
      </c>
      <c r="I596" s="1">
        <v>5.53449522482121E-2</v>
      </c>
      <c r="J596" s="50">
        <v>8.6717582011498397E-3</v>
      </c>
      <c r="N596" s="21"/>
      <c r="R596" s="21"/>
    </row>
    <row r="597" spans="1:18">
      <c r="A597" s="7" t="s">
        <v>139</v>
      </c>
      <c r="B597" t="s">
        <v>30</v>
      </c>
      <c r="C597" t="s">
        <v>14</v>
      </c>
      <c r="D597" t="s">
        <v>15</v>
      </c>
      <c r="E597" s="1">
        <v>3.761053973734E-2</v>
      </c>
      <c r="F597" s="1">
        <v>4.2013606506780501E-2</v>
      </c>
      <c r="G597" s="1">
        <v>5.4721849439073503E-2</v>
      </c>
      <c r="H597" s="1">
        <v>3.3468388161285098E-2</v>
      </c>
      <c r="I597" s="1">
        <v>9.2332389176413496E-2</v>
      </c>
      <c r="J597" s="50">
        <v>7.5481994668065697E-2</v>
      </c>
      <c r="N597" s="21"/>
      <c r="R597" s="21"/>
    </row>
    <row r="598" spans="1:18">
      <c r="A598" s="7" t="s">
        <v>139</v>
      </c>
      <c r="B598" t="s">
        <v>30</v>
      </c>
      <c r="C598" t="s">
        <v>16</v>
      </c>
      <c r="D598" t="s">
        <v>17</v>
      </c>
      <c r="E598" s="1">
        <v>0.19763018392680701</v>
      </c>
      <c r="F598" s="1">
        <v>2.7777453153739699E-2</v>
      </c>
      <c r="G598" s="1">
        <v>0.12871256164648101</v>
      </c>
      <c r="H598" s="1">
        <v>2.0010627611524699E-2</v>
      </c>
      <c r="I598" s="1">
        <v>0.32634274557328802</v>
      </c>
      <c r="J598" s="50">
        <v>4.7788080765264397E-2</v>
      </c>
      <c r="N598" s="21"/>
      <c r="R598" s="21"/>
    </row>
    <row r="599" spans="1:18">
      <c r="A599" s="7" t="s">
        <v>139</v>
      </c>
      <c r="B599" t="s">
        <v>30</v>
      </c>
      <c r="C599" t="s">
        <v>18</v>
      </c>
      <c r="D599" t="s">
        <v>19</v>
      </c>
      <c r="E599" s="1">
        <v>0.58428378350052801</v>
      </c>
      <c r="F599" s="1">
        <v>3.7595335083526603E-2</v>
      </c>
      <c r="G599" s="1">
        <v>0.213782925462708</v>
      </c>
      <c r="H599" s="1">
        <v>3.4424843602634501E-2</v>
      </c>
      <c r="I599" s="1">
        <v>0.79806670896323595</v>
      </c>
      <c r="J599" s="50">
        <v>7.2020178686161104E-2</v>
      </c>
      <c r="N599" s="21"/>
      <c r="R599" s="21"/>
    </row>
    <row r="600" spans="1:18">
      <c r="A600" s="7" t="s">
        <v>139</v>
      </c>
      <c r="B600" t="s">
        <v>30</v>
      </c>
      <c r="C600" t="s">
        <v>20</v>
      </c>
      <c r="D600" t="s">
        <v>21</v>
      </c>
      <c r="E600" s="1">
        <v>6.1519485814801298</v>
      </c>
      <c r="F600" s="1">
        <v>0.98101759635269503</v>
      </c>
      <c r="G600" s="1">
        <v>0.82179350994098199</v>
      </c>
      <c r="H600" s="1">
        <v>0.165265647732284</v>
      </c>
      <c r="I600" s="1">
        <v>6.9737420914211103</v>
      </c>
      <c r="J600" s="50">
        <v>1.1462832440849799</v>
      </c>
      <c r="N600" s="21"/>
      <c r="R600" s="21"/>
    </row>
    <row r="601" spans="1:18">
      <c r="A601" s="7" t="s">
        <v>139</v>
      </c>
      <c r="B601" t="s">
        <v>30</v>
      </c>
      <c r="C601" t="s">
        <v>25</v>
      </c>
      <c r="D601" t="s">
        <v>26</v>
      </c>
      <c r="E601" s="1">
        <v>0</v>
      </c>
      <c r="F601" s="1">
        <v>0</v>
      </c>
      <c r="G601" s="1">
        <v>0</v>
      </c>
      <c r="H601" s="1">
        <v>0</v>
      </c>
      <c r="I601" s="1">
        <v>0</v>
      </c>
      <c r="J601" s="50">
        <v>0</v>
      </c>
      <c r="N601" s="21"/>
      <c r="R601" s="21"/>
    </row>
    <row r="602" spans="1:18">
      <c r="A602" s="7" t="s">
        <v>139</v>
      </c>
      <c r="B602" t="s">
        <v>30</v>
      </c>
      <c r="C602" t="s">
        <v>22</v>
      </c>
      <c r="D602" t="s">
        <v>23</v>
      </c>
      <c r="E602" s="1">
        <v>4.7740777576025899E-4</v>
      </c>
      <c r="F602" s="1">
        <v>2.0146272512037499E-5</v>
      </c>
      <c r="G602" s="1">
        <v>9.8469678574283795E-4</v>
      </c>
      <c r="H602" s="1">
        <v>3.5907559223268503E-5</v>
      </c>
      <c r="I602" s="1">
        <v>1.4621045615031E-3</v>
      </c>
      <c r="J602" s="50">
        <v>5.6053831735306002E-5</v>
      </c>
      <c r="N602" s="21"/>
      <c r="R602" s="21"/>
    </row>
    <row r="603" spans="1:18">
      <c r="A603" s="7" t="s">
        <v>140</v>
      </c>
      <c r="B603" t="s">
        <v>30</v>
      </c>
      <c r="C603" t="s">
        <v>2</v>
      </c>
      <c r="D603" t="s">
        <v>3</v>
      </c>
      <c r="E603" s="1">
        <v>4.7011684387636601E-2</v>
      </c>
      <c r="F603" s="1">
        <v>5.3948051725908101E-2</v>
      </c>
      <c r="G603" s="1">
        <v>3.64366668158633E-2</v>
      </c>
      <c r="H603" s="1">
        <v>4.42221387763111E-2</v>
      </c>
      <c r="I603" s="1">
        <v>8.3448351203499999E-2</v>
      </c>
      <c r="J603" s="50">
        <v>9.8170190502219201E-2</v>
      </c>
      <c r="N603" s="21"/>
      <c r="R603" s="21"/>
    </row>
    <row r="604" spans="1:18">
      <c r="A604" s="7" t="s">
        <v>140</v>
      </c>
      <c r="B604" t="s">
        <v>30</v>
      </c>
      <c r="C604" t="s">
        <v>4</v>
      </c>
      <c r="D604" t="s">
        <v>5</v>
      </c>
      <c r="E604" s="1">
        <v>5.5834472734130698E-5</v>
      </c>
      <c r="F604" s="1">
        <v>2.1221147903597599E-3</v>
      </c>
      <c r="G604" s="1">
        <v>0</v>
      </c>
      <c r="H604" s="1">
        <v>0</v>
      </c>
      <c r="I604" s="1">
        <v>5.5834472734130698E-5</v>
      </c>
      <c r="J604" s="50">
        <v>2.1221147903597599E-3</v>
      </c>
      <c r="N604" s="21"/>
      <c r="R604" s="21"/>
    </row>
    <row r="605" spans="1:18">
      <c r="A605" s="7" t="s">
        <v>140</v>
      </c>
      <c r="B605" t="s">
        <v>30</v>
      </c>
      <c r="C605" t="s">
        <v>6</v>
      </c>
      <c r="D605" t="s">
        <v>7</v>
      </c>
      <c r="E605" s="1">
        <v>8.2445096343250598E-8</v>
      </c>
      <c r="F605" s="1">
        <v>1.8467326000543299E-7</v>
      </c>
      <c r="G605" s="1">
        <v>1.5066966157954601E-4</v>
      </c>
      <c r="H605" s="1">
        <v>3.3424660511903698E-4</v>
      </c>
      <c r="I605" s="1">
        <v>1.50752106675889E-4</v>
      </c>
      <c r="J605" s="50">
        <v>3.3443127837904198E-4</v>
      </c>
      <c r="N605" s="21"/>
      <c r="R605" s="21"/>
    </row>
    <row r="606" spans="1:18">
      <c r="A606" s="7" t="s">
        <v>140</v>
      </c>
      <c r="B606" t="s">
        <v>30</v>
      </c>
      <c r="C606" t="s">
        <v>8</v>
      </c>
      <c r="D606" t="s">
        <v>9</v>
      </c>
      <c r="E606" s="1">
        <v>9.9900608555270297E-3</v>
      </c>
      <c r="F606" s="1">
        <v>3.6769771085799099E-3</v>
      </c>
      <c r="G606" s="1">
        <v>5.4183194390282803E-2</v>
      </c>
      <c r="H606" s="1">
        <v>2.1832954708665E-2</v>
      </c>
      <c r="I606" s="1">
        <v>6.4173255245809802E-2</v>
      </c>
      <c r="J606" s="50">
        <v>2.55099318172449E-2</v>
      </c>
      <c r="N606" s="21"/>
      <c r="R606" s="21"/>
    </row>
    <row r="607" spans="1:18">
      <c r="A607" s="7" t="s">
        <v>140</v>
      </c>
      <c r="B607" t="s">
        <v>30</v>
      </c>
      <c r="C607" t="s">
        <v>10</v>
      </c>
      <c r="D607" t="s">
        <v>11</v>
      </c>
      <c r="E607" s="1">
        <v>3.5557063075589502E-3</v>
      </c>
      <c r="F607" s="1">
        <v>1.3098280570045401E-3</v>
      </c>
      <c r="G607" s="1">
        <v>5.5312282798803299E-3</v>
      </c>
      <c r="H607" s="1">
        <v>6.08952165166272E-3</v>
      </c>
      <c r="I607" s="1">
        <v>9.0869345874392791E-3</v>
      </c>
      <c r="J607" s="50">
        <v>7.3993497086672598E-3</v>
      </c>
      <c r="N607" s="21"/>
      <c r="R607" s="21"/>
    </row>
    <row r="608" spans="1:18">
      <c r="A608" s="7" t="s">
        <v>140</v>
      </c>
      <c r="B608" t="s">
        <v>30</v>
      </c>
      <c r="C608" t="s">
        <v>12</v>
      </c>
      <c r="D608" t="s">
        <v>13</v>
      </c>
      <c r="E608" s="1">
        <v>2.1869052908309001E-2</v>
      </c>
      <c r="F608" s="1">
        <v>3.1141028016887502E-3</v>
      </c>
      <c r="G608" s="1">
        <v>2.20486097680898E-2</v>
      </c>
      <c r="H608" s="1">
        <v>4.0474228921225297E-3</v>
      </c>
      <c r="I608" s="1">
        <v>4.3917662676398801E-2</v>
      </c>
      <c r="J608" s="50">
        <v>7.1615256938112803E-3</v>
      </c>
      <c r="N608" s="21"/>
      <c r="R608" s="21"/>
    </row>
    <row r="609" spans="1:18">
      <c r="A609" s="7" t="s">
        <v>140</v>
      </c>
      <c r="B609" t="s">
        <v>30</v>
      </c>
      <c r="C609" t="s">
        <v>14</v>
      </c>
      <c r="D609" t="s">
        <v>15</v>
      </c>
      <c r="E609" s="1">
        <v>1.34645736182373E-2</v>
      </c>
      <c r="F609" s="1">
        <v>1.50393085766416E-2</v>
      </c>
      <c r="G609" s="1">
        <v>8.3459687264096603E-3</v>
      </c>
      <c r="H609" s="1">
        <v>4.5167448202998997E-3</v>
      </c>
      <c r="I609" s="1">
        <v>2.1810542344647001E-2</v>
      </c>
      <c r="J609" s="50">
        <v>1.9556053396941501E-2</v>
      </c>
      <c r="N609" s="21"/>
      <c r="R609" s="21"/>
    </row>
    <row r="610" spans="1:18">
      <c r="A610" s="7" t="s">
        <v>140</v>
      </c>
      <c r="B610" t="s">
        <v>30</v>
      </c>
      <c r="C610" t="s">
        <v>16</v>
      </c>
      <c r="D610" t="s">
        <v>17</v>
      </c>
      <c r="E610" s="1">
        <v>0.11613557773861199</v>
      </c>
      <c r="F610" s="1">
        <v>1.53674610058223E-2</v>
      </c>
      <c r="G610" s="1">
        <v>9.4875573534713806E-2</v>
      </c>
      <c r="H610" s="1">
        <v>1.2654024326579799E-2</v>
      </c>
      <c r="I610" s="1">
        <v>0.21101115127332501</v>
      </c>
      <c r="J610" s="50">
        <v>2.8021485332402101E-2</v>
      </c>
      <c r="N610" s="21"/>
      <c r="R610" s="21"/>
    </row>
    <row r="611" spans="1:18">
      <c r="A611" s="7" t="s">
        <v>140</v>
      </c>
      <c r="B611" t="s">
        <v>30</v>
      </c>
      <c r="C611" t="s">
        <v>18</v>
      </c>
      <c r="D611" t="s">
        <v>19</v>
      </c>
      <c r="E611" s="1">
        <v>0.35123289785560502</v>
      </c>
      <c r="F611" s="1">
        <v>2.2650315262499401E-2</v>
      </c>
      <c r="G611" s="1">
        <v>6.7079152055788502E-2</v>
      </c>
      <c r="H611" s="1">
        <v>1.0924947818115699E-2</v>
      </c>
      <c r="I611" s="1">
        <v>0.41831204991139398</v>
      </c>
      <c r="J611" s="50">
        <v>3.3575263080615099E-2</v>
      </c>
      <c r="N611" s="21"/>
      <c r="R611" s="21"/>
    </row>
    <row r="612" spans="1:18">
      <c r="A612" s="7" t="s">
        <v>140</v>
      </c>
      <c r="B612" t="s">
        <v>30</v>
      </c>
      <c r="C612" t="s">
        <v>20</v>
      </c>
      <c r="D612" t="s">
        <v>21</v>
      </c>
      <c r="E612" s="1">
        <v>0.35914288333793198</v>
      </c>
      <c r="F612" s="1">
        <v>5.7357867891313599E-2</v>
      </c>
      <c r="G612" s="1">
        <v>2.3952096959877898E-2</v>
      </c>
      <c r="H612" s="1">
        <v>4.8188552147157299E-3</v>
      </c>
      <c r="I612" s="1">
        <v>0.38309498029780997</v>
      </c>
      <c r="J612" s="50">
        <v>6.21767231060293E-2</v>
      </c>
      <c r="N612" s="21"/>
      <c r="R612" s="21"/>
    </row>
    <row r="613" spans="1:18">
      <c r="A613" s="7" t="s">
        <v>140</v>
      </c>
      <c r="B613" t="s">
        <v>30</v>
      </c>
      <c r="C613" t="s">
        <v>25</v>
      </c>
      <c r="D613" t="s">
        <v>26</v>
      </c>
      <c r="E613" s="1">
        <v>0</v>
      </c>
      <c r="F613" s="1">
        <v>0</v>
      </c>
      <c r="G613" s="1">
        <v>0</v>
      </c>
      <c r="H613" s="1">
        <v>0</v>
      </c>
      <c r="I613" s="1">
        <v>0</v>
      </c>
      <c r="J613" s="50">
        <v>0</v>
      </c>
      <c r="N613" s="21"/>
      <c r="R613" s="21"/>
    </row>
    <row r="614" spans="1:18">
      <c r="A614" s="7" t="s">
        <v>140</v>
      </c>
      <c r="B614" t="s">
        <v>30</v>
      </c>
      <c r="C614" t="s">
        <v>22</v>
      </c>
      <c r="D614" t="s">
        <v>23</v>
      </c>
      <c r="E614" s="1">
        <v>6.89831614553563E-4</v>
      </c>
      <c r="F614" s="1">
        <v>2.92829749681569E-5</v>
      </c>
      <c r="G614" s="1">
        <v>3.4172952408290901E-3</v>
      </c>
      <c r="H614" s="1">
        <v>1.2566849696170701E-4</v>
      </c>
      <c r="I614" s="1">
        <v>4.1071268553826501E-3</v>
      </c>
      <c r="J614" s="50">
        <v>1.5495147192986399E-4</v>
      </c>
      <c r="N614" s="21"/>
      <c r="R614" s="21"/>
    </row>
    <row r="615" spans="1:18">
      <c r="A615" s="7" t="s">
        <v>84</v>
      </c>
      <c r="B615" t="s">
        <v>30</v>
      </c>
      <c r="C615" t="s">
        <v>2</v>
      </c>
      <c r="D615" t="s">
        <v>3</v>
      </c>
      <c r="E615" s="1">
        <v>3.9342018648464303E-2</v>
      </c>
      <c r="F615" s="1">
        <v>4.5967138657259897E-2</v>
      </c>
      <c r="G615" s="1">
        <v>2.0774985309073901E-2</v>
      </c>
      <c r="H615" s="1">
        <v>2.48053238647317E-2</v>
      </c>
      <c r="I615" s="1">
        <v>6.0117003957538197E-2</v>
      </c>
      <c r="J615" s="50">
        <v>7.0772462521991597E-2</v>
      </c>
      <c r="N615" s="21"/>
      <c r="R615" s="21"/>
    </row>
    <row r="616" spans="1:18">
      <c r="A616" s="7" t="s">
        <v>84</v>
      </c>
      <c r="B616" t="s">
        <v>30</v>
      </c>
      <c r="C616" t="s">
        <v>4</v>
      </c>
      <c r="D616" t="s">
        <v>5</v>
      </c>
      <c r="E616" s="1">
        <v>8.3415062675542294E-6</v>
      </c>
      <c r="F616" s="1">
        <v>3.8612783041092801E-4</v>
      </c>
      <c r="G616" s="1">
        <v>0</v>
      </c>
      <c r="H616" s="1">
        <v>0</v>
      </c>
      <c r="I616" s="1">
        <v>8.3415062675542294E-6</v>
      </c>
      <c r="J616" s="50">
        <v>3.8612783041092801E-4</v>
      </c>
      <c r="N616" s="21"/>
      <c r="R616" s="21"/>
    </row>
    <row r="617" spans="1:18">
      <c r="A617" s="7" t="s">
        <v>84</v>
      </c>
      <c r="B617" t="s">
        <v>30</v>
      </c>
      <c r="C617" t="s">
        <v>6</v>
      </c>
      <c r="D617" t="s">
        <v>7</v>
      </c>
      <c r="E617" s="1">
        <v>8.84250933358212E-8</v>
      </c>
      <c r="F617" s="1">
        <v>1.9299028491065E-7</v>
      </c>
      <c r="G617" s="1">
        <v>5.3236291907288397E-5</v>
      </c>
      <c r="H617" s="1">
        <v>1.17959335969891E-4</v>
      </c>
      <c r="I617" s="1">
        <v>5.3324717000624203E-5</v>
      </c>
      <c r="J617" s="50">
        <v>1.18152326254802E-4</v>
      </c>
      <c r="N617" s="21"/>
      <c r="R617" s="21"/>
    </row>
    <row r="618" spans="1:18">
      <c r="A618" s="7" t="s">
        <v>84</v>
      </c>
      <c r="B618" t="s">
        <v>30</v>
      </c>
      <c r="C618" t="s">
        <v>8</v>
      </c>
      <c r="D618" t="s">
        <v>9</v>
      </c>
      <c r="E618" s="1">
        <v>4.8022014908895103E-3</v>
      </c>
      <c r="F618" s="1">
        <v>1.7762081238688399E-3</v>
      </c>
      <c r="G618" s="1">
        <v>1.2195164083174601E-2</v>
      </c>
      <c r="H618" s="1">
        <v>4.9208793068455702E-3</v>
      </c>
      <c r="I618" s="1">
        <v>1.6997365574064099E-2</v>
      </c>
      <c r="J618" s="50">
        <v>6.6970874307144103E-3</v>
      </c>
      <c r="N618" s="21"/>
      <c r="R618" s="21"/>
    </row>
    <row r="619" spans="1:18">
      <c r="A619" s="7" t="s">
        <v>84</v>
      </c>
      <c r="B619" t="s">
        <v>30</v>
      </c>
      <c r="C619" t="s">
        <v>10</v>
      </c>
      <c r="D619" t="s">
        <v>11</v>
      </c>
      <c r="E619" s="1">
        <v>2.3019507139967698E-3</v>
      </c>
      <c r="F619" s="1">
        <v>9.3774154748327396E-4</v>
      </c>
      <c r="G619" s="1">
        <v>7.5233403456032603E-3</v>
      </c>
      <c r="H619" s="1">
        <v>9.9872036510583496E-3</v>
      </c>
      <c r="I619" s="1">
        <v>9.8252910596000297E-3</v>
      </c>
      <c r="J619" s="50">
        <v>1.09249451985416E-2</v>
      </c>
      <c r="N619" s="21"/>
      <c r="R619" s="21"/>
    </row>
    <row r="620" spans="1:18">
      <c r="A620" s="7" t="s">
        <v>84</v>
      </c>
      <c r="B620" t="s">
        <v>30</v>
      </c>
      <c r="C620" t="s">
        <v>12</v>
      </c>
      <c r="D620" t="s">
        <v>13</v>
      </c>
      <c r="E620" s="1">
        <v>1.39192621738697E-2</v>
      </c>
      <c r="F620" s="1">
        <v>1.94687990187019E-3</v>
      </c>
      <c r="G620" s="1">
        <v>6.30459820332411E-3</v>
      </c>
      <c r="H620" s="1">
        <v>1.15824468809995E-3</v>
      </c>
      <c r="I620" s="1">
        <v>2.02238603771938E-2</v>
      </c>
      <c r="J620" s="50">
        <v>3.1051245899701399E-3</v>
      </c>
      <c r="N620" s="21"/>
      <c r="R620" s="21"/>
    </row>
    <row r="621" spans="1:18">
      <c r="A621" s="7" t="s">
        <v>84</v>
      </c>
      <c r="B621" t="s">
        <v>30</v>
      </c>
      <c r="C621" t="s">
        <v>14</v>
      </c>
      <c r="D621" t="s">
        <v>15</v>
      </c>
      <c r="E621" s="1">
        <v>1.1076677439101699E-2</v>
      </c>
      <c r="F621" s="1">
        <v>1.2416111429697599E-2</v>
      </c>
      <c r="G621" s="1">
        <v>3.9352440352164002E-3</v>
      </c>
      <c r="H621" s="1">
        <v>2.4132114476480902E-3</v>
      </c>
      <c r="I621" s="1">
        <v>1.50119214743181E-2</v>
      </c>
      <c r="J621" s="50">
        <v>1.48293228773457E-2</v>
      </c>
      <c r="N621" s="21"/>
      <c r="R621" s="21"/>
    </row>
    <row r="622" spans="1:18">
      <c r="A622" s="7" t="s">
        <v>84</v>
      </c>
      <c r="B622" t="s">
        <v>30</v>
      </c>
      <c r="C622" t="s">
        <v>16</v>
      </c>
      <c r="D622" t="s">
        <v>17</v>
      </c>
      <c r="E622" s="1">
        <v>3.5383115411272002E-2</v>
      </c>
      <c r="F622" s="1">
        <v>5.0791898250167897E-3</v>
      </c>
      <c r="G622" s="1">
        <v>9.0750001001245004E-3</v>
      </c>
      <c r="H622" s="1">
        <v>1.6365435660412901E-3</v>
      </c>
      <c r="I622" s="1">
        <v>4.4458115511396501E-2</v>
      </c>
      <c r="J622" s="50">
        <v>6.7157333910580798E-3</v>
      </c>
      <c r="N622" s="21"/>
      <c r="R622" s="21"/>
    </row>
    <row r="623" spans="1:18">
      <c r="A623" s="7" t="s">
        <v>84</v>
      </c>
      <c r="B623" t="s">
        <v>30</v>
      </c>
      <c r="C623" t="s">
        <v>18</v>
      </c>
      <c r="D623" t="s">
        <v>19</v>
      </c>
      <c r="E623" s="1">
        <v>0.13988569507340201</v>
      </c>
      <c r="F623" s="1">
        <v>9.1641892492420295E-3</v>
      </c>
      <c r="G623" s="1">
        <v>8.1181665978839E-3</v>
      </c>
      <c r="H623" s="1">
        <v>1.3383590930517999E-3</v>
      </c>
      <c r="I623" s="1">
        <v>0.14800386167128601</v>
      </c>
      <c r="J623" s="50">
        <v>1.05025483422938E-2</v>
      </c>
      <c r="N623" s="21"/>
      <c r="R623" s="21"/>
    </row>
    <row r="624" spans="1:18">
      <c r="A624" s="7" t="s">
        <v>84</v>
      </c>
      <c r="B624" t="s">
        <v>30</v>
      </c>
      <c r="C624" t="s">
        <v>20</v>
      </c>
      <c r="D624" t="s">
        <v>21</v>
      </c>
      <c r="E624" s="1">
        <v>0.25075966444700798</v>
      </c>
      <c r="F624" s="1">
        <v>4.0327938306488197E-2</v>
      </c>
      <c r="G624" s="1">
        <v>4.0430002977067296E-3</v>
      </c>
      <c r="H624" s="1">
        <v>8.1423031351728504E-4</v>
      </c>
      <c r="I624" s="1">
        <v>0.25480266474471502</v>
      </c>
      <c r="J624" s="50">
        <v>4.1142168620005498E-2</v>
      </c>
      <c r="N624" s="21"/>
      <c r="R624" s="21"/>
    </row>
    <row r="625" spans="1:18">
      <c r="A625" s="7" t="s">
        <v>84</v>
      </c>
      <c r="B625" t="s">
        <v>30</v>
      </c>
      <c r="C625" t="s">
        <v>25</v>
      </c>
      <c r="D625" t="s">
        <v>26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50">
        <v>0</v>
      </c>
      <c r="N625" s="21"/>
      <c r="R625" s="21"/>
    </row>
    <row r="626" spans="1:18">
      <c r="A626" s="7" t="s">
        <v>84</v>
      </c>
      <c r="B626" t="s">
        <v>30</v>
      </c>
      <c r="C626" t="s">
        <v>22</v>
      </c>
      <c r="D626" t="s">
        <v>23</v>
      </c>
      <c r="E626" s="1">
        <v>1.3712664019319899E-4</v>
      </c>
      <c r="F626" s="1">
        <v>5.8675874844071301E-6</v>
      </c>
      <c r="G626" s="1">
        <v>3.7079937239062302E-5</v>
      </c>
      <c r="H626" s="1">
        <v>1.4285068844617199E-6</v>
      </c>
      <c r="I626" s="1">
        <v>1.7420657743226099E-4</v>
      </c>
      <c r="J626" s="50">
        <v>7.2960943688688502E-6</v>
      </c>
      <c r="N626" s="21"/>
      <c r="R626" s="21"/>
    </row>
    <row r="627" spans="1:18">
      <c r="A627" s="7" t="s">
        <v>141</v>
      </c>
      <c r="B627" t="s">
        <v>30</v>
      </c>
      <c r="C627" t="s">
        <v>2</v>
      </c>
      <c r="D627" t="s">
        <v>3</v>
      </c>
      <c r="E627" s="1">
        <v>0.13003919543109199</v>
      </c>
      <c r="F627" s="1">
        <v>0.14714801870138999</v>
      </c>
      <c r="G627" s="1">
        <v>0.14867580423268401</v>
      </c>
      <c r="H627" s="1">
        <v>0.13768839462458299</v>
      </c>
      <c r="I627" s="1">
        <v>0.278714999663777</v>
      </c>
      <c r="J627" s="50">
        <v>0.28483641332597298</v>
      </c>
      <c r="N627" s="21"/>
      <c r="R627" s="21"/>
    </row>
    <row r="628" spans="1:18">
      <c r="A628" s="7" t="s">
        <v>141</v>
      </c>
      <c r="B628" t="s">
        <v>30</v>
      </c>
      <c r="C628" t="s">
        <v>4</v>
      </c>
      <c r="D628" t="s">
        <v>5</v>
      </c>
      <c r="E628" s="1">
        <v>6.5412201072022696E-5</v>
      </c>
      <c r="F628" s="1">
        <v>3.4568595687417001E-3</v>
      </c>
      <c r="G628" s="1">
        <v>0</v>
      </c>
      <c r="H628" s="1">
        <v>0</v>
      </c>
      <c r="I628" s="1">
        <v>6.5412201072022696E-5</v>
      </c>
      <c r="J628" s="50">
        <v>3.4568595687417001E-3</v>
      </c>
      <c r="N628" s="21"/>
      <c r="R628" s="21"/>
    </row>
    <row r="629" spans="1:18">
      <c r="A629" s="7" t="s">
        <v>141</v>
      </c>
      <c r="B629" t="s">
        <v>30</v>
      </c>
      <c r="C629" t="s">
        <v>6</v>
      </c>
      <c r="D629" t="s">
        <v>7</v>
      </c>
      <c r="E629" s="1">
        <v>1.1900004448358701E-6</v>
      </c>
      <c r="F629" s="1">
        <v>2.5746487110834798E-6</v>
      </c>
      <c r="G629" s="1">
        <v>4.4673781078068103E-2</v>
      </c>
      <c r="H629" s="1">
        <v>9.9066211456569603E-2</v>
      </c>
      <c r="I629" s="1">
        <v>4.4674971078512898E-2</v>
      </c>
      <c r="J629" s="50">
        <v>9.9068786105280707E-2</v>
      </c>
      <c r="N629" s="21"/>
      <c r="R629" s="21"/>
    </row>
    <row r="630" spans="1:18">
      <c r="A630" s="7" t="s">
        <v>141</v>
      </c>
      <c r="B630" t="s">
        <v>30</v>
      </c>
      <c r="C630" t="s">
        <v>8</v>
      </c>
      <c r="D630" t="s">
        <v>9</v>
      </c>
      <c r="E630" s="1">
        <v>2.3408868366111699E-2</v>
      </c>
      <c r="F630" s="1">
        <v>8.6347781861659499E-3</v>
      </c>
      <c r="G630" s="1">
        <v>0.330948029033582</v>
      </c>
      <c r="H630" s="1">
        <v>0.133452842962347</v>
      </c>
      <c r="I630" s="1">
        <v>0.354356897399694</v>
      </c>
      <c r="J630" s="50">
        <v>0.142087621148513</v>
      </c>
      <c r="N630" s="21"/>
      <c r="R630" s="21"/>
    </row>
    <row r="631" spans="1:18">
      <c r="A631" s="7" t="s">
        <v>141</v>
      </c>
      <c r="B631" t="s">
        <v>30</v>
      </c>
      <c r="C631" t="s">
        <v>10</v>
      </c>
      <c r="D631" t="s">
        <v>11</v>
      </c>
      <c r="E631" s="1">
        <v>7.7708592018404E-3</v>
      </c>
      <c r="F631" s="1">
        <v>4.0038263154342103E-3</v>
      </c>
      <c r="G631" s="1">
        <v>0.108781631522821</v>
      </c>
      <c r="H631" s="1">
        <v>0.21234866491153701</v>
      </c>
      <c r="I631" s="1">
        <v>0.11655249072466201</v>
      </c>
      <c r="J631" s="50">
        <v>0.21635249122697101</v>
      </c>
      <c r="N631" s="21"/>
      <c r="R631" s="21"/>
    </row>
    <row r="632" spans="1:18">
      <c r="A632" s="7" t="s">
        <v>141</v>
      </c>
      <c r="B632" t="s">
        <v>30</v>
      </c>
      <c r="C632" t="s">
        <v>12</v>
      </c>
      <c r="D632" t="s">
        <v>13</v>
      </c>
      <c r="E632" s="1">
        <v>3.2623454474608897E-2</v>
      </c>
      <c r="F632" s="1">
        <v>4.4295240376557004E-3</v>
      </c>
      <c r="G632" s="1">
        <v>2.7259269612606898E-2</v>
      </c>
      <c r="H632" s="1">
        <v>5.0127817929884301E-3</v>
      </c>
      <c r="I632" s="1">
        <v>5.9882724087215802E-2</v>
      </c>
      <c r="J632" s="50">
        <v>9.4423058306441297E-3</v>
      </c>
      <c r="N632" s="21"/>
      <c r="R632" s="21"/>
    </row>
    <row r="633" spans="1:18">
      <c r="A633" s="7" t="s">
        <v>141</v>
      </c>
      <c r="B633" t="s">
        <v>30</v>
      </c>
      <c r="C633" t="s">
        <v>14</v>
      </c>
      <c r="D633" t="s">
        <v>15</v>
      </c>
      <c r="E633" s="1">
        <v>2.9315221131873501E-2</v>
      </c>
      <c r="F633" s="1">
        <v>3.2789017948043897E-2</v>
      </c>
      <c r="G633" s="1">
        <v>3.58902229164689E-2</v>
      </c>
      <c r="H633" s="1">
        <v>2.15802223039528E-2</v>
      </c>
      <c r="I633" s="1">
        <v>6.5205444048342401E-2</v>
      </c>
      <c r="J633" s="50">
        <v>5.4369240251996701E-2</v>
      </c>
      <c r="N633" s="21"/>
      <c r="R633" s="21"/>
    </row>
    <row r="634" spans="1:18">
      <c r="A634" s="7" t="s">
        <v>141</v>
      </c>
      <c r="B634" t="s">
        <v>30</v>
      </c>
      <c r="C634" t="s">
        <v>16</v>
      </c>
      <c r="D634" t="s">
        <v>17</v>
      </c>
      <c r="E634" s="1">
        <v>0.176091736217658</v>
      </c>
      <c r="F634" s="1">
        <v>2.43997051918215E-2</v>
      </c>
      <c r="G634" s="1">
        <v>0.194073373109028</v>
      </c>
      <c r="H634" s="1">
        <v>2.6399169599734401E-2</v>
      </c>
      <c r="I634" s="1">
        <v>0.370165109326685</v>
      </c>
      <c r="J634" s="50">
        <v>5.0798874791555898E-2</v>
      </c>
      <c r="N634" s="21"/>
      <c r="R634" s="21"/>
    </row>
    <row r="635" spans="1:18">
      <c r="A635" s="7" t="s">
        <v>141</v>
      </c>
      <c r="B635" t="s">
        <v>30</v>
      </c>
      <c r="C635" t="s">
        <v>18</v>
      </c>
      <c r="D635" t="s">
        <v>19</v>
      </c>
      <c r="E635" s="1">
        <v>0.56215733028835602</v>
      </c>
      <c r="F635" s="1">
        <v>3.6192846619410697E-2</v>
      </c>
      <c r="G635" s="1">
        <v>6.3602249117645698E-2</v>
      </c>
      <c r="H635" s="1">
        <v>1.02317009930664E-2</v>
      </c>
      <c r="I635" s="1">
        <v>0.62575957940600202</v>
      </c>
      <c r="J635" s="50">
        <v>4.64245476124771E-2</v>
      </c>
      <c r="N635" s="21"/>
      <c r="R635" s="21"/>
    </row>
    <row r="636" spans="1:18">
      <c r="A636" s="7" t="s">
        <v>141</v>
      </c>
      <c r="B636" t="s">
        <v>30</v>
      </c>
      <c r="C636" t="s">
        <v>20</v>
      </c>
      <c r="D636" t="s">
        <v>21</v>
      </c>
      <c r="E636" s="1">
        <v>1.1877138504992799</v>
      </c>
      <c r="F636" s="1">
        <v>0.189863433826501</v>
      </c>
      <c r="G636" s="1">
        <v>0.12545225962239301</v>
      </c>
      <c r="H636" s="1">
        <v>2.52421827528732E-2</v>
      </c>
      <c r="I636" s="1">
        <v>1.3131661101216701</v>
      </c>
      <c r="J636" s="50">
        <v>0.21510561657937399</v>
      </c>
      <c r="N636" s="21"/>
      <c r="R636" s="21"/>
    </row>
    <row r="637" spans="1:18">
      <c r="A637" s="7" t="s">
        <v>141</v>
      </c>
      <c r="B637" t="s">
        <v>30</v>
      </c>
      <c r="C637" t="s">
        <v>25</v>
      </c>
      <c r="D637" t="s">
        <v>26</v>
      </c>
      <c r="E637" s="1">
        <v>0</v>
      </c>
      <c r="F637" s="1">
        <v>0</v>
      </c>
      <c r="G637" s="1">
        <v>0</v>
      </c>
      <c r="H637" s="1">
        <v>0</v>
      </c>
      <c r="I637" s="1">
        <v>0</v>
      </c>
      <c r="J637" s="50">
        <v>0</v>
      </c>
      <c r="N637" s="21"/>
      <c r="R637" s="21"/>
    </row>
    <row r="638" spans="1:18">
      <c r="A638" s="7" t="s">
        <v>141</v>
      </c>
      <c r="B638" t="s">
        <v>30</v>
      </c>
      <c r="C638" t="s">
        <v>22</v>
      </c>
      <c r="D638" t="s">
        <v>23</v>
      </c>
      <c r="E638" s="1">
        <v>8.2663804275873295E-4</v>
      </c>
      <c r="F638" s="1">
        <v>3.4984051122033597E-5</v>
      </c>
      <c r="G638" s="1">
        <v>5.7424095715086698E-3</v>
      </c>
      <c r="H638" s="1">
        <v>2.11714342101899E-4</v>
      </c>
      <c r="I638" s="1">
        <v>6.5690476142673997E-3</v>
      </c>
      <c r="J638" s="50">
        <v>2.4669839322393302E-4</v>
      </c>
      <c r="N638" s="21"/>
      <c r="R638" s="21"/>
    </row>
    <row r="639" spans="1:18">
      <c r="A639" s="7" t="s">
        <v>142</v>
      </c>
      <c r="B639" t="s">
        <v>30</v>
      </c>
      <c r="C639" t="s">
        <v>2</v>
      </c>
      <c r="D639" t="s">
        <v>3</v>
      </c>
      <c r="E639" s="1">
        <v>0.280213819050252</v>
      </c>
      <c r="F639" s="1">
        <v>0.33505933578698999</v>
      </c>
      <c r="G639" s="1">
        <v>3.8195494217172998E-2</v>
      </c>
      <c r="H639" s="1">
        <v>3.0162256705751199E-2</v>
      </c>
      <c r="I639" s="1">
        <v>0.318409313267425</v>
      </c>
      <c r="J639" s="50">
        <v>0.365221592492741</v>
      </c>
      <c r="N639" s="21"/>
      <c r="R639" s="21"/>
    </row>
    <row r="640" spans="1:18">
      <c r="A640" s="7" t="s">
        <v>142</v>
      </c>
      <c r="B640" t="s">
        <v>30</v>
      </c>
      <c r="C640" t="s">
        <v>4</v>
      </c>
      <c r="D640" t="s">
        <v>5</v>
      </c>
      <c r="E640" s="1">
        <v>9.0705195768095399E-5</v>
      </c>
      <c r="F640" s="1">
        <v>4.1704743987876301E-3</v>
      </c>
      <c r="G640" s="1">
        <v>0</v>
      </c>
      <c r="H640" s="1">
        <v>0</v>
      </c>
      <c r="I640" s="1">
        <v>9.0705195768095399E-5</v>
      </c>
      <c r="J640" s="50">
        <v>4.1704743987876301E-3</v>
      </c>
      <c r="N640" s="21"/>
      <c r="R640" s="21"/>
    </row>
    <row r="641" spans="1:18">
      <c r="A641" s="7" t="s">
        <v>142</v>
      </c>
      <c r="B641" t="s">
        <v>30</v>
      </c>
      <c r="C641" t="s">
        <v>6</v>
      </c>
      <c r="D641" t="s">
        <v>7</v>
      </c>
      <c r="E641" s="1">
        <v>2.1662419862921799E-6</v>
      </c>
      <c r="F641" s="1">
        <v>4.4888982538209298E-6</v>
      </c>
      <c r="G641" s="1">
        <v>1.66790846308273E-2</v>
      </c>
      <c r="H641" s="1">
        <v>3.0019155985116199E-2</v>
      </c>
      <c r="I641" s="1">
        <v>1.6681250872813601E-2</v>
      </c>
      <c r="J641" s="50">
        <v>3.0023644883370001E-2</v>
      </c>
      <c r="N641" s="21"/>
      <c r="R641" s="21"/>
    </row>
    <row r="642" spans="1:18">
      <c r="A642" s="7" t="s">
        <v>142</v>
      </c>
      <c r="B642" t="s">
        <v>30</v>
      </c>
      <c r="C642" t="s">
        <v>8</v>
      </c>
      <c r="D642" t="s">
        <v>9</v>
      </c>
      <c r="E642" s="1">
        <v>4.30543079217151E-2</v>
      </c>
      <c r="F642" s="1">
        <v>1.5946281110558E-2</v>
      </c>
      <c r="G642" s="1">
        <v>5.9196431945997899E-2</v>
      </c>
      <c r="H642" s="1">
        <v>2.40055287559903E-2</v>
      </c>
      <c r="I642" s="1">
        <v>0.10225073986771301</v>
      </c>
      <c r="J642" s="50">
        <v>3.9951809866548303E-2</v>
      </c>
      <c r="N642" s="21"/>
      <c r="R642" s="21"/>
    </row>
    <row r="643" spans="1:18">
      <c r="A643" s="7" t="s">
        <v>142</v>
      </c>
      <c r="B643" t="s">
        <v>30</v>
      </c>
      <c r="C643" t="s">
        <v>10</v>
      </c>
      <c r="D643" t="s">
        <v>11</v>
      </c>
      <c r="E643" s="1">
        <v>2.40732526253635E-2</v>
      </c>
      <c r="F643" s="1">
        <v>8.2096451552557508E-3</v>
      </c>
      <c r="G643" s="1">
        <v>3.8861668330605503E-2</v>
      </c>
      <c r="H643" s="1">
        <v>3.60088519378493E-2</v>
      </c>
      <c r="I643" s="1">
        <v>6.2934920955969004E-2</v>
      </c>
      <c r="J643" s="50">
        <v>4.4218497093104998E-2</v>
      </c>
      <c r="N643" s="21"/>
      <c r="R643" s="21"/>
    </row>
    <row r="644" spans="1:18">
      <c r="A644" s="7" t="s">
        <v>142</v>
      </c>
      <c r="B644" t="s">
        <v>30</v>
      </c>
      <c r="C644" t="s">
        <v>12</v>
      </c>
      <c r="D644" t="s">
        <v>13</v>
      </c>
      <c r="E644" s="1">
        <v>0.109250341500695</v>
      </c>
      <c r="F644" s="1">
        <v>1.4665498064309199E-2</v>
      </c>
      <c r="G644" s="1">
        <v>7.7561802569333996E-2</v>
      </c>
      <c r="H644" s="1">
        <v>1.44375236271646E-2</v>
      </c>
      <c r="I644" s="1">
        <v>0.186812144070029</v>
      </c>
      <c r="J644" s="50">
        <v>2.9103021691473802E-2</v>
      </c>
      <c r="N644" s="21"/>
      <c r="R644" s="21"/>
    </row>
    <row r="645" spans="1:18">
      <c r="A645" s="7" t="s">
        <v>142</v>
      </c>
      <c r="B645" t="s">
        <v>30</v>
      </c>
      <c r="C645" t="s">
        <v>14</v>
      </c>
      <c r="D645" t="s">
        <v>15</v>
      </c>
      <c r="E645" s="1">
        <v>8.8600754994958605E-2</v>
      </c>
      <c r="F645" s="1">
        <v>0.10001154310325901</v>
      </c>
      <c r="G645" s="1">
        <v>5.7582898278053303E-2</v>
      </c>
      <c r="H645" s="1">
        <v>3.5224886148778098E-2</v>
      </c>
      <c r="I645" s="1">
        <v>0.146183653273012</v>
      </c>
      <c r="J645" s="50">
        <v>0.13523642925203699</v>
      </c>
      <c r="N645" s="21"/>
      <c r="R645" s="21"/>
    </row>
    <row r="646" spans="1:18">
      <c r="A646" s="7" t="s">
        <v>142</v>
      </c>
      <c r="B646" t="s">
        <v>30</v>
      </c>
      <c r="C646" t="s">
        <v>16</v>
      </c>
      <c r="D646" t="s">
        <v>17</v>
      </c>
      <c r="E646" s="1">
        <v>1.0940466778395199</v>
      </c>
      <c r="F646" s="1">
        <v>0.141027844553517</v>
      </c>
      <c r="G646" s="1">
        <v>0.34691292181026701</v>
      </c>
      <c r="H646" s="1">
        <v>4.4138448343209999E-2</v>
      </c>
      <c r="I646" s="1">
        <v>1.4409595996497899</v>
      </c>
      <c r="J646" s="50">
        <v>0.18516629289672701</v>
      </c>
      <c r="N646" s="21"/>
      <c r="R646" s="21"/>
    </row>
    <row r="647" spans="1:18">
      <c r="A647" s="7" t="s">
        <v>142</v>
      </c>
      <c r="B647" t="s">
        <v>30</v>
      </c>
      <c r="C647" t="s">
        <v>18</v>
      </c>
      <c r="D647" t="s">
        <v>19</v>
      </c>
      <c r="E647" s="1">
        <v>1.5829415865396199</v>
      </c>
      <c r="F647" s="1">
        <v>0.102990651949366</v>
      </c>
      <c r="G647" s="1">
        <v>0.18666284264636299</v>
      </c>
      <c r="H647" s="1">
        <v>3.02675749717446E-2</v>
      </c>
      <c r="I647" s="1">
        <v>1.76960442918598</v>
      </c>
      <c r="J647" s="50">
        <v>0.133258226921111</v>
      </c>
      <c r="N647" s="21"/>
      <c r="R647" s="21"/>
    </row>
    <row r="648" spans="1:18">
      <c r="A648" s="7" t="s">
        <v>142</v>
      </c>
      <c r="B648" t="s">
        <v>30</v>
      </c>
      <c r="C648" t="s">
        <v>20</v>
      </c>
      <c r="D648" t="s">
        <v>21</v>
      </c>
      <c r="E648" s="1">
        <v>2.7043017200637101</v>
      </c>
      <c r="F648" s="1">
        <v>0.43130318335713802</v>
      </c>
      <c r="G648" s="1">
        <v>6.3686150930551397E-2</v>
      </c>
      <c r="H648" s="1">
        <v>1.27971074726071E-2</v>
      </c>
      <c r="I648" s="1">
        <v>2.76798787099426</v>
      </c>
      <c r="J648" s="50">
        <v>0.444100290829745</v>
      </c>
      <c r="N648" s="21"/>
      <c r="R648" s="21"/>
    </row>
    <row r="649" spans="1:18">
      <c r="A649" s="7" t="s">
        <v>142</v>
      </c>
      <c r="B649" t="s">
        <v>30</v>
      </c>
      <c r="C649" t="s">
        <v>25</v>
      </c>
      <c r="D649" t="s">
        <v>26</v>
      </c>
      <c r="E649" s="1">
        <v>0</v>
      </c>
      <c r="F649" s="1">
        <v>0</v>
      </c>
      <c r="G649" s="1">
        <v>0</v>
      </c>
      <c r="H649" s="1">
        <v>0</v>
      </c>
      <c r="I649" s="1">
        <v>0</v>
      </c>
      <c r="J649" s="50">
        <v>0</v>
      </c>
      <c r="N649" s="21"/>
      <c r="R649" s="21"/>
    </row>
    <row r="650" spans="1:18">
      <c r="A650" s="7" t="s">
        <v>142</v>
      </c>
      <c r="B650" t="s">
        <v>30</v>
      </c>
      <c r="C650" t="s">
        <v>22</v>
      </c>
      <c r="D650" t="s">
        <v>23</v>
      </c>
      <c r="E650" s="1">
        <v>1.71681495303653E-3</v>
      </c>
      <c r="F650" s="1">
        <v>7.2329726853481095E-5</v>
      </c>
      <c r="G650" s="1">
        <v>5.6112696696369903E-3</v>
      </c>
      <c r="H650" s="1">
        <v>2.0870691726060001E-4</v>
      </c>
      <c r="I650" s="1">
        <v>7.3280846226735199E-3</v>
      </c>
      <c r="J650" s="50">
        <v>2.81036644114081E-4</v>
      </c>
      <c r="N650" s="21"/>
      <c r="R650" s="21"/>
    </row>
    <row r="651" spans="1:18">
      <c r="A651" s="7" t="s">
        <v>143</v>
      </c>
      <c r="B651" t="s">
        <v>30</v>
      </c>
      <c r="C651" t="s">
        <v>2</v>
      </c>
      <c r="D651" t="s">
        <v>3</v>
      </c>
      <c r="E651" s="1">
        <v>0.114751629378661</v>
      </c>
      <c r="F651" s="1">
        <v>0.13185071701038301</v>
      </c>
      <c r="G651" s="1">
        <v>7.3759386137609198E-2</v>
      </c>
      <c r="H651" s="1">
        <v>5.4958389269901403E-2</v>
      </c>
      <c r="I651" s="1">
        <v>0.18851101551627</v>
      </c>
      <c r="J651" s="50">
        <v>0.18680910628028399</v>
      </c>
      <c r="N651" s="21"/>
      <c r="R651" s="21"/>
    </row>
    <row r="652" spans="1:18">
      <c r="A652" s="7" t="s">
        <v>143</v>
      </c>
      <c r="B652" t="s">
        <v>30</v>
      </c>
      <c r="C652" t="s">
        <v>4</v>
      </c>
      <c r="D652" t="s">
        <v>5</v>
      </c>
      <c r="E652" s="1">
        <v>5.1753089281638998E-5</v>
      </c>
      <c r="F652" s="1">
        <v>2.8331075450910301E-3</v>
      </c>
      <c r="G652" s="1">
        <v>0</v>
      </c>
      <c r="H652" s="1">
        <v>0</v>
      </c>
      <c r="I652" s="1">
        <v>5.1753089281638998E-5</v>
      </c>
      <c r="J652" s="50">
        <v>2.8331075450910301E-3</v>
      </c>
      <c r="N652" s="21"/>
      <c r="R652" s="21"/>
    </row>
    <row r="653" spans="1:18">
      <c r="A653" s="7" t="s">
        <v>143</v>
      </c>
      <c r="B653" t="s">
        <v>30</v>
      </c>
      <c r="C653" t="s">
        <v>6</v>
      </c>
      <c r="D653" t="s">
        <v>7</v>
      </c>
      <c r="E653" s="1">
        <v>2.7515619332756002E-7</v>
      </c>
      <c r="F653" s="1">
        <v>6.0790376384220298E-7</v>
      </c>
      <c r="G653" s="1">
        <v>1.31886508583837E-4</v>
      </c>
      <c r="H653" s="1">
        <v>2.92578155583579E-4</v>
      </c>
      <c r="I653" s="1">
        <v>1.3216166477716501E-4</v>
      </c>
      <c r="J653" s="50">
        <v>2.9318605934742099E-4</v>
      </c>
      <c r="N653" s="21"/>
      <c r="R653" s="21"/>
    </row>
    <row r="654" spans="1:18">
      <c r="A654" s="7" t="s">
        <v>143</v>
      </c>
      <c r="B654" t="s">
        <v>30</v>
      </c>
      <c r="C654" t="s">
        <v>8</v>
      </c>
      <c r="D654" t="s">
        <v>9</v>
      </c>
      <c r="E654" s="1">
        <v>3.1046798128687301E-2</v>
      </c>
      <c r="F654" s="1">
        <v>1.14287434138506E-2</v>
      </c>
      <c r="G654" s="1">
        <v>0.14080523439454701</v>
      </c>
      <c r="H654" s="1">
        <v>5.67459381308663E-2</v>
      </c>
      <c r="I654" s="1">
        <v>0.171852032523234</v>
      </c>
      <c r="J654" s="50">
        <v>6.8174681544716897E-2</v>
      </c>
      <c r="N654" s="21"/>
      <c r="R654" s="21"/>
    </row>
    <row r="655" spans="1:18">
      <c r="A655" s="7" t="s">
        <v>143</v>
      </c>
      <c r="B655" t="s">
        <v>30</v>
      </c>
      <c r="C655" t="s">
        <v>10</v>
      </c>
      <c r="D655" t="s">
        <v>11</v>
      </c>
      <c r="E655" s="1">
        <v>8.5189089629540797E-3</v>
      </c>
      <c r="F655" s="1">
        <v>3.7925090036416901E-3</v>
      </c>
      <c r="G655" s="1">
        <v>8.5829762963462494E-2</v>
      </c>
      <c r="H655" s="1">
        <v>8.5335451135034407E-2</v>
      </c>
      <c r="I655" s="1">
        <v>9.4348671926416494E-2</v>
      </c>
      <c r="J655" s="50">
        <v>8.9127960138676104E-2</v>
      </c>
      <c r="N655" s="21"/>
      <c r="R655" s="21"/>
    </row>
    <row r="656" spans="1:18">
      <c r="A656" s="7" t="s">
        <v>143</v>
      </c>
      <c r="B656" t="s">
        <v>30</v>
      </c>
      <c r="C656" t="s">
        <v>12</v>
      </c>
      <c r="D656" t="s">
        <v>13</v>
      </c>
      <c r="E656" s="1">
        <v>5.0576480573232899E-2</v>
      </c>
      <c r="F656" s="1">
        <v>7.1196299397365999E-3</v>
      </c>
      <c r="G656" s="1">
        <v>9.7786375040985599E-2</v>
      </c>
      <c r="H656" s="1">
        <v>1.7969063583637899E-2</v>
      </c>
      <c r="I656" s="1">
        <v>0.148362855614218</v>
      </c>
      <c r="J656" s="50">
        <v>2.5088693523374499E-2</v>
      </c>
      <c r="N656" s="21"/>
      <c r="R656" s="21"/>
    </row>
    <row r="657" spans="1:18">
      <c r="A657" s="7" t="s">
        <v>143</v>
      </c>
      <c r="B657" t="s">
        <v>30</v>
      </c>
      <c r="C657" t="s">
        <v>14</v>
      </c>
      <c r="D657" t="s">
        <v>15</v>
      </c>
      <c r="E657" s="1">
        <v>4.1288996838602897E-2</v>
      </c>
      <c r="F657" s="1">
        <v>4.5915777685975601E-2</v>
      </c>
      <c r="G657" s="1">
        <v>4.1388032983406702E-2</v>
      </c>
      <c r="H657" s="1">
        <v>2.50925707206133E-2</v>
      </c>
      <c r="I657" s="1">
        <v>8.2677029822009598E-2</v>
      </c>
      <c r="J657" s="50">
        <v>7.1008348406588803E-2</v>
      </c>
      <c r="N657" s="21"/>
      <c r="R657" s="21"/>
    </row>
    <row r="658" spans="1:18">
      <c r="A658" s="7" t="s">
        <v>143</v>
      </c>
      <c r="B658" t="s">
        <v>30</v>
      </c>
      <c r="C658" t="s">
        <v>16</v>
      </c>
      <c r="D658" t="s">
        <v>17</v>
      </c>
      <c r="E658" s="1">
        <v>0.50800773293269597</v>
      </c>
      <c r="F658" s="1">
        <v>6.83780627051188E-2</v>
      </c>
      <c r="G658" s="1">
        <v>0.737735442218725</v>
      </c>
      <c r="H658" s="1">
        <v>0.106741558425584</v>
      </c>
      <c r="I658" s="1">
        <v>1.2457431751514201</v>
      </c>
      <c r="J658" s="50">
        <v>0.17511962113070301</v>
      </c>
      <c r="N658" s="21"/>
      <c r="R658" s="21"/>
    </row>
    <row r="659" spans="1:18">
      <c r="A659" s="7" t="s">
        <v>143</v>
      </c>
      <c r="B659" t="s">
        <v>30</v>
      </c>
      <c r="C659" t="s">
        <v>18</v>
      </c>
      <c r="D659" t="s">
        <v>19</v>
      </c>
      <c r="E659" s="1">
        <v>1.16781710303419</v>
      </c>
      <c r="F659" s="1">
        <v>7.5303213461241206E-2</v>
      </c>
      <c r="G659" s="1">
        <v>0.64769835692112199</v>
      </c>
      <c r="H659" s="1">
        <v>0.10537406162893601</v>
      </c>
      <c r="I659" s="1">
        <v>1.8155154599553101</v>
      </c>
      <c r="J659" s="50">
        <v>0.180677275090177</v>
      </c>
      <c r="N659" s="21"/>
      <c r="R659" s="21"/>
    </row>
    <row r="660" spans="1:18">
      <c r="A660" s="7" t="s">
        <v>143</v>
      </c>
      <c r="B660" t="s">
        <v>30</v>
      </c>
      <c r="C660" t="s">
        <v>20</v>
      </c>
      <c r="D660" t="s">
        <v>21</v>
      </c>
      <c r="E660" s="1">
        <v>1.2261991069778599</v>
      </c>
      <c r="F660" s="1">
        <v>0.19574893393077</v>
      </c>
      <c r="G660" s="1">
        <v>0.24061359878875099</v>
      </c>
      <c r="H660" s="1">
        <v>4.8402515302720099E-2</v>
      </c>
      <c r="I660" s="1">
        <v>1.46681270576661</v>
      </c>
      <c r="J660" s="50">
        <v>0.24415144923349</v>
      </c>
      <c r="N660" s="21"/>
      <c r="R660" s="21"/>
    </row>
    <row r="661" spans="1:18">
      <c r="A661" s="7" t="s">
        <v>143</v>
      </c>
      <c r="B661" t="s">
        <v>30</v>
      </c>
      <c r="C661" t="s">
        <v>25</v>
      </c>
      <c r="D661" t="s">
        <v>26</v>
      </c>
      <c r="E661" s="1">
        <v>0</v>
      </c>
      <c r="F661" s="1">
        <v>0</v>
      </c>
      <c r="G661" s="1">
        <v>0</v>
      </c>
      <c r="H661" s="1">
        <v>0</v>
      </c>
      <c r="I661" s="1">
        <v>0</v>
      </c>
      <c r="J661" s="50">
        <v>0</v>
      </c>
      <c r="N661" s="21"/>
      <c r="R661" s="21"/>
    </row>
    <row r="662" spans="1:18">
      <c r="A662" s="7" t="s">
        <v>143</v>
      </c>
      <c r="B662" t="s">
        <v>30</v>
      </c>
      <c r="C662" t="s">
        <v>22</v>
      </c>
      <c r="D662" t="s">
        <v>23</v>
      </c>
      <c r="E662" s="1">
        <v>3.1009400974521999E-3</v>
      </c>
      <c r="F662" s="1">
        <v>1.3151205071272999E-4</v>
      </c>
      <c r="G662" s="1">
        <v>1.3956298927112001E-2</v>
      </c>
      <c r="H662" s="1">
        <v>5.1228798430211805E-4</v>
      </c>
      <c r="I662" s="1">
        <v>1.70572390245642E-2</v>
      </c>
      <c r="J662" s="50">
        <v>6.4380003501484805E-4</v>
      </c>
      <c r="N662" s="21"/>
      <c r="R662" s="21"/>
    </row>
    <row r="663" spans="1:18">
      <c r="A663" s="7" t="s">
        <v>144</v>
      </c>
      <c r="B663" t="s">
        <v>30</v>
      </c>
      <c r="C663" t="s">
        <v>2</v>
      </c>
      <c r="D663" t="s">
        <v>3</v>
      </c>
      <c r="E663" s="1">
        <v>0.23309088214218199</v>
      </c>
      <c r="F663" s="1">
        <v>0.27243863779341099</v>
      </c>
      <c r="G663" s="1">
        <v>9.0998723231959899E-2</v>
      </c>
      <c r="H663" s="1">
        <v>0.109689816081323</v>
      </c>
      <c r="I663" s="1">
        <v>0.324089605374142</v>
      </c>
      <c r="J663" s="50">
        <v>0.38212845387473399</v>
      </c>
      <c r="N663" s="21"/>
      <c r="R663" s="21"/>
    </row>
    <row r="664" spans="1:18">
      <c r="A664" s="7" t="s">
        <v>144</v>
      </c>
      <c r="B664" t="s">
        <v>30</v>
      </c>
      <c r="C664" t="s">
        <v>4</v>
      </c>
      <c r="D664" t="s">
        <v>5</v>
      </c>
      <c r="E664" s="1">
        <v>9.8585190447030303E-5</v>
      </c>
      <c r="F664" s="1">
        <v>4.1605338904192098E-3</v>
      </c>
      <c r="G664" s="1">
        <v>9.7089500903039996E-4</v>
      </c>
      <c r="H664" s="1">
        <v>1.7606031561245E-2</v>
      </c>
      <c r="I664" s="1">
        <v>1.0694801994774301E-3</v>
      </c>
      <c r="J664" s="50">
        <v>2.1766565451664201E-2</v>
      </c>
      <c r="N664" s="21"/>
      <c r="R664" s="21"/>
    </row>
    <row r="665" spans="1:18">
      <c r="A665" s="7" t="s">
        <v>144</v>
      </c>
      <c r="B665" t="s">
        <v>30</v>
      </c>
      <c r="C665" t="s">
        <v>6</v>
      </c>
      <c r="D665" t="s">
        <v>7</v>
      </c>
      <c r="E665" s="1">
        <v>6.8639408153107298E-6</v>
      </c>
      <c r="F665" s="1">
        <v>1.47316197383047E-5</v>
      </c>
      <c r="G665" s="1">
        <v>0.26360772140094502</v>
      </c>
      <c r="H665" s="1">
        <v>0.58447813191761899</v>
      </c>
      <c r="I665" s="1">
        <v>0.26361458534176002</v>
      </c>
      <c r="J665" s="50">
        <v>0.58449286353735697</v>
      </c>
      <c r="N665" s="21"/>
      <c r="R665" s="21"/>
    </row>
    <row r="666" spans="1:18">
      <c r="A666" s="7" t="s">
        <v>144</v>
      </c>
      <c r="B666" t="s">
        <v>30</v>
      </c>
      <c r="C666" t="s">
        <v>8</v>
      </c>
      <c r="D666" t="s">
        <v>9</v>
      </c>
      <c r="E666" s="1">
        <v>5.7311350049863402E-2</v>
      </c>
      <c r="F666" s="1">
        <v>2.11016508298889E-2</v>
      </c>
      <c r="G666" s="1">
        <v>0.31214449533688099</v>
      </c>
      <c r="H666" s="1">
        <v>0.125724860390656</v>
      </c>
      <c r="I666" s="1">
        <v>0.36945584538674398</v>
      </c>
      <c r="J666" s="50">
        <v>0.14682651122054499</v>
      </c>
      <c r="N666" s="21"/>
      <c r="R666" s="21"/>
    </row>
    <row r="667" spans="1:18">
      <c r="A667" s="7" t="s">
        <v>144</v>
      </c>
      <c r="B667" t="s">
        <v>30</v>
      </c>
      <c r="C667" t="s">
        <v>10</v>
      </c>
      <c r="D667" t="s">
        <v>11</v>
      </c>
      <c r="E667" s="1">
        <v>2.2274012510731502E-2</v>
      </c>
      <c r="F667" s="1">
        <v>8.5474540899090692E-3</v>
      </c>
      <c r="G667" s="1">
        <v>0.117348975973935</v>
      </c>
      <c r="H667" s="1">
        <v>9.7458050704759394E-2</v>
      </c>
      <c r="I667" s="1">
        <v>0.139622988484667</v>
      </c>
      <c r="J667" s="50">
        <v>0.106005504794668</v>
      </c>
      <c r="N667" s="21"/>
      <c r="R667" s="21"/>
    </row>
    <row r="668" spans="1:18">
      <c r="A668" s="7" t="s">
        <v>144</v>
      </c>
      <c r="B668" t="s">
        <v>30</v>
      </c>
      <c r="C668" t="s">
        <v>12</v>
      </c>
      <c r="D668" t="s">
        <v>13</v>
      </c>
      <c r="E668" s="1">
        <v>0.104836162663852</v>
      </c>
      <c r="F668" s="1">
        <v>1.46844202603291E-2</v>
      </c>
      <c r="G668" s="1">
        <v>8.2208793466172006E-2</v>
      </c>
      <c r="H668" s="1">
        <v>1.50776097797066E-2</v>
      </c>
      <c r="I668" s="1">
        <v>0.187044956130024</v>
      </c>
      <c r="J668" s="50">
        <v>2.9762030040035699E-2</v>
      </c>
      <c r="N668" s="21"/>
      <c r="R668" s="21"/>
    </row>
    <row r="669" spans="1:18">
      <c r="A669" s="7" t="s">
        <v>144</v>
      </c>
      <c r="B669" t="s">
        <v>30</v>
      </c>
      <c r="C669" t="s">
        <v>14</v>
      </c>
      <c r="D669" t="s">
        <v>15</v>
      </c>
      <c r="E669" s="1">
        <v>7.4793878511024203E-2</v>
      </c>
      <c r="F669" s="1">
        <v>8.3428932727859798E-2</v>
      </c>
      <c r="G669" s="1">
        <v>8.3509498302865595E-2</v>
      </c>
      <c r="H669" s="1">
        <v>5.0920753350967102E-2</v>
      </c>
      <c r="I669" s="1">
        <v>0.15830337681389001</v>
      </c>
      <c r="J669" s="50">
        <v>0.134349686078827</v>
      </c>
      <c r="N669" s="21"/>
      <c r="R669" s="21"/>
    </row>
    <row r="670" spans="1:18">
      <c r="A670" s="7" t="s">
        <v>144</v>
      </c>
      <c r="B670" t="s">
        <v>30</v>
      </c>
      <c r="C670" t="s">
        <v>16</v>
      </c>
      <c r="D670" t="s">
        <v>17</v>
      </c>
      <c r="E670" s="1">
        <v>0.619811646582069</v>
      </c>
      <c r="F670" s="1">
        <v>8.4374355081773197E-2</v>
      </c>
      <c r="G670" s="1">
        <v>0.59520419151862902</v>
      </c>
      <c r="H670" s="1">
        <v>8.7675732462505193E-2</v>
      </c>
      <c r="I670" s="1">
        <v>1.2150158381006999</v>
      </c>
      <c r="J670" s="50">
        <v>0.172050087544278</v>
      </c>
      <c r="N670" s="21"/>
      <c r="R670" s="21"/>
    </row>
    <row r="671" spans="1:18">
      <c r="A671" s="7" t="s">
        <v>144</v>
      </c>
      <c r="B671" t="s">
        <v>30</v>
      </c>
      <c r="C671" t="s">
        <v>18</v>
      </c>
      <c r="D671" t="s">
        <v>19</v>
      </c>
      <c r="E671" s="1">
        <v>2.2309727287046801</v>
      </c>
      <c r="F671" s="1">
        <v>0.145183867101917</v>
      </c>
      <c r="G671" s="1">
        <v>0.92250578943894002</v>
      </c>
      <c r="H671" s="1">
        <v>0.15220804205732</v>
      </c>
      <c r="I671" s="1">
        <v>3.1534785181436198</v>
      </c>
      <c r="J671" s="50">
        <v>0.29739190915923702</v>
      </c>
      <c r="N671" s="21"/>
      <c r="R671" s="21"/>
    </row>
    <row r="672" spans="1:18">
      <c r="A672" s="7" t="s">
        <v>144</v>
      </c>
      <c r="B672" t="s">
        <v>30</v>
      </c>
      <c r="C672" t="s">
        <v>20</v>
      </c>
      <c r="D672" t="s">
        <v>21</v>
      </c>
      <c r="E672" s="1">
        <v>2.61691238795721</v>
      </c>
      <c r="F672" s="1">
        <v>0.41895393516944202</v>
      </c>
      <c r="G672" s="1">
        <v>0.10879289747755</v>
      </c>
      <c r="H672" s="1">
        <v>2.1897704965237502E-2</v>
      </c>
      <c r="I672" s="1">
        <v>2.7257052854347599</v>
      </c>
      <c r="J672" s="50">
        <v>0.44085164013467998</v>
      </c>
      <c r="N672" s="21"/>
      <c r="R672" s="21"/>
    </row>
    <row r="673" spans="1:18">
      <c r="A673" s="7" t="s">
        <v>144</v>
      </c>
      <c r="B673" t="s">
        <v>30</v>
      </c>
      <c r="C673" t="s">
        <v>25</v>
      </c>
      <c r="D673" t="s">
        <v>26</v>
      </c>
      <c r="E673" s="1">
        <v>0</v>
      </c>
      <c r="F673" s="1">
        <v>0</v>
      </c>
      <c r="G673" s="1">
        <v>0</v>
      </c>
      <c r="H673" s="1">
        <v>0</v>
      </c>
      <c r="I673" s="1">
        <v>0</v>
      </c>
      <c r="J673" s="50">
        <v>0</v>
      </c>
      <c r="N673" s="21"/>
      <c r="R673" s="21"/>
    </row>
    <row r="674" spans="1:18">
      <c r="A674" s="7" t="s">
        <v>144</v>
      </c>
      <c r="B674" t="s">
        <v>30</v>
      </c>
      <c r="C674" t="s">
        <v>22</v>
      </c>
      <c r="D674" t="s">
        <v>23</v>
      </c>
      <c r="E674" s="1">
        <v>5.3945473011468197E-3</v>
      </c>
      <c r="F674" s="1">
        <v>2.3022437723788E-4</v>
      </c>
      <c r="G674" s="1">
        <v>3.4583553362350097E-2</v>
      </c>
      <c r="H674" s="1">
        <v>1.2924291172620201E-3</v>
      </c>
      <c r="I674" s="1">
        <v>3.9978100663496899E-2</v>
      </c>
      <c r="J674" s="50">
        <v>1.5226534944998999E-3</v>
      </c>
      <c r="N674" s="21"/>
      <c r="R674" s="21"/>
    </row>
    <row r="675" spans="1:18">
      <c r="A675" s="7" t="s">
        <v>145</v>
      </c>
      <c r="B675" t="s">
        <v>30</v>
      </c>
      <c r="C675" t="s">
        <v>2</v>
      </c>
      <c r="D675" t="s">
        <v>3</v>
      </c>
      <c r="E675" s="1">
        <v>0.14554778389456299</v>
      </c>
      <c r="F675" s="1">
        <v>0.162804219620371</v>
      </c>
      <c r="G675" s="1">
        <v>9.7508855124421506E-2</v>
      </c>
      <c r="H675" s="1">
        <v>8.2149401559712204E-2</v>
      </c>
      <c r="I675" s="1">
        <v>0.243056639018984</v>
      </c>
      <c r="J675" s="50">
        <v>0.24495362118008299</v>
      </c>
      <c r="N675" s="21"/>
      <c r="R675" s="21"/>
    </row>
    <row r="676" spans="1:18">
      <c r="A676" s="7" t="s">
        <v>145</v>
      </c>
      <c r="B676" t="s">
        <v>30</v>
      </c>
      <c r="C676" t="s">
        <v>4</v>
      </c>
      <c r="D676" t="s">
        <v>5</v>
      </c>
      <c r="E676" s="1">
        <v>7.4281462035135502E-6</v>
      </c>
      <c r="F676" s="1">
        <v>2.6772879481818198E-4</v>
      </c>
      <c r="G676" s="1">
        <v>0</v>
      </c>
      <c r="H676" s="1">
        <v>0</v>
      </c>
      <c r="I676" s="1">
        <v>7.4281462035135502E-6</v>
      </c>
      <c r="J676" s="50">
        <v>2.6772879481818198E-4</v>
      </c>
      <c r="N676" s="21"/>
      <c r="R676" s="21"/>
    </row>
    <row r="677" spans="1:18">
      <c r="A677" s="7" t="s">
        <v>145</v>
      </c>
      <c r="B677" t="s">
        <v>30</v>
      </c>
      <c r="C677" t="s">
        <v>6</v>
      </c>
      <c r="D677" t="s">
        <v>7</v>
      </c>
      <c r="E677" s="1">
        <v>3.0789522868708501E-7</v>
      </c>
      <c r="F677" s="1">
        <v>6.57048926250738E-7</v>
      </c>
      <c r="G677" s="1">
        <v>3.4281919292277499E-4</v>
      </c>
      <c r="H677" s="1">
        <v>7.5857880898605305E-4</v>
      </c>
      <c r="I677" s="1">
        <v>3.4312708815146202E-4</v>
      </c>
      <c r="J677" s="50">
        <v>7.5923585791230395E-4</v>
      </c>
      <c r="N677" s="21"/>
      <c r="R677" s="21"/>
    </row>
    <row r="678" spans="1:18">
      <c r="A678" s="7" t="s">
        <v>145</v>
      </c>
      <c r="B678" t="s">
        <v>30</v>
      </c>
      <c r="C678" t="s">
        <v>8</v>
      </c>
      <c r="D678" t="s">
        <v>9</v>
      </c>
      <c r="E678" s="1">
        <v>5.7123640702952099E-3</v>
      </c>
      <c r="F678" s="1">
        <v>2.0885268973659999E-3</v>
      </c>
      <c r="G678" s="1">
        <v>4.1256004270268896E-3</v>
      </c>
      <c r="H678" s="1">
        <v>1.6389017344719801E-3</v>
      </c>
      <c r="I678" s="1">
        <v>9.8379644973220996E-3</v>
      </c>
      <c r="J678" s="50">
        <v>3.72742863183798E-3</v>
      </c>
      <c r="N678" s="21"/>
      <c r="R678" s="21"/>
    </row>
    <row r="679" spans="1:18">
      <c r="A679" s="7" t="s">
        <v>145</v>
      </c>
      <c r="B679" t="s">
        <v>30</v>
      </c>
      <c r="C679" t="s">
        <v>10</v>
      </c>
      <c r="D679" t="s">
        <v>11</v>
      </c>
      <c r="E679" s="1">
        <v>2.1975559883690501E-3</v>
      </c>
      <c r="F679" s="1">
        <v>1.0232890199217001E-3</v>
      </c>
      <c r="G679" s="1">
        <v>1.3935265056790399E-2</v>
      </c>
      <c r="H679" s="1">
        <v>1.13835789693187E-2</v>
      </c>
      <c r="I679" s="1">
        <v>1.61328210451595E-2</v>
      </c>
      <c r="J679" s="50">
        <v>1.24068679892404E-2</v>
      </c>
      <c r="N679" s="21"/>
      <c r="R679" s="21"/>
    </row>
    <row r="680" spans="1:18">
      <c r="A680" s="7" t="s">
        <v>145</v>
      </c>
      <c r="B680" t="s">
        <v>30</v>
      </c>
      <c r="C680" t="s">
        <v>12</v>
      </c>
      <c r="D680" t="s">
        <v>13</v>
      </c>
      <c r="E680" s="1">
        <v>8.0633484465473491E-3</v>
      </c>
      <c r="F680" s="1">
        <v>1.0920602662989999E-3</v>
      </c>
      <c r="G680" s="1">
        <v>4.35746018383904E-3</v>
      </c>
      <c r="H680" s="1">
        <v>7.7654669374717801E-4</v>
      </c>
      <c r="I680" s="1">
        <v>1.24208086303864E-2</v>
      </c>
      <c r="J680" s="50">
        <v>1.86860696004618E-3</v>
      </c>
      <c r="N680" s="21"/>
      <c r="R680" s="21"/>
    </row>
    <row r="681" spans="1:18">
      <c r="A681" s="7" t="s">
        <v>145</v>
      </c>
      <c r="B681" t="s">
        <v>30</v>
      </c>
      <c r="C681" t="s">
        <v>14</v>
      </c>
      <c r="D681" t="s">
        <v>15</v>
      </c>
      <c r="E681" s="1">
        <v>1.2636535935506E-2</v>
      </c>
      <c r="F681" s="1">
        <v>1.38785739005522E-2</v>
      </c>
      <c r="G681" s="1">
        <v>5.1084855920551196E-3</v>
      </c>
      <c r="H681" s="1">
        <v>2.8887787271390099E-3</v>
      </c>
      <c r="I681" s="1">
        <v>1.7745021527561099E-2</v>
      </c>
      <c r="J681" s="50">
        <v>1.67673526276912E-2</v>
      </c>
      <c r="N681" s="21"/>
      <c r="R681" s="21"/>
    </row>
    <row r="682" spans="1:18">
      <c r="A682" s="7" t="s">
        <v>145</v>
      </c>
      <c r="B682" t="s">
        <v>30</v>
      </c>
      <c r="C682" t="s">
        <v>16</v>
      </c>
      <c r="D682" t="s">
        <v>17</v>
      </c>
      <c r="E682" s="1">
        <v>5.4254308931384901E-2</v>
      </c>
      <c r="F682" s="1">
        <v>7.4158242799096004E-3</v>
      </c>
      <c r="G682" s="1">
        <v>3.6672031454279198E-2</v>
      </c>
      <c r="H682" s="1">
        <v>6.7748671237465802E-3</v>
      </c>
      <c r="I682" s="1">
        <v>9.0926340385664106E-2</v>
      </c>
      <c r="J682" s="50">
        <v>1.4190691403656201E-2</v>
      </c>
      <c r="N682" s="21"/>
      <c r="R682" s="21"/>
    </row>
    <row r="683" spans="1:18">
      <c r="A683" s="7" t="s">
        <v>145</v>
      </c>
      <c r="B683" t="s">
        <v>30</v>
      </c>
      <c r="C683" t="s">
        <v>18</v>
      </c>
      <c r="D683" t="s">
        <v>19</v>
      </c>
      <c r="E683" s="1">
        <v>0.13004037478525099</v>
      </c>
      <c r="F683" s="1">
        <v>8.5064840079210006E-3</v>
      </c>
      <c r="G683" s="1">
        <v>2.0417182516460001E-3</v>
      </c>
      <c r="H683" s="1">
        <v>3.4992059144624998E-4</v>
      </c>
      <c r="I683" s="1">
        <v>0.132082093036897</v>
      </c>
      <c r="J683" s="50">
        <v>8.8564045993672503E-3</v>
      </c>
      <c r="N683" s="21"/>
      <c r="R683" s="21"/>
    </row>
    <row r="684" spans="1:18">
      <c r="A684" s="7" t="s">
        <v>145</v>
      </c>
      <c r="B684" t="s">
        <v>30</v>
      </c>
      <c r="C684" t="s">
        <v>20</v>
      </c>
      <c r="D684" t="s">
        <v>21</v>
      </c>
      <c r="E684" s="1">
        <v>0.28975818360982902</v>
      </c>
      <c r="F684" s="1">
        <v>4.6792838843272101E-2</v>
      </c>
      <c r="G684" s="1">
        <v>4.1739339358335403E-2</v>
      </c>
      <c r="H684" s="1">
        <v>8.4435241832129197E-3</v>
      </c>
      <c r="I684" s="1">
        <v>0.33149752296816398</v>
      </c>
      <c r="J684" s="50">
        <v>5.5236363026484998E-2</v>
      </c>
      <c r="N684" s="21"/>
      <c r="R684" s="21"/>
    </row>
    <row r="685" spans="1:18">
      <c r="A685" s="7" t="s">
        <v>145</v>
      </c>
      <c r="B685" t="s">
        <v>30</v>
      </c>
      <c r="C685" t="s">
        <v>25</v>
      </c>
      <c r="D685" t="s">
        <v>26</v>
      </c>
      <c r="E685" s="1">
        <v>0</v>
      </c>
      <c r="F685" s="1">
        <v>0</v>
      </c>
      <c r="G685" s="1">
        <v>0</v>
      </c>
      <c r="H685" s="1">
        <v>0</v>
      </c>
      <c r="I685" s="1">
        <v>0</v>
      </c>
      <c r="J685" s="50">
        <v>0</v>
      </c>
      <c r="N685" s="21"/>
      <c r="R685" s="21"/>
    </row>
    <row r="686" spans="1:18">
      <c r="A686" s="7" t="s">
        <v>145</v>
      </c>
      <c r="B686" t="s">
        <v>30</v>
      </c>
      <c r="C686" t="s">
        <v>22</v>
      </c>
      <c r="D686" t="s">
        <v>23</v>
      </c>
      <c r="E686" s="1">
        <v>8.9363732041579404E-5</v>
      </c>
      <c r="F686" s="1">
        <v>3.9418168479854499E-6</v>
      </c>
      <c r="G686" s="1">
        <v>9.8396835519548199E-5</v>
      </c>
      <c r="H686" s="1">
        <v>3.8737210401946303E-6</v>
      </c>
      <c r="I686" s="1">
        <v>1.8776056756112801E-4</v>
      </c>
      <c r="J686" s="50">
        <v>7.8155378881800794E-6</v>
      </c>
      <c r="N686" s="21"/>
      <c r="R686" s="21"/>
    </row>
    <row r="687" spans="1:18">
      <c r="A687" s="7" t="s">
        <v>146</v>
      </c>
      <c r="B687" t="s">
        <v>30</v>
      </c>
      <c r="C687" t="s">
        <v>2</v>
      </c>
      <c r="D687" t="s">
        <v>3</v>
      </c>
      <c r="E687" s="1">
        <v>0.124660149919071</v>
      </c>
      <c r="F687" s="1">
        <v>0.14339261986585</v>
      </c>
      <c r="G687" s="1">
        <v>6.9282083844963302E-2</v>
      </c>
      <c r="H687" s="1">
        <v>5.9867435502797398E-2</v>
      </c>
      <c r="I687" s="1">
        <v>0.19394223376403399</v>
      </c>
      <c r="J687" s="50">
        <v>0.203260055368647</v>
      </c>
      <c r="N687" s="21"/>
      <c r="R687" s="21"/>
    </row>
    <row r="688" spans="1:18">
      <c r="A688" s="7" t="s">
        <v>146</v>
      </c>
      <c r="B688" t="s">
        <v>30</v>
      </c>
      <c r="C688" t="s">
        <v>4</v>
      </c>
      <c r="D688" t="s">
        <v>5</v>
      </c>
      <c r="E688" s="1">
        <v>4.8078063175344997E-5</v>
      </c>
      <c r="F688" s="1">
        <v>1.62296016623648E-3</v>
      </c>
      <c r="G688" s="1">
        <v>2.7695793987481199E-3</v>
      </c>
      <c r="H688" s="1">
        <v>4.9910524061239803E-2</v>
      </c>
      <c r="I688" s="1">
        <v>2.8176574619234698E-3</v>
      </c>
      <c r="J688" s="50">
        <v>5.1533484227476299E-2</v>
      </c>
      <c r="N688" s="21"/>
      <c r="R688" s="21"/>
    </row>
    <row r="689" spans="1:18">
      <c r="A689" s="7" t="s">
        <v>146</v>
      </c>
      <c r="B689" t="s">
        <v>30</v>
      </c>
      <c r="C689" t="s">
        <v>6</v>
      </c>
      <c r="D689" t="s">
        <v>7</v>
      </c>
      <c r="E689" s="1">
        <v>4.3006105543869302E-7</v>
      </c>
      <c r="F689" s="1">
        <v>9.3983805381229005E-7</v>
      </c>
      <c r="G689" s="1">
        <v>8.1032982934287796E-3</v>
      </c>
      <c r="H689" s="1">
        <v>1.7972721836221998E-2</v>
      </c>
      <c r="I689" s="1">
        <v>8.1037283544842208E-3</v>
      </c>
      <c r="J689" s="50">
        <v>1.79736616742758E-2</v>
      </c>
      <c r="N689" s="21"/>
      <c r="R689" s="21"/>
    </row>
    <row r="690" spans="1:18">
      <c r="A690" s="7" t="s">
        <v>146</v>
      </c>
      <c r="B690" t="s">
        <v>30</v>
      </c>
      <c r="C690" t="s">
        <v>8</v>
      </c>
      <c r="D690" t="s">
        <v>9</v>
      </c>
      <c r="E690" s="1">
        <v>3.2813060208647798E-2</v>
      </c>
      <c r="F690" s="1">
        <v>1.21017942253809E-2</v>
      </c>
      <c r="G690" s="1">
        <v>0.25771161087423999</v>
      </c>
      <c r="H690" s="1">
        <v>0.103991365555741</v>
      </c>
      <c r="I690" s="1">
        <v>0.29052467108288799</v>
      </c>
      <c r="J690" s="50">
        <v>0.116093159781122</v>
      </c>
      <c r="N690" s="21"/>
      <c r="R690" s="21"/>
    </row>
    <row r="691" spans="1:18">
      <c r="A691" s="7" t="s">
        <v>146</v>
      </c>
      <c r="B691" t="s">
        <v>30</v>
      </c>
      <c r="C691" t="s">
        <v>10</v>
      </c>
      <c r="D691" t="s">
        <v>11</v>
      </c>
      <c r="E691" s="1">
        <v>9.6737246888185403E-3</v>
      </c>
      <c r="F691" s="1">
        <v>3.6787529260435699E-3</v>
      </c>
      <c r="G691" s="1">
        <v>3.10522765011907E-2</v>
      </c>
      <c r="H691" s="1">
        <v>2.8709187604508898E-2</v>
      </c>
      <c r="I691" s="1">
        <v>4.0726001190009201E-2</v>
      </c>
      <c r="J691" s="50">
        <v>3.2387940530552502E-2</v>
      </c>
      <c r="N691" s="21"/>
      <c r="R691" s="21"/>
    </row>
    <row r="692" spans="1:18">
      <c r="A692" s="7" t="s">
        <v>146</v>
      </c>
      <c r="B692" t="s">
        <v>30</v>
      </c>
      <c r="C692" t="s">
        <v>12</v>
      </c>
      <c r="D692" t="s">
        <v>13</v>
      </c>
      <c r="E692" s="1">
        <v>4.4071537685077197E-2</v>
      </c>
      <c r="F692" s="1">
        <v>5.9922296771873704E-3</v>
      </c>
      <c r="G692" s="1">
        <v>8.9005026338139101E-2</v>
      </c>
      <c r="H692" s="1">
        <v>1.6445009460323502E-2</v>
      </c>
      <c r="I692" s="1">
        <v>0.13307656402321599</v>
      </c>
      <c r="J692" s="50">
        <v>2.24372391375109E-2</v>
      </c>
      <c r="N692" s="21"/>
      <c r="R692" s="21"/>
    </row>
    <row r="693" spans="1:18">
      <c r="A693" s="7" t="s">
        <v>146</v>
      </c>
      <c r="B693" t="s">
        <v>30</v>
      </c>
      <c r="C693" t="s">
        <v>14</v>
      </c>
      <c r="D693" t="s">
        <v>15</v>
      </c>
      <c r="E693" s="1">
        <v>4.9117041298361801E-2</v>
      </c>
      <c r="F693" s="1">
        <v>5.4976645331665699E-2</v>
      </c>
      <c r="G693" s="1">
        <v>7.8324345661036895E-2</v>
      </c>
      <c r="H693" s="1">
        <v>4.68347037615287E-2</v>
      </c>
      <c r="I693" s="1">
        <v>0.12744138695939899</v>
      </c>
      <c r="J693" s="50">
        <v>0.101811349093194</v>
      </c>
      <c r="N693" s="21"/>
      <c r="R693" s="21"/>
    </row>
    <row r="694" spans="1:18">
      <c r="A694" s="7" t="s">
        <v>146</v>
      </c>
      <c r="B694" t="s">
        <v>30</v>
      </c>
      <c r="C694" t="s">
        <v>16</v>
      </c>
      <c r="D694" t="s">
        <v>17</v>
      </c>
      <c r="E694" s="1">
        <v>0.202630009353574</v>
      </c>
      <c r="F694" s="1">
        <v>2.8755938143021801E-2</v>
      </c>
      <c r="G694" s="1">
        <v>0.112814973813307</v>
      </c>
      <c r="H694" s="1">
        <v>1.8773444544736E-2</v>
      </c>
      <c r="I694" s="1">
        <v>0.31544498316688102</v>
      </c>
      <c r="J694" s="50">
        <v>4.7529382687757797E-2</v>
      </c>
      <c r="N694" s="21"/>
      <c r="R694" s="21"/>
    </row>
    <row r="695" spans="1:18">
      <c r="A695" s="7" t="s">
        <v>146</v>
      </c>
      <c r="B695" t="s">
        <v>30</v>
      </c>
      <c r="C695" t="s">
        <v>18</v>
      </c>
      <c r="D695" t="s">
        <v>19</v>
      </c>
      <c r="E695" s="1">
        <v>1.12459995094865</v>
      </c>
      <c r="F695" s="1">
        <v>7.2375564663636496E-2</v>
      </c>
      <c r="G695" s="1">
        <v>0.383227693329178</v>
      </c>
      <c r="H695" s="1">
        <v>6.1573797686812003E-2</v>
      </c>
      <c r="I695" s="1">
        <v>1.50782764427783</v>
      </c>
      <c r="J695" s="50">
        <v>0.13394936235044799</v>
      </c>
      <c r="N695" s="21"/>
      <c r="R695" s="21"/>
    </row>
    <row r="696" spans="1:18">
      <c r="A696" s="7" t="s">
        <v>146</v>
      </c>
      <c r="B696" t="s">
        <v>30</v>
      </c>
      <c r="C696" t="s">
        <v>20</v>
      </c>
      <c r="D696" t="s">
        <v>21</v>
      </c>
      <c r="E696" s="1">
        <v>5.5261716213018</v>
      </c>
      <c r="F696" s="1">
        <v>0.88172757052748096</v>
      </c>
      <c r="G696" s="1">
        <v>1.3181006470511401</v>
      </c>
      <c r="H696" s="1">
        <v>0.26510498406962901</v>
      </c>
      <c r="I696" s="1">
        <v>6.84427226835294</v>
      </c>
      <c r="J696" s="50">
        <v>1.1468325545971101</v>
      </c>
      <c r="N696" s="21"/>
      <c r="R696" s="21"/>
    </row>
    <row r="697" spans="1:18">
      <c r="A697" s="7" t="s">
        <v>146</v>
      </c>
      <c r="B697" t="s">
        <v>30</v>
      </c>
      <c r="C697" t="s">
        <v>25</v>
      </c>
      <c r="D697" t="s">
        <v>26</v>
      </c>
      <c r="E697" s="1">
        <v>0</v>
      </c>
      <c r="F697" s="1">
        <v>0</v>
      </c>
      <c r="G697" s="1">
        <v>0</v>
      </c>
      <c r="H697" s="1">
        <v>0</v>
      </c>
      <c r="I697" s="1">
        <v>0</v>
      </c>
      <c r="J697" s="50">
        <v>0</v>
      </c>
      <c r="N697" s="21"/>
      <c r="R697" s="21"/>
    </row>
    <row r="698" spans="1:18">
      <c r="A698" s="7" t="s">
        <v>146</v>
      </c>
      <c r="B698" t="s">
        <v>30</v>
      </c>
      <c r="C698" t="s">
        <v>22</v>
      </c>
      <c r="D698" t="s">
        <v>23</v>
      </c>
      <c r="E698" s="1">
        <v>4.8840320486464304E-4</v>
      </c>
      <c r="F698" s="1">
        <v>2.0616464977750399E-5</v>
      </c>
      <c r="G698" s="1">
        <v>7.1556274416684695E-4</v>
      </c>
      <c r="H698" s="1">
        <v>2.61831574635685E-5</v>
      </c>
      <c r="I698" s="1">
        <v>1.2039659490314901E-3</v>
      </c>
      <c r="J698" s="50">
        <v>4.6799622441318902E-5</v>
      </c>
      <c r="N698" s="21"/>
      <c r="R698" s="21"/>
    </row>
    <row r="699" spans="1:18">
      <c r="A699" s="7" t="s">
        <v>147</v>
      </c>
      <c r="B699" t="s">
        <v>30</v>
      </c>
      <c r="C699" t="s">
        <v>2</v>
      </c>
      <c r="D699" t="s">
        <v>3</v>
      </c>
      <c r="E699" s="1">
        <v>3.99292394310709E-2</v>
      </c>
      <c r="F699" s="1">
        <v>4.6992163644481201E-2</v>
      </c>
      <c r="G699" s="1">
        <v>6.4453036773468404E-3</v>
      </c>
      <c r="H699" s="1">
        <v>4.1762775398996796E-3</v>
      </c>
      <c r="I699" s="1">
        <v>4.63745431084178E-2</v>
      </c>
      <c r="J699" s="50">
        <v>5.1168441184380901E-2</v>
      </c>
      <c r="N699" s="21"/>
      <c r="R699" s="21"/>
    </row>
    <row r="700" spans="1:18">
      <c r="A700" s="7" t="s">
        <v>147</v>
      </c>
      <c r="B700" t="s">
        <v>30</v>
      </c>
      <c r="C700" t="s">
        <v>4</v>
      </c>
      <c r="D700" t="s">
        <v>5</v>
      </c>
      <c r="E700" s="1">
        <v>1.6766678145678001E-5</v>
      </c>
      <c r="F700" s="1">
        <v>8.7505420080975403E-4</v>
      </c>
      <c r="G700" s="1">
        <v>0</v>
      </c>
      <c r="H700" s="1">
        <v>0</v>
      </c>
      <c r="I700" s="1">
        <v>1.6766678145678001E-5</v>
      </c>
      <c r="J700" s="50">
        <v>8.7505420080975403E-4</v>
      </c>
      <c r="N700" s="21"/>
      <c r="R700" s="21"/>
    </row>
    <row r="701" spans="1:18">
      <c r="A701" s="7" t="s">
        <v>147</v>
      </c>
      <c r="B701" t="s">
        <v>30</v>
      </c>
      <c r="C701" t="s">
        <v>6</v>
      </c>
      <c r="D701" t="s">
        <v>7</v>
      </c>
      <c r="E701" s="1">
        <v>4.1043175899009398E-7</v>
      </c>
      <c r="F701" s="1">
        <v>8.4007859423833598E-7</v>
      </c>
      <c r="G701" s="1">
        <v>1.4584954484292401E-4</v>
      </c>
      <c r="H701" s="1">
        <v>3.2369963481801699E-4</v>
      </c>
      <c r="I701" s="1">
        <v>1.4625997660191401E-4</v>
      </c>
      <c r="J701" s="50">
        <v>3.2453971341225499E-4</v>
      </c>
      <c r="N701" s="21"/>
      <c r="R701" s="21"/>
    </row>
    <row r="702" spans="1:18">
      <c r="A702" s="7" t="s">
        <v>147</v>
      </c>
      <c r="B702" t="s">
        <v>30</v>
      </c>
      <c r="C702" t="s">
        <v>8</v>
      </c>
      <c r="D702" t="s">
        <v>9</v>
      </c>
      <c r="E702" s="1">
        <v>9.7675569707449499E-3</v>
      </c>
      <c r="F702" s="1">
        <v>3.6037648386474E-3</v>
      </c>
      <c r="G702" s="1">
        <v>6.7158664549037295E-2</v>
      </c>
      <c r="H702" s="1">
        <v>2.7158913404134202E-2</v>
      </c>
      <c r="I702" s="1">
        <v>7.6926221519782206E-2</v>
      </c>
      <c r="J702" s="50">
        <v>3.0762678242781599E-2</v>
      </c>
      <c r="N702" s="21"/>
      <c r="R702" s="21"/>
    </row>
    <row r="703" spans="1:18">
      <c r="A703" s="7" t="s">
        <v>147</v>
      </c>
      <c r="B703" t="s">
        <v>30</v>
      </c>
      <c r="C703" t="s">
        <v>10</v>
      </c>
      <c r="D703" t="s">
        <v>11</v>
      </c>
      <c r="E703" s="1">
        <v>3.64622436660185E-3</v>
      </c>
      <c r="F703" s="1">
        <v>1.2880051309669301E-3</v>
      </c>
      <c r="G703" s="1">
        <v>9.3610770781716608E-3</v>
      </c>
      <c r="H703" s="1">
        <v>8.0189757324870391E-3</v>
      </c>
      <c r="I703" s="1">
        <v>1.30073014447735E-2</v>
      </c>
      <c r="J703" s="50">
        <v>9.3069808634539692E-3</v>
      </c>
      <c r="N703" s="21"/>
      <c r="R703" s="21"/>
    </row>
    <row r="704" spans="1:18">
      <c r="A704" s="7" t="s">
        <v>147</v>
      </c>
      <c r="B704" t="s">
        <v>30</v>
      </c>
      <c r="C704" t="s">
        <v>12</v>
      </c>
      <c r="D704" t="s">
        <v>13</v>
      </c>
      <c r="E704" s="1">
        <v>1.56019968919065E-2</v>
      </c>
      <c r="F704" s="1">
        <v>2.100520275159E-3</v>
      </c>
      <c r="G704" s="1">
        <v>1.54351348073224E-2</v>
      </c>
      <c r="H704" s="1">
        <v>2.8607410736991401E-3</v>
      </c>
      <c r="I704" s="1">
        <v>3.10371316992289E-2</v>
      </c>
      <c r="J704" s="50">
        <v>4.9612613488581401E-3</v>
      </c>
      <c r="N704" s="21"/>
      <c r="R704" s="21"/>
    </row>
    <row r="705" spans="1:18">
      <c r="A705" s="7" t="s">
        <v>147</v>
      </c>
      <c r="B705" t="s">
        <v>30</v>
      </c>
      <c r="C705" t="s">
        <v>14</v>
      </c>
      <c r="D705" t="s">
        <v>15</v>
      </c>
      <c r="E705" s="1">
        <v>1.5534785372918801E-2</v>
      </c>
      <c r="F705" s="1">
        <v>1.7366414281640399E-2</v>
      </c>
      <c r="G705" s="1">
        <v>4.7419882457396902E-2</v>
      </c>
      <c r="H705" s="1">
        <v>2.93645801955889E-2</v>
      </c>
      <c r="I705" s="1">
        <v>6.2954667830315697E-2</v>
      </c>
      <c r="J705" s="50">
        <v>4.6730994477229303E-2</v>
      </c>
      <c r="N705" s="21"/>
      <c r="R705" s="21"/>
    </row>
    <row r="706" spans="1:18">
      <c r="A706" s="7" t="s">
        <v>147</v>
      </c>
      <c r="B706" t="s">
        <v>30</v>
      </c>
      <c r="C706" t="s">
        <v>16</v>
      </c>
      <c r="D706" t="s">
        <v>17</v>
      </c>
      <c r="E706" s="1">
        <v>0.162962092664484</v>
      </c>
      <c r="F706" s="1">
        <v>2.1420364653086998E-2</v>
      </c>
      <c r="G706" s="1">
        <v>0.13364563365100901</v>
      </c>
      <c r="H706" s="1">
        <v>2.3808912674479401E-2</v>
      </c>
      <c r="I706" s="1">
        <v>0.29660772631549298</v>
      </c>
      <c r="J706" s="50">
        <v>4.5229277327566403E-2</v>
      </c>
      <c r="N706" s="21"/>
      <c r="R706" s="21"/>
    </row>
    <row r="707" spans="1:18">
      <c r="A707" s="7" t="s">
        <v>147</v>
      </c>
      <c r="B707" t="s">
        <v>30</v>
      </c>
      <c r="C707" t="s">
        <v>18</v>
      </c>
      <c r="D707" t="s">
        <v>19</v>
      </c>
      <c r="E707" s="1">
        <v>0.29565446746082302</v>
      </c>
      <c r="F707" s="1">
        <v>1.9249315214146401E-2</v>
      </c>
      <c r="G707" s="1">
        <v>0.13601049101219101</v>
      </c>
      <c r="H707" s="1">
        <v>2.2284713213447601E-2</v>
      </c>
      <c r="I707" s="1">
        <v>0.431664958473014</v>
      </c>
      <c r="J707" s="50">
        <v>4.1534028427594002E-2</v>
      </c>
      <c r="N707" s="21"/>
      <c r="R707" s="21"/>
    </row>
    <row r="708" spans="1:18">
      <c r="A708" s="7" t="s">
        <v>147</v>
      </c>
      <c r="B708" t="s">
        <v>30</v>
      </c>
      <c r="C708" t="s">
        <v>20</v>
      </c>
      <c r="D708" t="s">
        <v>21</v>
      </c>
      <c r="E708" s="1">
        <v>0.77597524418737396</v>
      </c>
      <c r="F708" s="1">
        <v>0.123075174827881</v>
      </c>
      <c r="G708" s="1">
        <v>0.12840883940651801</v>
      </c>
      <c r="H708" s="1">
        <v>2.5803338191633499E-2</v>
      </c>
      <c r="I708" s="1">
        <v>0.904384083593892</v>
      </c>
      <c r="J708" s="50">
        <v>0.14887851301951399</v>
      </c>
      <c r="N708" s="21"/>
      <c r="R708" s="21"/>
    </row>
    <row r="709" spans="1:18">
      <c r="A709" s="7" t="s">
        <v>147</v>
      </c>
      <c r="B709" t="s">
        <v>30</v>
      </c>
      <c r="C709" t="s">
        <v>25</v>
      </c>
      <c r="D709" t="s">
        <v>26</v>
      </c>
      <c r="E709" s="1">
        <v>0</v>
      </c>
      <c r="F709" s="1">
        <v>0</v>
      </c>
      <c r="G709" s="1">
        <v>0</v>
      </c>
      <c r="H709" s="1">
        <v>0</v>
      </c>
      <c r="I709" s="1">
        <v>0</v>
      </c>
      <c r="J709" s="50">
        <v>0</v>
      </c>
      <c r="N709" s="21"/>
      <c r="R709" s="21"/>
    </row>
    <row r="710" spans="1:18">
      <c r="A710" s="7" t="s">
        <v>147</v>
      </c>
      <c r="B710" t="s">
        <v>30</v>
      </c>
      <c r="C710" t="s">
        <v>22</v>
      </c>
      <c r="D710" t="s">
        <v>23</v>
      </c>
      <c r="E710" s="1">
        <v>6.2495663573212804E-4</v>
      </c>
      <c r="F710" s="1">
        <v>2.6289122456678399E-5</v>
      </c>
      <c r="G710" s="1">
        <v>3.3480854582711001E-3</v>
      </c>
      <c r="H710" s="1">
        <v>1.21538086374636E-4</v>
      </c>
      <c r="I710" s="1">
        <v>3.9730420940032301E-3</v>
      </c>
      <c r="J710" s="50">
        <v>1.4782720883131401E-4</v>
      </c>
      <c r="N710" s="21"/>
      <c r="R710" s="21"/>
    </row>
    <row r="711" spans="1:18">
      <c r="A711" s="7" t="s">
        <v>148</v>
      </c>
      <c r="B711" t="s">
        <v>30</v>
      </c>
      <c r="C711" t="s">
        <v>2</v>
      </c>
      <c r="D711" t="s">
        <v>3</v>
      </c>
      <c r="E711" s="1">
        <v>0.135964728703273</v>
      </c>
      <c r="F711" s="1">
        <v>0.15473026304453</v>
      </c>
      <c r="G711" s="1">
        <v>4.4882892919026703E-2</v>
      </c>
      <c r="H711" s="1">
        <v>2.8324894635683499E-2</v>
      </c>
      <c r="I711" s="1">
        <v>0.1808476216223</v>
      </c>
      <c r="J711" s="50">
        <v>0.18305515768021399</v>
      </c>
      <c r="N711" s="21"/>
      <c r="R711" s="21"/>
    </row>
    <row r="712" spans="1:18">
      <c r="A712" s="7" t="s">
        <v>148</v>
      </c>
      <c r="B712" t="s">
        <v>30</v>
      </c>
      <c r="C712" t="s">
        <v>4</v>
      </c>
      <c r="D712" t="s">
        <v>5</v>
      </c>
      <c r="E712" s="1">
        <v>7.4719943837277201E-5</v>
      </c>
      <c r="F712" s="1">
        <v>2.5283805267688501E-3</v>
      </c>
      <c r="G712" s="1">
        <v>1.9107926894493799E-2</v>
      </c>
      <c r="H712" s="1">
        <v>0.34778124904080598</v>
      </c>
      <c r="I712" s="1">
        <v>1.91826468383311E-2</v>
      </c>
      <c r="J712" s="50">
        <v>0.350309629567575</v>
      </c>
      <c r="N712" s="21"/>
      <c r="R712" s="21"/>
    </row>
    <row r="713" spans="1:18">
      <c r="A713" s="7" t="s">
        <v>148</v>
      </c>
      <c r="B713" t="s">
        <v>30</v>
      </c>
      <c r="C713" t="s">
        <v>6</v>
      </c>
      <c r="D713" t="s">
        <v>7</v>
      </c>
      <c r="E713" s="1">
        <v>1.71434941209241E-5</v>
      </c>
      <c r="F713" s="1">
        <v>3.68615383891117E-5</v>
      </c>
      <c r="G713" s="1">
        <v>1.0617334805584699</v>
      </c>
      <c r="H713" s="1">
        <v>1.78089810945285</v>
      </c>
      <c r="I713" s="1">
        <v>1.06175062405259</v>
      </c>
      <c r="J713" s="50">
        <v>1.7809349709912401</v>
      </c>
      <c r="N713" s="21"/>
      <c r="R713" s="21"/>
    </row>
    <row r="714" spans="1:18">
      <c r="A714" s="7" t="s">
        <v>148</v>
      </c>
      <c r="B714" t="s">
        <v>30</v>
      </c>
      <c r="C714" t="s">
        <v>8</v>
      </c>
      <c r="D714" t="s">
        <v>9</v>
      </c>
      <c r="E714" s="1">
        <v>1.67467756064015E-2</v>
      </c>
      <c r="F714" s="1">
        <v>6.1893938272841297E-3</v>
      </c>
      <c r="G714" s="1">
        <v>0.39984748210492599</v>
      </c>
      <c r="H714" s="1">
        <v>0.161449095117847</v>
      </c>
      <c r="I714" s="1">
        <v>0.41659425771132702</v>
      </c>
      <c r="J714" s="50">
        <v>0.167638488945131</v>
      </c>
      <c r="N714" s="21"/>
      <c r="R714" s="21"/>
    </row>
    <row r="715" spans="1:18">
      <c r="A715" s="7" t="s">
        <v>148</v>
      </c>
      <c r="B715" t="s">
        <v>30</v>
      </c>
      <c r="C715" t="s">
        <v>10</v>
      </c>
      <c r="D715" t="s">
        <v>11</v>
      </c>
      <c r="E715" s="1">
        <v>7.1189061264740998E-3</v>
      </c>
      <c r="F715" s="1">
        <v>2.5257227789535299E-3</v>
      </c>
      <c r="G715" s="1">
        <v>5.0181089320233798E-3</v>
      </c>
      <c r="H715" s="1">
        <v>4.0448228601302899E-3</v>
      </c>
      <c r="I715" s="1">
        <v>1.21370150584975E-2</v>
      </c>
      <c r="J715" s="50">
        <v>6.5705456390838298E-3</v>
      </c>
      <c r="N715" s="21"/>
      <c r="R715" s="21"/>
    </row>
    <row r="716" spans="1:18">
      <c r="A716" s="7" t="s">
        <v>148</v>
      </c>
      <c r="B716" t="s">
        <v>30</v>
      </c>
      <c r="C716" t="s">
        <v>12</v>
      </c>
      <c r="D716" t="s">
        <v>13</v>
      </c>
      <c r="E716" s="1">
        <v>3.0218630507613298E-2</v>
      </c>
      <c r="F716" s="1">
        <v>4.0530484965733103E-3</v>
      </c>
      <c r="G716" s="1">
        <v>5.9055285672423201E-3</v>
      </c>
      <c r="H716" s="1">
        <v>1.0891313450990599E-3</v>
      </c>
      <c r="I716" s="1">
        <v>3.6124159074855597E-2</v>
      </c>
      <c r="J716" s="50">
        <v>5.14217984167237E-3</v>
      </c>
      <c r="N716" s="21"/>
      <c r="R716" s="21"/>
    </row>
    <row r="717" spans="1:18">
      <c r="A717" s="7" t="s">
        <v>148</v>
      </c>
      <c r="B717" t="s">
        <v>30</v>
      </c>
      <c r="C717" t="s">
        <v>14</v>
      </c>
      <c r="D717" t="s">
        <v>15</v>
      </c>
      <c r="E717" s="1">
        <v>3.2367621038260901E-2</v>
      </c>
      <c r="F717" s="1">
        <v>3.6288476386676101E-2</v>
      </c>
      <c r="G717" s="1">
        <v>3.7929857965387302E-2</v>
      </c>
      <c r="H717" s="1">
        <v>2.32523906783117E-2</v>
      </c>
      <c r="I717" s="1">
        <v>7.0297479003648106E-2</v>
      </c>
      <c r="J717" s="50">
        <v>5.9540867064987797E-2</v>
      </c>
      <c r="N717" s="21"/>
      <c r="R717" s="21"/>
    </row>
    <row r="718" spans="1:18">
      <c r="A718" s="7" t="s">
        <v>148</v>
      </c>
      <c r="B718" t="s">
        <v>30</v>
      </c>
      <c r="C718" t="s">
        <v>16</v>
      </c>
      <c r="D718" t="s">
        <v>17</v>
      </c>
      <c r="E718" s="1">
        <v>0.17765613491860599</v>
      </c>
      <c r="F718" s="1">
        <v>2.4784390511312399E-2</v>
      </c>
      <c r="G718" s="1">
        <v>8.30523526725883E-2</v>
      </c>
      <c r="H718" s="1">
        <v>1.0583969707360801E-2</v>
      </c>
      <c r="I718" s="1">
        <v>0.26070848759119503</v>
      </c>
      <c r="J718" s="50">
        <v>3.5368360218673102E-2</v>
      </c>
      <c r="N718" s="21"/>
      <c r="R718" s="21"/>
    </row>
    <row r="719" spans="1:18">
      <c r="A719" s="7" t="s">
        <v>148</v>
      </c>
      <c r="B719" t="s">
        <v>30</v>
      </c>
      <c r="C719" t="s">
        <v>18</v>
      </c>
      <c r="D719" t="s">
        <v>19</v>
      </c>
      <c r="E719" s="1">
        <v>0.47513750510006297</v>
      </c>
      <c r="F719" s="1">
        <v>3.06824948752581E-2</v>
      </c>
      <c r="G719" s="1">
        <v>2.7250505793545401E-2</v>
      </c>
      <c r="H719" s="1">
        <v>4.3905679532305897E-3</v>
      </c>
      <c r="I719" s="1">
        <v>0.50238801089360796</v>
      </c>
      <c r="J719" s="50">
        <v>3.5073062828488703E-2</v>
      </c>
      <c r="N719" s="21"/>
      <c r="R719" s="21"/>
    </row>
    <row r="720" spans="1:18">
      <c r="A720" s="7" t="s">
        <v>148</v>
      </c>
      <c r="B720" t="s">
        <v>30</v>
      </c>
      <c r="C720" t="s">
        <v>20</v>
      </c>
      <c r="D720" t="s">
        <v>21</v>
      </c>
      <c r="E720" s="1">
        <v>0.828883192859034</v>
      </c>
      <c r="F720" s="1">
        <v>0.13263590374419101</v>
      </c>
      <c r="G720" s="1">
        <v>8.0687232993392602E-2</v>
      </c>
      <c r="H720" s="1">
        <v>1.62326560185252E-2</v>
      </c>
      <c r="I720" s="1">
        <v>0.90957042585242698</v>
      </c>
      <c r="J720" s="50">
        <v>0.14886855976271601</v>
      </c>
      <c r="N720" s="21"/>
      <c r="R720" s="21"/>
    </row>
    <row r="721" spans="1:18">
      <c r="A721" s="7" t="s">
        <v>148</v>
      </c>
      <c r="B721" t="s">
        <v>30</v>
      </c>
      <c r="C721" t="s">
        <v>25</v>
      </c>
      <c r="D721" t="s">
        <v>26</v>
      </c>
      <c r="E721" s="1">
        <v>0</v>
      </c>
      <c r="F721" s="1">
        <v>0</v>
      </c>
      <c r="G721" s="1">
        <v>0</v>
      </c>
      <c r="H721" s="1">
        <v>0</v>
      </c>
      <c r="I721" s="1">
        <v>0</v>
      </c>
      <c r="J721" s="50">
        <v>0</v>
      </c>
      <c r="N721" s="21"/>
      <c r="R721" s="21"/>
    </row>
    <row r="722" spans="1:18">
      <c r="A722" s="7" t="s">
        <v>148</v>
      </c>
      <c r="B722" t="s">
        <v>30</v>
      </c>
      <c r="C722" t="s">
        <v>22</v>
      </c>
      <c r="D722" t="s">
        <v>23</v>
      </c>
      <c r="E722" s="1">
        <v>4.4276546131122801E-4</v>
      </c>
      <c r="F722" s="1">
        <v>1.8745578775778901E-5</v>
      </c>
      <c r="G722" s="1">
        <v>5.3165166118382802E-4</v>
      </c>
      <c r="H722" s="1">
        <v>1.9801567451807899E-5</v>
      </c>
      <c r="I722" s="1">
        <v>9.7441712249505597E-4</v>
      </c>
      <c r="J722" s="50">
        <v>3.8547146227586797E-5</v>
      </c>
      <c r="N722" s="21"/>
      <c r="R722" s="21"/>
    </row>
    <row r="723" spans="1:18">
      <c r="A723" s="7" t="s">
        <v>149</v>
      </c>
      <c r="B723" t="s">
        <v>30</v>
      </c>
      <c r="C723" t="s">
        <v>2</v>
      </c>
      <c r="D723" t="s">
        <v>3</v>
      </c>
      <c r="E723" s="1">
        <v>1.0720868904085099</v>
      </c>
      <c r="F723" s="1">
        <v>1.2591490726335499</v>
      </c>
      <c r="G723" s="1">
        <v>0.15310642404383601</v>
      </c>
      <c r="H723" s="1">
        <v>0.13494124832566901</v>
      </c>
      <c r="I723" s="1">
        <v>1.2251933144523399</v>
      </c>
      <c r="J723" s="50">
        <v>1.3940903209592199</v>
      </c>
      <c r="N723" s="21"/>
      <c r="R723" s="21"/>
    </row>
    <row r="724" spans="1:18">
      <c r="A724" s="7" t="s">
        <v>149</v>
      </c>
      <c r="B724" t="s">
        <v>30</v>
      </c>
      <c r="C724" t="s">
        <v>4</v>
      </c>
      <c r="D724" t="s">
        <v>5</v>
      </c>
      <c r="E724" s="1">
        <v>4.0652003958950898E-4</v>
      </c>
      <c r="F724" s="1">
        <v>2.0340497897364002E-2</v>
      </c>
      <c r="G724" s="1">
        <v>2.53553625020265E-3</v>
      </c>
      <c r="H724" s="1">
        <v>4.4677350299192502E-2</v>
      </c>
      <c r="I724" s="1">
        <v>2.9420562897921601E-3</v>
      </c>
      <c r="J724" s="50">
        <v>6.5017848196556496E-2</v>
      </c>
      <c r="N724" s="21"/>
      <c r="R724" s="21"/>
    </row>
    <row r="725" spans="1:18">
      <c r="A725" s="7" t="s">
        <v>149</v>
      </c>
      <c r="B725" t="s">
        <v>30</v>
      </c>
      <c r="C725" t="s">
        <v>6</v>
      </c>
      <c r="D725" t="s">
        <v>7</v>
      </c>
      <c r="E725" s="1">
        <v>1.5436472591929399E-5</v>
      </c>
      <c r="F725" s="1">
        <v>3.2638019912514801E-5</v>
      </c>
      <c r="G725" s="1">
        <v>0.55299424089091997</v>
      </c>
      <c r="H725" s="1">
        <v>0.88324640473891403</v>
      </c>
      <c r="I725" s="1">
        <v>0.55300967736351203</v>
      </c>
      <c r="J725" s="50">
        <v>0.88327904275882696</v>
      </c>
      <c r="N725" s="21"/>
      <c r="R725" s="21"/>
    </row>
    <row r="726" spans="1:18">
      <c r="A726" s="7" t="s">
        <v>149</v>
      </c>
      <c r="B726" t="s">
        <v>30</v>
      </c>
      <c r="C726" t="s">
        <v>8</v>
      </c>
      <c r="D726" t="s">
        <v>9</v>
      </c>
      <c r="E726" s="1">
        <v>0.16537704167442799</v>
      </c>
      <c r="F726" s="1">
        <v>6.1014523618492501E-2</v>
      </c>
      <c r="G726" s="1">
        <v>0.65182412859567396</v>
      </c>
      <c r="H726" s="1">
        <v>0.26353105460494902</v>
      </c>
      <c r="I726" s="1">
        <v>0.81720117027010197</v>
      </c>
      <c r="J726" s="50">
        <v>0.32454557822344199</v>
      </c>
      <c r="N726" s="21"/>
      <c r="R726" s="21"/>
    </row>
    <row r="727" spans="1:18">
      <c r="A727" s="7" t="s">
        <v>149</v>
      </c>
      <c r="B727" t="s">
        <v>30</v>
      </c>
      <c r="C727" t="s">
        <v>10</v>
      </c>
      <c r="D727" t="s">
        <v>11</v>
      </c>
      <c r="E727" s="1">
        <v>0.103877534623681</v>
      </c>
      <c r="F727" s="1">
        <v>3.5170178863937203E-2</v>
      </c>
      <c r="G727" s="1">
        <v>0.39533959001848601</v>
      </c>
      <c r="H727" s="1">
        <v>0.28938517924236101</v>
      </c>
      <c r="I727" s="1">
        <v>0.499217124642166</v>
      </c>
      <c r="J727" s="50">
        <v>0.32455535810629799</v>
      </c>
      <c r="N727" s="21"/>
      <c r="R727" s="21"/>
    </row>
    <row r="728" spans="1:18">
      <c r="A728" s="7" t="s">
        <v>149</v>
      </c>
      <c r="B728" t="s">
        <v>30</v>
      </c>
      <c r="C728" t="s">
        <v>12</v>
      </c>
      <c r="D728" t="s">
        <v>13</v>
      </c>
      <c r="E728" s="1">
        <v>0.39916275070693003</v>
      </c>
      <c r="F728" s="1">
        <v>5.29909112325729E-2</v>
      </c>
      <c r="G728" s="1">
        <v>0.43749526897399599</v>
      </c>
      <c r="H728" s="1">
        <v>8.1282667445086804E-2</v>
      </c>
      <c r="I728" s="1">
        <v>0.83665801968092601</v>
      </c>
      <c r="J728" s="50">
        <v>0.13427357867765999</v>
      </c>
      <c r="N728" s="21"/>
      <c r="R728" s="21"/>
    </row>
    <row r="729" spans="1:18">
      <c r="A729" s="7" t="s">
        <v>149</v>
      </c>
      <c r="B729" t="s">
        <v>30</v>
      </c>
      <c r="C729" t="s">
        <v>14</v>
      </c>
      <c r="D729" t="s">
        <v>15</v>
      </c>
      <c r="E729" s="1">
        <v>0.29183997966339797</v>
      </c>
      <c r="F729" s="1">
        <v>0.327694012566078</v>
      </c>
      <c r="G729" s="1">
        <v>0.28011426996322097</v>
      </c>
      <c r="H729" s="1">
        <v>0.17171014581612701</v>
      </c>
      <c r="I729" s="1">
        <v>0.57195424962661801</v>
      </c>
      <c r="J729" s="50">
        <v>0.49940415838220498</v>
      </c>
      <c r="N729" s="21"/>
      <c r="R729" s="21"/>
    </row>
    <row r="730" spans="1:18">
      <c r="A730" s="7" t="s">
        <v>149</v>
      </c>
      <c r="B730" t="s">
        <v>30</v>
      </c>
      <c r="C730" t="s">
        <v>16</v>
      </c>
      <c r="D730" t="s">
        <v>17</v>
      </c>
      <c r="E730" s="1">
        <v>1.7320466374565699</v>
      </c>
      <c r="F730" s="1">
        <v>0.22688381980436101</v>
      </c>
      <c r="G730" s="1">
        <v>0.85429473926282096</v>
      </c>
      <c r="H730" s="1">
        <v>0.109976721289352</v>
      </c>
      <c r="I730" s="1">
        <v>2.5863413767193899</v>
      </c>
      <c r="J730" s="50">
        <v>0.336860541093713</v>
      </c>
      <c r="N730" s="21"/>
      <c r="R730" s="21"/>
    </row>
    <row r="731" spans="1:18">
      <c r="A731" s="7" t="s">
        <v>149</v>
      </c>
      <c r="B731" t="s">
        <v>30</v>
      </c>
      <c r="C731" t="s">
        <v>18</v>
      </c>
      <c r="D731" t="s">
        <v>19</v>
      </c>
      <c r="E731" s="1">
        <v>6.3666447106998296</v>
      </c>
      <c r="F731" s="1">
        <v>0.413616634070192</v>
      </c>
      <c r="G731" s="1">
        <v>1.48699135152302</v>
      </c>
      <c r="H731" s="1">
        <v>0.24291520514728501</v>
      </c>
      <c r="I731" s="1">
        <v>7.8536360622228498</v>
      </c>
      <c r="J731" s="50">
        <v>0.65653183921747704</v>
      </c>
      <c r="N731" s="21"/>
      <c r="R731" s="21"/>
    </row>
    <row r="732" spans="1:18">
      <c r="A732" s="7" t="s">
        <v>149</v>
      </c>
      <c r="B732" t="s">
        <v>30</v>
      </c>
      <c r="C732" t="s">
        <v>20</v>
      </c>
      <c r="D732" t="s">
        <v>21</v>
      </c>
      <c r="E732" s="1">
        <v>9.6386569313297503</v>
      </c>
      <c r="F732" s="1">
        <v>1.52923890427511</v>
      </c>
      <c r="G732" s="1">
        <v>7.0807255222510398E-2</v>
      </c>
      <c r="H732" s="1">
        <v>1.42286446612458E-2</v>
      </c>
      <c r="I732" s="1">
        <v>9.7094641865522604</v>
      </c>
      <c r="J732" s="50">
        <v>1.5434675489363601</v>
      </c>
      <c r="N732" s="21"/>
      <c r="R732" s="21"/>
    </row>
    <row r="733" spans="1:18">
      <c r="A733" s="7" t="s">
        <v>149</v>
      </c>
      <c r="B733" t="s">
        <v>30</v>
      </c>
      <c r="C733" t="s">
        <v>25</v>
      </c>
      <c r="D733" t="s">
        <v>26</v>
      </c>
      <c r="E733" s="1">
        <v>0</v>
      </c>
      <c r="F733" s="1">
        <v>0</v>
      </c>
      <c r="G733" s="1">
        <v>0</v>
      </c>
      <c r="H733" s="1">
        <v>0</v>
      </c>
      <c r="I733" s="1">
        <v>0</v>
      </c>
      <c r="J733" s="50">
        <v>0</v>
      </c>
      <c r="N733" s="21"/>
      <c r="R733" s="21"/>
    </row>
    <row r="734" spans="1:18">
      <c r="A734" s="7" t="s">
        <v>149</v>
      </c>
      <c r="B734" t="s">
        <v>30</v>
      </c>
      <c r="C734" t="s">
        <v>22</v>
      </c>
      <c r="D734" t="s">
        <v>23</v>
      </c>
      <c r="E734" s="1">
        <v>5.7815794150275299E-3</v>
      </c>
      <c r="F734" s="1">
        <v>2.43146806043977E-4</v>
      </c>
      <c r="G734" s="1">
        <v>2.1072697141796801E-2</v>
      </c>
      <c r="H734" s="1">
        <v>7.6368377795926604E-4</v>
      </c>
      <c r="I734" s="1">
        <v>2.6854276556824298E-2</v>
      </c>
      <c r="J734" s="50">
        <v>1.0068305840032401E-3</v>
      </c>
      <c r="N734" s="21"/>
      <c r="R734" s="21"/>
    </row>
    <row r="735" spans="1:18">
      <c r="A735" s="7" t="s">
        <v>150</v>
      </c>
      <c r="B735" t="s">
        <v>30</v>
      </c>
      <c r="C735" t="s">
        <v>2</v>
      </c>
      <c r="D735" t="s">
        <v>3</v>
      </c>
      <c r="E735" s="1">
        <v>3.0028614428618001E-2</v>
      </c>
      <c r="F735" s="1">
        <v>3.5099649906305E-2</v>
      </c>
      <c r="G735" s="1">
        <v>1.6931387444766199E-2</v>
      </c>
      <c r="H735" s="1">
        <v>1.5058405512299601E-2</v>
      </c>
      <c r="I735" s="1">
        <v>4.69600018733842E-2</v>
      </c>
      <c r="J735" s="50">
        <v>5.0158055418604602E-2</v>
      </c>
      <c r="N735" s="21"/>
      <c r="R735" s="21"/>
    </row>
    <row r="736" spans="1:18">
      <c r="A736" s="7" t="s">
        <v>150</v>
      </c>
      <c r="B736" t="s">
        <v>30</v>
      </c>
      <c r="C736" t="s">
        <v>4</v>
      </c>
      <c r="D736" t="s">
        <v>5</v>
      </c>
      <c r="E736" s="1">
        <v>2.1190461623355801E-5</v>
      </c>
      <c r="F736" s="1">
        <v>9.56035688958352E-4</v>
      </c>
      <c r="G736" s="1">
        <v>0</v>
      </c>
      <c r="H736" s="1">
        <v>0</v>
      </c>
      <c r="I736" s="1">
        <v>2.1190461623355801E-5</v>
      </c>
      <c r="J736" s="50">
        <v>9.56035688958352E-4</v>
      </c>
      <c r="N736" s="21"/>
      <c r="R736" s="21"/>
    </row>
    <row r="737" spans="1:18">
      <c r="A737" s="7" t="s">
        <v>150</v>
      </c>
      <c r="B737" t="s">
        <v>30</v>
      </c>
      <c r="C737" t="s">
        <v>6</v>
      </c>
      <c r="D737" t="s">
        <v>7</v>
      </c>
      <c r="E737" s="1">
        <v>2.0141377963173301E-6</v>
      </c>
      <c r="F737" s="1">
        <v>4.3171625356068001E-6</v>
      </c>
      <c r="G737" s="1">
        <v>9.0232308803811001E-2</v>
      </c>
      <c r="H737" s="1">
        <v>0.19997805961574999</v>
      </c>
      <c r="I737" s="1">
        <v>9.0234322941607298E-2</v>
      </c>
      <c r="J737" s="50">
        <v>0.19998237677828601</v>
      </c>
      <c r="N737" s="21"/>
      <c r="R737" s="21"/>
    </row>
    <row r="738" spans="1:18">
      <c r="A738" s="7" t="s">
        <v>150</v>
      </c>
      <c r="B738" t="s">
        <v>30</v>
      </c>
      <c r="C738" t="s">
        <v>8</v>
      </c>
      <c r="D738" t="s">
        <v>9</v>
      </c>
      <c r="E738" s="1">
        <v>7.5397639271893302E-3</v>
      </c>
      <c r="F738" s="1">
        <v>2.75857941556776E-3</v>
      </c>
      <c r="G738" s="1">
        <v>1.28042355415308E-2</v>
      </c>
      <c r="H738" s="1">
        <v>5.0989932148541696E-3</v>
      </c>
      <c r="I738" s="1">
        <v>2.0343999468720099E-2</v>
      </c>
      <c r="J738" s="50">
        <v>7.8575726304219301E-3</v>
      </c>
      <c r="N738" s="21"/>
      <c r="R738" s="21"/>
    </row>
    <row r="739" spans="1:18">
      <c r="A739" s="7" t="s">
        <v>150</v>
      </c>
      <c r="B739" t="s">
        <v>30</v>
      </c>
      <c r="C739" t="s">
        <v>10</v>
      </c>
      <c r="D739" t="s">
        <v>11</v>
      </c>
      <c r="E739" s="1">
        <v>2.8719390869119499E-3</v>
      </c>
      <c r="F739" s="1">
        <v>1.2700795714556999E-3</v>
      </c>
      <c r="G739" s="1">
        <v>2.9875540496617899E-2</v>
      </c>
      <c r="H739" s="1">
        <v>2.4077348139535201E-2</v>
      </c>
      <c r="I739" s="1">
        <v>3.2747479583529901E-2</v>
      </c>
      <c r="J739" s="50">
        <v>2.53474277109909E-2</v>
      </c>
      <c r="N739" s="21"/>
      <c r="R739" s="21"/>
    </row>
    <row r="740" spans="1:18">
      <c r="A740" s="7" t="s">
        <v>150</v>
      </c>
      <c r="B740" t="s">
        <v>30</v>
      </c>
      <c r="C740" t="s">
        <v>12</v>
      </c>
      <c r="D740" t="s">
        <v>13</v>
      </c>
      <c r="E740" s="1">
        <v>1.0096969892732E-2</v>
      </c>
      <c r="F740" s="1">
        <v>1.37687835099508E-3</v>
      </c>
      <c r="G740" s="1">
        <v>4.4886763369132304E-3</v>
      </c>
      <c r="H740" s="1">
        <v>8.0080014492095398E-4</v>
      </c>
      <c r="I740" s="1">
        <v>1.45856462296453E-2</v>
      </c>
      <c r="J740" s="50">
        <v>2.1776784959160302E-3</v>
      </c>
      <c r="N740" s="21"/>
      <c r="R740" s="21"/>
    </row>
    <row r="741" spans="1:18">
      <c r="A741" s="7" t="s">
        <v>150</v>
      </c>
      <c r="B741" t="s">
        <v>30</v>
      </c>
      <c r="C741" t="s">
        <v>14</v>
      </c>
      <c r="D741" t="s">
        <v>15</v>
      </c>
      <c r="E741" s="1">
        <v>1.0599429656004701E-2</v>
      </c>
      <c r="F741" s="1">
        <v>1.16452065438235E-2</v>
      </c>
      <c r="G741" s="1">
        <v>3.4512066028519701E-2</v>
      </c>
      <c r="H741" s="1">
        <v>2.0494040126207001E-2</v>
      </c>
      <c r="I741" s="1">
        <v>4.5111495684524397E-2</v>
      </c>
      <c r="J741" s="50">
        <v>3.2139246670030402E-2</v>
      </c>
      <c r="N741" s="21"/>
      <c r="R741" s="21"/>
    </row>
    <row r="742" spans="1:18">
      <c r="A742" s="7" t="s">
        <v>150</v>
      </c>
      <c r="B742" t="s">
        <v>30</v>
      </c>
      <c r="C742" t="s">
        <v>16</v>
      </c>
      <c r="D742" t="s">
        <v>17</v>
      </c>
      <c r="E742" s="1">
        <v>6.2441750302373998E-2</v>
      </c>
      <c r="F742" s="1">
        <v>8.6738729852121298E-3</v>
      </c>
      <c r="G742" s="1">
        <v>4.2515952065522097E-2</v>
      </c>
      <c r="H742" s="1">
        <v>7.0182470392832104E-3</v>
      </c>
      <c r="I742" s="1">
        <v>0.10495770236789601</v>
      </c>
      <c r="J742" s="50">
        <v>1.5692120024495299E-2</v>
      </c>
      <c r="N742" s="21"/>
      <c r="R742" s="21"/>
    </row>
    <row r="743" spans="1:18">
      <c r="A743" s="7" t="s">
        <v>150</v>
      </c>
      <c r="B743" t="s">
        <v>30</v>
      </c>
      <c r="C743" t="s">
        <v>18</v>
      </c>
      <c r="D743" t="s">
        <v>19</v>
      </c>
      <c r="E743" s="1">
        <v>0.18164143130933999</v>
      </c>
      <c r="F743" s="1">
        <v>1.1865878817246E-2</v>
      </c>
      <c r="G743" s="1">
        <v>1.50184600440877E-2</v>
      </c>
      <c r="H743" s="1">
        <v>2.5483881888365601E-3</v>
      </c>
      <c r="I743" s="1">
        <v>0.19665989135342801</v>
      </c>
      <c r="J743" s="50">
        <v>1.4414267006082599E-2</v>
      </c>
      <c r="N743" s="21"/>
      <c r="R743" s="21"/>
    </row>
    <row r="744" spans="1:18">
      <c r="A744" s="7" t="s">
        <v>150</v>
      </c>
      <c r="B744" t="s">
        <v>30</v>
      </c>
      <c r="C744" t="s">
        <v>20</v>
      </c>
      <c r="D744" t="s">
        <v>21</v>
      </c>
      <c r="E744" s="1">
        <v>0.34551403732695202</v>
      </c>
      <c r="F744" s="1">
        <v>5.5662793169328699E-2</v>
      </c>
      <c r="G744" s="1">
        <v>7.2199651767174203E-2</v>
      </c>
      <c r="H744" s="1">
        <v>1.45895190940386E-2</v>
      </c>
      <c r="I744" s="1">
        <v>0.41771368909412598</v>
      </c>
      <c r="J744" s="50">
        <v>7.0252312263367298E-2</v>
      </c>
      <c r="N744" s="21"/>
      <c r="R744" s="21"/>
    </row>
    <row r="745" spans="1:18">
      <c r="A745" s="7" t="s">
        <v>150</v>
      </c>
      <c r="B745" t="s">
        <v>30</v>
      </c>
      <c r="C745" t="s">
        <v>25</v>
      </c>
      <c r="D745" t="s">
        <v>26</v>
      </c>
      <c r="E745" s="1">
        <v>0</v>
      </c>
      <c r="F745" s="1">
        <v>0</v>
      </c>
      <c r="G745" s="1">
        <v>0</v>
      </c>
      <c r="H745" s="1">
        <v>0</v>
      </c>
      <c r="I745" s="1">
        <v>0</v>
      </c>
      <c r="J745" s="50">
        <v>0</v>
      </c>
      <c r="N745" s="21"/>
      <c r="R745" s="21"/>
    </row>
    <row r="746" spans="1:18">
      <c r="A746" s="7" t="s">
        <v>150</v>
      </c>
      <c r="B746" t="s">
        <v>30</v>
      </c>
      <c r="C746" t="s">
        <v>22</v>
      </c>
      <c r="D746" t="s">
        <v>23</v>
      </c>
      <c r="E746" s="1">
        <v>3.7474410572933202E-4</v>
      </c>
      <c r="F746" s="1">
        <v>1.6396213707460701E-5</v>
      </c>
      <c r="G746" s="1">
        <v>1.11796267401557E-3</v>
      </c>
      <c r="H746" s="1">
        <v>4.3386569304530799E-5</v>
      </c>
      <c r="I746" s="1">
        <v>1.4927067797449001E-3</v>
      </c>
      <c r="J746" s="50">
        <v>5.9782783011991499E-5</v>
      </c>
      <c r="N746" s="21"/>
      <c r="R746" s="21"/>
    </row>
    <row r="747" spans="1:18">
      <c r="A747" s="7" t="s">
        <v>151</v>
      </c>
      <c r="B747" t="s">
        <v>30</v>
      </c>
      <c r="C747" t="s">
        <v>2</v>
      </c>
      <c r="D747" t="s">
        <v>3</v>
      </c>
      <c r="E747" s="1">
        <v>9.5672913177775903E-2</v>
      </c>
      <c r="F747" s="1">
        <v>0.113158752271569</v>
      </c>
      <c r="G747" s="1">
        <v>4.5387000650136601E-2</v>
      </c>
      <c r="H747" s="1">
        <v>4.49303127970163E-2</v>
      </c>
      <c r="I747" s="1">
        <v>0.141059913827912</v>
      </c>
      <c r="J747" s="50">
        <v>0.158089065068585</v>
      </c>
      <c r="N747" s="21"/>
      <c r="R747" s="21"/>
    </row>
    <row r="748" spans="1:18">
      <c r="A748" s="7" t="s">
        <v>151</v>
      </c>
      <c r="B748" t="s">
        <v>30</v>
      </c>
      <c r="C748" t="s">
        <v>4</v>
      </c>
      <c r="D748" t="s">
        <v>5</v>
      </c>
      <c r="E748" s="1">
        <v>6.2867876909160201E-5</v>
      </c>
      <c r="F748" s="1">
        <v>1.8094421730671299E-3</v>
      </c>
      <c r="G748" s="1">
        <v>5.1799268194136201E-5</v>
      </c>
      <c r="H748" s="1">
        <v>9.5183535198780701E-4</v>
      </c>
      <c r="I748" s="1">
        <v>1.14667145103296E-4</v>
      </c>
      <c r="J748" s="50">
        <v>2.76127752505494E-3</v>
      </c>
      <c r="N748" s="21"/>
      <c r="R748" s="21"/>
    </row>
    <row r="749" spans="1:18">
      <c r="A749" s="7" t="s">
        <v>151</v>
      </c>
      <c r="B749" t="s">
        <v>30</v>
      </c>
      <c r="C749" t="s">
        <v>6</v>
      </c>
      <c r="D749" t="s">
        <v>7</v>
      </c>
      <c r="E749" s="1">
        <v>1.1275559014055399E-6</v>
      </c>
      <c r="F749" s="1">
        <v>2.4318268307001802E-6</v>
      </c>
      <c r="G749" s="1">
        <v>3.8201382027577301E-2</v>
      </c>
      <c r="H749" s="1">
        <v>8.4673946845992901E-2</v>
      </c>
      <c r="I749" s="1">
        <v>3.8202509583478698E-2</v>
      </c>
      <c r="J749" s="50">
        <v>8.4676378672823599E-2</v>
      </c>
      <c r="N749" s="21"/>
      <c r="R749" s="21"/>
    </row>
    <row r="750" spans="1:18">
      <c r="A750" s="7" t="s">
        <v>151</v>
      </c>
      <c r="B750" t="s">
        <v>30</v>
      </c>
      <c r="C750" t="s">
        <v>8</v>
      </c>
      <c r="D750" t="s">
        <v>9</v>
      </c>
      <c r="E750" s="1">
        <v>2.1938615524063902E-2</v>
      </c>
      <c r="F750" s="1">
        <v>8.0880562568327301E-3</v>
      </c>
      <c r="G750" s="1">
        <v>6.31144525405158E-2</v>
      </c>
      <c r="H750" s="1">
        <v>2.5393557336675698E-2</v>
      </c>
      <c r="I750" s="1">
        <v>8.5053068064579698E-2</v>
      </c>
      <c r="J750" s="50">
        <v>3.3481613593508402E-2</v>
      </c>
      <c r="N750" s="21"/>
      <c r="R750" s="21"/>
    </row>
    <row r="751" spans="1:18">
      <c r="A751" s="7" t="s">
        <v>151</v>
      </c>
      <c r="B751" t="s">
        <v>30</v>
      </c>
      <c r="C751" t="s">
        <v>10</v>
      </c>
      <c r="D751" t="s">
        <v>11</v>
      </c>
      <c r="E751" s="1">
        <v>8.7887402369337102E-3</v>
      </c>
      <c r="F751" s="1">
        <v>3.15038868449953E-3</v>
      </c>
      <c r="G751" s="1">
        <v>1.0134327279255499E-2</v>
      </c>
      <c r="H751" s="1">
        <v>8.0564809182391804E-3</v>
      </c>
      <c r="I751" s="1">
        <v>1.8923067516189201E-2</v>
      </c>
      <c r="J751" s="50">
        <v>1.12068696027387E-2</v>
      </c>
      <c r="N751" s="21"/>
      <c r="R751" s="21"/>
    </row>
    <row r="752" spans="1:18">
      <c r="A752" s="7" t="s">
        <v>151</v>
      </c>
      <c r="B752" t="s">
        <v>30</v>
      </c>
      <c r="C752" t="s">
        <v>12</v>
      </c>
      <c r="D752" t="s">
        <v>13</v>
      </c>
      <c r="E752" s="1">
        <v>3.2915903300388599E-2</v>
      </c>
      <c r="F752" s="1">
        <v>4.4585326743636997E-3</v>
      </c>
      <c r="G752" s="1">
        <v>9.3452446636693599E-3</v>
      </c>
      <c r="H752" s="1">
        <v>1.7078967951472501E-3</v>
      </c>
      <c r="I752" s="1">
        <v>4.2261147964057999E-2</v>
      </c>
      <c r="J752" s="50">
        <v>6.1664294695109503E-3</v>
      </c>
      <c r="N752" s="21"/>
      <c r="R752" s="21"/>
    </row>
    <row r="753" spans="1:18">
      <c r="A753" s="7" t="s">
        <v>151</v>
      </c>
      <c r="B753" t="s">
        <v>30</v>
      </c>
      <c r="C753" t="s">
        <v>14</v>
      </c>
      <c r="D753" t="s">
        <v>15</v>
      </c>
      <c r="E753" s="1">
        <v>3.3083943566171697E-2</v>
      </c>
      <c r="F753" s="1">
        <v>3.6853260251577202E-2</v>
      </c>
      <c r="G753" s="1">
        <v>4.8625063395160298E-3</v>
      </c>
      <c r="H753" s="1">
        <v>2.8160651848131001E-3</v>
      </c>
      <c r="I753" s="1">
        <v>3.7946449905687699E-2</v>
      </c>
      <c r="J753" s="50">
        <v>3.9669325436390297E-2</v>
      </c>
      <c r="N753" s="21"/>
      <c r="R753" s="21"/>
    </row>
    <row r="754" spans="1:18">
      <c r="A754" s="7" t="s">
        <v>151</v>
      </c>
      <c r="B754" t="s">
        <v>30</v>
      </c>
      <c r="C754" t="s">
        <v>16</v>
      </c>
      <c r="D754" t="s">
        <v>17</v>
      </c>
      <c r="E754" s="1">
        <v>0.27383247753423701</v>
      </c>
      <c r="F754" s="1">
        <v>3.7327604319717801E-2</v>
      </c>
      <c r="G754" s="1">
        <v>0.30910204342768</v>
      </c>
      <c r="H754" s="1">
        <v>4.7421077095870103E-2</v>
      </c>
      <c r="I754" s="1">
        <v>0.582934520961917</v>
      </c>
      <c r="J754" s="50">
        <v>8.4748681415587904E-2</v>
      </c>
      <c r="N754" s="21"/>
      <c r="R754" s="21"/>
    </row>
    <row r="755" spans="1:18">
      <c r="A755" s="7" t="s">
        <v>151</v>
      </c>
      <c r="B755" t="s">
        <v>30</v>
      </c>
      <c r="C755" t="s">
        <v>18</v>
      </c>
      <c r="D755" t="s">
        <v>19</v>
      </c>
      <c r="E755" s="1">
        <v>0.60896907394195898</v>
      </c>
      <c r="F755" s="1">
        <v>3.9449067254712998E-2</v>
      </c>
      <c r="G755" s="1">
        <v>0.100092826232434</v>
      </c>
      <c r="H755" s="1">
        <v>1.6315271335451301E-2</v>
      </c>
      <c r="I755" s="1">
        <v>0.70906190017439297</v>
      </c>
      <c r="J755" s="50">
        <v>5.5764338590164303E-2</v>
      </c>
      <c r="N755" s="21"/>
      <c r="R755" s="21"/>
    </row>
    <row r="756" spans="1:18">
      <c r="A756" s="7" t="s">
        <v>151</v>
      </c>
      <c r="B756" t="s">
        <v>30</v>
      </c>
      <c r="C756" t="s">
        <v>20</v>
      </c>
      <c r="D756" t="s">
        <v>21</v>
      </c>
      <c r="E756" s="1">
        <v>1.0392676667494201</v>
      </c>
      <c r="F756" s="1">
        <v>0.16670886396392401</v>
      </c>
      <c r="G756" s="1">
        <v>8.0684827295373407E-2</v>
      </c>
      <c r="H756" s="1">
        <v>1.6251256672115098E-2</v>
      </c>
      <c r="I756" s="1">
        <v>1.11995249404479</v>
      </c>
      <c r="J756" s="50">
        <v>0.182960120636039</v>
      </c>
      <c r="N756" s="21"/>
      <c r="R756" s="21"/>
    </row>
    <row r="757" spans="1:18">
      <c r="A757" s="7" t="s">
        <v>151</v>
      </c>
      <c r="B757" t="s">
        <v>30</v>
      </c>
      <c r="C757" t="s">
        <v>25</v>
      </c>
      <c r="D757" t="s">
        <v>26</v>
      </c>
      <c r="E757" s="1">
        <v>0</v>
      </c>
      <c r="F757" s="1">
        <v>0</v>
      </c>
      <c r="G757" s="1">
        <v>0</v>
      </c>
      <c r="H757" s="1">
        <v>0</v>
      </c>
      <c r="I757" s="1">
        <v>0</v>
      </c>
      <c r="J757" s="50">
        <v>0</v>
      </c>
      <c r="N757" s="21"/>
      <c r="R757" s="21"/>
    </row>
    <row r="758" spans="1:18">
      <c r="A758" s="7" t="s">
        <v>151</v>
      </c>
      <c r="B758" t="s">
        <v>30</v>
      </c>
      <c r="C758" t="s">
        <v>22</v>
      </c>
      <c r="D758" t="s">
        <v>23</v>
      </c>
      <c r="E758" s="1">
        <v>5.9235863631517099E-4</v>
      </c>
      <c r="F758" s="1">
        <v>2.5315062850576202E-5</v>
      </c>
      <c r="G758" s="1">
        <v>6.5587156856715401E-4</v>
      </c>
      <c r="H758" s="1">
        <v>2.4640133705062899E-5</v>
      </c>
      <c r="I758" s="1">
        <v>1.24823020488232E-3</v>
      </c>
      <c r="J758" s="50">
        <v>4.99551965556391E-5</v>
      </c>
      <c r="N758" s="21"/>
      <c r="R758" s="21"/>
    </row>
    <row r="759" spans="1:18">
      <c r="A759" s="7" t="s">
        <v>152</v>
      </c>
      <c r="B759" t="s">
        <v>30</v>
      </c>
      <c r="C759" t="s">
        <v>2</v>
      </c>
      <c r="D759" t="s">
        <v>3</v>
      </c>
      <c r="E759" s="1">
        <v>6.9331581409383405E-2</v>
      </c>
      <c r="F759" s="1">
        <v>8.0567439081938697E-2</v>
      </c>
      <c r="G759" s="1">
        <v>0.12863130171092901</v>
      </c>
      <c r="H759" s="1">
        <v>0.141075302097139</v>
      </c>
      <c r="I759" s="1">
        <v>0.19796288312031299</v>
      </c>
      <c r="J759" s="50">
        <v>0.22164274117907801</v>
      </c>
      <c r="N759" s="21"/>
      <c r="R759" s="21"/>
    </row>
    <row r="760" spans="1:18">
      <c r="A760" s="7" t="s">
        <v>152</v>
      </c>
      <c r="B760" t="s">
        <v>30</v>
      </c>
      <c r="C760" t="s">
        <v>4</v>
      </c>
      <c r="D760" t="s">
        <v>5</v>
      </c>
      <c r="E760" s="1">
        <v>3.4069137029901601E-5</v>
      </c>
      <c r="F760" s="1">
        <v>1.11968842671027E-3</v>
      </c>
      <c r="G760" s="1">
        <v>0</v>
      </c>
      <c r="H760" s="1">
        <v>0</v>
      </c>
      <c r="I760" s="1">
        <v>3.4069137029901601E-5</v>
      </c>
      <c r="J760" s="50">
        <v>1.11968842671027E-3</v>
      </c>
      <c r="N760" s="21"/>
      <c r="R760" s="21"/>
    </row>
    <row r="761" spans="1:18">
      <c r="A761" s="7" t="s">
        <v>152</v>
      </c>
      <c r="B761" t="s">
        <v>30</v>
      </c>
      <c r="C761" t="s">
        <v>6</v>
      </c>
      <c r="D761" t="s">
        <v>7</v>
      </c>
      <c r="E761" s="1">
        <v>7.8347339391545599E-7</v>
      </c>
      <c r="F761" s="1">
        <v>1.72475699296931E-6</v>
      </c>
      <c r="G761" s="1">
        <v>1.1583271569034E-3</v>
      </c>
      <c r="H761" s="1">
        <v>2.5679366659623298E-3</v>
      </c>
      <c r="I761" s="1">
        <v>1.1591106302973201E-3</v>
      </c>
      <c r="J761" s="50">
        <v>2.5696614229553001E-3</v>
      </c>
      <c r="N761" s="21"/>
      <c r="R761" s="21"/>
    </row>
    <row r="762" spans="1:18">
      <c r="A762" s="7" t="s">
        <v>152</v>
      </c>
      <c r="B762" t="s">
        <v>30</v>
      </c>
      <c r="C762" t="s">
        <v>8</v>
      </c>
      <c r="D762" t="s">
        <v>9</v>
      </c>
      <c r="E762" s="1">
        <v>1.4256232285442301E-2</v>
      </c>
      <c r="F762" s="1">
        <v>5.2476891945073996E-3</v>
      </c>
      <c r="G762" s="1">
        <v>7.2470587131379896E-2</v>
      </c>
      <c r="H762" s="1">
        <v>2.91473130652622E-2</v>
      </c>
      <c r="I762" s="1">
        <v>8.6726819416822198E-2</v>
      </c>
      <c r="J762" s="50">
        <v>3.4395002259769603E-2</v>
      </c>
      <c r="N762" s="21"/>
      <c r="R762" s="21"/>
    </row>
    <row r="763" spans="1:18">
      <c r="A763" s="7" t="s">
        <v>152</v>
      </c>
      <c r="B763" t="s">
        <v>30</v>
      </c>
      <c r="C763" t="s">
        <v>10</v>
      </c>
      <c r="D763" t="s">
        <v>11</v>
      </c>
      <c r="E763" s="1">
        <v>6.06121513092381E-3</v>
      </c>
      <c r="F763" s="1">
        <v>2.3163477258690899E-3</v>
      </c>
      <c r="G763" s="1">
        <v>2.0298546043117899E-2</v>
      </c>
      <c r="H763" s="1">
        <v>1.6052228353857102E-2</v>
      </c>
      <c r="I763" s="1">
        <v>2.6359761174041801E-2</v>
      </c>
      <c r="J763" s="50">
        <v>1.8368576079726199E-2</v>
      </c>
      <c r="N763" s="21"/>
      <c r="R763" s="21"/>
    </row>
    <row r="764" spans="1:18">
      <c r="A764" s="7" t="s">
        <v>152</v>
      </c>
      <c r="B764" t="s">
        <v>30</v>
      </c>
      <c r="C764" t="s">
        <v>12</v>
      </c>
      <c r="D764" t="s">
        <v>13</v>
      </c>
      <c r="E764" s="1">
        <v>3.1248115226251202E-2</v>
      </c>
      <c r="F764" s="1">
        <v>4.4234889249368499E-3</v>
      </c>
      <c r="G764" s="1">
        <v>1.85686591189951E-2</v>
      </c>
      <c r="H764" s="1">
        <v>3.39985601940528E-3</v>
      </c>
      <c r="I764" s="1">
        <v>4.9816774345246298E-2</v>
      </c>
      <c r="J764" s="50">
        <v>7.82334494434213E-3</v>
      </c>
      <c r="N764" s="21"/>
      <c r="R764" s="21"/>
    </row>
    <row r="765" spans="1:18">
      <c r="A765" s="7" t="s">
        <v>152</v>
      </c>
      <c r="B765" t="s">
        <v>30</v>
      </c>
      <c r="C765" t="s">
        <v>14</v>
      </c>
      <c r="D765" t="s">
        <v>15</v>
      </c>
      <c r="E765" s="1">
        <v>1.9864029408409499E-2</v>
      </c>
      <c r="F765" s="1">
        <v>2.2165059632896202E-2</v>
      </c>
      <c r="G765" s="1">
        <v>1.07776561628512E-2</v>
      </c>
      <c r="H765" s="1">
        <v>6.4908563648452102E-3</v>
      </c>
      <c r="I765" s="1">
        <v>3.06416855712607E-2</v>
      </c>
      <c r="J765" s="50">
        <v>2.86559159977414E-2</v>
      </c>
      <c r="N765" s="21"/>
      <c r="R765" s="21"/>
    </row>
    <row r="766" spans="1:18">
      <c r="A766" s="7" t="s">
        <v>152</v>
      </c>
      <c r="B766" t="s">
        <v>30</v>
      </c>
      <c r="C766" t="s">
        <v>16</v>
      </c>
      <c r="D766" t="s">
        <v>17</v>
      </c>
      <c r="E766" s="1">
        <v>0.19140746951339099</v>
      </c>
      <c r="F766" s="1">
        <v>2.5245103094484401E-2</v>
      </c>
      <c r="G766" s="1">
        <v>0.10556914417051801</v>
      </c>
      <c r="H766" s="1">
        <v>1.34582438116881E-2</v>
      </c>
      <c r="I766" s="1">
        <v>0.29697661368390899</v>
      </c>
      <c r="J766" s="50">
        <v>3.8703346906172498E-2</v>
      </c>
      <c r="N766" s="21"/>
      <c r="R766" s="21"/>
    </row>
    <row r="767" spans="1:18">
      <c r="A767" s="7" t="s">
        <v>152</v>
      </c>
      <c r="B767" t="s">
        <v>30</v>
      </c>
      <c r="C767" t="s">
        <v>18</v>
      </c>
      <c r="D767" t="s">
        <v>19</v>
      </c>
      <c r="E767" s="1">
        <v>0.44371453759781398</v>
      </c>
      <c r="F767" s="1">
        <v>2.8760604870214E-2</v>
      </c>
      <c r="G767" s="1">
        <v>4.9799486411101497E-2</v>
      </c>
      <c r="H767" s="1">
        <v>8.1687654594211796E-3</v>
      </c>
      <c r="I767" s="1">
        <v>0.49351402400891498</v>
      </c>
      <c r="J767" s="50">
        <v>3.6929370329635197E-2</v>
      </c>
      <c r="N767" s="21"/>
      <c r="R767" s="21"/>
    </row>
    <row r="768" spans="1:18">
      <c r="A768" s="7" t="s">
        <v>152</v>
      </c>
      <c r="B768" t="s">
        <v>30</v>
      </c>
      <c r="C768" t="s">
        <v>20</v>
      </c>
      <c r="D768" t="s">
        <v>21</v>
      </c>
      <c r="E768" s="1">
        <v>0.56802491480894202</v>
      </c>
      <c r="F768" s="1">
        <v>9.0998381236876202E-2</v>
      </c>
      <c r="G768" s="1">
        <v>6.8720684372059896E-3</v>
      </c>
      <c r="H768" s="1">
        <v>1.3837271992010801E-3</v>
      </c>
      <c r="I768" s="1">
        <v>0.57489698324614802</v>
      </c>
      <c r="J768" s="50">
        <v>9.2382108436077304E-2</v>
      </c>
      <c r="N768" s="21"/>
      <c r="R768" s="21"/>
    </row>
    <row r="769" spans="1:18">
      <c r="A769" s="7" t="s">
        <v>152</v>
      </c>
      <c r="B769" t="s">
        <v>30</v>
      </c>
      <c r="C769" t="s">
        <v>25</v>
      </c>
      <c r="D769" t="s">
        <v>26</v>
      </c>
      <c r="E769" s="1">
        <v>0</v>
      </c>
      <c r="F769" s="1">
        <v>0</v>
      </c>
      <c r="G769" s="1">
        <v>0</v>
      </c>
      <c r="H769" s="1">
        <v>0</v>
      </c>
      <c r="I769" s="1">
        <v>0</v>
      </c>
      <c r="J769" s="50">
        <v>0</v>
      </c>
      <c r="N769" s="21"/>
      <c r="R769" s="21"/>
    </row>
    <row r="770" spans="1:18">
      <c r="A770" s="7" t="s">
        <v>152</v>
      </c>
      <c r="B770" t="s">
        <v>30</v>
      </c>
      <c r="C770" t="s">
        <v>22</v>
      </c>
      <c r="D770" t="s">
        <v>23</v>
      </c>
      <c r="E770" s="1">
        <v>3.06669359370644E-4</v>
      </c>
      <c r="F770" s="1">
        <v>1.3115381571579699E-5</v>
      </c>
      <c r="G770" s="1">
        <v>6.8784193976740399E-4</v>
      </c>
      <c r="H770" s="1">
        <v>2.5700345264662802E-5</v>
      </c>
      <c r="I770" s="1">
        <v>9.9451129913804811E-4</v>
      </c>
      <c r="J770" s="50">
        <v>3.8815726836242499E-5</v>
      </c>
      <c r="N770" s="21"/>
      <c r="R770" s="21"/>
    </row>
    <row r="771" spans="1:18">
      <c r="A771" s="7" t="s">
        <v>153</v>
      </c>
      <c r="B771" t="s">
        <v>30</v>
      </c>
      <c r="C771" t="s">
        <v>2</v>
      </c>
      <c r="D771" t="s">
        <v>3</v>
      </c>
      <c r="E771" s="1">
        <v>0.117620080840432</v>
      </c>
      <c r="F771" s="1">
        <v>0.139433694106432</v>
      </c>
      <c r="G771" s="1">
        <v>2.4990640083637199E-2</v>
      </c>
      <c r="H771" s="1">
        <v>1.8435773994592699E-2</v>
      </c>
      <c r="I771" s="1">
        <v>0.14261072092406901</v>
      </c>
      <c r="J771" s="50">
        <v>0.15786946810102401</v>
      </c>
      <c r="N771" s="21"/>
      <c r="R771" s="21"/>
    </row>
    <row r="772" spans="1:18">
      <c r="A772" s="7" t="s">
        <v>153</v>
      </c>
      <c r="B772" t="s">
        <v>30</v>
      </c>
      <c r="C772" t="s">
        <v>4</v>
      </c>
      <c r="D772" t="s">
        <v>5</v>
      </c>
      <c r="E772" s="1">
        <v>1.21905391882965E-4</v>
      </c>
      <c r="F772" s="1">
        <v>5.41300585642286E-3</v>
      </c>
      <c r="G772" s="1">
        <v>0</v>
      </c>
      <c r="H772" s="1">
        <v>0</v>
      </c>
      <c r="I772" s="1">
        <v>1.21905391882965E-4</v>
      </c>
      <c r="J772" s="50">
        <v>5.41300585642286E-3</v>
      </c>
      <c r="N772" s="21"/>
      <c r="R772" s="21"/>
    </row>
    <row r="773" spans="1:18">
      <c r="A773" s="7" t="s">
        <v>153</v>
      </c>
      <c r="B773" t="s">
        <v>30</v>
      </c>
      <c r="C773" t="s">
        <v>6</v>
      </c>
      <c r="D773" t="s">
        <v>7</v>
      </c>
      <c r="E773" s="1">
        <v>3.0414189717135997E-7</v>
      </c>
      <c r="F773" s="1">
        <v>6.7361304453866201E-7</v>
      </c>
      <c r="G773" s="1">
        <v>2.3549978115430001E-3</v>
      </c>
      <c r="H773" s="1">
        <v>4.9981746643061702E-3</v>
      </c>
      <c r="I773" s="1">
        <v>2.3553019534401699E-3</v>
      </c>
      <c r="J773" s="50">
        <v>4.9988482773507103E-3</v>
      </c>
      <c r="N773" s="21"/>
      <c r="R773" s="21"/>
    </row>
    <row r="774" spans="1:18">
      <c r="A774" s="7" t="s">
        <v>153</v>
      </c>
      <c r="B774" t="s">
        <v>30</v>
      </c>
      <c r="C774" t="s">
        <v>8</v>
      </c>
      <c r="D774" t="s">
        <v>9</v>
      </c>
      <c r="E774" s="1">
        <v>1.87459563948752E-2</v>
      </c>
      <c r="F774" s="1">
        <v>6.9374238585733598E-3</v>
      </c>
      <c r="G774" s="1">
        <v>3.7375747231449E-2</v>
      </c>
      <c r="H774" s="1">
        <v>1.51378008532457E-2</v>
      </c>
      <c r="I774" s="1">
        <v>5.6121703626324203E-2</v>
      </c>
      <c r="J774" s="50">
        <v>2.2075224711819101E-2</v>
      </c>
      <c r="N774" s="21"/>
      <c r="R774" s="21"/>
    </row>
    <row r="775" spans="1:18">
      <c r="A775" s="7" t="s">
        <v>153</v>
      </c>
      <c r="B775" t="s">
        <v>30</v>
      </c>
      <c r="C775" t="s">
        <v>10</v>
      </c>
      <c r="D775" t="s">
        <v>11</v>
      </c>
      <c r="E775" s="1">
        <v>9.2663522135701306E-3</v>
      </c>
      <c r="F775" s="1">
        <v>3.3113579070966001E-3</v>
      </c>
      <c r="G775" s="1">
        <v>1.7645696601334498E-2</v>
      </c>
      <c r="H775" s="1">
        <v>1.29815672665949E-2</v>
      </c>
      <c r="I775" s="1">
        <v>2.69120488149047E-2</v>
      </c>
      <c r="J775" s="50">
        <v>1.6292925173691498E-2</v>
      </c>
      <c r="N775" s="21"/>
      <c r="R775" s="21"/>
    </row>
    <row r="776" spans="1:18">
      <c r="A776" s="7" t="s">
        <v>153</v>
      </c>
      <c r="B776" t="s">
        <v>30</v>
      </c>
      <c r="C776" t="s">
        <v>12</v>
      </c>
      <c r="D776" t="s">
        <v>13</v>
      </c>
      <c r="E776" s="1">
        <v>4.0321280228175799E-2</v>
      </c>
      <c r="F776" s="1">
        <v>5.5004969018752304E-3</v>
      </c>
      <c r="G776" s="1">
        <v>1.4205451043425601E-2</v>
      </c>
      <c r="H776" s="1">
        <v>2.6256754900840901E-3</v>
      </c>
      <c r="I776" s="1">
        <v>5.4526731271601403E-2</v>
      </c>
      <c r="J776" s="50">
        <v>8.1261723919593201E-3</v>
      </c>
      <c r="N776" s="21"/>
      <c r="R776" s="21"/>
    </row>
    <row r="777" spans="1:18">
      <c r="A777" s="7" t="s">
        <v>153</v>
      </c>
      <c r="B777" t="s">
        <v>30</v>
      </c>
      <c r="C777" t="s">
        <v>14</v>
      </c>
      <c r="D777" t="s">
        <v>15</v>
      </c>
      <c r="E777" s="1">
        <v>3.8551577098821503E-2</v>
      </c>
      <c r="F777" s="1">
        <v>4.3417976868874303E-2</v>
      </c>
      <c r="G777" s="1">
        <v>1.55795547670578E-2</v>
      </c>
      <c r="H777" s="1">
        <v>9.4824630773444694E-3</v>
      </c>
      <c r="I777" s="1">
        <v>5.4131131865879298E-2</v>
      </c>
      <c r="J777" s="50">
        <v>5.2900439946218798E-2</v>
      </c>
      <c r="N777" s="21"/>
      <c r="R777" s="21"/>
    </row>
    <row r="778" spans="1:18">
      <c r="A778" s="7" t="s">
        <v>153</v>
      </c>
      <c r="B778" t="s">
        <v>30</v>
      </c>
      <c r="C778" t="s">
        <v>16</v>
      </c>
      <c r="D778" t="s">
        <v>17</v>
      </c>
      <c r="E778" s="1">
        <v>0.27541482260497302</v>
      </c>
      <c r="F778" s="1">
        <v>3.6792099500650099E-2</v>
      </c>
      <c r="G778" s="1">
        <v>0.13151868862174201</v>
      </c>
      <c r="H778" s="1">
        <v>1.6861291837247699E-2</v>
      </c>
      <c r="I778" s="1">
        <v>0.40693351122671501</v>
      </c>
      <c r="J778" s="50">
        <v>5.3653391337897802E-2</v>
      </c>
      <c r="N778" s="21"/>
      <c r="R778" s="21"/>
    </row>
    <row r="779" spans="1:18">
      <c r="A779" s="7" t="s">
        <v>153</v>
      </c>
      <c r="B779" t="s">
        <v>30</v>
      </c>
      <c r="C779" t="s">
        <v>18</v>
      </c>
      <c r="D779" t="s">
        <v>19</v>
      </c>
      <c r="E779" s="1">
        <v>0.65249579718759898</v>
      </c>
      <c r="F779" s="1">
        <v>4.2254612057332101E-2</v>
      </c>
      <c r="G779" s="1">
        <v>0.154879150241238</v>
      </c>
      <c r="H779" s="1">
        <v>2.49756723291738E-2</v>
      </c>
      <c r="I779" s="1">
        <v>0.80737494742883698</v>
      </c>
      <c r="J779" s="50">
        <v>6.7230284386505898E-2</v>
      </c>
      <c r="N779" s="21"/>
      <c r="R779" s="21"/>
    </row>
    <row r="780" spans="1:18">
      <c r="A780" s="7" t="s">
        <v>153</v>
      </c>
      <c r="B780" t="s">
        <v>30</v>
      </c>
      <c r="C780" t="s">
        <v>20</v>
      </c>
      <c r="D780" t="s">
        <v>21</v>
      </c>
      <c r="E780" s="1">
        <v>0.94119026108488302</v>
      </c>
      <c r="F780" s="1">
        <v>0.15009113761228801</v>
      </c>
      <c r="G780" s="1">
        <v>2.20310174729067E-2</v>
      </c>
      <c r="H780" s="1">
        <v>4.42767714056185E-3</v>
      </c>
      <c r="I780" s="1">
        <v>0.96322127855779005</v>
      </c>
      <c r="J780" s="50">
        <v>0.15451881475285001</v>
      </c>
      <c r="N780" s="21"/>
      <c r="R780" s="21"/>
    </row>
    <row r="781" spans="1:18">
      <c r="A781" s="7" t="s">
        <v>153</v>
      </c>
      <c r="B781" t="s">
        <v>30</v>
      </c>
      <c r="C781" t="s">
        <v>25</v>
      </c>
      <c r="D781" t="s">
        <v>26</v>
      </c>
      <c r="E781" s="1">
        <v>0</v>
      </c>
      <c r="F781" s="1">
        <v>0</v>
      </c>
      <c r="G781" s="1">
        <v>0</v>
      </c>
      <c r="H781" s="1">
        <v>0</v>
      </c>
      <c r="I781" s="1">
        <v>0</v>
      </c>
      <c r="J781" s="50">
        <v>0</v>
      </c>
      <c r="N781" s="21"/>
      <c r="R781" s="21"/>
    </row>
    <row r="782" spans="1:18">
      <c r="A782" s="7" t="s">
        <v>153</v>
      </c>
      <c r="B782" t="s">
        <v>30</v>
      </c>
      <c r="C782" t="s">
        <v>22</v>
      </c>
      <c r="D782" t="s">
        <v>23</v>
      </c>
      <c r="E782" s="1">
        <v>5.6739984632567795E-4</v>
      </c>
      <c r="F782" s="1">
        <v>2.3891811808726201E-5</v>
      </c>
      <c r="G782" s="1">
        <v>1.9970037002175599E-3</v>
      </c>
      <c r="H782" s="1">
        <v>7.3748575200107501E-5</v>
      </c>
      <c r="I782" s="1">
        <v>2.5644035465432402E-3</v>
      </c>
      <c r="J782" s="50">
        <v>9.7640387008833706E-5</v>
      </c>
      <c r="N782" s="21"/>
      <c r="R782" s="21"/>
    </row>
    <row r="783" spans="1:18">
      <c r="A783" s="7" t="s">
        <v>154</v>
      </c>
      <c r="B783" t="s">
        <v>30</v>
      </c>
      <c r="C783" t="s">
        <v>2</v>
      </c>
      <c r="D783" t="s">
        <v>3</v>
      </c>
      <c r="E783" s="1">
        <v>6.7667137138233496E-2</v>
      </c>
      <c r="F783" s="1">
        <v>7.8531076325605506E-2</v>
      </c>
      <c r="G783" s="1">
        <v>2.4462041295624501E-2</v>
      </c>
      <c r="H783" s="1">
        <v>1.8491718007033101E-2</v>
      </c>
      <c r="I783" s="1">
        <v>9.2129178433857997E-2</v>
      </c>
      <c r="J783" s="50">
        <v>9.7022794332638607E-2</v>
      </c>
      <c r="N783" s="21"/>
      <c r="R783" s="21"/>
    </row>
    <row r="784" spans="1:18">
      <c r="A784" s="7" t="s">
        <v>154</v>
      </c>
      <c r="B784" t="s">
        <v>30</v>
      </c>
      <c r="C784" t="s">
        <v>4</v>
      </c>
      <c r="D784" t="s">
        <v>5</v>
      </c>
      <c r="E784" s="1">
        <v>2.3729539085631E-5</v>
      </c>
      <c r="F784" s="1">
        <v>1.08655039010793E-3</v>
      </c>
      <c r="G784" s="1">
        <v>9.7253542510488799E-4</v>
      </c>
      <c r="H784" s="1">
        <v>1.83784544020964E-2</v>
      </c>
      <c r="I784" s="1">
        <v>9.9626496419051905E-4</v>
      </c>
      <c r="J784" s="50">
        <v>1.94650047922043E-2</v>
      </c>
      <c r="N784" s="21"/>
      <c r="R784" s="21"/>
    </row>
    <row r="785" spans="1:18">
      <c r="A785" s="7" t="s">
        <v>154</v>
      </c>
      <c r="B785" t="s">
        <v>30</v>
      </c>
      <c r="C785" t="s">
        <v>6</v>
      </c>
      <c r="D785" t="s">
        <v>7</v>
      </c>
      <c r="E785" s="1">
        <v>4.4614090029141002E-7</v>
      </c>
      <c r="F785" s="1">
        <v>9.5908899199239993E-7</v>
      </c>
      <c r="G785" s="1">
        <v>2.5616464169967699E-3</v>
      </c>
      <c r="H785" s="1">
        <v>4.4944926382847099E-3</v>
      </c>
      <c r="I785" s="1">
        <v>2.5620925578970599E-3</v>
      </c>
      <c r="J785" s="50">
        <v>4.4954517272766999E-3</v>
      </c>
      <c r="N785" s="21"/>
      <c r="R785" s="21"/>
    </row>
    <row r="786" spans="1:18">
      <c r="A786" s="7" t="s">
        <v>154</v>
      </c>
      <c r="B786" t="s">
        <v>30</v>
      </c>
      <c r="C786" t="s">
        <v>8</v>
      </c>
      <c r="D786" t="s">
        <v>9</v>
      </c>
      <c r="E786" s="1">
        <v>1.16896634205361E-2</v>
      </c>
      <c r="F786" s="1">
        <v>4.2812117175873897E-3</v>
      </c>
      <c r="G786" s="1">
        <v>3.1827366097868202E-2</v>
      </c>
      <c r="H786" s="1">
        <v>1.2668995602806101E-2</v>
      </c>
      <c r="I786" s="1">
        <v>4.3517029518404297E-2</v>
      </c>
      <c r="J786" s="50">
        <v>1.6950207320393498E-2</v>
      </c>
      <c r="N786" s="21"/>
      <c r="R786" s="21"/>
    </row>
    <row r="787" spans="1:18">
      <c r="A787" s="7" t="s">
        <v>154</v>
      </c>
      <c r="B787" t="s">
        <v>30</v>
      </c>
      <c r="C787" t="s">
        <v>10</v>
      </c>
      <c r="D787" t="s">
        <v>11</v>
      </c>
      <c r="E787" s="1">
        <v>4.6187581210579498E-3</v>
      </c>
      <c r="F787" s="1">
        <v>1.8112225476864599E-3</v>
      </c>
      <c r="G787" s="1">
        <v>2.4137035864748E-2</v>
      </c>
      <c r="H787" s="1">
        <v>2.0135689363146799E-2</v>
      </c>
      <c r="I787" s="1">
        <v>2.8755793985806001E-2</v>
      </c>
      <c r="J787" s="50">
        <v>2.1946911910833301E-2</v>
      </c>
      <c r="N787" s="21"/>
      <c r="R787" s="21"/>
    </row>
    <row r="788" spans="1:18">
      <c r="A788" s="7" t="s">
        <v>154</v>
      </c>
      <c r="B788" t="s">
        <v>30</v>
      </c>
      <c r="C788" t="s">
        <v>12</v>
      </c>
      <c r="D788" t="s">
        <v>13</v>
      </c>
      <c r="E788" s="1">
        <v>2.2188897184063201E-2</v>
      </c>
      <c r="F788" s="1">
        <v>3.04912408899057E-3</v>
      </c>
      <c r="G788" s="1">
        <v>1.7658179951934701E-2</v>
      </c>
      <c r="H788" s="1">
        <v>3.2053330667066301E-3</v>
      </c>
      <c r="I788" s="1">
        <v>3.9847077135997902E-2</v>
      </c>
      <c r="J788" s="50">
        <v>6.2544571556971996E-3</v>
      </c>
      <c r="N788" s="21"/>
      <c r="R788" s="21"/>
    </row>
    <row r="789" spans="1:18">
      <c r="A789" s="7" t="s">
        <v>154</v>
      </c>
      <c r="B789" t="s">
        <v>30</v>
      </c>
      <c r="C789" t="s">
        <v>14</v>
      </c>
      <c r="D789" t="s">
        <v>15</v>
      </c>
      <c r="E789" s="1">
        <v>1.9433984088452001E-2</v>
      </c>
      <c r="F789" s="1">
        <v>2.13757944230305E-2</v>
      </c>
      <c r="G789" s="1">
        <v>1.21918416566181E-2</v>
      </c>
      <c r="H789" s="1">
        <v>6.8656951088468298E-3</v>
      </c>
      <c r="I789" s="1">
        <v>3.1625825745070002E-2</v>
      </c>
      <c r="J789" s="50">
        <v>2.8241489531877301E-2</v>
      </c>
      <c r="N789" s="21"/>
      <c r="R789" s="21"/>
    </row>
    <row r="790" spans="1:18">
      <c r="A790" s="7" t="s">
        <v>154</v>
      </c>
      <c r="B790" t="s">
        <v>30</v>
      </c>
      <c r="C790" t="s">
        <v>16</v>
      </c>
      <c r="D790" t="s">
        <v>17</v>
      </c>
      <c r="E790" s="1">
        <v>0.40662847228815002</v>
      </c>
      <c r="F790" s="1">
        <v>5.0949549150274401E-2</v>
      </c>
      <c r="G790" s="1">
        <v>0.20697131947104999</v>
      </c>
      <c r="H790" s="1">
        <v>2.4382838282175499E-2</v>
      </c>
      <c r="I790" s="1">
        <v>0.61359979175919999</v>
      </c>
      <c r="J790" s="50">
        <v>7.5332387432449799E-2</v>
      </c>
      <c r="N790" s="21"/>
      <c r="R790" s="21"/>
    </row>
    <row r="791" spans="1:18">
      <c r="A791" s="7" t="s">
        <v>154</v>
      </c>
      <c r="B791" t="s">
        <v>30</v>
      </c>
      <c r="C791" t="s">
        <v>18</v>
      </c>
      <c r="D791" t="s">
        <v>19</v>
      </c>
      <c r="E791" s="1">
        <v>0.543798565232818</v>
      </c>
      <c r="F791" s="1">
        <v>3.5626884522053502E-2</v>
      </c>
      <c r="G791" s="1">
        <v>0.442228476322992</v>
      </c>
      <c r="H791" s="1">
        <v>7.5452330833384706E-2</v>
      </c>
      <c r="I791" s="1">
        <v>0.98602704155581</v>
      </c>
      <c r="J791" s="50">
        <v>0.11107921535543799</v>
      </c>
      <c r="N791" s="21"/>
      <c r="R791" s="21"/>
    </row>
    <row r="792" spans="1:18">
      <c r="A792" s="7" t="s">
        <v>154</v>
      </c>
      <c r="B792" t="s">
        <v>30</v>
      </c>
      <c r="C792" t="s">
        <v>20</v>
      </c>
      <c r="D792" t="s">
        <v>21</v>
      </c>
      <c r="E792" s="1">
        <v>0.53887074542573399</v>
      </c>
      <c r="F792" s="1">
        <v>8.70010864937283E-2</v>
      </c>
      <c r="G792" s="1">
        <v>2.7915844458779399E-2</v>
      </c>
      <c r="H792" s="1">
        <v>5.6443271998402496E-3</v>
      </c>
      <c r="I792" s="1">
        <v>0.56678658988451303</v>
      </c>
      <c r="J792" s="50">
        <v>9.2645413693568504E-2</v>
      </c>
      <c r="N792" s="21"/>
      <c r="R792" s="21"/>
    </row>
    <row r="793" spans="1:18">
      <c r="A793" s="7" t="s">
        <v>154</v>
      </c>
      <c r="B793" t="s">
        <v>30</v>
      </c>
      <c r="C793" t="s">
        <v>25</v>
      </c>
      <c r="D793" t="s">
        <v>26</v>
      </c>
      <c r="E793" s="1">
        <v>0</v>
      </c>
      <c r="F793" s="1">
        <v>0</v>
      </c>
      <c r="G793" s="1">
        <v>0</v>
      </c>
      <c r="H793" s="1">
        <v>0</v>
      </c>
      <c r="I793" s="1">
        <v>0</v>
      </c>
      <c r="J793" s="50">
        <v>0</v>
      </c>
      <c r="N793" s="21"/>
      <c r="R793" s="21"/>
    </row>
    <row r="794" spans="1:18">
      <c r="A794" s="7" t="s">
        <v>154</v>
      </c>
      <c r="B794" t="s">
        <v>30</v>
      </c>
      <c r="C794" t="s">
        <v>22</v>
      </c>
      <c r="D794" t="s">
        <v>23</v>
      </c>
      <c r="E794" s="1">
        <v>5.1331770435667304E-4</v>
      </c>
      <c r="F794" s="1">
        <v>2.2574276691289802E-5</v>
      </c>
      <c r="G794" s="1">
        <v>2.2734013141359798E-3</v>
      </c>
      <c r="H794" s="1">
        <v>8.9414606564462294E-5</v>
      </c>
      <c r="I794" s="1">
        <v>2.7867190184926501E-3</v>
      </c>
      <c r="J794" s="50">
        <v>1.11988883255752E-4</v>
      </c>
      <c r="N794" s="21"/>
      <c r="R794" s="21"/>
    </row>
    <row r="795" spans="1:18">
      <c r="A795" s="7" t="s">
        <v>155</v>
      </c>
      <c r="B795" t="s">
        <v>30</v>
      </c>
      <c r="C795" t="s">
        <v>2</v>
      </c>
      <c r="D795" t="s">
        <v>3</v>
      </c>
      <c r="E795" s="1">
        <v>2.4152080304878702E-2</v>
      </c>
      <c r="F795" s="1">
        <v>2.91769533149903E-2</v>
      </c>
      <c r="G795" s="1">
        <v>1.66950635322933E-3</v>
      </c>
      <c r="H795" s="1">
        <v>1.06808006391924E-3</v>
      </c>
      <c r="I795" s="1">
        <v>2.5821586658107999E-2</v>
      </c>
      <c r="J795" s="50">
        <v>3.0245033378909599E-2</v>
      </c>
      <c r="N795" s="21"/>
      <c r="R795" s="21"/>
    </row>
    <row r="796" spans="1:18">
      <c r="A796" s="7" t="s">
        <v>155</v>
      </c>
      <c r="B796" t="s">
        <v>30</v>
      </c>
      <c r="C796" t="s">
        <v>4</v>
      </c>
      <c r="D796" t="s">
        <v>5</v>
      </c>
      <c r="E796" s="1">
        <v>1.06609111143937E-5</v>
      </c>
      <c r="F796" s="1">
        <v>6.7034407900903696E-4</v>
      </c>
      <c r="G796" s="1">
        <v>0</v>
      </c>
      <c r="H796" s="1">
        <v>0</v>
      </c>
      <c r="I796" s="1">
        <v>1.06609111143937E-5</v>
      </c>
      <c r="J796" s="50">
        <v>6.7034407900903696E-4</v>
      </c>
      <c r="N796" s="21"/>
      <c r="R796" s="21"/>
    </row>
    <row r="797" spans="1:18">
      <c r="A797" s="7" t="s">
        <v>155</v>
      </c>
      <c r="B797" t="s">
        <v>30</v>
      </c>
      <c r="C797" t="s">
        <v>6</v>
      </c>
      <c r="D797" t="s">
        <v>7</v>
      </c>
      <c r="E797" s="1">
        <v>1.2106070094804501E-7</v>
      </c>
      <c r="F797" s="1">
        <v>2.65879879780161E-7</v>
      </c>
      <c r="G797" s="1">
        <v>6.6839695819866998E-3</v>
      </c>
      <c r="H797" s="1">
        <v>1.0674340202422E-2</v>
      </c>
      <c r="I797" s="1">
        <v>6.6840906426876498E-3</v>
      </c>
      <c r="J797" s="50">
        <v>1.06746060823018E-2</v>
      </c>
      <c r="N797" s="21"/>
      <c r="R797" s="21"/>
    </row>
    <row r="798" spans="1:18">
      <c r="A798" s="7" t="s">
        <v>155</v>
      </c>
      <c r="B798" t="s">
        <v>30</v>
      </c>
      <c r="C798" t="s">
        <v>8</v>
      </c>
      <c r="D798" t="s">
        <v>9</v>
      </c>
      <c r="E798" s="1">
        <v>5.1606422085624703E-3</v>
      </c>
      <c r="F798" s="1">
        <v>1.91011462499673E-3</v>
      </c>
      <c r="G798" s="1">
        <v>2.1752689870749201E-2</v>
      </c>
      <c r="H798" s="1">
        <v>8.8130667176456803E-3</v>
      </c>
      <c r="I798" s="1">
        <v>2.6913332079311701E-2</v>
      </c>
      <c r="J798" s="50">
        <v>1.0723181342642401E-2</v>
      </c>
      <c r="N798" s="21"/>
      <c r="R798" s="21"/>
    </row>
    <row r="799" spans="1:18">
      <c r="A799" s="7" t="s">
        <v>155</v>
      </c>
      <c r="B799" t="s">
        <v>30</v>
      </c>
      <c r="C799" t="s">
        <v>10</v>
      </c>
      <c r="D799" t="s">
        <v>11</v>
      </c>
      <c r="E799" s="1">
        <v>2.0468462944738001E-3</v>
      </c>
      <c r="F799" s="1">
        <v>6.9995316774654301E-4</v>
      </c>
      <c r="G799" s="1">
        <v>9.5487658392760496E-4</v>
      </c>
      <c r="H799" s="1">
        <v>5.3517769458183396E-4</v>
      </c>
      <c r="I799" s="1">
        <v>3.0017228784014098E-3</v>
      </c>
      <c r="J799" s="50">
        <v>1.23513086232838E-3</v>
      </c>
      <c r="N799" s="21"/>
      <c r="R799" s="21"/>
    </row>
    <row r="800" spans="1:18">
      <c r="A800" s="7" t="s">
        <v>155</v>
      </c>
      <c r="B800" t="s">
        <v>30</v>
      </c>
      <c r="C800" t="s">
        <v>12</v>
      </c>
      <c r="D800" t="s">
        <v>13</v>
      </c>
      <c r="E800" s="1">
        <v>9.3515003223853602E-3</v>
      </c>
      <c r="F800" s="1">
        <v>1.25576511613306E-3</v>
      </c>
      <c r="G800" s="1">
        <v>1.5245616783998799E-3</v>
      </c>
      <c r="H800" s="1">
        <v>2.8399811352684302E-4</v>
      </c>
      <c r="I800" s="1">
        <v>1.0876062000785201E-2</v>
      </c>
      <c r="J800" s="50">
        <v>1.53976322965991E-3</v>
      </c>
      <c r="N800" s="21"/>
      <c r="R800" s="21"/>
    </row>
    <row r="801" spans="1:18">
      <c r="A801" s="7" t="s">
        <v>155</v>
      </c>
      <c r="B801" t="s">
        <v>30</v>
      </c>
      <c r="C801" t="s">
        <v>14</v>
      </c>
      <c r="D801" t="s">
        <v>15</v>
      </c>
      <c r="E801" s="1">
        <v>1.36934373184851E-2</v>
      </c>
      <c r="F801" s="1">
        <v>1.5248961009687499E-2</v>
      </c>
      <c r="G801" s="1">
        <v>1.9296242709151999E-2</v>
      </c>
      <c r="H801" s="1">
        <v>1.2002645111409299E-2</v>
      </c>
      <c r="I801" s="1">
        <v>3.2989680027637198E-2</v>
      </c>
      <c r="J801" s="50">
        <v>2.72516061210968E-2</v>
      </c>
      <c r="N801" s="21"/>
      <c r="R801" s="21"/>
    </row>
    <row r="802" spans="1:18">
      <c r="A802" s="7" t="s">
        <v>155</v>
      </c>
      <c r="B802" t="s">
        <v>30</v>
      </c>
      <c r="C802" t="s">
        <v>16</v>
      </c>
      <c r="D802" t="s">
        <v>17</v>
      </c>
      <c r="E802" s="1">
        <v>0.192029777347032</v>
      </c>
      <c r="F802" s="1">
        <v>2.4646037842251001E-2</v>
      </c>
      <c r="G802" s="1">
        <v>6.1193714455094299E-2</v>
      </c>
      <c r="H802" s="1">
        <v>6.7973475404490098E-3</v>
      </c>
      <c r="I802" s="1">
        <v>0.253223491802126</v>
      </c>
      <c r="J802" s="50">
        <v>3.1443385382700001E-2</v>
      </c>
      <c r="N802" s="21"/>
      <c r="R802" s="21"/>
    </row>
    <row r="803" spans="1:18">
      <c r="A803" s="7" t="s">
        <v>155</v>
      </c>
      <c r="B803" t="s">
        <v>30</v>
      </c>
      <c r="C803" t="s">
        <v>18</v>
      </c>
      <c r="D803" t="s">
        <v>19</v>
      </c>
      <c r="E803" s="1">
        <v>0.48956347527910699</v>
      </c>
      <c r="F803" s="1">
        <v>3.1732137600566597E-2</v>
      </c>
      <c r="G803" s="1">
        <v>0.843343983621341</v>
      </c>
      <c r="H803" s="1">
        <v>0.13614349425665201</v>
      </c>
      <c r="I803" s="1">
        <v>1.3329074589004499</v>
      </c>
      <c r="J803" s="50">
        <v>0.16787563185721899</v>
      </c>
      <c r="N803" s="21"/>
      <c r="R803" s="21"/>
    </row>
    <row r="804" spans="1:18">
      <c r="A804" s="7" t="s">
        <v>155</v>
      </c>
      <c r="B804" t="s">
        <v>30</v>
      </c>
      <c r="C804" t="s">
        <v>20</v>
      </c>
      <c r="D804" t="s">
        <v>21</v>
      </c>
      <c r="E804" s="1">
        <v>0.26013152154164798</v>
      </c>
      <c r="F804" s="1">
        <v>4.1476699980302997E-2</v>
      </c>
      <c r="G804" s="1">
        <v>1.2574783618988601E-2</v>
      </c>
      <c r="H804" s="1">
        <v>2.5270418325213902E-3</v>
      </c>
      <c r="I804" s="1">
        <v>0.27270630516063699</v>
      </c>
      <c r="J804" s="50">
        <v>4.4003741812824397E-2</v>
      </c>
      <c r="N804" s="21"/>
      <c r="R804" s="21"/>
    </row>
    <row r="805" spans="1:18">
      <c r="A805" s="7" t="s">
        <v>155</v>
      </c>
      <c r="B805" t="s">
        <v>30</v>
      </c>
      <c r="C805" t="s">
        <v>25</v>
      </c>
      <c r="D805" t="s">
        <v>26</v>
      </c>
      <c r="E805" s="1">
        <v>0</v>
      </c>
      <c r="F805" s="1">
        <v>0</v>
      </c>
      <c r="G805" s="1">
        <v>0</v>
      </c>
      <c r="H805" s="1">
        <v>0</v>
      </c>
      <c r="I805" s="1">
        <v>0</v>
      </c>
      <c r="J805" s="50">
        <v>0</v>
      </c>
      <c r="N805" s="21"/>
      <c r="R805" s="21"/>
    </row>
    <row r="806" spans="1:18">
      <c r="A806" s="7" t="s">
        <v>155</v>
      </c>
      <c r="B806" t="s">
        <v>30</v>
      </c>
      <c r="C806" t="s">
        <v>22</v>
      </c>
      <c r="D806" t="s">
        <v>23</v>
      </c>
      <c r="E806" s="1">
        <v>4.6696246769511302E-4</v>
      </c>
      <c r="F806" s="1">
        <v>1.96608317973642E-5</v>
      </c>
      <c r="G806" s="1">
        <v>3.3645553892192202E-3</v>
      </c>
      <c r="H806" s="1">
        <v>1.2435365310829399E-4</v>
      </c>
      <c r="I806" s="1">
        <v>3.8315178569143299E-3</v>
      </c>
      <c r="J806" s="50">
        <v>1.4401448490565801E-4</v>
      </c>
      <c r="N806" s="21"/>
      <c r="R806" s="21"/>
    </row>
    <row r="807" spans="1:18">
      <c r="A807" s="7" t="s">
        <v>156</v>
      </c>
      <c r="B807" t="s">
        <v>30</v>
      </c>
      <c r="C807" t="s">
        <v>2</v>
      </c>
      <c r="D807" t="s">
        <v>3</v>
      </c>
      <c r="E807" s="1">
        <v>0.32760806014010202</v>
      </c>
      <c r="F807" s="1">
        <v>0.382487899761149</v>
      </c>
      <c r="G807" s="1">
        <v>0.105341391678065</v>
      </c>
      <c r="H807" s="1">
        <v>8.0904951110725001E-2</v>
      </c>
      <c r="I807" s="1">
        <v>0.43294945181816702</v>
      </c>
      <c r="J807" s="50">
        <v>0.46339285087187398</v>
      </c>
      <c r="N807" s="21"/>
      <c r="R807" s="21"/>
    </row>
    <row r="808" spans="1:18">
      <c r="A808" s="7" t="s">
        <v>156</v>
      </c>
      <c r="B808" t="s">
        <v>30</v>
      </c>
      <c r="C808" t="s">
        <v>4</v>
      </c>
      <c r="D808" t="s">
        <v>5</v>
      </c>
      <c r="E808" s="1">
        <v>2.24099122875365E-4</v>
      </c>
      <c r="F808" s="1">
        <v>9.9849720519861202E-3</v>
      </c>
      <c r="G808" s="1">
        <v>0</v>
      </c>
      <c r="H808" s="1">
        <v>0</v>
      </c>
      <c r="I808" s="1">
        <v>2.24099122875365E-4</v>
      </c>
      <c r="J808" s="50">
        <v>9.9849720519861202E-3</v>
      </c>
      <c r="N808" s="21"/>
      <c r="R808" s="21"/>
    </row>
    <row r="809" spans="1:18">
      <c r="A809" s="7" t="s">
        <v>156</v>
      </c>
      <c r="B809" t="s">
        <v>30</v>
      </c>
      <c r="C809" t="s">
        <v>6</v>
      </c>
      <c r="D809" t="s">
        <v>7</v>
      </c>
      <c r="E809" s="1">
        <v>1.1934829445176499E-5</v>
      </c>
      <c r="F809" s="1">
        <v>2.5623404807472999E-5</v>
      </c>
      <c r="G809" s="1">
        <v>0.55936570440693301</v>
      </c>
      <c r="H809" s="1">
        <v>0.94571104463412503</v>
      </c>
      <c r="I809" s="1">
        <v>0.55937763923637795</v>
      </c>
      <c r="J809" s="50">
        <v>0.94573666803893297</v>
      </c>
      <c r="N809" s="21"/>
      <c r="R809" s="21"/>
    </row>
    <row r="810" spans="1:18">
      <c r="A810" s="7" t="s">
        <v>156</v>
      </c>
      <c r="B810" t="s">
        <v>30</v>
      </c>
      <c r="C810" t="s">
        <v>8</v>
      </c>
      <c r="D810" t="s">
        <v>9</v>
      </c>
      <c r="E810" s="1">
        <v>6.6323870629735701E-2</v>
      </c>
      <c r="F810" s="1">
        <v>2.44700571557162E-2</v>
      </c>
      <c r="G810" s="1">
        <v>0.78259934725124902</v>
      </c>
      <c r="H810" s="1">
        <v>0.31637561187248497</v>
      </c>
      <c r="I810" s="1">
        <v>0.84892321788098501</v>
      </c>
      <c r="J810" s="50">
        <v>0.34084566902820101</v>
      </c>
      <c r="N810" s="21"/>
      <c r="R810" s="21"/>
    </row>
    <row r="811" spans="1:18">
      <c r="A811" s="7" t="s">
        <v>156</v>
      </c>
      <c r="B811" t="s">
        <v>30</v>
      </c>
      <c r="C811" t="s">
        <v>10</v>
      </c>
      <c r="D811" t="s">
        <v>11</v>
      </c>
      <c r="E811" s="1">
        <v>3.03823308192663E-2</v>
      </c>
      <c r="F811" s="1">
        <v>1.11533380312809E-2</v>
      </c>
      <c r="G811" s="1">
        <v>0.115882294589308</v>
      </c>
      <c r="H811" s="1">
        <v>0.12801491148991301</v>
      </c>
      <c r="I811" s="1">
        <v>0.14626462540857399</v>
      </c>
      <c r="J811" s="50">
        <v>0.139168249521194</v>
      </c>
      <c r="N811" s="21"/>
      <c r="R811" s="21"/>
    </row>
    <row r="812" spans="1:18">
      <c r="A812" s="7" t="s">
        <v>156</v>
      </c>
      <c r="B812" t="s">
        <v>30</v>
      </c>
      <c r="C812" t="s">
        <v>12</v>
      </c>
      <c r="D812" t="s">
        <v>13</v>
      </c>
      <c r="E812" s="1">
        <v>0.119582623247449</v>
      </c>
      <c r="F812" s="1">
        <v>1.60935076372806E-2</v>
      </c>
      <c r="G812" s="1">
        <v>0.1187020092702</v>
      </c>
      <c r="H812" s="1">
        <v>2.2015616322491501E-2</v>
      </c>
      <c r="I812" s="1">
        <v>0.238284632517649</v>
      </c>
      <c r="J812" s="50">
        <v>3.8109123959772097E-2</v>
      </c>
      <c r="N812" s="21"/>
      <c r="R812" s="21"/>
    </row>
    <row r="813" spans="1:18">
      <c r="A813" s="7" t="s">
        <v>156</v>
      </c>
      <c r="B813" t="s">
        <v>30</v>
      </c>
      <c r="C813" t="s">
        <v>14</v>
      </c>
      <c r="D813" t="s">
        <v>15</v>
      </c>
      <c r="E813" s="1">
        <v>0.102970610270046</v>
      </c>
      <c r="F813" s="1">
        <v>0.11550959854602</v>
      </c>
      <c r="G813" s="1">
        <v>0.191102071893203</v>
      </c>
      <c r="H813" s="1">
        <v>0.116946916180812</v>
      </c>
      <c r="I813" s="1">
        <v>0.29407268216325</v>
      </c>
      <c r="J813" s="50">
        <v>0.23245651472683199</v>
      </c>
      <c r="N813" s="21"/>
      <c r="R813" s="21"/>
    </row>
    <row r="814" spans="1:18">
      <c r="A814" s="7" t="s">
        <v>156</v>
      </c>
      <c r="B814" t="s">
        <v>30</v>
      </c>
      <c r="C814" t="s">
        <v>16</v>
      </c>
      <c r="D814" t="s">
        <v>17</v>
      </c>
      <c r="E814" s="1">
        <v>0.85080690108596102</v>
      </c>
      <c r="F814" s="1">
        <v>0.111340566829061</v>
      </c>
      <c r="G814" s="1">
        <v>0.43276896193341902</v>
      </c>
      <c r="H814" s="1">
        <v>6.3599380397813002E-2</v>
      </c>
      <c r="I814" s="1">
        <v>1.2835758630193801</v>
      </c>
      <c r="J814" s="50">
        <v>0.174939947226874</v>
      </c>
      <c r="N814" s="21"/>
      <c r="R814" s="21"/>
    </row>
    <row r="815" spans="1:18">
      <c r="A815" s="7" t="s">
        <v>156</v>
      </c>
      <c r="B815" t="s">
        <v>30</v>
      </c>
      <c r="C815" t="s">
        <v>18</v>
      </c>
      <c r="D815" t="s">
        <v>19</v>
      </c>
      <c r="E815" s="1">
        <v>2.1196912720625898</v>
      </c>
      <c r="F815" s="1">
        <v>0.137411104120396</v>
      </c>
      <c r="G815" s="1">
        <v>0.437673824938836</v>
      </c>
      <c r="H815" s="1">
        <v>7.1205142118538595E-2</v>
      </c>
      <c r="I815" s="1">
        <v>2.5573650970014299</v>
      </c>
      <c r="J815" s="50">
        <v>0.20861624623893499</v>
      </c>
      <c r="N815" s="21"/>
      <c r="R815" s="21"/>
    </row>
    <row r="816" spans="1:18">
      <c r="A816" s="7" t="s">
        <v>156</v>
      </c>
      <c r="B816" t="s">
        <v>30</v>
      </c>
      <c r="C816" t="s">
        <v>20</v>
      </c>
      <c r="D816" t="s">
        <v>21</v>
      </c>
      <c r="E816" s="1">
        <v>3.1727297159373999</v>
      </c>
      <c r="F816" s="1">
        <v>0.50354067637464806</v>
      </c>
      <c r="G816" s="1">
        <v>0.10155512279174</v>
      </c>
      <c r="H816" s="1">
        <v>2.0407453417223002E-2</v>
      </c>
      <c r="I816" s="1">
        <v>3.2742848387291401</v>
      </c>
      <c r="J816" s="50">
        <v>0.523948129791871</v>
      </c>
      <c r="N816" s="21"/>
      <c r="R816" s="21"/>
    </row>
    <row r="817" spans="1:18">
      <c r="A817" s="7" t="s">
        <v>156</v>
      </c>
      <c r="B817" t="s">
        <v>30</v>
      </c>
      <c r="C817" t="s">
        <v>25</v>
      </c>
      <c r="D817" t="s">
        <v>26</v>
      </c>
      <c r="E817" s="1">
        <v>0</v>
      </c>
      <c r="F817" s="1">
        <v>0</v>
      </c>
      <c r="G817" s="1">
        <v>0</v>
      </c>
      <c r="H817" s="1">
        <v>0</v>
      </c>
      <c r="I817" s="1">
        <v>0</v>
      </c>
      <c r="J817" s="50">
        <v>0</v>
      </c>
      <c r="N817" s="21"/>
      <c r="R817" s="21"/>
    </row>
    <row r="818" spans="1:18">
      <c r="A818" s="7" t="s">
        <v>156</v>
      </c>
      <c r="B818" t="s">
        <v>30</v>
      </c>
      <c r="C818" t="s">
        <v>22</v>
      </c>
      <c r="D818" t="s">
        <v>23</v>
      </c>
      <c r="E818" s="1">
        <v>2.71659115896398E-3</v>
      </c>
      <c r="F818" s="1">
        <v>1.1421193124411099E-4</v>
      </c>
      <c r="G818" s="1">
        <v>1.15991090457108E-2</v>
      </c>
      <c r="H818" s="1">
        <v>4.1998630595668101E-4</v>
      </c>
      <c r="I818" s="1">
        <v>1.43157002046748E-2</v>
      </c>
      <c r="J818" s="50">
        <v>5.3419823720079205E-4</v>
      </c>
      <c r="N818" s="21"/>
      <c r="R818" s="21"/>
    </row>
    <row r="819" spans="1:18">
      <c r="A819" s="7" t="s">
        <v>157</v>
      </c>
      <c r="B819" t="s">
        <v>30</v>
      </c>
      <c r="C819" t="s">
        <v>2</v>
      </c>
      <c r="D819" t="s">
        <v>3</v>
      </c>
      <c r="E819" s="1">
        <v>0.26638032146472601</v>
      </c>
      <c r="F819" s="1">
        <v>0.315026026724329</v>
      </c>
      <c r="G819" s="1">
        <v>8.3836672982032207E-2</v>
      </c>
      <c r="H819" s="1">
        <v>6.3973703020106201E-2</v>
      </c>
      <c r="I819" s="1">
        <v>0.35021699444675802</v>
      </c>
      <c r="J819" s="50">
        <v>0.37899972974443502</v>
      </c>
      <c r="N819" s="21"/>
      <c r="R819" s="21"/>
    </row>
    <row r="820" spans="1:18">
      <c r="A820" s="7" t="s">
        <v>157</v>
      </c>
      <c r="B820" t="s">
        <v>30</v>
      </c>
      <c r="C820" t="s">
        <v>4</v>
      </c>
      <c r="D820" t="s">
        <v>5</v>
      </c>
      <c r="E820" s="1">
        <v>9.8025835915971395E-5</v>
      </c>
      <c r="F820" s="1">
        <v>3.0558471437691498E-3</v>
      </c>
      <c r="G820" s="1">
        <v>0.23464975547889</v>
      </c>
      <c r="H820" s="1">
        <v>4.4077126838244904</v>
      </c>
      <c r="I820" s="1">
        <v>0.234747781314806</v>
      </c>
      <c r="J820" s="50">
        <v>4.4107685309682596</v>
      </c>
      <c r="N820" s="21"/>
      <c r="R820" s="21"/>
    </row>
    <row r="821" spans="1:18">
      <c r="A821" s="7" t="s">
        <v>157</v>
      </c>
      <c r="B821" t="s">
        <v>30</v>
      </c>
      <c r="C821" t="s">
        <v>6</v>
      </c>
      <c r="D821" t="s">
        <v>7</v>
      </c>
      <c r="E821" s="1">
        <v>7.9782499550311104E-7</v>
      </c>
      <c r="F821" s="1">
        <v>1.7677647602745E-6</v>
      </c>
      <c r="G821" s="1">
        <v>1.0175402363517801E-3</v>
      </c>
      <c r="H821" s="1">
        <v>2.2545379748101402E-3</v>
      </c>
      <c r="I821" s="1">
        <v>1.01833806134728E-3</v>
      </c>
      <c r="J821" s="50">
        <v>2.2563057395704098E-3</v>
      </c>
      <c r="N821" s="21"/>
      <c r="R821" s="21"/>
    </row>
    <row r="822" spans="1:18">
      <c r="A822" s="7" t="s">
        <v>157</v>
      </c>
      <c r="B822" t="s">
        <v>30</v>
      </c>
      <c r="C822" t="s">
        <v>8</v>
      </c>
      <c r="D822" t="s">
        <v>9</v>
      </c>
      <c r="E822" s="1">
        <v>4.7018737946827698E-2</v>
      </c>
      <c r="F822" s="1">
        <v>1.7269124033390201E-2</v>
      </c>
      <c r="G822" s="1">
        <v>0.16633342772948501</v>
      </c>
      <c r="H822" s="1">
        <v>6.6452533714640702E-2</v>
      </c>
      <c r="I822" s="1">
        <v>0.21335216567631299</v>
      </c>
      <c r="J822" s="50">
        <v>8.3721657748030906E-2</v>
      </c>
      <c r="N822" s="21"/>
      <c r="R822" s="21"/>
    </row>
    <row r="823" spans="1:18">
      <c r="A823" s="7" t="s">
        <v>157</v>
      </c>
      <c r="B823" t="s">
        <v>30</v>
      </c>
      <c r="C823" t="s">
        <v>10</v>
      </c>
      <c r="D823" t="s">
        <v>11</v>
      </c>
      <c r="E823" s="1">
        <v>2.0768861797980199E-2</v>
      </c>
      <c r="F823" s="1">
        <v>7.7988013411259896E-3</v>
      </c>
      <c r="G823" s="1">
        <v>4.8046126400139701E-2</v>
      </c>
      <c r="H823" s="1">
        <v>5.4667155865531301E-2</v>
      </c>
      <c r="I823" s="1">
        <v>6.8814988198119903E-2</v>
      </c>
      <c r="J823" s="50">
        <v>6.2465957206657298E-2</v>
      </c>
      <c r="N823" s="21"/>
      <c r="R823" s="21"/>
    </row>
    <row r="824" spans="1:18">
      <c r="A824" s="7" t="s">
        <v>157</v>
      </c>
      <c r="B824" t="s">
        <v>30</v>
      </c>
      <c r="C824" t="s">
        <v>12</v>
      </c>
      <c r="D824" t="s">
        <v>13</v>
      </c>
      <c r="E824" s="1">
        <v>9.700078293054E-2</v>
      </c>
      <c r="F824" s="1">
        <v>1.32973249056771E-2</v>
      </c>
      <c r="G824" s="1">
        <v>5.8904524621415599E-2</v>
      </c>
      <c r="H824" s="1">
        <v>1.06615038566127E-2</v>
      </c>
      <c r="I824" s="1">
        <v>0.155905307551956</v>
      </c>
      <c r="J824" s="50">
        <v>2.3958828762289702E-2</v>
      </c>
      <c r="N824" s="21"/>
      <c r="R824" s="21"/>
    </row>
    <row r="825" spans="1:18">
      <c r="A825" s="7" t="s">
        <v>157</v>
      </c>
      <c r="B825" t="s">
        <v>30</v>
      </c>
      <c r="C825" t="s">
        <v>14</v>
      </c>
      <c r="D825" t="s">
        <v>15</v>
      </c>
      <c r="E825" s="1">
        <v>9.6802390817656597E-2</v>
      </c>
      <c r="F825" s="1">
        <v>0.106711740763226</v>
      </c>
      <c r="G825" s="1">
        <v>0.10871119731184201</v>
      </c>
      <c r="H825" s="1">
        <v>6.4681153995926902E-2</v>
      </c>
      <c r="I825" s="1">
        <v>0.20551358812949899</v>
      </c>
      <c r="J825" s="50">
        <v>0.17139289475915301</v>
      </c>
      <c r="N825" s="21"/>
      <c r="R825" s="21"/>
    </row>
    <row r="826" spans="1:18">
      <c r="A826" s="7" t="s">
        <v>157</v>
      </c>
      <c r="B826" t="s">
        <v>30</v>
      </c>
      <c r="C826" t="s">
        <v>16</v>
      </c>
      <c r="D826" t="s">
        <v>17</v>
      </c>
      <c r="E826" s="1">
        <v>0.62593618908066595</v>
      </c>
      <c r="F826" s="1">
        <v>8.43309211994763E-2</v>
      </c>
      <c r="G826" s="1">
        <v>0.32053254409647502</v>
      </c>
      <c r="H826" s="1">
        <v>5.9892570939837998E-2</v>
      </c>
      <c r="I826" s="1">
        <v>0.94646873317714197</v>
      </c>
      <c r="J826" s="50">
        <v>0.14422349213931401</v>
      </c>
      <c r="N826" s="21"/>
      <c r="R826" s="21"/>
    </row>
    <row r="827" spans="1:18">
      <c r="A827" s="7" t="s">
        <v>157</v>
      </c>
      <c r="B827" t="s">
        <v>30</v>
      </c>
      <c r="C827" t="s">
        <v>18</v>
      </c>
      <c r="D827" t="s">
        <v>19</v>
      </c>
      <c r="E827" s="1">
        <v>1.99546795780093</v>
      </c>
      <c r="F827" s="1">
        <v>0.130717123270578</v>
      </c>
      <c r="G827" s="1">
        <v>2.9753908319292899</v>
      </c>
      <c r="H827" s="1">
        <v>0.50145518575311199</v>
      </c>
      <c r="I827" s="1">
        <v>4.9708587897302197</v>
      </c>
      <c r="J827" s="50">
        <v>0.63217230902369004</v>
      </c>
      <c r="N827" s="21"/>
      <c r="R827" s="21"/>
    </row>
    <row r="828" spans="1:18">
      <c r="A828" s="7" t="s">
        <v>157</v>
      </c>
      <c r="B828" t="s">
        <v>30</v>
      </c>
      <c r="C828" t="s">
        <v>20</v>
      </c>
      <c r="D828" t="s">
        <v>21</v>
      </c>
      <c r="E828" s="1">
        <v>2.2666881073723699</v>
      </c>
      <c r="F828" s="1">
        <v>0.36552579308173</v>
      </c>
      <c r="G828" s="1">
        <v>0.10839013943491201</v>
      </c>
      <c r="H828" s="1">
        <v>2.18927719915404E-2</v>
      </c>
      <c r="I828" s="1">
        <v>2.3750782468072802</v>
      </c>
      <c r="J828" s="50">
        <v>0.38741856507326999</v>
      </c>
      <c r="N828" s="21"/>
      <c r="R828" s="21"/>
    </row>
    <row r="829" spans="1:18">
      <c r="A829" s="7" t="s">
        <v>157</v>
      </c>
      <c r="B829" t="s">
        <v>30</v>
      </c>
      <c r="C829" t="s">
        <v>25</v>
      </c>
      <c r="D829" t="s">
        <v>26</v>
      </c>
      <c r="E829" s="1">
        <v>0</v>
      </c>
      <c r="F829" s="1">
        <v>0</v>
      </c>
      <c r="G829" s="1">
        <v>0</v>
      </c>
      <c r="H829" s="1">
        <v>0</v>
      </c>
      <c r="I829" s="1">
        <v>0</v>
      </c>
      <c r="J829" s="50">
        <v>0</v>
      </c>
      <c r="N829" s="21"/>
      <c r="R829" s="21"/>
    </row>
    <row r="830" spans="1:18">
      <c r="A830" s="7" t="s">
        <v>157</v>
      </c>
      <c r="B830" t="s">
        <v>30</v>
      </c>
      <c r="C830" t="s">
        <v>22</v>
      </c>
      <c r="D830" t="s">
        <v>23</v>
      </c>
      <c r="E830" s="1">
        <v>1.9500759858812899E-3</v>
      </c>
      <c r="F830" s="1">
        <v>8.5127428650743603E-5</v>
      </c>
      <c r="G830" s="1">
        <v>7.03485334382204E-3</v>
      </c>
      <c r="H830" s="1">
        <v>2.7459072964186701E-4</v>
      </c>
      <c r="I830" s="1">
        <v>8.9849293297033297E-3</v>
      </c>
      <c r="J830" s="50">
        <v>3.5971815829261098E-4</v>
      </c>
      <c r="N830" s="21"/>
      <c r="R830" s="21"/>
    </row>
    <row r="831" spans="1:18">
      <c r="A831" s="7" t="s">
        <v>158</v>
      </c>
      <c r="B831" t="s">
        <v>30</v>
      </c>
      <c r="C831" t="s">
        <v>2</v>
      </c>
      <c r="D831" t="s">
        <v>3</v>
      </c>
      <c r="E831" s="1">
        <v>0.14203630769692199</v>
      </c>
      <c r="F831" s="1">
        <v>0.16597798465180399</v>
      </c>
      <c r="G831" s="1">
        <v>2.7151185003454599E-2</v>
      </c>
      <c r="H831" s="1">
        <v>2.53884144417388E-2</v>
      </c>
      <c r="I831" s="1">
        <v>0.169187492700377</v>
      </c>
      <c r="J831" s="50">
        <v>0.191366399093543</v>
      </c>
      <c r="N831" s="21"/>
      <c r="R831" s="21"/>
    </row>
    <row r="832" spans="1:18">
      <c r="A832" s="7" t="s">
        <v>158</v>
      </c>
      <c r="B832" t="s">
        <v>30</v>
      </c>
      <c r="C832" t="s">
        <v>4</v>
      </c>
      <c r="D832" t="s">
        <v>5</v>
      </c>
      <c r="E832" s="1">
        <v>1.04422867668595E-4</v>
      </c>
      <c r="F832" s="1">
        <v>3.1962318941707499E-3</v>
      </c>
      <c r="G832" s="1">
        <v>2.01268503371575E-3</v>
      </c>
      <c r="H832" s="1">
        <v>3.5818592914386001E-2</v>
      </c>
      <c r="I832" s="1">
        <v>2.11710790138434E-3</v>
      </c>
      <c r="J832" s="50">
        <v>3.9014824808556801E-2</v>
      </c>
      <c r="N832" s="21"/>
      <c r="R832" s="21"/>
    </row>
    <row r="833" spans="1:18">
      <c r="A833" s="7" t="s">
        <v>158</v>
      </c>
      <c r="B833" t="s">
        <v>30</v>
      </c>
      <c r="C833" t="s">
        <v>6</v>
      </c>
      <c r="D833" t="s">
        <v>7</v>
      </c>
      <c r="E833" s="1">
        <v>2.0966970955086199E-6</v>
      </c>
      <c r="F833" s="1">
        <v>4.6157465623762002E-6</v>
      </c>
      <c r="G833" s="1">
        <v>4.4401670645326803E-2</v>
      </c>
      <c r="H833" s="1">
        <v>9.8460453271037404E-2</v>
      </c>
      <c r="I833" s="1">
        <v>4.4403767342422303E-2</v>
      </c>
      <c r="J833" s="50">
        <v>9.8465069017599799E-2</v>
      </c>
      <c r="N833" s="21"/>
      <c r="R833" s="21"/>
    </row>
    <row r="834" spans="1:18">
      <c r="A834" s="7" t="s">
        <v>158</v>
      </c>
      <c r="B834" t="s">
        <v>30</v>
      </c>
      <c r="C834" t="s">
        <v>8</v>
      </c>
      <c r="D834" t="s">
        <v>9</v>
      </c>
      <c r="E834" s="1">
        <v>2.8175352655395201E-2</v>
      </c>
      <c r="F834" s="1">
        <v>1.0381778492495801E-2</v>
      </c>
      <c r="G834" s="1">
        <v>0.45385569552639998</v>
      </c>
      <c r="H834" s="1">
        <v>0.18321021352154199</v>
      </c>
      <c r="I834" s="1">
        <v>0.48203104818179499</v>
      </c>
      <c r="J834" s="50">
        <v>0.19359199201403801</v>
      </c>
      <c r="N834" s="21"/>
      <c r="R834" s="21"/>
    </row>
    <row r="835" spans="1:18">
      <c r="A835" s="7" t="s">
        <v>158</v>
      </c>
      <c r="B835" t="s">
        <v>30</v>
      </c>
      <c r="C835" t="s">
        <v>10</v>
      </c>
      <c r="D835" t="s">
        <v>11</v>
      </c>
      <c r="E835" s="1">
        <v>1.16387604892175E-2</v>
      </c>
      <c r="F835" s="1">
        <v>4.22662214218572E-3</v>
      </c>
      <c r="G835" s="1">
        <v>2.6809667018193799E-2</v>
      </c>
      <c r="H835" s="1">
        <v>2.14441556330629E-2</v>
      </c>
      <c r="I835" s="1">
        <v>3.8448427507411301E-2</v>
      </c>
      <c r="J835" s="50">
        <v>2.56707777752486E-2</v>
      </c>
      <c r="N835" s="21"/>
      <c r="R835" s="21"/>
    </row>
    <row r="836" spans="1:18">
      <c r="A836" s="7" t="s">
        <v>158</v>
      </c>
      <c r="B836" t="s">
        <v>30</v>
      </c>
      <c r="C836" t="s">
        <v>12</v>
      </c>
      <c r="D836" t="s">
        <v>13</v>
      </c>
      <c r="E836" s="1">
        <v>5.41792482874335E-2</v>
      </c>
      <c r="F836" s="1">
        <v>7.4208018182801098E-3</v>
      </c>
      <c r="G836" s="1">
        <v>3.3277157467249102E-2</v>
      </c>
      <c r="H836" s="1">
        <v>6.1508424658580198E-3</v>
      </c>
      <c r="I836" s="1">
        <v>8.7456405754682595E-2</v>
      </c>
      <c r="J836" s="50">
        <v>1.3571644284138099E-2</v>
      </c>
      <c r="N836" s="21"/>
      <c r="R836" s="21"/>
    </row>
    <row r="837" spans="1:18">
      <c r="A837" s="7" t="s">
        <v>158</v>
      </c>
      <c r="B837" t="s">
        <v>30</v>
      </c>
      <c r="C837" t="s">
        <v>14</v>
      </c>
      <c r="D837" t="s">
        <v>15</v>
      </c>
      <c r="E837" s="1">
        <v>6.0441597466271001E-2</v>
      </c>
      <c r="F837" s="1">
        <v>6.7411292979577306E-2</v>
      </c>
      <c r="G837" s="1">
        <v>0.62542874990670005</v>
      </c>
      <c r="H837" s="1">
        <v>0.38388032838652297</v>
      </c>
      <c r="I837" s="1">
        <v>0.68587034737297103</v>
      </c>
      <c r="J837" s="50">
        <v>0.45129162136610002</v>
      </c>
      <c r="N837" s="21"/>
      <c r="R837" s="21"/>
    </row>
    <row r="838" spans="1:18">
      <c r="A838" s="7" t="s">
        <v>158</v>
      </c>
      <c r="B838" t="s">
        <v>30</v>
      </c>
      <c r="C838" t="s">
        <v>16</v>
      </c>
      <c r="D838" t="s">
        <v>17</v>
      </c>
      <c r="E838" s="1">
        <v>0.36738168411203098</v>
      </c>
      <c r="F838" s="1">
        <v>4.9761256514695103E-2</v>
      </c>
      <c r="G838" s="1">
        <v>0.26553742630662402</v>
      </c>
      <c r="H838" s="1">
        <v>4.2345189195065198E-2</v>
      </c>
      <c r="I838" s="1">
        <v>0.63291911041865501</v>
      </c>
      <c r="J838" s="50">
        <v>9.2106445709760204E-2</v>
      </c>
      <c r="N838" s="21"/>
      <c r="R838" s="21"/>
    </row>
    <row r="839" spans="1:18">
      <c r="A839" s="7" t="s">
        <v>158</v>
      </c>
      <c r="B839" t="s">
        <v>30</v>
      </c>
      <c r="C839" t="s">
        <v>18</v>
      </c>
      <c r="D839" t="s">
        <v>19</v>
      </c>
      <c r="E839" s="1">
        <v>1.1083006839271501</v>
      </c>
      <c r="F839" s="1">
        <v>7.1609056224740106E-2</v>
      </c>
      <c r="G839" s="1">
        <v>0.35658980802419399</v>
      </c>
      <c r="H839" s="1">
        <v>5.7829271264404999E-2</v>
      </c>
      <c r="I839" s="1">
        <v>1.4648904919513399</v>
      </c>
      <c r="J839" s="50">
        <v>0.12943832748914499</v>
      </c>
      <c r="N839" s="21"/>
      <c r="R839" s="21"/>
    </row>
    <row r="840" spans="1:18">
      <c r="A840" s="7" t="s">
        <v>158</v>
      </c>
      <c r="B840" t="s">
        <v>30</v>
      </c>
      <c r="C840" t="s">
        <v>20</v>
      </c>
      <c r="D840" t="s">
        <v>21</v>
      </c>
      <c r="E840" s="1">
        <v>1.17275842671445</v>
      </c>
      <c r="F840" s="1">
        <v>0.18644787476652</v>
      </c>
      <c r="G840" s="1">
        <v>2.4335292499164499E-2</v>
      </c>
      <c r="H840" s="1">
        <v>4.8920499846135702E-3</v>
      </c>
      <c r="I840" s="1">
        <v>1.19709371921361</v>
      </c>
      <c r="J840" s="50">
        <v>0.19133992475113401</v>
      </c>
      <c r="N840" s="21"/>
      <c r="R840" s="21"/>
    </row>
    <row r="841" spans="1:18">
      <c r="A841" s="7" t="s">
        <v>158</v>
      </c>
      <c r="B841" t="s">
        <v>30</v>
      </c>
      <c r="C841" t="s">
        <v>25</v>
      </c>
      <c r="D841" t="s">
        <v>26</v>
      </c>
      <c r="E841" s="1">
        <v>0</v>
      </c>
      <c r="F841" s="1">
        <v>0</v>
      </c>
      <c r="G841" s="1">
        <v>0</v>
      </c>
      <c r="H841" s="1">
        <v>0</v>
      </c>
      <c r="I841" s="1">
        <v>0</v>
      </c>
      <c r="J841" s="50">
        <v>0</v>
      </c>
      <c r="N841" s="21"/>
      <c r="R841" s="21"/>
    </row>
    <row r="842" spans="1:18">
      <c r="A842" s="7" t="s">
        <v>158</v>
      </c>
      <c r="B842" t="s">
        <v>30</v>
      </c>
      <c r="C842" t="s">
        <v>22</v>
      </c>
      <c r="D842" t="s">
        <v>23</v>
      </c>
      <c r="E842" s="1">
        <v>1.3082578335540901E-3</v>
      </c>
      <c r="F842" s="1">
        <v>5.5175565467380703E-5</v>
      </c>
      <c r="G842" s="1">
        <v>6.1996655259214401E-3</v>
      </c>
      <c r="H842" s="1">
        <v>2.2470048978246701E-4</v>
      </c>
      <c r="I842" s="1">
        <v>7.5079233594755298E-3</v>
      </c>
      <c r="J842" s="50">
        <v>2.7987605524984802E-4</v>
      </c>
      <c r="N842" s="21"/>
      <c r="R842" s="21"/>
    </row>
    <row r="843" spans="1:18">
      <c r="A843" s="7" t="s">
        <v>159</v>
      </c>
      <c r="B843" t="s">
        <v>30</v>
      </c>
      <c r="C843" t="s">
        <v>2</v>
      </c>
      <c r="D843" t="s">
        <v>3</v>
      </c>
      <c r="E843" s="1">
        <v>0.20859865685728801</v>
      </c>
      <c r="F843" s="1">
        <v>0.23456850969422999</v>
      </c>
      <c r="G843" s="1">
        <v>6.1242074707464497E-2</v>
      </c>
      <c r="H843" s="1">
        <v>5.1974789925969003E-2</v>
      </c>
      <c r="I843" s="1">
        <v>0.26984073156475202</v>
      </c>
      <c r="J843" s="50">
        <v>0.28654329962019898</v>
      </c>
      <c r="N843" s="21"/>
      <c r="R843" s="21"/>
    </row>
    <row r="844" spans="1:18">
      <c r="A844" s="7" t="s">
        <v>159</v>
      </c>
      <c r="B844" t="s">
        <v>30</v>
      </c>
      <c r="C844" t="s">
        <v>4</v>
      </c>
      <c r="D844" t="s">
        <v>5</v>
      </c>
      <c r="E844" s="1">
        <v>5.7361402676199299E-5</v>
      </c>
      <c r="F844" s="1">
        <v>2.66196304589169E-3</v>
      </c>
      <c r="G844" s="1">
        <v>7.9700634315443895E-4</v>
      </c>
      <c r="H844" s="1">
        <v>1.5018428335540001E-2</v>
      </c>
      <c r="I844" s="1">
        <v>8.54367745830638E-4</v>
      </c>
      <c r="J844" s="50">
        <v>1.7680391381431699E-2</v>
      </c>
      <c r="N844" s="21"/>
      <c r="R844" s="21"/>
    </row>
    <row r="845" spans="1:18">
      <c r="A845" s="7" t="s">
        <v>159</v>
      </c>
      <c r="B845" t="s">
        <v>30</v>
      </c>
      <c r="C845" t="s">
        <v>6</v>
      </c>
      <c r="D845" t="s">
        <v>7</v>
      </c>
      <c r="E845" s="1">
        <v>1.02217201839485E-6</v>
      </c>
      <c r="F845" s="1">
        <v>2.1566386099889101E-6</v>
      </c>
      <c r="G845" s="1">
        <v>8.3156308756815595E-3</v>
      </c>
      <c r="H845" s="1">
        <v>1.8281528559927498E-2</v>
      </c>
      <c r="I845" s="1">
        <v>8.3166530476999501E-3</v>
      </c>
      <c r="J845" s="50">
        <v>1.82836851985375E-2</v>
      </c>
      <c r="N845" s="21"/>
      <c r="R845" s="21"/>
    </row>
    <row r="846" spans="1:18">
      <c r="A846" s="7" t="s">
        <v>159</v>
      </c>
      <c r="B846" t="s">
        <v>30</v>
      </c>
      <c r="C846" t="s">
        <v>8</v>
      </c>
      <c r="D846" t="s">
        <v>9</v>
      </c>
      <c r="E846" s="1">
        <v>2.3272162670020299E-2</v>
      </c>
      <c r="F846" s="1">
        <v>8.4737323762410499E-3</v>
      </c>
      <c r="G846" s="1">
        <v>0.10679923191776</v>
      </c>
      <c r="H846" s="1">
        <v>4.2250831376238099E-2</v>
      </c>
      <c r="I846" s="1">
        <v>0.13007139458778</v>
      </c>
      <c r="J846" s="50">
        <v>5.07245637524791E-2</v>
      </c>
      <c r="N846" s="21"/>
      <c r="R846" s="21"/>
    </row>
    <row r="847" spans="1:18">
      <c r="A847" s="7" t="s">
        <v>159</v>
      </c>
      <c r="B847" t="s">
        <v>30</v>
      </c>
      <c r="C847" t="s">
        <v>10</v>
      </c>
      <c r="D847" t="s">
        <v>11</v>
      </c>
      <c r="E847" s="1">
        <v>1.01638857484423E-2</v>
      </c>
      <c r="F847" s="1">
        <v>4.2724729615869197E-3</v>
      </c>
      <c r="G847" s="1">
        <v>6.4458257603614094E-2</v>
      </c>
      <c r="H847" s="1">
        <v>8.0337741483690106E-2</v>
      </c>
      <c r="I847" s="1">
        <v>7.4622143352056303E-2</v>
      </c>
      <c r="J847" s="50">
        <v>8.4610214445277096E-2</v>
      </c>
      <c r="N847" s="21"/>
      <c r="R847" s="21"/>
    </row>
    <row r="848" spans="1:18">
      <c r="A848" s="7" t="s">
        <v>159</v>
      </c>
      <c r="B848" t="s">
        <v>30</v>
      </c>
      <c r="C848" t="s">
        <v>12</v>
      </c>
      <c r="D848" t="s">
        <v>13</v>
      </c>
      <c r="E848" s="1">
        <v>4.3657132078361797E-2</v>
      </c>
      <c r="F848" s="1">
        <v>6.0565404622652504E-3</v>
      </c>
      <c r="G848" s="1">
        <v>3.9285317686139701E-2</v>
      </c>
      <c r="H848" s="1">
        <v>6.9315607225333802E-3</v>
      </c>
      <c r="I848" s="1">
        <v>8.2942449764501505E-2</v>
      </c>
      <c r="J848" s="50">
        <v>1.29881011847986E-2</v>
      </c>
      <c r="N848" s="21"/>
      <c r="R848" s="21"/>
    </row>
    <row r="849" spans="1:18">
      <c r="A849" s="7" t="s">
        <v>159</v>
      </c>
      <c r="B849" t="s">
        <v>30</v>
      </c>
      <c r="C849" t="s">
        <v>14</v>
      </c>
      <c r="D849" t="s">
        <v>15</v>
      </c>
      <c r="E849" s="1">
        <v>5.39026670883508E-2</v>
      </c>
      <c r="F849" s="1">
        <v>5.8571766137181097E-2</v>
      </c>
      <c r="G849" s="1">
        <v>8.6161938031599897E-2</v>
      </c>
      <c r="H849" s="1">
        <v>4.9853486870946102E-2</v>
      </c>
      <c r="I849" s="1">
        <v>0.140064605119951</v>
      </c>
      <c r="J849" s="50">
        <v>0.108425253008127</v>
      </c>
      <c r="N849" s="21"/>
      <c r="R849" s="21"/>
    </row>
    <row r="850" spans="1:18">
      <c r="A850" s="7" t="s">
        <v>159</v>
      </c>
      <c r="B850" t="s">
        <v>30</v>
      </c>
      <c r="C850" t="s">
        <v>16</v>
      </c>
      <c r="D850" t="s">
        <v>17</v>
      </c>
      <c r="E850" s="1">
        <v>0.28714561610546901</v>
      </c>
      <c r="F850" s="1">
        <v>3.8160338767233098E-2</v>
      </c>
      <c r="G850" s="1">
        <v>0.232127868490245</v>
      </c>
      <c r="H850" s="1">
        <v>4.02375681256033E-2</v>
      </c>
      <c r="I850" s="1">
        <v>0.51927348459571399</v>
      </c>
      <c r="J850" s="50">
        <v>7.8397906892836405E-2</v>
      </c>
      <c r="N850" s="21"/>
      <c r="R850" s="21"/>
    </row>
    <row r="851" spans="1:18">
      <c r="A851" s="7" t="s">
        <v>159</v>
      </c>
      <c r="B851" t="s">
        <v>30</v>
      </c>
      <c r="C851" t="s">
        <v>18</v>
      </c>
      <c r="D851" t="s">
        <v>19</v>
      </c>
      <c r="E851" s="1">
        <v>1.2846335008821099</v>
      </c>
      <c r="F851" s="1">
        <v>8.3371413305122696E-2</v>
      </c>
      <c r="G851" s="1">
        <v>2.81398629871157</v>
      </c>
      <c r="H851" s="1">
        <v>0.486247092224109</v>
      </c>
      <c r="I851" s="1">
        <v>4.0986197995936804</v>
      </c>
      <c r="J851" s="50">
        <v>0.56961850552923199</v>
      </c>
      <c r="N851" s="21"/>
      <c r="R851" s="21"/>
    </row>
    <row r="852" spans="1:18">
      <c r="A852" s="7" t="s">
        <v>159</v>
      </c>
      <c r="B852" t="s">
        <v>30</v>
      </c>
      <c r="C852" t="s">
        <v>20</v>
      </c>
      <c r="D852" t="s">
        <v>21</v>
      </c>
      <c r="E852" s="1">
        <v>1.13191633691674</v>
      </c>
      <c r="F852" s="1">
        <v>0.18273869310021801</v>
      </c>
      <c r="G852" s="1">
        <v>0.13270305700839799</v>
      </c>
      <c r="H852" s="1">
        <v>2.6864180200765999E-2</v>
      </c>
      <c r="I852" s="1">
        <v>1.26461939392514</v>
      </c>
      <c r="J852" s="50">
        <v>0.20960287330098401</v>
      </c>
      <c r="N852" s="21"/>
      <c r="R852" s="21"/>
    </row>
    <row r="853" spans="1:18">
      <c r="A853" s="7" t="s">
        <v>159</v>
      </c>
      <c r="B853" t="s">
        <v>30</v>
      </c>
      <c r="C853" t="s">
        <v>25</v>
      </c>
      <c r="D853" t="s">
        <v>26</v>
      </c>
      <c r="E853" s="1">
        <v>0</v>
      </c>
      <c r="F853" s="1">
        <v>0</v>
      </c>
      <c r="G853" s="1">
        <v>0</v>
      </c>
      <c r="H853" s="1">
        <v>0</v>
      </c>
      <c r="I853" s="1">
        <v>0</v>
      </c>
      <c r="J853" s="50">
        <v>0</v>
      </c>
      <c r="N853" s="21"/>
      <c r="R853" s="21"/>
    </row>
    <row r="854" spans="1:18">
      <c r="A854" s="7" t="s">
        <v>159</v>
      </c>
      <c r="B854" t="s">
        <v>30</v>
      </c>
      <c r="C854" t="s">
        <v>22</v>
      </c>
      <c r="D854" t="s">
        <v>23</v>
      </c>
      <c r="E854" s="1">
        <v>1.3332589029899299E-3</v>
      </c>
      <c r="F854" s="1">
        <v>5.9088719756887297E-5</v>
      </c>
      <c r="G854" s="1">
        <v>6.7826908316106198E-3</v>
      </c>
      <c r="H854" s="1">
        <v>2.6729577802744701E-4</v>
      </c>
      <c r="I854" s="1">
        <v>8.1159497346005496E-3</v>
      </c>
      <c r="J854" s="50">
        <v>3.2638449778433397E-4</v>
      </c>
      <c r="N854" s="21"/>
      <c r="R854" s="21"/>
    </row>
    <row r="855" spans="1:18">
      <c r="A855" s="7" t="s">
        <v>160</v>
      </c>
      <c r="B855" t="s">
        <v>30</v>
      </c>
      <c r="C855" t="s">
        <v>2</v>
      </c>
      <c r="D855" t="s">
        <v>3</v>
      </c>
      <c r="E855" s="1">
        <v>3.1276727805189898E-2</v>
      </c>
      <c r="F855" s="1">
        <v>3.64425136926868E-2</v>
      </c>
      <c r="G855" s="1">
        <v>3.7756173194197599E-3</v>
      </c>
      <c r="H855" s="1">
        <v>3.3802255617159001E-3</v>
      </c>
      <c r="I855" s="1">
        <v>3.5052345124609703E-2</v>
      </c>
      <c r="J855" s="50">
        <v>3.9822739254402703E-2</v>
      </c>
      <c r="N855" s="21"/>
      <c r="R855" s="21"/>
    </row>
    <row r="856" spans="1:18">
      <c r="A856" s="7" t="s">
        <v>160</v>
      </c>
      <c r="B856" t="s">
        <v>30</v>
      </c>
      <c r="C856" t="s">
        <v>4</v>
      </c>
      <c r="D856" t="s">
        <v>5</v>
      </c>
      <c r="E856" s="1">
        <v>1.4925624242523401E-5</v>
      </c>
      <c r="F856" s="1">
        <v>8.3335153980535598E-4</v>
      </c>
      <c r="G856" s="1">
        <v>0</v>
      </c>
      <c r="H856" s="1">
        <v>0</v>
      </c>
      <c r="I856" s="1">
        <v>1.4925624242523401E-5</v>
      </c>
      <c r="J856" s="50">
        <v>8.3335153980535598E-4</v>
      </c>
      <c r="N856" s="21"/>
      <c r="R856" s="21"/>
    </row>
    <row r="857" spans="1:18">
      <c r="A857" s="7" t="s">
        <v>160</v>
      </c>
      <c r="B857" t="s">
        <v>30</v>
      </c>
      <c r="C857" t="s">
        <v>6</v>
      </c>
      <c r="D857" t="s">
        <v>7</v>
      </c>
      <c r="E857" s="1">
        <v>1.82915984339214E-7</v>
      </c>
      <c r="F857" s="1">
        <v>3.8393084445636898E-7</v>
      </c>
      <c r="G857" s="1">
        <v>1.04545703469712E-3</v>
      </c>
      <c r="H857" s="1">
        <v>2.22851082678182E-3</v>
      </c>
      <c r="I857" s="1">
        <v>1.0456399506814601E-3</v>
      </c>
      <c r="J857" s="50">
        <v>2.2288947576262802E-3</v>
      </c>
      <c r="N857" s="21"/>
      <c r="R857" s="21"/>
    </row>
    <row r="858" spans="1:18">
      <c r="A858" s="7" t="s">
        <v>160</v>
      </c>
      <c r="B858" t="s">
        <v>30</v>
      </c>
      <c r="C858" t="s">
        <v>8</v>
      </c>
      <c r="D858" t="s">
        <v>9</v>
      </c>
      <c r="E858" s="1">
        <v>5.5618248755087696E-3</v>
      </c>
      <c r="F858" s="1">
        <v>2.0518598574776302E-3</v>
      </c>
      <c r="G858" s="1">
        <v>5.5944786463997002E-3</v>
      </c>
      <c r="H858" s="1">
        <v>2.26178212573501E-3</v>
      </c>
      <c r="I858" s="1">
        <v>1.11563035219085E-2</v>
      </c>
      <c r="J858" s="50">
        <v>4.3136419832126398E-3</v>
      </c>
      <c r="N858" s="21"/>
      <c r="R858" s="21"/>
    </row>
    <row r="859" spans="1:18">
      <c r="A859" s="7" t="s">
        <v>160</v>
      </c>
      <c r="B859" t="s">
        <v>30</v>
      </c>
      <c r="C859" t="s">
        <v>10</v>
      </c>
      <c r="D859" t="s">
        <v>11</v>
      </c>
      <c r="E859" s="1">
        <v>2.40736669487198E-3</v>
      </c>
      <c r="F859" s="1">
        <v>8.5313409247192505E-4</v>
      </c>
      <c r="G859" s="1">
        <v>3.1260156390067999E-3</v>
      </c>
      <c r="H859" s="1">
        <v>4.0691896154206901E-3</v>
      </c>
      <c r="I859" s="1">
        <v>5.5333823338787804E-3</v>
      </c>
      <c r="J859" s="50">
        <v>4.9223237078926101E-3</v>
      </c>
      <c r="N859" s="21"/>
      <c r="R859" s="21"/>
    </row>
    <row r="860" spans="1:18">
      <c r="A860" s="7" t="s">
        <v>160</v>
      </c>
      <c r="B860" t="s">
        <v>30</v>
      </c>
      <c r="C860" t="s">
        <v>12</v>
      </c>
      <c r="D860" t="s">
        <v>13</v>
      </c>
      <c r="E860" s="1">
        <v>1.1383471450204E-2</v>
      </c>
      <c r="F860" s="1">
        <v>1.5419497828947401E-3</v>
      </c>
      <c r="G860" s="1">
        <v>1.11133971441309E-2</v>
      </c>
      <c r="H860" s="1">
        <v>2.05669554925478E-3</v>
      </c>
      <c r="I860" s="1">
        <v>2.2496868594335001E-2</v>
      </c>
      <c r="J860" s="50">
        <v>3.5986453321495198E-3</v>
      </c>
      <c r="N860" s="21"/>
      <c r="R860" s="21"/>
    </row>
    <row r="861" spans="1:18">
      <c r="A861" s="7" t="s">
        <v>160</v>
      </c>
      <c r="B861" t="s">
        <v>30</v>
      </c>
      <c r="C861" t="s">
        <v>14</v>
      </c>
      <c r="D861" t="s">
        <v>15</v>
      </c>
      <c r="E861" s="1">
        <v>1.1913765505383599E-2</v>
      </c>
      <c r="F861" s="1">
        <v>1.3287514191186201E-2</v>
      </c>
      <c r="G861" s="1">
        <v>2.9058487923894899E-2</v>
      </c>
      <c r="H861" s="1">
        <v>1.7795612772848302E-2</v>
      </c>
      <c r="I861" s="1">
        <v>4.0972253429278502E-2</v>
      </c>
      <c r="J861" s="50">
        <v>3.1083126964034501E-2</v>
      </c>
      <c r="N861" s="21"/>
      <c r="R861" s="21"/>
    </row>
    <row r="862" spans="1:18">
      <c r="A862" s="7" t="s">
        <v>160</v>
      </c>
      <c r="B862" t="s">
        <v>30</v>
      </c>
      <c r="C862" t="s">
        <v>16</v>
      </c>
      <c r="D862" t="s">
        <v>17</v>
      </c>
      <c r="E862" s="1">
        <v>4.1341749784157701E-2</v>
      </c>
      <c r="F862" s="1">
        <v>5.7220535390293901E-3</v>
      </c>
      <c r="G862" s="1">
        <v>2.30542854223896E-2</v>
      </c>
      <c r="H862" s="1">
        <v>4.1909675942705402E-3</v>
      </c>
      <c r="I862" s="1">
        <v>6.4396035206547297E-2</v>
      </c>
      <c r="J862" s="50">
        <v>9.9130211332999398E-3</v>
      </c>
      <c r="N862" s="21"/>
      <c r="R862" s="21"/>
    </row>
    <row r="863" spans="1:18">
      <c r="A863" s="7" t="s">
        <v>160</v>
      </c>
      <c r="B863" t="s">
        <v>30</v>
      </c>
      <c r="C863" t="s">
        <v>18</v>
      </c>
      <c r="D863" t="s">
        <v>19</v>
      </c>
      <c r="E863" s="1">
        <v>1.0704944418645901</v>
      </c>
      <c r="F863" s="1">
        <v>6.9610673043570798E-2</v>
      </c>
      <c r="G863" s="1">
        <v>0.94979669176207404</v>
      </c>
      <c r="H863" s="1">
        <v>0.15541628583615899</v>
      </c>
      <c r="I863" s="1">
        <v>2.0202911336266598</v>
      </c>
      <c r="J863" s="50">
        <v>0.22502695887973001</v>
      </c>
      <c r="N863" s="21"/>
      <c r="R863" s="21"/>
    </row>
    <row r="864" spans="1:18">
      <c r="A864" s="7" t="s">
        <v>160</v>
      </c>
      <c r="B864" t="s">
        <v>30</v>
      </c>
      <c r="C864" t="s">
        <v>20</v>
      </c>
      <c r="D864" t="s">
        <v>21</v>
      </c>
      <c r="E864" s="1">
        <v>0.27689104079514198</v>
      </c>
      <c r="F864" s="1">
        <v>4.3932156117616201E-2</v>
      </c>
      <c r="G864" s="1">
        <v>1.1352316461392801E-3</v>
      </c>
      <c r="H864" s="1">
        <v>2.28135415737856E-4</v>
      </c>
      <c r="I864" s="1">
        <v>0.27802627244128097</v>
      </c>
      <c r="J864" s="50">
        <v>4.4160291533354101E-2</v>
      </c>
      <c r="N864" s="21"/>
      <c r="R864" s="21"/>
    </row>
    <row r="865" spans="1:18">
      <c r="A865" s="7" t="s">
        <v>160</v>
      </c>
      <c r="B865" t="s">
        <v>30</v>
      </c>
      <c r="C865" t="s">
        <v>25</v>
      </c>
      <c r="D865" t="s">
        <v>26</v>
      </c>
      <c r="E865" s="1">
        <v>0</v>
      </c>
      <c r="F865" s="1">
        <v>0</v>
      </c>
      <c r="G865" s="1">
        <v>0</v>
      </c>
      <c r="H865" s="1">
        <v>0</v>
      </c>
      <c r="I865" s="1">
        <v>0</v>
      </c>
      <c r="J865" s="50">
        <v>0</v>
      </c>
      <c r="N865" s="21"/>
      <c r="R865" s="21"/>
    </row>
    <row r="866" spans="1:18">
      <c r="A866" s="7" t="s">
        <v>160</v>
      </c>
      <c r="B866" t="s">
        <v>30</v>
      </c>
      <c r="C866" t="s">
        <v>22</v>
      </c>
      <c r="D866" t="s">
        <v>23</v>
      </c>
      <c r="E866" s="1">
        <v>1.5815949152246501E-4</v>
      </c>
      <c r="F866" s="1">
        <v>6.6537894344293501E-6</v>
      </c>
      <c r="G866" s="1">
        <v>3.8821971188206001E-4</v>
      </c>
      <c r="H866" s="1">
        <v>1.40748918589497E-5</v>
      </c>
      <c r="I866" s="1">
        <v>5.4637920340452504E-4</v>
      </c>
      <c r="J866" s="50">
        <v>2.0728681293379001E-5</v>
      </c>
      <c r="N866" s="21"/>
      <c r="R866" s="21"/>
    </row>
    <row r="867" spans="1:18">
      <c r="A867" s="7" t="s">
        <v>161</v>
      </c>
      <c r="B867" t="s">
        <v>30</v>
      </c>
      <c r="C867" t="s">
        <v>2</v>
      </c>
      <c r="D867" t="s">
        <v>3</v>
      </c>
      <c r="E867" s="1">
        <v>7.1335970912715804E-2</v>
      </c>
      <c r="F867" s="1">
        <v>8.3322078958001797E-2</v>
      </c>
      <c r="G867" s="1">
        <v>5.9149533006386E-2</v>
      </c>
      <c r="H867" s="1">
        <v>2.27798570186575E-2</v>
      </c>
      <c r="I867" s="1">
        <v>0.13048550391910199</v>
      </c>
      <c r="J867" s="50">
        <v>0.106101935976659</v>
      </c>
      <c r="N867" s="21"/>
      <c r="R867" s="21"/>
    </row>
    <row r="868" spans="1:18">
      <c r="A868" s="7" t="s">
        <v>161</v>
      </c>
      <c r="B868" t="s">
        <v>30</v>
      </c>
      <c r="C868" t="s">
        <v>4</v>
      </c>
      <c r="D868" t="s">
        <v>5</v>
      </c>
      <c r="E868" s="1">
        <v>4.9652482631759202E-5</v>
      </c>
      <c r="F868" s="1">
        <v>1.7879841316055E-3</v>
      </c>
      <c r="G868" s="1">
        <v>0</v>
      </c>
      <c r="H868" s="1">
        <v>0</v>
      </c>
      <c r="I868" s="1">
        <v>4.9652482631759202E-5</v>
      </c>
      <c r="J868" s="50">
        <v>1.7879841316055E-3</v>
      </c>
      <c r="N868" s="21"/>
      <c r="R868" s="21"/>
    </row>
    <row r="869" spans="1:18">
      <c r="A869" s="7" t="s">
        <v>161</v>
      </c>
      <c r="B869" t="s">
        <v>30</v>
      </c>
      <c r="C869" t="s">
        <v>6</v>
      </c>
      <c r="D869" t="s">
        <v>7</v>
      </c>
      <c r="E869" s="1">
        <v>7.2457571598685396E-7</v>
      </c>
      <c r="F869" s="1">
        <v>1.5125736317817101E-6</v>
      </c>
      <c r="G869" s="1">
        <v>3.5789912089874599E-4</v>
      </c>
      <c r="H869" s="1">
        <v>7.9437197022723405E-4</v>
      </c>
      <c r="I869" s="1">
        <v>3.5862369661473299E-4</v>
      </c>
      <c r="J869" s="50">
        <v>7.9588454385901605E-4</v>
      </c>
      <c r="N869" s="21"/>
      <c r="R869" s="21"/>
    </row>
    <row r="870" spans="1:18">
      <c r="A870" s="7" t="s">
        <v>161</v>
      </c>
      <c r="B870" t="s">
        <v>30</v>
      </c>
      <c r="C870" t="s">
        <v>8</v>
      </c>
      <c r="D870" t="s">
        <v>9</v>
      </c>
      <c r="E870" s="1">
        <v>1.7224696203418401E-2</v>
      </c>
      <c r="F870" s="1">
        <v>6.3558070665703298E-3</v>
      </c>
      <c r="G870" s="1">
        <v>0.120319201693999</v>
      </c>
      <c r="H870" s="1">
        <v>4.86717379090255E-2</v>
      </c>
      <c r="I870" s="1">
        <v>0.137543897897417</v>
      </c>
      <c r="J870" s="50">
        <v>5.5027544975595803E-2</v>
      </c>
      <c r="N870" s="21"/>
      <c r="R870" s="21"/>
    </row>
    <row r="871" spans="1:18">
      <c r="A871" s="7" t="s">
        <v>161</v>
      </c>
      <c r="B871" t="s">
        <v>30</v>
      </c>
      <c r="C871" t="s">
        <v>10</v>
      </c>
      <c r="D871" t="s">
        <v>11</v>
      </c>
      <c r="E871" s="1">
        <v>6.4536867863061601E-3</v>
      </c>
      <c r="F871" s="1">
        <v>2.3959800757521799E-3</v>
      </c>
      <c r="G871" s="1">
        <v>2.1639457983993301E-2</v>
      </c>
      <c r="H871" s="1">
        <v>2.7995311417928801E-2</v>
      </c>
      <c r="I871" s="1">
        <v>2.8093144770299401E-2</v>
      </c>
      <c r="J871" s="50">
        <v>3.0391291493681E-2</v>
      </c>
      <c r="N871" s="21"/>
      <c r="R871" s="21"/>
    </row>
    <row r="872" spans="1:18">
      <c r="A872" s="7" t="s">
        <v>161</v>
      </c>
      <c r="B872" t="s">
        <v>30</v>
      </c>
      <c r="C872" t="s">
        <v>12</v>
      </c>
      <c r="D872" t="s">
        <v>13</v>
      </c>
      <c r="E872" s="1">
        <v>3.3662411509910603E-2</v>
      </c>
      <c r="F872" s="1">
        <v>4.5973699127496402E-3</v>
      </c>
      <c r="G872" s="1">
        <v>0.12963679177805701</v>
      </c>
      <c r="H872" s="1">
        <v>2.4140726885157698E-2</v>
      </c>
      <c r="I872" s="1">
        <v>0.16329920328796699</v>
      </c>
      <c r="J872" s="50">
        <v>2.87380967979073E-2</v>
      </c>
      <c r="N872" s="21"/>
      <c r="R872" s="21"/>
    </row>
    <row r="873" spans="1:18">
      <c r="A873" s="7" t="s">
        <v>161</v>
      </c>
      <c r="B873" t="s">
        <v>30</v>
      </c>
      <c r="C873" t="s">
        <v>14</v>
      </c>
      <c r="D873" t="s">
        <v>15</v>
      </c>
      <c r="E873" s="1">
        <v>2.5730293197149302E-2</v>
      </c>
      <c r="F873" s="1">
        <v>2.8709562134916301E-2</v>
      </c>
      <c r="G873" s="1">
        <v>0.119927449374044</v>
      </c>
      <c r="H873" s="1">
        <v>7.4013317853054095E-2</v>
      </c>
      <c r="I873" s="1">
        <v>0.14565774257119299</v>
      </c>
      <c r="J873" s="50">
        <v>0.10272287998797</v>
      </c>
      <c r="N873" s="21"/>
      <c r="R873" s="21"/>
    </row>
    <row r="874" spans="1:18">
      <c r="A874" s="7" t="s">
        <v>161</v>
      </c>
      <c r="B874" t="s">
        <v>30</v>
      </c>
      <c r="C874" t="s">
        <v>16</v>
      </c>
      <c r="D874" t="s">
        <v>17</v>
      </c>
      <c r="E874" s="1">
        <v>0.18694623074251701</v>
      </c>
      <c r="F874" s="1">
        <v>2.4335146638239501E-2</v>
      </c>
      <c r="G874" s="1">
        <v>0.218375898365754</v>
      </c>
      <c r="H874" s="1">
        <v>2.5913297917857101E-2</v>
      </c>
      <c r="I874" s="1">
        <v>0.40532212910827098</v>
      </c>
      <c r="J874" s="50">
        <v>5.0248444556096603E-2</v>
      </c>
      <c r="N874" s="21"/>
      <c r="R874" s="21"/>
    </row>
    <row r="875" spans="1:18">
      <c r="A875" s="7" t="s">
        <v>161</v>
      </c>
      <c r="B875" t="s">
        <v>30</v>
      </c>
      <c r="C875" t="s">
        <v>18</v>
      </c>
      <c r="D875" t="s">
        <v>19</v>
      </c>
      <c r="E875" s="1">
        <v>0.53079272064850302</v>
      </c>
      <c r="F875" s="1">
        <v>3.4661212133619203E-2</v>
      </c>
      <c r="G875" s="1">
        <v>0.24611556080229099</v>
      </c>
      <c r="H875" s="1">
        <v>4.04987577065005E-2</v>
      </c>
      <c r="I875" s="1">
        <v>0.77690828145079405</v>
      </c>
      <c r="J875" s="50">
        <v>7.5159969840119703E-2</v>
      </c>
      <c r="N875" s="21"/>
      <c r="R875" s="21"/>
    </row>
    <row r="876" spans="1:18">
      <c r="A876" s="7" t="s">
        <v>161</v>
      </c>
      <c r="B876" t="s">
        <v>30</v>
      </c>
      <c r="C876" t="s">
        <v>20</v>
      </c>
      <c r="D876" t="s">
        <v>21</v>
      </c>
      <c r="E876" s="1">
        <v>0.663103733793038</v>
      </c>
      <c r="F876" s="1">
        <v>0.105138647140951</v>
      </c>
      <c r="G876" s="1">
        <v>3.9108789940077897E-3</v>
      </c>
      <c r="H876" s="1">
        <v>7.85868184919382E-4</v>
      </c>
      <c r="I876" s="1">
        <v>0.66701461278704599</v>
      </c>
      <c r="J876" s="50">
        <v>0.10592451532586999</v>
      </c>
      <c r="N876" s="21"/>
      <c r="R876" s="21"/>
    </row>
    <row r="877" spans="1:18">
      <c r="A877" s="7" t="s">
        <v>161</v>
      </c>
      <c r="B877" t="s">
        <v>30</v>
      </c>
      <c r="C877" t="s">
        <v>25</v>
      </c>
      <c r="D877" t="s">
        <v>26</v>
      </c>
      <c r="E877" s="1">
        <v>0</v>
      </c>
      <c r="F877" s="1">
        <v>0</v>
      </c>
      <c r="G877" s="1">
        <v>0</v>
      </c>
      <c r="H877" s="1">
        <v>0</v>
      </c>
      <c r="I877" s="1">
        <v>0</v>
      </c>
      <c r="J877" s="50">
        <v>0</v>
      </c>
      <c r="N877" s="21"/>
      <c r="R877" s="21"/>
    </row>
    <row r="878" spans="1:18">
      <c r="A878" s="7" t="s">
        <v>161</v>
      </c>
      <c r="B878" t="s">
        <v>30</v>
      </c>
      <c r="C878" t="s">
        <v>22</v>
      </c>
      <c r="D878" t="s">
        <v>23</v>
      </c>
      <c r="E878" s="1">
        <v>7.2377342611884305E-4</v>
      </c>
      <c r="F878" s="1">
        <v>3.0457640496273301E-5</v>
      </c>
      <c r="G878" s="1">
        <v>3.3235114763682902E-3</v>
      </c>
      <c r="H878" s="1">
        <v>1.2099747828232901E-4</v>
      </c>
      <c r="I878" s="1">
        <v>4.0472849024871301E-3</v>
      </c>
      <c r="J878" s="50">
        <v>1.5145511877860199E-4</v>
      </c>
      <c r="N878" s="21"/>
      <c r="R878" s="21"/>
    </row>
    <row r="879" spans="1:18">
      <c r="A879" s="7" t="s">
        <v>162</v>
      </c>
      <c r="B879" t="s">
        <v>30</v>
      </c>
      <c r="C879" t="s">
        <v>2</v>
      </c>
      <c r="D879" t="s">
        <v>3</v>
      </c>
      <c r="E879" s="1">
        <v>3.5024764667506599E-2</v>
      </c>
      <c r="F879" s="1">
        <v>3.9764733966105498E-2</v>
      </c>
      <c r="G879" s="1">
        <v>1.8464476610061901E-2</v>
      </c>
      <c r="H879" s="1">
        <v>1.8264903885375799E-2</v>
      </c>
      <c r="I879" s="1">
        <v>5.3489241277568503E-2</v>
      </c>
      <c r="J879" s="50">
        <v>5.8029637851481401E-2</v>
      </c>
      <c r="N879" s="21"/>
      <c r="R879" s="21"/>
    </row>
    <row r="880" spans="1:18">
      <c r="A880" s="7" t="s">
        <v>162</v>
      </c>
      <c r="B880" t="s">
        <v>30</v>
      </c>
      <c r="C880" t="s">
        <v>4</v>
      </c>
      <c r="D880" t="s">
        <v>5</v>
      </c>
      <c r="E880" s="1">
        <v>3.9179847219401397E-5</v>
      </c>
      <c r="F880" s="1">
        <v>1.6463862742062401E-3</v>
      </c>
      <c r="G880" s="1">
        <v>0</v>
      </c>
      <c r="H880" s="1">
        <v>0</v>
      </c>
      <c r="I880" s="1">
        <v>3.9179847219401397E-5</v>
      </c>
      <c r="J880" s="50">
        <v>1.6463862742062401E-3</v>
      </c>
      <c r="N880" s="21"/>
      <c r="R880" s="21"/>
    </row>
    <row r="881" spans="1:18">
      <c r="A881" s="7" t="s">
        <v>162</v>
      </c>
      <c r="B881" t="s">
        <v>30</v>
      </c>
      <c r="C881" t="s">
        <v>6</v>
      </c>
      <c r="D881" t="s">
        <v>7</v>
      </c>
      <c r="E881" s="1">
        <v>5.8089780291089002E-8</v>
      </c>
      <c r="F881" s="1">
        <v>1.28384361332824E-7</v>
      </c>
      <c r="G881" s="1">
        <v>6.43860344829096E-5</v>
      </c>
      <c r="H881" s="1">
        <v>1.4269341913691601E-4</v>
      </c>
      <c r="I881" s="1">
        <v>6.4444124263200703E-5</v>
      </c>
      <c r="J881" s="50">
        <v>1.4282180349824901E-4</v>
      </c>
      <c r="N881" s="21"/>
      <c r="R881" s="21"/>
    </row>
    <row r="882" spans="1:18">
      <c r="A882" s="7" t="s">
        <v>162</v>
      </c>
      <c r="B882" t="s">
        <v>30</v>
      </c>
      <c r="C882" t="s">
        <v>8</v>
      </c>
      <c r="D882" t="s">
        <v>9</v>
      </c>
      <c r="E882" s="1">
        <v>5.1077055590124897E-3</v>
      </c>
      <c r="F882" s="1">
        <v>1.8695643851632999E-3</v>
      </c>
      <c r="G882" s="1">
        <v>9.0458529687900205E-3</v>
      </c>
      <c r="H882" s="1">
        <v>3.60246956706829E-3</v>
      </c>
      <c r="I882" s="1">
        <v>1.41535585278025E-2</v>
      </c>
      <c r="J882" s="50">
        <v>5.4720339522315899E-3</v>
      </c>
      <c r="N882" s="21"/>
      <c r="R882" s="21"/>
    </row>
    <row r="883" spans="1:18">
      <c r="A883" s="7" t="s">
        <v>162</v>
      </c>
      <c r="B883" t="s">
        <v>30</v>
      </c>
      <c r="C883" t="s">
        <v>10</v>
      </c>
      <c r="D883" t="s">
        <v>11</v>
      </c>
      <c r="E883" s="1">
        <v>2.5934153046308799E-3</v>
      </c>
      <c r="F883" s="1">
        <v>1.0426995999787501E-3</v>
      </c>
      <c r="G883" s="1">
        <v>9.3537915156191604E-3</v>
      </c>
      <c r="H883" s="1">
        <v>1.1291890112826299E-2</v>
      </c>
      <c r="I883" s="1">
        <v>1.194720682025E-2</v>
      </c>
      <c r="J883" s="50">
        <v>1.2334589712805001E-2</v>
      </c>
      <c r="N883" s="21"/>
      <c r="R883" s="21"/>
    </row>
    <row r="884" spans="1:18">
      <c r="A884" s="7" t="s">
        <v>162</v>
      </c>
      <c r="B884" t="s">
        <v>30</v>
      </c>
      <c r="C884" t="s">
        <v>12</v>
      </c>
      <c r="D884" t="s">
        <v>13</v>
      </c>
      <c r="E884" s="1">
        <v>2.0287068092165302E-2</v>
      </c>
      <c r="F884" s="1">
        <v>3.0304706897131399E-3</v>
      </c>
      <c r="G884" s="1">
        <v>1.8287905365593202E-2</v>
      </c>
      <c r="H884" s="1">
        <v>3.3250525938874299E-3</v>
      </c>
      <c r="I884" s="1">
        <v>3.8574973457758503E-2</v>
      </c>
      <c r="J884" s="50">
        <v>6.3555232836005702E-3</v>
      </c>
      <c r="N884" s="21"/>
      <c r="R884" s="21"/>
    </row>
    <row r="885" spans="1:18">
      <c r="A885" s="7" t="s">
        <v>162</v>
      </c>
      <c r="B885" t="s">
        <v>30</v>
      </c>
      <c r="C885" t="s">
        <v>14</v>
      </c>
      <c r="D885" t="s">
        <v>15</v>
      </c>
      <c r="E885" s="1">
        <v>1.19909660602813E-2</v>
      </c>
      <c r="F885" s="1">
        <v>1.3201065723312399E-2</v>
      </c>
      <c r="G885" s="1">
        <v>1.5719311046614601E-2</v>
      </c>
      <c r="H885" s="1">
        <v>8.9260215149330399E-3</v>
      </c>
      <c r="I885" s="1">
        <v>2.77102771068959E-2</v>
      </c>
      <c r="J885" s="50">
        <v>2.2127087238245399E-2</v>
      </c>
      <c r="N885" s="21"/>
      <c r="R885" s="21"/>
    </row>
    <row r="886" spans="1:18">
      <c r="A886" s="7" t="s">
        <v>162</v>
      </c>
      <c r="B886" t="s">
        <v>30</v>
      </c>
      <c r="C886" t="s">
        <v>16</v>
      </c>
      <c r="D886" t="s">
        <v>17</v>
      </c>
      <c r="E886" s="1">
        <v>6.4036406417511196E-2</v>
      </c>
      <c r="F886" s="1">
        <v>8.7045315861675101E-3</v>
      </c>
      <c r="G886" s="1">
        <v>6.9157598664591396E-2</v>
      </c>
      <c r="H886" s="1">
        <v>1.4881228619398199E-2</v>
      </c>
      <c r="I886" s="1">
        <v>0.133194005082103</v>
      </c>
      <c r="J886" s="50">
        <v>2.3585760205565701E-2</v>
      </c>
      <c r="N886" s="21"/>
      <c r="R886" s="21"/>
    </row>
    <row r="887" spans="1:18">
      <c r="A887" s="7" t="s">
        <v>162</v>
      </c>
      <c r="B887" t="s">
        <v>30</v>
      </c>
      <c r="C887" t="s">
        <v>18</v>
      </c>
      <c r="D887" t="s">
        <v>19</v>
      </c>
      <c r="E887" s="1">
        <v>0.20586719314622601</v>
      </c>
      <c r="F887" s="1">
        <v>1.3452626122744E-2</v>
      </c>
      <c r="G887" s="1">
        <v>0.24219396164566101</v>
      </c>
      <c r="H887" s="1">
        <v>4.1086226345735402E-2</v>
      </c>
      <c r="I887" s="1">
        <v>0.44806115479188702</v>
      </c>
      <c r="J887" s="50">
        <v>5.45388524684794E-2</v>
      </c>
      <c r="N887" s="21"/>
      <c r="R887" s="21"/>
    </row>
    <row r="888" spans="1:18">
      <c r="A888" s="7" t="s">
        <v>162</v>
      </c>
      <c r="B888" t="s">
        <v>30</v>
      </c>
      <c r="C888" t="s">
        <v>20</v>
      </c>
      <c r="D888" t="s">
        <v>21</v>
      </c>
      <c r="E888" s="1">
        <v>0.18375144309341901</v>
      </c>
      <c r="F888" s="1">
        <v>2.9612241376759298E-2</v>
      </c>
      <c r="G888" s="1">
        <v>6.6012669200457997E-3</v>
      </c>
      <c r="H888" s="1">
        <v>1.3338826294680599E-3</v>
      </c>
      <c r="I888" s="1">
        <v>0.19035271001346499</v>
      </c>
      <c r="J888" s="50">
        <v>3.0946124006227399E-2</v>
      </c>
      <c r="N888" s="21"/>
      <c r="R888" s="21"/>
    </row>
    <row r="889" spans="1:18">
      <c r="A889" s="7" t="s">
        <v>162</v>
      </c>
      <c r="B889" t="s">
        <v>30</v>
      </c>
      <c r="C889" t="s">
        <v>25</v>
      </c>
      <c r="D889" t="s">
        <v>26</v>
      </c>
      <c r="E889" s="1">
        <v>0</v>
      </c>
      <c r="F889" s="1">
        <v>0</v>
      </c>
      <c r="G889" s="1">
        <v>0</v>
      </c>
      <c r="H889" s="1">
        <v>0</v>
      </c>
      <c r="I889" s="1">
        <v>0</v>
      </c>
      <c r="J889" s="50">
        <v>0</v>
      </c>
      <c r="N889" s="21"/>
      <c r="R889" s="21"/>
    </row>
    <row r="890" spans="1:18">
      <c r="A890" s="7" t="s">
        <v>162</v>
      </c>
      <c r="B890" t="s">
        <v>30</v>
      </c>
      <c r="C890" t="s">
        <v>22</v>
      </c>
      <c r="D890" t="s">
        <v>23</v>
      </c>
      <c r="E890" s="1">
        <v>1.9605388854849399E-4</v>
      </c>
      <c r="F890" s="1">
        <v>8.5767747243937094E-6</v>
      </c>
      <c r="G890" s="1">
        <v>4.9447724589509899E-4</v>
      </c>
      <c r="H890" s="1">
        <v>1.921980570336E-5</v>
      </c>
      <c r="I890" s="1">
        <v>6.9053113444359296E-4</v>
      </c>
      <c r="J890" s="50">
        <v>2.7796580427753701E-5</v>
      </c>
      <c r="N890" s="21"/>
      <c r="R890" s="21"/>
    </row>
    <row r="891" spans="1:18">
      <c r="A891" s="7" t="s">
        <v>163</v>
      </c>
      <c r="B891" t="s">
        <v>30</v>
      </c>
      <c r="C891" t="s">
        <v>2</v>
      </c>
      <c r="D891" t="s">
        <v>3</v>
      </c>
      <c r="E891" s="1">
        <v>5.7839392818701298E-2</v>
      </c>
      <c r="F891" s="1">
        <v>6.8415551016243706E-2</v>
      </c>
      <c r="G891" s="1">
        <v>1.8900618197958598E-2</v>
      </c>
      <c r="H891" s="1">
        <v>1.4654411484868599E-2</v>
      </c>
      <c r="I891" s="1">
        <v>7.6740011016659795E-2</v>
      </c>
      <c r="J891" s="50">
        <v>8.3069962501112302E-2</v>
      </c>
      <c r="N891" s="21"/>
      <c r="R891" s="21"/>
    </row>
    <row r="892" spans="1:18">
      <c r="A892" s="7" t="s">
        <v>163</v>
      </c>
      <c r="B892" t="s">
        <v>30</v>
      </c>
      <c r="C892" t="s">
        <v>4</v>
      </c>
      <c r="D892" t="s">
        <v>5</v>
      </c>
      <c r="E892" s="1">
        <v>5.3321168141912902E-5</v>
      </c>
      <c r="F892" s="1">
        <v>2.55064164378532E-3</v>
      </c>
      <c r="G892" s="1">
        <v>0</v>
      </c>
      <c r="H892" s="1">
        <v>0</v>
      </c>
      <c r="I892" s="1">
        <v>5.3321168141912902E-5</v>
      </c>
      <c r="J892" s="50">
        <v>2.55064164378532E-3</v>
      </c>
      <c r="N892" s="21"/>
      <c r="R892" s="21"/>
    </row>
    <row r="893" spans="1:18">
      <c r="A893" s="7" t="s">
        <v>163</v>
      </c>
      <c r="B893" t="s">
        <v>30</v>
      </c>
      <c r="C893" t="s">
        <v>6</v>
      </c>
      <c r="D893" t="s">
        <v>7</v>
      </c>
      <c r="E893" s="1">
        <v>2.7022693991006498E-7</v>
      </c>
      <c r="F893" s="1">
        <v>6.0796997691311505E-7</v>
      </c>
      <c r="G893" s="1">
        <v>2.1317604467508099E-3</v>
      </c>
      <c r="H893" s="1">
        <v>4.30075011329379E-3</v>
      </c>
      <c r="I893" s="1">
        <v>2.13203067369072E-3</v>
      </c>
      <c r="J893" s="50">
        <v>4.3013580832707001E-3</v>
      </c>
      <c r="N893" s="21"/>
      <c r="R893" s="21"/>
    </row>
    <row r="894" spans="1:18">
      <c r="A894" s="7" t="s">
        <v>163</v>
      </c>
      <c r="B894" t="s">
        <v>30</v>
      </c>
      <c r="C894" t="s">
        <v>8</v>
      </c>
      <c r="D894" t="s">
        <v>9</v>
      </c>
      <c r="E894" s="1">
        <v>1.2156406547804401E-2</v>
      </c>
      <c r="F894" s="1">
        <v>4.4907197375406004E-3</v>
      </c>
      <c r="G894" s="1">
        <v>2.1016714954247399E-2</v>
      </c>
      <c r="H894" s="1">
        <v>8.5021171184591592E-3</v>
      </c>
      <c r="I894" s="1">
        <v>3.3173121502051803E-2</v>
      </c>
      <c r="J894" s="50">
        <v>1.2992836855999799E-2</v>
      </c>
      <c r="N894" s="21"/>
      <c r="R894" s="21"/>
    </row>
    <row r="895" spans="1:18">
      <c r="A895" s="7" t="s">
        <v>163</v>
      </c>
      <c r="B895" t="s">
        <v>30</v>
      </c>
      <c r="C895" t="s">
        <v>10</v>
      </c>
      <c r="D895" t="s">
        <v>11</v>
      </c>
      <c r="E895" s="1">
        <v>5.3459357463334096E-3</v>
      </c>
      <c r="F895" s="1">
        <v>1.9782668891127298E-3</v>
      </c>
      <c r="G895" s="1">
        <v>1.5213965576053E-2</v>
      </c>
      <c r="H895" s="1">
        <v>1.1830293730686999E-2</v>
      </c>
      <c r="I895" s="1">
        <v>2.0559901322386401E-2</v>
      </c>
      <c r="J895" s="50">
        <v>1.38085606197997E-2</v>
      </c>
      <c r="N895" s="21"/>
      <c r="R895" s="21"/>
    </row>
    <row r="896" spans="1:18">
      <c r="A896" s="7" t="s">
        <v>163</v>
      </c>
      <c r="B896" t="s">
        <v>30</v>
      </c>
      <c r="C896" t="s">
        <v>12</v>
      </c>
      <c r="D896" t="s">
        <v>13</v>
      </c>
      <c r="E896" s="1">
        <v>2.57126441009175E-2</v>
      </c>
      <c r="F896" s="1">
        <v>3.5110912235317101E-3</v>
      </c>
      <c r="G896" s="1">
        <v>2.9045135136957799E-2</v>
      </c>
      <c r="H896" s="1">
        <v>5.4106129327414201E-3</v>
      </c>
      <c r="I896" s="1">
        <v>5.4757779237875198E-2</v>
      </c>
      <c r="J896" s="50">
        <v>8.9217041562731306E-3</v>
      </c>
      <c r="N896" s="21"/>
      <c r="R896" s="21"/>
    </row>
    <row r="897" spans="1:18">
      <c r="A897" s="7" t="s">
        <v>163</v>
      </c>
      <c r="B897" t="s">
        <v>30</v>
      </c>
      <c r="C897" t="s">
        <v>14</v>
      </c>
      <c r="D897" t="s">
        <v>15</v>
      </c>
      <c r="E897" s="1">
        <v>2.23365994717309E-2</v>
      </c>
      <c r="F897" s="1">
        <v>2.5126090099692199E-2</v>
      </c>
      <c r="G897" s="1">
        <v>1.19545136388539E-2</v>
      </c>
      <c r="H897" s="1">
        <v>7.1996153122842596E-3</v>
      </c>
      <c r="I897" s="1">
        <v>3.4291113110584803E-2</v>
      </c>
      <c r="J897" s="50">
        <v>3.2325705411976498E-2</v>
      </c>
      <c r="N897" s="21"/>
      <c r="R897" s="21"/>
    </row>
    <row r="898" spans="1:18">
      <c r="A898" s="7" t="s">
        <v>163</v>
      </c>
      <c r="B898" t="s">
        <v>30</v>
      </c>
      <c r="C898" t="s">
        <v>16</v>
      </c>
      <c r="D898" t="s">
        <v>17</v>
      </c>
      <c r="E898" s="1">
        <v>0.26226935673795299</v>
      </c>
      <c r="F898" s="1">
        <v>3.3797630252652797E-2</v>
      </c>
      <c r="G898" s="1">
        <v>0.13219881983596099</v>
      </c>
      <c r="H898" s="1">
        <v>1.9259174609900499E-2</v>
      </c>
      <c r="I898" s="1">
        <v>0.39446817657391398</v>
      </c>
      <c r="J898" s="50">
        <v>5.3056804862553299E-2</v>
      </c>
      <c r="N898" s="21"/>
      <c r="R898" s="21"/>
    </row>
    <row r="899" spans="1:18">
      <c r="A899" s="7" t="s">
        <v>163</v>
      </c>
      <c r="B899" t="s">
        <v>30</v>
      </c>
      <c r="C899" t="s">
        <v>18</v>
      </c>
      <c r="D899" t="s">
        <v>19</v>
      </c>
      <c r="E899" s="1">
        <v>0.88809359571218904</v>
      </c>
      <c r="F899" s="1">
        <v>5.7394625453818002E-2</v>
      </c>
      <c r="G899" s="1">
        <v>0.464384477751214</v>
      </c>
      <c r="H899" s="1">
        <v>7.4896963118997503E-2</v>
      </c>
      <c r="I899" s="1">
        <v>1.3524780734634001</v>
      </c>
      <c r="J899" s="50">
        <v>0.132291588572816</v>
      </c>
      <c r="N899" s="21"/>
      <c r="R899" s="21"/>
    </row>
    <row r="900" spans="1:18">
      <c r="A900" s="7" t="s">
        <v>163</v>
      </c>
      <c r="B900" t="s">
        <v>30</v>
      </c>
      <c r="C900" t="s">
        <v>20</v>
      </c>
      <c r="D900" t="s">
        <v>21</v>
      </c>
      <c r="E900" s="1">
        <v>0.61288574943144702</v>
      </c>
      <c r="F900" s="1">
        <v>9.7464680844796106E-2</v>
      </c>
      <c r="G900" s="1">
        <v>1.0418238929809E-2</v>
      </c>
      <c r="H900" s="1">
        <v>2.0935599259246799E-3</v>
      </c>
      <c r="I900" s="1">
        <v>0.623303988361256</v>
      </c>
      <c r="J900" s="50">
        <v>9.9558240770720799E-2</v>
      </c>
      <c r="N900" s="21"/>
      <c r="R900" s="21"/>
    </row>
    <row r="901" spans="1:18">
      <c r="A901" s="7" t="s">
        <v>163</v>
      </c>
      <c r="B901" t="s">
        <v>30</v>
      </c>
      <c r="C901" t="s">
        <v>25</v>
      </c>
      <c r="D901" t="s">
        <v>26</v>
      </c>
      <c r="E901" s="1">
        <v>0</v>
      </c>
      <c r="F901" s="1">
        <v>0</v>
      </c>
      <c r="G901" s="1">
        <v>0</v>
      </c>
      <c r="H901" s="1">
        <v>0</v>
      </c>
      <c r="I901" s="1">
        <v>0</v>
      </c>
      <c r="J901" s="50">
        <v>0</v>
      </c>
      <c r="N901" s="21"/>
      <c r="R901" s="21"/>
    </row>
    <row r="902" spans="1:18">
      <c r="A902" s="7" t="s">
        <v>163</v>
      </c>
      <c r="B902" t="s">
        <v>30</v>
      </c>
      <c r="C902" t="s">
        <v>22</v>
      </c>
      <c r="D902" t="s">
        <v>23</v>
      </c>
      <c r="E902" s="1">
        <v>5.9583607137148997E-4</v>
      </c>
      <c r="F902" s="1">
        <v>2.5034875987462599E-5</v>
      </c>
      <c r="G902" s="1">
        <v>2.7633326146615199E-3</v>
      </c>
      <c r="H902" s="1">
        <v>1.0053019689343E-4</v>
      </c>
      <c r="I902" s="1">
        <v>3.35916868603301E-3</v>
      </c>
      <c r="J902" s="50">
        <v>1.2556507288089301E-4</v>
      </c>
      <c r="N902" s="21"/>
      <c r="R902" s="21"/>
    </row>
    <row r="903" spans="1:18">
      <c r="A903" s="7" t="s">
        <v>164</v>
      </c>
      <c r="B903" t="s">
        <v>30</v>
      </c>
      <c r="C903" t="s">
        <v>2</v>
      </c>
      <c r="D903" t="s">
        <v>3</v>
      </c>
      <c r="E903" s="1">
        <v>7.7043361460540694E-2</v>
      </c>
      <c r="F903" s="1">
        <v>8.6167437363089905E-2</v>
      </c>
      <c r="G903" s="1">
        <v>1.68873202926513E-2</v>
      </c>
      <c r="H903" s="1">
        <v>1.47491661838132E-2</v>
      </c>
      <c r="I903" s="1">
        <v>9.3930681753191997E-2</v>
      </c>
      <c r="J903" s="50">
        <v>0.100916603546903</v>
      </c>
      <c r="N903" s="21"/>
      <c r="R903" s="21"/>
    </row>
    <row r="904" spans="1:18">
      <c r="A904" s="7" t="s">
        <v>164</v>
      </c>
      <c r="B904" t="s">
        <v>30</v>
      </c>
      <c r="C904" t="s">
        <v>4</v>
      </c>
      <c r="D904" t="s">
        <v>5</v>
      </c>
      <c r="E904" s="1">
        <v>5.8308341721303901E-5</v>
      </c>
      <c r="F904" s="1">
        <v>2.8775642888575802E-3</v>
      </c>
      <c r="G904" s="1">
        <v>8.0751293099159504E-4</v>
      </c>
      <c r="H904" s="1">
        <v>1.43320915862958E-2</v>
      </c>
      <c r="I904" s="1">
        <v>8.6582127271289905E-4</v>
      </c>
      <c r="J904" s="50">
        <v>1.7209655875153398E-2</v>
      </c>
      <c r="N904" s="21"/>
      <c r="R904" s="21"/>
    </row>
    <row r="905" spans="1:18">
      <c r="A905" s="7" t="s">
        <v>164</v>
      </c>
      <c r="B905" t="s">
        <v>30</v>
      </c>
      <c r="C905" t="s">
        <v>6</v>
      </c>
      <c r="D905" t="s">
        <v>7</v>
      </c>
      <c r="E905" s="1">
        <v>6.2772412152321498E-7</v>
      </c>
      <c r="F905" s="1">
        <v>1.40478307022387E-6</v>
      </c>
      <c r="G905" s="1">
        <v>1.0208393644901901E-2</v>
      </c>
      <c r="H905" s="1">
        <v>2.1948158491752998E-2</v>
      </c>
      <c r="I905" s="1">
        <v>1.0209021369023401E-2</v>
      </c>
      <c r="J905" s="50">
        <v>2.1949563274823201E-2</v>
      </c>
      <c r="N905" s="21"/>
      <c r="R905" s="21"/>
    </row>
    <row r="906" spans="1:18">
      <c r="A906" s="7" t="s">
        <v>164</v>
      </c>
      <c r="B906" t="s">
        <v>30</v>
      </c>
      <c r="C906" t="s">
        <v>8</v>
      </c>
      <c r="D906" t="s">
        <v>9</v>
      </c>
      <c r="E906" s="1">
        <v>1.7769706484012101E-2</v>
      </c>
      <c r="F906" s="1">
        <v>6.5619372882299203E-3</v>
      </c>
      <c r="G906" s="1">
        <v>0.25637650223401898</v>
      </c>
      <c r="H906" s="1">
        <v>0.103712848625801</v>
      </c>
      <c r="I906" s="1">
        <v>0.27414620871803103</v>
      </c>
      <c r="J906" s="50">
        <v>0.110274785914031</v>
      </c>
      <c r="N906" s="21"/>
      <c r="R906" s="21"/>
    </row>
    <row r="907" spans="1:18">
      <c r="A907" s="7" t="s">
        <v>164</v>
      </c>
      <c r="B907" t="s">
        <v>30</v>
      </c>
      <c r="C907" t="s">
        <v>10</v>
      </c>
      <c r="D907" t="s">
        <v>11</v>
      </c>
      <c r="E907" s="1">
        <v>6.29772509643255E-3</v>
      </c>
      <c r="F907" s="1">
        <v>2.5930449917492301E-3</v>
      </c>
      <c r="G907" s="1">
        <v>4.5581039643969999E-2</v>
      </c>
      <c r="H907" s="1">
        <v>7.9883255661239605E-2</v>
      </c>
      <c r="I907" s="1">
        <v>5.1878764740402601E-2</v>
      </c>
      <c r="J907" s="50">
        <v>8.2476300652988804E-2</v>
      </c>
      <c r="N907" s="21"/>
      <c r="R907" s="21"/>
    </row>
    <row r="908" spans="1:18">
      <c r="A908" s="7" t="s">
        <v>164</v>
      </c>
      <c r="B908" t="s">
        <v>30</v>
      </c>
      <c r="C908" t="s">
        <v>12</v>
      </c>
      <c r="D908" t="s">
        <v>13</v>
      </c>
      <c r="E908" s="1">
        <v>2.6543760445619499E-2</v>
      </c>
      <c r="F908" s="1">
        <v>3.6092887958150701E-3</v>
      </c>
      <c r="G908" s="1">
        <v>2.3614497102459098E-2</v>
      </c>
      <c r="H908" s="1">
        <v>4.3907150842274903E-3</v>
      </c>
      <c r="I908" s="1">
        <v>5.0158257548078601E-2</v>
      </c>
      <c r="J908" s="50">
        <v>8.0000038800425496E-3</v>
      </c>
      <c r="N908" s="21"/>
      <c r="R908" s="21"/>
    </row>
    <row r="909" spans="1:18">
      <c r="A909" s="7" t="s">
        <v>164</v>
      </c>
      <c r="B909" t="s">
        <v>30</v>
      </c>
      <c r="C909" t="s">
        <v>14</v>
      </c>
      <c r="D909" t="s">
        <v>15</v>
      </c>
      <c r="E909" s="1">
        <v>2.4437765070869699E-2</v>
      </c>
      <c r="F909" s="1">
        <v>2.7470628847974601E-2</v>
      </c>
      <c r="G909" s="1">
        <v>3.8120751769745498E-2</v>
      </c>
      <c r="H909" s="1">
        <v>2.3619903399537099E-2</v>
      </c>
      <c r="I909" s="1">
        <v>6.2558516840615197E-2</v>
      </c>
      <c r="J909" s="50">
        <v>5.10905322475117E-2</v>
      </c>
      <c r="N909" s="21"/>
      <c r="R909" s="21"/>
    </row>
    <row r="910" spans="1:18">
      <c r="A910" s="7" t="s">
        <v>164</v>
      </c>
      <c r="B910" t="s">
        <v>30</v>
      </c>
      <c r="C910" t="s">
        <v>16</v>
      </c>
      <c r="D910" t="s">
        <v>17</v>
      </c>
      <c r="E910" s="1">
        <v>0.12330866319823799</v>
      </c>
      <c r="F910" s="1">
        <v>1.6886317341185699E-2</v>
      </c>
      <c r="G910" s="1">
        <v>6.0043575549733302E-2</v>
      </c>
      <c r="H910" s="1">
        <v>9.5775612076864098E-3</v>
      </c>
      <c r="I910" s="1">
        <v>0.18335223874797099</v>
      </c>
      <c r="J910" s="50">
        <v>2.64638785488721E-2</v>
      </c>
      <c r="N910" s="21"/>
      <c r="R910" s="21"/>
    </row>
    <row r="911" spans="1:18">
      <c r="A911" s="7" t="s">
        <v>164</v>
      </c>
      <c r="B911" t="s">
        <v>30</v>
      </c>
      <c r="C911" t="s">
        <v>18</v>
      </c>
      <c r="D911" t="s">
        <v>19</v>
      </c>
      <c r="E911" s="1">
        <v>0.382280909851827</v>
      </c>
      <c r="F911" s="1">
        <v>2.47343673118431E-2</v>
      </c>
      <c r="G911" s="1">
        <v>4.9409527240980002E-2</v>
      </c>
      <c r="H911" s="1">
        <v>7.9873180214696908E-3</v>
      </c>
      <c r="I911" s="1">
        <v>0.43169043709280702</v>
      </c>
      <c r="J911" s="50">
        <v>3.2721685333312801E-2</v>
      </c>
      <c r="N911" s="21"/>
      <c r="R911" s="21"/>
    </row>
    <row r="912" spans="1:18">
      <c r="A912" s="7" t="s">
        <v>164</v>
      </c>
      <c r="B912" t="s">
        <v>30</v>
      </c>
      <c r="C912" t="s">
        <v>20</v>
      </c>
      <c r="D912" t="s">
        <v>21</v>
      </c>
      <c r="E912" s="1">
        <v>0.63695998540424703</v>
      </c>
      <c r="F912" s="1">
        <v>0.101209310791952</v>
      </c>
      <c r="G912" s="1">
        <v>9.6484327941194804E-3</v>
      </c>
      <c r="H912" s="1">
        <v>1.9388285611288E-3</v>
      </c>
      <c r="I912" s="1">
        <v>0.64660841819836701</v>
      </c>
      <c r="J912" s="50">
        <v>0.10314813935308099</v>
      </c>
      <c r="N912" s="21"/>
      <c r="R912" s="21"/>
    </row>
    <row r="913" spans="1:18">
      <c r="A913" s="7" t="s">
        <v>164</v>
      </c>
      <c r="B913" t="s">
        <v>30</v>
      </c>
      <c r="C913" t="s">
        <v>25</v>
      </c>
      <c r="D913" t="s">
        <v>26</v>
      </c>
      <c r="E913" s="1">
        <v>0</v>
      </c>
      <c r="F913" s="1">
        <v>0</v>
      </c>
      <c r="G913" s="1">
        <v>0</v>
      </c>
      <c r="H913" s="1">
        <v>0</v>
      </c>
      <c r="I913" s="1">
        <v>0</v>
      </c>
      <c r="J913" s="50">
        <v>0</v>
      </c>
      <c r="N913" s="21"/>
      <c r="R913" s="21"/>
    </row>
    <row r="914" spans="1:18">
      <c r="A914" s="7" t="s">
        <v>164</v>
      </c>
      <c r="B914" t="s">
        <v>30</v>
      </c>
      <c r="C914" t="s">
        <v>22</v>
      </c>
      <c r="D914" t="s">
        <v>23</v>
      </c>
      <c r="E914" s="1">
        <v>3.1289593743163101E-4</v>
      </c>
      <c r="F914" s="1">
        <v>1.3139880305500801E-5</v>
      </c>
      <c r="G914" s="1">
        <v>2.0077190059609001E-4</v>
      </c>
      <c r="H914" s="1">
        <v>7.2834426729444199E-6</v>
      </c>
      <c r="I914" s="1">
        <v>5.1366783802772099E-4</v>
      </c>
      <c r="J914" s="50">
        <v>2.0423322978445201E-5</v>
      </c>
      <c r="N914" s="21"/>
      <c r="R914" s="21"/>
    </row>
    <row r="915" spans="1:18">
      <c r="A915" s="7" t="s">
        <v>165</v>
      </c>
      <c r="B915" t="s">
        <v>30</v>
      </c>
      <c r="C915" t="s">
        <v>2</v>
      </c>
      <c r="D915" t="s">
        <v>3</v>
      </c>
      <c r="E915" s="1">
        <v>0.25073123880121401</v>
      </c>
      <c r="F915" s="1">
        <v>0.29231931186555099</v>
      </c>
      <c r="G915" s="1">
        <v>6.5730217637986296E-2</v>
      </c>
      <c r="H915" s="1">
        <v>5.6282213739861697E-2</v>
      </c>
      <c r="I915" s="1">
        <v>0.31646145643919998</v>
      </c>
      <c r="J915" s="50">
        <v>0.34860152560541302</v>
      </c>
      <c r="N915" s="21"/>
      <c r="R915" s="21"/>
    </row>
    <row r="916" spans="1:18">
      <c r="A916" s="7" t="s">
        <v>165</v>
      </c>
      <c r="B916" t="s">
        <v>30</v>
      </c>
      <c r="C916" t="s">
        <v>4</v>
      </c>
      <c r="D916" t="s">
        <v>5</v>
      </c>
      <c r="E916" s="1">
        <v>8.7992923100018401E-5</v>
      </c>
      <c r="F916" s="1">
        <v>4.2763141556588901E-3</v>
      </c>
      <c r="G916" s="1">
        <v>3.97714623414629E-3</v>
      </c>
      <c r="H916" s="1">
        <v>7.5095621017595302E-2</v>
      </c>
      <c r="I916" s="1">
        <v>4.0651391572463103E-3</v>
      </c>
      <c r="J916" s="50">
        <v>7.9371935173254193E-2</v>
      </c>
      <c r="N916" s="21"/>
      <c r="R916" s="21"/>
    </row>
    <row r="917" spans="1:18">
      <c r="A917" s="7" t="s">
        <v>165</v>
      </c>
      <c r="B917" t="s">
        <v>30</v>
      </c>
      <c r="C917" t="s">
        <v>6</v>
      </c>
      <c r="D917" t="s">
        <v>7</v>
      </c>
      <c r="E917" s="1">
        <v>2.88644328367803E-6</v>
      </c>
      <c r="F917" s="1">
        <v>6.1907948370451899E-6</v>
      </c>
      <c r="G917" s="1">
        <v>3.2146603530177897E-2</v>
      </c>
      <c r="H917" s="1">
        <v>5.7046185328158701E-2</v>
      </c>
      <c r="I917" s="1">
        <v>3.2149489973461599E-2</v>
      </c>
      <c r="J917" s="50">
        <v>5.7052376122995699E-2</v>
      </c>
      <c r="N917" s="21"/>
      <c r="R917" s="21"/>
    </row>
    <row r="918" spans="1:18">
      <c r="A918" s="7" t="s">
        <v>165</v>
      </c>
      <c r="B918" t="s">
        <v>30</v>
      </c>
      <c r="C918" t="s">
        <v>8</v>
      </c>
      <c r="D918" t="s">
        <v>9</v>
      </c>
      <c r="E918" s="1">
        <v>4.4560182290382798E-2</v>
      </c>
      <c r="F918" s="1">
        <v>1.6330632013013501E-2</v>
      </c>
      <c r="G918" s="1">
        <v>0.27613041581286502</v>
      </c>
      <c r="H918" s="1">
        <v>0.110003869206958</v>
      </c>
      <c r="I918" s="1">
        <v>0.32069059810324801</v>
      </c>
      <c r="J918" s="50">
        <v>0.126334501219972</v>
      </c>
      <c r="N918" s="21"/>
      <c r="R918" s="21"/>
    </row>
    <row r="919" spans="1:18">
      <c r="A919" s="7" t="s">
        <v>165</v>
      </c>
      <c r="B919" t="s">
        <v>30</v>
      </c>
      <c r="C919" t="s">
        <v>10</v>
      </c>
      <c r="D919" t="s">
        <v>11</v>
      </c>
      <c r="E919" s="1">
        <v>1.5371877868808699E-2</v>
      </c>
      <c r="F919" s="1">
        <v>5.9928178382936802E-3</v>
      </c>
      <c r="G919" s="1">
        <v>3.9534249952907198E-2</v>
      </c>
      <c r="H919" s="1">
        <v>4.0735853656796002E-2</v>
      </c>
      <c r="I919" s="1">
        <v>5.4906127821715903E-2</v>
      </c>
      <c r="J919" s="50">
        <v>4.6728671495089698E-2</v>
      </c>
      <c r="N919" s="21"/>
      <c r="R919" s="21"/>
    </row>
    <row r="920" spans="1:18">
      <c r="A920" s="7" t="s">
        <v>165</v>
      </c>
      <c r="B920" t="s">
        <v>30</v>
      </c>
      <c r="C920" t="s">
        <v>12</v>
      </c>
      <c r="D920" t="s">
        <v>13</v>
      </c>
      <c r="E920" s="1">
        <v>9.34933694268065E-2</v>
      </c>
      <c r="F920" s="1">
        <v>1.3209586950663601E-2</v>
      </c>
      <c r="G920" s="1">
        <v>7.0361213243679999E-2</v>
      </c>
      <c r="H920" s="1">
        <v>1.2803444821766799E-2</v>
      </c>
      <c r="I920" s="1">
        <v>0.163854582670486</v>
      </c>
      <c r="J920" s="50">
        <v>2.60130317724305E-2</v>
      </c>
      <c r="N920" s="21"/>
      <c r="R920" s="21"/>
    </row>
    <row r="921" spans="1:18">
      <c r="A921" s="7" t="s">
        <v>165</v>
      </c>
      <c r="B921" t="s">
        <v>30</v>
      </c>
      <c r="C921" t="s">
        <v>14</v>
      </c>
      <c r="D921" t="s">
        <v>15</v>
      </c>
      <c r="E921" s="1">
        <v>7.7255639666377093E-2</v>
      </c>
      <c r="F921" s="1">
        <v>8.5087432784527794E-2</v>
      </c>
      <c r="G921" s="1">
        <v>0.135748795367828</v>
      </c>
      <c r="H921" s="1">
        <v>8.0097670645109503E-2</v>
      </c>
      <c r="I921" s="1">
        <v>0.21300443503420499</v>
      </c>
      <c r="J921" s="50">
        <v>0.16518510342963699</v>
      </c>
      <c r="N921" s="21"/>
      <c r="R921" s="21"/>
    </row>
    <row r="922" spans="1:18">
      <c r="A922" s="7" t="s">
        <v>165</v>
      </c>
      <c r="B922" t="s">
        <v>30</v>
      </c>
      <c r="C922" t="s">
        <v>16</v>
      </c>
      <c r="D922" t="s">
        <v>17</v>
      </c>
      <c r="E922" s="1">
        <v>0.34913334501059901</v>
      </c>
      <c r="F922" s="1">
        <v>4.8499616117317901E-2</v>
      </c>
      <c r="G922" s="1">
        <v>0.23130994830561</v>
      </c>
      <c r="H922" s="1">
        <v>4.2799302538531897E-2</v>
      </c>
      <c r="I922" s="1">
        <v>0.58044329331620903</v>
      </c>
      <c r="J922" s="50">
        <v>9.1298918655849701E-2</v>
      </c>
      <c r="N922" s="21"/>
      <c r="R922" s="21"/>
    </row>
    <row r="923" spans="1:18">
      <c r="A923" s="7" t="s">
        <v>165</v>
      </c>
      <c r="B923" t="s">
        <v>30</v>
      </c>
      <c r="C923" t="s">
        <v>18</v>
      </c>
      <c r="D923" t="s">
        <v>19</v>
      </c>
      <c r="E923" s="1">
        <v>1.2033453766862501</v>
      </c>
      <c r="F923" s="1">
        <v>7.8855124317565403E-2</v>
      </c>
      <c r="G923" s="1">
        <v>0.33818786329654399</v>
      </c>
      <c r="H923" s="1">
        <v>5.7534933322516801E-2</v>
      </c>
      <c r="I923" s="1">
        <v>1.5415332399827899</v>
      </c>
      <c r="J923" s="50">
        <v>0.136390057640082</v>
      </c>
      <c r="N923" s="21"/>
      <c r="R923" s="21"/>
    </row>
    <row r="924" spans="1:18">
      <c r="A924" s="7" t="s">
        <v>165</v>
      </c>
      <c r="B924" t="s">
        <v>30</v>
      </c>
      <c r="C924" t="s">
        <v>20</v>
      </c>
      <c r="D924" t="s">
        <v>21</v>
      </c>
      <c r="E924" s="1">
        <v>2.3728253960740102</v>
      </c>
      <c r="F924" s="1">
        <v>0.382995470443595</v>
      </c>
      <c r="G924" s="1">
        <v>0.31103537963545203</v>
      </c>
      <c r="H924" s="1">
        <v>6.2874099876560105E-2</v>
      </c>
      <c r="I924" s="1">
        <v>2.6838607757094599</v>
      </c>
      <c r="J924" s="50">
        <v>0.44586957032015501</v>
      </c>
      <c r="N924" s="21"/>
      <c r="R924" s="21"/>
    </row>
    <row r="925" spans="1:18">
      <c r="A925" s="7" t="s">
        <v>165</v>
      </c>
      <c r="B925" t="s">
        <v>30</v>
      </c>
      <c r="C925" t="s">
        <v>25</v>
      </c>
      <c r="D925" t="s">
        <v>26</v>
      </c>
      <c r="E925" s="1">
        <v>0</v>
      </c>
      <c r="F925" s="1">
        <v>0</v>
      </c>
      <c r="G925" s="1">
        <v>0</v>
      </c>
      <c r="H925" s="1">
        <v>0</v>
      </c>
      <c r="I925" s="1">
        <v>0</v>
      </c>
      <c r="J925" s="50">
        <v>0</v>
      </c>
      <c r="N925" s="21"/>
      <c r="R925" s="21"/>
    </row>
    <row r="926" spans="1:18">
      <c r="A926" s="7" t="s">
        <v>165</v>
      </c>
      <c r="B926" t="s">
        <v>30</v>
      </c>
      <c r="C926" t="s">
        <v>22</v>
      </c>
      <c r="D926" t="s">
        <v>23</v>
      </c>
      <c r="E926" s="1">
        <v>1.65424541222523E-3</v>
      </c>
      <c r="F926" s="1">
        <v>7.2625771588698496E-5</v>
      </c>
      <c r="G926" s="1">
        <v>6.0287979212958103E-3</v>
      </c>
      <c r="H926" s="1">
        <v>2.36809943762578E-4</v>
      </c>
      <c r="I926" s="1">
        <v>7.6830433335210403E-3</v>
      </c>
      <c r="J926" s="50">
        <v>3.0943571535127701E-4</v>
      </c>
      <c r="N926" s="21"/>
      <c r="R926" s="21"/>
    </row>
    <row r="927" spans="1:18">
      <c r="A927" s="7" t="s">
        <v>166</v>
      </c>
      <c r="B927" t="s">
        <v>30</v>
      </c>
      <c r="C927" t="s">
        <v>2</v>
      </c>
      <c r="D927" t="s">
        <v>3</v>
      </c>
      <c r="E927" s="1">
        <v>7.1103438548511699E-2</v>
      </c>
      <c r="F927" s="1">
        <v>8.1472634808002098E-2</v>
      </c>
      <c r="G927" s="1">
        <v>2.5478316942108101E-2</v>
      </c>
      <c r="H927" s="1">
        <v>3.39192324377144E-2</v>
      </c>
      <c r="I927" s="1">
        <v>9.65817554906198E-2</v>
      </c>
      <c r="J927" s="50">
        <v>0.115391867245716</v>
      </c>
      <c r="N927" s="21"/>
      <c r="R927" s="21"/>
    </row>
    <row r="928" spans="1:18">
      <c r="A928" s="7" t="s">
        <v>166</v>
      </c>
      <c r="B928" t="s">
        <v>30</v>
      </c>
      <c r="C928" t="s">
        <v>4</v>
      </c>
      <c r="D928" t="s">
        <v>5</v>
      </c>
      <c r="E928" s="1">
        <v>2.1698261594500301E-5</v>
      </c>
      <c r="F928" s="1">
        <v>1.1808554710135101E-3</v>
      </c>
      <c r="G928" s="1">
        <v>0</v>
      </c>
      <c r="H928" s="1">
        <v>0</v>
      </c>
      <c r="I928" s="1">
        <v>2.1698261594500301E-5</v>
      </c>
      <c r="J928" s="50">
        <v>1.1808554710135101E-3</v>
      </c>
      <c r="N928" s="21"/>
      <c r="R928" s="21"/>
    </row>
    <row r="929" spans="1:18">
      <c r="A929" s="7" t="s">
        <v>166</v>
      </c>
      <c r="B929" t="s">
        <v>30</v>
      </c>
      <c r="C929" t="s">
        <v>6</v>
      </c>
      <c r="D929" t="s">
        <v>7</v>
      </c>
      <c r="E929" s="1">
        <v>2.5662462555402998E-7</v>
      </c>
      <c r="F929" s="1">
        <v>5.6147283792176198E-7</v>
      </c>
      <c r="G929" s="1">
        <v>1.71738381149756E-3</v>
      </c>
      <c r="H929" s="1">
        <v>3.8112769599391201E-3</v>
      </c>
      <c r="I929" s="1">
        <v>1.7176404361231099E-3</v>
      </c>
      <c r="J929" s="50">
        <v>3.81183843277704E-3</v>
      </c>
      <c r="N929" s="21"/>
      <c r="R929" s="21"/>
    </row>
    <row r="930" spans="1:18">
      <c r="A930" s="7" t="s">
        <v>166</v>
      </c>
      <c r="B930" t="s">
        <v>30</v>
      </c>
      <c r="C930" t="s">
        <v>8</v>
      </c>
      <c r="D930" t="s">
        <v>9</v>
      </c>
      <c r="E930" s="1">
        <v>1.92140864490985E-2</v>
      </c>
      <c r="F930" s="1">
        <v>7.0776162431956998E-3</v>
      </c>
      <c r="G930" s="1">
        <v>7.1733759898091803E-2</v>
      </c>
      <c r="H930" s="1">
        <v>2.89654512185375E-2</v>
      </c>
      <c r="I930" s="1">
        <v>9.0947846347190303E-2</v>
      </c>
      <c r="J930" s="50">
        <v>3.6043067461733198E-2</v>
      </c>
      <c r="N930" s="21"/>
      <c r="R930" s="21"/>
    </row>
    <row r="931" spans="1:18">
      <c r="A931" s="7" t="s">
        <v>166</v>
      </c>
      <c r="B931" t="s">
        <v>30</v>
      </c>
      <c r="C931" t="s">
        <v>10</v>
      </c>
      <c r="D931" t="s">
        <v>11</v>
      </c>
      <c r="E931" s="1">
        <v>4.7447075456457299E-3</v>
      </c>
      <c r="F931" s="1">
        <v>1.8823686713318199E-3</v>
      </c>
      <c r="G931" s="1">
        <v>1.9244116864581402E-2</v>
      </c>
      <c r="H931" s="1">
        <v>1.7320101956116399E-2</v>
      </c>
      <c r="I931" s="1">
        <v>2.3988824410227198E-2</v>
      </c>
      <c r="J931" s="50">
        <v>1.92024706274482E-2</v>
      </c>
      <c r="N931" s="21"/>
      <c r="R931" s="21"/>
    </row>
    <row r="932" spans="1:18">
      <c r="A932" s="7" t="s">
        <v>166</v>
      </c>
      <c r="B932" t="s">
        <v>30</v>
      </c>
      <c r="C932" t="s">
        <v>12</v>
      </c>
      <c r="D932" t="s">
        <v>13</v>
      </c>
      <c r="E932" s="1">
        <v>1.87589050493044E-2</v>
      </c>
      <c r="F932" s="1">
        <v>2.5169902349948801E-3</v>
      </c>
      <c r="G932" s="1">
        <v>2.1284217961529399E-2</v>
      </c>
      <c r="H932" s="1">
        <v>3.9448916906035603E-3</v>
      </c>
      <c r="I932" s="1">
        <v>4.0043123010833799E-2</v>
      </c>
      <c r="J932" s="50">
        <v>6.46188192559844E-3</v>
      </c>
      <c r="N932" s="21"/>
      <c r="R932" s="21"/>
    </row>
    <row r="933" spans="1:18">
      <c r="A933" s="7" t="s">
        <v>166</v>
      </c>
      <c r="B933" t="s">
        <v>30</v>
      </c>
      <c r="C933" t="s">
        <v>14</v>
      </c>
      <c r="D933" t="s">
        <v>15</v>
      </c>
      <c r="E933" s="1">
        <v>2.5884107679887001E-2</v>
      </c>
      <c r="F933" s="1">
        <v>2.89732286305679E-2</v>
      </c>
      <c r="G933" s="1">
        <v>2.12495572408886E-2</v>
      </c>
      <c r="H933" s="1">
        <v>1.2284822213608999E-2</v>
      </c>
      <c r="I933" s="1">
        <v>4.71336649207756E-2</v>
      </c>
      <c r="J933" s="50">
        <v>4.1258050844176899E-2</v>
      </c>
      <c r="N933" s="21"/>
      <c r="R933" s="21"/>
    </row>
    <row r="934" spans="1:18">
      <c r="A934" s="7" t="s">
        <v>166</v>
      </c>
      <c r="B934" t="s">
        <v>30</v>
      </c>
      <c r="C934" t="s">
        <v>16</v>
      </c>
      <c r="D934" t="s">
        <v>17</v>
      </c>
      <c r="E934" s="1">
        <v>0.70812115436683798</v>
      </c>
      <c r="F934" s="1">
        <v>8.9233418695484498E-2</v>
      </c>
      <c r="G934" s="1">
        <v>0.28586900996992798</v>
      </c>
      <c r="H934" s="1">
        <v>3.62913859279397E-2</v>
      </c>
      <c r="I934" s="1">
        <v>0.99399016433676601</v>
      </c>
      <c r="J934" s="50">
        <v>0.125524804623424</v>
      </c>
      <c r="N934" s="21"/>
      <c r="R934" s="21"/>
    </row>
    <row r="935" spans="1:18">
      <c r="A935" s="7" t="s">
        <v>166</v>
      </c>
      <c r="B935" t="s">
        <v>30</v>
      </c>
      <c r="C935" t="s">
        <v>18</v>
      </c>
      <c r="D935" t="s">
        <v>19</v>
      </c>
      <c r="E935" s="1">
        <v>0.54384375218770298</v>
      </c>
      <c r="F935" s="1">
        <v>3.5303151359479097E-2</v>
      </c>
      <c r="G935" s="1">
        <v>0.17263257303738599</v>
      </c>
      <c r="H935" s="1">
        <v>2.8223496255481699E-2</v>
      </c>
      <c r="I935" s="1">
        <v>0.71647632522508897</v>
      </c>
      <c r="J935" s="50">
        <v>6.3526647614960796E-2</v>
      </c>
      <c r="N935" s="21"/>
      <c r="R935" s="21"/>
    </row>
    <row r="936" spans="1:18">
      <c r="A936" s="7" t="s">
        <v>166</v>
      </c>
      <c r="B936" t="s">
        <v>30</v>
      </c>
      <c r="C936" t="s">
        <v>20</v>
      </c>
      <c r="D936" t="s">
        <v>21</v>
      </c>
      <c r="E936" s="1">
        <v>0.49202762720685</v>
      </c>
      <c r="F936" s="1">
        <v>7.8177678497922898E-2</v>
      </c>
      <c r="G936" s="1">
        <v>5.8613551635668601E-2</v>
      </c>
      <c r="H936" s="1">
        <v>1.17833362432246E-2</v>
      </c>
      <c r="I936" s="1">
        <v>0.55064117884251895</v>
      </c>
      <c r="J936" s="50">
        <v>8.9961014741147496E-2</v>
      </c>
      <c r="N936" s="21"/>
      <c r="R936" s="21"/>
    </row>
    <row r="937" spans="1:18">
      <c r="A937" s="7" t="s">
        <v>166</v>
      </c>
      <c r="B937" t="s">
        <v>30</v>
      </c>
      <c r="C937" t="s">
        <v>25</v>
      </c>
      <c r="D937" t="s">
        <v>26</v>
      </c>
      <c r="E937" s="1">
        <v>0</v>
      </c>
      <c r="F937" s="1">
        <v>0</v>
      </c>
      <c r="G937" s="1">
        <v>0</v>
      </c>
      <c r="H937" s="1">
        <v>0</v>
      </c>
      <c r="I937" s="1">
        <v>0</v>
      </c>
      <c r="J937" s="50">
        <v>0</v>
      </c>
      <c r="N937" s="21"/>
      <c r="R937" s="21"/>
    </row>
    <row r="938" spans="1:18">
      <c r="A938" s="7" t="s">
        <v>166</v>
      </c>
      <c r="B938" t="s">
        <v>30</v>
      </c>
      <c r="C938" t="s">
        <v>22</v>
      </c>
      <c r="D938" t="s">
        <v>23</v>
      </c>
      <c r="E938" s="1">
        <v>1.29035802120889E-3</v>
      </c>
      <c r="F938" s="1">
        <v>5.4453414660590697E-5</v>
      </c>
      <c r="G938" s="1">
        <v>9.4405991361402701E-3</v>
      </c>
      <c r="H938" s="1">
        <v>3.4314903825445701E-4</v>
      </c>
      <c r="I938" s="1">
        <v>1.0730957157349201E-2</v>
      </c>
      <c r="J938" s="50">
        <v>3.9760245291504801E-4</v>
      </c>
      <c r="N938" s="21"/>
      <c r="R938" s="21"/>
    </row>
    <row r="939" spans="1:18">
      <c r="A939" s="7" t="s">
        <v>167</v>
      </c>
      <c r="B939" t="s">
        <v>30</v>
      </c>
      <c r="C939" t="s">
        <v>2</v>
      </c>
      <c r="D939" t="s">
        <v>3</v>
      </c>
      <c r="E939" s="1">
        <v>0.159109561484856</v>
      </c>
      <c r="F939" s="1">
        <v>0.18436622892377799</v>
      </c>
      <c r="G939" s="1">
        <v>4.96825450812153E-2</v>
      </c>
      <c r="H939" s="1">
        <v>6.2349081235960599E-2</v>
      </c>
      <c r="I939" s="1">
        <v>0.208792106566071</v>
      </c>
      <c r="J939" s="50">
        <v>0.24671531015973799</v>
      </c>
      <c r="N939" s="21"/>
      <c r="R939" s="21"/>
    </row>
    <row r="940" spans="1:18">
      <c r="A940" s="7" t="s">
        <v>167</v>
      </c>
      <c r="B940" t="s">
        <v>30</v>
      </c>
      <c r="C940" t="s">
        <v>4</v>
      </c>
      <c r="D940" t="s">
        <v>5</v>
      </c>
      <c r="E940" s="1">
        <v>6.3168940469291896E-5</v>
      </c>
      <c r="F940" s="1">
        <v>2.5191711683993502E-3</v>
      </c>
      <c r="G940" s="1">
        <v>1.44326191495525E-3</v>
      </c>
      <c r="H940" s="1">
        <v>2.73272179660069E-2</v>
      </c>
      <c r="I940" s="1">
        <v>1.50643085542454E-3</v>
      </c>
      <c r="J940" s="50">
        <v>2.98463891344063E-2</v>
      </c>
      <c r="N940" s="21"/>
      <c r="R940" s="21"/>
    </row>
    <row r="941" spans="1:18">
      <c r="A941" s="7" t="s">
        <v>167</v>
      </c>
      <c r="B941" t="s">
        <v>30</v>
      </c>
      <c r="C941" t="s">
        <v>6</v>
      </c>
      <c r="D941" t="s">
        <v>7</v>
      </c>
      <c r="E941" s="1">
        <v>9.5231495505357495E-7</v>
      </c>
      <c r="F941" s="1">
        <v>2.02913522002027E-6</v>
      </c>
      <c r="G941" s="1">
        <v>4.9015093547193399E-3</v>
      </c>
      <c r="H941" s="1">
        <v>1.08513990441804E-2</v>
      </c>
      <c r="I941" s="1">
        <v>4.90246166967439E-3</v>
      </c>
      <c r="J941" s="50">
        <v>1.0853428179400401E-2</v>
      </c>
      <c r="N941" s="21"/>
      <c r="R941" s="21"/>
    </row>
    <row r="942" spans="1:18">
      <c r="A942" s="7" t="s">
        <v>167</v>
      </c>
      <c r="B942" t="s">
        <v>30</v>
      </c>
      <c r="C942" t="s">
        <v>8</v>
      </c>
      <c r="D942" t="s">
        <v>9</v>
      </c>
      <c r="E942" s="1">
        <v>1.8747536895410501E-2</v>
      </c>
      <c r="F942" s="1">
        <v>6.8493463806121903E-3</v>
      </c>
      <c r="G942" s="1">
        <v>2.00346419777871E-2</v>
      </c>
      <c r="H942" s="1">
        <v>7.9532813725184705E-3</v>
      </c>
      <c r="I942" s="1">
        <v>3.8782178873197598E-2</v>
      </c>
      <c r="J942" s="50">
        <v>1.4802627753130701E-2</v>
      </c>
      <c r="N942" s="21"/>
      <c r="R942" s="21"/>
    </row>
    <row r="943" spans="1:18">
      <c r="A943" s="7" t="s">
        <v>167</v>
      </c>
      <c r="B943" t="s">
        <v>30</v>
      </c>
      <c r="C943" t="s">
        <v>10</v>
      </c>
      <c r="D943" t="s">
        <v>11</v>
      </c>
      <c r="E943" s="1">
        <v>1.00574634530176E-2</v>
      </c>
      <c r="F943" s="1">
        <v>3.7699429807118798E-3</v>
      </c>
      <c r="G943" s="1">
        <v>1.90879760471141E-2</v>
      </c>
      <c r="H943" s="1">
        <v>1.7823502517721201E-2</v>
      </c>
      <c r="I943" s="1">
        <v>2.9145439500131699E-2</v>
      </c>
      <c r="J943" s="50">
        <v>2.15934454984331E-2</v>
      </c>
      <c r="N943" s="21"/>
      <c r="R943" s="21"/>
    </row>
    <row r="944" spans="1:18">
      <c r="A944" s="7" t="s">
        <v>167</v>
      </c>
      <c r="B944" t="s">
        <v>30</v>
      </c>
      <c r="C944" t="s">
        <v>12</v>
      </c>
      <c r="D944" t="s">
        <v>13</v>
      </c>
      <c r="E944" s="1">
        <v>4.4567379586356502E-2</v>
      </c>
      <c r="F944" s="1">
        <v>6.1126447823391201E-3</v>
      </c>
      <c r="G944" s="1">
        <v>1.3450019832150001E-2</v>
      </c>
      <c r="H944" s="1">
        <v>2.4173349460482299E-3</v>
      </c>
      <c r="I944" s="1">
        <v>5.8017399418506498E-2</v>
      </c>
      <c r="J944" s="50">
        <v>8.5299797283873505E-3</v>
      </c>
      <c r="N944" s="21"/>
      <c r="R944" s="21"/>
    </row>
    <row r="945" spans="1:18">
      <c r="A945" s="7" t="s">
        <v>167</v>
      </c>
      <c r="B945" t="s">
        <v>30</v>
      </c>
      <c r="C945" t="s">
        <v>14</v>
      </c>
      <c r="D945" t="s">
        <v>15</v>
      </c>
      <c r="E945" s="1">
        <v>4.1169980917795702E-2</v>
      </c>
      <c r="F945" s="1">
        <v>4.5190061812991102E-2</v>
      </c>
      <c r="G945" s="1">
        <v>1.4792367431057401E-2</v>
      </c>
      <c r="H945" s="1">
        <v>8.5203804767475105E-3</v>
      </c>
      <c r="I945" s="1">
        <v>5.5962348348853198E-2</v>
      </c>
      <c r="J945" s="50">
        <v>5.3710442289738598E-2</v>
      </c>
      <c r="N945" s="21"/>
      <c r="R945" s="21"/>
    </row>
    <row r="946" spans="1:18">
      <c r="A946" s="7" t="s">
        <v>167</v>
      </c>
      <c r="B946" t="s">
        <v>30</v>
      </c>
      <c r="C946" t="s">
        <v>16</v>
      </c>
      <c r="D946" t="s">
        <v>17</v>
      </c>
      <c r="E946" s="1">
        <v>0.16965838256899801</v>
      </c>
      <c r="F946" s="1">
        <v>2.2853235410358001E-2</v>
      </c>
      <c r="G946" s="1">
        <v>6.56151229897836E-2</v>
      </c>
      <c r="H946" s="1">
        <v>1.05463304676754E-2</v>
      </c>
      <c r="I946" s="1">
        <v>0.23527350555878199</v>
      </c>
      <c r="J946" s="50">
        <v>3.3399565878033402E-2</v>
      </c>
      <c r="N946" s="21"/>
      <c r="R946" s="21"/>
    </row>
    <row r="947" spans="1:18">
      <c r="A947" s="7" t="s">
        <v>167</v>
      </c>
      <c r="B947" t="s">
        <v>30</v>
      </c>
      <c r="C947" t="s">
        <v>18</v>
      </c>
      <c r="D947" t="s">
        <v>19</v>
      </c>
      <c r="E947" s="1">
        <v>1.9375288255449801</v>
      </c>
      <c r="F947" s="1">
        <v>0.12659527919261501</v>
      </c>
      <c r="G947" s="1">
        <v>0.98832593912896605</v>
      </c>
      <c r="H947" s="1">
        <v>0.169688060558947</v>
      </c>
      <c r="I947" s="1">
        <v>2.9258547646739501</v>
      </c>
      <c r="J947" s="50">
        <v>0.29628333975156201</v>
      </c>
      <c r="N947" s="21"/>
      <c r="R947" s="21"/>
    </row>
    <row r="948" spans="1:18">
      <c r="A948" s="7" t="s">
        <v>167</v>
      </c>
      <c r="B948" t="s">
        <v>30</v>
      </c>
      <c r="C948" t="s">
        <v>20</v>
      </c>
      <c r="D948" t="s">
        <v>21</v>
      </c>
      <c r="E948" s="1">
        <v>1.02079730874636</v>
      </c>
      <c r="F948" s="1">
        <v>0.16483313320481899</v>
      </c>
      <c r="G948" s="1">
        <v>1.6038729650200499E-2</v>
      </c>
      <c r="H948" s="1">
        <v>3.24506774631678E-3</v>
      </c>
      <c r="I948" s="1">
        <v>1.03683603839656</v>
      </c>
      <c r="J948" s="50">
        <v>0.16807820095113599</v>
      </c>
      <c r="N948" s="21"/>
      <c r="R948" s="21"/>
    </row>
    <row r="949" spans="1:18">
      <c r="A949" s="7" t="s">
        <v>167</v>
      </c>
      <c r="B949" t="s">
        <v>30</v>
      </c>
      <c r="C949" t="s">
        <v>25</v>
      </c>
      <c r="D949" t="s">
        <v>26</v>
      </c>
      <c r="E949" s="1">
        <v>0</v>
      </c>
      <c r="F949" s="1">
        <v>0</v>
      </c>
      <c r="G949" s="1">
        <v>0</v>
      </c>
      <c r="H949" s="1">
        <v>0</v>
      </c>
      <c r="I949" s="1">
        <v>0</v>
      </c>
      <c r="J949" s="50">
        <v>0</v>
      </c>
      <c r="N949" s="21"/>
      <c r="R949" s="21"/>
    </row>
    <row r="950" spans="1:18">
      <c r="A950" s="7" t="s">
        <v>167</v>
      </c>
      <c r="B950" t="s">
        <v>30</v>
      </c>
      <c r="C950" t="s">
        <v>22</v>
      </c>
      <c r="D950" t="s">
        <v>23</v>
      </c>
      <c r="E950" s="1">
        <v>7.5085581818728402E-4</v>
      </c>
      <c r="F950" s="1">
        <v>3.3146239134357801E-5</v>
      </c>
      <c r="G950" s="1">
        <v>2.1190751190395098E-3</v>
      </c>
      <c r="H950" s="1">
        <v>8.3371732080798596E-5</v>
      </c>
      <c r="I950" s="1">
        <v>2.8699309372267898E-3</v>
      </c>
      <c r="J950" s="50">
        <v>1.16517971215156E-4</v>
      </c>
      <c r="N950" s="21"/>
      <c r="R950" s="21"/>
    </row>
    <row r="951" spans="1:18">
      <c r="A951" s="7" t="s">
        <v>168</v>
      </c>
      <c r="B951" t="s">
        <v>30</v>
      </c>
      <c r="C951" t="s">
        <v>2</v>
      </c>
      <c r="D951" t="s">
        <v>3</v>
      </c>
      <c r="E951" s="1">
        <v>0.21759594737353399</v>
      </c>
      <c r="F951" s="1">
        <v>0.26089974901830199</v>
      </c>
      <c r="G951" s="1">
        <v>0.16741621276292801</v>
      </c>
      <c r="H951" s="1">
        <v>0.25224552906916903</v>
      </c>
      <c r="I951" s="1">
        <v>0.385012160136462</v>
      </c>
      <c r="J951" s="50">
        <v>0.51314527808747001</v>
      </c>
      <c r="N951" s="21"/>
      <c r="R951" s="21"/>
    </row>
    <row r="952" spans="1:18">
      <c r="A952" s="7" t="s">
        <v>168</v>
      </c>
      <c r="B952" t="s">
        <v>30</v>
      </c>
      <c r="C952" t="s">
        <v>4</v>
      </c>
      <c r="D952" t="s">
        <v>5</v>
      </c>
      <c r="E952" s="1">
        <v>1.24786186106209E-4</v>
      </c>
      <c r="F952" s="1">
        <v>5.05594698029863E-3</v>
      </c>
      <c r="G952" s="1">
        <v>0</v>
      </c>
      <c r="H952" s="1">
        <v>0</v>
      </c>
      <c r="I952" s="1">
        <v>1.24786186106209E-4</v>
      </c>
      <c r="J952" s="50">
        <v>5.05594698029863E-3</v>
      </c>
      <c r="N952" s="21"/>
      <c r="R952" s="21"/>
    </row>
    <row r="953" spans="1:18">
      <c r="A953" s="7" t="s">
        <v>168</v>
      </c>
      <c r="B953" t="s">
        <v>30</v>
      </c>
      <c r="C953" t="s">
        <v>6</v>
      </c>
      <c r="D953" t="s">
        <v>7</v>
      </c>
      <c r="E953" s="1">
        <v>4.5379824774415603E-6</v>
      </c>
      <c r="F953" s="1">
        <v>9.7597318756676505E-6</v>
      </c>
      <c r="G953" s="1">
        <v>0.172432141692095</v>
      </c>
      <c r="H953" s="1">
        <v>0.38243873601518302</v>
      </c>
      <c r="I953" s="1">
        <v>0.17243667967457199</v>
      </c>
      <c r="J953" s="50">
        <v>0.38244849574705903</v>
      </c>
      <c r="N953" s="21"/>
      <c r="R953" s="21"/>
    </row>
    <row r="954" spans="1:18">
      <c r="A954" s="7" t="s">
        <v>168</v>
      </c>
      <c r="B954" t="s">
        <v>30</v>
      </c>
      <c r="C954" t="s">
        <v>8</v>
      </c>
      <c r="D954" t="s">
        <v>9</v>
      </c>
      <c r="E954" s="1">
        <v>4.6922686925945999E-2</v>
      </c>
      <c r="F954" s="1">
        <v>1.7289897924197498E-2</v>
      </c>
      <c r="G954" s="1">
        <v>0.35946040307111099</v>
      </c>
      <c r="H954" s="1">
        <v>0.14482397698837701</v>
      </c>
      <c r="I954" s="1">
        <v>0.40638308999705702</v>
      </c>
      <c r="J954" s="50">
        <v>0.16211387491257501</v>
      </c>
      <c r="N954" s="21"/>
      <c r="R954" s="21"/>
    </row>
    <row r="955" spans="1:18">
      <c r="A955" s="7" t="s">
        <v>168</v>
      </c>
      <c r="B955" t="s">
        <v>30</v>
      </c>
      <c r="C955" t="s">
        <v>10</v>
      </c>
      <c r="D955" t="s">
        <v>11</v>
      </c>
      <c r="E955" s="1">
        <v>1.7925961642910399E-2</v>
      </c>
      <c r="F955" s="1">
        <v>6.7696014757794697E-3</v>
      </c>
      <c r="G955" s="1">
        <v>5.7661743795041603E-2</v>
      </c>
      <c r="H955" s="1">
        <v>5.1751054933930798E-2</v>
      </c>
      <c r="I955" s="1">
        <v>7.5587705437951999E-2</v>
      </c>
      <c r="J955" s="50">
        <v>5.8520656409710298E-2</v>
      </c>
      <c r="N955" s="21"/>
      <c r="R955" s="21"/>
    </row>
    <row r="956" spans="1:18">
      <c r="A956" s="7" t="s">
        <v>168</v>
      </c>
      <c r="B956" t="s">
        <v>30</v>
      </c>
      <c r="C956" t="s">
        <v>12</v>
      </c>
      <c r="D956" t="s">
        <v>13</v>
      </c>
      <c r="E956" s="1">
        <v>8.2235003943407395E-2</v>
      </c>
      <c r="F956" s="1">
        <v>1.1335145695688499E-2</v>
      </c>
      <c r="G956" s="1">
        <v>8.1139300593584304E-2</v>
      </c>
      <c r="H956" s="1">
        <v>1.4908581422179599E-2</v>
      </c>
      <c r="I956" s="1">
        <v>0.163374304536992</v>
      </c>
      <c r="J956" s="50">
        <v>2.6243727117868099E-2</v>
      </c>
      <c r="N956" s="21"/>
      <c r="R956" s="21"/>
    </row>
    <row r="957" spans="1:18">
      <c r="A957" s="7" t="s">
        <v>168</v>
      </c>
      <c r="B957" t="s">
        <v>30</v>
      </c>
      <c r="C957" t="s">
        <v>14</v>
      </c>
      <c r="D957" t="s">
        <v>15</v>
      </c>
      <c r="E957" s="1">
        <v>8.7411381854083703E-2</v>
      </c>
      <c r="F957" s="1">
        <v>9.7484064844759605E-2</v>
      </c>
      <c r="G957" s="1">
        <v>0.32898825600246101</v>
      </c>
      <c r="H957" s="1">
        <v>0.20137775313652601</v>
      </c>
      <c r="I957" s="1">
        <v>0.41639963785654499</v>
      </c>
      <c r="J957" s="50">
        <v>0.29886181798128503</v>
      </c>
      <c r="N957" s="21"/>
      <c r="R957" s="21"/>
    </row>
    <row r="958" spans="1:18">
      <c r="A958" s="7" t="s">
        <v>168</v>
      </c>
      <c r="B958" t="s">
        <v>30</v>
      </c>
      <c r="C958" t="s">
        <v>16</v>
      </c>
      <c r="D958" t="s">
        <v>17</v>
      </c>
      <c r="E958" s="1">
        <v>0.43483556972593101</v>
      </c>
      <c r="F958" s="1">
        <v>5.9789414636390398E-2</v>
      </c>
      <c r="G958" s="1">
        <v>0.33445012892867398</v>
      </c>
      <c r="H958" s="1">
        <v>5.1928720105074398E-2</v>
      </c>
      <c r="I958" s="1">
        <v>0.76928569865460505</v>
      </c>
      <c r="J958" s="50">
        <v>0.111718134741465</v>
      </c>
      <c r="N958" s="21"/>
      <c r="R958" s="21"/>
    </row>
    <row r="959" spans="1:18">
      <c r="A959" s="7" t="s">
        <v>168</v>
      </c>
      <c r="B959" t="s">
        <v>30</v>
      </c>
      <c r="C959" t="s">
        <v>18</v>
      </c>
      <c r="D959" t="s">
        <v>19</v>
      </c>
      <c r="E959" s="1">
        <v>1.25716745577596</v>
      </c>
      <c r="F959" s="1">
        <v>8.0986555548643993E-2</v>
      </c>
      <c r="G959" s="1">
        <v>0.239256276473051</v>
      </c>
      <c r="H959" s="1">
        <v>3.8651446400876699E-2</v>
      </c>
      <c r="I959" s="1">
        <v>1.4964237322490099</v>
      </c>
      <c r="J959" s="50">
        <v>0.119638001949521</v>
      </c>
      <c r="N959" s="21"/>
      <c r="R959" s="21"/>
    </row>
    <row r="960" spans="1:18">
      <c r="A960" s="7" t="s">
        <v>168</v>
      </c>
      <c r="B960" t="s">
        <v>30</v>
      </c>
      <c r="C960" t="s">
        <v>20</v>
      </c>
      <c r="D960" t="s">
        <v>21</v>
      </c>
      <c r="E960" s="1">
        <v>4.6250225212037703</v>
      </c>
      <c r="F960" s="1">
        <v>0.73901984246356001</v>
      </c>
      <c r="G960" s="1">
        <v>0.42590161155927297</v>
      </c>
      <c r="H960" s="1">
        <v>8.5704646810645796E-2</v>
      </c>
      <c r="I960" s="1">
        <v>5.0509241327630399</v>
      </c>
      <c r="J960" s="50">
        <v>0.82472448927420605</v>
      </c>
      <c r="N960" s="21"/>
      <c r="R960" s="21"/>
    </row>
    <row r="961" spans="1:18">
      <c r="A961" s="7" t="s">
        <v>168</v>
      </c>
      <c r="B961" t="s">
        <v>30</v>
      </c>
      <c r="C961" t="s">
        <v>25</v>
      </c>
      <c r="D961" t="s">
        <v>26</v>
      </c>
      <c r="E961" s="1">
        <v>0</v>
      </c>
      <c r="F961" s="1">
        <v>0</v>
      </c>
      <c r="G961" s="1">
        <v>0</v>
      </c>
      <c r="H961" s="1">
        <v>0</v>
      </c>
      <c r="I961" s="1">
        <v>0</v>
      </c>
      <c r="J961" s="50">
        <v>0</v>
      </c>
      <c r="N961" s="21"/>
      <c r="R961" s="21"/>
    </row>
    <row r="962" spans="1:18">
      <c r="A962" s="7" t="s">
        <v>168</v>
      </c>
      <c r="B962" t="s">
        <v>30</v>
      </c>
      <c r="C962" t="s">
        <v>22</v>
      </c>
      <c r="D962" t="s">
        <v>23</v>
      </c>
      <c r="E962" s="1">
        <v>1.25517455143999E-3</v>
      </c>
      <c r="F962" s="1">
        <v>5.3217718059766902E-5</v>
      </c>
      <c r="G962" s="1">
        <v>2.3154252798349801E-3</v>
      </c>
      <c r="H962" s="1">
        <v>8.5170582102539401E-5</v>
      </c>
      <c r="I962" s="1">
        <v>3.5705998312749701E-3</v>
      </c>
      <c r="J962" s="50">
        <v>1.3838830016230601E-4</v>
      </c>
      <c r="N962" s="21"/>
      <c r="R962" s="21"/>
    </row>
    <row r="963" spans="1:18">
      <c r="A963" s="7" t="s">
        <v>169</v>
      </c>
      <c r="B963" t="s">
        <v>30</v>
      </c>
      <c r="C963" t="s">
        <v>2</v>
      </c>
      <c r="D963" t="s">
        <v>3</v>
      </c>
      <c r="E963" s="1">
        <v>7.6369062991306497E-2</v>
      </c>
      <c r="F963" s="1">
        <v>8.8616009029840098E-2</v>
      </c>
      <c r="G963" s="1">
        <v>2.4857470862342301E-2</v>
      </c>
      <c r="H963" s="1">
        <v>1.7232028532286201E-2</v>
      </c>
      <c r="I963" s="1">
        <v>0.10122653385364901</v>
      </c>
      <c r="J963" s="50">
        <v>0.105848037562126</v>
      </c>
      <c r="N963" s="21"/>
      <c r="R963" s="21"/>
    </row>
    <row r="964" spans="1:18">
      <c r="A964" s="7" t="s">
        <v>169</v>
      </c>
      <c r="B964" t="s">
        <v>30</v>
      </c>
      <c r="C964" t="s">
        <v>4</v>
      </c>
      <c r="D964" t="s">
        <v>5</v>
      </c>
      <c r="E964" s="1">
        <v>4.9532207386715703E-5</v>
      </c>
      <c r="F964" s="1">
        <v>2.2848822225134901E-3</v>
      </c>
      <c r="G964" s="1">
        <v>8.6146231589072406E-2</v>
      </c>
      <c r="H964" s="1">
        <v>1.61265087274079</v>
      </c>
      <c r="I964" s="1">
        <v>8.6195763796459102E-2</v>
      </c>
      <c r="J964" s="50">
        <v>1.6149357549633001</v>
      </c>
      <c r="N964" s="21"/>
      <c r="R964" s="21"/>
    </row>
    <row r="965" spans="1:18">
      <c r="A965" s="7" t="s">
        <v>169</v>
      </c>
      <c r="B965" t="s">
        <v>30</v>
      </c>
      <c r="C965" t="s">
        <v>6</v>
      </c>
      <c r="D965" t="s">
        <v>7</v>
      </c>
      <c r="E965" s="1">
        <v>2.7061372975108201E-6</v>
      </c>
      <c r="F965" s="1">
        <v>5.8091745134347697E-6</v>
      </c>
      <c r="G965" s="1">
        <v>0.116320452818134</v>
      </c>
      <c r="H965" s="1">
        <v>0.2577933979334</v>
      </c>
      <c r="I965" s="1">
        <v>0.11632315895543199</v>
      </c>
      <c r="J965" s="50">
        <v>0.25779920710791299</v>
      </c>
      <c r="N965" s="21"/>
      <c r="R965" s="21"/>
    </row>
    <row r="966" spans="1:18">
      <c r="A966" s="7" t="s">
        <v>169</v>
      </c>
      <c r="B966" t="s">
        <v>30</v>
      </c>
      <c r="C966" t="s">
        <v>8</v>
      </c>
      <c r="D966" t="s">
        <v>9</v>
      </c>
      <c r="E966" s="1">
        <v>1.8934762323081701E-2</v>
      </c>
      <c r="F966" s="1">
        <v>6.9289837432842602E-3</v>
      </c>
      <c r="G966" s="1">
        <v>5.1903480966067402E-2</v>
      </c>
      <c r="H966" s="1">
        <v>2.06728473099058E-2</v>
      </c>
      <c r="I966" s="1">
        <v>7.0838243289149103E-2</v>
      </c>
      <c r="J966" s="50">
        <v>2.7601831053190098E-2</v>
      </c>
      <c r="N966" s="21"/>
      <c r="R966" s="21"/>
    </row>
    <row r="967" spans="1:18">
      <c r="A967" s="7" t="s">
        <v>169</v>
      </c>
      <c r="B967" t="s">
        <v>30</v>
      </c>
      <c r="C967" t="s">
        <v>10</v>
      </c>
      <c r="D967" t="s">
        <v>11</v>
      </c>
      <c r="E967" s="1">
        <v>7.5334947206177104E-3</v>
      </c>
      <c r="F967" s="1">
        <v>2.90387907830649E-3</v>
      </c>
      <c r="G967" s="1">
        <v>1.52911917538753E-2</v>
      </c>
      <c r="H967" s="1">
        <v>1.5965463462198699E-2</v>
      </c>
      <c r="I967" s="1">
        <v>2.2824686474493001E-2</v>
      </c>
      <c r="J967" s="50">
        <v>1.88693425405052E-2</v>
      </c>
      <c r="N967" s="21"/>
      <c r="R967" s="21"/>
    </row>
    <row r="968" spans="1:18">
      <c r="A968" s="7" t="s">
        <v>169</v>
      </c>
      <c r="B968" t="s">
        <v>30</v>
      </c>
      <c r="C968" t="s">
        <v>12</v>
      </c>
      <c r="D968" t="s">
        <v>13</v>
      </c>
      <c r="E968" s="1">
        <v>3.9796926072699003E-2</v>
      </c>
      <c r="F968" s="1">
        <v>5.7298325919114598E-3</v>
      </c>
      <c r="G968" s="1">
        <v>1.8043715081470402E-2</v>
      </c>
      <c r="H968" s="1">
        <v>3.2607443612065398E-3</v>
      </c>
      <c r="I968" s="1">
        <v>5.7840641154169398E-2</v>
      </c>
      <c r="J968" s="50">
        <v>8.9905769531179996E-3</v>
      </c>
      <c r="N968" s="21"/>
      <c r="R968" s="21"/>
    </row>
    <row r="969" spans="1:18">
      <c r="A969" s="7" t="s">
        <v>169</v>
      </c>
      <c r="B969" t="s">
        <v>30</v>
      </c>
      <c r="C969" t="s">
        <v>14</v>
      </c>
      <c r="D969" t="s">
        <v>15</v>
      </c>
      <c r="E969" s="1">
        <v>3.0819228664038498E-2</v>
      </c>
      <c r="F969" s="1">
        <v>3.3678537952041898E-2</v>
      </c>
      <c r="G969" s="1">
        <v>0.35499185254125998</v>
      </c>
      <c r="H969" s="1">
        <v>0.21102484139375299</v>
      </c>
      <c r="I969" s="1">
        <v>0.385811081205299</v>
      </c>
      <c r="J969" s="50">
        <v>0.244703379345795</v>
      </c>
      <c r="N969" s="21"/>
      <c r="R969" s="21"/>
    </row>
    <row r="970" spans="1:18">
      <c r="A970" s="7" t="s">
        <v>169</v>
      </c>
      <c r="B970" t="s">
        <v>30</v>
      </c>
      <c r="C970" t="s">
        <v>16</v>
      </c>
      <c r="D970" t="s">
        <v>17</v>
      </c>
      <c r="E970" s="1">
        <v>0.23691391241014301</v>
      </c>
      <c r="F970" s="1">
        <v>3.10593359334215E-2</v>
      </c>
      <c r="G970" s="1">
        <v>0.11354385792513801</v>
      </c>
      <c r="H970" s="1">
        <v>1.3730263681670799E-2</v>
      </c>
      <c r="I970" s="1">
        <v>0.35045777033528103</v>
      </c>
      <c r="J970" s="50">
        <v>4.4789599615092199E-2</v>
      </c>
      <c r="N970" s="21"/>
      <c r="R970" s="21"/>
    </row>
    <row r="971" spans="1:18">
      <c r="A971" s="7" t="s">
        <v>169</v>
      </c>
      <c r="B971" t="s">
        <v>30</v>
      </c>
      <c r="C971" t="s">
        <v>18</v>
      </c>
      <c r="D971" t="s">
        <v>19</v>
      </c>
      <c r="E971" s="1">
        <v>0.666790032693929</v>
      </c>
      <c r="F971" s="1">
        <v>4.3563227607583702E-2</v>
      </c>
      <c r="G971" s="1">
        <v>0.25154589081131201</v>
      </c>
      <c r="H971" s="1">
        <v>4.2677557042775198E-2</v>
      </c>
      <c r="I971" s="1">
        <v>0.91833592350524096</v>
      </c>
      <c r="J971" s="50">
        <v>8.6240784650358907E-2</v>
      </c>
      <c r="N971" s="21"/>
      <c r="R971" s="21"/>
    </row>
    <row r="972" spans="1:18">
      <c r="A972" s="7" t="s">
        <v>169</v>
      </c>
      <c r="B972" t="s">
        <v>30</v>
      </c>
      <c r="C972" t="s">
        <v>20</v>
      </c>
      <c r="D972" t="s">
        <v>21</v>
      </c>
      <c r="E972" s="1">
        <v>0.64895845324284596</v>
      </c>
      <c r="F972" s="1">
        <v>0.10455867885185099</v>
      </c>
      <c r="G972" s="1">
        <v>8.8882949497276001E-3</v>
      </c>
      <c r="H972" s="1">
        <v>1.7960298777884901E-3</v>
      </c>
      <c r="I972" s="1">
        <v>0.65784674819257405</v>
      </c>
      <c r="J972" s="50">
        <v>0.10635470872963899</v>
      </c>
      <c r="N972" s="21"/>
      <c r="R972" s="21"/>
    </row>
    <row r="973" spans="1:18">
      <c r="A973" s="7" t="s">
        <v>169</v>
      </c>
      <c r="B973" t="s">
        <v>30</v>
      </c>
      <c r="C973" t="s">
        <v>25</v>
      </c>
      <c r="D973" t="s">
        <v>26</v>
      </c>
      <c r="E973" s="1">
        <v>0</v>
      </c>
      <c r="F973" s="1">
        <v>0</v>
      </c>
      <c r="G973" s="1">
        <v>0</v>
      </c>
      <c r="H973" s="1">
        <v>0</v>
      </c>
      <c r="I973" s="1">
        <v>0</v>
      </c>
      <c r="J973" s="50">
        <v>0</v>
      </c>
      <c r="N973" s="21"/>
      <c r="R973" s="21"/>
    </row>
    <row r="974" spans="1:18">
      <c r="A974" s="7" t="s">
        <v>169</v>
      </c>
      <c r="B974" t="s">
        <v>30</v>
      </c>
      <c r="C974" t="s">
        <v>22</v>
      </c>
      <c r="D974" t="s">
        <v>23</v>
      </c>
      <c r="E974" s="1">
        <v>1.83025550727603E-3</v>
      </c>
      <c r="F974" s="1">
        <v>8.0067468667928594E-5</v>
      </c>
      <c r="G974" s="1">
        <v>8.5628813258330303E-3</v>
      </c>
      <c r="H974" s="1">
        <v>3.3242361733839702E-4</v>
      </c>
      <c r="I974" s="1">
        <v>1.03931368331091E-2</v>
      </c>
      <c r="J974" s="50">
        <v>4.1249108600632599E-4</v>
      </c>
      <c r="N974" s="21"/>
      <c r="R974" s="21"/>
    </row>
    <row r="975" spans="1:18">
      <c r="A975" s="7" t="s">
        <v>170</v>
      </c>
      <c r="B975" t="s">
        <v>30</v>
      </c>
      <c r="C975" t="s">
        <v>2</v>
      </c>
      <c r="D975" t="s">
        <v>3</v>
      </c>
      <c r="E975" s="1">
        <v>0.14267043181135</v>
      </c>
      <c r="F975" s="1">
        <v>0.16956937978206099</v>
      </c>
      <c r="G975" s="1">
        <v>5.241863295101E-2</v>
      </c>
      <c r="H975" s="1">
        <v>4.8058080559723798E-2</v>
      </c>
      <c r="I975" s="1">
        <v>0.19508906476235999</v>
      </c>
      <c r="J975" s="50">
        <v>0.21762746034178501</v>
      </c>
      <c r="N975" s="21"/>
      <c r="R975" s="21"/>
    </row>
    <row r="976" spans="1:18">
      <c r="A976" s="7" t="s">
        <v>170</v>
      </c>
      <c r="B976" t="s">
        <v>30</v>
      </c>
      <c r="C976" t="s">
        <v>4</v>
      </c>
      <c r="D976" t="s">
        <v>5</v>
      </c>
      <c r="E976" s="1">
        <v>6.7332381407379799E-5</v>
      </c>
      <c r="F976" s="1">
        <v>4.0630653983572702E-3</v>
      </c>
      <c r="G976" s="1">
        <v>0</v>
      </c>
      <c r="H976" s="1">
        <v>0</v>
      </c>
      <c r="I976" s="1">
        <v>6.7332381407379799E-5</v>
      </c>
      <c r="J976" s="50">
        <v>4.0630653983572702E-3</v>
      </c>
      <c r="N976" s="21"/>
      <c r="R976" s="21"/>
    </row>
    <row r="977" spans="1:18">
      <c r="A977" s="7" t="s">
        <v>170</v>
      </c>
      <c r="B977" t="s">
        <v>30</v>
      </c>
      <c r="C977" t="s">
        <v>6</v>
      </c>
      <c r="D977" t="s">
        <v>7</v>
      </c>
      <c r="E977" s="1">
        <v>1.2473630390482E-6</v>
      </c>
      <c r="F977" s="1">
        <v>2.7186042398293799E-6</v>
      </c>
      <c r="G977" s="1">
        <v>3.9293594892696397E-2</v>
      </c>
      <c r="H977" s="1">
        <v>7.9370490733544796E-2</v>
      </c>
      <c r="I977" s="1">
        <v>3.9294842255735402E-2</v>
      </c>
      <c r="J977" s="50">
        <v>7.9373209337784606E-2</v>
      </c>
      <c r="N977" s="21"/>
      <c r="R977" s="21"/>
    </row>
    <row r="978" spans="1:18">
      <c r="A978" s="7" t="s">
        <v>170</v>
      </c>
      <c r="B978" t="s">
        <v>30</v>
      </c>
      <c r="C978" t="s">
        <v>8</v>
      </c>
      <c r="D978" t="s">
        <v>9</v>
      </c>
      <c r="E978" s="1">
        <v>2.6602293761672599E-2</v>
      </c>
      <c r="F978" s="1">
        <v>9.8211504911781908E-3</v>
      </c>
      <c r="G978" s="1">
        <v>4.88571792032177E-2</v>
      </c>
      <c r="H978" s="1">
        <v>1.9674944429215101E-2</v>
      </c>
      <c r="I978" s="1">
        <v>7.5459472964890306E-2</v>
      </c>
      <c r="J978" s="50">
        <v>2.94960949203933E-2</v>
      </c>
      <c r="N978" s="21"/>
      <c r="R978" s="21"/>
    </row>
    <row r="979" spans="1:18">
      <c r="A979" s="7" t="s">
        <v>170</v>
      </c>
      <c r="B979" t="s">
        <v>30</v>
      </c>
      <c r="C979" t="s">
        <v>10</v>
      </c>
      <c r="D979" t="s">
        <v>11</v>
      </c>
      <c r="E979" s="1">
        <v>1.24340901300392E-2</v>
      </c>
      <c r="F979" s="1">
        <v>4.4544625387280198E-3</v>
      </c>
      <c r="G979" s="1">
        <v>1.64550172815453E-2</v>
      </c>
      <c r="H979" s="1">
        <v>1.3900002032520301E-2</v>
      </c>
      <c r="I979" s="1">
        <v>2.8889107411584399E-2</v>
      </c>
      <c r="J979" s="50">
        <v>1.83544645712483E-2</v>
      </c>
      <c r="N979" s="21"/>
      <c r="R979" s="21"/>
    </row>
    <row r="980" spans="1:18">
      <c r="A980" s="7" t="s">
        <v>170</v>
      </c>
      <c r="B980" t="s">
        <v>30</v>
      </c>
      <c r="C980" t="s">
        <v>12</v>
      </c>
      <c r="D980" t="s">
        <v>13</v>
      </c>
      <c r="E980" s="1">
        <v>5.2807079302183597E-2</v>
      </c>
      <c r="F980" s="1">
        <v>7.1918649221985398E-3</v>
      </c>
      <c r="G980" s="1">
        <v>3.9527622159460603E-2</v>
      </c>
      <c r="H980" s="1">
        <v>7.2347482085362196E-3</v>
      </c>
      <c r="I980" s="1">
        <v>9.23347014616442E-2</v>
      </c>
      <c r="J980" s="50">
        <v>1.4426613130734799E-2</v>
      </c>
      <c r="N980" s="21"/>
      <c r="R980" s="21"/>
    </row>
    <row r="981" spans="1:18">
      <c r="A981" s="7" t="s">
        <v>170</v>
      </c>
      <c r="B981" t="s">
        <v>30</v>
      </c>
      <c r="C981" t="s">
        <v>14</v>
      </c>
      <c r="D981" t="s">
        <v>15</v>
      </c>
      <c r="E981" s="1">
        <v>5.23160411290143E-2</v>
      </c>
      <c r="F981" s="1">
        <v>5.8403103299824399E-2</v>
      </c>
      <c r="G981" s="1">
        <v>7.7087792581357603E-2</v>
      </c>
      <c r="H981" s="1">
        <v>4.6977314974276201E-2</v>
      </c>
      <c r="I981" s="1">
        <v>0.12940383371037201</v>
      </c>
      <c r="J981" s="50">
        <v>0.105380418274101</v>
      </c>
      <c r="N981" s="21"/>
      <c r="R981" s="21"/>
    </row>
    <row r="982" spans="1:18">
      <c r="A982" s="7" t="s">
        <v>170</v>
      </c>
      <c r="B982" t="s">
        <v>30</v>
      </c>
      <c r="C982" t="s">
        <v>16</v>
      </c>
      <c r="D982" t="s">
        <v>17</v>
      </c>
      <c r="E982" s="1">
        <v>0.31309131055192102</v>
      </c>
      <c r="F982" s="1">
        <v>4.2694456600278298E-2</v>
      </c>
      <c r="G982" s="1">
        <v>0.102369961129933</v>
      </c>
      <c r="H982" s="1">
        <v>1.56447026480219E-2</v>
      </c>
      <c r="I982" s="1">
        <v>0.41546127168185298</v>
      </c>
      <c r="J982" s="50">
        <v>5.8339159248300097E-2</v>
      </c>
      <c r="N982" s="21"/>
      <c r="R982" s="21"/>
    </row>
    <row r="983" spans="1:18">
      <c r="A983" s="7" t="s">
        <v>170</v>
      </c>
      <c r="B983" t="s">
        <v>30</v>
      </c>
      <c r="C983" t="s">
        <v>18</v>
      </c>
      <c r="D983" t="s">
        <v>19</v>
      </c>
      <c r="E983" s="1">
        <v>0.81838073702151104</v>
      </c>
      <c r="F983" s="1">
        <v>5.3193219297682302E-2</v>
      </c>
      <c r="G983" s="1">
        <v>0.18369187440736001</v>
      </c>
      <c r="H983" s="1">
        <v>3.00241976897021E-2</v>
      </c>
      <c r="I983" s="1">
        <v>1.0020726114288701</v>
      </c>
      <c r="J983" s="50">
        <v>8.3217416987384399E-2</v>
      </c>
      <c r="N983" s="21"/>
      <c r="R983" s="21"/>
    </row>
    <row r="984" spans="1:18">
      <c r="A984" s="7" t="s">
        <v>170</v>
      </c>
      <c r="B984" t="s">
        <v>30</v>
      </c>
      <c r="C984" t="s">
        <v>20</v>
      </c>
      <c r="D984" t="s">
        <v>21</v>
      </c>
      <c r="E984" s="1">
        <v>1.48231050924634</v>
      </c>
      <c r="F984" s="1">
        <v>0.23811320261039401</v>
      </c>
      <c r="G984" s="1">
        <v>0.16809462072379899</v>
      </c>
      <c r="H984" s="1">
        <v>3.3859692939433E-2</v>
      </c>
      <c r="I984" s="1">
        <v>1.6504051299701401</v>
      </c>
      <c r="J984" s="50">
        <v>0.27197289554982701</v>
      </c>
      <c r="N984" s="21"/>
      <c r="R984" s="21"/>
    </row>
    <row r="985" spans="1:18">
      <c r="A985" s="7" t="s">
        <v>170</v>
      </c>
      <c r="B985" t="s">
        <v>30</v>
      </c>
      <c r="C985" t="s">
        <v>25</v>
      </c>
      <c r="D985" t="s">
        <v>26</v>
      </c>
      <c r="E985" s="1">
        <v>0</v>
      </c>
      <c r="F985" s="1">
        <v>0</v>
      </c>
      <c r="G985" s="1">
        <v>0</v>
      </c>
      <c r="H985" s="1">
        <v>0</v>
      </c>
      <c r="I985" s="1">
        <v>0</v>
      </c>
      <c r="J985" s="50">
        <v>0</v>
      </c>
      <c r="N985" s="21"/>
      <c r="R985" s="21"/>
    </row>
    <row r="986" spans="1:18">
      <c r="A986" s="7" t="s">
        <v>170</v>
      </c>
      <c r="B986" t="s">
        <v>30</v>
      </c>
      <c r="C986" t="s">
        <v>22</v>
      </c>
      <c r="D986" t="s">
        <v>23</v>
      </c>
      <c r="E986" s="1">
        <v>8.6747190976385103E-4</v>
      </c>
      <c r="F986" s="1">
        <v>3.7119121907279398E-5</v>
      </c>
      <c r="G986" s="1">
        <v>9.6168219604732903E-4</v>
      </c>
      <c r="H986" s="1">
        <v>3.6604302960620401E-5</v>
      </c>
      <c r="I986" s="1">
        <v>1.8291541058111801E-3</v>
      </c>
      <c r="J986" s="50">
        <v>7.3723424867899799E-5</v>
      </c>
      <c r="N986" s="21"/>
      <c r="R986" s="21"/>
    </row>
    <row r="987" spans="1:18">
      <c r="A987" s="7" t="s">
        <v>85</v>
      </c>
      <c r="B987" t="s">
        <v>30</v>
      </c>
      <c r="C987" t="s">
        <v>2</v>
      </c>
      <c r="D987" t="s">
        <v>3</v>
      </c>
      <c r="E987" s="1">
        <v>0.22418047167032201</v>
      </c>
      <c r="F987" s="1">
        <v>0.265208104487061</v>
      </c>
      <c r="G987" s="1">
        <v>3.0588618385275601E-2</v>
      </c>
      <c r="H987" s="1">
        <v>2.8018579085879101E-2</v>
      </c>
      <c r="I987" s="1">
        <v>0.254769090055598</v>
      </c>
      <c r="J987" s="50">
        <v>0.29322668357294002</v>
      </c>
      <c r="N987" s="21"/>
      <c r="R987" s="21"/>
    </row>
    <row r="988" spans="1:18">
      <c r="A988" s="7" t="s">
        <v>85</v>
      </c>
      <c r="B988" t="s">
        <v>30</v>
      </c>
      <c r="C988" t="s">
        <v>4</v>
      </c>
      <c r="D988" t="s">
        <v>5</v>
      </c>
      <c r="E988" s="1">
        <v>5.6334448227306298E-5</v>
      </c>
      <c r="F988" s="1">
        <v>3.6788343440091798E-3</v>
      </c>
      <c r="G988" s="1">
        <v>7.7577507500351496E-5</v>
      </c>
      <c r="H988" s="1">
        <v>1.4644713512698799E-3</v>
      </c>
      <c r="I988" s="1">
        <v>1.33911955727658E-4</v>
      </c>
      <c r="J988" s="50">
        <v>5.1433056952790599E-3</v>
      </c>
      <c r="N988" s="21"/>
      <c r="R988" s="21"/>
    </row>
    <row r="989" spans="1:18">
      <c r="A989" s="7" t="s">
        <v>85</v>
      </c>
      <c r="B989" t="s">
        <v>30</v>
      </c>
      <c r="C989" t="s">
        <v>6</v>
      </c>
      <c r="D989" t="s">
        <v>7</v>
      </c>
      <c r="E989" s="1">
        <v>2.1926632592992199E-6</v>
      </c>
      <c r="F989" s="1">
        <v>4.6802624526100302E-6</v>
      </c>
      <c r="G989" s="1">
        <v>2.5873723571674602E-3</v>
      </c>
      <c r="H989" s="1">
        <v>5.7222788830409198E-3</v>
      </c>
      <c r="I989" s="1">
        <v>2.5895650204267599E-3</v>
      </c>
      <c r="J989" s="50">
        <v>5.7269591454935298E-3</v>
      </c>
      <c r="N989" s="21"/>
      <c r="R989" s="21"/>
    </row>
    <row r="990" spans="1:18">
      <c r="A990" s="7" t="s">
        <v>85</v>
      </c>
      <c r="B990" t="s">
        <v>30</v>
      </c>
      <c r="C990" t="s">
        <v>8</v>
      </c>
      <c r="D990" t="s">
        <v>9</v>
      </c>
      <c r="E990" s="1">
        <v>4.2676843960229603E-2</v>
      </c>
      <c r="F990" s="1">
        <v>1.5645985806125501E-2</v>
      </c>
      <c r="G990" s="1">
        <v>9.6364718067231098E-2</v>
      </c>
      <c r="H990" s="1">
        <v>3.84035933942991E-2</v>
      </c>
      <c r="I990" s="1">
        <v>0.13904156202746101</v>
      </c>
      <c r="J990" s="50">
        <v>5.4049579200424601E-2</v>
      </c>
      <c r="N990" s="21"/>
      <c r="R990" s="21"/>
    </row>
    <row r="991" spans="1:18">
      <c r="A991" s="7" t="s">
        <v>85</v>
      </c>
      <c r="B991" t="s">
        <v>30</v>
      </c>
      <c r="C991" t="s">
        <v>10</v>
      </c>
      <c r="D991" t="s">
        <v>11</v>
      </c>
      <c r="E991" s="1">
        <v>1.8889220778224702E-2</v>
      </c>
      <c r="F991" s="1">
        <v>6.6228720365826997E-3</v>
      </c>
      <c r="G991" s="1">
        <v>2.3589032410131099E-2</v>
      </c>
      <c r="H991" s="1">
        <v>1.53661459634401E-2</v>
      </c>
      <c r="I991" s="1">
        <v>4.2478253188355797E-2</v>
      </c>
      <c r="J991" s="50">
        <v>2.19890180000228E-2</v>
      </c>
      <c r="N991" s="21"/>
      <c r="R991" s="21"/>
    </row>
    <row r="992" spans="1:18">
      <c r="A992" s="7" t="s">
        <v>85</v>
      </c>
      <c r="B992" t="s">
        <v>30</v>
      </c>
      <c r="C992" t="s">
        <v>12</v>
      </c>
      <c r="D992" t="s">
        <v>13</v>
      </c>
      <c r="E992" s="1">
        <v>9.0533896449961598E-2</v>
      </c>
      <c r="F992" s="1">
        <v>1.24537550489555E-2</v>
      </c>
      <c r="G992" s="1">
        <v>5.4394905934989898E-2</v>
      </c>
      <c r="H992" s="1">
        <v>9.7759969060871397E-3</v>
      </c>
      <c r="I992" s="1">
        <v>0.14492880238495101</v>
      </c>
      <c r="J992" s="50">
        <v>2.22297519550426E-2</v>
      </c>
      <c r="N992" s="21"/>
      <c r="R992" s="21"/>
    </row>
    <row r="993" spans="1:18">
      <c r="A993" s="7" t="s">
        <v>85</v>
      </c>
      <c r="B993" t="s">
        <v>30</v>
      </c>
      <c r="C993" t="s">
        <v>14</v>
      </c>
      <c r="D993" t="s">
        <v>15</v>
      </c>
      <c r="E993" s="1">
        <v>7.4187195102855596E-2</v>
      </c>
      <c r="F993" s="1">
        <v>8.1778572572000302E-2</v>
      </c>
      <c r="G993" s="1">
        <v>3.08911587741603E-2</v>
      </c>
      <c r="H993" s="1">
        <v>1.8008867569916098E-2</v>
      </c>
      <c r="I993" s="1">
        <v>0.105078353877016</v>
      </c>
      <c r="J993" s="50">
        <v>9.97874401419164E-2</v>
      </c>
      <c r="N993" s="21"/>
      <c r="R993" s="21"/>
    </row>
    <row r="994" spans="1:18">
      <c r="A994" s="7" t="s">
        <v>85</v>
      </c>
      <c r="B994" t="s">
        <v>30</v>
      </c>
      <c r="C994" t="s">
        <v>16</v>
      </c>
      <c r="D994" t="s">
        <v>17</v>
      </c>
      <c r="E994" s="1">
        <v>1.7294996219338299</v>
      </c>
      <c r="F994" s="1">
        <v>0.21692848376228599</v>
      </c>
      <c r="G994" s="1">
        <v>0.80866929566561196</v>
      </c>
      <c r="H994" s="1">
        <v>8.40184308879037E-2</v>
      </c>
      <c r="I994" s="1">
        <v>2.5381689175994402</v>
      </c>
      <c r="J994" s="50">
        <v>0.30094691465019002</v>
      </c>
      <c r="N994" s="21"/>
      <c r="R994" s="21"/>
    </row>
    <row r="995" spans="1:18">
      <c r="A995" s="7" t="s">
        <v>85</v>
      </c>
      <c r="B995" t="s">
        <v>30</v>
      </c>
      <c r="C995" t="s">
        <v>18</v>
      </c>
      <c r="D995" t="s">
        <v>19</v>
      </c>
      <c r="E995" s="1">
        <v>2.4009862961111401</v>
      </c>
      <c r="F995" s="1">
        <v>0.15739870577811099</v>
      </c>
      <c r="G995" s="1">
        <v>1.5435213223034401</v>
      </c>
      <c r="H995" s="1">
        <v>0.26257562807735302</v>
      </c>
      <c r="I995" s="1">
        <v>3.9445076184145802</v>
      </c>
      <c r="J995" s="50">
        <v>0.41997433385546401</v>
      </c>
      <c r="N995" s="21"/>
      <c r="R995" s="21"/>
    </row>
    <row r="996" spans="1:18">
      <c r="A996" s="7" t="s">
        <v>85</v>
      </c>
      <c r="B996" t="s">
        <v>30</v>
      </c>
      <c r="C996" t="s">
        <v>20</v>
      </c>
      <c r="D996" t="s">
        <v>21</v>
      </c>
      <c r="E996" s="1">
        <v>2.0825259517324</v>
      </c>
      <c r="F996" s="1">
        <v>0.33617757646123902</v>
      </c>
      <c r="G996" s="1">
        <v>4.3588381231299302E-2</v>
      </c>
      <c r="H996" s="1">
        <v>8.81052985568977E-3</v>
      </c>
      <c r="I996" s="1">
        <v>2.1261143329637</v>
      </c>
      <c r="J996" s="50">
        <v>0.344988106316929</v>
      </c>
      <c r="N996" s="21"/>
      <c r="R996" s="21"/>
    </row>
    <row r="997" spans="1:18">
      <c r="A997" s="7" t="s">
        <v>85</v>
      </c>
      <c r="B997" t="s">
        <v>30</v>
      </c>
      <c r="C997" t="s">
        <v>25</v>
      </c>
      <c r="D997" t="s">
        <v>26</v>
      </c>
      <c r="E997" s="1">
        <v>0</v>
      </c>
      <c r="F997" s="1">
        <v>0</v>
      </c>
      <c r="G997" s="1">
        <v>0</v>
      </c>
      <c r="H997" s="1">
        <v>0</v>
      </c>
      <c r="I997" s="1">
        <v>0</v>
      </c>
      <c r="J997" s="50">
        <v>0</v>
      </c>
      <c r="N997" s="21"/>
      <c r="R997" s="21"/>
    </row>
    <row r="998" spans="1:18">
      <c r="A998" s="7" t="s">
        <v>85</v>
      </c>
      <c r="B998" t="s">
        <v>30</v>
      </c>
      <c r="C998" t="s">
        <v>22</v>
      </c>
      <c r="D998" t="s">
        <v>23</v>
      </c>
      <c r="E998" s="1">
        <v>3.0465777457337698E-3</v>
      </c>
      <c r="F998" s="1">
        <v>1.3373626470578501E-4</v>
      </c>
      <c r="G998" s="1">
        <v>1.2997292387104099E-2</v>
      </c>
      <c r="H998" s="1">
        <v>5.1102776928571895E-4</v>
      </c>
      <c r="I998" s="1">
        <v>1.6043870132837899E-2</v>
      </c>
      <c r="J998" s="50">
        <v>6.4476403399150398E-4</v>
      </c>
      <c r="N998" s="21"/>
      <c r="R998" s="21"/>
    </row>
    <row r="999" spans="1:18">
      <c r="A999" s="7" t="s">
        <v>171</v>
      </c>
      <c r="B999" t="s">
        <v>30</v>
      </c>
      <c r="C999" t="s">
        <v>2</v>
      </c>
      <c r="D999" t="s">
        <v>3</v>
      </c>
      <c r="E999" s="1">
        <v>0.41519486542985801</v>
      </c>
      <c r="F999" s="1">
        <v>0.48522419145822199</v>
      </c>
      <c r="G999" s="1">
        <v>8.2881851341216006E-2</v>
      </c>
      <c r="H999" s="1">
        <v>7.2084703478164397E-2</v>
      </c>
      <c r="I999" s="1">
        <v>0.49807671677107401</v>
      </c>
      <c r="J999" s="50">
        <v>0.55730889493638602</v>
      </c>
      <c r="N999" s="21"/>
      <c r="R999" s="21"/>
    </row>
    <row r="1000" spans="1:18">
      <c r="A1000" s="7" t="s">
        <v>171</v>
      </c>
      <c r="B1000" t="s">
        <v>30</v>
      </c>
      <c r="C1000" t="s">
        <v>4</v>
      </c>
      <c r="D1000" t="s">
        <v>5</v>
      </c>
      <c r="E1000" s="1">
        <v>9.5258625589169106E-5</v>
      </c>
      <c r="F1000" s="1">
        <v>4.3287031674238297E-3</v>
      </c>
      <c r="G1000" s="1">
        <v>2.5671485043518501E-4</v>
      </c>
      <c r="H1000" s="1">
        <v>4.8609584716494602E-3</v>
      </c>
      <c r="I1000" s="1">
        <v>3.5197347602435399E-4</v>
      </c>
      <c r="J1000" s="50">
        <v>9.1896616390732908E-3</v>
      </c>
      <c r="N1000" s="21"/>
      <c r="R1000" s="21"/>
    </row>
    <row r="1001" spans="1:18">
      <c r="A1001" s="7" t="s">
        <v>171</v>
      </c>
      <c r="B1001" t="s">
        <v>30</v>
      </c>
      <c r="C1001" t="s">
        <v>6</v>
      </c>
      <c r="D1001" t="s">
        <v>7</v>
      </c>
      <c r="E1001" s="1">
        <v>3.8056608823912003E-5</v>
      </c>
      <c r="F1001" s="1">
        <v>8.1873633180694E-5</v>
      </c>
      <c r="G1001" s="1">
        <v>4.1863330050691498</v>
      </c>
      <c r="H1001" s="1">
        <v>6.8719416422690696</v>
      </c>
      <c r="I1001" s="1">
        <v>4.1863710616779697</v>
      </c>
      <c r="J1001" s="50">
        <v>6.8720235159022502</v>
      </c>
      <c r="N1001" s="21"/>
      <c r="R1001" s="21"/>
    </row>
    <row r="1002" spans="1:18">
      <c r="A1002" s="7" t="s">
        <v>171</v>
      </c>
      <c r="B1002" t="s">
        <v>30</v>
      </c>
      <c r="C1002" t="s">
        <v>8</v>
      </c>
      <c r="D1002" t="s">
        <v>9</v>
      </c>
      <c r="E1002" s="1">
        <v>5.3226048574960702E-2</v>
      </c>
      <c r="F1002" s="1">
        <v>1.945214171381E-2</v>
      </c>
      <c r="G1002" s="1">
        <v>7.9532368878791601E-2</v>
      </c>
      <c r="H1002" s="1">
        <v>3.1580794602218902E-2</v>
      </c>
      <c r="I1002" s="1">
        <v>0.132758417453752</v>
      </c>
      <c r="J1002" s="50">
        <v>5.1032936316028898E-2</v>
      </c>
      <c r="N1002" s="21"/>
      <c r="R1002" s="21"/>
    </row>
    <row r="1003" spans="1:18">
      <c r="A1003" s="7" t="s">
        <v>171</v>
      </c>
      <c r="B1003" t="s">
        <v>30</v>
      </c>
      <c r="C1003" t="s">
        <v>10</v>
      </c>
      <c r="D1003" t="s">
        <v>11</v>
      </c>
      <c r="E1003" s="1">
        <v>2.95758353915925E-2</v>
      </c>
      <c r="F1003" s="1">
        <v>1.0418257379265199E-2</v>
      </c>
      <c r="G1003" s="1">
        <v>4.6774422634612303E-2</v>
      </c>
      <c r="H1003" s="1">
        <v>3.04273809385E-2</v>
      </c>
      <c r="I1003" s="1">
        <v>7.6350258026204806E-2</v>
      </c>
      <c r="J1003" s="50">
        <v>4.08456383177652E-2</v>
      </c>
      <c r="N1003" s="21"/>
      <c r="R1003" s="21"/>
    </row>
    <row r="1004" spans="1:18">
      <c r="A1004" s="7" t="s">
        <v>171</v>
      </c>
      <c r="B1004" t="s">
        <v>30</v>
      </c>
      <c r="C1004" t="s">
        <v>12</v>
      </c>
      <c r="D1004" t="s">
        <v>13</v>
      </c>
      <c r="E1004" s="1">
        <v>0.12509593688529899</v>
      </c>
      <c r="F1004" s="1">
        <v>1.6824765730622901E-2</v>
      </c>
      <c r="G1004" s="1">
        <v>6.0413776184835399E-2</v>
      </c>
      <c r="H1004" s="1">
        <v>1.07646312710072E-2</v>
      </c>
      <c r="I1004" s="1">
        <v>0.185509713070134</v>
      </c>
      <c r="J1004" s="50">
        <v>2.75893970016301E-2</v>
      </c>
      <c r="N1004" s="21"/>
      <c r="R1004" s="21"/>
    </row>
    <row r="1005" spans="1:18">
      <c r="A1005" s="7" t="s">
        <v>171</v>
      </c>
      <c r="B1005" t="s">
        <v>30</v>
      </c>
      <c r="C1005" t="s">
        <v>14</v>
      </c>
      <c r="D1005" t="s">
        <v>15</v>
      </c>
      <c r="E1005" s="1">
        <v>0.106649484777633</v>
      </c>
      <c r="F1005" s="1">
        <v>0.11705987849167</v>
      </c>
      <c r="G1005" s="1">
        <v>0.117984319001447</v>
      </c>
      <c r="H1005" s="1">
        <v>6.9114499516423594E-2</v>
      </c>
      <c r="I1005" s="1">
        <v>0.22463380377907999</v>
      </c>
      <c r="J1005" s="50">
        <v>0.186174378008093</v>
      </c>
      <c r="N1005" s="21"/>
      <c r="R1005" s="21"/>
    </row>
    <row r="1006" spans="1:18">
      <c r="A1006" s="7" t="s">
        <v>171</v>
      </c>
      <c r="B1006" t="s">
        <v>30</v>
      </c>
      <c r="C1006" t="s">
        <v>16</v>
      </c>
      <c r="D1006" t="s">
        <v>17</v>
      </c>
      <c r="E1006" s="1">
        <v>0.77595593548032105</v>
      </c>
      <c r="F1006" s="1">
        <v>9.9961291158680299E-2</v>
      </c>
      <c r="G1006" s="1">
        <v>0.34290734148743801</v>
      </c>
      <c r="H1006" s="1">
        <v>4.1047034516652599E-2</v>
      </c>
      <c r="I1006" s="1">
        <v>1.11886327696776</v>
      </c>
      <c r="J1006" s="50">
        <v>0.141008325675333</v>
      </c>
      <c r="N1006" s="21"/>
      <c r="R1006" s="21"/>
    </row>
    <row r="1007" spans="1:18">
      <c r="A1007" s="7" t="s">
        <v>171</v>
      </c>
      <c r="B1007" t="s">
        <v>30</v>
      </c>
      <c r="C1007" t="s">
        <v>18</v>
      </c>
      <c r="D1007" t="s">
        <v>19</v>
      </c>
      <c r="E1007" s="1">
        <v>3.9392700879041298</v>
      </c>
      <c r="F1007" s="1">
        <v>0.25761395960262601</v>
      </c>
      <c r="G1007" s="1">
        <v>1.8028195049806399</v>
      </c>
      <c r="H1007" s="1">
        <v>0.30941135443492201</v>
      </c>
      <c r="I1007" s="1">
        <v>5.7420895928847697</v>
      </c>
      <c r="J1007" s="50">
        <v>0.56702531403754797</v>
      </c>
      <c r="N1007" s="21"/>
      <c r="R1007" s="21"/>
    </row>
    <row r="1008" spans="1:18">
      <c r="A1008" s="7" t="s">
        <v>171</v>
      </c>
      <c r="B1008" t="s">
        <v>30</v>
      </c>
      <c r="C1008" t="s">
        <v>20</v>
      </c>
      <c r="D1008" t="s">
        <v>21</v>
      </c>
      <c r="E1008" s="1">
        <v>4.8783257147108703</v>
      </c>
      <c r="F1008" s="1">
        <v>0.78787115213685199</v>
      </c>
      <c r="G1008" s="1">
        <v>0.595817725256655</v>
      </c>
      <c r="H1008" s="1">
        <v>0.120544388163826</v>
      </c>
      <c r="I1008" s="1">
        <v>5.4741434399675297</v>
      </c>
      <c r="J1008" s="50">
        <v>0.90841554030067795</v>
      </c>
      <c r="N1008" s="21"/>
      <c r="R1008" s="21"/>
    </row>
    <row r="1009" spans="1:18">
      <c r="A1009" s="7" t="s">
        <v>171</v>
      </c>
      <c r="B1009" t="s">
        <v>30</v>
      </c>
      <c r="C1009" t="s">
        <v>25</v>
      </c>
      <c r="D1009" t="s">
        <v>26</v>
      </c>
      <c r="E1009" s="1">
        <v>0</v>
      </c>
      <c r="F1009" s="1">
        <v>0</v>
      </c>
      <c r="G1009" s="1">
        <v>0</v>
      </c>
      <c r="H1009" s="1">
        <v>0</v>
      </c>
      <c r="I1009" s="1">
        <v>0</v>
      </c>
      <c r="J1009" s="50">
        <v>0</v>
      </c>
      <c r="N1009" s="21"/>
      <c r="R1009" s="21"/>
    </row>
    <row r="1010" spans="1:18">
      <c r="A1010" s="7" t="s">
        <v>171</v>
      </c>
      <c r="B1010" t="s">
        <v>30</v>
      </c>
      <c r="C1010" t="s">
        <v>22</v>
      </c>
      <c r="D1010" t="s">
        <v>23</v>
      </c>
      <c r="E1010" s="1">
        <v>3.6104561421386001E-3</v>
      </c>
      <c r="F1010" s="1">
        <v>1.59376794592667E-4</v>
      </c>
      <c r="G1010" s="1">
        <v>1.6414301339712199E-2</v>
      </c>
      <c r="H1010" s="1">
        <v>6.4665537532282902E-4</v>
      </c>
      <c r="I1010" s="1">
        <v>2.00247574818508E-2</v>
      </c>
      <c r="J1010" s="50">
        <v>8.0603216991549599E-4</v>
      </c>
      <c r="N1010" s="21"/>
      <c r="R1010" s="21"/>
    </row>
    <row r="1011" spans="1:18">
      <c r="A1011" s="7" t="s">
        <v>172</v>
      </c>
      <c r="B1011" t="s">
        <v>30</v>
      </c>
      <c r="C1011" t="s">
        <v>2</v>
      </c>
      <c r="D1011" t="s">
        <v>3</v>
      </c>
      <c r="E1011" s="1">
        <v>0.16458890610031601</v>
      </c>
      <c r="F1011" s="1">
        <v>0.19214096285299301</v>
      </c>
      <c r="G1011" s="1">
        <v>2.42214956514177E-2</v>
      </c>
      <c r="H1011" s="1">
        <v>2.2075817225798801E-2</v>
      </c>
      <c r="I1011" s="1">
        <v>0.188810401751733</v>
      </c>
      <c r="J1011" s="50">
        <v>0.214216780078792</v>
      </c>
      <c r="N1011" s="21"/>
      <c r="R1011" s="21"/>
    </row>
    <row r="1012" spans="1:18">
      <c r="A1012" s="7" t="s">
        <v>172</v>
      </c>
      <c r="B1012" t="s">
        <v>30</v>
      </c>
      <c r="C1012" t="s">
        <v>4</v>
      </c>
      <c r="D1012" t="s">
        <v>5</v>
      </c>
      <c r="E1012" s="1">
        <v>4.3211223727738399E-5</v>
      </c>
      <c r="F1012" s="1">
        <v>1.8243239620114699E-3</v>
      </c>
      <c r="G1012" s="1">
        <v>0</v>
      </c>
      <c r="H1012" s="1">
        <v>0</v>
      </c>
      <c r="I1012" s="1">
        <v>4.3211223727738399E-5</v>
      </c>
      <c r="J1012" s="50">
        <v>1.8243239620114699E-3</v>
      </c>
      <c r="N1012" s="21"/>
      <c r="R1012" s="21"/>
    </row>
    <row r="1013" spans="1:18">
      <c r="A1013" s="7" t="s">
        <v>172</v>
      </c>
      <c r="B1013" t="s">
        <v>30</v>
      </c>
      <c r="C1013" t="s">
        <v>6</v>
      </c>
      <c r="D1013" t="s">
        <v>7</v>
      </c>
      <c r="E1013" s="1">
        <v>7.8104213468249497E-7</v>
      </c>
      <c r="F1013" s="1">
        <v>1.74063314699561E-6</v>
      </c>
      <c r="G1013" s="1">
        <v>1.8459476973498801E-2</v>
      </c>
      <c r="H1013" s="1">
        <v>3.0338518384244999E-2</v>
      </c>
      <c r="I1013" s="1">
        <v>1.8460258015633502E-2</v>
      </c>
      <c r="J1013" s="50">
        <v>3.0340259017391999E-2</v>
      </c>
      <c r="N1013" s="21"/>
      <c r="R1013" s="21"/>
    </row>
    <row r="1014" spans="1:18">
      <c r="A1014" s="7" t="s">
        <v>172</v>
      </c>
      <c r="B1014" t="s">
        <v>30</v>
      </c>
      <c r="C1014" t="s">
        <v>8</v>
      </c>
      <c r="D1014" t="s">
        <v>9</v>
      </c>
      <c r="E1014" s="1">
        <v>3.0141267629031899E-2</v>
      </c>
      <c r="F1014" s="1">
        <v>1.1018213469839999E-2</v>
      </c>
      <c r="G1014" s="1">
        <v>0.15259524234358801</v>
      </c>
      <c r="H1014" s="1">
        <v>6.0604027003642598E-2</v>
      </c>
      <c r="I1014" s="1">
        <v>0.18273650997262</v>
      </c>
      <c r="J1014" s="50">
        <v>7.1622240473482604E-2</v>
      </c>
      <c r="N1014" s="21"/>
      <c r="R1014" s="21"/>
    </row>
    <row r="1015" spans="1:18">
      <c r="A1015" s="7" t="s">
        <v>172</v>
      </c>
      <c r="B1015" t="s">
        <v>30</v>
      </c>
      <c r="C1015" t="s">
        <v>10</v>
      </c>
      <c r="D1015" t="s">
        <v>11</v>
      </c>
      <c r="E1015" s="1">
        <v>1.1890136263704399E-2</v>
      </c>
      <c r="F1015" s="1">
        <v>4.2806999900032901E-3</v>
      </c>
      <c r="G1015" s="1">
        <v>2.00477348364183E-2</v>
      </c>
      <c r="H1015" s="1">
        <v>2.38278779375935E-2</v>
      </c>
      <c r="I1015" s="1">
        <v>3.1937871100122597E-2</v>
      </c>
      <c r="J1015" s="50">
        <v>2.8108577927596801E-2</v>
      </c>
      <c r="N1015" s="21"/>
      <c r="R1015" s="21"/>
    </row>
    <row r="1016" spans="1:18">
      <c r="A1016" s="7" t="s">
        <v>172</v>
      </c>
      <c r="B1016" t="s">
        <v>30</v>
      </c>
      <c r="C1016" t="s">
        <v>12</v>
      </c>
      <c r="D1016" t="s">
        <v>13</v>
      </c>
      <c r="E1016" s="1">
        <v>5.7994720002661697E-2</v>
      </c>
      <c r="F1016" s="1">
        <v>8.0286117472847997E-3</v>
      </c>
      <c r="G1016" s="1">
        <v>3.3816989409259202E-2</v>
      </c>
      <c r="H1016" s="1">
        <v>6.0126535813236201E-3</v>
      </c>
      <c r="I1016" s="1">
        <v>9.1811709411920905E-2</v>
      </c>
      <c r="J1016" s="50">
        <v>1.40412653286084E-2</v>
      </c>
      <c r="N1016" s="21"/>
      <c r="R1016" s="21"/>
    </row>
    <row r="1017" spans="1:18">
      <c r="A1017" s="7" t="s">
        <v>172</v>
      </c>
      <c r="B1017" t="s">
        <v>30</v>
      </c>
      <c r="C1017" t="s">
        <v>14</v>
      </c>
      <c r="D1017" t="s">
        <v>15</v>
      </c>
      <c r="E1017" s="1">
        <v>7.4032974240762994E-2</v>
      </c>
      <c r="F1017" s="1">
        <v>8.0863602566073403E-2</v>
      </c>
      <c r="G1017" s="1">
        <v>3.3166940773125798E-2</v>
      </c>
      <c r="H1017" s="1">
        <v>1.9143961343613201E-2</v>
      </c>
      <c r="I1017" s="1">
        <v>0.10719991501388899</v>
      </c>
      <c r="J1017" s="50">
        <v>0.100007563909687</v>
      </c>
      <c r="N1017" s="21"/>
      <c r="R1017" s="21"/>
    </row>
    <row r="1018" spans="1:18">
      <c r="A1018" s="7" t="s">
        <v>172</v>
      </c>
      <c r="B1018" t="s">
        <v>30</v>
      </c>
      <c r="C1018" t="s">
        <v>16</v>
      </c>
      <c r="D1018" t="s">
        <v>17</v>
      </c>
      <c r="E1018" s="1">
        <v>1.8291085499701201</v>
      </c>
      <c r="F1018" s="1">
        <v>0.22636666370401301</v>
      </c>
      <c r="G1018" s="1">
        <v>0.82744095234292303</v>
      </c>
      <c r="H1018" s="1">
        <v>8.3985274587153297E-2</v>
      </c>
      <c r="I1018" s="1">
        <v>2.6565495023130401</v>
      </c>
      <c r="J1018" s="50">
        <v>0.31035193829116597</v>
      </c>
      <c r="N1018" s="21"/>
      <c r="R1018" s="21"/>
    </row>
    <row r="1019" spans="1:18">
      <c r="A1019" s="7" t="s">
        <v>172</v>
      </c>
      <c r="B1019" t="s">
        <v>30</v>
      </c>
      <c r="C1019" t="s">
        <v>18</v>
      </c>
      <c r="D1019" t="s">
        <v>19</v>
      </c>
      <c r="E1019" s="1">
        <v>15.3678033727138</v>
      </c>
      <c r="F1019" s="1">
        <v>1.0053113084638099</v>
      </c>
      <c r="G1019" s="1">
        <v>12.725267991356001</v>
      </c>
      <c r="H1019" s="1">
        <v>2.1830447301607498</v>
      </c>
      <c r="I1019" s="1">
        <v>28.0930713640698</v>
      </c>
      <c r="J1019" s="50">
        <v>3.1883560386245602</v>
      </c>
      <c r="N1019" s="21"/>
      <c r="R1019" s="21"/>
    </row>
    <row r="1020" spans="1:18">
      <c r="A1020" s="7" t="s">
        <v>172</v>
      </c>
      <c r="B1020" t="s">
        <v>30</v>
      </c>
      <c r="C1020" t="s">
        <v>20</v>
      </c>
      <c r="D1020" t="s">
        <v>21</v>
      </c>
      <c r="E1020" s="1">
        <v>1.2799930908931401</v>
      </c>
      <c r="F1020" s="1">
        <v>0.20672839459632</v>
      </c>
      <c r="G1020" s="1">
        <v>7.7624979194078306E-2</v>
      </c>
      <c r="H1020" s="1">
        <v>1.5704097202343E-2</v>
      </c>
      <c r="I1020" s="1">
        <v>1.35761807008722</v>
      </c>
      <c r="J1020" s="50">
        <v>0.22243249179866301</v>
      </c>
      <c r="N1020" s="21"/>
      <c r="R1020" s="21"/>
    </row>
    <row r="1021" spans="1:18">
      <c r="A1021" s="7" t="s">
        <v>172</v>
      </c>
      <c r="B1021" t="s">
        <v>30</v>
      </c>
      <c r="C1021" t="s">
        <v>25</v>
      </c>
      <c r="D1021" t="s">
        <v>26</v>
      </c>
      <c r="E1021" s="1">
        <v>0</v>
      </c>
      <c r="F1021" s="1">
        <v>0</v>
      </c>
      <c r="G1021" s="1">
        <v>0</v>
      </c>
      <c r="H1021" s="1">
        <v>0</v>
      </c>
      <c r="I1021" s="1">
        <v>0</v>
      </c>
      <c r="J1021" s="50">
        <v>0</v>
      </c>
      <c r="N1021" s="21"/>
      <c r="R1021" s="21"/>
    </row>
    <row r="1022" spans="1:18">
      <c r="A1022" s="7" t="s">
        <v>172</v>
      </c>
      <c r="B1022" t="s">
        <v>30</v>
      </c>
      <c r="C1022" t="s">
        <v>22</v>
      </c>
      <c r="D1022" t="s">
        <v>23</v>
      </c>
      <c r="E1022" s="1">
        <v>5.2668956702459002E-3</v>
      </c>
      <c r="F1022" s="1">
        <v>2.3244115562697499E-4</v>
      </c>
      <c r="G1022" s="1">
        <v>3.42570050608898E-2</v>
      </c>
      <c r="H1022" s="1">
        <v>1.3498172429219999E-3</v>
      </c>
      <c r="I1022" s="1">
        <v>3.9523900731135701E-2</v>
      </c>
      <c r="J1022" s="50">
        <v>1.5822583985489701E-3</v>
      </c>
      <c r="N1022" s="21"/>
      <c r="R1022" s="21"/>
    </row>
    <row r="1023" spans="1:18">
      <c r="A1023" s="7" t="s">
        <v>173</v>
      </c>
      <c r="B1023" t="s">
        <v>30</v>
      </c>
      <c r="C1023" t="s">
        <v>2</v>
      </c>
      <c r="D1023" t="s">
        <v>3</v>
      </c>
      <c r="E1023" s="1">
        <v>4.8265137537224903E-2</v>
      </c>
      <c r="F1023" s="1">
        <v>5.65290547853377E-2</v>
      </c>
      <c r="G1023" s="1">
        <v>1.3616015304913499E-2</v>
      </c>
      <c r="H1023" s="1">
        <v>9.6763275467776494E-3</v>
      </c>
      <c r="I1023" s="1">
        <v>6.1881152842138402E-2</v>
      </c>
      <c r="J1023" s="50">
        <v>6.6205382332115398E-2</v>
      </c>
      <c r="N1023" s="21"/>
      <c r="R1023" s="21"/>
    </row>
    <row r="1024" spans="1:18">
      <c r="A1024" s="7" t="s">
        <v>173</v>
      </c>
      <c r="B1024" t="s">
        <v>30</v>
      </c>
      <c r="C1024" t="s">
        <v>4</v>
      </c>
      <c r="D1024" t="s">
        <v>5</v>
      </c>
      <c r="E1024" s="1">
        <v>4.8349155558399198E-5</v>
      </c>
      <c r="F1024" s="1">
        <v>2.01655406257932E-3</v>
      </c>
      <c r="G1024" s="1">
        <v>0</v>
      </c>
      <c r="H1024" s="1">
        <v>0</v>
      </c>
      <c r="I1024" s="1">
        <v>4.8349155558399198E-5</v>
      </c>
      <c r="J1024" s="50">
        <v>2.01655406257932E-3</v>
      </c>
      <c r="N1024" s="21"/>
      <c r="R1024" s="21"/>
    </row>
    <row r="1025" spans="1:18">
      <c r="A1025" s="7" t="s">
        <v>173</v>
      </c>
      <c r="B1025" t="s">
        <v>30</v>
      </c>
      <c r="C1025" t="s">
        <v>6</v>
      </c>
      <c r="D1025" t="s">
        <v>7</v>
      </c>
      <c r="E1025" s="1">
        <v>1.4970431933281801E-7</v>
      </c>
      <c r="F1025" s="1">
        <v>3.3084407907739403E-7</v>
      </c>
      <c r="G1025" s="1">
        <v>3.6710833417855902E-3</v>
      </c>
      <c r="H1025" s="1">
        <v>5.9051622691282104E-3</v>
      </c>
      <c r="I1025" s="1">
        <v>3.6712330461049201E-3</v>
      </c>
      <c r="J1025" s="50">
        <v>5.9054931132072903E-3</v>
      </c>
      <c r="N1025" s="21"/>
      <c r="R1025" s="21"/>
    </row>
    <row r="1026" spans="1:18">
      <c r="A1026" s="7" t="s">
        <v>173</v>
      </c>
      <c r="B1026" t="s">
        <v>30</v>
      </c>
      <c r="C1026" t="s">
        <v>8</v>
      </c>
      <c r="D1026" t="s">
        <v>9</v>
      </c>
      <c r="E1026" s="1">
        <v>6.3833455297299503E-3</v>
      </c>
      <c r="F1026" s="1">
        <v>2.3632041846180598E-3</v>
      </c>
      <c r="G1026" s="1">
        <v>4.3823719681116403E-2</v>
      </c>
      <c r="H1026" s="1">
        <v>1.7756926661110499E-2</v>
      </c>
      <c r="I1026" s="1">
        <v>5.0207065210846398E-2</v>
      </c>
      <c r="J1026" s="50">
        <v>2.0120130845728602E-2</v>
      </c>
      <c r="N1026" s="21"/>
      <c r="R1026" s="21"/>
    </row>
    <row r="1027" spans="1:18">
      <c r="A1027" s="7" t="s">
        <v>173</v>
      </c>
      <c r="B1027" t="s">
        <v>30</v>
      </c>
      <c r="C1027" t="s">
        <v>10</v>
      </c>
      <c r="D1027" t="s">
        <v>11</v>
      </c>
      <c r="E1027" s="1">
        <v>2.9911409671589699E-3</v>
      </c>
      <c r="F1027" s="1">
        <v>1.0558884337299301E-3</v>
      </c>
      <c r="G1027" s="1">
        <v>4.6329077780979996E-3</v>
      </c>
      <c r="H1027" s="1">
        <v>3.6015375039509098E-3</v>
      </c>
      <c r="I1027" s="1">
        <v>7.6240487452569703E-3</v>
      </c>
      <c r="J1027" s="50">
        <v>4.6574259376808399E-3</v>
      </c>
      <c r="N1027" s="21"/>
      <c r="R1027" s="21"/>
    </row>
    <row r="1028" spans="1:18">
      <c r="A1028" s="7" t="s">
        <v>173</v>
      </c>
      <c r="B1028" t="s">
        <v>30</v>
      </c>
      <c r="C1028" t="s">
        <v>12</v>
      </c>
      <c r="D1028" t="s">
        <v>13</v>
      </c>
      <c r="E1028" s="1">
        <v>1.53485540627684E-2</v>
      </c>
      <c r="F1028" s="1">
        <v>2.06160440683619E-3</v>
      </c>
      <c r="G1028" s="1">
        <v>6.4372375954352603E-3</v>
      </c>
      <c r="H1028" s="1">
        <v>1.18591973766764E-3</v>
      </c>
      <c r="I1028" s="1">
        <v>2.1785791658203699E-2</v>
      </c>
      <c r="J1028" s="50">
        <v>3.2475241445038298E-3</v>
      </c>
      <c r="N1028" s="21"/>
      <c r="R1028" s="21"/>
    </row>
    <row r="1029" spans="1:18">
      <c r="A1029" s="7" t="s">
        <v>173</v>
      </c>
      <c r="B1029" t="s">
        <v>30</v>
      </c>
      <c r="C1029" t="s">
        <v>14</v>
      </c>
      <c r="D1029" t="s">
        <v>15</v>
      </c>
      <c r="E1029" s="1">
        <v>1.3897125406009399E-2</v>
      </c>
      <c r="F1029" s="1">
        <v>1.56580159887818E-2</v>
      </c>
      <c r="G1029" s="1">
        <v>2.0528970368309798E-3</v>
      </c>
      <c r="H1029" s="1">
        <v>1.1788923329325001E-3</v>
      </c>
      <c r="I1029" s="1">
        <v>1.59500224428403E-2</v>
      </c>
      <c r="J1029" s="50">
        <v>1.6836908321714299E-2</v>
      </c>
      <c r="N1029" s="21"/>
      <c r="R1029" s="21"/>
    </row>
    <row r="1030" spans="1:18">
      <c r="A1030" s="7" t="s">
        <v>173</v>
      </c>
      <c r="B1030" t="s">
        <v>30</v>
      </c>
      <c r="C1030" t="s">
        <v>16</v>
      </c>
      <c r="D1030" t="s">
        <v>17</v>
      </c>
      <c r="E1030" s="1">
        <v>5.8190079543050499E-2</v>
      </c>
      <c r="F1030" s="1">
        <v>8.1591591570083499E-3</v>
      </c>
      <c r="G1030" s="1">
        <v>4.6357522535652E-2</v>
      </c>
      <c r="H1030" s="1">
        <v>1.01079439352807E-2</v>
      </c>
      <c r="I1030" s="1">
        <v>0.10454760207870201</v>
      </c>
      <c r="J1030" s="50">
        <v>1.82671030922891E-2</v>
      </c>
      <c r="N1030" s="21"/>
      <c r="R1030" s="21"/>
    </row>
    <row r="1031" spans="1:18">
      <c r="A1031" s="7" t="s">
        <v>173</v>
      </c>
      <c r="B1031" t="s">
        <v>30</v>
      </c>
      <c r="C1031" t="s">
        <v>18</v>
      </c>
      <c r="D1031" t="s">
        <v>19</v>
      </c>
      <c r="E1031" s="1">
        <v>0.25045725291966803</v>
      </c>
      <c r="F1031" s="1">
        <v>1.6248621074505702E-2</v>
      </c>
      <c r="G1031" s="1">
        <v>4.5877732858597899E-2</v>
      </c>
      <c r="H1031" s="1">
        <v>7.4149013007901799E-3</v>
      </c>
      <c r="I1031" s="1">
        <v>0.296334985778266</v>
      </c>
      <c r="J1031" s="50">
        <v>2.3663522375295901E-2</v>
      </c>
      <c r="N1031" s="21"/>
      <c r="R1031" s="21"/>
    </row>
    <row r="1032" spans="1:18">
      <c r="A1032" s="7" t="s">
        <v>173</v>
      </c>
      <c r="B1032" t="s">
        <v>30</v>
      </c>
      <c r="C1032" t="s">
        <v>20</v>
      </c>
      <c r="D1032" t="s">
        <v>21</v>
      </c>
      <c r="E1032" s="1">
        <v>0.42911069254100398</v>
      </c>
      <c r="F1032" s="1">
        <v>6.8450926397844905E-2</v>
      </c>
      <c r="G1032" s="1">
        <v>2.4304180890374599E-2</v>
      </c>
      <c r="H1032" s="1">
        <v>4.8844544655114201E-3</v>
      </c>
      <c r="I1032" s="1">
        <v>0.45341487343137898</v>
      </c>
      <c r="J1032" s="50">
        <v>7.3335380863356295E-2</v>
      </c>
      <c r="N1032" s="21"/>
      <c r="R1032" s="21"/>
    </row>
    <row r="1033" spans="1:18">
      <c r="A1033" s="7" t="s">
        <v>173</v>
      </c>
      <c r="B1033" t="s">
        <v>30</v>
      </c>
      <c r="C1033" t="s">
        <v>25</v>
      </c>
      <c r="D1033" t="s">
        <v>26</v>
      </c>
      <c r="E1033" s="1">
        <v>0</v>
      </c>
      <c r="F1033" s="1">
        <v>0</v>
      </c>
      <c r="G1033" s="1">
        <v>0</v>
      </c>
      <c r="H1033" s="1">
        <v>0</v>
      </c>
      <c r="I1033" s="1">
        <v>0</v>
      </c>
      <c r="J1033" s="50">
        <v>0</v>
      </c>
      <c r="N1033" s="21"/>
      <c r="R1033" s="21"/>
    </row>
    <row r="1034" spans="1:18">
      <c r="A1034" s="7" t="s">
        <v>173</v>
      </c>
      <c r="B1034" t="s">
        <v>30</v>
      </c>
      <c r="C1034" t="s">
        <v>22</v>
      </c>
      <c r="D1034" t="s">
        <v>23</v>
      </c>
      <c r="E1034" s="1">
        <v>2.1639057277814699E-4</v>
      </c>
      <c r="F1034" s="1">
        <v>9.1151008442932702E-6</v>
      </c>
      <c r="G1034" s="1">
        <v>8.3413351306268904E-4</v>
      </c>
      <c r="H1034" s="1">
        <v>3.0918516534466598E-5</v>
      </c>
      <c r="I1034" s="1">
        <v>1.05052408584084E-3</v>
      </c>
      <c r="J1034" s="50">
        <v>4.0033617378759899E-5</v>
      </c>
      <c r="N1034" s="21"/>
      <c r="R1034" s="21"/>
    </row>
    <row r="1035" spans="1:18">
      <c r="A1035" s="7" t="s">
        <v>174</v>
      </c>
      <c r="B1035" t="s">
        <v>30</v>
      </c>
      <c r="C1035" t="s">
        <v>2</v>
      </c>
      <c r="D1035" t="s">
        <v>3</v>
      </c>
      <c r="E1035" s="1">
        <v>2.9990860298827901E-2</v>
      </c>
      <c r="F1035" s="1">
        <v>3.45103730120178E-2</v>
      </c>
      <c r="G1035" s="1">
        <v>1.3037849369888201E-2</v>
      </c>
      <c r="H1035" s="1">
        <v>1.03939590821738E-2</v>
      </c>
      <c r="I1035" s="1">
        <v>4.3028709668716102E-2</v>
      </c>
      <c r="J1035" s="50">
        <v>4.4904332094191597E-2</v>
      </c>
      <c r="N1035" s="21"/>
      <c r="R1035" s="21"/>
    </row>
    <row r="1036" spans="1:18">
      <c r="A1036" s="7" t="s">
        <v>174</v>
      </c>
      <c r="B1036" t="s">
        <v>30</v>
      </c>
      <c r="C1036" t="s">
        <v>4</v>
      </c>
      <c r="D1036" t="s">
        <v>5</v>
      </c>
      <c r="E1036" s="1">
        <v>1.7158591955906799E-5</v>
      </c>
      <c r="F1036" s="1">
        <v>7.8977134518184902E-4</v>
      </c>
      <c r="G1036" s="1">
        <v>0</v>
      </c>
      <c r="H1036" s="1">
        <v>0</v>
      </c>
      <c r="I1036" s="1">
        <v>1.7158591955906799E-5</v>
      </c>
      <c r="J1036" s="50">
        <v>7.8977134518184902E-4</v>
      </c>
      <c r="N1036" s="21"/>
      <c r="R1036" s="21"/>
    </row>
    <row r="1037" spans="1:18">
      <c r="A1037" s="7" t="s">
        <v>174</v>
      </c>
      <c r="B1037" t="s">
        <v>30</v>
      </c>
      <c r="C1037" t="s">
        <v>6</v>
      </c>
      <c r="D1037" t="s">
        <v>7</v>
      </c>
      <c r="E1037" s="1">
        <v>2.0810275031120201E-7</v>
      </c>
      <c r="F1037" s="1">
        <v>4.6653512232739198E-7</v>
      </c>
      <c r="G1037" s="1">
        <v>1.15478549772093E-4</v>
      </c>
      <c r="H1037" s="1">
        <v>2.5626659819954898E-4</v>
      </c>
      <c r="I1037" s="1">
        <v>1.1568665252240401E-4</v>
      </c>
      <c r="J1037" s="50">
        <v>2.5673313332187598E-4</v>
      </c>
      <c r="N1037" s="21"/>
      <c r="R1037" s="21"/>
    </row>
    <row r="1038" spans="1:18">
      <c r="A1038" s="7" t="s">
        <v>174</v>
      </c>
      <c r="B1038" t="s">
        <v>30</v>
      </c>
      <c r="C1038" t="s">
        <v>8</v>
      </c>
      <c r="D1038" t="s">
        <v>9</v>
      </c>
      <c r="E1038" s="1">
        <v>9.1296415180928594E-3</v>
      </c>
      <c r="F1038" s="1">
        <v>3.3677473150802001E-3</v>
      </c>
      <c r="G1038" s="1">
        <v>7.4179558614960006E-2</v>
      </c>
      <c r="H1038" s="1">
        <v>2.9976746604292798E-2</v>
      </c>
      <c r="I1038" s="1">
        <v>8.3309200133052902E-2</v>
      </c>
      <c r="J1038" s="50">
        <v>3.3344493919372997E-2</v>
      </c>
      <c r="N1038" s="21"/>
      <c r="R1038" s="21"/>
    </row>
    <row r="1039" spans="1:18">
      <c r="A1039" s="7" t="s">
        <v>174</v>
      </c>
      <c r="B1039" t="s">
        <v>30</v>
      </c>
      <c r="C1039" t="s">
        <v>10</v>
      </c>
      <c r="D1039" t="s">
        <v>11</v>
      </c>
      <c r="E1039" s="1">
        <v>2.9875445956011101E-3</v>
      </c>
      <c r="F1039" s="1">
        <v>1.72574662168111E-3</v>
      </c>
      <c r="G1039" s="1">
        <v>8.7629795220903098E-2</v>
      </c>
      <c r="H1039" s="1">
        <v>7.2145276822846799E-2</v>
      </c>
      <c r="I1039" s="1">
        <v>9.0617339816504203E-2</v>
      </c>
      <c r="J1039" s="50">
        <v>7.3871023444528006E-2</v>
      </c>
      <c r="N1039" s="21"/>
      <c r="R1039" s="21"/>
    </row>
    <row r="1040" spans="1:18">
      <c r="A1040" s="7" t="s">
        <v>174</v>
      </c>
      <c r="B1040" t="s">
        <v>30</v>
      </c>
      <c r="C1040" t="s">
        <v>12</v>
      </c>
      <c r="D1040" t="s">
        <v>13</v>
      </c>
      <c r="E1040" s="1">
        <v>8.9281419516903E-3</v>
      </c>
      <c r="F1040" s="1">
        <v>1.1881381221111099E-3</v>
      </c>
      <c r="G1040" s="1">
        <v>1.3809574353975399E-2</v>
      </c>
      <c r="H1040" s="1">
        <v>2.5628406731063101E-3</v>
      </c>
      <c r="I1040" s="1">
        <v>2.2737716305665699E-2</v>
      </c>
      <c r="J1040" s="50">
        <v>3.75097879521741E-3</v>
      </c>
      <c r="N1040" s="21"/>
      <c r="R1040" s="21"/>
    </row>
    <row r="1041" spans="1:18">
      <c r="A1041" s="7" t="s">
        <v>174</v>
      </c>
      <c r="B1041" t="s">
        <v>30</v>
      </c>
      <c r="C1041" t="s">
        <v>14</v>
      </c>
      <c r="D1041" t="s">
        <v>15</v>
      </c>
      <c r="E1041" s="1">
        <v>1.06676604602886E-2</v>
      </c>
      <c r="F1041" s="1">
        <v>1.19423060497563E-2</v>
      </c>
      <c r="G1041" s="1">
        <v>3.0514386081621499E-2</v>
      </c>
      <c r="H1041" s="1">
        <v>1.8100770163122799E-2</v>
      </c>
      <c r="I1041" s="1">
        <v>4.11820465419101E-2</v>
      </c>
      <c r="J1041" s="50">
        <v>3.0043076212879102E-2</v>
      </c>
      <c r="N1041" s="21"/>
      <c r="R1041" s="21"/>
    </row>
    <row r="1042" spans="1:18">
      <c r="A1042" s="7" t="s">
        <v>174</v>
      </c>
      <c r="B1042" t="s">
        <v>30</v>
      </c>
      <c r="C1042" t="s">
        <v>16</v>
      </c>
      <c r="D1042" t="s">
        <v>17</v>
      </c>
      <c r="E1042" s="1">
        <v>3.6437236096094103E-2</v>
      </c>
      <c r="F1042" s="1">
        <v>5.5089464317018E-3</v>
      </c>
      <c r="G1042" s="1">
        <v>3.1663271891164302E-2</v>
      </c>
      <c r="H1042" s="1">
        <v>6.5814988555069499E-3</v>
      </c>
      <c r="I1042" s="1">
        <v>6.8100507987258405E-2</v>
      </c>
      <c r="J1042" s="50">
        <v>1.20904452872087E-2</v>
      </c>
      <c r="N1042" s="21"/>
      <c r="R1042" s="21"/>
    </row>
    <row r="1043" spans="1:18">
      <c r="A1043" s="7" t="s">
        <v>174</v>
      </c>
      <c r="B1043" t="s">
        <v>30</v>
      </c>
      <c r="C1043" t="s">
        <v>18</v>
      </c>
      <c r="D1043" t="s">
        <v>19</v>
      </c>
      <c r="E1043" s="1">
        <v>0.15331617288525101</v>
      </c>
      <c r="F1043" s="1">
        <v>9.9318518386429609E-3</v>
      </c>
      <c r="G1043" s="1">
        <v>6.6322619634625907E-2</v>
      </c>
      <c r="H1043" s="1">
        <v>1.0792962537011E-2</v>
      </c>
      <c r="I1043" s="1">
        <v>0.219638792519877</v>
      </c>
      <c r="J1043" s="50">
        <v>2.0724814375653999E-2</v>
      </c>
      <c r="N1043" s="21"/>
      <c r="R1043" s="21"/>
    </row>
    <row r="1044" spans="1:18">
      <c r="A1044" s="7" t="s">
        <v>174</v>
      </c>
      <c r="B1044" t="s">
        <v>30</v>
      </c>
      <c r="C1044" t="s">
        <v>20</v>
      </c>
      <c r="D1044" t="s">
        <v>21</v>
      </c>
      <c r="E1044" s="1">
        <v>0.239828864529365</v>
      </c>
      <c r="F1044" s="1">
        <v>3.8069369176005903E-2</v>
      </c>
      <c r="G1044" s="1">
        <v>1.7679089130747699E-2</v>
      </c>
      <c r="H1044" s="1">
        <v>3.5529396243394701E-3</v>
      </c>
      <c r="I1044" s="1">
        <v>0.25750795366011298</v>
      </c>
      <c r="J1044" s="50">
        <v>4.1622308800345398E-2</v>
      </c>
      <c r="N1044" s="21"/>
      <c r="R1044" s="21"/>
    </row>
    <row r="1045" spans="1:18">
      <c r="A1045" s="7" t="s">
        <v>174</v>
      </c>
      <c r="B1045" t="s">
        <v>30</v>
      </c>
      <c r="C1045" t="s">
        <v>25</v>
      </c>
      <c r="D1045" t="s">
        <v>26</v>
      </c>
      <c r="E1045" s="1">
        <v>0</v>
      </c>
      <c r="F1045" s="1">
        <v>0</v>
      </c>
      <c r="G1045" s="1">
        <v>0</v>
      </c>
      <c r="H1045" s="1">
        <v>0</v>
      </c>
      <c r="I1045" s="1">
        <v>0</v>
      </c>
      <c r="J1045" s="50">
        <v>0</v>
      </c>
      <c r="N1045" s="21"/>
      <c r="R1045" s="21"/>
    </row>
    <row r="1046" spans="1:18">
      <c r="A1046" s="7" t="s">
        <v>174</v>
      </c>
      <c r="B1046" t="s">
        <v>30</v>
      </c>
      <c r="C1046" t="s">
        <v>22</v>
      </c>
      <c r="D1046" t="s">
        <v>23</v>
      </c>
      <c r="E1046" s="1">
        <v>1.5828148182101399E-4</v>
      </c>
      <c r="F1046" s="1">
        <v>6.6582522362141598E-6</v>
      </c>
      <c r="G1046" s="1">
        <v>7.4681955745792901E-4</v>
      </c>
      <c r="H1046" s="1">
        <v>2.7016470001011299E-5</v>
      </c>
      <c r="I1046" s="1">
        <v>9.0510103927894301E-4</v>
      </c>
      <c r="J1046" s="50">
        <v>3.36747222372255E-5</v>
      </c>
      <c r="N1046" s="21"/>
      <c r="R1046" s="21"/>
    </row>
    <row r="1047" spans="1:18">
      <c r="A1047" s="7" t="s">
        <v>175</v>
      </c>
      <c r="B1047" t="s">
        <v>30</v>
      </c>
      <c r="C1047" t="s">
        <v>2</v>
      </c>
      <c r="D1047" t="s">
        <v>3</v>
      </c>
      <c r="E1047" s="1">
        <v>0.269388144164387</v>
      </c>
      <c r="F1047" s="1">
        <v>0.30553314690375899</v>
      </c>
      <c r="G1047" s="1">
        <v>0.14040893428912399</v>
      </c>
      <c r="H1047" s="1">
        <v>6.2835615283801299E-2</v>
      </c>
      <c r="I1047" s="1">
        <v>0.40979707845351099</v>
      </c>
      <c r="J1047" s="50">
        <v>0.36836876218755998</v>
      </c>
      <c r="N1047" s="21"/>
      <c r="R1047" s="21"/>
    </row>
    <row r="1048" spans="1:18">
      <c r="A1048" s="7" t="s">
        <v>175</v>
      </c>
      <c r="B1048" t="s">
        <v>30</v>
      </c>
      <c r="C1048" t="s">
        <v>4</v>
      </c>
      <c r="D1048" t="s">
        <v>5</v>
      </c>
      <c r="E1048" s="1">
        <v>1.1689543566334E-4</v>
      </c>
      <c r="F1048" s="1">
        <v>5.6019311037296899E-3</v>
      </c>
      <c r="G1048" s="1">
        <v>0</v>
      </c>
      <c r="H1048" s="1">
        <v>0</v>
      </c>
      <c r="I1048" s="1">
        <v>1.1689543566334E-4</v>
      </c>
      <c r="J1048" s="50">
        <v>5.6019311037296899E-3</v>
      </c>
      <c r="N1048" s="21"/>
      <c r="R1048" s="21"/>
    </row>
    <row r="1049" spans="1:18">
      <c r="A1049" s="7" t="s">
        <v>175</v>
      </c>
      <c r="B1049" t="s">
        <v>30</v>
      </c>
      <c r="C1049" t="s">
        <v>6</v>
      </c>
      <c r="D1049" t="s">
        <v>7</v>
      </c>
      <c r="E1049" s="1">
        <v>2.1936992531822099E-6</v>
      </c>
      <c r="F1049" s="1">
        <v>4.6266421667216701E-6</v>
      </c>
      <c r="G1049" s="1">
        <v>5.9659301925992697E-2</v>
      </c>
      <c r="H1049" s="1">
        <v>0.124143559995144</v>
      </c>
      <c r="I1049" s="1">
        <v>5.9661495625245899E-2</v>
      </c>
      <c r="J1049" s="50">
        <v>0.124148186637311</v>
      </c>
      <c r="N1049" s="21"/>
      <c r="R1049" s="21"/>
    </row>
    <row r="1050" spans="1:18">
      <c r="A1050" s="7" t="s">
        <v>175</v>
      </c>
      <c r="B1050" t="s">
        <v>30</v>
      </c>
      <c r="C1050" t="s">
        <v>8</v>
      </c>
      <c r="D1050" t="s">
        <v>9</v>
      </c>
      <c r="E1050" s="1">
        <v>3.7027519564168401E-2</v>
      </c>
      <c r="F1050" s="1">
        <v>1.3474715790560201E-2</v>
      </c>
      <c r="G1050" s="1">
        <v>0.17909511496397501</v>
      </c>
      <c r="H1050" s="1">
        <v>7.0852976392819303E-2</v>
      </c>
      <c r="I1050" s="1">
        <v>0.21612263452814301</v>
      </c>
      <c r="J1050" s="50">
        <v>8.4327692183379502E-2</v>
      </c>
      <c r="N1050" s="21"/>
      <c r="R1050" s="21"/>
    </row>
    <row r="1051" spans="1:18">
      <c r="A1051" s="7" t="s">
        <v>175</v>
      </c>
      <c r="B1051" t="s">
        <v>30</v>
      </c>
      <c r="C1051" t="s">
        <v>10</v>
      </c>
      <c r="D1051" t="s">
        <v>11</v>
      </c>
      <c r="E1051" s="1">
        <v>2.09103762202653E-2</v>
      </c>
      <c r="F1051" s="1">
        <v>7.7514037000661999E-3</v>
      </c>
      <c r="G1051" s="1">
        <v>6.6347533338381504E-2</v>
      </c>
      <c r="H1051" s="1">
        <v>7.7820116187504507E-2</v>
      </c>
      <c r="I1051" s="1">
        <v>8.7257909558646901E-2</v>
      </c>
      <c r="J1051" s="50">
        <v>8.5571519887570696E-2</v>
      </c>
      <c r="N1051" s="21"/>
      <c r="R1051" s="21"/>
    </row>
    <row r="1052" spans="1:18">
      <c r="A1052" s="7" t="s">
        <v>175</v>
      </c>
      <c r="B1052" t="s">
        <v>30</v>
      </c>
      <c r="C1052" t="s">
        <v>12</v>
      </c>
      <c r="D1052" t="s">
        <v>13</v>
      </c>
      <c r="E1052" s="1">
        <v>7.7340760793937605E-2</v>
      </c>
      <c r="F1052" s="1">
        <v>1.06687948007382E-2</v>
      </c>
      <c r="G1052" s="1">
        <v>4.8396802875285902E-2</v>
      </c>
      <c r="H1052" s="1">
        <v>8.5151170170718604E-3</v>
      </c>
      <c r="I1052" s="1">
        <v>0.12573756366922301</v>
      </c>
      <c r="J1052" s="50">
        <v>1.9183911817810099E-2</v>
      </c>
      <c r="N1052" s="21"/>
      <c r="R1052" s="21"/>
    </row>
    <row r="1053" spans="1:18">
      <c r="A1053" s="7" t="s">
        <v>175</v>
      </c>
      <c r="B1053" t="s">
        <v>30</v>
      </c>
      <c r="C1053" t="s">
        <v>14</v>
      </c>
      <c r="D1053" t="s">
        <v>15</v>
      </c>
      <c r="E1053" s="1">
        <v>6.7968983218023402E-2</v>
      </c>
      <c r="F1053" s="1">
        <v>7.4263405504233798E-2</v>
      </c>
      <c r="G1053" s="1">
        <v>4.1369040655926198E-2</v>
      </c>
      <c r="H1053" s="1">
        <v>2.3339259210246301E-2</v>
      </c>
      <c r="I1053" s="1">
        <v>0.10933802387395</v>
      </c>
      <c r="J1053" s="50">
        <v>9.7602664714480106E-2</v>
      </c>
      <c r="N1053" s="21"/>
      <c r="R1053" s="21"/>
    </row>
    <row r="1054" spans="1:18">
      <c r="A1054" s="7" t="s">
        <v>175</v>
      </c>
      <c r="B1054" t="s">
        <v>30</v>
      </c>
      <c r="C1054" t="s">
        <v>16</v>
      </c>
      <c r="D1054" t="s">
        <v>17</v>
      </c>
      <c r="E1054" s="1">
        <v>0.63753619388546701</v>
      </c>
      <c r="F1054" s="1">
        <v>8.2671483842267704E-2</v>
      </c>
      <c r="G1054" s="1">
        <v>0.17687447080247001</v>
      </c>
      <c r="H1054" s="1">
        <v>2.4395940918080498E-2</v>
      </c>
      <c r="I1054" s="1">
        <v>0.81441066468793699</v>
      </c>
      <c r="J1054" s="50">
        <v>0.107067424760348</v>
      </c>
      <c r="N1054" s="21"/>
      <c r="R1054" s="21"/>
    </row>
    <row r="1055" spans="1:18">
      <c r="A1055" s="7" t="s">
        <v>175</v>
      </c>
      <c r="B1055" t="s">
        <v>30</v>
      </c>
      <c r="C1055" t="s">
        <v>18</v>
      </c>
      <c r="D1055" t="s">
        <v>19</v>
      </c>
      <c r="E1055" s="1">
        <v>1.94597601335821</v>
      </c>
      <c r="F1055" s="1">
        <v>0.12638565642448699</v>
      </c>
      <c r="G1055" s="1">
        <v>0.51879463634937095</v>
      </c>
      <c r="H1055" s="1">
        <v>8.9856154073979094E-2</v>
      </c>
      <c r="I1055" s="1">
        <v>2.4647706497075799</v>
      </c>
      <c r="J1055" s="50">
        <v>0.216241810498466</v>
      </c>
      <c r="N1055" s="21"/>
      <c r="R1055" s="21"/>
    </row>
    <row r="1056" spans="1:18">
      <c r="A1056" s="7" t="s">
        <v>175</v>
      </c>
      <c r="B1056" t="s">
        <v>30</v>
      </c>
      <c r="C1056" t="s">
        <v>20</v>
      </c>
      <c r="D1056" t="s">
        <v>21</v>
      </c>
      <c r="E1056" s="1">
        <v>2.1128456855361502</v>
      </c>
      <c r="F1056" s="1">
        <v>0.34112428911008102</v>
      </c>
      <c r="G1056" s="1">
        <v>0.111224674628423</v>
      </c>
      <c r="H1056" s="1">
        <v>2.2512441793062402E-2</v>
      </c>
      <c r="I1056" s="1">
        <v>2.2240703601645699</v>
      </c>
      <c r="J1056" s="50">
        <v>0.36363673090314302</v>
      </c>
      <c r="N1056" s="21"/>
      <c r="R1056" s="21"/>
    </row>
    <row r="1057" spans="1:18">
      <c r="A1057" s="7" t="s">
        <v>175</v>
      </c>
      <c r="B1057" t="s">
        <v>30</v>
      </c>
      <c r="C1057" t="s">
        <v>25</v>
      </c>
      <c r="D1057" t="s">
        <v>26</v>
      </c>
      <c r="E1057" s="1">
        <v>0</v>
      </c>
      <c r="F1057" s="1">
        <v>0</v>
      </c>
      <c r="G1057" s="1">
        <v>0</v>
      </c>
      <c r="H1057" s="1">
        <v>0</v>
      </c>
      <c r="I1057" s="1">
        <v>0</v>
      </c>
      <c r="J1057" s="50">
        <v>0</v>
      </c>
      <c r="N1057" s="21"/>
      <c r="R1057" s="21"/>
    </row>
    <row r="1058" spans="1:18">
      <c r="A1058" s="7" t="s">
        <v>175</v>
      </c>
      <c r="B1058" t="s">
        <v>30</v>
      </c>
      <c r="C1058" t="s">
        <v>22</v>
      </c>
      <c r="D1058" t="s">
        <v>23</v>
      </c>
      <c r="E1058" s="1">
        <v>2.91812115028323E-3</v>
      </c>
      <c r="F1058" s="1">
        <v>1.2911986529529E-4</v>
      </c>
      <c r="G1058" s="1">
        <v>7.4394768473307303E-3</v>
      </c>
      <c r="H1058" s="1">
        <v>2.9364302582629299E-4</v>
      </c>
      <c r="I1058" s="1">
        <v>1.0357597997614E-2</v>
      </c>
      <c r="J1058" s="50">
        <v>4.2276289112158302E-4</v>
      </c>
      <c r="N1058" s="21"/>
      <c r="R1058" s="21"/>
    </row>
    <row r="1059" spans="1:18">
      <c r="A1059" s="7" t="s">
        <v>176</v>
      </c>
      <c r="B1059" t="s">
        <v>30</v>
      </c>
      <c r="C1059" t="s">
        <v>2</v>
      </c>
      <c r="D1059" t="s">
        <v>3</v>
      </c>
      <c r="E1059" s="1">
        <v>2.9800323749913E-2</v>
      </c>
      <c r="F1059" s="1">
        <v>3.4797928872263198E-2</v>
      </c>
      <c r="G1059" s="1">
        <v>7.8654863198661298E-3</v>
      </c>
      <c r="H1059" s="1">
        <v>5.7269047208551999E-3</v>
      </c>
      <c r="I1059" s="1">
        <v>3.76658100697791E-2</v>
      </c>
      <c r="J1059" s="50">
        <v>4.0524833593118398E-2</v>
      </c>
      <c r="N1059" s="21"/>
      <c r="R1059" s="21"/>
    </row>
    <row r="1060" spans="1:18">
      <c r="A1060" s="7" t="s">
        <v>176</v>
      </c>
      <c r="B1060" t="s">
        <v>30</v>
      </c>
      <c r="C1060" t="s">
        <v>4</v>
      </c>
      <c r="D1060" t="s">
        <v>5</v>
      </c>
      <c r="E1060" s="1">
        <v>2.2479602613288001E-5</v>
      </c>
      <c r="F1060" s="1">
        <v>1.0693464113638201E-3</v>
      </c>
      <c r="G1060" s="1">
        <v>0</v>
      </c>
      <c r="H1060" s="1">
        <v>0</v>
      </c>
      <c r="I1060" s="1">
        <v>2.2479602613288001E-5</v>
      </c>
      <c r="J1060" s="50">
        <v>1.0693464113638201E-3</v>
      </c>
      <c r="N1060" s="21"/>
      <c r="R1060" s="21"/>
    </row>
    <row r="1061" spans="1:18">
      <c r="A1061" s="7" t="s">
        <v>176</v>
      </c>
      <c r="B1061" t="s">
        <v>30</v>
      </c>
      <c r="C1061" t="s">
        <v>6</v>
      </c>
      <c r="D1061" t="s">
        <v>7</v>
      </c>
      <c r="E1061" s="1">
        <v>3.0294088183910202E-7</v>
      </c>
      <c r="F1061" s="1">
        <v>6.3431358831894196E-7</v>
      </c>
      <c r="G1061" s="1">
        <v>4.6719383812302698E-5</v>
      </c>
      <c r="H1061" s="1">
        <v>1.0369545019617501E-4</v>
      </c>
      <c r="I1061" s="1">
        <v>4.7022324694141797E-5</v>
      </c>
      <c r="J1061" s="50">
        <v>1.0432976378449399E-4</v>
      </c>
      <c r="N1061" s="21"/>
      <c r="R1061" s="21"/>
    </row>
    <row r="1062" spans="1:18">
      <c r="A1062" s="7" t="s">
        <v>176</v>
      </c>
      <c r="B1062" t="s">
        <v>30</v>
      </c>
      <c r="C1062" t="s">
        <v>8</v>
      </c>
      <c r="D1062" t="s">
        <v>9</v>
      </c>
      <c r="E1062" s="1">
        <v>7.66998129386323E-3</v>
      </c>
      <c r="F1062" s="1">
        <v>2.8296466574073901E-3</v>
      </c>
      <c r="G1062" s="1">
        <v>0.21964138768991601</v>
      </c>
      <c r="H1062" s="1">
        <v>8.8822455596142394E-2</v>
      </c>
      <c r="I1062" s="1">
        <v>0.22731136898377899</v>
      </c>
      <c r="J1062" s="50">
        <v>9.1652102253549805E-2</v>
      </c>
      <c r="N1062" s="21"/>
      <c r="R1062" s="21"/>
    </row>
    <row r="1063" spans="1:18">
      <c r="A1063" s="7" t="s">
        <v>176</v>
      </c>
      <c r="B1063" t="s">
        <v>30</v>
      </c>
      <c r="C1063" t="s">
        <v>10</v>
      </c>
      <c r="D1063" t="s">
        <v>11</v>
      </c>
      <c r="E1063" s="1">
        <v>2.6916253965789901E-3</v>
      </c>
      <c r="F1063" s="1">
        <v>1.1693752356756401E-3</v>
      </c>
      <c r="G1063" s="1">
        <v>2.4980694605089799E-2</v>
      </c>
      <c r="H1063" s="1">
        <v>3.7892636566981698E-2</v>
      </c>
      <c r="I1063" s="1">
        <v>2.7672320001668801E-2</v>
      </c>
      <c r="J1063" s="50">
        <v>3.9062011802657302E-2</v>
      </c>
      <c r="N1063" s="21"/>
      <c r="R1063" s="21"/>
    </row>
    <row r="1064" spans="1:18">
      <c r="A1064" s="7" t="s">
        <v>176</v>
      </c>
      <c r="B1064" t="s">
        <v>30</v>
      </c>
      <c r="C1064" t="s">
        <v>12</v>
      </c>
      <c r="D1064" t="s">
        <v>13</v>
      </c>
      <c r="E1064" s="1">
        <v>1.40784084387041E-2</v>
      </c>
      <c r="F1064" s="1">
        <v>1.9574985978834001E-3</v>
      </c>
      <c r="G1064" s="1">
        <v>2.0949614985895801E-2</v>
      </c>
      <c r="H1064" s="1">
        <v>3.89048968914166E-3</v>
      </c>
      <c r="I1064" s="1">
        <v>3.5028023424599902E-2</v>
      </c>
      <c r="J1064" s="50">
        <v>5.8479882870250601E-3</v>
      </c>
      <c r="N1064" s="21"/>
      <c r="R1064" s="21"/>
    </row>
    <row r="1065" spans="1:18">
      <c r="A1065" s="7" t="s">
        <v>176</v>
      </c>
      <c r="B1065" t="s">
        <v>30</v>
      </c>
      <c r="C1065" t="s">
        <v>14</v>
      </c>
      <c r="D1065" t="s">
        <v>15</v>
      </c>
      <c r="E1065" s="1">
        <v>1.0090584794002501E-2</v>
      </c>
      <c r="F1065" s="1">
        <v>1.1297808449644399E-2</v>
      </c>
      <c r="G1065" s="1">
        <v>1.3682090528016101E-2</v>
      </c>
      <c r="H1065" s="1">
        <v>8.2821503184047403E-3</v>
      </c>
      <c r="I1065" s="1">
        <v>2.3772675322018599E-2</v>
      </c>
      <c r="J1065" s="50">
        <v>1.9579958768049199E-2</v>
      </c>
      <c r="N1065" s="21"/>
      <c r="R1065" s="21"/>
    </row>
    <row r="1066" spans="1:18">
      <c r="A1066" s="7" t="s">
        <v>176</v>
      </c>
      <c r="B1066" t="s">
        <v>30</v>
      </c>
      <c r="C1066" t="s">
        <v>16</v>
      </c>
      <c r="D1066" t="s">
        <v>17</v>
      </c>
      <c r="E1066" s="1">
        <v>0.10211888672182599</v>
      </c>
      <c r="F1066" s="1">
        <v>1.34485727851385E-2</v>
      </c>
      <c r="G1066" s="1">
        <v>0.107167132448115</v>
      </c>
      <c r="H1066" s="1">
        <v>1.4844139982074201E-2</v>
      </c>
      <c r="I1066" s="1">
        <v>0.209286019169941</v>
      </c>
      <c r="J1066" s="50">
        <v>2.8292712767212701E-2</v>
      </c>
      <c r="N1066" s="21"/>
      <c r="R1066" s="21"/>
    </row>
    <row r="1067" spans="1:18">
      <c r="A1067" s="7" t="s">
        <v>176</v>
      </c>
      <c r="B1067" t="s">
        <v>30</v>
      </c>
      <c r="C1067" t="s">
        <v>18</v>
      </c>
      <c r="D1067" t="s">
        <v>19</v>
      </c>
      <c r="E1067" s="1">
        <v>0.17334002500231499</v>
      </c>
      <c r="F1067" s="1">
        <v>1.12979640726989E-2</v>
      </c>
      <c r="G1067" s="1">
        <v>3.51154608280922E-2</v>
      </c>
      <c r="H1067" s="1">
        <v>5.7641024850282304E-3</v>
      </c>
      <c r="I1067" s="1">
        <v>0.20845548583040699</v>
      </c>
      <c r="J1067" s="50">
        <v>1.7062066557727101E-2</v>
      </c>
      <c r="N1067" s="21"/>
      <c r="R1067" s="21"/>
    </row>
    <row r="1068" spans="1:18">
      <c r="A1068" s="7" t="s">
        <v>176</v>
      </c>
      <c r="B1068" t="s">
        <v>30</v>
      </c>
      <c r="C1068" t="s">
        <v>20</v>
      </c>
      <c r="D1068" t="s">
        <v>21</v>
      </c>
      <c r="E1068" s="1">
        <v>0.25295502937076503</v>
      </c>
      <c r="F1068" s="1">
        <v>4.0112372942405598E-2</v>
      </c>
      <c r="G1068" s="1">
        <v>1.2405300650919801E-3</v>
      </c>
      <c r="H1068" s="1">
        <v>2.4928367775645902E-4</v>
      </c>
      <c r="I1068" s="1">
        <v>0.25419555943585698</v>
      </c>
      <c r="J1068" s="50">
        <v>4.0361656620162098E-2</v>
      </c>
      <c r="N1068" s="21"/>
      <c r="R1068" s="21"/>
    </row>
    <row r="1069" spans="1:18">
      <c r="A1069" s="7" t="s">
        <v>176</v>
      </c>
      <c r="B1069" t="s">
        <v>30</v>
      </c>
      <c r="C1069" t="s">
        <v>25</v>
      </c>
      <c r="D1069" t="s">
        <v>26</v>
      </c>
      <c r="E1069" s="1">
        <v>0</v>
      </c>
      <c r="F1069" s="1">
        <v>0</v>
      </c>
      <c r="G1069" s="1">
        <v>0</v>
      </c>
      <c r="H1069" s="1">
        <v>0</v>
      </c>
      <c r="I1069" s="1">
        <v>0</v>
      </c>
      <c r="J1069" s="50">
        <v>0</v>
      </c>
      <c r="N1069" s="21"/>
      <c r="R1069" s="21"/>
    </row>
    <row r="1070" spans="1:18">
      <c r="A1070" s="7" t="s">
        <v>176</v>
      </c>
      <c r="B1070" t="s">
        <v>30</v>
      </c>
      <c r="C1070" t="s">
        <v>22</v>
      </c>
      <c r="D1070" t="s">
        <v>23</v>
      </c>
      <c r="E1070" s="1">
        <v>2.4905191324590698E-4</v>
      </c>
      <c r="F1070" s="1">
        <v>1.04815108079126E-5</v>
      </c>
      <c r="G1070" s="1">
        <v>1.1908895064151499E-3</v>
      </c>
      <c r="H1070" s="1">
        <v>4.3259313132745299E-5</v>
      </c>
      <c r="I1070" s="1">
        <v>1.4399414196610599E-3</v>
      </c>
      <c r="J1070" s="50">
        <v>5.37408239406579E-5</v>
      </c>
      <c r="N1070" s="21"/>
      <c r="R1070" s="21"/>
    </row>
    <row r="1071" spans="1:18">
      <c r="A1071" s="7" t="s">
        <v>177</v>
      </c>
      <c r="B1071" t="s">
        <v>30</v>
      </c>
      <c r="C1071" t="s">
        <v>2</v>
      </c>
      <c r="D1071" t="s">
        <v>3</v>
      </c>
      <c r="E1071" s="1">
        <v>0.103818685103218</v>
      </c>
      <c r="F1071" s="1">
        <v>0.11728356269373</v>
      </c>
      <c r="G1071" s="1">
        <v>8.5353118702296796E-2</v>
      </c>
      <c r="H1071" s="1">
        <v>7.4967244577866202E-2</v>
      </c>
      <c r="I1071" s="1">
        <v>0.18917180380551499</v>
      </c>
      <c r="J1071" s="50">
        <v>0.19225080727159699</v>
      </c>
      <c r="N1071" s="21"/>
      <c r="R1071" s="21"/>
    </row>
    <row r="1072" spans="1:18">
      <c r="A1072" s="7" t="s">
        <v>177</v>
      </c>
      <c r="B1072" t="s">
        <v>30</v>
      </c>
      <c r="C1072" t="s">
        <v>4</v>
      </c>
      <c r="D1072" t="s">
        <v>5</v>
      </c>
      <c r="E1072" s="1">
        <v>4.0568569308183199E-5</v>
      </c>
      <c r="F1072" s="1">
        <v>1.1960241845542399E-3</v>
      </c>
      <c r="G1072" s="1">
        <v>0</v>
      </c>
      <c r="H1072" s="1">
        <v>0</v>
      </c>
      <c r="I1072" s="1">
        <v>4.0568569308183199E-5</v>
      </c>
      <c r="J1072" s="50">
        <v>1.1960241845542399E-3</v>
      </c>
      <c r="N1072" s="21"/>
      <c r="R1072" s="21"/>
    </row>
    <row r="1073" spans="1:18">
      <c r="A1073" s="7" t="s">
        <v>177</v>
      </c>
      <c r="B1073" t="s">
        <v>30</v>
      </c>
      <c r="C1073" t="s">
        <v>6</v>
      </c>
      <c r="D1073" t="s">
        <v>7</v>
      </c>
      <c r="E1073" s="1">
        <v>5.5817249391792703E-7</v>
      </c>
      <c r="F1073" s="1">
        <v>1.1918695229902399E-6</v>
      </c>
      <c r="G1073" s="1">
        <v>1.9683251216079901E-3</v>
      </c>
      <c r="H1073" s="1">
        <v>4.3548228884112104E-3</v>
      </c>
      <c r="I1073" s="1">
        <v>1.9688832941019102E-3</v>
      </c>
      <c r="J1073" s="50">
        <v>4.3560147579341998E-3</v>
      </c>
      <c r="N1073" s="21"/>
      <c r="R1073" s="21"/>
    </row>
    <row r="1074" spans="1:18">
      <c r="A1074" s="7" t="s">
        <v>177</v>
      </c>
      <c r="B1074" t="s">
        <v>30</v>
      </c>
      <c r="C1074" t="s">
        <v>8</v>
      </c>
      <c r="D1074" t="s">
        <v>9</v>
      </c>
      <c r="E1074" s="1">
        <v>6.44460304593154E-3</v>
      </c>
      <c r="F1074" s="1">
        <v>2.3558250198773799E-3</v>
      </c>
      <c r="G1074" s="1">
        <v>2.2167311389244299E-2</v>
      </c>
      <c r="H1074" s="1">
        <v>8.8044085913356693E-3</v>
      </c>
      <c r="I1074" s="1">
        <v>2.86119144351758E-2</v>
      </c>
      <c r="J1074" s="50">
        <v>1.1160233611213001E-2</v>
      </c>
      <c r="N1074" s="21"/>
      <c r="R1074" s="21"/>
    </row>
    <row r="1075" spans="1:18">
      <c r="A1075" s="7" t="s">
        <v>177</v>
      </c>
      <c r="B1075" t="s">
        <v>30</v>
      </c>
      <c r="C1075" t="s">
        <v>10</v>
      </c>
      <c r="D1075" t="s">
        <v>11</v>
      </c>
      <c r="E1075" s="1">
        <v>2.58262700286792E-3</v>
      </c>
      <c r="F1075" s="1">
        <v>1.1558431458908399E-3</v>
      </c>
      <c r="G1075" s="1">
        <v>1.41251728011104E-2</v>
      </c>
      <c r="H1075" s="1">
        <v>1.2445084925244E-2</v>
      </c>
      <c r="I1075" s="1">
        <v>1.6707799803978299E-2</v>
      </c>
      <c r="J1075" s="50">
        <v>1.36009280711349E-2</v>
      </c>
      <c r="N1075" s="21"/>
      <c r="R1075" s="21"/>
    </row>
    <row r="1076" spans="1:18">
      <c r="A1076" s="7" t="s">
        <v>177</v>
      </c>
      <c r="B1076" t="s">
        <v>30</v>
      </c>
      <c r="C1076" t="s">
        <v>12</v>
      </c>
      <c r="D1076" t="s">
        <v>13</v>
      </c>
      <c r="E1076" s="1">
        <v>1.1086062554665601E-2</v>
      </c>
      <c r="F1076" s="1">
        <v>1.52093649071663E-3</v>
      </c>
      <c r="G1076" s="1">
        <v>2.0962231749920399E-3</v>
      </c>
      <c r="H1076" s="1">
        <v>3.8257233106852602E-4</v>
      </c>
      <c r="I1076" s="1">
        <v>1.3182285729657701E-2</v>
      </c>
      <c r="J1076" s="50">
        <v>1.90350882178516E-3</v>
      </c>
      <c r="N1076" s="21"/>
      <c r="R1076" s="21"/>
    </row>
    <row r="1077" spans="1:18">
      <c r="A1077" s="7" t="s">
        <v>177</v>
      </c>
      <c r="B1077" t="s">
        <v>30</v>
      </c>
      <c r="C1077" t="s">
        <v>14</v>
      </c>
      <c r="D1077" t="s">
        <v>15</v>
      </c>
      <c r="E1077" s="1">
        <v>1.2758998314058599E-2</v>
      </c>
      <c r="F1077" s="1">
        <v>1.4013550693851899E-2</v>
      </c>
      <c r="G1077" s="1">
        <v>1.0332661399322301E-2</v>
      </c>
      <c r="H1077" s="1">
        <v>5.7676750991610603E-3</v>
      </c>
      <c r="I1077" s="1">
        <v>2.30916597133809E-2</v>
      </c>
      <c r="J1077" s="50">
        <v>1.9781225793012901E-2</v>
      </c>
      <c r="N1077" s="21"/>
      <c r="R1077" s="21"/>
    </row>
    <row r="1078" spans="1:18">
      <c r="A1078" s="7" t="s">
        <v>177</v>
      </c>
      <c r="B1078" t="s">
        <v>30</v>
      </c>
      <c r="C1078" t="s">
        <v>16</v>
      </c>
      <c r="D1078" t="s">
        <v>17</v>
      </c>
      <c r="E1078" s="1">
        <v>4.56917821248276E-2</v>
      </c>
      <c r="F1078" s="1">
        <v>6.3753224479894599E-3</v>
      </c>
      <c r="G1078" s="1">
        <v>3.1282637494731501E-2</v>
      </c>
      <c r="H1078" s="1">
        <v>4.8797676084711E-3</v>
      </c>
      <c r="I1078" s="1">
        <v>7.6974419619559198E-2</v>
      </c>
      <c r="J1078" s="50">
        <v>1.1255090056460601E-2</v>
      </c>
      <c r="N1078" s="21"/>
      <c r="R1078" s="21"/>
    </row>
    <row r="1079" spans="1:18">
      <c r="A1079" s="7" t="s">
        <v>177</v>
      </c>
      <c r="B1079" t="s">
        <v>30</v>
      </c>
      <c r="C1079" t="s">
        <v>18</v>
      </c>
      <c r="D1079" t="s">
        <v>19</v>
      </c>
      <c r="E1079" s="1">
        <v>0.169590021037067</v>
      </c>
      <c r="F1079" s="1">
        <v>1.1091683400035499E-2</v>
      </c>
      <c r="G1079" s="1">
        <v>1.7595538107593799E-2</v>
      </c>
      <c r="H1079" s="1">
        <v>3.0169163898208199E-3</v>
      </c>
      <c r="I1079" s="1">
        <v>0.18718555914466101</v>
      </c>
      <c r="J1079" s="50">
        <v>1.41085997898563E-2</v>
      </c>
      <c r="N1079" s="21"/>
      <c r="R1079" s="21"/>
    </row>
    <row r="1080" spans="1:18">
      <c r="A1080" s="7" t="s">
        <v>177</v>
      </c>
      <c r="B1080" t="s">
        <v>30</v>
      </c>
      <c r="C1080" t="s">
        <v>20</v>
      </c>
      <c r="D1080" t="s">
        <v>21</v>
      </c>
      <c r="E1080" s="1">
        <v>0.27948732556323902</v>
      </c>
      <c r="F1080" s="1">
        <v>4.5133347641111599E-2</v>
      </c>
      <c r="G1080" s="1">
        <v>2.4949057704175201E-2</v>
      </c>
      <c r="H1080" s="1">
        <v>5.0472137869521302E-3</v>
      </c>
      <c r="I1080" s="1">
        <v>0.30443638326741401</v>
      </c>
      <c r="J1080" s="50">
        <v>5.0180561428063701E-2</v>
      </c>
      <c r="N1080" s="21"/>
      <c r="R1080" s="21"/>
    </row>
    <row r="1081" spans="1:18">
      <c r="A1081" s="7" t="s">
        <v>177</v>
      </c>
      <c r="B1081" t="s">
        <v>30</v>
      </c>
      <c r="C1081" t="s">
        <v>25</v>
      </c>
      <c r="D1081" t="s">
        <v>26</v>
      </c>
      <c r="E1081" s="1">
        <v>0</v>
      </c>
      <c r="F1081" s="1">
        <v>0</v>
      </c>
      <c r="G1081" s="1">
        <v>0</v>
      </c>
      <c r="H1081" s="1">
        <v>0</v>
      </c>
      <c r="I1081" s="1">
        <v>0</v>
      </c>
      <c r="J1081" s="50">
        <v>0</v>
      </c>
      <c r="N1081" s="21"/>
      <c r="R1081" s="21"/>
    </row>
    <row r="1082" spans="1:18">
      <c r="A1082" s="7" t="s">
        <v>177</v>
      </c>
      <c r="B1082" t="s">
        <v>30</v>
      </c>
      <c r="C1082" t="s">
        <v>22</v>
      </c>
      <c r="D1082" t="s">
        <v>23</v>
      </c>
      <c r="E1082" s="1">
        <v>1.38809379100262E-4</v>
      </c>
      <c r="F1082" s="1">
        <v>6.12399349714006E-6</v>
      </c>
      <c r="G1082" s="1">
        <v>2.5438946429266702E-4</v>
      </c>
      <c r="H1082" s="1">
        <v>1.00127961494896E-5</v>
      </c>
      <c r="I1082" s="1">
        <v>3.9319884339292899E-4</v>
      </c>
      <c r="J1082" s="50">
        <v>1.61367896466297E-5</v>
      </c>
      <c r="N1082" s="21"/>
      <c r="R1082" s="21"/>
    </row>
    <row r="1083" spans="1:18">
      <c r="A1083" s="7" t="s">
        <v>178</v>
      </c>
      <c r="B1083" t="s">
        <v>30</v>
      </c>
      <c r="C1083" t="s">
        <v>2</v>
      </c>
      <c r="D1083" t="s">
        <v>3</v>
      </c>
      <c r="E1083" s="1">
        <v>3.1976997281989203E-2</v>
      </c>
      <c r="F1083" s="1">
        <v>3.7433445884070798E-2</v>
      </c>
      <c r="G1083" s="1">
        <v>1.0659208539006201E-2</v>
      </c>
      <c r="H1083" s="1">
        <v>1.5127945114161699E-2</v>
      </c>
      <c r="I1083" s="1">
        <v>4.2636205820995497E-2</v>
      </c>
      <c r="J1083" s="50">
        <v>5.2561390998232399E-2</v>
      </c>
      <c r="N1083" s="21"/>
      <c r="R1083" s="21"/>
    </row>
    <row r="1084" spans="1:18">
      <c r="A1084" s="7" t="s">
        <v>178</v>
      </c>
      <c r="B1084" t="s">
        <v>30</v>
      </c>
      <c r="C1084" t="s">
        <v>4</v>
      </c>
      <c r="D1084" t="s">
        <v>5</v>
      </c>
      <c r="E1084" s="1">
        <v>1.1774448299490499E-5</v>
      </c>
      <c r="F1084" s="1">
        <v>3.6210869155652698E-4</v>
      </c>
      <c r="G1084" s="1">
        <v>0</v>
      </c>
      <c r="H1084" s="1">
        <v>0</v>
      </c>
      <c r="I1084" s="1">
        <v>1.1774448299490499E-5</v>
      </c>
      <c r="J1084" s="50">
        <v>3.6210869155652698E-4</v>
      </c>
      <c r="N1084" s="21"/>
      <c r="R1084" s="21"/>
    </row>
    <row r="1085" spans="1:18">
      <c r="A1085" s="7" t="s">
        <v>178</v>
      </c>
      <c r="B1085" t="s">
        <v>30</v>
      </c>
      <c r="C1085" t="s">
        <v>6</v>
      </c>
      <c r="D1085" t="s">
        <v>7</v>
      </c>
      <c r="E1085" s="1">
        <v>1.2294030356883699E-7</v>
      </c>
      <c r="F1085" s="1">
        <v>2.6999224531661699E-7</v>
      </c>
      <c r="G1085" s="1">
        <v>1.16009169095019E-4</v>
      </c>
      <c r="H1085" s="1">
        <v>2.5747376313152301E-4</v>
      </c>
      <c r="I1085" s="1">
        <v>1.16132109398588E-4</v>
      </c>
      <c r="J1085" s="50">
        <v>2.5774375537684002E-4</v>
      </c>
      <c r="N1085" s="21"/>
      <c r="R1085" s="21"/>
    </row>
    <row r="1086" spans="1:18">
      <c r="A1086" s="7" t="s">
        <v>178</v>
      </c>
      <c r="B1086" t="s">
        <v>30</v>
      </c>
      <c r="C1086" t="s">
        <v>8</v>
      </c>
      <c r="D1086" t="s">
        <v>9</v>
      </c>
      <c r="E1086" s="1">
        <v>6.81260866707131E-3</v>
      </c>
      <c r="F1086" s="1">
        <v>2.5093761775648099E-3</v>
      </c>
      <c r="G1086" s="1">
        <v>1.984008057571E-2</v>
      </c>
      <c r="H1086" s="1">
        <v>8.0127316437513894E-3</v>
      </c>
      <c r="I1086" s="1">
        <v>2.6652689242781299E-2</v>
      </c>
      <c r="J1086" s="50">
        <v>1.05221078213162E-2</v>
      </c>
      <c r="N1086" s="21"/>
      <c r="R1086" s="21"/>
    </row>
    <row r="1087" spans="1:18">
      <c r="A1087" s="7" t="s">
        <v>178</v>
      </c>
      <c r="B1087" t="s">
        <v>30</v>
      </c>
      <c r="C1087" t="s">
        <v>10</v>
      </c>
      <c r="D1087" t="s">
        <v>11</v>
      </c>
      <c r="E1087" s="1">
        <v>2.67028191157927E-3</v>
      </c>
      <c r="F1087" s="1">
        <v>1.0880236587852601E-3</v>
      </c>
      <c r="G1087" s="1">
        <v>1.9076453752374802E-2</v>
      </c>
      <c r="H1087" s="1">
        <v>2.7124112866972399E-2</v>
      </c>
      <c r="I1087" s="1">
        <v>2.1746735663953999E-2</v>
      </c>
      <c r="J1087" s="50">
        <v>2.82121365257577E-2</v>
      </c>
      <c r="N1087" s="21"/>
      <c r="R1087" s="21"/>
    </row>
    <row r="1088" spans="1:18">
      <c r="A1088" s="7" t="s">
        <v>178</v>
      </c>
      <c r="B1088" t="s">
        <v>30</v>
      </c>
      <c r="C1088" t="s">
        <v>12</v>
      </c>
      <c r="D1088" t="s">
        <v>13</v>
      </c>
      <c r="E1088" s="1">
        <v>1.4311885603862699E-2</v>
      </c>
      <c r="F1088" s="1">
        <v>2.0026060104333001E-3</v>
      </c>
      <c r="G1088" s="1">
        <v>6.4555431933326001E-3</v>
      </c>
      <c r="H1088" s="1">
        <v>1.18467522372583E-3</v>
      </c>
      <c r="I1088" s="1">
        <v>2.07674287971953E-2</v>
      </c>
      <c r="J1088" s="50">
        <v>3.1872812341591302E-3</v>
      </c>
      <c r="N1088" s="21"/>
      <c r="R1088" s="21"/>
    </row>
    <row r="1089" spans="1:18">
      <c r="A1089" s="7" t="s">
        <v>178</v>
      </c>
      <c r="B1089" t="s">
        <v>30</v>
      </c>
      <c r="C1089" t="s">
        <v>14</v>
      </c>
      <c r="D1089" t="s">
        <v>15</v>
      </c>
      <c r="E1089" s="1">
        <v>1.37547331586575E-2</v>
      </c>
      <c r="F1089" s="1">
        <v>1.53460370658874E-2</v>
      </c>
      <c r="G1089" s="1">
        <v>4.54249337284066E-2</v>
      </c>
      <c r="H1089" s="1">
        <v>2.79585113716991E-2</v>
      </c>
      <c r="I1089" s="1">
        <v>5.9179666887064102E-2</v>
      </c>
      <c r="J1089" s="50">
        <v>4.33045484375865E-2</v>
      </c>
      <c r="N1089" s="21"/>
      <c r="R1089" s="21"/>
    </row>
    <row r="1090" spans="1:18">
      <c r="A1090" s="7" t="s">
        <v>178</v>
      </c>
      <c r="B1090" t="s">
        <v>30</v>
      </c>
      <c r="C1090" t="s">
        <v>16</v>
      </c>
      <c r="D1090" t="s">
        <v>17</v>
      </c>
      <c r="E1090" s="1">
        <v>9.5350595231922602E-2</v>
      </c>
      <c r="F1090" s="1">
        <v>1.27446104236539E-2</v>
      </c>
      <c r="G1090" s="1">
        <v>6.2628488187385797E-2</v>
      </c>
      <c r="H1090" s="1">
        <v>9.3920982902739106E-3</v>
      </c>
      <c r="I1090" s="1">
        <v>0.157979083419308</v>
      </c>
      <c r="J1090" s="50">
        <v>2.21367087139278E-2</v>
      </c>
      <c r="N1090" s="21"/>
      <c r="R1090" s="21"/>
    </row>
    <row r="1091" spans="1:18">
      <c r="A1091" s="7" t="s">
        <v>178</v>
      </c>
      <c r="B1091" t="s">
        <v>30</v>
      </c>
      <c r="C1091" t="s">
        <v>18</v>
      </c>
      <c r="D1091" t="s">
        <v>19</v>
      </c>
      <c r="E1091" s="1">
        <v>0.34300521397268102</v>
      </c>
      <c r="F1091" s="1">
        <v>2.2290024949576201E-2</v>
      </c>
      <c r="G1091" s="1">
        <v>0.16384626078497899</v>
      </c>
      <c r="H1091" s="1">
        <v>2.6819019614996598E-2</v>
      </c>
      <c r="I1091" s="1">
        <v>0.50685147475766001</v>
      </c>
      <c r="J1091" s="50">
        <v>4.9109044564572803E-2</v>
      </c>
      <c r="N1091" s="21"/>
      <c r="R1091" s="21"/>
    </row>
    <row r="1092" spans="1:18">
      <c r="A1092" s="7" t="s">
        <v>178</v>
      </c>
      <c r="B1092" t="s">
        <v>30</v>
      </c>
      <c r="C1092" t="s">
        <v>20</v>
      </c>
      <c r="D1092" t="s">
        <v>21</v>
      </c>
      <c r="E1092" s="1">
        <v>0.28224149295024997</v>
      </c>
      <c r="F1092" s="1">
        <v>4.4808768198136402E-2</v>
      </c>
      <c r="G1092" s="1">
        <v>3.2921559978353603E-2</v>
      </c>
      <c r="H1092" s="1">
        <v>6.6176596658523304E-3</v>
      </c>
      <c r="I1092" s="1">
        <v>0.31516305292860403</v>
      </c>
      <c r="J1092" s="50">
        <v>5.1426427863988697E-2</v>
      </c>
      <c r="N1092" s="21"/>
      <c r="R1092" s="21"/>
    </row>
    <row r="1093" spans="1:18">
      <c r="A1093" s="7" t="s">
        <v>178</v>
      </c>
      <c r="B1093" t="s">
        <v>30</v>
      </c>
      <c r="C1093" t="s">
        <v>25</v>
      </c>
      <c r="D1093" t="s">
        <v>26</v>
      </c>
      <c r="E1093" s="1">
        <v>0</v>
      </c>
      <c r="F1093" s="1">
        <v>0</v>
      </c>
      <c r="G1093" s="1">
        <v>0</v>
      </c>
      <c r="H1093" s="1">
        <v>0</v>
      </c>
      <c r="I1093" s="1">
        <v>0</v>
      </c>
      <c r="J1093" s="50">
        <v>0</v>
      </c>
      <c r="N1093" s="21"/>
      <c r="R1093" s="21"/>
    </row>
    <row r="1094" spans="1:18">
      <c r="A1094" s="7" t="s">
        <v>178</v>
      </c>
      <c r="B1094" t="s">
        <v>30</v>
      </c>
      <c r="C1094" t="s">
        <v>22</v>
      </c>
      <c r="D1094" t="s">
        <v>23</v>
      </c>
      <c r="E1094" s="1">
        <v>3.5693737340535502E-4</v>
      </c>
      <c r="F1094" s="1">
        <v>1.5060061209797899E-5</v>
      </c>
      <c r="G1094" s="1">
        <v>1.8796004087518899E-3</v>
      </c>
      <c r="H1094" s="1">
        <v>6.8256506904988299E-5</v>
      </c>
      <c r="I1094" s="1">
        <v>2.2365377821572498E-3</v>
      </c>
      <c r="J1094" s="50">
        <v>8.3316568114786199E-5</v>
      </c>
      <c r="N1094" s="21"/>
      <c r="R1094" s="21"/>
    </row>
    <row r="1095" spans="1:18">
      <c r="A1095" s="7" t="s">
        <v>179</v>
      </c>
      <c r="B1095" t="s">
        <v>30</v>
      </c>
      <c r="C1095" t="s">
        <v>2</v>
      </c>
      <c r="D1095" t="s">
        <v>3</v>
      </c>
      <c r="E1095" s="1">
        <v>0.141399508674522</v>
      </c>
      <c r="F1095" s="1">
        <v>0.168412888913862</v>
      </c>
      <c r="G1095" s="1">
        <v>2.4994638649727001E-2</v>
      </c>
      <c r="H1095" s="1">
        <v>1.8389390670393701E-2</v>
      </c>
      <c r="I1095" s="1">
        <v>0.16639414732424801</v>
      </c>
      <c r="J1095" s="50">
        <v>0.18680227958425599</v>
      </c>
      <c r="N1095" s="21"/>
      <c r="R1095" s="21"/>
    </row>
    <row r="1096" spans="1:18">
      <c r="A1096" s="7" t="s">
        <v>179</v>
      </c>
      <c r="B1096" t="s">
        <v>30</v>
      </c>
      <c r="C1096" t="s">
        <v>4</v>
      </c>
      <c r="D1096" t="s">
        <v>5</v>
      </c>
      <c r="E1096" s="1">
        <v>2.54754877200303E-4</v>
      </c>
      <c r="F1096" s="1">
        <v>9.8362754151978607E-3</v>
      </c>
      <c r="G1096" s="1">
        <v>0</v>
      </c>
      <c r="H1096" s="1">
        <v>0</v>
      </c>
      <c r="I1096" s="1">
        <v>2.54754877200303E-4</v>
      </c>
      <c r="J1096" s="50">
        <v>9.8362754151978607E-3</v>
      </c>
      <c r="N1096" s="21"/>
      <c r="R1096" s="21"/>
    </row>
    <row r="1097" spans="1:18">
      <c r="A1097" s="7" t="s">
        <v>179</v>
      </c>
      <c r="B1097" t="s">
        <v>30</v>
      </c>
      <c r="C1097" t="s">
        <v>6</v>
      </c>
      <c r="D1097" t="s">
        <v>7</v>
      </c>
      <c r="E1097" s="1">
        <v>8.3358125150337698E-7</v>
      </c>
      <c r="F1097" s="1">
        <v>1.7539327703439601E-6</v>
      </c>
      <c r="G1097" s="1">
        <v>1.28141544037087E-2</v>
      </c>
      <c r="H1097" s="1">
        <v>2.38742884214641E-2</v>
      </c>
      <c r="I1097" s="1">
        <v>1.28149879849602E-2</v>
      </c>
      <c r="J1097" s="50">
        <v>2.3876042354234399E-2</v>
      </c>
      <c r="N1097" s="21"/>
      <c r="R1097" s="21"/>
    </row>
    <row r="1098" spans="1:18">
      <c r="A1098" s="7" t="s">
        <v>179</v>
      </c>
      <c r="B1098" t="s">
        <v>30</v>
      </c>
      <c r="C1098" t="s">
        <v>8</v>
      </c>
      <c r="D1098" t="s">
        <v>9</v>
      </c>
      <c r="E1098" s="1">
        <v>2.5953507219259899E-2</v>
      </c>
      <c r="F1098" s="1">
        <v>9.6064025028310199E-3</v>
      </c>
      <c r="G1098" s="1">
        <v>6.2725049646753794E-2</v>
      </c>
      <c r="H1098" s="1">
        <v>2.5409741894203301E-2</v>
      </c>
      <c r="I1098" s="1">
        <v>8.8678556866013697E-2</v>
      </c>
      <c r="J1098" s="50">
        <v>3.50161443970343E-2</v>
      </c>
      <c r="N1098" s="21"/>
      <c r="R1098" s="21"/>
    </row>
    <row r="1099" spans="1:18">
      <c r="A1099" s="7" t="s">
        <v>179</v>
      </c>
      <c r="B1099" t="s">
        <v>30</v>
      </c>
      <c r="C1099" t="s">
        <v>10</v>
      </c>
      <c r="D1099" t="s">
        <v>11</v>
      </c>
      <c r="E1099" s="1">
        <v>1.2559736633911E-2</v>
      </c>
      <c r="F1099" s="1">
        <v>4.3706049428403398E-3</v>
      </c>
      <c r="G1099" s="1">
        <v>2.1342617508131899E-2</v>
      </c>
      <c r="H1099" s="1">
        <v>1.7000714912689601E-2</v>
      </c>
      <c r="I1099" s="1">
        <v>3.3902354142042797E-2</v>
      </c>
      <c r="J1099" s="50">
        <v>2.13713198555299E-2</v>
      </c>
      <c r="N1099" s="21"/>
      <c r="R1099" s="21"/>
    </row>
    <row r="1100" spans="1:18">
      <c r="A1100" s="7" t="s">
        <v>179</v>
      </c>
      <c r="B1100" t="s">
        <v>30</v>
      </c>
      <c r="C1100" t="s">
        <v>12</v>
      </c>
      <c r="D1100" t="s">
        <v>13</v>
      </c>
      <c r="E1100" s="1">
        <v>5.58430004678118E-2</v>
      </c>
      <c r="F1100" s="1">
        <v>7.5379679961370596E-3</v>
      </c>
      <c r="G1100" s="1">
        <v>4.3421522190614702E-2</v>
      </c>
      <c r="H1100" s="1">
        <v>8.0841162384653695E-3</v>
      </c>
      <c r="I1100" s="1">
        <v>9.9264522658426502E-2</v>
      </c>
      <c r="J1100" s="50">
        <v>1.56220842346024E-2</v>
      </c>
      <c r="N1100" s="21"/>
      <c r="R1100" s="21"/>
    </row>
    <row r="1101" spans="1:18">
      <c r="A1101" s="7" t="s">
        <v>179</v>
      </c>
      <c r="B1101" t="s">
        <v>30</v>
      </c>
      <c r="C1101" t="s">
        <v>14</v>
      </c>
      <c r="D1101" t="s">
        <v>15</v>
      </c>
      <c r="E1101" s="1">
        <v>5.1283163693140697E-2</v>
      </c>
      <c r="F1101" s="1">
        <v>5.77321351547916E-2</v>
      </c>
      <c r="G1101" s="1">
        <v>2.7896863728840499E-2</v>
      </c>
      <c r="H1101" s="1">
        <v>1.7089867953673499E-2</v>
      </c>
      <c r="I1101" s="1">
        <v>7.91800274219812E-2</v>
      </c>
      <c r="J1101" s="50">
        <v>7.4822003108465096E-2</v>
      </c>
      <c r="N1101" s="21"/>
      <c r="R1101" s="21"/>
    </row>
    <row r="1102" spans="1:18">
      <c r="A1102" s="7" t="s">
        <v>179</v>
      </c>
      <c r="B1102" t="s">
        <v>30</v>
      </c>
      <c r="C1102" t="s">
        <v>16</v>
      </c>
      <c r="D1102" t="s">
        <v>17</v>
      </c>
      <c r="E1102" s="1">
        <v>0.39734410793229802</v>
      </c>
      <c r="F1102" s="1">
        <v>5.2434365561114499E-2</v>
      </c>
      <c r="G1102" s="1">
        <v>0.150277427933486</v>
      </c>
      <c r="H1102" s="1">
        <v>2.20106345687625E-2</v>
      </c>
      <c r="I1102" s="1">
        <v>0.54762153586578399</v>
      </c>
      <c r="J1102" s="50">
        <v>7.4445000129876995E-2</v>
      </c>
      <c r="N1102" s="21"/>
      <c r="R1102" s="21"/>
    </row>
    <row r="1103" spans="1:18">
      <c r="A1103" s="7" t="s">
        <v>179</v>
      </c>
      <c r="B1103" t="s">
        <v>30</v>
      </c>
      <c r="C1103" t="s">
        <v>18</v>
      </c>
      <c r="D1103" t="s">
        <v>19</v>
      </c>
      <c r="E1103" s="1">
        <v>1.11351455537508</v>
      </c>
      <c r="F1103" s="1">
        <v>7.2167894843540401E-2</v>
      </c>
      <c r="G1103" s="1">
        <v>0.34615251145903297</v>
      </c>
      <c r="H1103" s="1">
        <v>5.5897507828566097E-2</v>
      </c>
      <c r="I1103" s="1">
        <v>1.4596670668341101</v>
      </c>
      <c r="J1103" s="50">
        <v>0.128065402672107</v>
      </c>
      <c r="N1103" s="21"/>
      <c r="R1103" s="21"/>
    </row>
    <row r="1104" spans="1:18">
      <c r="A1104" s="7" t="s">
        <v>179</v>
      </c>
      <c r="B1104" t="s">
        <v>30</v>
      </c>
      <c r="C1104" t="s">
        <v>20</v>
      </c>
      <c r="D1104" t="s">
        <v>21</v>
      </c>
      <c r="E1104" s="1">
        <v>1.2733779718515601</v>
      </c>
      <c r="F1104" s="1">
        <v>0.203121606650148</v>
      </c>
      <c r="G1104" s="1">
        <v>3.5039071090712297E-2</v>
      </c>
      <c r="H1104" s="1">
        <v>7.04229229816568E-3</v>
      </c>
      <c r="I1104" s="1">
        <v>1.3084170429422699</v>
      </c>
      <c r="J1104" s="50">
        <v>0.210163898948314</v>
      </c>
      <c r="N1104" s="21"/>
      <c r="R1104" s="21"/>
    </row>
    <row r="1105" spans="1:18">
      <c r="A1105" s="7" t="s">
        <v>179</v>
      </c>
      <c r="B1105" t="s">
        <v>30</v>
      </c>
      <c r="C1105" t="s">
        <v>25</v>
      </c>
      <c r="D1105" t="s">
        <v>26</v>
      </c>
      <c r="E1105" s="1">
        <v>0</v>
      </c>
      <c r="F1105" s="1">
        <v>0</v>
      </c>
      <c r="G1105" s="1">
        <v>0</v>
      </c>
      <c r="H1105" s="1">
        <v>0</v>
      </c>
      <c r="I1105" s="1">
        <v>0</v>
      </c>
      <c r="J1105" s="50">
        <v>0</v>
      </c>
      <c r="N1105" s="21"/>
      <c r="R1105" s="21"/>
    </row>
    <row r="1106" spans="1:18">
      <c r="A1106" s="7" t="s">
        <v>179</v>
      </c>
      <c r="B1106" t="s">
        <v>30</v>
      </c>
      <c r="C1106" t="s">
        <v>22</v>
      </c>
      <c r="D1106" t="s">
        <v>23</v>
      </c>
      <c r="E1106" s="1">
        <v>1.1750388936297999E-3</v>
      </c>
      <c r="F1106" s="1">
        <v>4.9494019901024402E-5</v>
      </c>
      <c r="G1106" s="1">
        <v>4.8760103673181603E-3</v>
      </c>
      <c r="H1106" s="1">
        <v>1.8053687965985699E-4</v>
      </c>
      <c r="I1106" s="1">
        <v>6.0510492609479596E-3</v>
      </c>
      <c r="J1106" s="50">
        <v>2.3003089956088099E-4</v>
      </c>
      <c r="N1106" s="21"/>
      <c r="R1106" s="21"/>
    </row>
    <row r="1107" spans="1:18">
      <c r="A1107" s="7" t="s">
        <v>180</v>
      </c>
      <c r="B1107" t="s">
        <v>30</v>
      </c>
      <c r="C1107" t="s">
        <v>2</v>
      </c>
      <c r="D1107" t="s">
        <v>3</v>
      </c>
      <c r="E1107" s="1">
        <v>3.6993235126476599E-2</v>
      </c>
      <c r="F1107" s="1">
        <v>4.2888503875890702E-2</v>
      </c>
      <c r="G1107" s="1">
        <v>2.59213850709153E-2</v>
      </c>
      <c r="H1107" s="1">
        <v>3.8417052910418199E-2</v>
      </c>
      <c r="I1107" s="1">
        <v>6.2914620197391899E-2</v>
      </c>
      <c r="J1107" s="50">
        <v>8.1305556786308894E-2</v>
      </c>
      <c r="N1107" s="21"/>
      <c r="R1107" s="21"/>
    </row>
    <row r="1108" spans="1:18">
      <c r="A1108" s="7" t="s">
        <v>180</v>
      </c>
      <c r="B1108" t="s">
        <v>30</v>
      </c>
      <c r="C1108" t="s">
        <v>4</v>
      </c>
      <c r="D1108" t="s">
        <v>5</v>
      </c>
      <c r="E1108" s="1">
        <v>1.5928859212455099E-4</v>
      </c>
      <c r="F1108" s="1">
        <v>5.06509445840235E-3</v>
      </c>
      <c r="G1108" s="1">
        <v>0</v>
      </c>
      <c r="H1108" s="1">
        <v>0</v>
      </c>
      <c r="I1108" s="1">
        <v>1.5928859212455099E-4</v>
      </c>
      <c r="J1108" s="50">
        <v>5.06509445840235E-3</v>
      </c>
      <c r="N1108" s="21"/>
      <c r="R1108" s="21"/>
    </row>
    <row r="1109" spans="1:18">
      <c r="A1109" s="7" t="s">
        <v>180</v>
      </c>
      <c r="B1109" t="s">
        <v>30</v>
      </c>
      <c r="C1109" t="s">
        <v>6</v>
      </c>
      <c r="D1109" t="s">
        <v>7</v>
      </c>
      <c r="E1109" s="1">
        <v>4.4718524739526497E-6</v>
      </c>
      <c r="F1109" s="1">
        <v>9.5857351117096099E-6</v>
      </c>
      <c r="G1109" s="1">
        <v>0.19059030108309999</v>
      </c>
      <c r="H1109" s="1">
        <v>0.42280713013951698</v>
      </c>
      <c r="I1109" s="1">
        <v>0.190594772935574</v>
      </c>
      <c r="J1109" s="50">
        <v>0.42281671587462899</v>
      </c>
      <c r="N1109" s="21"/>
      <c r="R1109" s="21"/>
    </row>
    <row r="1110" spans="1:18">
      <c r="A1110" s="7" t="s">
        <v>180</v>
      </c>
      <c r="B1110" t="s">
        <v>30</v>
      </c>
      <c r="C1110" t="s">
        <v>8</v>
      </c>
      <c r="D1110" t="s">
        <v>9</v>
      </c>
      <c r="E1110" s="1">
        <v>1.3944500602457201E-2</v>
      </c>
      <c r="F1110" s="1">
        <v>5.1357569923872297E-3</v>
      </c>
      <c r="G1110" s="1">
        <v>8.0568117412127105E-2</v>
      </c>
      <c r="H1110" s="1">
        <v>3.2494416289194902E-2</v>
      </c>
      <c r="I1110" s="1">
        <v>9.4512618014584299E-2</v>
      </c>
      <c r="J1110" s="50">
        <v>3.7630173281582101E-2</v>
      </c>
      <c r="N1110" s="21"/>
      <c r="R1110" s="21"/>
    </row>
    <row r="1111" spans="1:18">
      <c r="A1111" s="7" t="s">
        <v>180</v>
      </c>
      <c r="B1111" t="s">
        <v>30</v>
      </c>
      <c r="C1111" t="s">
        <v>10</v>
      </c>
      <c r="D1111" t="s">
        <v>11</v>
      </c>
      <c r="E1111" s="1">
        <v>3.3331439934575799E-3</v>
      </c>
      <c r="F1111" s="1">
        <v>1.40734746140435E-3</v>
      </c>
      <c r="G1111" s="1">
        <v>1.9869477346827601E-2</v>
      </c>
      <c r="H1111" s="1">
        <v>1.5064696812549299E-2</v>
      </c>
      <c r="I1111" s="1">
        <v>2.3202621340285199E-2</v>
      </c>
      <c r="J1111" s="50">
        <v>1.6472044273953601E-2</v>
      </c>
      <c r="N1111" s="21"/>
      <c r="R1111" s="21"/>
    </row>
    <row r="1112" spans="1:18">
      <c r="A1112" s="7" t="s">
        <v>180</v>
      </c>
      <c r="B1112" t="s">
        <v>30</v>
      </c>
      <c r="C1112" t="s">
        <v>12</v>
      </c>
      <c r="D1112" t="s">
        <v>13</v>
      </c>
      <c r="E1112" s="1">
        <v>2.3061558101802299E-2</v>
      </c>
      <c r="F1112" s="1">
        <v>3.3011147392456898E-3</v>
      </c>
      <c r="G1112" s="1">
        <v>2.94870433511801E-2</v>
      </c>
      <c r="H1112" s="1">
        <v>5.4211233873294896E-3</v>
      </c>
      <c r="I1112" s="1">
        <v>5.2548601452982298E-2</v>
      </c>
      <c r="J1112" s="50">
        <v>8.7222381265751794E-3</v>
      </c>
      <c r="N1112" s="21"/>
      <c r="R1112" s="21"/>
    </row>
    <row r="1113" spans="1:18">
      <c r="A1113" s="7" t="s">
        <v>180</v>
      </c>
      <c r="B1113" t="s">
        <v>30</v>
      </c>
      <c r="C1113" t="s">
        <v>14</v>
      </c>
      <c r="D1113" t="s">
        <v>15</v>
      </c>
      <c r="E1113" s="1">
        <v>2.23633597869487E-2</v>
      </c>
      <c r="F1113" s="1">
        <v>2.4940002347081401E-2</v>
      </c>
      <c r="G1113" s="1">
        <v>0.17321927191887901</v>
      </c>
      <c r="H1113" s="1">
        <v>0.10284476858102</v>
      </c>
      <c r="I1113" s="1">
        <v>0.19558263170582799</v>
      </c>
      <c r="J1113" s="50">
        <v>0.127784770928101</v>
      </c>
      <c r="N1113" s="21"/>
      <c r="R1113" s="21"/>
    </row>
    <row r="1114" spans="1:18">
      <c r="A1114" s="7" t="s">
        <v>180</v>
      </c>
      <c r="B1114" t="s">
        <v>30</v>
      </c>
      <c r="C1114" t="s">
        <v>16</v>
      </c>
      <c r="D1114" t="s">
        <v>17</v>
      </c>
      <c r="E1114" s="1">
        <v>9.1023087671737599E-2</v>
      </c>
      <c r="F1114" s="1">
        <v>1.30895944778921E-2</v>
      </c>
      <c r="G1114" s="1">
        <v>5.9024020872863403E-2</v>
      </c>
      <c r="H1114" s="1">
        <v>9.3882650859383396E-3</v>
      </c>
      <c r="I1114" s="1">
        <v>0.15004710854460099</v>
      </c>
      <c r="J1114" s="50">
        <v>2.2477859563830398E-2</v>
      </c>
      <c r="N1114" s="21"/>
      <c r="R1114" s="21"/>
    </row>
    <row r="1115" spans="1:18">
      <c r="A1115" s="7" t="s">
        <v>180</v>
      </c>
      <c r="B1115" t="s">
        <v>30</v>
      </c>
      <c r="C1115" t="s">
        <v>18</v>
      </c>
      <c r="D1115" t="s">
        <v>19</v>
      </c>
      <c r="E1115" s="1">
        <v>0.28138887434699</v>
      </c>
      <c r="F1115" s="1">
        <v>1.81386889264828E-2</v>
      </c>
      <c r="G1115" s="1">
        <v>0.17098881616499501</v>
      </c>
      <c r="H1115" s="1">
        <v>2.7702636487461199E-2</v>
      </c>
      <c r="I1115" s="1">
        <v>0.45237769051198501</v>
      </c>
      <c r="J1115" s="50">
        <v>4.5841325413943999E-2</v>
      </c>
      <c r="N1115" s="21"/>
      <c r="R1115" s="21"/>
    </row>
    <row r="1116" spans="1:18">
      <c r="A1116" s="7" t="s">
        <v>180</v>
      </c>
      <c r="B1116" t="s">
        <v>30</v>
      </c>
      <c r="C1116" t="s">
        <v>20</v>
      </c>
      <c r="D1116" t="s">
        <v>21</v>
      </c>
      <c r="E1116" s="1">
        <v>3.4965328458648801</v>
      </c>
      <c r="F1116" s="1">
        <v>0.55682505214491096</v>
      </c>
      <c r="G1116" s="1">
        <v>0.57475017216971502</v>
      </c>
      <c r="H1116" s="1">
        <v>0.115578894910802</v>
      </c>
      <c r="I1116" s="1">
        <v>4.0712830180345998</v>
      </c>
      <c r="J1116" s="50">
        <v>0.67240394705571305</v>
      </c>
      <c r="N1116" s="21"/>
      <c r="R1116" s="21"/>
    </row>
    <row r="1117" spans="1:18">
      <c r="A1117" s="7" t="s">
        <v>180</v>
      </c>
      <c r="B1117" t="s">
        <v>30</v>
      </c>
      <c r="C1117" t="s">
        <v>25</v>
      </c>
      <c r="D1117" t="s">
        <v>26</v>
      </c>
      <c r="E1117" s="1">
        <v>0</v>
      </c>
      <c r="F1117" s="1">
        <v>0</v>
      </c>
      <c r="G1117" s="1">
        <v>0</v>
      </c>
      <c r="H1117" s="1">
        <v>0</v>
      </c>
      <c r="I1117" s="1">
        <v>0</v>
      </c>
      <c r="J1117" s="50">
        <v>0</v>
      </c>
      <c r="N1117" s="21"/>
      <c r="R1117" s="21"/>
    </row>
    <row r="1118" spans="1:18">
      <c r="A1118" s="7" t="s">
        <v>180</v>
      </c>
      <c r="B1118" t="s">
        <v>30</v>
      </c>
      <c r="C1118" t="s">
        <v>22</v>
      </c>
      <c r="D1118" t="s">
        <v>23</v>
      </c>
      <c r="E1118" s="1">
        <v>1.7023363731915399E-4</v>
      </c>
      <c r="F1118" s="1">
        <v>7.1919122189313701E-6</v>
      </c>
      <c r="G1118" s="1">
        <v>1.47627568615234E-4</v>
      </c>
      <c r="H1118" s="1">
        <v>5.3688611041799097E-6</v>
      </c>
      <c r="I1118" s="1">
        <v>3.1786120593438799E-4</v>
      </c>
      <c r="J1118" s="50">
        <v>1.25607733231113E-5</v>
      </c>
      <c r="N1118" s="21"/>
      <c r="R1118" s="21"/>
    </row>
    <row r="1119" spans="1:18">
      <c r="A1119" s="7" t="s">
        <v>86</v>
      </c>
      <c r="B1119" t="s">
        <v>30</v>
      </c>
      <c r="C1119" t="s">
        <v>2</v>
      </c>
      <c r="D1119" t="s">
        <v>3</v>
      </c>
      <c r="E1119" s="1">
        <v>5.9484633074818001E-2</v>
      </c>
      <c r="F1119" s="1">
        <v>7.08231731464221E-2</v>
      </c>
      <c r="G1119" s="1">
        <v>4.7306454533000298E-3</v>
      </c>
      <c r="H1119" s="1">
        <v>3.8426384162992002E-3</v>
      </c>
      <c r="I1119" s="1">
        <v>6.4215278528118105E-2</v>
      </c>
      <c r="J1119" s="50">
        <v>7.4665811562721299E-2</v>
      </c>
      <c r="N1119" s="21"/>
      <c r="R1119" s="21"/>
    </row>
    <row r="1120" spans="1:18">
      <c r="A1120" s="7" t="s">
        <v>86</v>
      </c>
      <c r="B1120" t="s">
        <v>30</v>
      </c>
      <c r="C1120" t="s">
        <v>4</v>
      </c>
      <c r="D1120" t="s">
        <v>5</v>
      </c>
      <c r="E1120" s="1">
        <v>1.9240605714980101E-5</v>
      </c>
      <c r="F1120" s="1">
        <v>1.2323966416255901E-3</v>
      </c>
      <c r="G1120" s="1">
        <v>0.14985297510329301</v>
      </c>
      <c r="H1120" s="1">
        <v>2.8124423486078598</v>
      </c>
      <c r="I1120" s="1">
        <v>0.14987221570900799</v>
      </c>
      <c r="J1120" s="50">
        <v>2.8136747452494899</v>
      </c>
      <c r="N1120" s="21"/>
      <c r="R1120" s="21"/>
    </row>
    <row r="1121" spans="1:18">
      <c r="A1121" s="7" t="s">
        <v>86</v>
      </c>
      <c r="B1121" t="s">
        <v>30</v>
      </c>
      <c r="C1121" t="s">
        <v>6</v>
      </c>
      <c r="D1121" t="s">
        <v>7</v>
      </c>
      <c r="E1121" s="1">
        <v>2.9860174760753102E-7</v>
      </c>
      <c r="F1121" s="1">
        <v>6.5126450732140698E-7</v>
      </c>
      <c r="G1121" s="1">
        <v>3.2246348712239097E-4</v>
      </c>
      <c r="H1121" s="1">
        <v>7.14489837631347E-4</v>
      </c>
      <c r="I1121" s="1">
        <v>3.2276208886999902E-4</v>
      </c>
      <c r="J1121" s="50">
        <v>7.1514110213866805E-4</v>
      </c>
      <c r="N1121" s="21"/>
      <c r="R1121" s="21"/>
    </row>
    <row r="1122" spans="1:18">
      <c r="A1122" s="7" t="s">
        <v>86</v>
      </c>
      <c r="B1122" t="s">
        <v>30</v>
      </c>
      <c r="C1122" t="s">
        <v>8</v>
      </c>
      <c r="D1122" t="s">
        <v>9</v>
      </c>
      <c r="E1122" s="1">
        <v>1.00838353071899E-2</v>
      </c>
      <c r="F1122" s="1">
        <v>3.70630114626639E-3</v>
      </c>
      <c r="G1122" s="1">
        <v>4.3861882132993198E-2</v>
      </c>
      <c r="H1122" s="1">
        <v>1.7539298919759201E-2</v>
      </c>
      <c r="I1122" s="1">
        <v>5.3945717440183102E-2</v>
      </c>
      <c r="J1122" s="50">
        <v>2.1245600066025602E-2</v>
      </c>
      <c r="N1122" s="21"/>
      <c r="R1122" s="21"/>
    </row>
    <row r="1123" spans="1:18">
      <c r="A1123" s="7" t="s">
        <v>86</v>
      </c>
      <c r="B1123" t="s">
        <v>30</v>
      </c>
      <c r="C1123" t="s">
        <v>10</v>
      </c>
      <c r="D1123" t="s">
        <v>11</v>
      </c>
      <c r="E1123" s="1">
        <v>4.8933811483880298E-3</v>
      </c>
      <c r="F1123" s="1">
        <v>1.7040599146351601E-3</v>
      </c>
      <c r="G1123" s="1">
        <v>3.64729663525691E-3</v>
      </c>
      <c r="H1123" s="1">
        <v>2.3427591593273701E-3</v>
      </c>
      <c r="I1123" s="1">
        <v>8.5406777836449406E-3</v>
      </c>
      <c r="J1123" s="50">
        <v>4.0468190739625298E-3</v>
      </c>
      <c r="N1123" s="21"/>
      <c r="R1123" s="21"/>
    </row>
    <row r="1124" spans="1:18">
      <c r="A1124" s="7" t="s">
        <v>86</v>
      </c>
      <c r="B1124" t="s">
        <v>30</v>
      </c>
      <c r="C1124" t="s">
        <v>12</v>
      </c>
      <c r="D1124" t="s">
        <v>13</v>
      </c>
      <c r="E1124" s="1">
        <v>1.98541225994107E-2</v>
      </c>
      <c r="F1124" s="1">
        <v>2.66688707267957E-3</v>
      </c>
      <c r="G1124" s="1">
        <v>6.8154671706552499E-3</v>
      </c>
      <c r="H1124" s="1">
        <v>1.22564570941682E-3</v>
      </c>
      <c r="I1124" s="1">
        <v>2.66695897700659E-2</v>
      </c>
      <c r="J1124" s="50">
        <v>3.89253278209639E-3</v>
      </c>
      <c r="N1124" s="21"/>
      <c r="R1124" s="21"/>
    </row>
    <row r="1125" spans="1:18">
      <c r="A1125" s="7" t="s">
        <v>86</v>
      </c>
      <c r="B1125" t="s">
        <v>30</v>
      </c>
      <c r="C1125" t="s">
        <v>14</v>
      </c>
      <c r="D1125" t="s">
        <v>15</v>
      </c>
      <c r="E1125" s="1">
        <v>1.94770023937797E-2</v>
      </c>
      <c r="F1125" s="1">
        <v>2.15651046892638E-2</v>
      </c>
      <c r="G1125" s="1">
        <v>1.18388757366907E-2</v>
      </c>
      <c r="H1125" s="1">
        <v>6.8996939024471996E-3</v>
      </c>
      <c r="I1125" s="1">
        <v>3.1315878130470397E-2</v>
      </c>
      <c r="J1125" s="50">
        <v>2.8464798591710999E-2</v>
      </c>
      <c r="N1125" s="21"/>
      <c r="R1125" s="21"/>
    </row>
    <row r="1126" spans="1:18">
      <c r="A1126" s="7" t="s">
        <v>86</v>
      </c>
      <c r="B1126" t="s">
        <v>30</v>
      </c>
      <c r="C1126" t="s">
        <v>16</v>
      </c>
      <c r="D1126" t="s">
        <v>17</v>
      </c>
      <c r="E1126" s="1">
        <v>0.120432079561342</v>
      </c>
      <c r="F1126" s="1">
        <v>1.68144768263566E-2</v>
      </c>
      <c r="G1126" s="1">
        <v>5.7534277239032899E-2</v>
      </c>
      <c r="H1126" s="1">
        <v>1.13974265675042E-2</v>
      </c>
      <c r="I1126" s="1">
        <v>0.17796635680037501</v>
      </c>
      <c r="J1126" s="50">
        <v>2.8211903393860802E-2</v>
      </c>
      <c r="N1126" s="21"/>
      <c r="R1126" s="21"/>
    </row>
    <row r="1127" spans="1:18">
      <c r="A1127" s="7" t="s">
        <v>86</v>
      </c>
      <c r="B1127" t="s">
        <v>30</v>
      </c>
      <c r="C1127" t="s">
        <v>18</v>
      </c>
      <c r="D1127" t="s">
        <v>19</v>
      </c>
      <c r="E1127" s="1">
        <v>0.40900042460005798</v>
      </c>
      <c r="F1127" s="1">
        <v>2.6786275295353702E-2</v>
      </c>
      <c r="G1127" s="1">
        <v>0.18407576717655</v>
      </c>
      <c r="H1127" s="1">
        <v>3.09345462138205E-2</v>
      </c>
      <c r="I1127" s="1">
        <v>0.59307619177660797</v>
      </c>
      <c r="J1127" s="50">
        <v>5.7720821509174201E-2</v>
      </c>
      <c r="N1127" s="21"/>
      <c r="R1127" s="21"/>
    </row>
    <row r="1128" spans="1:18">
      <c r="A1128" s="7" t="s">
        <v>86</v>
      </c>
      <c r="B1128" t="s">
        <v>30</v>
      </c>
      <c r="C1128" t="s">
        <v>20</v>
      </c>
      <c r="D1128" t="s">
        <v>21</v>
      </c>
      <c r="E1128" s="1">
        <v>0.495288663948528</v>
      </c>
      <c r="F1128" s="1">
        <v>7.9855772825789803E-2</v>
      </c>
      <c r="G1128" s="1">
        <v>4.6170353705194296E-3</v>
      </c>
      <c r="H1128" s="1">
        <v>9.3230841257211695E-4</v>
      </c>
      <c r="I1128" s="1">
        <v>0.49990569931904699</v>
      </c>
      <c r="J1128" s="50">
        <v>8.0788081238361897E-2</v>
      </c>
      <c r="N1128" s="21"/>
      <c r="R1128" s="21"/>
    </row>
    <row r="1129" spans="1:18">
      <c r="A1129" s="7" t="s">
        <v>86</v>
      </c>
      <c r="B1129" t="s">
        <v>30</v>
      </c>
      <c r="C1129" t="s">
        <v>25</v>
      </c>
      <c r="D1129" t="s">
        <v>26</v>
      </c>
      <c r="E1129" s="1">
        <v>0</v>
      </c>
      <c r="F1129" s="1">
        <v>0</v>
      </c>
      <c r="G1129" s="1">
        <v>0</v>
      </c>
      <c r="H1129" s="1">
        <v>0</v>
      </c>
      <c r="I1129" s="1">
        <v>0</v>
      </c>
      <c r="J1129" s="50">
        <v>0</v>
      </c>
      <c r="N1129" s="21"/>
      <c r="R1129" s="21"/>
    </row>
    <row r="1130" spans="1:18">
      <c r="A1130" s="7" t="s">
        <v>86</v>
      </c>
      <c r="B1130" t="s">
        <v>30</v>
      </c>
      <c r="C1130" t="s">
        <v>22</v>
      </c>
      <c r="D1130" t="s">
        <v>23</v>
      </c>
      <c r="E1130" s="1">
        <v>5.2731621559400099E-4</v>
      </c>
      <c r="F1130" s="1">
        <v>2.2980676234961999E-5</v>
      </c>
      <c r="G1130" s="1">
        <v>2.15611297382421E-3</v>
      </c>
      <c r="H1130" s="1">
        <v>8.4109781507188299E-5</v>
      </c>
      <c r="I1130" s="1">
        <v>2.68342918941821E-3</v>
      </c>
      <c r="J1130" s="50">
        <v>1.0709045774215E-4</v>
      </c>
      <c r="N1130" s="21"/>
      <c r="R1130" s="21"/>
    </row>
    <row r="1131" spans="1:18">
      <c r="A1131" s="7" t="s">
        <v>181</v>
      </c>
      <c r="B1131" t="s">
        <v>30</v>
      </c>
      <c r="C1131" t="s">
        <v>2</v>
      </c>
      <c r="D1131" t="s">
        <v>3</v>
      </c>
      <c r="E1131" s="1">
        <v>6.9280521134254106E-2</v>
      </c>
      <c r="F1131" s="1">
        <v>8.1893903805514798E-2</v>
      </c>
      <c r="G1131" s="1">
        <v>1.7615695089720499E-2</v>
      </c>
      <c r="H1131" s="1">
        <v>1.5215951881775699E-2</v>
      </c>
      <c r="I1131" s="1">
        <v>8.6896216223974601E-2</v>
      </c>
      <c r="J1131" s="50">
        <v>9.7109855687290497E-2</v>
      </c>
      <c r="N1131" s="21"/>
      <c r="R1131" s="21"/>
    </row>
    <row r="1132" spans="1:18">
      <c r="A1132" s="7" t="s">
        <v>181</v>
      </c>
      <c r="B1132" t="s">
        <v>30</v>
      </c>
      <c r="C1132" t="s">
        <v>4</v>
      </c>
      <c r="D1132" t="s">
        <v>5</v>
      </c>
      <c r="E1132" s="1">
        <v>6.77307902833676E-5</v>
      </c>
      <c r="F1132" s="1">
        <v>3.3932350832351298E-3</v>
      </c>
      <c r="G1132" s="1">
        <v>6.2851130254084896E-6</v>
      </c>
      <c r="H1132" s="1">
        <v>1.15207587997544E-4</v>
      </c>
      <c r="I1132" s="1">
        <v>7.4015903308776102E-5</v>
      </c>
      <c r="J1132" s="50">
        <v>3.5084426712326702E-3</v>
      </c>
      <c r="N1132" s="21"/>
      <c r="R1132" s="21"/>
    </row>
    <row r="1133" spans="1:18">
      <c r="A1133" s="7" t="s">
        <v>181</v>
      </c>
      <c r="B1133" t="s">
        <v>30</v>
      </c>
      <c r="C1133" t="s">
        <v>6</v>
      </c>
      <c r="D1133" t="s">
        <v>7</v>
      </c>
      <c r="E1133" s="1">
        <v>5.23058244407467E-6</v>
      </c>
      <c r="F1133" s="1">
        <v>1.12106108458284E-5</v>
      </c>
      <c r="G1133" s="1">
        <v>0.28699935584061498</v>
      </c>
      <c r="H1133" s="1">
        <v>0.63619100060997402</v>
      </c>
      <c r="I1133" s="1">
        <v>0.28700458642305898</v>
      </c>
      <c r="J1133" s="50">
        <v>0.63620221122081999</v>
      </c>
      <c r="N1133" s="21"/>
      <c r="R1133" s="21"/>
    </row>
    <row r="1134" spans="1:18">
      <c r="A1134" s="7" t="s">
        <v>181</v>
      </c>
      <c r="B1134" t="s">
        <v>30</v>
      </c>
      <c r="C1134" t="s">
        <v>8</v>
      </c>
      <c r="D1134" t="s">
        <v>9</v>
      </c>
      <c r="E1134" s="1">
        <v>1.8318343856875301E-2</v>
      </c>
      <c r="F1134" s="1">
        <v>6.7532246593633499E-3</v>
      </c>
      <c r="G1134" s="1">
        <v>0.15245233241471401</v>
      </c>
      <c r="H1134" s="1">
        <v>6.1358822475341003E-2</v>
      </c>
      <c r="I1134" s="1">
        <v>0.17077067627158901</v>
      </c>
      <c r="J1134" s="50">
        <v>6.8112047134704395E-2</v>
      </c>
      <c r="N1134" s="21"/>
      <c r="R1134" s="21"/>
    </row>
    <row r="1135" spans="1:18">
      <c r="A1135" s="7" t="s">
        <v>181</v>
      </c>
      <c r="B1135" t="s">
        <v>30</v>
      </c>
      <c r="C1135" t="s">
        <v>10</v>
      </c>
      <c r="D1135" t="s">
        <v>11</v>
      </c>
      <c r="E1135" s="1">
        <v>5.9250547592959602E-3</v>
      </c>
      <c r="F1135" s="1">
        <v>2.2562871851814002E-3</v>
      </c>
      <c r="G1135" s="1">
        <v>1.1043751642511101E-2</v>
      </c>
      <c r="H1135" s="1">
        <v>1.77424063918586E-2</v>
      </c>
      <c r="I1135" s="1">
        <v>1.6968806401807101E-2</v>
      </c>
      <c r="J1135" s="50">
        <v>1.9998693577040001E-2</v>
      </c>
      <c r="N1135" s="21"/>
      <c r="R1135" s="21"/>
    </row>
    <row r="1136" spans="1:18">
      <c r="A1136" s="7" t="s">
        <v>181</v>
      </c>
      <c r="B1136" t="s">
        <v>30</v>
      </c>
      <c r="C1136" t="s">
        <v>12</v>
      </c>
      <c r="D1136" t="s">
        <v>13</v>
      </c>
      <c r="E1136" s="1">
        <v>2.47391151890155E-2</v>
      </c>
      <c r="F1136" s="1">
        <v>3.3550760998438899E-3</v>
      </c>
      <c r="G1136" s="1">
        <v>9.2722195489188305E-3</v>
      </c>
      <c r="H1136" s="1">
        <v>1.6967041691288501E-3</v>
      </c>
      <c r="I1136" s="1">
        <v>3.4011334737934301E-2</v>
      </c>
      <c r="J1136" s="50">
        <v>5.0517802689727404E-3</v>
      </c>
      <c r="N1136" s="21"/>
      <c r="R1136" s="21"/>
    </row>
    <row r="1137" spans="1:18">
      <c r="A1137" s="7" t="s">
        <v>181</v>
      </c>
      <c r="B1137" t="s">
        <v>30</v>
      </c>
      <c r="C1137" t="s">
        <v>14</v>
      </c>
      <c r="D1137" t="s">
        <v>15</v>
      </c>
      <c r="E1137" s="1">
        <v>3.3303471482536602E-2</v>
      </c>
      <c r="F1137" s="1">
        <v>3.7047274003605697E-2</v>
      </c>
      <c r="G1137" s="1">
        <v>8.4682248613066002E-2</v>
      </c>
      <c r="H1137" s="1">
        <v>5.0319808335754002E-2</v>
      </c>
      <c r="I1137" s="1">
        <v>0.117985720095603</v>
      </c>
      <c r="J1137" s="50">
        <v>8.7367082339359706E-2</v>
      </c>
      <c r="N1137" s="21"/>
      <c r="R1137" s="21"/>
    </row>
    <row r="1138" spans="1:18">
      <c r="A1138" s="7" t="s">
        <v>181</v>
      </c>
      <c r="B1138" t="s">
        <v>30</v>
      </c>
      <c r="C1138" t="s">
        <v>16</v>
      </c>
      <c r="D1138" t="s">
        <v>17</v>
      </c>
      <c r="E1138" s="1">
        <v>0.35552414596950299</v>
      </c>
      <c r="F1138" s="1">
        <v>4.8659905619928098E-2</v>
      </c>
      <c r="G1138" s="1">
        <v>0.40952032510587999</v>
      </c>
      <c r="H1138" s="1">
        <v>6.0651967691752802E-2</v>
      </c>
      <c r="I1138" s="1">
        <v>0.76504447107538298</v>
      </c>
      <c r="J1138" s="50">
        <v>0.109311873311681</v>
      </c>
      <c r="N1138" s="21"/>
      <c r="R1138" s="21"/>
    </row>
    <row r="1139" spans="1:18">
      <c r="A1139" s="7" t="s">
        <v>181</v>
      </c>
      <c r="B1139" t="s">
        <v>30</v>
      </c>
      <c r="C1139" t="s">
        <v>18</v>
      </c>
      <c r="D1139" t="s">
        <v>19</v>
      </c>
      <c r="E1139" s="1">
        <v>0.58435336164709895</v>
      </c>
      <c r="F1139" s="1">
        <v>3.7818717506679603E-2</v>
      </c>
      <c r="G1139" s="1">
        <v>0.12217760462119399</v>
      </c>
      <c r="H1139" s="1">
        <v>1.9874395096811701E-2</v>
      </c>
      <c r="I1139" s="1">
        <v>0.70653096626829304</v>
      </c>
      <c r="J1139" s="50">
        <v>5.7693112603491303E-2</v>
      </c>
      <c r="N1139" s="21"/>
      <c r="R1139" s="21"/>
    </row>
    <row r="1140" spans="1:18">
      <c r="A1140" s="7" t="s">
        <v>181</v>
      </c>
      <c r="B1140" t="s">
        <v>30</v>
      </c>
      <c r="C1140" t="s">
        <v>20</v>
      </c>
      <c r="D1140" t="s">
        <v>21</v>
      </c>
      <c r="E1140" s="1">
        <v>1.4537962369185899</v>
      </c>
      <c r="F1140" s="1">
        <v>0.23301679452848001</v>
      </c>
      <c r="G1140" s="1">
        <v>0.34566047850575299</v>
      </c>
      <c r="H1140" s="1">
        <v>6.9605714562630094E-2</v>
      </c>
      <c r="I1140" s="1">
        <v>1.7994567154243399</v>
      </c>
      <c r="J1140" s="50">
        <v>0.30262250909110999</v>
      </c>
      <c r="N1140" s="21"/>
      <c r="R1140" s="21"/>
    </row>
    <row r="1141" spans="1:18">
      <c r="A1141" s="7" t="s">
        <v>181</v>
      </c>
      <c r="B1141" t="s">
        <v>30</v>
      </c>
      <c r="C1141" t="s">
        <v>25</v>
      </c>
      <c r="D1141" t="s">
        <v>26</v>
      </c>
      <c r="E1141" s="1">
        <v>0</v>
      </c>
      <c r="F1141" s="1">
        <v>0</v>
      </c>
      <c r="G1141" s="1">
        <v>0</v>
      </c>
      <c r="H1141" s="1">
        <v>0</v>
      </c>
      <c r="I1141" s="1">
        <v>0</v>
      </c>
      <c r="J1141" s="50">
        <v>0</v>
      </c>
      <c r="N1141" s="21"/>
      <c r="R1141" s="21"/>
    </row>
    <row r="1142" spans="1:18">
      <c r="A1142" s="7" t="s">
        <v>181</v>
      </c>
      <c r="B1142" t="s">
        <v>30</v>
      </c>
      <c r="C1142" t="s">
        <v>22</v>
      </c>
      <c r="D1142" t="s">
        <v>23</v>
      </c>
      <c r="E1142" s="1">
        <v>4.2648242052404598E-4</v>
      </c>
      <c r="F1142" s="1">
        <v>1.8197183791233001E-5</v>
      </c>
      <c r="G1142" s="1">
        <v>9.69686105222472E-4</v>
      </c>
      <c r="H1142" s="1">
        <v>3.62753382371603E-5</v>
      </c>
      <c r="I1142" s="1">
        <v>1.39616852574652E-3</v>
      </c>
      <c r="J1142" s="50">
        <v>5.4472522028393301E-5</v>
      </c>
      <c r="N1142" s="21"/>
      <c r="R1142" s="21"/>
    </row>
    <row r="1143" spans="1:18">
      <c r="A1143" s="7" t="s">
        <v>182</v>
      </c>
      <c r="B1143" t="s">
        <v>30</v>
      </c>
      <c r="C1143" t="s">
        <v>2</v>
      </c>
      <c r="D1143" t="s">
        <v>3</v>
      </c>
      <c r="E1143" s="1">
        <v>0.101877679272421</v>
      </c>
      <c r="F1143" s="1">
        <v>0.11743092146680099</v>
      </c>
      <c r="G1143" s="1">
        <v>4.2609446535322101E-2</v>
      </c>
      <c r="H1143" s="1">
        <v>2.78692469218818E-2</v>
      </c>
      <c r="I1143" s="1">
        <v>0.144487125807744</v>
      </c>
      <c r="J1143" s="50">
        <v>0.14530016838868301</v>
      </c>
      <c r="N1143" s="21"/>
      <c r="R1143" s="21"/>
    </row>
    <row r="1144" spans="1:18">
      <c r="A1144" s="7" t="s">
        <v>182</v>
      </c>
      <c r="B1144" t="s">
        <v>30</v>
      </c>
      <c r="C1144" t="s">
        <v>4</v>
      </c>
      <c r="D1144" t="s">
        <v>5</v>
      </c>
      <c r="E1144" s="1">
        <v>7.2004887878804005E-5</v>
      </c>
      <c r="F1144" s="1">
        <v>3.38496590972873E-3</v>
      </c>
      <c r="G1144" s="1">
        <v>0</v>
      </c>
      <c r="H1144" s="1">
        <v>0</v>
      </c>
      <c r="I1144" s="1">
        <v>7.2004887878804005E-5</v>
      </c>
      <c r="J1144" s="50">
        <v>3.38496590972873E-3</v>
      </c>
      <c r="N1144" s="21"/>
      <c r="R1144" s="21"/>
    </row>
    <row r="1145" spans="1:18">
      <c r="A1145" s="7" t="s">
        <v>182</v>
      </c>
      <c r="B1145" t="s">
        <v>30</v>
      </c>
      <c r="C1145" t="s">
        <v>6</v>
      </c>
      <c r="D1145" t="s">
        <v>7</v>
      </c>
      <c r="E1145" s="1">
        <v>1.19187102552839E-6</v>
      </c>
      <c r="F1145" s="1">
        <v>2.5559287704435398E-6</v>
      </c>
      <c r="G1145" s="1">
        <v>2.8527026271256101E-2</v>
      </c>
      <c r="H1145" s="1">
        <v>5.56075031816263E-2</v>
      </c>
      <c r="I1145" s="1">
        <v>2.8528218142281601E-2</v>
      </c>
      <c r="J1145" s="50">
        <v>5.5610059110396702E-2</v>
      </c>
      <c r="N1145" s="21"/>
      <c r="R1145" s="21"/>
    </row>
    <row r="1146" spans="1:18">
      <c r="A1146" s="7" t="s">
        <v>182</v>
      </c>
      <c r="B1146" t="s">
        <v>30</v>
      </c>
      <c r="C1146" t="s">
        <v>8</v>
      </c>
      <c r="D1146" t="s">
        <v>9</v>
      </c>
      <c r="E1146" s="1">
        <v>1.8446259383102799E-2</v>
      </c>
      <c r="F1146" s="1">
        <v>6.8141597626792403E-3</v>
      </c>
      <c r="G1146" s="1">
        <v>4.3869897911184098E-2</v>
      </c>
      <c r="H1146" s="1">
        <v>1.7755415274234999E-2</v>
      </c>
      <c r="I1146" s="1">
        <v>6.2316157294286897E-2</v>
      </c>
      <c r="J1146" s="50">
        <v>2.4569575036914201E-2</v>
      </c>
      <c r="N1146" s="21"/>
      <c r="R1146" s="21"/>
    </row>
    <row r="1147" spans="1:18">
      <c r="A1147" s="7" t="s">
        <v>182</v>
      </c>
      <c r="B1147" t="s">
        <v>30</v>
      </c>
      <c r="C1147" t="s">
        <v>10</v>
      </c>
      <c r="D1147" t="s">
        <v>11</v>
      </c>
      <c r="E1147" s="1">
        <v>8.8240648607670804E-3</v>
      </c>
      <c r="F1147" s="1">
        <v>2.9986039886222399E-3</v>
      </c>
      <c r="G1147" s="1">
        <v>1.07672348660339E-2</v>
      </c>
      <c r="H1147" s="1">
        <v>1.1490030971029699E-2</v>
      </c>
      <c r="I1147" s="1">
        <v>1.9591299726801001E-2</v>
      </c>
      <c r="J1147" s="50">
        <v>1.44886349596519E-2</v>
      </c>
      <c r="N1147" s="21"/>
      <c r="R1147" s="21"/>
    </row>
    <row r="1148" spans="1:18">
      <c r="A1148" s="7" t="s">
        <v>182</v>
      </c>
      <c r="B1148" t="s">
        <v>30</v>
      </c>
      <c r="C1148" t="s">
        <v>12</v>
      </c>
      <c r="D1148" t="s">
        <v>13</v>
      </c>
      <c r="E1148" s="1">
        <v>3.37942871943629E-2</v>
      </c>
      <c r="F1148" s="1">
        <v>4.5646812788008202E-3</v>
      </c>
      <c r="G1148" s="1">
        <v>1.21004313121287E-2</v>
      </c>
      <c r="H1148" s="1">
        <v>2.2488860277872702E-3</v>
      </c>
      <c r="I1148" s="1">
        <v>4.58947185064916E-2</v>
      </c>
      <c r="J1148" s="50">
        <v>6.8135673065880904E-3</v>
      </c>
      <c r="N1148" s="21"/>
      <c r="R1148" s="21"/>
    </row>
    <row r="1149" spans="1:18">
      <c r="A1149" s="7" t="s">
        <v>182</v>
      </c>
      <c r="B1149" t="s">
        <v>30</v>
      </c>
      <c r="C1149" t="s">
        <v>14</v>
      </c>
      <c r="D1149" t="s">
        <v>15</v>
      </c>
      <c r="E1149" s="1">
        <v>3.3038091304532599E-2</v>
      </c>
      <c r="F1149" s="1">
        <v>3.7167600416023898E-2</v>
      </c>
      <c r="G1149" s="1">
        <v>1.18597638477176E-2</v>
      </c>
      <c r="H1149" s="1">
        <v>6.9186762873587196E-3</v>
      </c>
      <c r="I1149" s="1">
        <v>4.4897855152250199E-2</v>
      </c>
      <c r="J1149" s="50">
        <v>4.4086276703382603E-2</v>
      </c>
      <c r="N1149" s="21"/>
      <c r="R1149" s="21"/>
    </row>
    <row r="1150" spans="1:18">
      <c r="A1150" s="7" t="s">
        <v>182</v>
      </c>
      <c r="B1150" t="s">
        <v>30</v>
      </c>
      <c r="C1150" t="s">
        <v>16</v>
      </c>
      <c r="D1150" t="s">
        <v>17</v>
      </c>
      <c r="E1150" s="1">
        <v>0.385132736025111</v>
      </c>
      <c r="F1150" s="1">
        <v>5.0582226860990599E-2</v>
      </c>
      <c r="G1150" s="1">
        <v>8.7975913363819894E-2</v>
      </c>
      <c r="H1150" s="1">
        <v>1.0645030822245201E-2</v>
      </c>
      <c r="I1150" s="1">
        <v>0.47310864938893099</v>
      </c>
      <c r="J1150" s="50">
        <v>6.1227257683235801E-2</v>
      </c>
      <c r="N1150" s="21"/>
      <c r="R1150" s="21"/>
    </row>
    <row r="1151" spans="1:18">
      <c r="A1151" s="7" t="s">
        <v>182</v>
      </c>
      <c r="B1151" t="s">
        <v>30</v>
      </c>
      <c r="C1151" t="s">
        <v>18</v>
      </c>
      <c r="D1151" t="s">
        <v>19</v>
      </c>
      <c r="E1151" s="1">
        <v>0.56844171718672698</v>
      </c>
      <c r="F1151" s="1">
        <v>3.68398418859728E-2</v>
      </c>
      <c r="G1151" s="1">
        <v>4.6572288508524601E-2</v>
      </c>
      <c r="H1151" s="1">
        <v>7.5436607756163496E-3</v>
      </c>
      <c r="I1151" s="1">
        <v>0.615014005695252</v>
      </c>
      <c r="J1151" s="50">
        <v>4.4383502661589101E-2</v>
      </c>
      <c r="N1151" s="21"/>
      <c r="R1151" s="21"/>
    </row>
    <row r="1152" spans="1:18">
      <c r="A1152" s="7" t="s">
        <v>182</v>
      </c>
      <c r="B1152" t="s">
        <v>30</v>
      </c>
      <c r="C1152" t="s">
        <v>20</v>
      </c>
      <c r="D1152" t="s">
        <v>21</v>
      </c>
      <c r="E1152" s="1">
        <v>0.97425615871898597</v>
      </c>
      <c r="F1152" s="1">
        <v>0.15476599619864601</v>
      </c>
      <c r="G1152" s="1">
        <v>4.6423799313300297E-2</v>
      </c>
      <c r="H1152" s="1">
        <v>9.3274238596652605E-3</v>
      </c>
      <c r="I1152" s="1">
        <v>1.0206799580322901</v>
      </c>
      <c r="J1152" s="50">
        <v>0.16409342005831101</v>
      </c>
      <c r="N1152" s="21"/>
      <c r="R1152" s="21"/>
    </row>
    <row r="1153" spans="1:18">
      <c r="A1153" s="7" t="s">
        <v>182</v>
      </c>
      <c r="B1153" t="s">
        <v>30</v>
      </c>
      <c r="C1153" t="s">
        <v>25</v>
      </c>
      <c r="D1153" t="s">
        <v>26</v>
      </c>
      <c r="E1153" s="1">
        <v>0</v>
      </c>
      <c r="F1153" s="1">
        <v>0</v>
      </c>
      <c r="G1153" s="1">
        <v>0</v>
      </c>
      <c r="H1153" s="1">
        <v>0</v>
      </c>
      <c r="I1153" s="1">
        <v>0</v>
      </c>
      <c r="J1153" s="50">
        <v>0</v>
      </c>
      <c r="N1153" s="21"/>
      <c r="R1153" s="21"/>
    </row>
    <row r="1154" spans="1:18">
      <c r="A1154" s="7" t="s">
        <v>182</v>
      </c>
      <c r="B1154" t="s">
        <v>30</v>
      </c>
      <c r="C1154" t="s">
        <v>22</v>
      </c>
      <c r="D1154" t="s">
        <v>23</v>
      </c>
      <c r="E1154" s="1">
        <v>7.7637468022905898E-4</v>
      </c>
      <c r="F1154" s="1">
        <v>3.2596439973540501E-5</v>
      </c>
      <c r="G1154" s="1">
        <v>6.0372240169176601E-4</v>
      </c>
      <c r="H1154" s="1">
        <v>2.1931867663709399E-5</v>
      </c>
      <c r="I1154" s="1">
        <v>1.38009708192082E-3</v>
      </c>
      <c r="J1154" s="50">
        <v>5.45283076372499E-5</v>
      </c>
      <c r="N1154" s="21"/>
      <c r="R1154" s="21"/>
    </row>
    <row r="1155" spans="1:18">
      <c r="A1155" s="7" t="s">
        <v>183</v>
      </c>
      <c r="B1155" t="s">
        <v>30</v>
      </c>
      <c r="C1155" t="s">
        <v>2</v>
      </c>
      <c r="D1155" t="s">
        <v>3</v>
      </c>
      <c r="E1155" s="1">
        <v>0.324239710564033</v>
      </c>
      <c r="F1155" s="1">
        <v>0.38643909916260299</v>
      </c>
      <c r="G1155" s="1">
        <v>2.3398441423332899E-2</v>
      </c>
      <c r="H1155" s="1">
        <v>2.3897927677151001E-2</v>
      </c>
      <c r="I1155" s="1">
        <v>0.34763815198736597</v>
      </c>
      <c r="J1155" s="50">
        <v>0.41033702683975398</v>
      </c>
      <c r="N1155" s="21"/>
      <c r="R1155" s="21"/>
    </row>
    <row r="1156" spans="1:18">
      <c r="A1156" s="7" t="s">
        <v>183</v>
      </c>
      <c r="B1156" t="s">
        <v>30</v>
      </c>
      <c r="C1156" t="s">
        <v>4</v>
      </c>
      <c r="D1156" t="s">
        <v>5</v>
      </c>
      <c r="E1156" s="1">
        <v>2.8784568707580999E-4</v>
      </c>
      <c r="F1156" s="1">
        <v>1.2461520387003501E-2</v>
      </c>
      <c r="G1156" s="1">
        <v>0</v>
      </c>
      <c r="H1156" s="1">
        <v>0</v>
      </c>
      <c r="I1156" s="1">
        <v>2.8784568707580999E-4</v>
      </c>
      <c r="J1156" s="50">
        <v>1.2461520387003501E-2</v>
      </c>
      <c r="N1156" s="21"/>
      <c r="R1156" s="21"/>
    </row>
    <row r="1157" spans="1:18">
      <c r="A1157" s="7" t="s">
        <v>183</v>
      </c>
      <c r="B1157" t="s">
        <v>30</v>
      </c>
      <c r="C1157" t="s">
        <v>6</v>
      </c>
      <c r="D1157" t="s">
        <v>7</v>
      </c>
      <c r="E1157" s="1">
        <v>3.0244484086198799E-6</v>
      </c>
      <c r="F1157" s="1">
        <v>6.6923909071321497E-6</v>
      </c>
      <c r="G1157" s="1">
        <v>4.7077068071634601E-2</v>
      </c>
      <c r="H1157" s="1">
        <v>9.6391593136339507E-2</v>
      </c>
      <c r="I1157" s="1">
        <v>4.70800925200432E-2</v>
      </c>
      <c r="J1157" s="50">
        <v>9.6398285527246594E-2</v>
      </c>
      <c r="N1157" s="21"/>
      <c r="R1157" s="21"/>
    </row>
    <row r="1158" spans="1:18">
      <c r="A1158" s="7" t="s">
        <v>183</v>
      </c>
      <c r="B1158" t="s">
        <v>30</v>
      </c>
      <c r="C1158" t="s">
        <v>8</v>
      </c>
      <c r="D1158" t="s">
        <v>9</v>
      </c>
      <c r="E1158" s="1">
        <v>5.1442511373142798E-2</v>
      </c>
      <c r="F1158" s="1">
        <v>1.8985579085262601E-2</v>
      </c>
      <c r="G1158" s="1">
        <v>1.4397763599643299E-2</v>
      </c>
      <c r="H1158" s="1">
        <v>5.8217106189762703E-3</v>
      </c>
      <c r="I1158" s="1">
        <v>6.5840274972786106E-2</v>
      </c>
      <c r="J1158" s="50">
        <v>2.48072897042389E-2</v>
      </c>
      <c r="N1158" s="21"/>
      <c r="R1158" s="21"/>
    </row>
    <row r="1159" spans="1:18">
      <c r="A1159" s="7" t="s">
        <v>183</v>
      </c>
      <c r="B1159" t="s">
        <v>30</v>
      </c>
      <c r="C1159" t="s">
        <v>10</v>
      </c>
      <c r="D1159" t="s">
        <v>11</v>
      </c>
      <c r="E1159" s="1">
        <v>4.3162368712870498E-2</v>
      </c>
      <c r="F1159" s="1">
        <v>1.3662164376190699E-2</v>
      </c>
      <c r="G1159" s="1">
        <v>2.9120861817176599E-2</v>
      </c>
      <c r="H1159" s="1">
        <v>1.7650832277951299E-2</v>
      </c>
      <c r="I1159" s="1">
        <v>7.2283230530047093E-2</v>
      </c>
      <c r="J1159" s="50">
        <v>3.1312996654142E-2</v>
      </c>
      <c r="N1159" s="21"/>
      <c r="R1159" s="21"/>
    </row>
    <row r="1160" spans="1:18">
      <c r="A1160" s="7" t="s">
        <v>183</v>
      </c>
      <c r="B1160" t="s">
        <v>30</v>
      </c>
      <c r="C1160" t="s">
        <v>12</v>
      </c>
      <c r="D1160" t="s">
        <v>13</v>
      </c>
      <c r="E1160" s="1">
        <v>0.13921311492365401</v>
      </c>
      <c r="F1160" s="1">
        <v>1.8699717334922799E-2</v>
      </c>
      <c r="G1160" s="1">
        <v>1.8615222666711902E-2</v>
      </c>
      <c r="H1160" s="1">
        <v>3.4473336851508401E-3</v>
      </c>
      <c r="I1160" s="1">
        <v>0.15782833759036599</v>
      </c>
      <c r="J1160" s="50">
        <v>2.21470510200736E-2</v>
      </c>
      <c r="N1160" s="21"/>
      <c r="R1160" s="21"/>
    </row>
    <row r="1161" spans="1:18">
      <c r="A1161" s="7" t="s">
        <v>183</v>
      </c>
      <c r="B1161" t="s">
        <v>30</v>
      </c>
      <c r="C1161" t="s">
        <v>14</v>
      </c>
      <c r="D1161" t="s">
        <v>15</v>
      </c>
      <c r="E1161" s="1">
        <v>0.11782904513381399</v>
      </c>
      <c r="F1161" s="1">
        <v>0.13265483881623899</v>
      </c>
      <c r="G1161" s="1">
        <v>1.2541391551873299E-2</v>
      </c>
      <c r="H1161" s="1">
        <v>7.3307453513130399E-3</v>
      </c>
      <c r="I1161" s="1">
        <v>0.13037043668568701</v>
      </c>
      <c r="J1161" s="50">
        <v>0.139985584167552</v>
      </c>
      <c r="N1161" s="21"/>
      <c r="R1161" s="21"/>
    </row>
    <row r="1162" spans="1:18">
      <c r="A1162" s="7" t="s">
        <v>183</v>
      </c>
      <c r="B1162" t="s">
        <v>30</v>
      </c>
      <c r="C1162" t="s">
        <v>16</v>
      </c>
      <c r="D1162" t="s">
        <v>17</v>
      </c>
      <c r="E1162" s="1">
        <v>1.6333750039956401</v>
      </c>
      <c r="F1162" s="1">
        <v>0.20616986286323599</v>
      </c>
      <c r="G1162" s="1">
        <v>0.32845309827680402</v>
      </c>
      <c r="H1162" s="1">
        <v>3.6036139776790502E-2</v>
      </c>
      <c r="I1162" s="1">
        <v>1.96182810227245</v>
      </c>
      <c r="J1162" s="50">
        <v>0.24220600264002701</v>
      </c>
      <c r="N1162" s="21"/>
      <c r="R1162" s="21"/>
    </row>
    <row r="1163" spans="1:18">
      <c r="A1163" s="7" t="s">
        <v>183</v>
      </c>
      <c r="B1163" t="s">
        <v>30</v>
      </c>
      <c r="C1163" t="s">
        <v>18</v>
      </c>
      <c r="D1163" t="s">
        <v>19</v>
      </c>
      <c r="E1163" s="1">
        <v>2.5762516654783401</v>
      </c>
      <c r="F1163" s="1">
        <v>0.166748402917653</v>
      </c>
      <c r="G1163" s="1">
        <v>0.32278267512483599</v>
      </c>
      <c r="H1163" s="1">
        <v>5.2255551870084099E-2</v>
      </c>
      <c r="I1163" s="1">
        <v>2.8990343406031802</v>
      </c>
      <c r="J1163" s="50">
        <v>0.21900395478773699</v>
      </c>
      <c r="N1163" s="21"/>
      <c r="R1163" s="21"/>
    </row>
    <row r="1164" spans="1:18">
      <c r="A1164" s="7" t="s">
        <v>183</v>
      </c>
      <c r="B1164" t="s">
        <v>30</v>
      </c>
      <c r="C1164" t="s">
        <v>20</v>
      </c>
      <c r="D1164" t="s">
        <v>21</v>
      </c>
      <c r="E1164" s="1">
        <v>4.0510937871903403</v>
      </c>
      <c r="F1164" s="1">
        <v>0.64343651500427801</v>
      </c>
      <c r="G1164" s="1">
        <v>3.5421033404534702E-2</v>
      </c>
      <c r="H1164" s="1">
        <v>7.1179178662720902E-3</v>
      </c>
      <c r="I1164" s="1">
        <v>4.0865148205948696</v>
      </c>
      <c r="J1164" s="50">
        <v>0.65055443287055004</v>
      </c>
      <c r="N1164" s="21"/>
      <c r="R1164" s="21"/>
    </row>
    <row r="1165" spans="1:18">
      <c r="A1165" s="7" t="s">
        <v>183</v>
      </c>
      <c r="B1165" t="s">
        <v>30</v>
      </c>
      <c r="C1165" t="s">
        <v>25</v>
      </c>
      <c r="D1165" t="s">
        <v>26</v>
      </c>
      <c r="E1165" s="1">
        <v>0</v>
      </c>
      <c r="F1165" s="1">
        <v>0</v>
      </c>
      <c r="G1165" s="1">
        <v>0</v>
      </c>
      <c r="H1165" s="1">
        <v>0</v>
      </c>
      <c r="I1165" s="1">
        <v>0</v>
      </c>
      <c r="J1165" s="50">
        <v>0</v>
      </c>
      <c r="N1165" s="21"/>
      <c r="R1165" s="21"/>
    </row>
    <row r="1166" spans="1:18">
      <c r="A1166" s="7" t="s">
        <v>183</v>
      </c>
      <c r="B1166" t="s">
        <v>30</v>
      </c>
      <c r="C1166" t="s">
        <v>22</v>
      </c>
      <c r="D1166" t="s">
        <v>23</v>
      </c>
      <c r="E1166" s="1">
        <v>3.61086307456336E-3</v>
      </c>
      <c r="F1166" s="1">
        <v>1.5161592227281001E-4</v>
      </c>
      <c r="G1166" s="1">
        <v>8.3594639587891394E-3</v>
      </c>
      <c r="H1166" s="1">
        <v>3.0248981563653002E-4</v>
      </c>
      <c r="I1166" s="1">
        <v>1.1970327033352501E-2</v>
      </c>
      <c r="J1166" s="50">
        <v>4.5410573790934003E-4</v>
      </c>
      <c r="N1166" s="21"/>
      <c r="R1166" s="21"/>
    </row>
    <row r="1167" spans="1:18">
      <c r="A1167" s="7" t="s">
        <v>184</v>
      </c>
      <c r="B1167" t="s">
        <v>30</v>
      </c>
      <c r="C1167" t="s">
        <v>2</v>
      </c>
      <c r="D1167" t="s">
        <v>3</v>
      </c>
      <c r="E1167" s="1">
        <v>3.91124540688184E-2</v>
      </c>
      <c r="F1167" s="1">
        <v>4.6647730093804601E-2</v>
      </c>
      <c r="G1167" s="1">
        <v>3.7706531016693502E-2</v>
      </c>
      <c r="H1167" s="1">
        <v>4.8303821047710901E-2</v>
      </c>
      <c r="I1167" s="1">
        <v>7.6818985085511896E-2</v>
      </c>
      <c r="J1167" s="50">
        <v>9.49515511415156E-2</v>
      </c>
      <c r="N1167" s="21"/>
      <c r="R1167" s="21"/>
    </row>
    <row r="1168" spans="1:18">
      <c r="A1168" s="7" t="s">
        <v>184</v>
      </c>
      <c r="B1168" t="s">
        <v>30</v>
      </c>
      <c r="C1168" t="s">
        <v>4</v>
      </c>
      <c r="D1168" t="s">
        <v>5</v>
      </c>
      <c r="E1168" s="1">
        <v>4.0204425536275498E-5</v>
      </c>
      <c r="F1168" s="1">
        <v>2.9544027082695E-3</v>
      </c>
      <c r="G1168" s="1">
        <v>0</v>
      </c>
      <c r="H1168" s="1">
        <v>0</v>
      </c>
      <c r="I1168" s="1">
        <v>4.0204425536275498E-5</v>
      </c>
      <c r="J1168" s="50">
        <v>2.9544027082695E-3</v>
      </c>
      <c r="N1168" s="21"/>
      <c r="R1168" s="21"/>
    </row>
    <row r="1169" spans="1:18">
      <c r="A1169" s="7" t="s">
        <v>184</v>
      </c>
      <c r="B1169" t="s">
        <v>30</v>
      </c>
      <c r="C1169" t="s">
        <v>6</v>
      </c>
      <c r="D1169" t="s">
        <v>7</v>
      </c>
      <c r="E1169" s="1">
        <v>1.6033995341335E-6</v>
      </c>
      <c r="F1169" s="1">
        <v>3.4408705687055301E-6</v>
      </c>
      <c r="G1169" s="1">
        <v>7.4140275342588005E-2</v>
      </c>
      <c r="H1169" s="1">
        <v>0.164315458533004</v>
      </c>
      <c r="I1169" s="1">
        <v>7.4141878742122094E-2</v>
      </c>
      <c r="J1169" s="50">
        <v>0.164318899403573</v>
      </c>
      <c r="N1169" s="21"/>
      <c r="R1169" s="21"/>
    </row>
    <row r="1170" spans="1:18">
      <c r="A1170" s="7" t="s">
        <v>184</v>
      </c>
      <c r="B1170" t="s">
        <v>30</v>
      </c>
      <c r="C1170" t="s">
        <v>8</v>
      </c>
      <c r="D1170" t="s">
        <v>9</v>
      </c>
      <c r="E1170" s="1">
        <v>1.3769294476777501E-2</v>
      </c>
      <c r="F1170" s="1">
        <v>5.0761280220857101E-3</v>
      </c>
      <c r="G1170" s="1">
        <v>3.4508459881996897E-2</v>
      </c>
      <c r="H1170" s="1">
        <v>1.3887943177861699E-2</v>
      </c>
      <c r="I1170" s="1">
        <v>4.8277754358774398E-2</v>
      </c>
      <c r="J1170" s="50">
        <v>1.8964071199947401E-2</v>
      </c>
      <c r="N1170" s="21"/>
      <c r="R1170" s="21"/>
    </row>
    <row r="1171" spans="1:18">
      <c r="A1171" s="7" t="s">
        <v>184</v>
      </c>
      <c r="B1171" t="s">
        <v>30</v>
      </c>
      <c r="C1171" t="s">
        <v>10</v>
      </c>
      <c r="D1171" t="s">
        <v>11</v>
      </c>
      <c r="E1171" s="1">
        <v>4.0217977621257502E-3</v>
      </c>
      <c r="F1171" s="1">
        <v>1.5006429545993899E-3</v>
      </c>
      <c r="G1171" s="1">
        <v>6.7249446340958297E-3</v>
      </c>
      <c r="H1171" s="1">
        <v>4.3549628730335799E-3</v>
      </c>
      <c r="I1171" s="1">
        <v>1.0746742396221601E-2</v>
      </c>
      <c r="J1171" s="50">
        <v>5.8556058276329802E-3</v>
      </c>
      <c r="N1171" s="21"/>
      <c r="R1171" s="21"/>
    </row>
    <row r="1172" spans="1:18">
      <c r="A1172" s="7" t="s">
        <v>184</v>
      </c>
      <c r="B1172" t="s">
        <v>30</v>
      </c>
      <c r="C1172" t="s">
        <v>12</v>
      </c>
      <c r="D1172" t="s">
        <v>13</v>
      </c>
      <c r="E1172" s="1">
        <v>1.8089363496272499E-2</v>
      </c>
      <c r="F1172" s="1">
        <v>2.4992344962389001E-3</v>
      </c>
      <c r="G1172" s="1">
        <v>1.2634340262929099E-2</v>
      </c>
      <c r="H1172" s="1">
        <v>2.3120306286194799E-3</v>
      </c>
      <c r="I1172" s="1">
        <v>3.0723703759201498E-2</v>
      </c>
      <c r="J1172" s="50">
        <v>4.81126512485838E-3</v>
      </c>
      <c r="N1172" s="21"/>
      <c r="R1172" s="21"/>
    </row>
    <row r="1173" spans="1:18">
      <c r="A1173" s="7" t="s">
        <v>184</v>
      </c>
      <c r="B1173" t="s">
        <v>30</v>
      </c>
      <c r="C1173" t="s">
        <v>14</v>
      </c>
      <c r="D1173" t="s">
        <v>15</v>
      </c>
      <c r="E1173" s="1">
        <v>1.63225481396546E-2</v>
      </c>
      <c r="F1173" s="1">
        <v>1.8125993072628101E-2</v>
      </c>
      <c r="G1173" s="1">
        <v>6.8618253792355893E-2</v>
      </c>
      <c r="H1173" s="1">
        <v>4.20863678457273E-2</v>
      </c>
      <c r="I1173" s="1">
        <v>8.4940801932010396E-2</v>
      </c>
      <c r="J1173" s="50">
        <v>6.0212360918355398E-2</v>
      </c>
      <c r="N1173" s="21"/>
      <c r="R1173" s="21"/>
    </row>
    <row r="1174" spans="1:18">
      <c r="A1174" s="7" t="s">
        <v>184</v>
      </c>
      <c r="B1174" t="s">
        <v>30</v>
      </c>
      <c r="C1174" t="s">
        <v>16</v>
      </c>
      <c r="D1174" t="s">
        <v>17</v>
      </c>
      <c r="E1174" s="1">
        <v>0.39808223287156502</v>
      </c>
      <c r="F1174" s="1">
        <v>5.1736380943653099E-2</v>
      </c>
      <c r="G1174" s="1">
        <v>0.17038046229050899</v>
      </c>
      <c r="H1174" s="1">
        <v>2.1105415615386699E-2</v>
      </c>
      <c r="I1174" s="1">
        <v>0.56846269516207404</v>
      </c>
      <c r="J1174" s="50">
        <v>7.2841796559039801E-2</v>
      </c>
      <c r="N1174" s="21"/>
      <c r="R1174" s="21"/>
    </row>
    <row r="1175" spans="1:18">
      <c r="A1175" s="7" t="s">
        <v>184</v>
      </c>
      <c r="B1175" t="s">
        <v>30</v>
      </c>
      <c r="C1175" t="s">
        <v>18</v>
      </c>
      <c r="D1175" t="s">
        <v>19</v>
      </c>
      <c r="E1175" s="1">
        <v>0.354222850241737</v>
      </c>
      <c r="F1175" s="1">
        <v>2.3011407250726399E-2</v>
      </c>
      <c r="G1175" s="1">
        <v>0.102777357302115</v>
      </c>
      <c r="H1175" s="1">
        <v>1.6815217644363799E-2</v>
      </c>
      <c r="I1175" s="1">
        <v>0.45700020754385201</v>
      </c>
      <c r="J1175" s="50">
        <v>3.9826624895090201E-2</v>
      </c>
      <c r="N1175" s="21"/>
      <c r="R1175" s="21"/>
    </row>
    <row r="1176" spans="1:18">
      <c r="A1176" s="7" t="s">
        <v>184</v>
      </c>
      <c r="B1176" t="s">
        <v>30</v>
      </c>
      <c r="C1176" t="s">
        <v>20</v>
      </c>
      <c r="D1176" t="s">
        <v>21</v>
      </c>
      <c r="E1176" s="1">
        <v>0.56713845575932598</v>
      </c>
      <c r="F1176" s="1">
        <v>9.0960717481835193E-2</v>
      </c>
      <c r="G1176" s="1">
        <v>1.9671717759357499E-2</v>
      </c>
      <c r="H1176" s="1">
        <v>3.9620134600442799E-3</v>
      </c>
      <c r="I1176" s="1">
        <v>0.58681017351868303</v>
      </c>
      <c r="J1176" s="50">
        <v>9.4922730941879502E-2</v>
      </c>
      <c r="N1176" s="21"/>
      <c r="R1176" s="21"/>
    </row>
    <row r="1177" spans="1:18">
      <c r="A1177" s="7" t="s">
        <v>184</v>
      </c>
      <c r="B1177" t="s">
        <v>30</v>
      </c>
      <c r="C1177" t="s">
        <v>25</v>
      </c>
      <c r="D1177" t="s">
        <v>26</v>
      </c>
      <c r="E1177" s="1">
        <v>0</v>
      </c>
      <c r="F1177" s="1">
        <v>0</v>
      </c>
      <c r="G1177" s="1">
        <v>0</v>
      </c>
      <c r="H1177" s="1">
        <v>0</v>
      </c>
      <c r="I1177" s="1">
        <v>0</v>
      </c>
      <c r="J1177" s="50">
        <v>0</v>
      </c>
      <c r="N1177" s="21"/>
      <c r="R1177" s="21"/>
    </row>
    <row r="1178" spans="1:18">
      <c r="A1178" s="7" t="s">
        <v>184</v>
      </c>
      <c r="B1178" t="s">
        <v>30</v>
      </c>
      <c r="C1178" t="s">
        <v>22</v>
      </c>
      <c r="D1178" t="s">
        <v>23</v>
      </c>
      <c r="E1178" s="1">
        <v>7.8782886098967904E-4</v>
      </c>
      <c r="F1178" s="1">
        <v>3.3670083990901502E-5</v>
      </c>
      <c r="G1178" s="1">
        <v>1.0662896901762601E-3</v>
      </c>
      <c r="H1178" s="1">
        <v>4.0087252274036497E-5</v>
      </c>
      <c r="I1178" s="1">
        <v>1.85411855116594E-3</v>
      </c>
      <c r="J1178" s="50">
        <v>7.3757336264938006E-5</v>
      </c>
      <c r="N1178" s="21"/>
      <c r="R1178" s="21"/>
    </row>
    <row r="1179" spans="1:18">
      <c r="A1179" s="7" t="s">
        <v>185</v>
      </c>
      <c r="B1179" t="s">
        <v>30</v>
      </c>
      <c r="C1179" t="s">
        <v>2</v>
      </c>
      <c r="D1179" t="s">
        <v>3</v>
      </c>
      <c r="E1179" s="1">
        <v>3.1844302205748999E-2</v>
      </c>
      <c r="F1179" s="1">
        <v>3.7693637063702698E-2</v>
      </c>
      <c r="G1179" s="1">
        <v>4.1218996173640098E-3</v>
      </c>
      <c r="H1179" s="1">
        <v>3.8877162926392499E-3</v>
      </c>
      <c r="I1179" s="1">
        <v>3.5966201823112998E-2</v>
      </c>
      <c r="J1179" s="50">
        <v>4.1581353356341902E-2</v>
      </c>
      <c r="N1179" s="21"/>
      <c r="R1179" s="21"/>
    </row>
    <row r="1180" spans="1:18">
      <c r="A1180" s="7" t="s">
        <v>185</v>
      </c>
      <c r="B1180" t="s">
        <v>30</v>
      </c>
      <c r="C1180" t="s">
        <v>4</v>
      </c>
      <c r="D1180" t="s">
        <v>5</v>
      </c>
      <c r="E1180" s="1">
        <v>2.41650355798084E-5</v>
      </c>
      <c r="F1180" s="1">
        <v>1.20764773063885E-3</v>
      </c>
      <c r="G1180" s="1">
        <v>0</v>
      </c>
      <c r="H1180" s="1">
        <v>0</v>
      </c>
      <c r="I1180" s="1">
        <v>2.41650355798084E-5</v>
      </c>
      <c r="J1180" s="50">
        <v>1.20764773063885E-3</v>
      </c>
      <c r="N1180" s="21"/>
      <c r="R1180" s="21"/>
    </row>
    <row r="1181" spans="1:18">
      <c r="A1181" s="7" t="s">
        <v>185</v>
      </c>
      <c r="B1181" t="s">
        <v>30</v>
      </c>
      <c r="C1181" t="s">
        <v>6</v>
      </c>
      <c r="D1181" t="s">
        <v>7</v>
      </c>
      <c r="E1181" s="1">
        <v>3.8954139263952602E-7</v>
      </c>
      <c r="F1181" s="1">
        <v>8.1892457784023499E-7</v>
      </c>
      <c r="G1181" s="1">
        <v>9.6668883008592003E-5</v>
      </c>
      <c r="H1181" s="1">
        <v>2.1456257177315699E-4</v>
      </c>
      <c r="I1181" s="1">
        <v>9.7058424401231502E-5</v>
      </c>
      <c r="J1181" s="50">
        <v>2.1538149635099701E-4</v>
      </c>
      <c r="N1181" s="21"/>
      <c r="R1181" s="21"/>
    </row>
    <row r="1182" spans="1:18">
      <c r="A1182" s="7" t="s">
        <v>185</v>
      </c>
      <c r="B1182" t="s">
        <v>30</v>
      </c>
      <c r="C1182" t="s">
        <v>8</v>
      </c>
      <c r="D1182" t="s">
        <v>9</v>
      </c>
      <c r="E1182" s="1">
        <v>9.5347059537259707E-3</v>
      </c>
      <c r="F1182" s="1">
        <v>3.51789562192818E-3</v>
      </c>
      <c r="G1182" s="1">
        <v>0.149203148571771</v>
      </c>
      <c r="H1182" s="1">
        <v>6.0345784183671501E-2</v>
      </c>
      <c r="I1182" s="1">
        <v>0.15873785452549699</v>
      </c>
      <c r="J1182" s="50">
        <v>6.3863679805599705E-2</v>
      </c>
      <c r="N1182" s="21"/>
      <c r="R1182" s="21"/>
    </row>
    <row r="1183" spans="1:18">
      <c r="A1183" s="7" t="s">
        <v>185</v>
      </c>
      <c r="B1183" t="s">
        <v>30</v>
      </c>
      <c r="C1183" t="s">
        <v>10</v>
      </c>
      <c r="D1183" t="s">
        <v>11</v>
      </c>
      <c r="E1183" s="1">
        <v>2.9575780847370101E-3</v>
      </c>
      <c r="F1183" s="1">
        <v>1.26962665623224E-3</v>
      </c>
      <c r="G1183" s="1">
        <v>2.0097179301788701E-2</v>
      </c>
      <c r="H1183" s="1">
        <v>3.1184814874736299E-2</v>
      </c>
      <c r="I1183" s="1">
        <v>2.30547573865258E-2</v>
      </c>
      <c r="J1183" s="50">
        <v>3.2454441530968499E-2</v>
      </c>
      <c r="N1183" s="21"/>
      <c r="R1183" s="21"/>
    </row>
    <row r="1184" spans="1:18">
      <c r="A1184" s="7" t="s">
        <v>185</v>
      </c>
      <c r="B1184" t="s">
        <v>30</v>
      </c>
      <c r="C1184" t="s">
        <v>12</v>
      </c>
      <c r="D1184" t="s">
        <v>13</v>
      </c>
      <c r="E1184" s="1">
        <v>1.99564903169594E-2</v>
      </c>
      <c r="F1184" s="1">
        <v>2.7987361584320201E-3</v>
      </c>
      <c r="G1184" s="1">
        <v>2.3580277703095998E-2</v>
      </c>
      <c r="H1184" s="1">
        <v>4.37700055645294E-3</v>
      </c>
      <c r="I1184" s="1">
        <v>4.3536768020055398E-2</v>
      </c>
      <c r="J1184" s="50">
        <v>7.1757367148849597E-3</v>
      </c>
      <c r="N1184" s="21"/>
      <c r="R1184" s="21"/>
    </row>
    <row r="1185" spans="1:18">
      <c r="A1185" s="7" t="s">
        <v>185</v>
      </c>
      <c r="B1185" t="s">
        <v>30</v>
      </c>
      <c r="C1185" t="s">
        <v>14</v>
      </c>
      <c r="D1185" t="s">
        <v>15</v>
      </c>
      <c r="E1185" s="1">
        <v>1.9018871141079401E-2</v>
      </c>
      <c r="F1185" s="1">
        <v>2.13176112905584E-2</v>
      </c>
      <c r="G1185" s="1">
        <v>3.4819772788641797E-2</v>
      </c>
      <c r="H1185" s="1">
        <v>1.97259217166601E-2</v>
      </c>
      <c r="I1185" s="1">
        <v>5.3838643929721201E-2</v>
      </c>
      <c r="J1185" s="50">
        <v>4.1043533007218497E-2</v>
      </c>
      <c r="N1185" s="21"/>
      <c r="R1185" s="21"/>
    </row>
    <row r="1186" spans="1:18">
      <c r="A1186" s="7" t="s">
        <v>185</v>
      </c>
      <c r="B1186" t="s">
        <v>30</v>
      </c>
      <c r="C1186" t="s">
        <v>16</v>
      </c>
      <c r="D1186" t="s">
        <v>17</v>
      </c>
      <c r="E1186" s="1">
        <v>8.8110867316880795E-2</v>
      </c>
      <c r="F1186" s="1">
        <v>1.20159678883085E-2</v>
      </c>
      <c r="G1186" s="1">
        <v>0.119957350457138</v>
      </c>
      <c r="H1186" s="1">
        <v>2.11720315503642E-2</v>
      </c>
      <c r="I1186" s="1">
        <v>0.20806821777401899</v>
      </c>
      <c r="J1186" s="50">
        <v>3.3187999438672601E-2</v>
      </c>
      <c r="N1186" s="21"/>
      <c r="R1186" s="21"/>
    </row>
    <row r="1187" spans="1:18">
      <c r="A1187" s="7" t="s">
        <v>185</v>
      </c>
      <c r="B1187" t="s">
        <v>30</v>
      </c>
      <c r="C1187" t="s">
        <v>18</v>
      </c>
      <c r="D1187" t="s">
        <v>19</v>
      </c>
      <c r="E1187" s="1">
        <v>0.358486301722103</v>
      </c>
      <c r="F1187" s="1">
        <v>2.3393860609647699E-2</v>
      </c>
      <c r="G1187" s="1">
        <v>0.32682484086597602</v>
      </c>
      <c r="H1187" s="1">
        <v>5.3738949880930101E-2</v>
      </c>
      <c r="I1187" s="1">
        <v>0.68531114258807901</v>
      </c>
      <c r="J1187" s="50">
        <v>7.7132810490577797E-2</v>
      </c>
      <c r="N1187" s="21"/>
      <c r="R1187" s="21"/>
    </row>
    <row r="1188" spans="1:18">
      <c r="A1188" s="7" t="s">
        <v>185</v>
      </c>
      <c r="B1188" t="s">
        <v>30</v>
      </c>
      <c r="C1188" t="s">
        <v>20</v>
      </c>
      <c r="D1188" t="s">
        <v>21</v>
      </c>
      <c r="E1188" s="1">
        <v>0.315753282521262</v>
      </c>
      <c r="F1188" s="1">
        <v>5.0065282882157003E-2</v>
      </c>
      <c r="G1188" s="1">
        <v>3.7495885297448E-4</v>
      </c>
      <c r="H1188" s="1">
        <v>7.5347778335681099E-5</v>
      </c>
      <c r="I1188" s="1">
        <v>0.31612824137423701</v>
      </c>
      <c r="J1188" s="50">
        <v>5.0140630660492701E-2</v>
      </c>
      <c r="N1188" s="21"/>
      <c r="R1188" s="21"/>
    </row>
    <row r="1189" spans="1:18">
      <c r="A1189" s="7" t="s">
        <v>185</v>
      </c>
      <c r="B1189" t="s">
        <v>30</v>
      </c>
      <c r="C1189" t="s">
        <v>25</v>
      </c>
      <c r="D1189" t="s">
        <v>26</v>
      </c>
      <c r="E1189" s="1">
        <v>0</v>
      </c>
      <c r="F1189" s="1">
        <v>0</v>
      </c>
      <c r="G1189" s="1">
        <v>0</v>
      </c>
      <c r="H1189" s="1">
        <v>0</v>
      </c>
      <c r="I1189" s="1">
        <v>0</v>
      </c>
      <c r="J1189" s="50">
        <v>0</v>
      </c>
      <c r="N1189" s="21"/>
      <c r="R1189" s="21"/>
    </row>
    <row r="1190" spans="1:18">
      <c r="A1190" s="7" t="s">
        <v>185</v>
      </c>
      <c r="B1190" t="s">
        <v>30</v>
      </c>
      <c r="C1190" t="s">
        <v>22</v>
      </c>
      <c r="D1190" t="s">
        <v>23</v>
      </c>
      <c r="E1190" s="1">
        <v>6.9818839956998396E-4</v>
      </c>
      <c r="F1190" s="1">
        <v>2.9386479396374699E-5</v>
      </c>
      <c r="G1190" s="1">
        <v>5.0859670544374999E-3</v>
      </c>
      <c r="H1190" s="1">
        <v>1.8498732191765601E-4</v>
      </c>
      <c r="I1190" s="1">
        <v>5.7841554540074801E-3</v>
      </c>
      <c r="J1190" s="50">
        <v>2.1437380131403099E-4</v>
      </c>
      <c r="N1190" s="21"/>
      <c r="R1190" s="21"/>
    </row>
    <row r="1191" spans="1:18">
      <c r="A1191" s="7" t="s">
        <v>186</v>
      </c>
      <c r="B1191" t="s">
        <v>30</v>
      </c>
      <c r="C1191" t="s">
        <v>2</v>
      </c>
      <c r="D1191" t="s">
        <v>3</v>
      </c>
      <c r="E1191" s="1">
        <v>2.8177398555511102E-2</v>
      </c>
      <c r="F1191" s="1">
        <v>3.2609236069407799E-2</v>
      </c>
      <c r="G1191" s="1">
        <v>7.7607623991423997E-3</v>
      </c>
      <c r="H1191" s="1">
        <v>1.1007873565989699E-2</v>
      </c>
      <c r="I1191" s="1">
        <v>3.5938160954653499E-2</v>
      </c>
      <c r="J1191" s="50">
        <v>4.36171096353975E-2</v>
      </c>
      <c r="N1191" s="21"/>
      <c r="R1191" s="21"/>
    </row>
    <row r="1192" spans="1:18">
      <c r="A1192" s="7" t="s">
        <v>186</v>
      </c>
      <c r="B1192" t="s">
        <v>30</v>
      </c>
      <c r="C1192" t="s">
        <v>4</v>
      </c>
      <c r="D1192" t="s">
        <v>5</v>
      </c>
      <c r="E1192" s="1">
        <v>2.2089718635311E-5</v>
      </c>
      <c r="F1192" s="1">
        <v>7.9650849689729796E-4</v>
      </c>
      <c r="G1192" s="1">
        <v>0</v>
      </c>
      <c r="H1192" s="1">
        <v>0</v>
      </c>
      <c r="I1192" s="1">
        <v>2.2089718635311E-5</v>
      </c>
      <c r="J1192" s="50">
        <v>7.9650849689729796E-4</v>
      </c>
      <c r="N1192" s="21"/>
      <c r="R1192" s="21"/>
    </row>
    <row r="1193" spans="1:18">
      <c r="A1193" s="7" t="s">
        <v>186</v>
      </c>
      <c r="B1193" t="s">
        <v>30</v>
      </c>
      <c r="C1193" t="s">
        <v>6</v>
      </c>
      <c r="D1193" t="s">
        <v>7</v>
      </c>
      <c r="E1193" s="1">
        <v>1.6851512988563501E-7</v>
      </c>
      <c r="F1193" s="1">
        <v>3.7263091459286499E-7</v>
      </c>
      <c r="G1193" s="1">
        <v>3.0028149670233198E-3</v>
      </c>
      <c r="H1193" s="1">
        <v>6.6630074565115997E-3</v>
      </c>
      <c r="I1193" s="1">
        <v>3.00298348215321E-3</v>
      </c>
      <c r="J1193" s="50">
        <v>6.6633800874261904E-3</v>
      </c>
      <c r="N1193" s="21"/>
      <c r="R1193" s="21"/>
    </row>
    <row r="1194" spans="1:18">
      <c r="A1194" s="7" t="s">
        <v>186</v>
      </c>
      <c r="B1194" t="s">
        <v>30</v>
      </c>
      <c r="C1194" t="s">
        <v>8</v>
      </c>
      <c r="D1194" t="s">
        <v>9</v>
      </c>
      <c r="E1194" s="1">
        <v>9.2820544050755804E-3</v>
      </c>
      <c r="F1194" s="1">
        <v>3.4196148483757001E-3</v>
      </c>
      <c r="G1194" s="1">
        <v>1.89134224574397E-2</v>
      </c>
      <c r="H1194" s="1">
        <v>7.6329647144108897E-3</v>
      </c>
      <c r="I1194" s="1">
        <v>2.8195476862515299E-2</v>
      </c>
      <c r="J1194" s="50">
        <v>1.10525795627866E-2</v>
      </c>
      <c r="N1194" s="21"/>
      <c r="R1194" s="21"/>
    </row>
    <row r="1195" spans="1:18">
      <c r="A1195" s="7" t="s">
        <v>186</v>
      </c>
      <c r="B1195" t="s">
        <v>30</v>
      </c>
      <c r="C1195" t="s">
        <v>10</v>
      </c>
      <c r="D1195" t="s">
        <v>11</v>
      </c>
      <c r="E1195" s="1">
        <v>2.2021188518376602E-3</v>
      </c>
      <c r="F1195" s="1">
        <v>8.7290952476577895E-4</v>
      </c>
      <c r="G1195" s="1">
        <v>6.7686234831623397E-3</v>
      </c>
      <c r="H1195" s="1">
        <v>8.0814811074160307E-3</v>
      </c>
      <c r="I1195" s="1">
        <v>8.9707423350000003E-3</v>
      </c>
      <c r="J1195" s="50">
        <v>8.9543906321817995E-3</v>
      </c>
      <c r="N1195" s="21"/>
      <c r="R1195" s="21"/>
    </row>
    <row r="1196" spans="1:18">
      <c r="A1196" s="7" t="s">
        <v>186</v>
      </c>
      <c r="B1196" t="s">
        <v>30</v>
      </c>
      <c r="C1196" t="s">
        <v>12</v>
      </c>
      <c r="D1196" t="s">
        <v>13</v>
      </c>
      <c r="E1196" s="1">
        <v>1.39363478538766E-2</v>
      </c>
      <c r="F1196" s="1">
        <v>1.9396640281879899E-3</v>
      </c>
      <c r="G1196" s="1">
        <v>9.9459647469226902E-3</v>
      </c>
      <c r="H1196" s="1">
        <v>1.83344974212719E-3</v>
      </c>
      <c r="I1196" s="1">
        <v>2.3882312600799298E-2</v>
      </c>
      <c r="J1196" s="50">
        <v>3.7731137703151799E-3</v>
      </c>
      <c r="N1196" s="21"/>
      <c r="R1196" s="21"/>
    </row>
    <row r="1197" spans="1:18">
      <c r="A1197" s="7" t="s">
        <v>186</v>
      </c>
      <c r="B1197" t="s">
        <v>30</v>
      </c>
      <c r="C1197" t="s">
        <v>14</v>
      </c>
      <c r="D1197" t="s">
        <v>15</v>
      </c>
      <c r="E1197" s="1">
        <v>2.0233764002961799E-2</v>
      </c>
      <c r="F1197" s="1">
        <v>2.2448929321503601E-2</v>
      </c>
      <c r="G1197" s="1">
        <v>0.212578427026612</v>
      </c>
      <c r="H1197" s="1">
        <v>0.13089626055279299</v>
      </c>
      <c r="I1197" s="1">
        <v>0.23281219102957301</v>
      </c>
      <c r="J1197" s="50">
        <v>0.15334518987429599</v>
      </c>
      <c r="N1197" s="21"/>
      <c r="R1197" s="21"/>
    </row>
    <row r="1198" spans="1:18">
      <c r="A1198" s="7" t="s">
        <v>186</v>
      </c>
      <c r="B1198" t="s">
        <v>30</v>
      </c>
      <c r="C1198" t="s">
        <v>16</v>
      </c>
      <c r="D1198" t="s">
        <v>17</v>
      </c>
      <c r="E1198" s="1">
        <v>9.0698816959921102E-2</v>
      </c>
      <c r="F1198" s="1">
        <v>1.2648638062235699E-2</v>
      </c>
      <c r="G1198" s="1">
        <v>9.97188597527046E-2</v>
      </c>
      <c r="H1198" s="1">
        <v>1.48073567561662E-2</v>
      </c>
      <c r="I1198" s="1">
        <v>0.19041767671262599</v>
      </c>
      <c r="J1198" s="50">
        <v>2.7455994818401899E-2</v>
      </c>
      <c r="N1198" s="21"/>
      <c r="R1198" s="21"/>
    </row>
    <row r="1199" spans="1:18">
      <c r="A1199" s="7" t="s">
        <v>186</v>
      </c>
      <c r="B1199" t="s">
        <v>30</v>
      </c>
      <c r="C1199" t="s">
        <v>18</v>
      </c>
      <c r="D1199" t="s">
        <v>19</v>
      </c>
      <c r="E1199" s="1">
        <v>0.24143699566149601</v>
      </c>
      <c r="F1199" s="1">
        <v>1.56015746829575E-2</v>
      </c>
      <c r="G1199" s="1">
        <v>4.2897060731612001E-2</v>
      </c>
      <c r="H1199" s="1">
        <v>6.9619267141598096E-3</v>
      </c>
      <c r="I1199" s="1">
        <v>0.28433405639310799</v>
      </c>
      <c r="J1199" s="50">
        <v>2.2563501397117301E-2</v>
      </c>
      <c r="N1199" s="21"/>
      <c r="R1199" s="21"/>
    </row>
    <row r="1200" spans="1:18">
      <c r="A1200" s="7" t="s">
        <v>186</v>
      </c>
      <c r="B1200" t="s">
        <v>30</v>
      </c>
      <c r="C1200" t="s">
        <v>20</v>
      </c>
      <c r="D1200" t="s">
        <v>21</v>
      </c>
      <c r="E1200" s="1">
        <v>2.8178133272613</v>
      </c>
      <c r="F1200" s="1">
        <v>0.44816787887322401</v>
      </c>
      <c r="G1200" s="1">
        <v>0.64162590692550003</v>
      </c>
      <c r="H1200" s="1">
        <v>0.12900106415478299</v>
      </c>
      <c r="I1200" s="1">
        <v>3.4594392341867999</v>
      </c>
      <c r="J1200" s="50">
        <v>0.57716894302800703</v>
      </c>
      <c r="N1200" s="21"/>
      <c r="R1200" s="21"/>
    </row>
    <row r="1201" spans="1:25">
      <c r="A1201" s="7" t="s">
        <v>186</v>
      </c>
      <c r="B1201" t="s">
        <v>30</v>
      </c>
      <c r="C1201" t="s">
        <v>25</v>
      </c>
      <c r="D1201" t="s">
        <v>26</v>
      </c>
      <c r="E1201" s="1">
        <v>0</v>
      </c>
      <c r="F1201" s="1">
        <v>0</v>
      </c>
      <c r="G1201" s="1">
        <v>0</v>
      </c>
      <c r="H1201" s="1">
        <v>0</v>
      </c>
      <c r="I1201" s="1">
        <v>0</v>
      </c>
      <c r="J1201" s="50">
        <v>0</v>
      </c>
      <c r="N1201" s="21"/>
      <c r="R1201" s="21"/>
    </row>
    <row r="1202" spans="1:25" s="9" customFormat="1">
      <c r="A1202" s="49" t="s">
        <v>186</v>
      </c>
      <c r="B1202" s="9" t="s">
        <v>30</v>
      </c>
      <c r="C1202" s="9" t="s">
        <v>22</v>
      </c>
      <c r="D1202" s="9" t="s">
        <v>23</v>
      </c>
      <c r="E1202" s="10">
        <v>1.3438269528796699E-4</v>
      </c>
      <c r="F1202" s="10">
        <v>5.6695203403745997E-6</v>
      </c>
      <c r="G1202" s="10">
        <v>1.8643360483068701E-4</v>
      </c>
      <c r="H1202" s="10">
        <v>6.7620712118852696E-6</v>
      </c>
      <c r="I1202" s="10">
        <v>3.2081630011865402E-4</v>
      </c>
      <c r="J1202" s="51">
        <v>1.24315915522599E-5</v>
      </c>
      <c r="N1202" s="57"/>
      <c r="R1202" s="57"/>
    </row>
    <row r="1203" spans="1:25">
      <c r="J1203" s="21"/>
      <c r="N1203" s="21"/>
      <c r="R1203" s="21"/>
    </row>
    <row r="1204" spans="1:25">
      <c r="B1204" t="s">
        <v>30</v>
      </c>
      <c r="C1204" s="8" t="s">
        <v>337</v>
      </c>
      <c r="E1204" s="13">
        <f>SUM(E3:E1202)</f>
        <v>375.41910940913692</v>
      </c>
      <c r="F1204" s="13">
        <f t="shared" ref="F1204:J1204" si="0">SUM(F3:F1202)</f>
        <v>67.523133099626619</v>
      </c>
      <c r="G1204" s="13">
        <f t="shared" si="0"/>
        <v>164.92585528102092</v>
      </c>
      <c r="H1204" s="13">
        <f t="shared" si="0"/>
        <v>79.704901712214124</v>
      </c>
      <c r="I1204" s="13">
        <f t="shared" si="0"/>
        <v>540.34496469015676</v>
      </c>
      <c r="J1204" s="52">
        <f t="shared" si="0"/>
        <v>147.22803481184093</v>
      </c>
      <c r="K1204" s="14">
        <f>E1204/0.180734</f>
        <v>2077.1913940328709</v>
      </c>
      <c r="L1204" s="14">
        <f>G1204/0.180734</f>
        <v>912.53364215377803</v>
      </c>
      <c r="M1204" s="14">
        <f>I1204/0.180734</f>
        <v>2989.7250361866431</v>
      </c>
      <c r="N1204" s="58">
        <f>K1204-L1204</f>
        <v>1164.6577518790928</v>
      </c>
      <c r="O1204" s="14"/>
      <c r="P1204" s="14"/>
      <c r="Q1204" s="14"/>
      <c r="R1204" s="58"/>
      <c r="S1204" s="1"/>
      <c r="U1204" s="1"/>
      <c r="W1204" s="1"/>
      <c r="Y1204" s="12">
        <f>E1204/G1204</f>
        <v>2.2762902079207152</v>
      </c>
    </row>
    <row r="1205" spans="1:25">
      <c r="E1205" s="6"/>
      <c r="F1205" s="6"/>
      <c r="G1205" s="6"/>
      <c r="H1205" s="6"/>
      <c r="I1205" s="6"/>
      <c r="J1205" s="53"/>
      <c r="K1205" s="16"/>
      <c r="L1205" s="16"/>
      <c r="M1205" s="16"/>
      <c r="N1205" s="59"/>
      <c r="O1205" s="16"/>
      <c r="P1205" s="16"/>
      <c r="Q1205" s="16"/>
      <c r="R1205" s="59"/>
      <c r="Y1205" s="12"/>
    </row>
    <row r="1206" spans="1:25">
      <c r="B1206" t="s">
        <v>30</v>
      </c>
      <c r="C1206" t="s">
        <v>2</v>
      </c>
      <c r="D1206" t="s">
        <v>3</v>
      </c>
      <c r="E1206" s="6">
        <f>E3+E15+E27+E39+E51+E63+E75+E87+E99+E111+E123+E135+E147+E159+E171+E183+E195+E207+E219+E231+E243+E255+E267+E279+E291+E303+E315+E327+E339+E351+E363+E375+E387+E399+E411+E423+E435+E447+E459+E471+E483+E495+E507+E519+E531+E543+E555+E567+E579+E591+E603+E615+E627+E639+E651+E663+E675+E687+E699+E711+E723+E735+E747+E759+E771+E783+E795+E807+E819+E831+E843+E855+E867+E879+E891+E903+E915+E927+E939+E951+E963+E975+E987+E999+E1011+E1023+E1035+E1047+E1059+E1071+E1083+E1095+E1107+E1119+E1131+E1143+E1155+E1167+E1179+E1191</f>
        <v>14.225074451631729</v>
      </c>
      <c r="F1206" s="6">
        <f t="shared" ref="F1206:J1206" si="1">F3+F15+F27+F39+F51+F63+F75+F87+F99+F111+F123+F135+F147+F159+F171+F183+F195+F207+F219+F231+F243+F255+F267+F279+F291+F303+F315+F327+F339+F351+F363+F375+F387+F399+F411+F423+F435+F447+F459+F471+F483+F495+F507+F519+F531+F543+F555+F567+F579+F591+F603+F615+F627+F639+F651+F663+F675+F687+F699+F711+F723+F735+F747+F759+F771+F783+F795+F807+F819+F831+F843+F855+F867+F879+F891+F903+F915+F927+F939+F951+F963+F975+F987+F999+F1011+F1023+F1035+F1047+F1059+F1071+F1083+F1095+F1107+F1119+F1131+F1143+F1155+F1167+F1179+F1191</f>
        <v>16.552821409785903</v>
      </c>
      <c r="G1206" s="6">
        <f t="shared" si="1"/>
        <v>5.1291586095884929</v>
      </c>
      <c r="H1206" s="6">
        <f t="shared" si="1"/>
        <v>4.8344300276932985</v>
      </c>
      <c r="I1206" s="6">
        <f t="shared" si="1"/>
        <v>19.354233061220189</v>
      </c>
      <c r="J1206" s="53">
        <f t="shared" si="1"/>
        <v>21.387251437479208</v>
      </c>
      <c r="K1206" s="16">
        <f t="shared" ref="K1206:K1268" si="2">E1206/0.180734</f>
        <v>78.707240760630143</v>
      </c>
      <c r="L1206" s="16">
        <f t="shared" ref="L1206:L1268" si="3">G1206/0.180734</f>
        <v>28.379599906982044</v>
      </c>
      <c r="M1206" s="16">
        <f t="shared" ref="M1206:M1268" si="4">I1206/0.180734</f>
        <v>107.08684066761201</v>
      </c>
      <c r="N1206" s="59">
        <f t="shared" ref="N1206:N1268" si="5">K1206-L1206</f>
        <v>50.327640853648099</v>
      </c>
      <c r="O1206" s="16"/>
      <c r="P1206" s="16"/>
      <c r="Q1206" s="16"/>
      <c r="R1206" s="59"/>
      <c r="S1206" s="5">
        <f>E1206/E$1204*100</f>
        <v>3.7891183733348655</v>
      </c>
      <c r="T1206" s="5">
        <f t="shared" ref="T1206:X1217" si="6">F1206/F$1204*100</f>
        <v>24.514297026713997</v>
      </c>
      <c r="U1206" s="5">
        <f t="shared" si="6"/>
        <v>3.1099784814508329</v>
      </c>
      <c r="V1206" s="5">
        <f t="shared" si="6"/>
        <v>6.0654111903289145</v>
      </c>
      <c r="W1206" s="5">
        <f t="shared" si="6"/>
        <v>3.581829076970902</v>
      </c>
      <c r="X1206" s="5">
        <f t="shared" si="6"/>
        <v>14.526616119553829</v>
      </c>
      <c r="Y1206" s="12">
        <f t="shared" ref="Y1206:Y1269" si="7">E1206/G1206</f>
        <v>2.7733738677995361</v>
      </c>
    </row>
    <row r="1207" spans="1:25">
      <c r="B1207" t="s">
        <v>30</v>
      </c>
      <c r="C1207" t="s">
        <v>4</v>
      </c>
      <c r="D1207" t="s">
        <v>5</v>
      </c>
      <c r="E1207" s="6">
        <f t="shared" ref="E1207:J1217" si="8">E4+E16+E28+E40+E52+E64+E76+E88+E100+E112+E124+E136+E148+E160+E172+E184+E196+E208+E220+E232+E244+E256+E268+E280+E292+E304+E316+E328+E340+E352+E364+E376+E388+E400+E412+E424+E436+E448+E460+E472+E484+E496+E508+E520+E532+E544+E556+E568+E580+E592+E604+E616+E628+E640+E652+E664+E676+E688+E700+E712+E724+E736+E748+E760+E772+E784+E796+E808+E820+E832+E844+E856+E868+E880+E892+E904+E916+E928+E940+E952+E964+E976+E988+E1000+E1012+E1024+E1036+E1048+E1060+E1072+E1084+E1096+E1108+E1120+E1132+E1144+E1156+E1168+E1180+E1192</f>
        <v>8.4222588587783004E-3</v>
      </c>
      <c r="F1207" s="6">
        <f t="shared" si="8"/>
        <v>0.35929099567242329</v>
      </c>
      <c r="G1207" s="6">
        <f t="shared" si="8"/>
        <v>0.5938555593045437</v>
      </c>
      <c r="H1207" s="6">
        <f t="shared" si="8"/>
        <v>11.10904579145182</v>
      </c>
      <c r="I1207" s="6">
        <f t="shared" si="8"/>
        <v>0.60227781816332215</v>
      </c>
      <c r="J1207" s="53">
        <f t="shared" si="8"/>
        <v>11.468336787124249</v>
      </c>
      <c r="K1207" s="16">
        <f t="shared" si="2"/>
        <v>4.660030132005212E-2</v>
      </c>
      <c r="L1207" s="16">
        <f t="shared" si="3"/>
        <v>3.2857987943859133</v>
      </c>
      <c r="M1207" s="16">
        <f t="shared" si="4"/>
        <v>3.3323990957059664</v>
      </c>
      <c r="N1207" s="59">
        <f t="shared" si="5"/>
        <v>-3.2391984930658611</v>
      </c>
      <c r="O1207" s="16"/>
      <c r="P1207" s="16"/>
      <c r="Q1207" s="16"/>
      <c r="R1207" s="59"/>
      <c r="S1207" s="5">
        <f t="shared" ref="S1207:S1217" si="9">E1207/E$1204*100</f>
        <v>2.2434283838225202E-3</v>
      </c>
      <c r="T1207" s="5">
        <f t="shared" si="6"/>
        <v>0.5321005989788854</v>
      </c>
      <c r="U1207" s="5">
        <f t="shared" si="6"/>
        <v>0.36007426385187435</v>
      </c>
      <c r="V1207" s="5">
        <f t="shared" si="6"/>
        <v>13.937719704570503</v>
      </c>
      <c r="W1207" s="5">
        <f t="shared" si="6"/>
        <v>0.11146172492024216</v>
      </c>
      <c r="X1207" s="5">
        <f t="shared" si="6"/>
        <v>7.789506123464129</v>
      </c>
      <c r="Y1207" s="12">
        <f t="shared" si="7"/>
        <v>1.4182335631650051E-2</v>
      </c>
    </row>
    <row r="1208" spans="1:25">
      <c r="B1208" t="s">
        <v>30</v>
      </c>
      <c r="C1208" t="s">
        <v>6</v>
      </c>
      <c r="D1208" t="s">
        <v>7</v>
      </c>
      <c r="E1208" s="6">
        <f t="shared" si="8"/>
        <v>2.9181542559870093E-4</v>
      </c>
      <c r="F1208" s="6">
        <f t="shared" si="8"/>
        <v>6.2627336024375724E-4</v>
      </c>
      <c r="G1208" s="6">
        <f t="shared" si="8"/>
        <v>14.906438028480226</v>
      </c>
      <c r="H1208" s="6">
        <f t="shared" si="8"/>
        <v>27.319312060960399</v>
      </c>
      <c r="I1208" s="6">
        <f t="shared" si="8"/>
        <v>14.906729843905822</v>
      </c>
      <c r="J1208" s="53">
        <f t="shared" si="8"/>
        <v>27.319938334320643</v>
      </c>
      <c r="K1208" s="16">
        <f t="shared" si="2"/>
        <v>1.614612776780799E-3</v>
      </c>
      <c r="L1208" s="16">
        <f t="shared" si="3"/>
        <v>82.477220824417245</v>
      </c>
      <c r="M1208" s="16">
        <f t="shared" si="4"/>
        <v>82.478835437194007</v>
      </c>
      <c r="N1208" s="59">
        <f t="shared" si="5"/>
        <v>-82.475606211640468</v>
      </c>
      <c r="O1208" s="16"/>
      <c r="P1208" s="16"/>
      <c r="Q1208" s="16"/>
      <c r="R1208" s="59"/>
      <c r="S1208" s="5">
        <f t="shared" si="9"/>
        <v>7.7730573187385742E-5</v>
      </c>
      <c r="T1208" s="5">
        <f t="shared" si="6"/>
        <v>9.2749452149935906E-4</v>
      </c>
      <c r="U1208" s="5">
        <f t="shared" si="6"/>
        <v>9.0382663185713401</v>
      </c>
      <c r="V1208" s="5">
        <f t="shared" si="6"/>
        <v>34.275573363857418</v>
      </c>
      <c r="W1208" s="5">
        <f t="shared" si="6"/>
        <v>2.7587431766766994</v>
      </c>
      <c r="X1208" s="5">
        <f t="shared" si="6"/>
        <v>18.556206614613739</v>
      </c>
      <c r="Y1208" s="12">
        <f t="shared" si="7"/>
        <v>1.9576469243769618E-5</v>
      </c>
    </row>
    <row r="1209" spans="1:25">
      <c r="B1209" t="s">
        <v>30</v>
      </c>
      <c r="C1209" t="s">
        <v>8</v>
      </c>
      <c r="D1209" t="s">
        <v>9</v>
      </c>
      <c r="E1209" s="6">
        <f t="shared" si="8"/>
        <v>2.729620669215453</v>
      </c>
      <c r="F1209" s="6">
        <f t="shared" si="8"/>
        <v>1.0050968948038161</v>
      </c>
      <c r="G1209" s="6">
        <f t="shared" si="8"/>
        <v>21.191024279658365</v>
      </c>
      <c r="H1209" s="6">
        <f t="shared" si="8"/>
        <v>8.5373243591530201</v>
      </c>
      <c r="I1209" s="6">
        <f t="shared" si="8"/>
        <v>23.920644948873811</v>
      </c>
      <c r="J1209" s="53">
        <f t="shared" si="8"/>
        <v>9.5424212539568316</v>
      </c>
      <c r="K1209" s="16">
        <f t="shared" si="2"/>
        <v>15.102972706936454</v>
      </c>
      <c r="L1209" s="16">
        <f t="shared" si="3"/>
        <v>117.24979406010138</v>
      </c>
      <c r="M1209" s="16">
        <f t="shared" si="4"/>
        <v>132.35276676703779</v>
      </c>
      <c r="N1209" s="59">
        <f t="shared" si="5"/>
        <v>-102.14682135316492</v>
      </c>
      <c r="O1209" s="16"/>
      <c r="P1209" s="16"/>
      <c r="Q1209" s="16"/>
      <c r="R1209" s="59"/>
      <c r="S1209" s="5">
        <f t="shared" si="9"/>
        <v>0.72708623530420102</v>
      </c>
      <c r="T1209" s="5">
        <f t="shared" si="6"/>
        <v>1.4885223014175775</v>
      </c>
      <c r="U1209" s="5">
        <f t="shared" si="6"/>
        <v>12.848818788024774</v>
      </c>
      <c r="V1209" s="5">
        <f t="shared" si="6"/>
        <v>10.711166033399355</v>
      </c>
      <c r="W1209" s="5">
        <f t="shared" si="6"/>
        <v>4.4269210434098021</v>
      </c>
      <c r="X1209" s="5">
        <f t="shared" si="6"/>
        <v>6.4813887288193124</v>
      </c>
      <c r="Y1209" s="12">
        <f t="shared" si="7"/>
        <v>0.12881022800939659</v>
      </c>
    </row>
    <row r="1210" spans="1:25">
      <c r="B1210" t="s">
        <v>30</v>
      </c>
      <c r="C1210" t="s">
        <v>10</v>
      </c>
      <c r="D1210" t="s">
        <v>11</v>
      </c>
      <c r="E1210" s="6">
        <f t="shared" si="8"/>
        <v>1.1231806548134222</v>
      </c>
      <c r="F1210" s="6">
        <f t="shared" si="8"/>
        <v>0.41795736173779563</v>
      </c>
      <c r="G1210" s="6">
        <f t="shared" si="8"/>
        <v>3.887675112883378</v>
      </c>
      <c r="H1210" s="6">
        <f t="shared" si="8"/>
        <v>4.231461156101914</v>
      </c>
      <c r="I1210" s="6">
        <f t="shared" si="8"/>
        <v>5.0108557676968033</v>
      </c>
      <c r="J1210" s="53">
        <f t="shared" si="8"/>
        <v>4.6494185178397069</v>
      </c>
      <c r="K1210" s="16">
        <f t="shared" si="2"/>
        <v>6.2145509689013814</v>
      </c>
      <c r="L1210" s="16">
        <f t="shared" si="3"/>
        <v>21.510480113777032</v>
      </c>
      <c r="M1210" s="16">
        <f t="shared" si="4"/>
        <v>27.725031082678427</v>
      </c>
      <c r="N1210" s="59">
        <f t="shared" si="5"/>
        <v>-15.29592914487565</v>
      </c>
      <c r="O1210" s="16"/>
      <c r="P1210" s="16"/>
      <c r="Q1210" s="16"/>
      <c r="R1210" s="59"/>
      <c r="S1210" s="5">
        <f t="shared" si="9"/>
        <v>0.29918046968391382</v>
      </c>
      <c r="T1210" s="5">
        <f t="shared" si="6"/>
        <v>0.61898395786985005</v>
      </c>
      <c r="U1210" s="5">
        <f t="shared" si="6"/>
        <v>2.3572259827054283</v>
      </c>
      <c r="V1210" s="5">
        <f t="shared" si="6"/>
        <v>5.3089095716850716</v>
      </c>
      <c r="W1210" s="5">
        <f t="shared" si="6"/>
        <v>0.92734384423663785</v>
      </c>
      <c r="X1210" s="5">
        <f t="shared" si="6"/>
        <v>3.1579709148340638</v>
      </c>
      <c r="Y1210" s="12">
        <f t="shared" si="7"/>
        <v>0.28890805486582727</v>
      </c>
    </row>
    <row r="1211" spans="1:25">
      <c r="B1211" t="s">
        <v>30</v>
      </c>
      <c r="C1211" t="s">
        <v>12</v>
      </c>
      <c r="D1211" t="s">
        <v>13</v>
      </c>
      <c r="E1211" s="6">
        <f t="shared" si="8"/>
        <v>5.0438385532445826</v>
      </c>
      <c r="F1211" s="6">
        <f t="shared" si="8"/>
        <v>0.6897816093461413</v>
      </c>
      <c r="G1211" s="6">
        <f t="shared" si="8"/>
        <v>5.0547459830163488</v>
      </c>
      <c r="H1211" s="6">
        <f t="shared" si="8"/>
        <v>0.92600062599881761</v>
      </c>
      <c r="I1211" s="6">
        <f t="shared" si="8"/>
        <v>10.09858453626093</v>
      </c>
      <c r="J1211" s="53">
        <f t="shared" si="8"/>
        <v>1.6157822353449582</v>
      </c>
      <c r="K1211" s="16">
        <f t="shared" si="2"/>
        <v>27.907524612107199</v>
      </c>
      <c r="L1211" s="16">
        <f t="shared" si="3"/>
        <v>27.967875347285784</v>
      </c>
      <c r="M1211" s="16">
        <f t="shared" si="4"/>
        <v>55.875399959392972</v>
      </c>
      <c r="N1211" s="59">
        <f t="shared" si="5"/>
        <v>-6.0350735178584358E-2</v>
      </c>
      <c r="O1211" s="16"/>
      <c r="P1211" s="16"/>
      <c r="Q1211" s="16"/>
      <c r="R1211" s="59"/>
      <c r="S1211" s="5">
        <f t="shared" si="9"/>
        <v>1.3435220602336835</v>
      </c>
      <c r="T1211" s="5">
        <f t="shared" si="6"/>
        <v>1.021548582955129</v>
      </c>
      <c r="U1211" s="5">
        <f t="shared" si="6"/>
        <v>3.0648596452044785</v>
      </c>
      <c r="V1211" s="5">
        <f t="shared" si="6"/>
        <v>1.1617862968356381</v>
      </c>
      <c r="W1211" s="5">
        <f t="shared" si="6"/>
        <v>1.8689143410546325</v>
      </c>
      <c r="X1211" s="5">
        <f t="shared" si="6"/>
        <v>1.0974691317519425</v>
      </c>
      <c r="Y1211" s="12">
        <f t="shared" si="7"/>
        <v>0.99784214086950862</v>
      </c>
    </row>
    <row r="1212" spans="1:25">
      <c r="B1212" t="s">
        <v>30</v>
      </c>
      <c r="C1212" t="s">
        <v>14</v>
      </c>
      <c r="D1212" t="s">
        <v>15</v>
      </c>
      <c r="E1212" s="6">
        <f t="shared" si="8"/>
        <v>4.6063797450082564</v>
      </c>
      <c r="F1212" s="6">
        <f t="shared" si="8"/>
        <v>5.1300781988740063</v>
      </c>
      <c r="G1212" s="6">
        <f t="shared" si="8"/>
        <v>7.9730890639203977</v>
      </c>
      <c r="H1212" s="6">
        <f t="shared" si="8"/>
        <v>4.8199662247948956</v>
      </c>
      <c r="I1212" s="6">
        <f t="shared" si="8"/>
        <v>12.579468808928651</v>
      </c>
      <c r="J1212" s="53">
        <f t="shared" si="8"/>
        <v>9.9500444236689045</v>
      </c>
      <c r="K1212" s="16">
        <f t="shared" si="2"/>
        <v>25.487067983933606</v>
      </c>
      <c r="L1212" s="16">
        <f t="shared" si="3"/>
        <v>44.115047882083047</v>
      </c>
      <c r="M1212" s="16">
        <f t="shared" si="4"/>
        <v>69.602115866016632</v>
      </c>
      <c r="N1212" s="59">
        <f t="shared" si="5"/>
        <v>-18.627979898149441</v>
      </c>
      <c r="O1212" s="16"/>
      <c r="P1212" s="16"/>
      <c r="Q1212" s="16"/>
      <c r="R1212" s="59"/>
      <c r="S1212" s="5">
        <f t="shared" si="9"/>
        <v>1.2269966098044733</v>
      </c>
      <c r="T1212" s="5">
        <f t="shared" si="6"/>
        <v>7.5975120871610944</v>
      </c>
      <c r="U1212" s="5">
        <f t="shared" si="6"/>
        <v>4.8343475620210494</v>
      </c>
      <c r="V1212" s="5">
        <f t="shared" si="6"/>
        <v>6.0472644984847594</v>
      </c>
      <c r="W1212" s="5">
        <f t="shared" si="6"/>
        <v>2.3280440516627996</v>
      </c>
      <c r="X1212" s="5">
        <f t="shared" si="6"/>
        <v>6.7582539129759978</v>
      </c>
      <c r="Y1212" s="12">
        <f t="shared" si="7"/>
        <v>0.57774091171926312</v>
      </c>
    </row>
    <row r="1213" spans="1:25">
      <c r="B1213" t="s">
        <v>30</v>
      </c>
      <c r="C1213" t="s">
        <v>16</v>
      </c>
      <c r="D1213" t="s">
        <v>17</v>
      </c>
      <c r="E1213" s="6">
        <f t="shared" si="8"/>
        <v>38.822702238519184</v>
      </c>
      <c r="F1213" s="6">
        <f t="shared" si="8"/>
        <v>5.1367737019840778</v>
      </c>
      <c r="G1213" s="6">
        <f t="shared" si="8"/>
        <v>25.10740091545231</v>
      </c>
      <c r="H1213" s="6">
        <f t="shared" si="8"/>
        <v>3.6756984904510146</v>
      </c>
      <c r="I1213" s="6">
        <f t="shared" si="8"/>
        <v>63.930103153971515</v>
      </c>
      <c r="J1213" s="53">
        <f t="shared" si="8"/>
        <v>8.8124721924350897</v>
      </c>
      <c r="K1213" s="16">
        <f t="shared" si="2"/>
        <v>214.80574899310136</v>
      </c>
      <c r="L1213" s="16">
        <f t="shared" si="3"/>
        <v>138.91907950608248</v>
      </c>
      <c r="M1213" s="16">
        <f t="shared" si="4"/>
        <v>353.72482849918396</v>
      </c>
      <c r="N1213" s="59">
        <f t="shared" si="5"/>
        <v>75.886669487018878</v>
      </c>
      <c r="O1213" s="16"/>
      <c r="P1213" s="16"/>
      <c r="Q1213" s="16"/>
      <c r="R1213" s="59"/>
      <c r="S1213" s="5">
        <f t="shared" si="9"/>
        <v>10.341163053639251</v>
      </c>
      <c r="T1213" s="5">
        <f t="shared" si="6"/>
        <v>7.6074279527359234</v>
      </c>
      <c r="U1213" s="5">
        <f t="shared" si="6"/>
        <v>15.223447453203281</v>
      </c>
      <c r="V1213" s="5">
        <f t="shared" si="6"/>
        <v>4.6116341799437208</v>
      </c>
      <c r="W1213" s="5">
        <f t="shared" si="6"/>
        <v>11.831349847153689</v>
      </c>
      <c r="X1213" s="5">
        <f t="shared" si="6"/>
        <v>5.9855938467816454</v>
      </c>
      <c r="Y1213" s="12">
        <f t="shared" si="7"/>
        <v>1.5462652772882524</v>
      </c>
    </row>
    <row r="1214" spans="1:25">
      <c r="B1214" t="s">
        <v>30</v>
      </c>
      <c r="C1214" t="s">
        <v>18</v>
      </c>
      <c r="D1214" t="s">
        <v>19</v>
      </c>
      <c r="E1214" s="6">
        <f t="shared" si="8"/>
        <v>117.20158217399015</v>
      </c>
      <c r="F1214" s="6">
        <f t="shared" si="8"/>
        <v>7.6182747886223234</v>
      </c>
      <c r="G1214" s="6">
        <f t="shared" si="8"/>
        <v>58.211068000855242</v>
      </c>
      <c r="H1214" s="6">
        <f t="shared" si="8"/>
        <v>9.7230202958491816</v>
      </c>
      <c r="I1214" s="6">
        <f t="shared" si="8"/>
        <v>175.41265017484537</v>
      </c>
      <c r="J1214" s="53">
        <f t="shared" si="8"/>
        <v>17.341295084471508</v>
      </c>
      <c r="K1214" s="16">
        <f t="shared" si="2"/>
        <v>648.47556173155101</v>
      </c>
      <c r="L1214" s="16">
        <f t="shared" si="3"/>
        <v>322.08144566520542</v>
      </c>
      <c r="M1214" s="16">
        <f t="shared" si="4"/>
        <v>970.55700739675638</v>
      </c>
      <c r="N1214" s="59">
        <f t="shared" si="5"/>
        <v>326.39411606634559</v>
      </c>
      <c r="O1214" s="16"/>
      <c r="P1214" s="16"/>
      <c r="Q1214" s="16"/>
      <c r="R1214" s="59"/>
      <c r="S1214" s="5">
        <f t="shared" si="9"/>
        <v>31.218864260386447</v>
      </c>
      <c r="T1214" s="5">
        <f t="shared" si="6"/>
        <v>11.282466376940748</v>
      </c>
      <c r="U1214" s="5">
        <f t="shared" si="6"/>
        <v>35.295295514258861</v>
      </c>
      <c r="V1214" s="5">
        <f t="shared" si="6"/>
        <v>12.198773333860355</v>
      </c>
      <c r="W1214" s="5">
        <f t="shared" si="6"/>
        <v>32.463085924272477</v>
      </c>
      <c r="X1214" s="5">
        <f t="shared" si="6"/>
        <v>11.778527850781868</v>
      </c>
      <c r="Y1214" s="12">
        <f t="shared" si="7"/>
        <v>2.0133899995146662</v>
      </c>
    </row>
    <row r="1215" spans="1:25">
      <c r="B1215" t="s">
        <v>30</v>
      </c>
      <c r="C1215" t="s">
        <v>20</v>
      </c>
      <c r="D1215" t="s">
        <v>21</v>
      </c>
      <c r="E1215" s="6">
        <f t="shared" si="8"/>
        <v>191.54618951774577</v>
      </c>
      <c r="F1215" s="6">
        <f t="shared" si="8"/>
        <v>30.607638947366727</v>
      </c>
      <c r="G1215" s="6">
        <f t="shared" si="8"/>
        <v>22.419335760624971</v>
      </c>
      <c r="H1215" s="6">
        <f t="shared" si="8"/>
        <v>4.5116159378714311</v>
      </c>
      <c r="I1215" s="6">
        <f t="shared" si="8"/>
        <v>213.96552527837065</v>
      </c>
      <c r="J1215" s="53">
        <f t="shared" si="8"/>
        <v>35.119254885238163</v>
      </c>
      <c r="K1215" s="16">
        <f t="shared" si="2"/>
        <v>1059.8237714970385</v>
      </c>
      <c r="L1215" s="16">
        <f t="shared" si="3"/>
        <v>124.04603317928542</v>
      </c>
      <c r="M1215" s="16">
        <f t="shared" si="4"/>
        <v>1183.8698046763234</v>
      </c>
      <c r="N1215" s="59">
        <f t="shared" si="5"/>
        <v>935.77773831775312</v>
      </c>
      <c r="O1215" s="16"/>
      <c r="P1215" s="16"/>
      <c r="Q1215" s="16"/>
      <c r="R1215" s="59"/>
      <c r="S1215" s="5">
        <f t="shared" si="9"/>
        <v>51.021960448208326</v>
      </c>
      <c r="T1215" s="5">
        <f t="shared" si="6"/>
        <v>45.329115433975588</v>
      </c>
      <c r="U1215" s="5">
        <f t="shared" si="6"/>
        <v>13.593584658041733</v>
      </c>
      <c r="V1215" s="5">
        <f t="shared" si="6"/>
        <v>5.6603996002168877</v>
      </c>
      <c r="W1215" s="5">
        <f t="shared" si="6"/>
        <v>39.597949321330724</v>
      </c>
      <c r="X1215" s="5">
        <f t="shared" si="6"/>
        <v>23.853646440449307</v>
      </c>
      <c r="Y1215" s="12">
        <f t="shared" si="7"/>
        <v>8.5437941410448879</v>
      </c>
    </row>
    <row r="1216" spans="1:25">
      <c r="B1216" t="s">
        <v>30</v>
      </c>
      <c r="C1216" t="s">
        <v>25</v>
      </c>
      <c r="D1216" t="s">
        <v>26</v>
      </c>
      <c r="E1216" s="6">
        <f t="shared" si="8"/>
        <v>0</v>
      </c>
      <c r="F1216" s="6">
        <f t="shared" si="8"/>
        <v>0</v>
      </c>
      <c r="G1216" s="6">
        <f t="shared" si="8"/>
        <v>0</v>
      </c>
      <c r="H1216" s="6">
        <f t="shared" si="8"/>
        <v>0</v>
      </c>
      <c r="I1216" s="6">
        <f t="shared" si="8"/>
        <v>0</v>
      </c>
      <c r="J1216" s="53">
        <f t="shared" si="8"/>
        <v>0</v>
      </c>
      <c r="K1216" s="16">
        <f t="shared" si="2"/>
        <v>0</v>
      </c>
      <c r="L1216" s="16">
        <f t="shared" si="3"/>
        <v>0</v>
      </c>
      <c r="M1216" s="16">
        <f t="shared" si="4"/>
        <v>0</v>
      </c>
      <c r="N1216" s="59">
        <f t="shared" si="5"/>
        <v>0</v>
      </c>
      <c r="O1216" s="16"/>
      <c r="P1216" s="16"/>
      <c r="Q1216" s="16"/>
      <c r="R1216" s="59"/>
      <c r="S1216" s="5">
        <f t="shared" si="9"/>
        <v>0</v>
      </c>
      <c r="T1216" s="5">
        <f t="shared" si="6"/>
        <v>0</v>
      </c>
      <c r="U1216" s="5">
        <f t="shared" si="6"/>
        <v>0</v>
      </c>
      <c r="V1216" s="5">
        <f t="shared" si="6"/>
        <v>0</v>
      </c>
      <c r="W1216" s="5">
        <f t="shared" si="6"/>
        <v>0</v>
      </c>
      <c r="X1216" s="5">
        <f t="shared" si="6"/>
        <v>0</v>
      </c>
      <c r="Y1216" s="12"/>
    </row>
    <row r="1217" spans="1:25">
      <c r="B1217" t="s">
        <v>30</v>
      </c>
      <c r="C1217" t="s">
        <v>22</v>
      </c>
      <c r="D1217" t="s">
        <v>23</v>
      </c>
      <c r="E1217" s="6">
        <f t="shared" si="8"/>
        <v>0.11182733068363264</v>
      </c>
      <c r="F1217" s="6">
        <f t="shared" si="8"/>
        <v>4.792918073206226E-3</v>
      </c>
      <c r="G1217" s="6">
        <f t="shared" si="8"/>
        <v>0.45206396723647641</v>
      </c>
      <c r="H1217" s="6">
        <f t="shared" si="8"/>
        <v>1.7026741888514281E-2</v>
      </c>
      <c r="I1217" s="6">
        <f t="shared" si="8"/>
        <v>0.56389129792010939</v>
      </c>
      <c r="J1217" s="53">
        <f t="shared" si="8"/>
        <v>2.181965996172049E-2</v>
      </c>
      <c r="K1217" s="16">
        <f t="shared" si="2"/>
        <v>0.61873986457242491</v>
      </c>
      <c r="L1217" s="16">
        <f t="shared" si="3"/>
        <v>2.5012668741713036</v>
      </c>
      <c r="M1217" s="16">
        <f t="shared" si="4"/>
        <v>3.1200067387437302</v>
      </c>
      <c r="N1217" s="59">
        <f t="shared" si="5"/>
        <v>-1.8825270095988786</v>
      </c>
      <c r="O1217" s="16"/>
      <c r="P1217" s="16"/>
      <c r="Q1217" s="16"/>
      <c r="R1217" s="59"/>
      <c r="S1217" s="5">
        <f t="shared" si="9"/>
        <v>2.9787330447732126E-2</v>
      </c>
      <c r="T1217" s="5">
        <f t="shared" si="6"/>
        <v>7.0981867297753229E-3</v>
      </c>
      <c r="U1217" s="5">
        <f t="shared" si="6"/>
        <v>0.27410133266624226</v>
      </c>
      <c r="V1217" s="5">
        <f t="shared" si="6"/>
        <v>2.1362226817607469E-2</v>
      </c>
      <c r="W1217" s="5">
        <f t="shared" si="6"/>
        <v>0.10435764831147348</v>
      </c>
      <c r="X1217" s="5">
        <f t="shared" si="6"/>
        <v>1.4820315974200334E-2</v>
      </c>
      <c r="Y1217" s="12">
        <f t="shared" si="7"/>
        <v>0.24737059086404764</v>
      </c>
    </row>
    <row r="1218" spans="1:25">
      <c r="E1218" s="6"/>
      <c r="F1218" s="6"/>
      <c r="G1218" s="6"/>
      <c r="H1218" s="6"/>
      <c r="I1218" s="6"/>
      <c r="J1218" s="53"/>
      <c r="K1218" s="16"/>
      <c r="L1218" s="16"/>
      <c r="M1218" s="16"/>
      <c r="N1218" s="59"/>
      <c r="O1218" s="16"/>
      <c r="P1218" s="16"/>
      <c r="Q1218" s="16"/>
      <c r="R1218" s="59"/>
      <c r="Y1218" s="12"/>
    </row>
    <row r="1219" spans="1:25">
      <c r="A1219" s="7" t="s">
        <v>91</v>
      </c>
      <c r="B1219" t="s">
        <v>30</v>
      </c>
      <c r="E1219" s="6">
        <f>SUM(E3:E14)</f>
        <v>0.8768474663801521</v>
      </c>
      <c r="F1219" s="6">
        <f t="shared" ref="F1219:J1219" si="10">SUM(F3:F14)</f>
        <v>0.17456356120402056</v>
      </c>
      <c r="G1219" s="6">
        <f t="shared" si="10"/>
        <v>0.70707116610633003</v>
      </c>
      <c r="H1219" s="6">
        <f t="shared" si="10"/>
        <v>0.24328957725268988</v>
      </c>
      <c r="I1219" s="6">
        <f t="shared" si="10"/>
        <v>1.5839186324864816</v>
      </c>
      <c r="J1219" s="53">
        <f t="shared" si="10"/>
        <v>0.41785313845671046</v>
      </c>
      <c r="K1219" s="16">
        <f t="shared" si="2"/>
        <v>4.8515911028370535</v>
      </c>
      <c r="L1219" s="16">
        <f t="shared" si="3"/>
        <v>3.9122199813335068</v>
      </c>
      <c r="M1219" s="16">
        <f t="shared" si="4"/>
        <v>8.7638110841705572</v>
      </c>
      <c r="N1219" s="59">
        <f t="shared" si="5"/>
        <v>0.93937112150354674</v>
      </c>
      <c r="O1219" s="15">
        <f>E1219/0.7032</f>
        <v>1.2469389453642663</v>
      </c>
      <c r="P1219" s="15">
        <f>G1219/0.7032</f>
        <v>1.0055050712547355</v>
      </c>
      <c r="Q1219" s="15">
        <f>O1219+P1219</f>
        <v>2.2524440166190018</v>
      </c>
      <c r="R1219" s="27">
        <f>O1219-P1219</f>
        <v>0.24143387410953077</v>
      </c>
      <c r="S1219" s="5">
        <f t="shared" ref="S1219:X1259" si="11">E1219/E$1204*100</f>
        <v>0.23356495298286792</v>
      </c>
      <c r="T1219" s="5">
        <f t="shared" si="11"/>
        <v>0.25852408380763636</v>
      </c>
      <c r="U1219" s="5">
        <f t="shared" si="11"/>
        <v>0.42872063018956935</v>
      </c>
      <c r="V1219" s="5">
        <f t="shared" si="11"/>
        <v>0.30523791137855172</v>
      </c>
      <c r="W1219" s="5">
        <f t="shared" si="11"/>
        <v>0.29313100629978633</v>
      </c>
      <c r="X1219" s="5">
        <f t="shared" si="11"/>
        <v>0.28381356783762784</v>
      </c>
      <c r="Y1219" s="12">
        <f t="shared" si="7"/>
        <v>1.2401120402190053</v>
      </c>
    </row>
    <row r="1220" spans="1:25">
      <c r="A1220" s="7" t="s">
        <v>92</v>
      </c>
      <c r="B1220" t="s">
        <v>30</v>
      </c>
      <c r="E1220" s="6">
        <f>SUM(E15:E26)</f>
        <v>0.87035059674105664</v>
      </c>
      <c r="F1220" s="6">
        <f t="shared" ref="F1220:J1220" si="12">SUM(F15:F26)</f>
        <v>0.17033379885217359</v>
      </c>
      <c r="G1220" s="6">
        <f t="shared" si="12"/>
        <v>0.59527880124696819</v>
      </c>
      <c r="H1220" s="6">
        <f t="shared" si="12"/>
        <v>0.18802873702467374</v>
      </c>
      <c r="I1220" s="6">
        <f t="shared" si="12"/>
        <v>1.4656293979880244</v>
      </c>
      <c r="J1220" s="53">
        <f t="shared" si="12"/>
        <v>0.35836253587684752</v>
      </c>
      <c r="K1220" s="16">
        <f t="shared" si="2"/>
        <v>4.8156439670513382</v>
      </c>
      <c r="L1220" s="16">
        <f t="shared" si="3"/>
        <v>3.2936735824303573</v>
      </c>
      <c r="M1220" s="16">
        <f t="shared" si="4"/>
        <v>8.1093175494816929</v>
      </c>
      <c r="N1220" s="59">
        <f t="shared" si="5"/>
        <v>1.5219703846209809</v>
      </c>
      <c r="O1220" s="15">
        <f>E1220/0.870716</f>
        <v>0.9995803416281045</v>
      </c>
      <c r="P1220" s="15">
        <f>G1220/0.870716</f>
        <v>0.68366585803748658</v>
      </c>
      <c r="Q1220" s="15">
        <f t="shared" ref="Q1220:Q1283" si="13">O1220+P1220</f>
        <v>1.6832461996655912</v>
      </c>
      <c r="R1220" s="27">
        <f t="shared" ref="R1220:R1283" si="14">O1220-P1220</f>
        <v>0.31591448359061791</v>
      </c>
      <c r="S1220" s="5">
        <f t="shared" si="11"/>
        <v>0.23183438853469138</v>
      </c>
      <c r="T1220" s="5">
        <f t="shared" si="11"/>
        <v>0.25225991602145531</v>
      </c>
      <c r="U1220" s="5">
        <f t="shared" si="11"/>
        <v>0.36093722250684052</v>
      </c>
      <c r="V1220" s="5">
        <f t="shared" si="11"/>
        <v>0.23590611491320601</v>
      </c>
      <c r="W1220" s="5">
        <f t="shared" si="11"/>
        <v>0.27123957726309927</v>
      </c>
      <c r="X1220" s="5">
        <f t="shared" si="11"/>
        <v>0.24340645199458028</v>
      </c>
      <c r="Y1220" s="12">
        <f t="shared" si="7"/>
        <v>1.4620890159667674</v>
      </c>
    </row>
    <row r="1221" spans="1:25">
      <c r="A1221" s="7" t="s">
        <v>93</v>
      </c>
      <c r="B1221" t="s">
        <v>30</v>
      </c>
      <c r="E1221" s="6">
        <f>SUM(E27:E38)</f>
        <v>1.2143314638523857</v>
      </c>
      <c r="F1221" s="6">
        <f t="shared" ref="F1221:J1221" si="15">SUM(F27:F38)</f>
        <v>0.2312921504155164</v>
      </c>
      <c r="G1221" s="6">
        <f t="shared" si="15"/>
        <v>0.81184443297622721</v>
      </c>
      <c r="H1221" s="6">
        <f t="shared" si="15"/>
        <v>0.18479838610791055</v>
      </c>
      <c r="I1221" s="6">
        <f t="shared" si="15"/>
        <v>2.0261758968286121</v>
      </c>
      <c r="J1221" s="53">
        <f t="shared" si="15"/>
        <v>0.41609053652342698</v>
      </c>
      <c r="K1221" s="16">
        <f t="shared" si="2"/>
        <v>6.7188877790143833</v>
      </c>
      <c r="L1221" s="16">
        <f t="shared" si="3"/>
        <v>4.4919297585193005</v>
      </c>
      <c r="M1221" s="16">
        <f t="shared" si="4"/>
        <v>11.21081753753368</v>
      </c>
      <c r="N1221" s="59">
        <f t="shared" si="5"/>
        <v>2.2269580204950827</v>
      </c>
      <c r="O1221" s="15">
        <f>E1221/0.887077</f>
        <v>1.3689132553908914</v>
      </c>
      <c r="P1221" s="15">
        <f>G1221/0.887077</f>
        <v>0.91519048851027274</v>
      </c>
      <c r="Q1221" s="15">
        <f t="shared" si="13"/>
        <v>2.2841037439011642</v>
      </c>
      <c r="R1221" s="27">
        <f t="shared" si="14"/>
        <v>0.45372276688061863</v>
      </c>
      <c r="S1221" s="5">
        <f t="shared" si="11"/>
        <v>0.32346021644012546</v>
      </c>
      <c r="T1221" s="5">
        <f t="shared" si="11"/>
        <v>0.3425376456898967</v>
      </c>
      <c r="U1221" s="5">
        <f t="shared" si="11"/>
        <v>0.49224812664630846</v>
      </c>
      <c r="V1221" s="5">
        <f t="shared" si="11"/>
        <v>0.23185322626097876</v>
      </c>
      <c r="W1221" s="5">
        <f t="shared" si="11"/>
        <v>0.3749782137769076</v>
      </c>
      <c r="X1221" s="5">
        <f t="shared" si="11"/>
        <v>0.28261637605582074</v>
      </c>
      <c r="Y1221" s="12">
        <f t="shared" si="7"/>
        <v>1.4957686651870461</v>
      </c>
    </row>
    <row r="1222" spans="1:25">
      <c r="A1222" s="7" t="s">
        <v>94</v>
      </c>
      <c r="B1222" t="s">
        <v>30</v>
      </c>
      <c r="E1222" s="6">
        <f>SUM(E39:E50)</f>
        <v>1.0867204941787807</v>
      </c>
      <c r="F1222" s="6">
        <f t="shared" ref="F1222:J1222" si="16">SUM(F39:F50)</f>
        <v>0.20908968623951285</v>
      </c>
      <c r="G1222" s="6">
        <f t="shared" si="16"/>
        <v>0.53282866084554747</v>
      </c>
      <c r="H1222" s="6">
        <f t="shared" si="16"/>
        <v>0.15642061119456613</v>
      </c>
      <c r="I1222" s="6">
        <f t="shared" si="16"/>
        <v>1.6195491550243279</v>
      </c>
      <c r="J1222" s="53">
        <f t="shared" si="16"/>
        <v>0.3655102974340787</v>
      </c>
      <c r="K1222" s="16">
        <f t="shared" si="2"/>
        <v>6.01281714662864</v>
      </c>
      <c r="L1222" s="16">
        <f t="shared" si="3"/>
        <v>2.9481373778345383</v>
      </c>
      <c r="M1222" s="16">
        <f t="shared" si="4"/>
        <v>8.9609545244631779</v>
      </c>
      <c r="N1222" s="59">
        <f t="shared" si="5"/>
        <v>3.0646797687941016</v>
      </c>
      <c r="O1222" s="15">
        <f>E1222/0.821173</f>
        <v>1.3233758223648131</v>
      </c>
      <c r="P1222" s="15">
        <f>G1222/0.821173</f>
        <v>0.64886285940422717</v>
      </c>
      <c r="Q1222" s="15">
        <f t="shared" si="13"/>
        <v>1.9722386817690403</v>
      </c>
      <c r="R1222" s="27">
        <f t="shared" si="14"/>
        <v>0.67451296296058594</v>
      </c>
      <c r="S1222" s="5">
        <f t="shared" si="11"/>
        <v>0.28946861439449467</v>
      </c>
      <c r="T1222" s="5">
        <f t="shared" si="11"/>
        <v>0.30965637499523707</v>
      </c>
      <c r="U1222" s="5">
        <f t="shared" si="11"/>
        <v>0.3230716372139763</v>
      </c>
      <c r="V1222" s="5">
        <f t="shared" si="11"/>
        <v>0.19624967578448937</v>
      </c>
      <c r="W1222" s="5">
        <f t="shared" si="11"/>
        <v>0.29972503879128504</v>
      </c>
      <c r="X1222" s="5">
        <f t="shared" si="11"/>
        <v>0.24826134363689967</v>
      </c>
      <c r="Y1222" s="12">
        <f t="shared" si="7"/>
        <v>2.0395308549173397</v>
      </c>
    </row>
    <row r="1223" spans="1:25">
      <c r="A1223" s="7" t="s">
        <v>95</v>
      </c>
      <c r="B1223" t="s">
        <v>30</v>
      </c>
      <c r="E1223" s="6">
        <f>SUM(E51:E62)</f>
        <v>7.4698566892832563</v>
      </c>
      <c r="F1223" s="6">
        <f t="shared" ref="F1223:J1223" si="17">SUM(F51:F62)</f>
        <v>1.7911210563021529</v>
      </c>
      <c r="G1223" s="6">
        <f t="shared" si="17"/>
        <v>2.3186393432010086</v>
      </c>
      <c r="H1223" s="6">
        <f t="shared" si="17"/>
        <v>0.83015506445741749</v>
      </c>
      <c r="I1223" s="6">
        <f t="shared" si="17"/>
        <v>9.7884960324842556</v>
      </c>
      <c r="J1223" s="53">
        <f t="shared" si="17"/>
        <v>2.6212761207595698</v>
      </c>
      <c r="K1223" s="16">
        <f t="shared" si="2"/>
        <v>41.330666555729728</v>
      </c>
      <c r="L1223" s="16">
        <f t="shared" si="3"/>
        <v>12.829015808873862</v>
      </c>
      <c r="M1223" s="16">
        <f t="shared" si="4"/>
        <v>54.159682364603533</v>
      </c>
      <c r="N1223" s="59">
        <f t="shared" si="5"/>
        <v>28.501650746855866</v>
      </c>
      <c r="O1223" s="15">
        <f>E1223/5.26886</f>
        <v>1.4177367949202022</v>
      </c>
      <c r="P1223" s="15">
        <f>G1223/5.26886</f>
        <v>0.44006470910235013</v>
      </c>
      <c r="Q1223" s="15">
        <f t="shared" si="13"/>
        <v>1.8578015040225524</v>
      </c>
      <c r="R1223" s="27">
        <f t="shared" si="14"/>
        <v>0.97767208581785203</v>
      </c>
      <c r="S1223" s="5">
        <f t="shared" si="11"/>
        <v>1.9897380026924798</v>
      </c>
      <c r="T1223" s="5">
        <f t="shared" si="11"/>
        <v>2.6526035953625753</v>
      </c>
      <c r="U1223" s="5">
        <f t="shared" si="11"/>
        <v>1.4058677090079215</v>
      </c>
      <c r="V1223" s="5">
        <f t="shared" si="11"/>
        <v>1.0415357733641155</v>
      </c>
      <c r="W1223" s="5">
        <f t="shared" si="11"/>
        <v>1.8115272043105184</v>
      </c>
      <c r="X1223" s="5">
        <f t="shared" si="11"/>
        <v>1.7804191464686667</v>
      </c>
      <c r="Y1223" s="12">
        <f t="shared" si="7"/>
        <v>3.2216552829517289</v>
      </c>
    </row>
    <row r="1224" spans="1:25">
      <c r="A1224" s="7" t="s">
        <v>96</v>
      </c>
      <c r="B1224" t="s">
        <v>30</v>
      </c>
      <c r="E1224" s="6">
        <f>SUM(E63:E74)</f>
        <v>0.64190160989012501</v>
      </c>
      <c r="F1224" s="6">
        <f t="shared" ref="F1224:J1224" si="18">SUM(F63:F74)</f>
        <v>0.13521308993954617</v>
      </c>
      <c r="G1224" s="6">
        <f t="shared" si="18"/>
        <v>0.3560610831759049</v>
      </c>
      <c r="H1224" s="6">
        <f t="shared" si="18"/>
        <v>0.1807779645987036</v>
      </c>
      <c r="I1224" s="6">
        <f t="shared" si="18"/>
        <v>0.99796269306602925</v>
      </c>
      <c r="J1224" s="53">
        <f t="shared" si="18"/>
        <v>0.31599105453824977</v>
      </c>
      <c r="K1224" s="16">
        <f t="shared" si="2"/>
        <v>3.5516372674213206</v>
      </c>
      <c r="L1224" s="16">
        <f t="shared" si="3"/>
        <v>1.9700835657701643</v>
      </c>
      <c r="M1224" s="16">
        <f t="shared" si="4"/>
        <v>5.5217208331914813</v>
      </c>
      <c r="N1224" s="59">
        <f t="shared" si="5"/>
        <v>1.5815537016511563</v>
      </c>
      <c r="O1224" s="15">
        <f>E1224/0.556877</f>
        <v>1.1526811304653004</v>
      </c>
      <c r="P1224" s="15">
        <f>G1224/0.556877</f>
        <v>0.63938909880620842</v>
      </c>
      <c r="Q1224" s="15">
        <f t="shared" si="13"/>
        <v>1.7920702292715087</v>
      </c>
      <c r="R1224" s="27">
        <f t="shared" si="14"/>
        <v>0.51329203165909199</v>
      </c>
      <c r="S1224" s="5">
        <f t="shared" si="11"/>
        <v>0.17098266811734716</v>
      </c>
      <c r="T1224" s="5">
        <f t="shared" si="11"/>
        <v>0.20024706161079164</v>
      </c>
      <c r="U1224" s="5">
        <f t="shared" si="11"/>
        <v>0.21589160933511869</v>
      </c>
      <c r="V1224" s="5">
        <f t="shared" si="11"/>
        <v>0.22680909293562412</v>
      </c>
      <c r="W1224" s="5">
        <f t="shared" si="11"/>
        <v>0.18468992186098718</v>
      </c>
      <c r="X1224" s="5">
        <f t="shared" si="11"/>
        <v>0.21462695942528193</v>
      </c>
      <c r="Y1224" s="12">
        <f t="shared" si="7"/>
        <v>1.8027850844148734</v>
      </c>
    </row>
    <row r="1225" spans="1:25">
      <c r="A1225" s="7" t="s">
        <v>97</v>
      </c>
      <c r="B1225" t="s">
        <v>30</v>
      </c>
      <c r="E1225" s="6">
        <f>SUM(E75:E86)</f>
        <v>5.1605018349410647</v>
      </c>
      <c r="F1225" s="6">
        <f t="shared" ref="F1225:J1225" si="19">SUM(F75:F86)</f>
        <v>0.66053608643536788</v>
      </c>
      <c r="G1225" s="6">
        <f t="shared" si="19"/>
        <v>3.4177801975663029</v>
      </c>
      <c r="H1225" s="6">
        <f t="shared" si="19"/>
        <v>0.63753673641104602</v>
      </c>
      <c r="I1225" s="6">
        <f t="shared" si="19"/>
        <v>8.578282032507369</v>
      </c>
      <c r="J1225" s="53">
        <f t="shared" si="19"/>
        <v>1.2980728228464131</v>
      </c>
      <c r="K1225" s="16">
        <f t="shared" si="2"/>
        <v>28.553021760936318</v>
      </c>
      <c r="L1225" s="16">
        <f t="shared" si="3"/>
        <v>18.91055472443648</v>
      </c>
      <c r="M1225" s="16">
        <f t="shared" si="4"/>
        <v>47.463576485372805</v>
      </c>
      <c r="N1225" s="59">
        <f t="shared" si="5"/>
        <v>9.6424670364998377</v>
      </c>
      <c r="O1225" s="15">
        <f>E1225/1.716289</f>
        <v>3.006779065146409</v>
      </c>
      <c r="P1225" s="15">
        <f>G1225/1.716289</f>
        <v>1.9913780240777066</v>
      </c>
      <c r="Q1225" s="15">
        <f t="shared" si="13"/>
        <v>4.9981570892241152</v>
      </c>
      <c r="R1225" s="27">
        <f t="shared" si="14"/>
        <v>1.0154010410687024</v>
      </c>
      <c r="S1225" s="5">
        <f t="shared" si="11"/>
        <v>1.3745975379524644</v>
      </c>
      <c r="T1225" s="5">
        <f t="shared" si="11"/>
        <v>0.97823672586516941</v>
      </c>
      <c r="U1225" s="5">
        <f t="shared" si="11"/>
        <v>2.0723131565652149</v>
      </c>
      <c r="V1225" s="5">
        <f t="shared" si="11"/>
        <v>0.7998714291286162</v>
      </c>
      <c r="W1225" s="5">
        <f t="shared" si="11"/>
        <v>1.5875565783103587</v>
      </c>
      <c r="X1225" s="5">
        <f t="shared" si="11"/>
        <v>0.88167503186832918</v>
      </c>
      <c r="Y1225" s="12">
        <f t="shared" si="7"/>
        <v>1.5098986876381637</v>
      </c>
    </row>
    <row r="1226" spans="1:25">
      <c r="A1226" s="7" t="s">
        <v>98</v>
      </c>
      <c r="B1226" t="s">
        <v>30</v>
      </c>
      <c r="E1226" s="6">
        <f>SUM(E87:E98)</f>
        <v>0.79369210499192155</v>
      </c>
      <c r="F1226" s="6">
        <f t="shared" ref="F1226:J1226" si="20">SUM(F87:F98)</f>
        <v>0.21827842981653811</v>
      </c>
      <c r="G1226" s="6">
        <f t="shared" si="20"/>
        <v>0.38801715528535535</v>
      </c>
      <c r="H1226" s="6">
        <f t="shared" si="20"/>
        <v>0.46998435585826093</v>
      </c>
      <c r="I1226" s="6">
        <f t="shared" si="20"/>
        <v>1.1817092602772772</v>
      </c>
      <c r="J1226" s="53">
        <f t="shared" si="20"/>
        <v>0.68826278567479926</v>
      </c>
      <c r="K1226" s="16">
        <f t="shared" si="2"/>
        <v>4.3914930505157939</v>
      </c>
      <c r="L1226" s="16">
        <f t="shared" si="3"/>
        <v>2.1468962966865965</v>
      </c>
      <c r="M1226" s="16">
        <f t="shared" si="4"/>
        <v>6.5383893472023917</v>
      </c>
      <c r="N1226" s="59">
        <f t="shared" si="5"/>
        <v>2.2445967538291973</v>
      </c>
      <c r="O1226" s="15">
        <f>E1226/0.839631</f>
        <v>0.94528680455095337</v>
      </c>
      <c r="P1226" s="15">
        <f>G1226/0.839631</f>
        <v>0.46212819117607062</v>
      </c>
      <c r="Q1226" s="15">
        <f t="shared" si="13"/>
        <v>1.4074149957270241</v>
      </c>
      <c r="R1226" s="27">
        <f t="shared" si="14"/>
        <v>0.48315861337488275</v>
      </c>
      <c r="S1226" s="5">
        <f t="shared" si="11"/>
        <v>0.21141494535030311</v>
      </c>
      <c r="T1226" s="5">
        <f t="shared" si="11"/>
        <v>0.32326466471050808</v>
      </c>
      <c r="U1226" s="5">
        <f t="shared" si="11"/>
        <v>0.23526763261236638</v>
      </c>
      <c r="V1226" s="5">
        <f t="shared" si="11"/>
        <v>0.58965552401683685</v>
      </c>
      <c r="W1226" s="5">
        <f t="shared" si="11"/>
        <v>0.21869534047659536</v>
      </c>
      <c r="X1226" s="5">
        <f t="shared" si="11"/>
        <v>0.46748079369150503</v>
      </c>
      <c r="Y1226" s="12">
        <f t="shared" si="7"/>
        <v>2.0455077673259705</v>
      </c>
    </row>
    <row r="1227" spans="1:25">
      <c r="A1227" s="7" t="s">
        <v>99</v>
      </c>
      <c r="B1227" t="s">
        <v>30</v>
      </c>
      <c r="E1227" s="6">
        <f>SUM(E99:E110)</f>
        <v>3.3656882617306385</v>
      </c>
      <c r="F1227" s="6">
        <f t="shared" ref="F1227:J1227" si="21">SUM(F99:F110)</f>
        <v>0.65082656484454238</v>
      </c>
      <c r="G1227" s="6">
        <f t="shared" si="21"/>
        <v>0.6004978154339643</v>
      </c>
      <c r="H1227" s="6">
        <f t="shared" si="21"/>
        <v>0.21059862418420305</v>
      </c>
      <c r="I1227" s="6">
        <f t="shared" si="21"/>
        <v>3.9661860771646071</v>
      </c>
      <c r="J1227" s="53">
        <f t="shared" si="21"/>
        <v>0.86142518902874543</v>
      </c>
      <c r="K1227" s="16">
        <f t="shared" si="2"/>
        <v>18.622330395667881</v>
      </c>
      <c r="L1227" s="16">
        <f t="shared" si="3"/>
        <v>3.3225503526395936</v>
      </c>
      <c r="M1227" s="16">
        <f t="shared" si="4"/>
        <v>21.944880748307497</v>
      </c>
      <c r="N1227" s="59">
        <f t="shared" si="5"/>
        <v>15.299780043028287</v>
      </c>
      <c r="O1227" s="15">
        <f>E1227/2.710489</f>
        <v>1.2417273273312079</v>
      </c>
      <c r="P1227" s="15">
        <f>G1227/2.710489</f>
        <v>0.2215459333847008</v>
      </c>
      <c r="Q1227" s="15">
        <f t="shared" si="13"/>
        <v>1.4632732607159087</v>
      </c>
      <c r="R1227" s="27">
        <f t="shared" si="14"/>
        <v>1.0201813939465072</v>
      </c>
      <c r="S1227" s="5">
        <f t="shared" si="11"/>
        <v>0.89651490224560337</v>
      </c>
      <c r="T1227" s="5">
        <f t="shared" si="11"/>
        <v>0.96385717748654243</v>
      </c>
      <c r="U1227" s="5">
        <f t="shared" si="11"/>
        <v>0.3641016833963131</v>
      </c>
      <c r="V1227" s="5">
        <f t="shared" si="11"/>
        <v>0.26422292689676646</v>
      </c>
      <c r="W1227" s="5">
        <f t="shared" si="11"/>
        <v>0.73401000034096509</v>
      </c>
      <c r="X1227" s="5">
        <f t="shared" si="11"/>
        <v>0.58509589571691045</v>
      </c>
      <c r="Y1227" s="12">
        <f t="shared" si="7"/>
        <v>5.6048301512942933</v>
      </c>
    </row>
    <row r="1228" spans="1:25">
      <c r="A1228" s="7" t="s">
        <v>100</v>
      </c>
      <c r="B1228" t="s">
        <v>30</v>
      </c>
      <c r="E1228" s="6">
        <f>SUM(E111:E122)</f>
        <v>1.0368216250867297</v>
      </c>
      <c r="F1228" s="6">
        <f t="shared" ref="F1228:J1228" si="22">SUM(F111:F122)</f>
        <v>0.22786512481243354</v>
      </c>
      <c r="G1228" s="6">
        <f t="shared" si="22"/>
        <v>1.8400506082274144</v>
      </c>
      <c r="H1228" s="6">
        <f t="shared" si="22"/>
        <v>1.6144010051528341</v>
      </c>
      <c r="I1228" s="6">
        <f t="shared" si="22"/>
        <v>2.8768722333141383</v>
      </c>
      <c r="J1228" s="53">
        <f t="shared" si="22"/>
        <v>1.8422661299652674</v>
      </c>
      <c r="K1228" s="16">
        <f t="shared" si="2"/>
        <v>5.7367270413244311</v>
      </c>
      <c r="L1228" s="16">
        <f t="shared" si="3"/>
        <v>10.180987574155468</v>
      </c>
      <c r="M1228" s="16">
        <f t="shared" si="4"/>
        <v>15.917714615479866</v>
      </c>
      <c r="N1228" s="59">
        <f t="shared" si="5"/>
        <v>-4.4442605328310369</v>
      </c>
      <c r="O1228" s="15">
        <f>E1228/0.802484</f>
        <v>1.2920153237780811</v>
      </c>
      <c r="P1228" s="15">
        <f>G1228/0.802484</f>
        <v>2.2929436701883334</v>
      </c>
      <c r="Q1228" s="15">
        <f t="shared" si="13"/>
        <v>3.5849589939664144</v>
      </c>
      <c r="R1228" s="27">
        <f t="shared" si="14"/>
        <v>-1.0009283464102523</v>
      </c>
      <c r="S1228" s="5">
        <f t="shared" si="11"/>
        <v>0.27617710422854025</v>
      </c>
      <c r="T1228" s="5">
        <f t="shared" si="11"/>
        <v>0.33746231010375549</v>
      </c>
      <c r="U1228" s="5">
        <f t="shared" si="11"/>
        <v>1.1156835325135106</v>
      </c>
      <c r="V1228" s="5">
        <f t="shared" si="11"/>
        <v>2.0254726754219692</v>
      </c>
      <c r="W1228" s="5">
        <f t="shared" si="11"/>
        <v>0.53241399870613892</v>
      </c>
      <c r="X1228" s="5">
        <f t="shared" si="11"/>
        <v>1.2513011752956589</v>
      </c>
      <c r="Y1228" s="12">
        <f t="shared" si="7"/>
        <v>0.56347451556538253</v>
      </c>
    </row>
    <row r="1229" spans="1:25">
      <c r="A1229" s="7" t="s">
        <v>101</v>
      </c>
      <c r="B1229" t="s">
        <v>30</v>
      </c>
      <c r="E1229" s="6">
        <f>SUM(E123:E134)</f>
        <v>2.3495365580791558</v>
      </c>
      <c r="F1229" s="6">
        <f t="shared" ref="F1229:J1229" si="23">SUM(F123:F134)</f>
        <v>0.47331389632450765</v>
      </c>
      <c r="G1229" s="6">
        <f t="shared" si="23"/>
        <v>0.59132377443312523</v>
      </c>
      <c r="H1229" s="6">
        <f t="shared" si="23"/>
        <v>0.26437316497692115</v>
      </c>
      <c r="I1229" s="6">
        <f t="shared" si="23"/>
        <v>2.940860332512278</v>
      </c>
      <c r="J1229" s="53">
        <f t="shared" si="23"/>
        <v>0.73768706130142891</v>
      </c>
      <c r="K1229" s="16">
        <f t="shared" si="2"/>
        <v>12.999969889888764</v>
      </c>
      <c r="L1229" s="16">
        <f t="shared" si="3"/>
        <v>3.2717904458105571</v>
      </c>
      <c r="M1229" s="16">
        <f t="shared" si="4"/>
        <v>16.271760335699302</v>
      </c>
      <c r="N1229" s="59">
        <f t="shared" si="5"/>
        <v>9.7281794440782061</v>
      </c>
      <c r="O1229" s="15">
        <f>E1229/1.128047</f>
        <v>2.0828356957459713</v>
      </c>
      <c r="P1229" s="15">
        <f>G1229/1.128047</f>
        <v>0.52420136256124539</v>
      </c>
      <c r="Q1229" s="15">
        <f t="shared" si="13"/>
        <v>2.6070370583072169</v>
      </c>
      <c r="R1229" s="27">
        <f t="shared" si="14"/>
        <v>1.5586343331847259</v>
      </c>
      <c r="S1229" s="5">
        <f t="shared" si="11"/>
        <v>0.62584362361762425</v>
      </c>
      <c r="T1229" s="5">
        <f t="shared" si="11"/>
        <v>0.70096554261805266</v>
      </c>
      <c r="U1229" s="5">
        <f t="shared" si="11"/>
        <v>0.3585391589605858</v>
      </c>
      <c r="V1229" s="5">
        <f t="shared" si="11"/>
        <v>0.33168997050078308</v>
      </c>
      <c r="W1229" s="5">
        <f t="shared" si="11"/>
        <v>0.54425608170488249</v>
      </c>
      <c r="X1229" s="5">
        <f t="shared" si="11"/>
        <v>0.50105067438018935</v>
      </c>
      <c r="Y1229" s="12">
        <f t="shared" si="7"/>
        <v>3.9733504040684782</v>
      </c>
    </row>
    <row r="1230" spans="1:25">
      <c r="A1230" s="7" t="s">
        <v>102</v>
      </c>
      <c r="B1230" t="s">
        <v>30</v>
      </c>
      <c r="E1230" s="6">
        <f>SUM(E135:E146)</f>
        <v>0.98897069829843898</v>
      </c>
      <c r="F1230" s="6">
        <f t="shared" ref="F1230:J1230" si="24">SUM(F135:F146)</f>
        <v>0.18218422653612001</v>
      </c>
      <c r="G1230" s="6">
        <f t="shared" si="24"/>
        <v>0.95715490163972061</v>
      </c>
      <c r="H1230" s="6">
        <f t="shared" si="24"/>
        <v>0.42762185680861448</v>
      </c>
      <c r="I1230" s="6">
        <f t="shared" si="24"/>
        <v>1.9461255999381633</v>
      </c>
      <c r="J1230" s="53">
        <f t="shared" si="24"/>
        <v>0.60980608334473396</v>
      </c>
      <c r="K1230" s="16">
        <f t="shared" si="2"/>
        <v>5.4719681869401384</v>
      </c>
      <c r="L1230" s="16">
        <f t="shared" si="3"/>
        <v>5.2959315991441596</v>
      </c>
      <c r="M1230" s="16">
        <f t="shared" si="4"/>
        <v>10.767899786084318</v>
      </c>
      <c r="N1230" s="59">
        <f t="shared" si="5"/>
        <v>0.17603658779597886</v>
      </c>
      <c r="O1230" s="15">
        <f>E1230/0.616561</f>
        <v>1.6040111169834597</v>
      </c>
      <c r="P1230" s="15">
        <f>G1230/0.616561</f>
        <v>1.5524090911357036</v>
      </c>
      <c r="Q1230" s="15">
        <f t="shared" si="13"/>
        <v>3.1564202081191635</v>
      </c>
      <c r="R1230" s="27">
        <f t="shared" si="14"/>
        <v>5.1602025847756083E-2</v>
      </c>
      <c r="S1230" s="5">
        <f t="shared" si="11"/>
        <v>0.26343110233652095</v>
      </c>
      <c r="T1230" s="5">
        <f t="shared" si="11"/>
        <v>0.2698100905171526</v>
      </c>
      <c r="U1230" s="5">
        <f t="shared" si="11"/>
        <v>0.58035466907769107</v>
      </c>
      <c r="V1230" s="5">
        <f t="shared" si="11"/>
        <v>0.53650634731676095</v>
      </c>
      <c r="W1230" s="5">
        <f t="shared" si="11"/>
        <v>0.36016354867933409</v>
      </c>
      <c r="X1230" s="5">
        <f t="shared" si="11"/>
        <v>0.41419155266459468</v>
      </c>
      <c r="Y1230" s="12">
        <f t="shared" si="7"/>
        <v>1.0332399662836329</v>
      </c>
    </row>
    <row r="1231" spans="1:25">
      <c r="A1231" s="7" t="s">
        <v>103</v>
      </c>
      <c r="B1231" t="s">
        <v>30</v>
      </c>
      <c r="E1231" s="6">
        <f>SUM(E147:E158)</f>
        <v>6.4130310049639263</v>
      </c>
      <c r="F1231" s="6">
        <f t="shared" ref="F1231:J1231" si="25">SUM(F147:F158)</f>
        <v>1.0736618058181557</v>
      </c>
      <c r="G1231" s="6">
        <f t="shared" si="25"/>
        <v>3.3578674901193604</v>
      </c>
      <c r="H1231" s="6">
        <f t="shared" si="25"/>
        <v>0.79588290112483784</v>
      </c>
      <c r="I1231" s="6">
        <f t="shared" si="25"/>
        <v>9.7708984950832907</v>
      </c>
      <c r="J1231" s="53">
        <f t="shared" si="25"/>
        <v>1.8695447069429927</v>
      </c>
      <c r="K1231" s="16">
        <f t="shared" si="2"/>
        <v>35.483257189925119</v>
      </c>
      <c r="L1231" s="16">
        <f t="shared" si="3"/>
        <v>18.579058119221397</v>
      </c>
      <c r="M1231" s="16">
        <f t="shared" si="4"/>
        <v>54.062315309146541</v>
      </c>
      <c r="N1231" s="59">
        <f t="shared" si="5"/>
        <v>16.904199070703722</v>
      </c>
      <c r="O1231" s="15">
        <f>E1231/4.552402</f>
        <v>1.4087136867446959</v>
      </c>
      <c r="P1231" s="15">
        <f>G1231/4.552402</f>
        <v>0.73760346518593056</v>
      </c>
      <c r="Q1231" s="15">
        <f t="shared" si="13"/>
        <v>2.1463171519306266</v>
      </c>
      <c r="R1231" s="27">
        <f t="shared" si="14"/>
        <v>0.67111022155876532</v>
      </c>
      <c r="S1231" s="5">
        <f t="shared" si="11"/>
        <v>1.7082324378898135</v>
      </c>
      <c r="T1231" s="5">
        <f t="shared" si="11"/>
        <v>1.5900651473533189</v>
      </c>
      <c r="U1231" s="5">
        <f t="shared" si="11"/>
        <v>2.0359861007831754</v>
      </c>
      <c r="V1231" s="5">
        <f t="shared" si="11"/>
        <v>0.99853695823938926</v>
      </c>
      <c r="W1231" s="5">
        <f t="shared" si="11"/>
        <v>1.8082704815591453</v>
      </c>
      <c r="X1231" s="5">
        <f t="shared" si="11"/>
        <v>1.2698292885130822</v>
      </c>
      <c r="Y1231" s="12">
        <f t="shared" si="7"/>
        <v>1.9098523166368204</v>
      </c>
    </row>
    <row r="1232" spans="1:25">
      <c r="A1232" s="7" t="s">
        <v>104</v>
      </c>
      <c r="B1232" t="s">
        <v>30</v>
      </c>
      <c r="E1232" s="6">
        <f>SUM(E159:E170)</f>
        <v>1.427754771405412</v>
      </c>
      <c r="F1232" s="6">
        <f t="shared" ref="F1232:J1232" si="26">SUM(F159:F170)</f>
        <v>0.2609287915493213</v>
      </c>
      <c r="G1232" s="6">
        <f t="shared" si="26"/>
        <v>0.48102168196887057</v>
      </c>
      <c r="H1232" s="6">
        <f t="shared" si="26"/>
        <v>0.11022275341373697</v>
      </c>
      <c r="I1232" s="6">
        <f t="shared" si="26"/>
        <v>1.9087764533742844</v>
      </c>
      <c r="J1232" s="53">
        <f t="shared" si="26"/>
        <v>0.37115154496305791</v>
      </c>
      <c r="K1232" s="16">
        <f t="shared" si="2"/>
        <v>7.8997574966824828</v>
      </c>
      <c r="L1232" s="16">
        <f t="shared" si="3"/>
        <v>2.6614897139933302</v>
      </c>
      <c r="M1232" s="16">
        <f t="shared" si="4"/>
        <v>10.561247210675823</v>
      </c>
      <c r="N1232" s="59">
        <f t="shared" si="5"/>
        <v>5.2382677826891531</v>
      </c>
      <c r="O1232" s="15">
        <f>E1232/0.916829</f>
        <v>1.5572748804907044</v>
      </c>
      <c r="P1232" s="15">
        <f>G1232/0.916829</f>
        <v>0.52465801361962872</v>
      </c>
      <c r="Q1232" s="15">
        <f t="shared" si="13"/>
        <v>2.081932894110333</v>
      </c>
      <c r="R1232" s="27">
        <f t="shared" si="14"/>
        <v>1.0326168668710758</v>
      </c>
      <c r="S1232" s="5">
        <f t="shared" si="11"/>
        <v>0.38030956219903689</v>
      </c>
      <c r="T1232" s="5">
        <f t="shared" si="11"/>
        <v>0.38642873867291588</v>
      </c>
      <c r="U1232" s="5">
        <f t="shared" si="11"/>
        <v>0.29165935271291865</v>
      </c>
      <c r="V1232" s="5">
        <f t="shared" si="11"/>
        <v>0.13828855069881635</v>
      </c>
      <c r="W1232" s="5">
        <f t="shared" si="11"/>
        <v>0.35325145566384802</v>
      </c>
      <c r="X1232" s="5">
        <f t="shared" si="11"/>
        <v>0.2520929831315033</v>
      </c>
      <c r="Y1232" s="12">
        <f t="shared" si="7"/>
        <v>2.9681713422178118</v>
      </c>
    </row>
    <row r="1233" spans="1:25">
      <c r="A1233" s="7" t="s">
        <v>105</v>
      </c>
      <c r="B1233" t="s">
        <v>30</v>
      </c>
      <c r="E1233" s="6">
        <f>SUM(E171:E182)</f>
        <v>1.2951296623020805</v>
      </c>
      <c r="F1233" s="6">
        <f t="shared" ref="F1233:J1233" si="27">SUM(F171:F182)</f>
        <v>0.25355982113124498</v>
      </c>
      <c r="G1233" s="6">
        <f t="shared" si="27"/>
        <v>0.75222434332310628</v>
      </c>
      <c r="H1233" s="6">
        <f t="shared" si="27"/>
        <v>0.25429444492535747</v>
      </c>
      <c r="I1233" s="6">
        <f t="shared" si="27"/>
        <v>2.0473540056251864</v>
      </c>
      <c r="J1233" s="53">
        <f t="shared" si="27"/>
        <v>0.50785426605660233</v>
      </c>
      <c r="K1233" s="16">
        <f t="shared" si="2"/>
        <v>7.1659436647342529</v>
      </c>
      <c r="L1233" s="16">
        <f t="shared" si="3"/>
        <v>4.1620522055789513</v>
      </c>
      <c r="M1233" s="16">
        <f t="shared" si="4"/>
        <v>11.327995870313202</v>
      </c>
      <c r="N1233" s="59">
        <f t="shared" si="5"/>
        <v>3.0038914591553016</v>
      </c>
      <c r="O1233" s="15">
        <f>E1233/1.135509</f>
        <v>1.140571904143499</v>
      </c>
      <c r="P1233" s="15">
        <f>G1233/1.135509</f>
        <v>0.66245564176339089</v>
      </c>
      <c r="Q1233" s="15">
        <f t="shared" si="13"/>
        <v>1.8030275459068899</v>
      </c>
      <c r="R1233" s="27">
        <f t="shared" si="14"/>
        <v>0.47811626238010807</v>
      </c>
      <c r="S1233" s="5">
        <f t="shared" si="11"/>
        <v>0.34498234901799585</v>
      </c>
      <c r="T1233" s="5">
        <f t="shared" si="11"/>
        <v>0.37551548557015507</v>
      </c>
      <c r="U1233" s="5">
        <f t="shared" si="11"/>
        <v>0.4560984947092584</v>
      </c>
      <c r="V1233" s="5">
        <f t="shared" si="11"/>
        <v>0.31904492630017123</v>
      </c>
      <c r="W1233" s="5">
        <f t="shared" si="11"/>
        <v>0.37889758199175133</v>
      </c>
      <c r="X1233" s="5">
        <f t="shared" si="11"/>
        <v>0.34494399569052575</v>
      </c>
      <c r="Y1233" s="12">
        <f t="shared" si="7"/>
        <v>1.7217332485951968</v>
      </c>
    </row>
    <row r="1234" spans="1:25">
      <c r="A1234" s="7" t="s">
        <v>106</v>
      </c>
      <c r="B1234" t="s">
        <v>30</v>
      </c>
      <c r="E1234" s="6">
        <f>SUM(E183:E194)</f>
        <v>0.48624434757256685</v>
      </c>
      <c r="F1234" s="6">
        <f t="shared" ref="F1234:J1234" si="28">SUM(F183:F194)</f>
        <v>0.10470923944202164</v>
      </c>
      <c r="G1234" s="6">
        <f t="shared" si="28"/>
        <v>7.9244344079906978E-2</v>
      </c>
      <c r="H1234" s="6">
        <f t="shared" si="28"/>
        <v>4.2083346645852823E-2</v>
      </c>
      <c r="I1234" s="6">
        <f t="shared" si="28"/>
        <v>0.56548869165247428</v>
      </c>
      <c r="J1234" s="53">
        <f t="shared" si="28"/>
        <v>0.14679258608787449</v>
      </c>
      <c r="K1234" s="16">
        <f t="shared" si="2"/>
        <v>2.6903866874664804</v>
      </c>
      <c r="L1234" s="16">
        <f t="shared" si="3"/>
        <v>0.43845841999793606</v>
      </c>
      <c r="M1234" s="16">
        <f t="shared" si="4"/>
        <v>3.1288451074644188</v>
      </c>
      <c r="N1234" s="59">
        <f t="shared" si="5"/>
        <v>2.2519282674685441</v>
      </c>
      <c r="O1234" s="15">
        <f>E1234/0.618754</f>
        <v>0.78584437041629929</v>
      </c>
      <c r="P1234" s="15">
        <f>G1234/0.618754</f>
        <v>0.12807083926715138</v>
      </c>
      <c r="Q1234" s="15">
        <f t="shared" si="13"/>
        <v>0.91391520968345064</v>
      </c>
      <c r="R1234" s="27">
        <f t="shared" si="14"/>
        <v>0.65777353114914794</v>
      </c>
      <c r="S1234" s="5">
        <f t="shared" si="11"/>
        <v>0.12952040409926258</v>
      </c>
      <c r="T1234" s="5">
        <f t="shared" si="11"/>
        <v>0.15507165416558646</v>
      </c>
      <c r="U1234" s="5">
        <f t="shared" si="11"/>
        <v>4.8048466351671024E-2</v>
      </c>
      <c r="V1234" s="5">
        <f t="shared" si="11"/>
        <v>5.279894428300122E-2</v>
      </c>
      <c r="W1234" s="5">
        <f t="shared" si="11"/>
        <v>0.10465327311354429</v>
      </c>
      <c r="X1234" s="5">
        <f t="shared" si="11"/>
        <v>9.9704235185558945E-2</v>
      </c>
      <c r="Y1234" s="12">
        <f t="shared" si="7"/>
        <v>6.1360132791591608</v>
      </c>
    </row>
    <row r="1235" spans="1:25">
      <c r="A1235" s="7" t="s">
        <v>107</v>
      </c>
      <c r="B1235" t="s">
        <v>30</v>
      </c>
      <c r="E1235" s="6">
        <f>SUM(E195:E206)</f>
        <v>1.2129773891385249</v>
      </c>
      <c r="F1235" s="6">
        <f t="shared" ref="F1235:J1235" si="29">SUM(F195:F206)</f>
        <v>0.2200381037053859</v>
      </c>
      <c r="G1235" s="6">
        <f t="shared" si="29"/>
        <v>0.51883835281455437</v>
      </c>
      <c r="H1235" s="6">
        <f t="shared" si="29"/>
        <v>0.21174666378044554</v>
      </c>
      <c r="I1235" s="6">
        <f t="shared" si="29"/>
        <v>1.7318157419530793</v>
      </c>
      <c r="J1235" s="53">
        <f t="shared" si="29"/>
        <v>0.43178476748583178</v>
      </c>
      <c r="K1235" s="16">
        <f t="shared" si="2"/>
        <v>6.7113956927779217</v>
      </c>
      <c r="L1235" s="16">
        <f t="shared" si="3"/>
        <v>2.8707290980919713</v>
      </c>
      <c r="M1235" s="16">
        <f t="shared" si="4"/>
        <v>9.5821247908698925</v>
      </c>
      <c r="N1235" s="59">
        <f t="shared" si="5"/>
        <v>3.8406665946859504</v>
      </c>
      <c r="O1235" s="15">
        <f>E1235/0.664607</f>
        <v>1.8251047448168993</v>
      </c>
      <c r="P1235" s="15">
        <f>G1235/0.664607</f>
        <v>0.78066940735585755</v>
      </c>
      <c r="Q1235" s="15">
        <f t="shared" si="13"/>
        <v>2.6057741521727569</v>
      </c>
      <c r="R1235" s="27">
        <f t="shared" si="14"/>
        <v>1.0444353374610418</v>
      </c>
      <c r="S1235" s="5">
        <f t="shared" si="11"/>
        <v>0.32309953295867139</v>
      </c>
      <c r="T1235" s="5">
        <f t="shared" si="11"/>
        <v>0.3258706958706018</v>
      </c>
      <c r="U1235" s="5">
        <f t="shared" si="11"/>
        <v>0.3145888508084399</v>
      </c>
      <c r="V1235" s="5">
        <f t="shared" si="11"/>
        <v>0.26566328949879014</v>
      </c>
      <c r="W1235" s="5">
        <f t="shared" si="11"/>
        <v>0.320501874750722</v>
      </c>
      <c r="X1235" s="5">
        <f t="shared" si="11"/>
        <v>0.29327618753972878</v>
      </c>
      <c r="Y1235" s="12">
        <f t="shared" si="7"/>
        <v>2.337871482627409</v>
      </c>
    </row>
    <row r="1236" spans="1:25">
      <c r="A1236" s="7" t="s">
        <v>108</v>
      </c>
      <c r="B1236" t="s">
        <v>30</v>
      </c>
      <c r="E1236" s="6">
        <f>SUM(E207:E218)</f>
        <v>2.6256248020386059</v>
      </c>
      <c r="F1236" s="6">
        <f t="shared" ref="F1236:J1236" si="30">SUM(F207:F218)</f>
        <v>0.48309544513106978</v>
      </c>
      <c r="G1236" s="6">
        <f t="shared" si="30"/>
        <v>1.4107757430848178</v>
      </c>
      <c r="H1236" s="6">
        <f t="shared" si="30"/>
        <v>0.50137137432631385</v>
      </c>
      <c r="I1236" s="6">
        <f t="shared" si="30"/>
        <v>4.0364005451234215</v>
      </c>
      <c r="J1236" s="53">
        <f t="shared" si="30"/>
        <v>0.98446681945738312</v>
      </c>
      <c r="K1236" s="16">
        <f t="shared" si="2"/>
        <v>14.52756427699606</v>
      </c>
      <c r="L1236" s="16">
        <f t="shared" si="3"/>
        <v>7.805812647785241</v>
      </c>
      <c r="M1236" s="16">
        <f t="shared" si="4"/>
        <v>22.333376924781287</v>
      </c>
      <c r="N1236" s="59">
        <f t="shared" si="5"/>
        <v>6.7217516292108188</v>
      </c>
      <c r="O1236" s="15">
        <f>E1236/1.758038</f>
        <v>1.4934971838143465</v>
      </c>
      <c r="P1236" s="15">
        <f>G1236/1.758038</f>
        <v>0.80247170031866077</v>
      </c>
      <c r="Q1236" s="15">
        <f t="shared" si="13"/>
        <v>2.295968884133007</v>
      </c>
      <c r="R1236" s="27">
        <f t="shared" si="14"/>
        <v>0.69102548349568571</v>
      </c>
      <c r="S1236" s="5">
        <f t="shared" si="11"/>
        <v>0.69938496369324765</v>
      </c>
      <c r="T1236" s="5">
        <f t="shared" si="11"/>
        <v>0.71545176142565747</v>
      </c>
      <c r="U1236" s="5">
        <f t="shared" si="11"/>
        <v>0.85539998606098777</v>
      </c>
      <c r="V1236" s="5">
        <f t="shared" si="11"/>
        <v>0.62903455566206756</v>
      </c>
      <c r="W1236" s="5">
        <f t="shared" si="11"/>
        <v>0.74700437847847145</v>
      </c>
      <c r="X1236" s="5">
        <f t="shared" si="11"/>
        <v>0.66866804322664675</v>
      </c>
      <c r="Y1236" s="12">
        <f t="shared" si="7"/>
        <v>1.8611213120927255</v>
      </c>
    </row>
    <row r="1237" spans="1:25">
      <c r="A1237" s="7" t="s">
        <v>109</v>
      </c>
      <c r="B1237" t="s">
        <v>30</v>
      </c>
      <c r="E1237" s="6">
        <f>SUM(E219:E230)</f>
        <v>1.5277454433981896</v>
      </c>
      <c r="F1237" s="6">
        <f t="shared" ref="F1237:J1237" si="31">SUM(F219:F230)</f>
        <v>0.26622543101754853</v>
      </c>
      <c r="G1237" s="6">
        <f t="shared" si="31"/>
        <v>0.73334257248580947</v>
      </c>
      <c r="H1237" s="6">
        <f t="shared" si="31"/>
        <v>0.2556271927728197</v>
      </c>
      <c r="I1237" s="6">
        <f t="shared" si="31"/>
        <v>2.2610880158840012</v>
      </c>
      <c r="J1237" s="53">
        <f t="shared" si="31"/>
        <v>0.52185262379036812</v>
      </c>
      <c r="K1237" s="16">
        <f t="shared" si="2"/>
        <v>8.4530052087498184</v>
      </c>
      <c r="L1237" s="16">
        <f t="shared" si="3"/>
        <v>4.0575794952018409</v>
      </c>
      <c r="M1237" s="16">
        <f t="shared" si="4"/>
        <v>12.51058470395167</v>
      </c>
      <c r="N1237" s="59">
        <f t="shared" si="5"/>
        <v>4.3954257135479775</v>
      </c>
      <c r="O1237" s="15">
        <f>E1237/0.528143</f>
        <v>2.8926738466630999</v>
      </c>
      <c r="P1237" s="15">
        <f>G1237/0.528143</f>
        <v>1.3885303269868376</v>
      </c>
      <c r="Q1237" s="15">
        <f t="shared" si="13"/>
        <v>4.2812041736499378</v>
      </c>
      <c r="R1237" s="27">
        <f t="shared" si="14"/>
        <v>1.5041435196762623</v>
      </c>
      <c r="S1237" s="5">
        <f t="shared" si="11"/>
        <v>0.40694397411007427</v>
      </c>
      <c r="T1237" s="5">
        <f t="shared" si="11"/>
        <v>0.39427292365824868</v>
      </c>
      <c r="U1237" s="5">
        <f t="shared" si="11"/>
        <v>0.44464985264817969</v>
      </c>
      <c r="V1237" s="5">
        <f t="shared" si="11"/>
        <v>0.32071702904270305</v>
      </c>
      <c r="W1237" s="5">
        <f t="shared" si="11"/>
        <v>0.41845268553220416</v>
      </c>
      <c r="X1237" s="5">
        <f t="shared" si="11"/>
        <v>0.35445193876105296</v>
      </c>
      <c r="Y1237" s="12">
        <f t="shared" si="7"/>
        <v>2.0832629942914602</v>
      </c>
    </row>
    <row r="1238" spans="1:25">
      <c r="A1238" s="7" t="s">
        <v>110</v>
      </c>
      <c r="B1238" t="s">
        <v>30</v>
      </c>
      <c r="E1238" s="6">
        <f>SUM(E231:E242)</f>
        <v>14.918411358223038</v>
      </c>
      <c r="F1238" s="6">
        <f t="shared" ref="F1238:J1238" si="32">SUM(F231:F242)</f>
        <v>2.8211298276904335</v>
      </c>
      <c r="G1238" s="6">
        <f t="shared" si="32"/>
        <v>7.8439453089779132</v>
      </c>
      <c r="H1238" s="6">
        <f t="shared" si="32"/>
        <v>3.9660904985341952</v>
      </c>
      <c r="I1238" s="6">
        <f t="shared" si="32"/>
        <v>22.762356667200947</v>
      </c>
      <c r="J1238" s="53">
        <f t="shared" si="32"/>
        <v>6.7872203262246344</v>
      </c>
      <c r="K1238" s="16">
        <f t="shared" si="2"/>
        <v>82.543469176928724</v>
      </c>
      <c r="L1238" s="16">
        <f t="shared" si="3"/>
        <v>43.400496359168244</v>
      </c>
      <c r="M1238" s="16">
        <f t="shared" si="4"/>
        <v>125.94396553609695</v>
      </c>
      <c r="N1238" s="59">
        <f t="shared" si="5"/>
        <v>39.14297281776048</v>
      </c>
      <c r="O1238" s="15">
        <f>E1238/9.461105</f>
        <v>1.5768149025111799</v>
      </c>
      <c r="P1238" s="15">
        <f>G1238/9.461105</f>
        <v>0.82907285237590256</v>
      </c>
      <c r="Q1238" s="15">
        <f t="shared" si="13"/>
        <v>2.4058877548870825</v>
      </c>
      <c r="R1238" s="27">
        <f t="shared" si="14"/>
        <v>0.74774205013527739</v>
      </c>
      <c r="S1238" s="5">
        <f t="shared" si="11"/>
        <v>3.9738018082517867</v>
      </c>
      <c r="T1238" s="5">
        <f t="shared" si="11"/>
        <v>4.1780197366256893</v>
      </c>
      <c r="U1238" s="5">
        <f t="shared" si="11"/>
        <v>4.7560434327367505</v>
      </c>
      <c r="V1238" s="5">
        <f t="shared" si="11"/>
        <v>4.9759681190679199</v>
      </c>
      <c r="W1238" s="5">
        <f t="shared" si="11"/>
        <v>4.2125601522452012</v>
      </c>
      <c r="X1238" s="5">
        <f t="shared" si="11"/>
        <v>4.610005380360322</v>
      </c>
      <c r="Y1238" s="12">
        <f t="shared" si="7"/>
        <v>1.9019015011677773</v>
      </c>
    </row>
    <row r="1239" spans="1:25">
      <c r="A1239" s="7" t="s">
        <v>111</v>
      </c>
      <c r="B1239" t="s">
        <v>30</v>
      </c>
      <c r="E1239" s="6">
        <f>SUM(E243:E254)</f>
        <v>3.8870280512982793</v>
      </c>
      <c r="F1239" s="6">
        <f t="shared" ref="F1239:J1239" si="33">SUM(F243:F254)</f>
        <v>0.77862915320109938</v>
      </c>
      <c r="G1239" s="6">
        <f t="shared" si="33"/>
        <v>1.9890717605220694</v>
      </c>
      <c r="H1239" s="6">
        <f t="shared" si="33"/>
        <v>0.74248547690992994</v>
      </c>
      <c r="I1239" s="6">
        <f t="shared" si="33"/>
        <v>5.8760998118203478</v>
      </c>
      <c r="J1239" s="53">
        <f t="shared" si="33"/>
        <v>1.5211146301110294</v>
      </c>
      <c r="K1239" s="16">
        <f t="shared" si="2"/>
        <v>21.506899926401669</v>
      </c>
      <c r="L1239" s="16">
        <f t="shared" si="3"/>
        <v>11.005520602222434</v>
      </c>
      <c r="M1239" s="16">
        <f t="shared" si="4"/>
        <v>32.512420528624098</v>
      </c>
      <c r="N1239" s="59">
        <f t="shared" si="5"/>
        <v>10.501379324179235</v>
      </c>
      <c r="O1239" s="15">
        <f>E1239/2.130151</f>
        <v>1.8247664373550416</v>
      </c>
      <c r="P1239" s="15">
        <f>G1239/2.130151</f>
        <v>0.93377031042497416</v>
      </c>
      <c r="Q1239" s="15">
        <f t="shared" si="13"/>
        <v>2.758536747780016</v>
      </c>
      <c r="R1239" s="27">
        <f t="shared" si="14"/>
        <v>0.89099612693006747</v>
      </c>
      <c r="S1239" s="5">
        <f t="shared" si="11"/>
        <v>1.0353836429413459</v>
      </c>
      <c r="T1239" s="5">
        <f t="shared" si="11"/>
        <v>1.1531294794219271</v>
      </c>
      <c r="U1239" s="5">
        <f t="shared" si="11"/>
        <v>1.2060399851392887</v>
      </c>
      <c r="V1239" s="5">
        <f t="shared" si="11"/>
        <v>0.93154305564641349</v>
      </c>
      <c r="W1239" s="5">
        <f t="shared" si="11"/>
        <v>1.0874719291943076</v>
      </c>
      <c r="X1239" s="5">
        <f t="shared" si="11"/>
        <v>1.0331691461174706</v>
      </c>
      <c r="Y1239" s="12">
        <f t="shared" si="7"/>
        <v>1.9541919645362897</v>
      </c>
    </row>
    <row r="1240" spans="1:25">
      <c r="A1240" s="7" t="s">
        <v>112</v>
      </c>
      <c r="B1240" t="s">
        <v>30</v>
      </c>
      <c r="E1240" s="6">
        <f>SUM(E255:E266)</f>
        <v>5.2911017027234744</v>
      </c>
      <c r="F1240" s="6">
        <f t="shared" ref="F1240:J1240" si="34">SUM(F255:F266)</f>
        <v>0.92716884187193582</v>
      </c>
      <c r="G1240" s="6">
        <f t="shared" si="34"/>
        <v>2.2968111114944971</v>
      </c>
      <c r="H1240" s="6">
        <f t="shared" si="34"/>
        <v>0.71358888465483417</v>
      </c>
      <c r="I1240" s="6">
        <f t="shared" si="34"/>
        <v>7.5879128142179662</v>
      </c>
      <c r="J1240" s="53">
        <f t="shared" si="34"/>
        <v>1.6407577265267697</v>
      </c>
      <c r="K1240" s="16">
        <f t="shared" si="2"/>
        <v>29.275629946349188</v>
      </c>
      <c r="L1240" s="16">
        <f t="shared" si="3"/>
        <v>12.708240350429344</v>
      </c>
      <c r="M1240" s="16">
        <f t="shared" si="4"/>
        <v>41.983870296778505</v>
      </c>
      <c r="N1240" s="59">
        <f t="shared" si="5"/>
        <v>16.567389595919842</v>
      </c>
      <c r="O1240" s="15">
        <f>E1240/2.07724</f>
        <v>2.5471788058787013</v>
      </c>
      <c r="P1240" s="15">
        <f>G1240/2.07724</f>
        <v>1.1057032945131506</v>
      </c>
      <c r="Q1240" s="15">
        <f t="shared" si="13"/>
        <v>3.6528821003918521</v>
      </c>
      <c r="R1240" s="27">
        <f t="shared" si="14"/>
        <v>1.4414755113655506</v>
      </c>
      <c r="S1240" s="5">
        <f t="shared" si="11"/>
        <v>1.4093852896968968</v>
      </c>
      <c r="T1240" s="5">
        <f t="shared" si="11"/>
        <v>1.3731128863702902</v>
      </c>
      <c r="U1240" s="5">
        <f t="shared" si="11"/>
        <v>1.3926325302851446</v>
      </c>
      <c r="V1240" s="5">
        <f t="shared" si="11"/>
        <v>0.89528858241535536</v>
      </c>
      <c r="W1240" s="5">
        <f t="shared" si="11"/>
        <v>1.4042719577425891</v>
      </c>
      <c r="X1240" s="5">
        <f t="shared" si="11"/>
        <v>1.1144329465673275</v>
      </c>
      <c r="Y1240" s="12">
        <f t="shared" si="7"/>
        <v>2.303672982181213</v>
      </c>
    </row>
    <row r="1241" spans="1:25">
      <c r="A1241" s="7" t="s">
        <v>113</v>
      </c>
      <c r="B1241" t="s">
        <v>30</v>
      </c>
      <c r="E1241" s="6">
        <f>SUM(E267:E278)</f>
        <v>1.1973785026763333</v>
      </c>
      <c r="F1241" s="6">
        <f t="shared" ref="F1241:J1241" si="35">SUM(F267:F278)</f>
        <v>0.2068886994287589</v>
      </c>
      <c r="G1241" s="6">
        <f t="shared" si="35"/>
        <v>0.43915437321494027</v>
      </c>
      <c r="H1241" s="6">
        <f t="shared" si="35"/>
        <v>0.36299181092974048</v>
      </c>
      <c r="I1241" s="6">
        <f t="shared" si="35"/>
        <v>1.6365328758912738</v>
      </c>
      <c r="J1241" s="53">
        <f t="shared" si="35"/>
        <v>0.5698805103584994</v>
      </c>
      <c r="K1241" s="16">
        <f t="shared" si="2"/>
        <v>6.6250871594516427</v>
      </c>
      <c r="L1241" s="16">
        <f t="shared" si="3"/>
        <v>2.4298381777360114</v>
      </c>
      <c r="M1241" s="16">
        <f t="shared" si="4"/>
        <v>9.0549253371876564</v>
      </c>
      <c r="N1241" s="59">
        <f t="shared" si="5"/>
        <v>4.1952489817156309</v>
      </c>
      <c r="O1241" s="15">
        <f>E1241/0.645613</f>
        <v>1.8546381542446222</v>
      </c>
      <c r="P1241" s="15">
        <f>G1241/0.645613</f>
        <v>0.6802130273320709</v>
      </c>
      <c r="Q1241" s="15">
        <f t="shared" si="13"/>
        <v>2.534851181576693</v>
      </c>
      <c r="R1241" s="27">
        <f t="shared" si="14"/>
        <v>1.1744251269125514</v>
      </c>
      <c r="S1241" s="5">
        <f t="shared" si="11"/>
        <v>0.31894447370056855</v>
      </c>
      <c r="T1241" s="5">
        <f t="shared" si="11"/>
        <v>0.30639677090147188</v>
      </c>
      <c r="U1241" s="5">
        <f t="shared" si="11"/>
        <v>0.26627381890283675</v>
      </c>
      <c r="V1241" s="5">
        <f t="shared" si="11"/>
        <v>0.45541968327164373</v>
      </c>
      <c r="W1241" s="5">
        <f t="shared" si="11"/>
        <v>0.30286816438267183</v>
      </c>
      <c r="X1241" s="5">
        <f t="shared" si="11"/>
        <v>0.38707336621507787</v>
      </c>
      <c r="Y1241" s="12">
        <f t="shared" si="7"/>
        <v>2.7265548875458583</v>
      </c>
    </row>
    <row r="1242" spans="1:25">
      <c r="A1242" s="7" t="s">
        <v>114</v>
      </c>
      <c r="B1242" t="s">
        <v>30</v>
      </c>
      <c r="E1242" s="6">
        <f>SUM(E279:E290)</f>
        <v>1.1566821378457905</v>
      </c>
      <c r="F1242" s="6">
        <f t="shared" ref="F1242:J1242" si="36">SUM(F279:F290)</f>
        <v>0.22545742619751963</v>
      </c>
      <c r="G1242" s="6">
        <f t="shared" si="36"/>
        <v>0.59340943451761485</v>
      </c>
      <c r="H1242" s="6">
        <f t="shared" si="36"/>
        <v>0.22000229670215424</v>
      </c>
      <c r="I1242" s="6">
        <f t="shared" si="36"/>
        <v>1.7500915723634058</v>
      </c>
      <c r="J1242" s="53">
        <f t="shared" si="36"/>
        <v>0.44545972289967378</v>
      </c>
      <c r="K1242" s="16">
        <f t="shared" si="2"/>
        <v>6.3999144480053038</v>
      </c>
      <c r="L1242" s="16">
        <f t="shared" si="3"/>
        <v>3.2833303889562275</v>
      </c>
      <c r="M1242" s="16">
        <f t="shared" si="4"/>
        <v>9.6832448369615332</v>
      </c>
      <c r="N1242" s="59">
        <f t="shared" si="5"/>
        <v>3.1165840590490763</v>
      </c>
      <c r="O1242" s="15">
        <f>E1242/0.767598</f>
        <v>1.5068852939244117</v>
      </c>
      <c r="P1242" s="15">
        <f>G1242/0.767598</f>
        <v>0.77307319002604857</v>
      </c>
      <c r="Q1242" s="15">
        <f t="shared" si="13"/>
        <v>2.2799584839504603</v>
      </c>
      <c r="R1242" s="27">
        <f t="shared" si="14"/>
        <v>0.73381210389836315</v>
      </c>
      <c r="S1242" s="5">
        <f t="shared" si="11"/>
        <v>0.30810422507960894</v>
      </c>
      <c r="T1242" s="5">
        <f t="shared" si="11"/>
        <v>0.33389657121637079</v>
      </c>
      <c r="U1242" s="5">
        <f t="shared" si="11"/>
        <v>0.35980376364063177</v>
      </c>
      <c r="V1242" s="5">
        <f t="shared" si="11"/>
        <v>0.27602103757244917</v>
      </c>
      <c r="W1242" s="5">
        <f t="shared" si="11"/>
        <v>0.32388412712736925</v>
      </c>
      <c r="X1242" s="5">
        <f t="shared" si="11"/>
        <v>0.30256446978252227</v>
      </c>
      <c r="Y1242" s="12">
        <f t="shared" si="7"/>
        <v>1.9492142702214745</v>
      </c>
    </row>
    <row r="1243" spans="1:25">
      <c r="A1243" s="7" t="s">
        <v>115</v>
      </c>
      <c r="B1243" t="s">
        <v>30</v>
      </c>
      <c r="E1243" s="6">
        <f>SUM(E291:E302)</f>
        <v>6.7345600058441288</v>
      </c>
      <c r="F1243" s="6">
        <f t="shared" ref="F1243:J1243" si="37">SUM(F291:F302)</f>
        <v>1.1563589538969077</v>
      </c>
      <c r="G1243" s="6">
        <f t="shared" si="37"/>
        <v>1.9959918208566072</v>
      </c>
      <c r="H1243" s="6">
        <f t="shared" si="37"/>
        <v>0.63220032206566501</v>
      </c>
      <c r="I1243" s="6">
        <f t="shared" si="37"/>
        <v>8.73055182670074</v>
      </c>
      <c r="J1243" s="53">
        <f t="shared" si="37"/>
        <v>1.7885592759625699</v>
      </c>
      <c r="K1243" s="16">
        <f t="shared" si="2"/>
        <v>37.262274977835538</v>
      </c>
      <c r="L1243" s="16">
        <f t="shared" si="3"/>
        <v>11.043809249264704</v>
      </c>
      <c r="M1243" s="16">
        <f t="shared" si="4"/>
        <v>48.306084227100264</v>
      </c>
      <c r="N1243" s="59">
        <f t="shared" si="5"/>
        <v>26.218465728570834</v>
      </c>
      <c r="O1243" s="15">
        <f>E1243/1.836536</f>
        <v>3.6669904678395246</v>
      </c>
      <c r="P1243" s="15">
        <f>G1243/1.836536</f>
        <v>1.0868242282517779</v>
      </c>
      <c r="Q1243" s="15">
        <f t="shared" si="13"/>
        <v>4.7538146960913021</v>
      </c>
      <c r="R1243" s="27">
        <f t="shared" si="14"/>
        <v>2.5801662395877467</v>
      </c>
      <c r="S1243" s="5">
        <f t="shared" si="11"/>
        <v>1.7938777854018915</v>
      </c>
      <c r="T1243" s="5">
        <f t="shared" si="11"/>
        <v>1.7125374679974708</v>
      </c>
      <c r="U1243" s="5">
        <f t="shared" si="11"/>
        <v>1.210235846560014</v>
      </c>
      <c r="V1243" s="5">
        <f t="shared" si="11"/>
        <v>0.79317621436673269</v>
      </c>
      <c r="W1243" s="5">
        <f t="shared" si="11"/>
        <v>1.6157366862309879</v>
      </c>
      <c r="X1243" s="5">
        <f t="shared" si="11"/>
        <v>1.2148224882906089</v>
      </c>
      <c r="Y1243" s="12">
        <f t="shared" si="7"/>
        <v>3.3740418850784168</v>
      </c>
    </row>
    <row r="1244" spans="1:25">
      <c r="A1244" s="7" t="s">
        <v>116</v>
      </c>
      <c r="B1244" t="s">
        <v>30</v>
      </c>
      <c r="E1244" s="6">
        <f>SUM(E303:E314)</f>
        <v>12.711366107312896</v>
      </c>
      <c r="F1244" s="6">
        <f t="shared" ref="F1244:J1244" si="38">SUM(F303:F314)</f>
        <v>2.3126900498916525</v>
      </c>
      <c r="G1244" s="6">
        <f t="shared" si="38"/>
        <v>6.6565117143604677</v>
      </c>
      <c r="H1244" s="6">
        <f t="shared" si="38"/>
        <v>1.8304912601116139</v>
      </c>
      <c r="I1244" s="6">
        <f t="shared" si="38"/>
        <v>19.367877821673353</v>
      </c>
      <c r="J1244" s="53">
        <f t="shared" si="38"/>
        <v>4.1431813100032668</v>
      </c>
      <c r="K1244" s="16">
        <f t="shared" si="2"/>
        <v>70.33190272617712</v>
      </c>
      <c r="L1244" s="16">
        <f t="shared" si="3"/>
        <v>36.830434308765739</v>
      </c>
      <c r="M1244" s="16">
        <f t="shared" si="4"/>
        <v>107.16233703494281</v>
      </c>
      <c r="N1244" s="59">
        <f t="shared" si="5"/>
        <v>33.501468417411381</v>
      </c>
      <c r="O1244" s="15">
        <f>E1244/6.371773</f>
        <v>1.9949496172121788</v>
      </c>
      <c r="P1244" s="15">
        <f>G1244/6.371773</f>
        <v>1.0446875170161378</v>
      </c>
      <c r="Q1244" s="15">
        <f t="shared" si="13"/>
        <v>3.0396371342283164</v>
      </c>
      <c r="R1244" s="27">
        <f t="shared" si="14"/>
        <v>0.95026210019604096</v>
      </c>
      <c r="S1244" s="5">
        <f t="shared" si="11"/>
        <v>3.3859134467925753</v>
      </c>
      <c r="T1244" s="5">
        <f t="shared" si="11"/>
        <v>3.425033679168008</v>
      </c>
      <c r="U1244" s="5">
        <f t="shared" si="11"/>
        <v>4.036063177006592</v>
      </c>
      <c r="V1244" s="5">
        <f t="shared" si="11"/>
        <v>2.2965855559559722</v>
      </c>
      <c r="W1244" s="5">
        <f t="shared" si="11"/>
        <v>3.5843542713087428</v>
      </c>
      <c r="X1244" s="5">
        <f t="shared" si="11"/>
        <v>2.8141252549477405</v>
      </c>
      <c r="Y1244" s="12">
        <f t="shared" si="7"/>
        <v>1.9096137215367548</v>
      </c>
    </row>
    <row r="1245" spans="1:25">
      <c r="A1245" s="7" t="s">
        <v>117</v>
      </c>
      <c r="B1245" t="s">
        <v>30</v>
      </c>
      <c r="E1245" s="6">
        <f>SUM(E315:E326)</f>
        <v>1.1876176299011729</v>
      </c>
      <c r="F1245" s="6">
        <f t="shared" ref="F1245:J1245" si="39">SUM(F315:F326)</f>
        <v>0.22292619983249495</v>
      </c>
      <c r="G1245" s="6">
        <f t="shared" si="39"/>
        <v>0.68983391834662455</v>
      </c>
      <c r="H1245" s="6">
        <f t="shared" si="39"/>
        <v>0.2223338552894826</v>
      </c>
      <c r="I1245" s="6">
        <f t="shared" si="39"/>
        <v>1.8774515482477974</v>
      </c>
      <c r="J1245" s="53">
        <f t="shared" si="39"/>
        <v>0.44526005512197692</v>
      </c>
      <c r="K1245" s="16">
        <f t="shared" si="2"/>
        <v>6.5710803163830427</v>
      </c>
      <c r="L1245" s="16">
        <f t="shared" si="3"/>
        <v>3.8168464060255656</v>
      </c>
      <c r="M1245" s="16">
        <f t="shared" si="4"/>
        <v>10.387926722408608</v>
      </c>
      <c r="N1245" s="59">
        <f t="shared" si="5"/>
        <v>2.7542339103574771</v>
      </c>
      <c r="O1245" s="15">
        <f>E1245/0.841502</f>
        <v>1.4113069605314936</v>
      </c>
      <c r="P1245" s="15">
        <f>G1245/0.841502</f>
        <v>0.8197650372151517</v>
      </c>
      <c r="Q1245" s="15">
        <f t="shared" si="13"/>
        <v>2.2310719977466453</v>
      </c>
      <c r="R1245" s="27">
        <f t="shared" si="14"/>
        <v>0.59154192331634192</v>
      </c>
      <c r="S1245" s="5">
        <f t="shared" si="11"/>
        <v>0.31634448011193028</v>
      </c>
      <c r="T1245" s="5">
        <f t="shared" si="11"/>
        <v>0.33014789095106084</v>
      </c>
      <c r="U1245" s="5">
        <f t="shared" si="11"/>
        <v>0.41826911685326773</v>
      </c>
      <c r="V1245" s="5">
        <f t="shared" si="11"/>
        <v>0.27894627621805568</v>
      </c>
      <c r="W1245" s="5">
        <f t="shared" si="11"/>
        <v>0.3474542506978594</v>
      </c>
      <c r="X1245" s="5">
        <f t="shared" si="11"/>
        <v>0.30242885174078715</v>
      </c>
      <c r="Y1245" s="12">
        <f t="shared" si="7"/>
        <v>1.7215993564764445</v>
      </c>
    </row>
    <row r="1246" spans="1:25">
      <c r="A1246" s="7" t="s">
        <v>118</v>
      </c>
      <c r="B1246" t="s">
        <v>30</v>
      </c>
      <c r="E1246" s="6">
        <f>SUM(E327:E338)</f>
        <v>5.0322210517643775</v>
      </c>
      <c r="F1246" s="6">
        <f t="shared" ref="F1246:J1246" si="40">SUM(F327:F338)</f>
        <v>0.96000733088324353</v>
      </c>
      <c r="G1246" s="6">
        <f t="shared" si="40"/>
        <v>0.87969053118897977</v>
      </c>
      <c r="H1246" s="6">
        <f t="shared" si="40"/>
        <v>1.4571418991709941</v>
      </c>
      <c r="I1246" s="6">
        <f t="shared" si="40"/>
        <v>5.9119115829533584</v>
      </c>
      <c r="J1246" s="53">
        <f t="shared" si="40"/>
        <v>2.4171492300542381</v>
      </c>
      <c r="K1246" s="16">
        <f t="shared" si="2"/>
        <v>27.843245054966843</v>
      </c>
      <c r="L1246" s="16">
        <f t="shared" si="3"/>
        <v>4.867321761201433</v>
      </c>
      <c r="M1246" s="16">
        <f t="shared" si="4"/>
        <v>32.710566816168281</v>
      </c>
      <c r="N1246" s="59">
        <f t="shared" si="5"/>
        <v>22.975923293765412</v>
      </c>
      <c r="O1246" s="15">
        <f>E1246/2.543482</f>
        <v>1.9784771631033273</v>
      </c>
      <c r="P1246" s="15">
        <f>G1246/2.543482</f>
        <v>0.34586072603972812</v>
      </c>
      <c r="Q1246" s="15">
        <f t="shared" si="13"/>
        <v>2.3243378891430555</v>
      </c>
      <c r="R1246" s="27">
        <f t="shared" si="14"/>
        <v>1.6326164370635992</v>
      </c>
      <c r="S1246" s="5">
        <f t="shared" si="11"/>
        <v>1.3404275183765868</v>
      </c>
      <c r="T1246" s="5">
        <f t="shared" si="11"/>
        <v>1.4217458325975576</v>
      </c>
      <c r="U1246" s="5">
        <f t="shared" si="11"/>
        <v>0.53338545959943939</v>
      </c>
      <c r="V1246" s="5">
        <f t="shared" si="11"/>
        <v>1.8281710006145067</v>
      </c>
      <c r="W1246" s="5">
        <f t="shared" si="11"/>
        <v>1.0940995048123288</v>
      </c>
      <c r="X1246" s="5">
        <f t="shared" si="11"/>
        <v>1.6417723928349528</v>
      </c>
      <c r="Y1246" s="12">
        <f t="shared" si="7"/>
        <v>5.7204447170334829</v>
      </c>
    </row>
    <row r="1247" spans="1:25">
      <c r="A1247" s="7" t="s">
        <v>119</v>
      </c>
      <c r="B1247" t="s">
        <v>30</v>
      </c>
      <c r="E1247" s="6">
        <f>SUM(E339:E350)</f>
        <v>0.85948410102322192</v>
      </c>
      <c r="F1247" s="6">
        <f t="shared" ref="F1247:J1247" si="41">SUM(F339:F350)</f>
        <v>0.18259505239806695</v>
      </c>
      <c r="G1247" s="6">
        <f t="shared" si="41"/>
        <v>0.34015798888985022</v>
      </c>
      <c r="H1247" s="6">
        <f t="shared" si="41"/>
        <v>0.16262492396951528</v>
      </c>
      <c r="I1247" s="6">
        <f t="shared" si="41"/>
        <v>1.1996420899130704</v>
      </c>
      <c r="J1247" s="53">
        <f t="shared" si="41"/>
        <v>0.34521997636758261</v>
      </c>
      <c r="K1247" s="16">
        <f t="shared" si="2"/>
        <v>4.7555197197163892</v>
      </c>
      <c r="L1247" s="16">
        <f t="shared" si="3"/>
        <v>1.8820918526112973</v>
      </c>
      <c r="M1247" s="16">
        <f t="shared" si="4"/>
        <v>6.6376115723276774</v>
      </c>
      <c r="N1247" s="59">
        <f t="shared" si="5"/>
        <v>2.8734278671050921</v>
      </c>
      <c r="O1247" s="15">
        <f>E1247/0.569633</f>
        <v>1.5088383240142724</v>
      </c>
      <c r="P1247" s="15">
        <f>G1247/0.569633</f>
        <v>0.59715288420763935</v>
      </c>
      <c r="Q1247" s="15">
        <f t="shared" si="13"/>
        <v>2.1059912082219117</v>
      </c>
      <c r="R1247" s="27">
        <f t="shared" si="14"/>
        <v>0.91168543980663308</v>
      </c>
      <c r="S1247" s="5">
        <f t="shared" si="11"/>
        <v>0.22893989130599751</v>
      </c>
      <c r="T1247" s="5">
        <f t="shared" si="11"/>
        <v>0.27041851290972846</v>
      </c>
      <c r="U1247" s="5">
        <f t="shared" si="11"/>
        <v>0.2062490373690937</v>
      </c>
      <c r="V1247" s="5">
        <f t="shared" si="11"/>
        <v>0.20403378020174426</v>
      </c>
      <c r="W1247" s="5">
        <f t="shared" si="11"/>
        <v>0.22201411474260083</v>
      </c>
      <c r="X1247" s="5">
        <f t="shared" si="11"/>
        <v>0.23447978288155349</v>
      </c>
      <c r="Y1247" s="12">
        <f t="shared" si="7"/>
        <v>2.5267203155459024</v>
      </c>
    </row>
    <row r="1248" spans="1:25">
      <c r="A1248" s="7" t="s">
        <v>120</v>
      </c>
      <c r="B1248" t="s">
        <v>30</v>
      </c>
      <c r="E1248" s="6">
        <f>SUM(E351:E362)</f>
        <v>28.822629381529278</v>
      </c>
      <c r="F1248" s="6">
        <f t="shared" ref="F1248:J1248" si="42">SUM(F351:F362)</f>
        <v>4.7591623615722449</v>
      </c>
      <c r="G1248" s="6">
        <f t="shared" si="42"/>
        <v>8.4522206074867015</v>
      </c>
      <c r="H1248" s="6">
        <f t="shared" si="42"/>
        <v>2.1821664766666462</v>
      </c>
      <c r="I1248" s="6">
        <f t="shared" si="42"/>
        <v>37.274849989016012</v>
      </c>
      <c r="J1248" s="53">
        <f t="shared" si="42"/>
        <v>6.9413288382388902</v>
      </c>
      <c r="K1248" s="16">
        <f t="shared" si="2"/>
        <v>159.47541348904622</v>
      </c>
      <c r="L1248" s="16">
        <f t="shared" si="3"/>
        <v>46.766079473074804</v>
      </c>
      <c r="M1248" s="16">
        <f t="shared" si="4"/>
        <v>206.24149296212119</v>
      </c>
      <c r="N1248" s="59">
        <f t="shared" si="5"/>
        <v>112.70933401597142</v>
      </c>
      <c r="O1248" s="15">
        <f>E1248/4.29625</f>
        <v>6.708787752465355</v>
      </c>
      <c r="P1248" s="15">
        <f>G1248/4.29625</f>
        <v>1.9673484102383945</v>
      </c>
      <c r="Q1248" s="15">
        <f t="shared" si="13"/>
        <v>8.6761361627037488</v>
      </c>
      <c r="R1248" s="27">
        <f t="shared" si="14"/>
        <v>4.7414393422269603</v>
      </c>
      <c r="S1248" s="5">
        <f t="shared" si="11"/>
        <v>7.6774539865305522</v>
      </c>
      <c r="T1248" s="5">
        <f t="shared" si="11"/>
        <v>7.0481954007530518</v>
      </c>
      <c r="U1248" s="5">
        <f t="shared" si="11"/>
        <v>5.1248608613153896</v>
      </c>
      <c r="V1248" s="5">
        <f t="shared" si="11"/>
        <v>2.7378071232628436</v>
      </c>
      <c r="W1248" s="5">
        <f t="shared" si="11"/>
        <v>6.8983431742331609</v>
      </c>
      <c r="X1248" s="5">
        <f t="shared" si="11"/>
        <v>4.7146787275330988</v>
      </c>
      <c r="Y1248" s="12">
        <f t="shared" si="7"/>
        <v>3.4100659128559818</v>
      </c>
    </row>
    <row r="1249" spans="1:25">
      <c r="A1249" s="7" t="s">
        <v>0</v>
      </c>
      <c r="B1249" t="s">
        <v>30</v>
      </c>
      <c r="E1249" s="6">
        <f>SUM(E363:E374)</f>
        <v>0.91616907345839949</v>
      </c>
      <c r="F1249" s="6">
        <f t="shared" ref="F1249:J1249" si="43">SUM(F363:F374)</f>
        <v>0.18873052987118502</v>
      </c>
      <c r="G1249" s="6">
        <f t="shared" si="43"/>
        <v>0.56499446269895925</v>
      </c>
      <c r="H1249" s="6">
        <f t="shared" si="43"/>
        <v>0.38553154245142335</v>
      </c>
      <c r="I1249" s="6">
        <f t="shared" si="43"/>
        <v>1.4811635361573581</v>
      </c>
      <c r="J1249" s="53">
        <f t="shared" si="43"/>
        <v>0.57426207232260884</v>
      </c>
      <c r="K1249" s="16">
        <f t="shared" si="2"/>
        <v>5.0691572889351173</v>
      </c>
      <c r="L1249" s="16">
        <f t="shared" si="3"/>
        <v>3.1261105420062592</v>
      </c>
      <c r="M1249" s="16">
        <f t="shared" si="4"/>
        <v>8.195267830941372</v>
      </c>
      <c r="N1249" s="59">
        <f t="shared" si="5"/>
        <v>1.9430467469288581</v>
      </c>
      <c r="O1249" s="15">
        <f>E1249/0.800647</f>
        <v>1.1442859006008883</v>
      </c>
      <c r="P1249" s="15">
        <f>G1249/0.800647</f>
        <v>0.70567236584781967</v>
      </c>
      <c r="Q1249" s="15">
        <f t="shared" si="13"/>
        <v>1.849958266448708</v>
      </c>
      <c r="R1249" s="27">
        <f t="shared" si="14"/>
        <v>0.43861353475306863</v>
      </c>
      <c r="S1249" s="5">
        <f t="shared" si="11"/>
        <v>0.24403900880281132</v>
      </c>
      <c r="T1249" s="5">
        <f t="shared" si="11"/>
        <v>0.27950499511437604</v>
      </c>
      <c r="U1249" s="5">
        <f t="shared" si="11"/>
        <v>0.34257482657055338</v>
      </c>
      <c r="V1249" s="5">
        <f t="shared" si="11"/>
        <v>0.48369866114814336</v>
      </c>
      <c r="W1249" s="5">
        <f t="shared" si="11"/>
        <v>0.27411443299128052</v>
      </c>
      <c r="X1249" s="5">
        <f t="shared" si="11"/>
        <v>0.39004940401230115</v>
      </c>
      <c r="Y1249" s="12">
        <f t="shared" si="7"/>
        <v>1.6215540752061377</v>
      </c>
    </row>
    <row r="1250" spans="1:25">
      <c r="A1250" s="7" t="s">
        <v>121</v>
      </c>
      <c r="B1250" t="s">
        <v>30</v>
      </c>
      <c r="E1250" s="6">
        <f>SUM(E375:E386)</f>
        <v>1.277286539624592</v>
      </c>
      <c r="F1250" s="6">
        <f t="shared" ref="F1250:J1250" si="44">SUM(F375:F386)</f>
        <v>0.29973350443883334</v>
      </c>
      <c r="G1250" s="6">
        <f t="shared" si="44"/>
        <v>0.41797986129015113</v>
      </c>
      <c r="H1250" s="6">
        <f t="shared" si="44"/>
        <v>0.19343550233152232</v>
      </c>
      <c r="I1250" s="6">
        <f t="shared" si="44"/>
        <v>1.6952664009147411</v>
      </c>
      <c r="J1250" s="53">
        <f t="shared" si="44"/>
        <v>0.49316900677035552</v>
      </c>
      <c r="K1250" s="16">
        <f t="shared" si="2"/>
        <v>7.0672177876027309</v>
      </c>
      <c r="L1250" s="16">
        <f t="shared" si="3"/>
        <v>2.3126797464237558</v>
      </c>
      <c r="M1250" s="16">
        <f t="shared" si="4"/>
        <v>9.3798975340264761</v>
      </c>
      <c r="N1250" s="59">
        <f t="shared" si="5"/>
        <v>4.754538041178975</v>
      </c>
      <c r="O1250" s="15">
        <f>E1250/0.93045</f>
        <v>1.3727621469445881</v>
      </c>
      <c r="P1250" s="15">
        <f>G1250/0.93045</f>
        <v>0.44922334493003507</v>
      </c>
      <c r="Q1250" s="15">
        <f t="shared" si="13"/>
        <v>1.8219854918746232</v>
      </c>
      <c r="R1250" s="27">
        <f t="shared" si="14"/>
        <v>0.92353880201455296</v>
      </c>
      <c r="S1250" s="5">
        <f t="shared" si="11"/>
        <v>0.34022949487970461</v>
      </c>
      <c r="T1250" s="5">
        <f t="shared" si="11"/>
        <v>0.44389750694268476</v>
      </c>
      <c r="U1250" s="5">
        <f t="shared" si="11"/>
        <v>0.25343501210161729</v>
      </c>
      <c r="V1250" s="5">
        <f t="shared" si="11"/>
        <v>0.24268959395991563</v>
      </c>
      <c r="W1250" s="5">
        <f t="shared" si="11"/>
        <v>0.31373779931248857</v>
      </c>
      <c r="X1250" s="5">
        <f t="shared" si="11"/>
        <v>0.33496949640102919</v>
      </c>
      <c r="Y1250" s="12">
        <f t="shared" si="7"/>
        <v>3.0558566522369643</v>
      </c>
    </row>
    <row r="1251" spans="1:25">
      <c r="A1251" s="7" t="s">
        <v>122</v>
      </c>
      <c r="B1251" t="s">
        <v>30</v>
      </c>
      <c r="E1251" s="6">
        <f>SUM(E387:E398)</f>
        <v>1.4046268828366051</v>
      </c>
      <c r="F1251" s="6">
        <f t="shared" ref="F1251:J1251" si="45">SUM(F387:F398)</f>
        <v>0.26032139689907591</v>
      </c>
      <c r="G1251" s="6">
        <f t="shared" si="45"/>
        <v>0.92663265036040399</v>
      </c>
      <c r="H1251" s="6">
        <f t="shared" si="45"/>
        <v>0.30015727044080587</v>
      </c>
      <c r="I1251" s="6">
        <f t="shared" si="45"/>
        <v>2.3312595331970098</v>
      </c>
      <c r="J1251" s="53">
        <f t="shared" si="45"/>
        <v>0.56047866733988239</v>
      </c>
      <c r="K1251" s="16">
        <f t="shared" si="2"/>
        <v>7.7717910456062782</v>
      </c>
      <c r="L1251" s="16">
        <f t="shared" si="3"/>
        <v>5.1270521891863403</v>
      </c>
      <c r="M1251" s="16">
        <f t="shared" si="4"/>
        <v>12.898843234792622</v>
      </c>
      <c r="N1251" s="59">
        <f t="shared" si="5"/>
        <v>2.6447388564199379</v>
      </c>
      <c r="O1251" s="15">
        <f>E1251/0.77416</f>
        <v>1.8143883471589919</v>
      </c>
      <c r="P1251" s="15">
        <f>G1251/0.77416</f>
        <v>1.1969523746517567</v>
      </c>
      <c r="Q1251" s="15">
        <f t="shared" si="13"/>
        <v>3.0113407218107486</v>
      </c>
      <c r="R1251" s="27">
        <f t="shared" si="14"/>
        <v>0.61743597250723514</v>
      </c>
      <c r="S1251" s="5">
        <f t="shared" si="11"/>
        <v>0.37414901043458165</v>
      </c>
      <c r="T1251" s="5">
        <f t="shared" si="11"/>
        <v>0.38552920302881416</v>
      </c>
      <c r="U1251" s="5">
        <f t="shared" si="11"/>
        <v>0.56184801878486157</v>
      </c>
      <c r="V1251" s="5">
        <f t="shared" si="11"/>
        <v>0.3765857105307856</v>
      </c>
      <c r="W1251" s="5">
        <f t="shared" si="11"/>
        <v>0.43143911492425863</v>
      </c>
      <c r="X1251" s="5">
        <f t="shared" si="11"/>
        <v>0.38068746081966004</v>
      </c>
      <c r="Y1251" s="12">
        <f t="shared" si="7"/>
        <v>1.5158400497654494</v>
      </c>
    </row>
    <row r="1252" spans="1:25">
      <c r="A1252" s="7" t="s">
        <v>123</v>
      </c>
      <c r="B1252" t="s">
        <v>30</v>
      </c>
      <c r="E1252" s="6">
        <f>SUM(E399:E410)</f>
        <v>2.0195976135188833</v>
      </c>
      <c r="F1252" s="6">
        <f t="shared" ref="F1252:J1252" si="46">SUM(F399:F410)</f>
        <v>0.31865488544143095</v>
      </c>
      <c r="G1252" s="6">
        <f t="shared" si="46"/>
        <v>1.3068209940098627</v>
      </c>
      <c r="H1252" s="6">
        <f t="shared" si="46"/>
        <v>0.38945841509075857</v>
      </c>
      <c r="I1252" s="6">
        <f t="shared" si="46"/>
        <v>3.326418607528749</v>
      </c>
      <c r="J1252" s="53">
        <f t="shared" si="46"/>
        <v>0.70811330053218979</v>
      </c>
      <c r="K1252" s="16">
        <f t="shared" si="2"/>
        <v>11.174419940458813</v>
      </c>
      <c r="L1252" s="16">
        <f t="shared" si="3"/>
        <v>7.2306317240246036</v>
      </c>
      <c r="M1252" s="16">
        <f t="shared" si="4"/>
        <v>18.405051664483434</v>
      </c>
      <c r="N1252" s="59">
        <f t="shared" si="5"/>
        <v>3.9437882164342097</v>
      </c>
      <c r="O1252" s="15">
        <f>E1252/0.723801</f>
        <v>2.7902664040515051</v>
      </c>
      <c r="P1252" s="15">
        <f>G1252/0.723801</f>
        <v>1.8054976354134116</v>
      </c>
      <c r="Q1252" s="15">
        <f t="shared" si="13"/>
        <v>4.5957640394649166</v>
      </c>
      <c r="R1252" s="27">
        <f t="shared" si="14"/>
        <v>0.98476876863809348</v>
      </c>
      <c r="S1252" s="5">
        <f t="shared" si="11"/>
        <v>0.53795812810314292</v>
      </c>
      <c r="T1252" s="5">
        <f t="shared" si="11"/>
        <v>0.47191957898528408</v>
      </c>
      <c r="U1252" s="5">
        <f t="shared" si="11"/>
        <v>0.7923687840109368</v>
      </c>
      <c r="V1252" s="5">
        <f t="shared" si="11"/>
        <v>0.48862542544366155</v>
      </c>
      <c r="W1252" s="5">
        <f t="shared" si="11"/>
        <v>0.61561017958891795</v>
      </c>
      <c r="X1252" s="5">
        <f t="shared" si="11"/>
        <v>0.4809636299480371</v>
      </c>
      <c r="Y1252" s="12">
        <f t="shared" si="7"/>
        <v>1.5454278916364281</v>
      </c>
    </row>
    <row r="1253" spans="1:25">
      <c r="A1253" s="7" t="s">
        <v>124</v>
      </c>
      <c r="B1253" t="s">
        <v>30</v>
      </c>
      <c r="E1253" s="6">
        <f>SUM(E411:E422)</f>
        <v>0.93669660053446502</v>
      </c>
      <c r="F1253" s="6">
        <f t="shared" ref="F1253:J1253" si="47">SUM(F411:F422)</f>
        <v>0.18319819199123052</v>
      </c>
      <c r="G1253" s="6">
        <f t="shared" si="47"/>
        <v>1.1024747034001985</v>
      </c>
      <c r="H1253" s="6">
        <f t="shared" si="47"/>
        <v>0.2837524068840942</v>
      </c>
      <c r="I1253" s="6">
        <f t="shared" si="47"/>
        <v>2.0391713039346637</v>
      </c>
      <c r="J1253" s="53">
        <f t="shared" si="47"/>
        <v>0.46695059887532475</v>
      </c>
      <c r="K1253" s="16">
        <f t="shared" si="2"/>
        <v>5.182735957453855</v>
      </c>
      <c r="L1253" s="16">
        <f t="shared" si="3"/>
        <v>6.0999850797315309</v>
      </c>
      <c r="M1253" s="16">
        <f t="shared" si="4"/>
        <v>11.282721037185386</v>
      </c>
      <c r="N1253" s="59">
        <f t="shared" si="5"/>
        <v>-0.91724912227767597</v>
      </c>
      <c r="O1253" s="15">
        <f>E1253/0.636986</f>
        <v>1.470513638501419</v>
      </c>
      <c r="P1253" s="15">
        <f>G1253/0.636986</f>
        <v>1.7307675575290484</v>
      </c>
      <c r="Q1253" s="15">
        <f t="shared" si="13"/>
        <v>3.2012811960304672</v>
      </c>
      <c r="R1253" s="27">
        <f t="shared" si="14"/>
        <v>-0.2602539190276294</v>
      </c>
      <c r="S1253" s="5">
        <f t="shared" si="11"/>
        <v>0.24950690496514924</v>
      </c>
      <c r="T1253" s="5">
        <f t="shared" si="11"/>
        <v>0.27131174692520832</v>
      </c>
      <c r="U1253" s="5">
        <f t="shared" si="11"/>
        <v>0.66846687047441211</v>
      </c>
      <c r="V1253" s="5">
        <f t="shared" si="11"/>
        <v>0.35600370966972972</v>
      </c>
      <c r="W1253" s="5">
        <f t="shared" si="11"/>
        <v>0.37738323426479237</v>
      </c>
      <c r="X1253" s="5">
        <f t="shared" si="11"/>
        <v>0.31716146960196329</v>
      </c>
      <c r="Y1253" s="12">
        <f t="shared" si="7"/>
        <v>0.84963092363530091</v>
      </c>
    </row>
    <row r="1254" spans="1:25">
      <c r="A1254" s="7" t="s">
        <v>125</v>
      </c>
      <c r="B1254" t="s">
        <v>30</v>
      </c>
      <c r="E1254" s="6">
        <f>SUM(E423:E434)</f>
        <v>0.68127473452647236</v>
      </c>
      <c r="F1254" s="6">
        <f t="shared" ref="F1254:J1254" si="48">SUM(F423:F434)</f>
        <v>0.15435427664916024</v>
      </c>
      <c r="G1254" s="6">
        <f t="shared" si="48"/>
        <v>0.39203202733752002</v>
      </c>
      <c r="H1254" s="6">
        <f t="shared" si="48"/>
        <v>0.20567570780547118</v>
      </c>
      <c r="I1254" s="6">
        <f t="shared" si="48"/>
        <v>1.0733067618639924</v>
      </c>
      <c r="J1254" s="53">
        <f t="shared" si="48"/>
        <v>0.36002998445463175</v>
      </c>
      <c r="K1254" s="16">
        <f t="shared" si="2"/>
        <v>3.7694884998200249</v>
      </c>
      <c r="L1254" s="16">
        <f t="shared" si="3"/>
        <v>2.1691105566053981</v>
      </c>
      <c r="M1254" s="16">
        <f t="shared" si="4"/>
        <v>5.9385990564254234</v>
      </c>
      <c r="N1254" s="59">
        <f t="shared" si="5"/>
        <v>1.6003779432146268</v>
      </c>
      <c r="O1254" s="15">
        <f>E1254/0.549475</f>
        <v>1.2398648428526726</v>
      </c>
      <c r="P1254" s="15">
        <f>G1254/0.549475</f>
        <v>0.71346654049323444</v>
      </c>
      <c r="Q1254" s="15">
        <f t="shared" si="13"/>
        <v>1.9533313833459069</v>
      </c>
      <c r="R1254" s="27">
        <f t="shared" si="14"/>
        <v>0.52639830235943819</v>
      </c>
      <c r="S1254" s="5">
        <f t="shared" si="11"/>
        <v>0.18147044661597386</v>
      </c>
      <c r="T1254" s="5">
        <f t="shared" si="11"/>
        <v>0.22859466017582314</v>
      </c>
      <c r="U1254" s="5">
        <f t="shared" si="11"/>
        <v>0.23770198230564135</v>
      </c>
      <c r="V1254" s="5">
        <f t="shared" si="11"/>
        <v>0.25804649825438908</v>
      </c>
      <c r="W1254" s="5">
        <f t="shared" si="11"/>
        <v>0.19863361963212617</v>
      </c>
      <c r="X1254" s="5">
        <f t="shared" si="11"/>
        <v>0.24453901386020269</v>
      </c>
      <c r="Y1254" s="12">
        <f t="shared" si="7"/>
        <v>1.7378037686189574</v>
      </c>
    </row>
    <row r="1255" spans="1:25">
      <c r="A1255" s="7" t="s">
        <v>126</v>
      </c>
      <c r="B1255" t="s">
        <v>30</v>
      </c>
      <c r="E1255" s="6">
        <f>SUM(E435:E446)</f>
        <v>1.4428659535955926</v>
      </c>
      <c r="F1255" s="6">
        <f t="shared" ref="F1255:J1255" si="49">SUM(F435:F446)</f>
        <v>0.26581605921234086</v>
      </c>
      <c r="G1255" s="6">
        <f t="shared" si="49"/>
        <v>0.72890628471793806</v>
      </c>
      <c r="H1255" s="6">
        <f t="shared" si="49"/>
        <v>0.16347604236771299</v>
      </c>
      <c r="I1255" s="6">
        <f t="shared" si="49"/>
        <v>2.1717722383135314</v>
      </c>
      <c r="J1255" s="53">
        <f t="shared" si="49"/>
        <v>0.4292921015800541</v>
      </c>
      <c r="K1255" s="16">
        <f t="shared" si="2"/>
        <v>7.9833675655692486</v>
      </c>
      <c r="L1255" s="16">
        <f t="shared" si="3"/>
        <v>4.0330335449773589</v>
      </c>
      <c r="M1255" s="16">
        <f t="shared" si="4"/>
        <v>12.016401110546612</v>
      </c>
      <c r="N1255" s="59">
        <f t="shared" si="5"/>
        <v>3.9503340205918898</v>
      </c>
      <c r="O1255" s="15">
        <f>E1255/1.212381</f>
        <v>1.1901093415317401</v>
      </c>
      <c r="P1255" s="15">
        <f>G1255/1.212381</f>
        <v>0.60121882866684495</v>
      </c>
      <c r="Q1255" s="15">
        <f t="shared" si="13"/>
        <v>1.791328170198585</v>
      </c>
      <c r="R1255" s="27">
        <f t="shared" si="14"/>
        <v>0.58889051286489513</v>
      </c>
      <c r="S1255" s="5">
        <f t="shared" si="11"/>
        <v>0.38433471217447734</v>
      </c>
      <c r="T1255" s="5">
        <f t="shared" si="11"/>
        <v>0.39366665468580098</v>
      </c>
      <c r="U1255" s="5">
        <f t="shared" si="11"/>
        <v>0.44195998467064979</v>
      </c>
      <c r="V1255" s="5">
        <f t="shared" si="11"/>
        <v>0.20510161716021741</v>
      </c>
      <c r="W1255" s="5">
        <f t="shared" si="11"/>
        <v>0.40192328609166617</v>
      </c>
      <c r="X1255" s="5">
        <f t="shared" si="11"/>
        <v>0.2915831228262295</v>
      </c>
      <c r="Y1255" s="12">
        <f t="shared" si="7"/>
        <v>1.9794944615602164</v>
      </c>
    </row>
    <row r="1256" spans="1:25">
      <c r="A1256" s="7" t="s">
        <v>127</v>
      </c>
      <c r="B1256" t="s">
        <v>30</v>
      </c>
      <c r="E1256" s="6">
        <f>SUM(E447:E458)</f>
        <v>0.57312677768612841</v>
      </c>
      <c r="F1256" s="6">
        <f t="shared" ref="F1256:J1256" si="50">SUM(F447:F458)</f>
        <v>0.11438430072644039</v>
      </c>
      <c r="G1256" s="6">
        <f t="shared" si="50"/>
        <v>0.28352793654929048</v>
      </c>
      <c r="H1256" s="6">
        <f t="shared" si="50"/>
        <v>0.41449903103646701</v>
      </c>
      <c r="I1256" s="6">
        <f t="shared" si="50"/>
        <v>0.85665471423541906</v>
      </c>
      <c r="J1256" s="53">
        <f t="shared" si="50"/>
        <v>0.52888333176290792</v>
      </c>
      <c r="K1256" s="16">
        <f t="shared" si="2"/>
        <v>3.1711065858451004</v>
      </c>
      <c r="L1256" s="16">
        <f t="shared" si="3"/>
        <v>1.5687581559047576</v>
      </c>
      <c r="M1256" s="16">
        <f t="shared" si="4"/>
        <v>4.7398647417498587</v>
      </c>
      <c r="N1256" s="59">
        <f t="shared" si="5"/>
        <v>1.6023484299403428</v>
      </c>
      <c r="O1256" s="15">
        <f>E1256/0.953207</f>
        <v>0.60126161231099684</v>
      </c>
      <c r="P1256" s="15">
        <f>G1256/0.953207</f>
        <v>0.29744634329090164</v>
      </c>
      <c r="Q1256" s="15">
        <f t="shared" si="13"/>
        <v>0.89870795560189842</v>
      </c>
      <c r="R1256" s="27">
        <f t="shared" si="14"/>
        <v>0.3038152690200952</v>
      </c>
      <c r="S1256" s="5">
        <f t="shared" si="11"/>
        <v>0.15266318717450447</v>
      </c>
      <c r="T1256" s="5">
        <f t="shared" si="11"/>
        <v>0.16940016772869934</v>
      </c>
      <c r="U1256" s="5">
        <f t="shared" si="11"/>
        <v>0.17191236393237483</v>
      </c>
      <c r="V1256" s="5">
        <f t="shared" si="11"/>
        <v>0.52004208289858334</v>
      </c>
      <c r="W1256" s="5">
        <f t="shared" si="11"/>
        <v>0.15853848378630489</v>
      </c>
      <c r="X1256" s="5">
        <f t="shared" si="11"/>
        <v>0.35922732544710434</v>
      </c>
      <c r="Y1256" s="12">
        <f t="shared" si="7"/>
        <v>2.0214120155545663</v>
      </c>
    </row>
    <row r="1257" spans="1:25">
      <c r="A1257" s="7" t="s">
        <v>128</v>
      </c>
      <c r="B1257" t="s">
        <v>30</v>
      </c>
      <c r="E1257" s="6">
        <f>SUM(E459:E470)</f>
        <v>12.54304160447983</v>
      </c>
      <c r="F1257" s="6">
        <f t="shared" ref="F1257:J1257" si="51">SUM(F459:F470)</f>
        <v>2.146763058639972</v>
      </c>
      <c r="G1257" s="6">
        <f t="shared" si="51"/>
        <v>10.926021047985319</v>
      </c>
      <c r="H1257" s="6">
        <f t="shared" si="51"/>
        <v>8.6846859553511031</v>
      </c>
      <c r="I1257" s="6">
        <f t="shared" si="51"/>
        <v>23.469062652465155</v>
      </c>
      <c r="J1257" s="53">
        <f t="shared" si="51"/>
        <v>10.83144901399108</v>
      </c>
      <c r="K1257" s="16">
        <f t="shared" si="2"/>
        <v>69.400564390097216</v>
      </c>
      <c r="L1257" s="16">
        <f t="shared" si="3"/>
        <v>60.453600584202853</v>
      </c>
      <c r="M1257" s="16">
        <f t="shared" si="4"/>
        <v>129.85416497430009</v>
      </c>
      <c r="N1257" s="59">
        <f t="shared" si="5"/>
        <v>8.946963805894363</v>
      </c>
      <c r="O1257" s="15">
        <f>E1257/5.9468</f>
        <v>2.1092085835205205</v>
      </c>
      <c r="P1257" s="15">
        <f>G1257/5.9468</f>
        <v>1.8372941830875966</v>
      </c>
      <c r="Q1257" s="15">
        <f t="shared" si="13"/>
        <v>3.9465027666081172</v>
      </c>
      <c r="R1257" s="27">
        <f t="shared" si="14"/>
        <v>0.27191440043292392</v>
      </c>
      <c r="S1257" s="5">
        <f t="shared" si="11"/>
        <v>3.3410770230159619</v>
      </c>
      <c r="T1257" s="5">
        <f t="shared" si="11"/>
        <v>3.1793001303309532</v>
      </c>
      <c r="U1257" s="5">
        <f t="shared" si="11"/>
        <v>6.6248078746465948</v>
      </c>
      <c r="V1257" s="5">
        <f t="shared" si="11"/>
        <v>10.896050015478842</v>
      </c>
      <c r="W1257" s="5">
        <f t="shared" si="11"/>
        <v>4.3433480805956481</v>
      </c>
      <c r="X1257" s="5">
        <f t="shared" si="11"/>
        <v>7.3569201869968532</v>
      </c>
      <c r="Y1257" s="12">
        <f t="shared" si="7"/>
        <v>1.1479972031348666</v>
      </c>
    </row>
    <row r="1258" spans="1:25">
      <c r="A1258" s="7" t="s">
        <v>129</v>
      </c>
      <c r="B1258" t="s">
        <v>30</v>
      </c>
      <c r="E1258" s="6">
        <f>SUM(E471:E482)</f>
        <v>2.4956274691206191</v>
      </c>
      <c r="F1258" s="6">
        <f t="shared" ref="F1258:J1258" si="52">SUM(F471:F482)</f>
        <v>0.49117901952135656</v>
      </c>
      <c r="G1258" s="6">
        <f t="shared" si="52"/>
        <v>1.0304485935424865</v>
      </c>
      <c r="H1258" s="6">
        <f t="shared" si="52"/>
        <v>0.36273257147989441</v>
      </c>
      <c r="I1258" s="6">
        <f t="shared" si="52"/>
        <v>3.5260760626631074</v>
      </c>
      <c r="J1258" s="53">
        <f t="shared" si="52"/>
        <v>0.8539115910012508</v>
      </c>
      <c r="K1258" s="16">
        <f t="shared" si="2"/>
        <v>13.808289912914111</v>
      </c>
      <c r="L1258" s="16">
        <f t="shared" si="3"/>
        <v>5.7014651008802248</v>
      </c>
      <c r="M1258" s="16">
        <f t="shared" si="4"/>
        <v>19.509755013794347</v>
      </c>
      <c r="N1258" s="59">
        <f t="shared" si="5"/>
        <v>8.1068248120338851</v>
      </c>
      <c r="O1258" s="15">
        <f>E1258/1.756241</f>
        <v>1.4210051292052852</v>
      </c>
      <c r="P1258" s="15">
        <f>G1258/1.756241</f>
        <v>0.5867353020129279</v>
      </c>
      <c r="Q1258" s="15">
        <f t="shared" si="13"/>
        <v>2.0077404312182132</v>
      </c>
      <c r="R1258" s="27">
        <f t="shared" si="14"/>
        <v>0.83426982719235732</v>
      </c>
      <c r="S1258" s="5">
        <f t="shared" si="11"/>
        <v>0.6647577085376466</v>
      </c>
      <c r="T1258" s="5">
        <f t="shared" si="11"/>
        <v>0.72742332438373281</v>
      </c>
      <c r="U1258" s="5">
        <f t="shared" si="11"/>
        <v>0.62479505823188353</v>
      </c>
      <c r="V1258" s="5">
        <f t="shared" si="11"/>
        <v>0.45509443420379836</v>
      </c>
      <c r="W1258" s="5">
        <f t="shared" si="11"/>
        <v>0.65256017786434284</v>
      </c>
      <c r="X1258" s="5">
        <f t="shared" si="11"/>
        <v>0.57999252118834521</v>
      </c>
      <c r="Y1258" s="12">
        <f t="shared" si="7"/>
        <v>2.421884492598632</v>
      </c>
    </row>
    <row r="1259" spans="1:25">
      <c r="A1259" s="7" t="s">
        <v>130</v>
      </c>
      <c r="B1259" t="s">
        <v>30</v>
      </c>
      <c r="E1259" s="6">
        <f>SUM(E483:E494)</f>
        <v>6.2730799886710837</v>
      </c>
      <c r="F1259" s="6">
        <f t="shared" ref="F1259:J1259" si="53">SUM(F483:F494)</f>
        <v>1.0303724339504274</v>
      </c>
      <c r="G1259" s="6">
        <f t="shared" si="53"/>
        <v>0.97989370034469714</v>
      </c>
      <c r="H1259" s="6">
        <f t="shared" si="53"/>
        <v>0.38972422080554159</v>
      </c>
      <c r="I1259" s="6">
        <f t="shared" si="53"/>
        <v>7.252973689015783</v>
      </c>
      <c r="J1259" s="53">
        <f t="shared" si="53"/>
        <v>1.4200966547559648</v>
      </c>
      <c r="K1259" s="16">
        <f t="shared" si="2"/>
        <v>34.708909163030107</v>
      </c>
      <c r="L1259" s="16">
        <f t="shared" si="3"/>
        <v>5.4217452186345518</v>
      </c>
      <c r="M1259" s="16">
        <f t="shared" si="4"/>
        <v>40.130654381664669</v>
      </c>
      <c r="N1259" s="59">
        <f t="shared" si="5"/>
        <v>29.287163944395555</v>
      </c>
      <c r="O1259" s="15">
        <f>E1259/0.539057</f>
        <v>11.637136682523524</v>
      </c>
      <c r="P1259" s="15">
        <f>G1259/0.539057</f>
        <v>1.8177923676804069</v>
      </c>
      <c r="Q1259" s="15">
        <f t="shared" si="13"/>
        <v>13.45492905020393</v>
      </c>
      <c r="R1259" s="27">
        <f t="shared" si="14"/>
        <v>9.8193443148431179</v>
      </c>
      <c r="S1259" s="5">
        <f t="shared" si="11"/>
        <v>1.6709538303854945</v>
      </c>
      <c r="T1259" s="5">
        <f t="shared" si="11"/>
        <v>1.5259547160380877</v>
      </c>
      <c r="U1259" s="5">
        <f t="shared" si="11"/>
        <v>0.59414195468323272</v>
      </c>
      <c r="V1259" s="5">
        <f t="shared" si="11"/>
        <v>0.48895891273123487</v>
      </c>
      <c r="W1259" s="5">
        <f t="shared" si="11"/>
        <v>1.3422857920356053</v>
      </c>
      <c r="X1259" s="5">
        <f t="shared" si="11"/>
        <v>0.96455587182893809</v>
      </c>
      <c r="Y1259" s="12">
        <f t="shared" si="7"/>
        <v>6.4017964259433473</v>
      </c>
    </row>
    <row r="1260" spans="1:25">
      <c r="A1260" s="7" t="s">
        <v>131</v>
      </c>
      <c r="B1260" t="s">
        <v>30</v>
      </c>
      <c r="E1260" s="6">
        <f>SUM(E495:E506)</f>
        <v>1.4436312617509961</v>
      </c>
      <c r="F1260" s="6">
        <f t="shared" ref="F1260:J1260" si="54">SUM(F495:F506)</f>
        <v>0.31112290199124365</v>
      </c>
      <c r="G1260" s="6">
        <f t="shared" si="54"/>
        <v>0.33569980788243453</v>
      </c>
      <c r="H1260" s="6">
        <f t="shared" si="54"/>
        <v>0.23312748028474936</v>
      </c>
      <c r="I1260" s="6">
        <f t="shared" si="54"/>
        <v>1.7793310696334308</v>
      </c>
      <c r="J1260" s="53">
        <f t="shared" si="54"/>
        <v>0.54425038227599321</v>
      </c>
      <c r="K1260" s="16">
        <f t="shared" si="2"/>
        <v>7.9876020104186045</v>
      </c>
      <c r="L1260" s="16">
        <f t="shared" si="3"/>
        <v>1.8574247672404447</v>
      </c>
      <c r="M1260" s="16">
        <f t="shared" si="4"/>
        <v>9.8450267776590508</v>
      </c>
      <c r="N1260" s="59">
        <f t="shared" si="5"/>
        <v>6.13017724317816</v>
      </c>
      <c r="O1260" s="15">
        <f>E1260/1.345596</f>
        <v>1.0728563861300093</v>
      </c>
      <c r="P1260" s="15">
        <f>G1260/1.345596</f>
        <v>0.24948038481270346</v>
      </c>
      <c r="Q1260" s="15">
        <f t="shared" si="13"/>
        <v>1.3223367709427127</v>
      </c>
      <c r="R1260" s="27">
        <f t="shared" si="14"/>
        <v>0.82337600131730593</v>
      </c>
      <c r="S1260" s="5">
        <f>E1260/E$1204*100</f>
        <v>0.38453856651652402</v>
      </c>
      <c r="T1260" s="5">
        <f t="shared" ref="T1260:X1301" si="55">F1260/F$1204*100</f>
        <v>0.46076490783121565</v>
      </c>
      <c r="U1260" s="5">
        <f t="shared" si="55"/>
        <v>0.20354589479643928</v>
      </c>
      <c r="V1260" s="5">
        <f t="shared" si="55"/>
        <v>0.29248826016559087</v>
      </c>
      <c r="W1260" s="5">
        <f t="shared" si="55"/>
        <v>0.32929539200087304</v>
      </c>
      <c r="X1260" s="5">
        <f t="shared" si="55"/>
        <v>0.36966490992802509</v>
      </c>
      <c r="Y1260" s="12">
        <f t="shared" si="7"/>
        <v>4.300363681639551</v>
      </c>
    </row>
    <row r="1261" spans="1:25">
      <c r="A1261" s="7" t="s">
        <v>132</v>
      </c>
      <c r="B1261" t="s">
        <v>30</v>
      </c>
      <c r="E1261" s="6">
        <f>SUM(E507:E518)</f>
        <v>12.969532476730382</v>
      </c>
      <c r="F1261" s="6">
        <f t="shared" ref="F1261:J1261" si="56">SUM(F507:F518)</f>
        <v>2.1847298885096942</v>
      </c>
      <c r="G1261" s="6">
        <f t="shared" si="56"/>
        <v>2.5813526457371814</v>
      </c>
      <c r="H1261" s="6">
        <f t="shared" si="56"/>
        <v>0.6739308347845353</v>
      </c>
      <c r="I1261" s="6">
        <f t="shared" si="56"/>
        <v>15.550885122467571</v>
      </c>
      <c r="J1261" s="53">
        <f t="shared" si="56"/>
        <v>2.8586607232942298</v>
      </c>
      <c r="K1261" s="16">
        <f t="shared" si="2"/>
        <v>71.760335502619213</v>
      </c>
      <c r="L1261" s="16">
        <f t="shared" si="3"/>
        <v>14.282606735518394</v>
      </c>
      <c r="M1261" s="16">
        <f t="shared" si="4"/>
        <v>86.042942238137655</v>
      </c>
      <c r="N1261" s="59">
        <f t="shared" si="5"/>
        <v>57.477728767100821</v>
      </c>
      <c r="O1261" s="15">
        <f>E1261/2.035334</f>
        <v>6.372188779203011</v>
      </c>
      <c r="P1261" s="15">
        <f>G1261/2.035334</f>
        <v>1.2682698003065742</v>
      </c>
      <c r="Q1261" s="15">
        <f t="shared" si="13"/>
        <v>7.640458579509585</v>
      </c>
      <c r="R1261" s="27">
        <f t="shared" si="14"/>
        <v>5.103918978896437</v>
      </c>
      <c r="S1261" s="5">
        <f t="shared" ref="S1261:X1318" si="57">E1261/E$1204*100</f>
        <v>3.454680955677194</v>
      </c>
      <c r="T1261" s="5">
        <f t="shared" si="55"/>
        <v>3.2355280156894484</v>
      </c>
      <c r="U1261" s="5">
        <f t="shared" si="55"/>
        <v>1.5651594720177475</v>
      </c>
      <c r="V1261" s="5">
        <f t="shared" si="55"/>
        <v>0.84553248333190145</v>
      </c>
      <c r="W1261" s="5">
        <f t="shared" si="55"/>
        <v>2.8779550358879944</v>
      </c>
      <c r="X1261" s="5">
        <f t="shared" si="55"/>
        <v>1.9416551521234595</v>
      </c>
      <c r="Y1261" s="12">
        <f t="shared" si="7"/>
        <v>5.0243164172660144</v>
      </c>
    </row>
    <row r="1262" spans="1:25">
      <c r="A1262" s="7" t="s">
        <v>133</v>
      </c>
      <c r="B1262" t="s">
        <v>30</v>
      </c>
      <c r="E1262" s="6">
        <f>SUM(E519:E530)</f>
        <v>0.95054718965657203</v>
      </c>
      <c r="F1262" s="6">
        <f t="shared" ref="F1262:J1262" si="58">SUM(F519:F530)</f>
        <v>0.19031808026218078</v>
      </c>
      <c r="G1262" s="6">
        <f t="shared" si="58"/>
        <v>0.58303503140662682</v>
      </c>
      <c r="H1262" s="6">
        <f t="shared" si="58"/>
        <v>0.18424404632501662</v>
      </c>
      <c r="I1262" s="6">
        <f t="shared" si="58"/>
        <v>1.5335822210631977</v>
      </c>
      <c r="J1262" s="53">
        <f t="shared" si="58"/>
        <v>0.37456212658719723</v>
      </c>
      <c r="K1262" s="16">
        <f t="shared" si="2"/>
        <v>5.2593711734182387</v>
      </c>
      <c r="L1262" s="16">
        <f t="shared" si="3"/>
        <v>3.2259288866877665</v>
      </c>
      <c r="M1262" s="16">
        <f t="shared" si="4"/>
        <v>8.4853000601059989</v>
      </c>
      <c r="N1262" s="59">
        <f t="shared" si="5"/>
        <v>2.0334422867304722</v>
      </c>
      <c r="O1262" s="15">
        <f>E1262/0.69803</f>
        <v>1.3617569297259029</v>
      </c>
      <c r="P1262" s="15">
        <f>G1262/0.69803</f>
        <v>0.83525784193605834</v>
      </c>
      <c r="Q1262" s="15">
        <f t="shared" si="13"/>
        <v>2.1970147716619612</v>
      </c>
      <c r="R1262" s="27">
        <f t="shared" si="14"/>
        <v>0.52649908778984456</v>
      </c>
      <c r="S1262" s="5">
        <f t="shared" si="57"/>
        <v>0.25319627206846645</v>
      </c>
      <c r="T1262" s="5">
        <f t="shared" si="55"/>
        <v>0.28185611586088144</v>
      </c>
      <c r="U1262" s="5">
        <f t="shared" si="55"/>
        <v>0.3535134199626736</v>
      </c>
      <c r="V1262" s="5">
        <f t="shared" si="55"/>
        <v>0.23115773605775961</v>
      </c>
      <c r="W1262" s="5">
        <f t="shared" si="55"/>
        <v>0.28381539965725056</v>
      </c>
      <c r="X1262" s="5">
        <f t="shared" si="55"/>
        <v>0.25440951315141291</v>
      </c>
      <c r="Y1262" s="12">
        <f t="shared" si="7"/>
        <v>1.6303431842908094</v>
      </c>
    </row>
    <row r="1263" spans="1:25">
      <c r="A1263" s="7" t="s">
        <v>134</v>
      </c>
      <c r="B1263" t="s">
        <v>30</v>
      </c>
      <c r="E1263" s="6">
        <f>SUM(E531:E542)</f>
        <v>0.52752408661271111</v>
      </c>
      <c r="F1263" s="6">
        <f t="shared" ref="F1263:J1263" si="59">SUM(F531:F542)</f>
        <v>0.14337517806729974</v>
      </c>
      <c r="G1263" s="6">
        <f t="shared" si="59"/>
        <v>0.17072440657994878</v>
      </c>
      <c r="H1263" s="6">
        <f t="shared" si="59"/>
        <v>9.4549682200035609E-2</v>
      </c>
      <c r="I1263" s="6">
        <f t="shared" si="59"/>
        <v>0.69824849319265903</v>
      </c>
      <c r="J1263" s="53">
        <f t="shared" si="59"/>
        <v>0.23792486026733525</v>
      </c>
      <c r="K1263" s="16">
        <f t="shared" si="2"/>
        <v>2.9187872044701666</v>
      </c>
      <c r="L1263" s="16">
        <f t="shared" si="3"/>
        <v>0.94461698728489807</v>
      </c>
      <c r="M1263" s="16">
        <f t="shared" si="4"/>
        <v>3.8634041917550599</v>
      </c>
      <c r="N1263" s="59">
        <f t="shared" si="5"/>
        <v>1.9741702171852684</v>
      </c>
      <c r="O1263" s="15">
        <f>E1263/0.602095</f>
        <v>0.87614759566631684</v>
      </c>
      <c r="P1263" s="15">
        <f>G1263/0.602095</f>
        <v>0.28355061340809801</v>
      </c>
      <c r="Q1263" s="15">
        <f t="shared" si="13"/>
        <v>1.1596982090744148</v>
      </c>
      <c r="R1263" s="27">
        <f t="shared" si="14"/>
        <v>0.59259698225821889</v>
      </c>
      <c r="S1263" s="5">
        <f t="shared" si="57"/>
        <v>0.14051604550524041</v>
      </c>
      <c r="T1263" s="5">
        <f t="shared" si="55"/>
        <v>0.21233490136744346</v>
      </c>
      <c r="U1263" s="5">
        <f t="shared" si="55"/>
        <v>0.10351585340518477</v>
      </c>
      <c r="V1263" s="5">
        <f t="shared" si="55"/>
        <v>0.11862467698839987</v>
      </c>
      <c r="W1263" s="5">
        <f t="shared" si="55"/>
        <v>0.12922272600301676</v>
      </c>
      <c r="X1263" s="5">
        <f t="shared" si="55"/>
        <v>0.16160295868338248</v>
      </c>
      <c r="Y1263" s="12">
        <f t="shared" si="7"/>
        <v>3.089916065197603</v>
      </c>
    </row>
    <row r="1264" spans="1:25">
      <c r="A1264" s="7" t="s">
        <v>135</v>
      </c>
      <c r="B1264" t="s">
        <v>30</v>
      </c>
      <c r="E1264" s="6">
        <f>SUM(E543:E554)</f>
        <v>0.62311772554031819</v>
      </c>
      <c r="F1264" s="6">
        <f t="shared" ref="F1264:J1264" si="60">SUM(F543:F554)</f>
        <v>0.14136647068906963</v>
      </c>
      <c r="G1264" s="6">
        <f t="shared" si="60"/>
        <v>0.43972224451981645</v>
      </c>
      <c r="H1264" s="6">
        <f t="shared" si="60"/>
        <v>0.17016460180948514</v>
      </c>
      <c r="I1264" s="6">
        <f t="shared" si="60"/>
        <v>1.0628399700601348</v>
      </c>
      <c r="J1264" s="53">
        <f t="shared" si="60"/>
        <v>0.31153107249855522</v>
      </c>
      <c r="K1264" s="16">
        <f t="shared" si="2"/>
        <v>3.4477061623176501</v>
      </c>
      <c r="L1264" s="16">
        <f t="shared" si="3"/>
        <v>2.432980205826333</v>
      </c>
      <c r="M1264" s="16">
        <f t="shared" si="4"/>
        <v>5.8806863681439836</v>
      </c>
      <c r="N1264" s="59">
        <f t="shared" si="5"/>
        <v>1.0147259564913171</v>
      </c>
      <c r="O1264" s="15">
        <f>E1264/0.519445</f>
        <v>1.199583643196716</v>
      </c>
      <c r="P1264" s="15">
        <f>G1264/0.519445</f>
        <v>0.84652320172456452</v>
      </c>
      <c r="Q1264" s="15">
        <f t="shared" si="13"/>
        <v>2.0461068449212805</v>
      </c>
      <c r="R1264" s="27">
        <f t="shared" si="14"/>
        <v>0.35306044147215143</v>
      </c>
      <c r="S1264" s="5">
        <f t="shared" si="57"/>
        <v>0.16597922426512282</v>
      </c>
      <c r="T1264" s="5">
        <f t="shared" si="55"/>
        <v>0.20936005810111222</v>
      </c>
      <c r="U1264" s="5">
        <f t="shared" si="55"/>
        <v>0.26661813805395385</v>
      </c>
      <c r="V1264" s="5">
        <f t="shared" si="55"/>
        <v>0.21349327099591517</v>
      </c>
      <c r="W1264" s="5">
        <f t="shared" si="55"/>
        <v>0.19669656229138471</v>
      </c>
      <c r="X1264" s="5">
        <f t="shared" si="55"/>
        <v>0.21159765726459329</v>
      </c>
      <c r="Y1264" s="12">
        <f t="shared" si="7"/>
        <v>1.4170711927952893</v>
      </c>
    </row>
    <row r="1265" spans="1:25">
      <c r="A1265" s="7" t="s">
        <v>136</v>
      </c>
      <c r="B1265" t="s">
        <v>30</v>
      </c>
      <c r="E1265" s="6">
        <f>SUM(E555:E566)</f>
        <v>1.978249889156926</v>
      </c>
      <c r="F1265" s="6">
        <f t="shared" ref="F1265:J1265" si="61">SUM(F555:F566)</f>
        <v>0.42527129118356161</v>
      </c>
      <c r="G1265" s="6">
        <f t="shared" si="61"/>
        <v>0.20170345395201403</v>
      </c>
      <c r="H1265" s="6">
        <f t="shared" si="61"/>
        <v>0.10144410913675621</v>
      </c>
      <c r="I1265" s="6">
        <f t="shared" si="61"/>
        <v>2.1799533431089437</v>
      </c>
      <c r="J1265" s="53">
        <f t="shared" si="61"/>
        <v>0.52671540032031727</v>
      </c>
      <c r="K1265" s="16">
        <f t="shared" si="2"/>
        <v>10.945643261129206</v>
      </c>
      <c r="L1265" s="16">
        <f t="shared" si="3"/>
        <v>1.1160238469353527</v>
      </c>
      <c r="M1265" s="16">
        <f t="shared" si="4"/>
        <v>12.061667108064579</v>
      </c>
      <c r="N1265" s="59">
        <f t="shared" si="5"/>
        <v>9.8296194141938535</v>
      </c>
      <c r="O1265" s="15">
        <f>E1265/1.951269</f>
        <v>1.0138273549966335</v>
      </c>
      <c r="P1265" s="15">
        <f>G1265/1.951269</f>
        <v>0.1033703984186773</v>
      </c>
      <c r="Q1265" s="15">
        <f t="shared" si="13"/>
        <v>1.1171977534153108</v>
      </c>
      <c r="R1265" s="27">
        <f t="shared" si="14"/>
        <v>0.91045695657795611</v>
      </c>
      <c r="S1265" s="5">
        <f t="shared" si="57"/>
        <v>0.52694437751728884</v>
      </c>
      <c r="T1265" s="5">
        <f t="shared" si="55"/>
        <v>0.62981569672736826</v>
      </c>
      <c r="U1265" s="5">
        <f t="shared" si="55"/>
        <v>0.12229947427486547</v>
      </c>
      <c r="V1265" s="5">
        <f t="shared" si="55"/>
        <v>0.12727461794386821</v>
      </c>
      <c r="W1265" s="5">
        <f t="shared" si="55"/>
        <v>0.40343733828610157</v>
      </c>
      <c r="X1265" s="5">
        <f t="shared" si="55"/>
        <v>0.357754826377643</v>
      </c>
      <c r="Y1265" s="12">
        <f t="shared" si="7"/>
        <v>9.8077144956950448</v>
      </c>
    </row>
    <row r="1266" spans="1:25">
      <c r="A1266" s="7" t="s">
        <v>137</v>
      </c>
      <c r="B1266" t="s">
        <v>30</v>
      </c>
      <c r="E1266" s="6">
        <f>SUM(E567:E578)</f>
        <v>1.1001429836385364</v>
      </c>
      <c r="F1266" s="6">
        <f t="shared" ref="F1266:J1266" si="62">SUM(F567:F578)</f>
        <v>0.22091815699892087</v>
      </c>
      <c r="G1266" s="6">
        <f t="shared" si="62"/>
        <v>0.36015333460569715</v>
      </c>
      <c r="H1266" s="6">
        <f t="shared" si="62"/>
        <v>0.15534555020396676</v>
      </c>
      <c r="I1266" s="6">
        <f t="shared" si="62"/>
        <v>1.4602963182442332</v>
      </c>
      <c r="J1266" s="53">
        <f t="shared" si="62"/>
        <v>0.37626370720288765</v>
      </c>
      <c r="K1266" s="16">
        <f t="shared" si="2"/>
        <v>6.0870836900557519</v>
      </c>
      <c r="L1266" s="16">
        <f t="shared" si="3"/>
        <v>1.9927259652621927</v>
      </c>
      <c r="M1266" s="16">
        <f t="shared" si="4"/>
        <v>8.079809655317943</v>
      </c>
      <c r="N1266" s="59">
        <f t="shared" si="5"/>
        <v>4.094357724793559</v>
      </c>
      <c r="O1266" s="15">
        <f>E1266/0.699757</f>
        <v>1.5721786043419879</v>
      </c>
      <c r="P1266" s="15">
        <f>G1266/0.699757</f>
        <v>0.51468343239967185</v>
      </c>
      <c r="Q1266" s="15">
        <f t="shared" si="13"/>
        <v>2.0868620367416595</v>
      </c>
      <c r="R1266" s="27">
        <f t="shared" si="14"/>
        <v>1.057495171942316</v>
      </c>
      <c r="S1266" s="5">
        <f t="shared" si="57"/>
        <v>0.29304394903339492</v>
      </c>
      <c r="T1266" s="5">
        <f t="shared" si="55"/>
        <v>0.32717403185804256</v>
      </c>
      <c r="U1266" s="5">
        <f t="shared" si="55"/>
        <v>0.21837287670391259</v>
      </c>
      <c r="V1266" s="5">
        <f t="shared" si="55"/>
        <v>0.19490087418320137</v>
      </c>
      <c r="W1266" s="5">
        <f t="shared" si="55"/>
        <v>0.27025260040714782</v>
      </c>
      <c r="X1266" s="5">
        <f t="shared" si="55"/>
        <v>0.25556525812747338</v>
      </c>
      <c r="Y1266" s="12">
        <f t="shared" si="7"/>
        <v>3.0546516661937733</v>
      </c>
    </row>
    <row r="1267" spans="1:25">
      <c r="A1267" s="7" t="s">
        <v>138</v>
      </c>
      <c r="B1267" t="s">
        <v>30</v>
      </c>
      <c r="E1267" s="6">
        <f>SUM(E579:E590)</f>
        <v>19.849114373926238</v>
      </c>
      <c r="F1267" s="6">
        <f t="shared" ref="F1267:J1267" si="63">SUM(F579:F590)</f>
        <v>3.7448823101925002</v>
      </c>
      <c r="G1267" s="6">
        <f t="shared" si="63"/>
        <v>9.236605996372381</v>
      </c>
      <c r="H1267" s="6">
        <f t="shared" si="63"/>
        <v>3.8599585372168903</v>
      </c>
      <c r="I1267" s="6">
        <f t="shared" si="63"/>
        <v>29.08572037029862</v>
      </c>
      <c r="J1267" s="53">
        <f t="shared" si="63"/>
        <v>7.60484084740939</v>
      </c>
      <c r="K1267" s="16">
        <f t="shared" si="2"/>
        <v>109.82501562476477</v>
      </c>
      <c r="L1267" s="16">
        <f t="shared" si="3"/>
        <v>51.106078526300422</v>
      </c>
      <c r="M1267" s="16">
        <f t="shared" si="4"/>
        <v>160.9310941510652</v>
      </c>
      <c r="N1267" s="59">
        <f t="shared" si="5"/>
        <v>58.718937098464352</v>
      </c>
      <c r="O1267" s="15">
        <f>E1267/12.828837</f>
        <v>1.5472263287721433</v>
      </c>
      <c r="P1267" s="15">
        <f>G1267/12.828837</f>
        <v>0.71998778972500632</v>
      </c>
      <c r="Q1267" s="15">
        <f t="shared" si="13"/>
        <v>2.2672141184971495</v>
      </c>
      <c r="R1267" s="27">
        <f t="shared" si="14"/>
        <v>0.82723853904713696</v>
      </c>
      <c r="S1267" s="5">
        <f t="shared" si="57"/>
        <v>5.2871880723296902</v>
      </c>
      <c r="T1267" s="5">
        <f t="shared" si="55"/>
        <v>5.5460730838231918</v>
      </c>
      <c r="U1267" s="5">
        <f t="shared" si="55"/>
        <v>5.6004596614848037</v>
      </c>
      <c r="V1267" s="5">
        <f t="shared" si="55"/>
        <v>4.8428119906023088</v>
      </c>
      <c r="W1267" s="5">
        <f t="shared" si="55"/>
        <v>5.3828058501436908</v>
      </c>
      <c r="X1267" s="5">
        <f t="shared" si="55"/>
        <v>5.1653483367678321</v>
      </c>
      <c r="Y1267" s="12">
        <f t="shared" si="7"/>
        <v>2.1489619002609675</v>
      </c>
    </row>
    <row r="1268" spans="1:25">
      <c r="A1268" s="7" t="s">
        <v>139</v>
      </c>
      <c r="B1268" t="s">
        <v>30</v>
      </c>
      <c r="E1268" s="6">
        <f>SUM(E591:E602)</f>
        <v>7.187650237319513</v>
      </c>
      <c r="F1268" s="6">
        <f t="shared" ref="F1268:J1268" si="64">SUM(F591:F602)</f>
        <v>1.2966907604198616</v>
      </c>
      <c r="G1268" s="6">
        <f t="shared" si="64"/>
        <v>1.8265528936637492</v>
      </c>
      <c r="H1268" s="6">
        <f t="shared" si="64"/>
        <v>0.63377717495323616</v>
      </c>
      <c r="I1268" s="6">
        <f t="shared" si="64"/>
        <v>9.0142031309832618</v>
      </c>
      <c r="J1268" s="53">
        <f t="shared" si="64"/>
        <v>1.9304679353730987</v>
      </c>
      <c r="K1268" s="16">
        <f t="shared" si="2"/>
        <v>39.769220165101821</v>
      </c>
      <c r="L1268" s="16">
        <f t="shared" si="3"/>
        <v>10.106304810737045</v>
      </c>
      <c r="M1268" s="16">
        <f t="shared" si="4"/>
        <v>49.875524975838864</v>
      </c>
      <c r="N1268" s="59">
        <f t="shared" si="5"/>
        <v>29.662915354364777</v>
      </c>
      <c r="O1268" s="15">
        <f>E1268/1.283566</f>
        <v>5.5997511910719924</v>
      </c>
      <c r="P1268" s="15">
        <f>G1268/1.283566</f>
        <v>1.4230299756021501</v>
      </c>
      <c r="Q1268" s="15">
        <f t="shared" si="13"/>
        <v>7.0227811666741422</v>
      </c>
      <c r="R1268" s="27">
        <f t="shared" si="14"/>
        <v>4.1767212154698425</v>
      </c>
      <c r="S1268" s="5">
        <f t="shared" si="57"/>
        <v>1.9145669618768162</v>
      </c>
      <c r="T1268" s="5">
        <f t="shared" si="55"/>
        <v>1.9203652154390805</v>
      </c>
      <c r="U1268" s="5">
        <f t="shared" si="55"/>
        <v>1.1074994218168182</v>
      </c>
      <c r="V1268" s="5">
        <f t="shared" si="55"/>
        <v>0.79515457812316082</v>
      </c>
      <c r="W1268" s="5">
        <f t="shared" si="55"/>
        <v>1.6682311708321671</v>
      </c>
      <c r="X1268" s="5">
        <f t="shared" si="55"/>
        <v>1.3112094702889014</v>
      </c>
      <c r="Y1268" s="12">
        <f t="shared" si="7"/>
        <v>3.9350901155138902</v>
      </c>
    </row>
    <row r="1269" spans="1:25">
      <c r="A1269" s="7" t="s">
        <v>140</v>
      </c>
      <c r="B1269" t="s">
        <v>30</v>
      </c>
      <c r="E1269" s="6">
        <f>SUM(E603:E614)</f>
        <v>0.923148185541802</v>
      </c>
      <c r="F1269" s="6">
        <f t="shared" ref="F1269:J1269" si="65">SUM(F603:F614)</f>
        <v>0.17461549486804609</v>
      </c>
      <c r="G1269" s="6">
        <f t="shared" si="65"/>
        <v>0.3160204554333147</v>
      </c>
      <c r="H1269" s="6">
        <f t="shared" si="65"/>
        <v>0.10956652531055322</v>
      </c>
      <c r="I1269" s="6">
        <f t="shared" si="65"/>
        <v>1.2391686409751166</v>
      </c>
      <c r="J1269" s="53">
        <f t="shared" si="65"/>
        <v>0.28418202017859928</v>
      </c>
      <c r="K1269" s="16">
        <f t="shared" ref="K1269:K1318" si="66">E1269/0.180734</f>
        <v>5.1077726689045893</v>
      </c>
      <c r="L1269" s="16">
        <f t="shared" ref="L1269:L1318" si="67">G1269/0.180734</f>
        <v>1.7485390431978194</v>
      </c>
      <c r="M1269" s="16">
        <f t="shared" ref="M1269:M1318" si="68">I1269/0.180734</f>
        <v>6.856311712102408</v>
      </c>
      <c r="N1269" s="59">
        <f t="shared" ref="N1269:N1318" si="69">K1269-L1269</f>
        <v>3.3592336257067696</v>
      </c>
      <c r="O1269" s="15">
        <f>E1269/0.568593</f>
        <v>1.623565864408816</v>
      </c>
      <c r="P1269" s="15">
        <f>G1269/0.568593</f>
        <v>0.5557937847165102</v>
      </c>
      <c r="Q1269" s="15">
        <f t="shared" si="13"/>
        <v>2.1793596491253262</v>
      </c>
      <c r="R1269" s="27">
        <f t="shared" si="14"/>
        <v>1.0677720796923058</v>
      </c>
      <c r="S1269" s="5">
        <f t="shared" si="57"/>
        <v>0.24589802767225211</v>
      </c>
      <c r="T1269" s="5">
        <f t="shared" si="55"/>
        <v>0.25860099621030713</v>
      </c>
      <c r="U1269" s="5">
        <f t="shared" si="55"/>
        <v>0.19161365262883753</v>
      </c>
      <c r="V1269" s="5">
        <f t="shared" si="55"/>
        <v>0.13746522855791068</v>
      </c>
      <c r="W1269" s="5">
        <f t="shared" si="55"/>
        <v>0.22932917338938796</v>
      </c>
      <c r="X1269" s="5">
        <f t="shared" si="55"/>
        <v>0.19302167589330871</v>
      </c>
      <c r="Y1269" s="12">
        <f t="shared" si="7"/>
        <v>2.9211659235033309</v>
      </c>
    </row>
    <row r="1270" spans="1:25">
      <c r="A1270" s="7" t="s">
        <v>84</v>
      </c>
      <c r="B1270" t="s">
        <v>30</v>
      </c>
      <c r="E1270" s="6">
        <f>SUM(E615:E626)</f>
        <v>0.49761614196955811</v>
      </c>
      <c r="F1270" s="6">
        <f t="shared" ref="F1270:J1270" si="70">SUM(F615:F626)</f>
        <v>0.11800758544910707</v>
      </c>
      <c r="G1270" s="6">
        <f t="shared" si="70"/>
        <v>7.2059815201253735E-2</v>
      </c>
      <c r="H1270" s="6">
        <f t="shared" si="70"/>
        <v>4.7193383773848387E-2</v>
      </c>
      <c r="I1270" s="6">
        <f t="shared" si="70"/>
        <v>0.56967595717081221</v>
      </c>
      <c r="J1270" s="53">
        <f t="shared" si="70"/>
        <v>0.16520096922295543</v>
      </c>
      <c r="K1270" s="16">
        <f t="shared" si="66"/>
        <v>2.7533067489767178</v>
      </c>
      <c r="L1270" s="16">
        <f t="shared" si="67"/>
        <v>0.39870647028923023</v>
      </c>
      <c r="M1270" s="16">
        <f t="shared" si="68"/>
        <v>3.15201321926595</v>
      </c>
      <c r="N1270" s="59">
        <f t="shared" si="69"/>
        <v>2.3546002786874878</v>
      </c>
      <c r="O1270" s="15">
        <f>E1270/0.774769</f>
        <v>0.64227678439581104</v>
      </c>
      <c r="P1270" s="15">
        <f>G1270/0.774769</f>
        <v>9.300812913430162E-2</v>
      </c>
      <c r="Q1270" s="15">
        <f t="shared" si="13"/>
        <v>0.73528491353011272</v>
      </c>
      <c r="R1270" s="27">
        <f t="shared" si="14"/>
        <v>0.54926865526150936</v>
      </c>
      <c r="S1270" s="5">
        <f t="shared" si="57"/>
        <v>0.13254949721465809</v>
      </c>
      <c r="T1270" s="5">
        <f t="shared" si="55"/>
        <v>0.17476615795507217</v>
      </c>
      <c r="U1270" s="5">
        <f t="shared" si="55"/>
        <v>4.3692248906922068E-2</v>
      </c>
      <c r="V1270" s="5">
        <f t="shared" si="55"/>
        <v>5.9210139853439391E-2</v>
      </c>
      <c r="W1270" s="5">
        <f t="shared" si="55"/>
        <v>0.1054281976139954</v>
      </c>
      <c r="X1270" s="5">
        <f t="shared" si="55"/>
        <v>0.11220754894547369</v>
      </c>
      <c r="Y1270" s="12">
        <f t="shared" ref="Y1270:Y1318" si="71">E1270/G1270</f>
        <v>6.9055983640782408</v>
      </c>
    </row>
    <row r="1271" spans="1:25">
      <c r="A1271" s="7" t="s">
        <v>141</v>
      </c>
      <c r="B1271" t="s">
        <v>30</v>
      </c>
      <c r="E1271" s="6">
        <f>SUM(E627:E638)</f>
        <v>2.1500137558550958</v>
      </c>
      <c r="F1271" s="6">
        <f t="shared" ref="F1271:J1271" si="72">SUM(F627:F638)</f>
        <v>0.45095556909499779</v>
      </c>
      <c r="G1271" s="6">
        <f t="shared" si="72"/>
        <v>1.0850990298168062</v>
      </c>
      <c r="H1271" s="6">
        <f t="shared" si="72"/>
        <v>0.67123388573975373</v>
      </c>
      <c r="I1271" s="6">
        <f t="shared" si="72"/>
        <v>3.2351127856719009</v>
      </c>
      <c r="J1271" s="53">
        <f t="shared" si="72"/>
        <v>1.1221894548347509</v>
      </c>
      <c r="K1271" s="16">
        <f t="shared" si="66"/>
        <v>11.8960115742201</v>
      </c>
      <c r="L1271" s="16">
        <f t="shared" si="67"/>
        <v>6.0038455952770713</v>
      </c>
      <c r="M1271" s="16">
        <f t="shared" si="68"/>
        <v>17.899857169497167</v>
      </c>
      <c r="N1271" s="59">
        <f t="shared" si="69"/>
        <v>5.8921659789430292</v>
      </c>
      <c r="O1271" s="15">
        <f>E1271/1.3161</f>
        <v>1.633624918968996</v>
      </c>
      <c r="P1271" s="15">
        <f>G1271/1.3161</f>
        <v>0.82448068521906093</v>
      </c>
      <c r="Q1271" s="15">
        <f t="shared" si="13"/>
        <v>2.4581056041880567</v>
      </c>
      <c r="R1271" s="27">
        <f t="shared" si="14"/>
        <v>0.80914423374993505</v>
      </c>
      <c r="S1271" s="5">
        <f t="shared" si="57"/>
        <v>0.572696941090439</v>
      </c>
      <c r="T1271" s="5">
        <f t="shared" si="55"/>
        <v>0.66785344280402092</v>
      </c>
      <c r="U1271" s="5">
        <f t="shared" si="55"/>
        <v>0.65793142498359714</v>
      </c>
      <c r="V1271" s="5">
        <f t="shared" si="55"/>
        <v>0.8421488155939757</v>
      </c>
      <c r="W1271" s="5">
        <f t="shared" si="55"/>
        <v>0.59871248870191118</v>
      </c>
      <c r="X1271" s="5">
        <f t="shared" si="55"/>
        <v>0.76221180040127645</v>
      </c>
      <c r="Y1271" s="12">
        <f t="shared" si="71"/>
        <v>1.9813986528198038</v>
      </c>
    </row>
    <row r="1272" spans="1:25">
      <c r="A1272" s="7" t="s">
        <v>142</v>
      </c>
      <c r="B1272" t="s">
        <v>30</v>
      </c>
      <c r="E1272" s="6">
        <f>SUM(E639:E650)</f>
        <v>5.9282921469266245</v>
      </c>
      <c r="F1272" s="6">
        <f t="shared" ref="F1272:J1272" si="73">SUM(F639:F650)</f>
        <v>1.1534612761042877</v>
      </c>
      <c r="G1272" s="6">
        <f t="shared" si="73"/>
        <v>0.89095056502880943</v>
      </c>
      <c r="H1272" s="6">
        <f t="shared" si="73"/>
        <v>0.25727004086547201</v>
      </c>
      <c r="I1272" s="6">
        <f t="shared" si="73"/>
        <v>6.8192427119554333</v>
      </c>
      <c r="J1272" s="53">
        <f t="shared" si="73"/>
        <v>1.41073131696976</v>
      </c>
      <c r="K1272" s="16">
        <f t="shared" si="66"/>
        <v>32.801200365878167</v>
      </c>
      <c r="L1272" s="16">
        <f t="shared" si="67"/>
        <v>4.9296234523045435</v>
      </c>
      <c r="M1272" s="16">
        <f t="shared" si="68"/>
        <v>37.730823818182706</v>
      </c>
      <c r="N1272" s="59">
        <f t="shared" si="69"/>
        <v>27.871576913573623</v>
      </c>
      <c r="O1272" s="15">
        <f>E1272/5.564635</f>
        <v>1.0653514825189117</v>
      </c>
      <c r="P1272" s="15">
        <f>G1272/5.564635</f>
        <v>0.16010943485580087</v>
      </c>
      <c r="Q1272" s="15">
        <f t="shared" si="13"/>
        <v>1.2254609173747126</v>
      </c>
      <c r="R1272" s="27">
        <f t="shared" si="14"/>
        <v>0.90524204766311078</v>
      </c>
      <c r="S1272" s="5">
        <f t="shared" si="57"/>
        <v>1.5791130494814238</v>
      </c>
      <c r="T1272" s="5">
        <f t="shared" si="55"/>
        <v>1.7082460827201544</v>
      </c>
      <c r="U1272" s="5">
        <f t="shared" si="55"/>
        <v>0.5402127904752706</v>
      </c>
      <c r="V1272" s="5">
        <f t="shared" si="55"/>
        <v>0.32277819223011162</v>
      </c>
      <c r="W1272" s="5">
        <f t="shared" si="55"/>
        <v>1.2620165186263383</v>
      </c>
      <c r="X1272" s="5">
        <f t="shared" si="55"/>
        <v>0.95819476146149096</v>
      </c>
      <c r="Y1272" s="12">
        <f t="shared" si="71"/>
        <v>6.6538957150051639</v>
      </c>
    </row>
    <row r="1273" spans="1:25">
      <c r="A1273" s="7" t="s">
        <v>143</v>
      </c>
      <c r="B1273" t="s">
        <v>30</v>
      </c>
      <c r="E1273" s="6">
        <f>SUM(E651:E662)</f>
        <v>3.1513597251698116</v>
      </c>
      <c r="F1273" s="6">
        <f t="shared" ref="F1273:J1273" si="74">SUM(F651:F662)</f>
        <v>0.54250281465028516</v>
      </c>
      <c r="G1273" s="6">
        <f t="shared" si="74"/>
        <v>2.0797043748843045</v>
      </c>
      <c r="H1273" s="6">
        <f t="shared" si="74"/>
        <v>0.5014244143371791</v>
      </c>
      <c r="I1273" s="6">
        <f t="shared" si="74"/>
        <v>5.2310641000541116</v>
      </c>
      <c r="J1273" s="53">
        <f t="shared" si="74"/>
        <v>1.0439272289874637</v>
      </c>
      <c r="K1273" s="16">
        <f t="shared" si="66"/>
        <v>17.436452052020158</v>
      </c>
      <c r="L1273" s="16">
        <f t="shared" si="67"/>
        <v>11.506990244692778</v>
      </c>
      <c r="M1273" s="16">
        <f t="shared" si="68"/>
        <v>28.943442296712913</v>
      </c>
      <c r="N1273" s="59">
        <f t="shared" si="69"/>
        <v>5.9294618073273799</v>
      </c>
      <c r="O1273" s="15">
        <f>E1273/1.555908</f>
        <v>2.0254152078206498</v>
      </c>
      <c r="P1273" s="15">
        <f>G1273/1.555908</f>
        <v>1.3366499657333881</v>
      </c>
      <c r="Q1273" s="15">
        <f t="shared" si="13"/>
        <v>3.3620651735540381</v>
      </c>
      <c r="R1273" s="27">
        <f t="shared" si="14"/>
        <v>0.68876524208726164</v>
      </c>
      <c r="S1273" s="5">
        <f t="shared" si="57"/>
        <v>0.83942443157186653</v>
      </c>
      <c r="T1273" s="5">
        <f t="shared" si="55"/>
        <v>0.80343252711608115</v>
      </c>
      <c r="U1273" s="5">
        <f t="shared" si="55"/>
        <v>1.2609935363625364</v>
      </c>
      <c r="V1273" s="5">
        <f t="shared" si="55"/>
        <v>0.62910110114387097</v>
      </c>
      <c r="W1273" s="5">
        <f t="shared" si="55"/>
        <v>0.96809713088632088</v>
      </c>
      <c r="X1273" s="5">
        <f t="shared" si="55"/>
        <v>0.70905465139272861</v>
      </c>
      <c r="Y1273" s="12">
        <f t="shared" si="71"/>
        <v>1.5152921555714494</v>
      </c>
    </row>
    <row r="1274" spans="1:25">
      <c r="A1274" s="7" t="s">
        <v>144</v>
      </c>
      <c r="B1274" t="s">
        <v>30</v>
      </c>
      <c r="E1274" s="6">
        <f>SUM(E663:E674)</f>
        <v>5.965503045554021</v>
      </c>
      <c r="F1274" s="6">
        <f t="shared" ref="F1274:J1274" si="75">SUM(F663:F674)</f>
        <v>1.0531187429419255</v>
      </c>
      <c r="G1274" s="6">
        <f t="shared" si="75"/>
        <v>2.6118755345192581</v>
      </c>
      <c r="H1274" s="6">
        <f t="shared" si="75"/>
        <v>1.2640291623886009</v>
      </c>
      <c r="I1274" s="6">
        <f t="shared" si="75"/>
        <v>8.5773785800732814</v>
      </c>
      <c r="J1274" s="53">
        <f t="shared" si="75"/>
        <v>2.3171479053305255</v>
      </c>
      <c r="K1274" s="16">
        <f t="shared" si="66"/>
        <v>33.007088016388842</v>
      </c>
      <c r="L1274" s="16">
        <f t="shared" si="67"/>
        <v>14.451489672774676</v>
      </c>
      <c r="M1274" s="16">
        <f t="shared" si="68"/>
        <v>47.458577689163526</v>
      </c>
      <c r="N1274" s="59">
        <f t="shared" si="69"/>
        <v>18.555598343614164</v>
      </c>
      <c r="O1274" s="15">
        <f>E1274/3.279833</f>
        <v>1.8188435342756846</v>
      </c>
      <c r="P1274" s="15">
        <f>G1274/3.279833</f>
        <v>0.796344062188306</v>
      </c>
      <c r="Q1274" s="15">
        <f t="shared" si="13"/>
        <v>2.6151875964639908</v>
      </c>
      <c r="R1274" s="27">
        <f t="shared" si="14"/>
        <v>1.0224994720873786</v>
      </c>
      <c r="S1274" s="5">
        <f t="shared" si="57"/>
        <v>1.5890248780737299</v>
      </c>
      <c r="T1274" s="5">
        <f t="shared" si="55"/>
        <v>1.5596414067281321</v>
      </c>
      <c r="U1274" s="5">
        <f t="shared" si="55"/>
        <v>1.583666508849582</v>
      </c>
      <c r="V1274" s="5">
        <f t="shared" si="55"/>
        <v>1.5858863573441917</v>
      </c>
      <c r="W1274" s="5">
        <f t="shared" si="55"/>
        <v>1.5873893791148217</v>
      </c>
      <c r="X1274" s="5">
        <f t="shared" si="55"/>
        <v>1.5738496464290015</v>
      </c>
      <c r="Y1274" s="12">
        <f t="shared" si="71"/>
        <v>2.2839920841220449</v>
      </c>
    </row>
    <row r="1275" spans="1:25">
      <c r="A1275" s="7" t="s">
        <v>145</v>
      </c>
      <c r="B1275" t="s">
        <v>30</v>
      </c>
      <c r="E1275" s="6">
        <f>SUM(E675:E686)</f>
        <v>0.64830755543521934</v>
      </c>
      <c r="F1275" s="6">
        <f t="shared" ref="F1275:J1275" si="76">SUM(F675:F686)</f>
        <v>0.24387414449620501</v>
      </c>
      <c r="G1275" s="6">
        <f t="shared" si="76"/>
        <v>0.20592997147683587</v>
      </c>
      <c r="H1275" s="6">
        <f t="shared" si="76"/>
        <v>0.11516797211282109</v>
      </c>
      <c r="I1275" s="6">
        <f t="shared" si="76"/>
        <v>0.85423752691205435</v>
      </c>
      <c r="J1275" s="53">
        <f t="shared" si="76"/>
        <v>0.35904211660902585</v>
      </c>
      <c r="K1275" s="16">
        <f t="shared" si="66"/>
        <v>3.5870813208096943</v>
      </c>
      <c r="L1275" s="16">
        <f t="shared" si="67"/>
        <v>1.1394091398233639</v>
      </c>
      <c r="M1275" s="16">
        <f t="shared" si="68"/>
        <v>4.7264904606330536</v>
      </c>
      <c r="N1275" s="59">
        <f t="shared" si="69"/>
        <v>2.4476721809863307</v>
      </c>
      <c r="O1275" s="15">
        <f>E1275/0.514453</f>
        <v>1.260188113268305</v>
      </c>
      <c r="P1275" s="15">
        <f>G1275/0.514453</f>
        <v>0.40028918380655931</v>
      </c>
      <c r="Q1275" s="15">
        <f t="shared" si="13"/>
        <v>1.6604772970748645</v>
      </c>
      <c r="R1275" s="27">
        <f t="shared" si="14"/>
        <v>0.85989892946174573</v>
      </c>
      <c r="S1275" s="5">
        <f t="shared" si="57"/>
        <v>0.17268901320861768</v>
      </c>
      <c r="T1275" s="5">
        <f t="shared" si="55"/>
        <v>0.36117125094948171</v>
      </c>
      <c r="U1275" s="5">
        <f t="shared" si="55"/>
        <v>0.12486215161712946</v>
      </c>
      <c r="V1275" s="5">
        <f t="shared" si="55"/>
        <v>0.14449296045637372</v>
      </c>
      <c r="W1275" s="5">
        <f t="shared" si="55"/>
        <v>0.15809114227646945</v>
      </c>
      <c r="X1275" s="5">
        <f t="shared" si="55"/>
        <v>0.24386803577721167</v>
      </c>
      <c r="Y1275" s="12">
        <f t="shared" si="71"/>
        <v>3.1481942661665667</v>
      </c>
    </row>
    <row r="1276" spans="1:25">
      <c r="A1276" s="7" t="s">
        <v>146</v>
      </c>
      <c r="B1276" t="s">
        <v>30</v>
      </c>
      <c r="E1276" s="6">
        <f>SUM(E687:E698)</f>
        <v>7.1142740067330958</v>
      </c>
      <c r="F1276" s="6">
        <f t="shared" ref="F1276:J1276" si="77">SUM(F687:F698)</f>
        <v>1.2046456318295349</v>
      </c>
      <c r="G1276" s="6">
        <f t="shared" si="77"/>
        <v>2.3511070978495385</v>
      </c>
      <c r="H1276" s="6">
        <f t="shared" si="77"/>
        <v>0.66920935724100195</v>
      </c>
      <c r="I1276" s="6">
        <f t="shared" si="77"/>
        <v>9.4653811045826366</v>
      </c>
      <c r="J1276" s="53">
        <f t="shared" si="77"/>
        <v>1.8738549890705356</v>
      </c>
      <c r="K1276" s="16">
        <f t="shared" si="66"/>
        <v>39.363229977387185</v>
      </c>
      <c r="L1276" s="16">
        <f t="shared" si="67"/>
        <v>13.008659675819372</v>
      </c>
      <c r="M1276" s="16">
        <f t="shared" si="68"/>
        <v>52.371889653206573</v>
      </c>
      <c r="N1276" s="59">
        <f t="shared" si="69"/>
        <v>26.354570301567811</v>
      </c>
      <c r="O1276" s="15">
        <f>E1276/1.589934</f>
        <v>4.4745719047036516</v>
      </c>
      <c r="P1276" s="15">
        <f>G1276/1.589934</f>
        <v>1.4787450912110431</v>
      </c>
      <c r="Q1276" s="15">
        <f t="shared" si="13"/>
        <v>5.9533169959146948</v>
      </c>
      <c r="R1276" s="27">
        <f t="shared" si="14"/>
        <v>2.9958268134926085</v>
      </c>
      <c r="S1276" s="5">
        <f t="shared" si="57"/>
        <v>1.8950218112045707</v>
      </c>
      <c r="T1276" s="5">
        <f t="shared" si="55"/>
        <v>1.7840487793304074</v>
      </c>
      <c r="U1276" s="5">
        <f t="shared" si="55"/>
        <v>1.4255539823294738</v>
      </c>
      <c r="V1276" s="5">
        <f t="shared" si="55"/>
        <v>0.83960878548884921</v>
      </c>
      <c r="W1276" s="5">
        <f t="shared" si="55"/>
        <v>1.7517293068531232</v>
      </c>
      <c r="X1276" s="5">
        <f t="shared" si="55"/>
        <v>1.2727569117290354</v>
      </c>
      <c r="Y1276" s="12">
        <f t="shared" si="71"/>
        <v>3.0259251112976653</v>
      </c>
    </row>
    <row r="1277" spans="1:25">
      <c r="A1277" s="7" t="s">
        <v>147</v>
      </c>
      <c r="B1277" t="s">
        <v>30</v>
      </c>
      <c r="E1277" s="6">
        <f>SUM(E699:E710)</f>
        <v>1.3197137410915607</v>
      </c>
      <c r="F1277" s="6">
        <f t="shared" ref="F1277:J1277" si="78">SUM(F699:F710)</f>
        <v>0.23599790626786998</v>
      </c>
      <c r="G1277" s="6">
        <f t="shared" si="78"/>
        <v>0.5473789616421072</v>
      </c>
      <c r="H1277" s="6">
        <f t="shared" si="78"/>
        <v>0.14392168974656211</v>
      </c>
      <c r="I1277" s="6">
        <f t="shared" si="78"/>
        <v>1.8670927027336679</v>
      </c>
      <c r="J1277" s="53">
        <f t="shared" si="78"/>
        <v>0.37991959601443165</v>
      </c>
      <c r="K1277" s="16">
        <f t="shared" si="66"/>
        <v>7.3019672064556786</v>
      </c>
      <c r="L1277" s="16">
        <f t="shared" si="67"/>
        <v>3.0286440937626966</v>
      </c>
      <c r="M1277" s="16">
        <f t="shared" si="68"/>
        <v>10.330611300218376</v>
      </c>
      <c r="N1277" s="59">
        <f t="shared" si="69"/>
        <v>4.2733231126929816</v>
      </c>
      <c r="O1277" s="15">
        <f>E1277/0.862477</f>
        <v>1.5301436920538873</v>
      </c>
      <c r="P1277" s="15">
        <f>G1277/0.862477</f>
        <v>0.63465919861295683</v>
      </c>
      <c r="Q1277" s="15">
        <f t="shared" si="13"/>
        <v>2.1648028906668442</v>
      </c>
      <c r="R1277" s="27">
        <f t="shared" si="14"/>
        <v>0.89548449344093051</v>
      </c>
      <c r="S1277" s="5">
        <f t="shared" si="57"/>
        <v>0.35153078466587018</v>
      </c>
      <c r="T1277" s="5">
        <f t="shared" si="55"/>
        <v>0.34950674744264043</v>
      </c>
      <c r="U1277" s="5">
        <f t="shared" si="55"/>
        <v>0.33189396575171048</v>
      </c>
      <c r="V1277" s="5">
        <f t="shared" si="55"/>
        <v>0.18056817918954574</v>
      </c>
      <c r="W1277" s="5">
        <f t="shared" si="55"/>
        <v>0.34553717064880796</v>
      </c>
      <c r="X1277" s="5">
        <f t="shared" si="55"/>
        <v>0.25804840531898232</v>
      </c>
      <c r="Y1277" s="12">
        <f t="shared" si="71"/>
        <v>2.4109690608723637</v>
      </c>
    </row>
    <row r="1278" spans="1:25">
      <c r="A1278" s="7" t="s">
        <v>148</v>
      </c>
      <c r="B1278" t="s">
        <v>30</v>
      </c>
      <c r="E1278" s="6">
        <f>SUM(E711:E722)</f>
        <v>1.7046281237589951</v>
      </c>
      <c r="F1278" s="6">
        <f t="shared" ref="F1278:J1278" si="79">SUM(F711:F722)</f>
        <v>0.3944736813087123</v>
      </c>
      <c r="G1278" s="6">
        <f t="shared" si="79"/>
        <v>1.7659470210622794</v>
      </c>
      <c r="H1278" s="6">
        <f t="shared" si="79"/>
        <v>2.3780666883772961</v>
      </c>
      <c r="I1278" s="6">
        <f t="shared" si="79"/>
        <v>3.4705751448212743</v>
      </c>
      <c r="J1278" s="53">
        <f t="shared" si="79"/>
        <v>2.7725403696860091</v>
      </c>
      <c r="K1278" s="16">
        <f t="shared" si="66"/>
        <v>9.4316958832261495</v>
      </c>
      <c r="L1278" s="16">
        <f t="shared" si="67"/>
        <v>9.7709729274086747</v>
      </c>
      <c r="M1278" s="16">
        <f t="shared" si="68"/>
        <v>19.202668810634822</v>
      </c>
      <c r="N1278" s="59">
        <f t="shared" si="69"/>
        <v>-0.33927704418252524</v>
      </c>
      <c r="O1278" s="15">
        <f>E1278/1.167764</f>
        <v>1.4597368336059298</v>
      </c>
      <c r="P1278" s="15">
        <f>G1278/1.167764</f>
        <v>1.5122464993459974</v>
      </c>
      <c r="Q1278" s="15">
        <f t="shared" si="13"/>
        <v>2.9719833329519272</v>
      </c>
      <c r="R1278" s="27">
        <f t="shared" si="14"/>
        <v>-5.2509665740067657E-2</v>
      </c>
      <c r="S1278" s="5">
        <f t="shared" si="57"/>
        <v>0.45406003078582446</v>
      </c>
      <c r="T1278" s="5">
        <f t="shared" si="55"/>
        <v>0.58420523930174917</v>
      </c>
      <c r="U1278" s="5">
        <f t="shared" si="55"/>
        <v>1.0707520770792682</v>
      </c>
      <c r="V1278" s="5">
        <f t="shared" si="55"/>
        <v>2.9835890105775977</v>
      </c>
      <c r="W1278" s="5">
        <f t="shared" si="55"/>
        <v>0.64228879171870557</v>
      </c>
      <c r="X1278" s="5">
        <f t="shared" si="55"/>
        <v>1.8831606176292082</v>
      </c>
      <c r="Y1278" s="12">
        <f t="shared" si="71"/>
        <v>0.96527704592949859</v>
      </c>
    </row>
    <row r="1279" spans="1:25">
      <c r="A1279" s="7" t="s">
        <v>149</v>
      </c>
      <c r="B1279" t="s">
        <v>30</v>
      </c>
      <c r="E1279" s="6">
        <f>SUM(E723:E734)</f>
        <v>19.775896012490307</v>
      </c>
      <c r="F1279" s="6">
        <f t="shared" ref="F1279:J1279" si="80">SUM(F723:F734)</f>
        <v>3.9263743397876141</v>
      </c>
      <c r="G1279" s="6">
        <f t="shared" si="80"/>
        <v>4.9065755018864836</v>
      </c>
      <c r="H1279" s="6">
        <f t="shared" si="80"/>
        <v>2.2366583053481413</v>
      </c>
      <c r="I1279" s="6">
        <f t="shared" si="80"/>
        <v>24.682471514376783</v>
      </c>
      <c r="J1279" s="53">
        <f t="shared" si="80"/>
        <v>6.163032645135762</v>
      </c>
      <c r="K1279" s="16">
        <f t="shared" si="66"/>
        <v>109.41989892599237</v>
      </c>
      <c r="L1279" s="16">
        <f t="shared" si="67"/>
        <v>27.148049077021941</v>
      </c>
      <c r="M1279" s="16">
        <f t="shared" si="68"/>
        <v>136.56794800301427</v>
      </c>
      <c r="N1279" s="59">
        <f t="shared" si="69"/>
        <v>82.271849848970433</v>
      </c>
      <c r="O1279" s="15">
        <f>E1279/18.897109</f>
        <v>1.0465037806836117</v>
      </c>
      <c r="P1279" s="15">
        <f>G1279/18.897109</f>
        <v>0.25964688576895456</v>
      </c>
      <c r="Q1279" s="15">
        <f t="shared" si="13"/>
        <v>1.3061506664525662</v>
      </c>
      <c r="R1279" s="27">
        <f t="shared" si="14"/>
        <v>0.78685689491465716</v>
      </c>
      <c r="S1279" s="5">
        <f t="shared" si="57"/>
        <v>5.2676849730998274</v>
      </c>
      <c r="T1279" s="5">
        <f t="shared" si="55"/>
        <v>5.8148580487141608</v>
      </c>
      <c r="U1279" s="5">
        <f t="shared" si="55"/>
        <v>2.9750189826368083</v>
      </c>
      <c r="V1279" s="5">
        <f t="shared" si="55"/>
        <v>2.8061740963233528</v>
      </c>
      <c r="W1279" s="5">
        <f t="shared" si="55"/>
        <v>4.5679099699818879</v>
      </c>
      <c r="X1279" s="5">
        <f t="shared" si="55"/>
        <v>4.1860455809331327</v>
      </c>
      <c r="Y1279" s="12">
        <f t="shared" si="71"/>
        <v>4.0304884750854963</v>
      </c>
    </row>
    <row r="1280" spans="1:25">
      <c r="A1280" s="7" t="s">
        <v>150</v>
      </c>
      <c r="B1280" t="s">
        <v>30</v>
      </c>
      <c r="E1280" s="6">
        <f>SUM(E735:E746)</f>
        <v>0.65113188463527094</v>
      </c>
      <c r="F1280" s="6">
        <f t="shared" ref="F1280:J1280" si="81">SUM(F735:F746)</f>
        <v>0.12932968782513529</v>
      </c>
      <c r="G1280" s="6">
        <f t="shared" si="81"/>
        <v>0.31969624120295842</v>
      </c>
      <c r="H1280" s="6">
        <f t="shared" si="81"/>
        <v>0.28970718764502978</v>
      </c>
      <c r="I1280" s="6">
        <f t="shared" si="81"/>
        <v>0.97082812583822942</v>
      </c>
      <c r="J1280" s="53">
        <f t="shared" si="81"/>
        <v>0.41903687547016538</v>
      </c>
      <c r="K1280" s="16">
        <f t="shared" si="66"/>
        <v>3.6027083151773929</v>
      </c>
      <c r="L1280" s="16">
        <f t="shared" si="67"/>
        <v>1.7688771410081026</v>
      </c>
      <c r="M1280" s="16">
        <f t="shared" si="68"/>
        <v>5.3715854561854961</v>
      </c>
      <c r="N1280" s="59">
        <f t="shared" si="69"/>
        <v>1.8338311741692903</v>
      </c>
      <c r="O1280" s="15">
        <f>E1280/0.547184</f>
        <v>1.1899687941081445</v>
      </c>
      <c r="P1280" s="15">
        <f>G1280/0.547184</f>
        <v>0.58425729042325514</v>
      </c>
      <c r="Q1280" s="15">
        <f t="shared" si="13"/>
        <v>1.7742260845313997</v>
      </c>
      <c r="R1280" s="27">
        <f t="shared" si="14"/>
        <v>0.60571150368488935</v>
      </c>
      <c r="S1280" s="5">
        <f t="shared" si="57"/>
        <v>0.17344132685735461</v>
      </c>
      <c r="T1280" s="5">
        <f t="shared" si="55"/>
        <v>0.1915338964415596</v>
      </c>
      <c r="U1280" s="5">
        <f t="shared" si="55"/>
        <v>0.19384240309575518</v>
      </c>
      <c r="V1280" s="5">
        <f t="shared" si="55"/>
        <v>0.36347474423976928</v>
      </c>
      <c r="W1280" s="5">
        <f t="shared" si="55"/>
        <v>0.17966820999154109</v>
      </c>
      <c r="X1280" s="5">
        <f t="shared" si="55"/>
        <v>0.28461758387639907</v>
      </c>
      <c r="Y1280" s="12">
        <f t="shared" si="71"/>
        <v>2.0367204887526387</v>
      </c>
    </row>
    <row r="1281" spans="1:25">
      <c r="A1281" s="7" t="s">
        <v>151</v>
      </c>
      <c r="B1281" t="s">
        <v>30</v>
      </c>
      <c r="E1281" s="6">
        <f>SUM(E747:E758)</f>
        <v>2.1151256881000755</v>
      </c>
      <c r="F1281" s="6">
        <f t="shared" ref="F1281:J1281" si="82">SUM(F747:F758)</f>
        <v>0.41103171473994538</v>
      </c>
      <c r="G1281" s="6">
        <f t="shared" si="82"/>
        <v>0.66163228129291929</v>
      </c>
      <c r="H1281" s="6">
        <f t="shared" si="82"/>
        <v>0.24854234046701379</v>
      </c>
      <c r="I1281" s="6">
        <f t="shared" si="82"/>
        <v>2.7767579693929907</v>
      </c>
      <c r="J1281" s="53">
        <f t="shared" si="82"/>
        <v>0.65957405520695866</v>
      </c>
      <c r="K1281" s="16">
        <f t="shared" si="66"/>
        <v>11.702976131220884</v>
      </c>
      <c r="L1281" s="16">
        <f t="shared" si="67"/>
        <v>3.6608069388876432</v>
      </c>
      <c r="M1281" s="16">
        <f t="shared" si="68"/>
        <v>15.363783070108505</v>
      </c>
      <c r="N1281" s="59">
        <f t="shared" si="69"/>
        <v>8.0421691923332403</v>
      </c>
      <c r="O1281" s="15">
        <f>E1281/1.252987</f>
        <v>1.6880667461833805</v>
      </c>
      <c r="P1281" s="15">
        <f>G1281/1.252987</f>
        <v>0.52804401106549326</v>
      </c>
      <c r="Q1281" s="15">
        <f t="shared" si="13"/>
        <v>2.2161107572488739</v>
      </c>
      <c r="R1281" s="27">
        <f t="shared" si="14"/>
        <v>1.1600227351178871</v>
      </c>
      <c r="S1281" s="5">
        <f t="shared" si="57"/>
        <v>0.56340384255586262</v>
      </c>
      <c r="T1281" s="5">
        <f t="shared" si="55"/>
        <v>0.60872725519636506</v>
      </c>
      <c r="U1281" s="5">
        <f t="shared" si="55"/>
        <v>0.40116953170595904</v>
      </c>
      <c r="V1281" s="5">
        <f t="shared" si="55"/>
        <v>0.3118281750906754</v>
      </c>
      <c r="W1281" s="5">
        <f t="shared" si="55"/>
        <v>0.51388615622341038</v>
      </c>
      <c r="X1281" s="5">
        <f t="shared" si="55"/>
        <v>0.44799487818329004</v>
      </c>
      <c r="Y1281" s="12">
        <f t="shared" si="71"/>
        <v>3.1968296407285823</v>
      </c>
    </row>
    <row r="1282" spans="1:25">
      <c r="A1282" s="7" t="s">
        <v>152</v>
      </c>
      <c r="B1282" t="s">
        <v>30</v>
      </c>
      <c r="E1282" s="6">
        <f>SUM(E759:E770)</f>
        <v>1.3442496173503518</v>
      </c>
      <c r="F1282" s="6">
        <f t="shared" ref="F1282:J1282" si="83">SUM(F759:F770)</f>
        <v>0.26085864232699763</v>
      </c>
      <c r="G1282" s="6">
        <f t="shared" si="83"/>
        <v>0.41483361828276938</v>
      </c>
      <c r="H1282" s="6">
        <f t="shared" si="83"/>
        <v>0.22176992938204618</v>
      </c>
      <c r="I1282" s="6">
        <f t="shared" si="83"/>
        <v>1.7590832356331214</v>
      </c>
      <c r="J1282" s="53">
        <f t="shared" si="83"/>
        <v>0.48262857170904411</v>
      </c>
      <c r="K1282" s="16">
        <f t="shared" si="66"/>
        <v>7.4377240439007144</v>
      </c>
      <c r="L1282" s="16">
        <f t="shared" si="67"/>
        <v>2.2952716051366613</v>
      </c>
      <c r="M1282" s="16">
        <f t="shared" si="68"/>
        <v>9.7329956490373775</v>
      </c>
      <c r="N1282" s="59">
        <f t="shared" si="69"/>
        <v>5.1424524387640531</v>
      </c>
      <c r="O1282" s="15">
        <f>E1282/0.86535</f>
        <v>1.5534172500726318</v>
      </c>
      <c r="P1282" s="15">
        <f>G1282/0.86535</f>
        <v>0.47938246753656832</v>
      </c>
      <c r="Q1282" s="15">
        <f t="shared" si="13"/>
        <v>2.0327997176092003</v>
      </c>
      <c r="R1282" s="27">
        <f t="shared" si="14"/>
        <v>1.0740347825360634</v>
      </c>
      <c r="S1282" s="5">
        <f t="shared" si="57"/>
        <v>0.35806638065548496</v>
      </c>
      <c r="T1282" s="5">
        <f t="shared" si="55"/>
        <v>0.38632484950322915</v>
      </c>
      <c r="U1282" s="5">
        <f t="shared" si="55"/>
        <v>0.25152734092294077</v>
      </c>
      <c r="V1282" s="5">
        <f t="shared" si="55"/>
        <v>0.27823875899474543</v>
      </c>
      <c r="W1282" s="5">
        <f t="shared" si="55"/>
        <v>0.32554818691459642</v>
      </c>
      <c r="X1282" s="5">
        <f t="shared" si="55"/>
        <v>0.32781023826464084</v>
      </c>
      <c r="Y1282" s="12">
        <f t="shared" si="71"/>
        <v>3.2404548669776574</v>
      </c>
    </row>
    <row r="1283" spans="1:25">
      <c r="A1283" s="7" t="s">
        <v>153</v>
      </c>
      <c r="B1283" t="s">
        <v>30</v>
      </c>
      <c r="E1283" s="6">
        <f>SUM(E771:E782)</f>
        <v>2.0942957370334354</v>
      </c>
      <c r="F1283" s="6">
        <f t="shared" ref="F1283:J1283" si="84">SUM(F771:F782)</f>
        <v>0.4331763700943978</v>
      </c>
      <c r="G1283" s="6">
        <f t="shared" si="84"/>
        <v>0.42257794757455136</v>
      </c>
      <c r="H1283" s="6">
        <f t="shared" si="84"/>
        <v>0.10999984522835149</v>
      </c>
      <c r="I1283" s="6">
        <f t="shared" si="84"/>
        <v>2.5168736846079871</v>
      </c>
      <c r="J1283" s="53">
        <f t="shared" si="84"/>
        <v>0.54317621532274896</v>
      </c>
      <c r="K1283" s="16">
        <f t="shared" si="66"/>
        <v>11.587724152807082</v>
      </c>
      <c r="L1283" s="16">
        <f t="shared" si="67"/>
        <v>2.3381209267462202</v>
      </c>
      <c r="M1283" s="16">
        <f t="shared" si="68"/>
        <v>13.925845079553305</v>
      </c>
      <c r="N1283" s="59">
        <f t="shared" si="69"/>
        <v>9.2496032260608629</v>
      </c>
      <c r="O1283" s="15">
        <f>E1283/2.134411</f>
        <v>0.98120546466141501</v>
      </c>
      <c r="P1283" s="15">
        <f>G1283/2.134411</f>
        <v>0.19798340037347603</v>
      </c>
      <c r="Q1283" s="15">
        <f t="shared" si="13"/>
        <v>1.179188865034891</v>
      </c>
      <c r="R1283" s="27">
        <f t="shared" si="14"/>
        <v>0.78322206428793895</v>
      </c>
      <c r="S1283" s="5">
        <f t="shared" si="57"/>
        <v>0.55785539002785367</v>
      </c>
      <c r="T1283" s="5">
        <f t="shared" si="55"/>
        <v>0.64152291253320581</v>
      </c>
      <c r="U1283" s="5">
        <f t="shared" si="55"/>
        <v>0.2562229838702435</v>
      </c>
      <c r="V1283" s="5">
        <f t="shared" si="55"/>
        <v>0.13800888385198887</v>
      </c>
      <c r="W1283" s="5">
        <f t="shared" si="55"/>
        <v>0.46579016167037046</v>
      </c>
      <c r="X1283" s="5">
        <f t="shared" si="55"/>
        <v>0.36893531589750161</v>
      </c>
      <c r="Y1283" s="12">
        <f t="shared" si="71"/>
        <v>4.955998648424405</v>
      </c>
    </row>
    <row r="1284" spans="1:25">
      <c r="A1284" s="7" t="s">
        <v>154</v>
      </c>
      <c r="B1284" t="s">
        <v>30</v>
      </c>
      <c r="E1284" s="6">
        <f>SUM(E783:E794)</f>
        <v>1.6154337162833872</v>
      </c>
      <c r="F1284" s="6">
        <f t="shared" ref="F1284:J1284" si="85">SUM(F783:F794)</f>
        <v>0.28373603302474781</v>
      </c>
      <c r="G1284" s="6">
        <f t="shared" si="85"/>
        <v>0.79319968827585252</v>
      </c>
      <c r="H1284" s="6">
        <f t="shared" si="85"/>
        <v>0.18980928911088552</v>
      </c>
      <c r="I1284" s="6">
        <f t="shared" si="85"/>
        <v>2.4086334045592395</v>
      </c>
      <c r="J1284" s="53">
        <f t="shared" si="85"/>
        <v>0.47354532213563288</v>
      </c>
      <c r="K1284" s="16">
        <f t="shared" si="66"/>
        <v>8.9381838297353404</v>
      </c>
      <c r="L1284" s="16">
        <f t="shared" si="67"/>
        <v>4.3887685121551696</v>
      </c>
      <c r="M1284" s="16">
        <f t="shared" si="68"/>
        <v>13.326952341890509</v>
      </c>
      <c r="N1284" s="59">
        <f t="shared" si="69"/>
        <v>4.5494153175801708</v>
      </c>
      <c r="O1284" s="15">
        <f>E1284/0.823318</f>
        <v>1.9621017836162784</v>
      </c>
      <c r="P1284" s="15">
        <f>G1284/0.823318</f>
        <v>0.96341837330879754</v>
      </c>
      <c r="Q1284" s="15">
        <f t="shared" ref="Q1284:Q1318" si="86">O1284+P1284</f>
        <v>2.9255201569250762</v>
      </c>
      <c r="R1284" s="27">
        <f t="shared" ref="R1284:R1318" si="87">O1284-P1284</f>
        <v>0.99868341030748087</v>
      </c>
      <c r="S1284" s="5">
        <f t="shared" si="57"/>
        <v>0.43030140869117706</v>
      </c>
      <c r="T1284" s="5">
        <f t="shared" si="55"/>
        <v>0.42020566878333554</v>
      </c>
      <c r="U1284" s="5">
        <f t="shared" si="55"/>
        <v>0.4809432013702773</v>
      </c>
      <c r="V1284" s="5">
        <f t="shared" si="55"/>
        <v>0.23814004538418343</v>
      </c>
      <c r="W1284" s="5">
        <f t="shared" si="55"/>
        <v>0.44575846208549236</v>
      </c>
      <c r="X1284" s="5">
        <f t="shared" si="55"/>
        <v>0.32164072742044619</v>
      </c>
      <c r="Y1284" s="12">
        <f t="shared" si="71"/>
        <v>2.0366040735527684</v>
      </c>
    </row>
    <row r="1285" spans="1:25">
      <c r="A1285" s="7" t="s">
        <v>155</v>
      </c>
      <c r="B1285" t="s">
        <v>30</v>
      </c>
      <c r="E1285" s="6">
        <f>SUM(E795:E806)</f>
        <v>0.99660702505608278</v>
      </c>
      <c r="F1285" s="6">
        <f t="shared" ref="F1285:J1285" si="88">SUM(F795:F806)</f>
        <v>0.14683689344736092</v>
      </c>
      <c r="G1285" s="6">
        <f t="shared" si="88"/>
        <v>0.9723588838620878</v>
      </c>
      <c r="H1285" s="6">
        <f t="shared" si="88"/>
        <v>0.17896954518623559</v>
      </c>
      <c r="I1285" s="6">
        <f t="shared" si="88"/>
        <v>1.9689659089181728</v>
      </c>
      <c r="J1285" s="53">
        <f t="shared" si="88"/>
        <v>0.32580643863359693</v>
      </c>
      <c r="K1285" s="16">
        <f t="shared" si="66"/>
        <v>5.51421993125855</v>
      </c>
      <c r="L1285" s="16">
        <f t="shared" si="67"/>
        <v>5.3800551299815629</v>
      </c>
      <c r="M1285" s="16">
        <f t="shared" si="68"/>
        <v>10.894275061240124</v>
      </c>
      <c r="N1285" s="59">
        <f t="shared" si="69"/>
        <v>0.13416480127698716</v>
      </c>
      <c r="O1285" s="15">
        <f>E1285/0.543376</f>
        <v>1.8341020307412967</v>
      </c>
      <c r="P1285" s="15">
        <f>G1285/0.543376</f>
        <v>1.7894770543087803</v>
      </c>
      <c r="Q1285" s="15">
        <f t="shared" si="86"/>
        <v>3.6235790850500771</v>
      </c>
      <c r="R1285" s="27">
        <f t="shared" si="87"/>
        <v>4.4624976432516394E-2</v>
      </c>
      <c r="S1285" s="5">
        <f t="shared" si="57"/>
        <v>0.26546518279919701</v>
      </c>
      <c r="T1285" s="5">
        <f t="shared" si="55"/>
        <v>0.21746161160903368</v>
      </c>
      <c r="U1285" s="5">
        <f t="shared" si="55"/>
        <v>0.58957334628052305</v>
      </c>
      <c r="V1285" s="5">
        <f t="shared" si="55"/>
        <v>0.22454019933733885</v>
      </c>
      <c r="W1285" s="5">
        <f t="shared" si="55"/>
        <v>0.36439053522914056</v>
      </c>
      <c r="X1285" s="5">
        <f t="shared" si="55"/>
        <v>0.2212937495565849</v>
      </c>
      <c r="Y1285" s="12">
        <f t="shared" si="71"/>
        <v>1.0249374398654996</v>
      </c>
    </row>
    <row r="1286" spans="1:25">
      <c r="A1286" s="7" t="s">
        <v>156</v>
      </c>
      <c r="B1286" t="s">
        <v>30</v>
      </c>
      <c r="E1286" s="6">
        <f>SUM(E807:E818)</f>
        <v>6.7930480093038339</v>
      </c>
      <c r="F1286" s="6">
        <f t="shared" ref="F1286:J1286" si="89">SUM(F807:F818)</f>
        <v>1.3121315558435893</v>
      </c>
      <c r="G1286" s="6">
        <f t="shared" si="89"/>
        <v>2.8565898377986643</v>
      </c>
      <c r="H1286" s="6">
        <f t="shared" si="89"/>
        <v>1.7656010138500828</v>
      </c>
      <c r="I1286" s="6">
        <f t="shared" si="89"/>
        <v>9.6496378471025022</v>
      </c>
      <c r="J1286" s="53">
        <f t="shared" si="89"/>
        <v>3.0777325696936733</v>
      </c>
      <c r="K1286" s="16">
        <f t="shared" si="66"/>
        <v>37.585888705522116</v>
      </c>
      <c r="L1286" s="16">
        <f t="shared" si="67"/>
        <v>15.805492258228469</v>
      </c>
      <c r="M1286" s="16">
        <f t="shared" si="68"/>
        <v>53.391380963750606</v>
      </c>
      <c r="N1286" s="59">
        <f t="shared" si="69"/>
        <v>21.780396447293647</v>
      </c>
      <c r="O1286" s="15">
        <f>E1286/5.965343</f>
        <v>1.138752291243577</v>
      </c>
      <c r="P1286" s="15">
        <f>G1286/5.965343</f>
        <v>0.47886430634393767</v>
      </c>
      <c r="Q1286" s="15">
        <f t="shared" si="86"/>
        <v>1.6176165975875147</v>
      </c>
      <c r="R1286" s="27">
        <f t="shared" si="87"/>
        <v>0.65988798489963929</v>
      </c>
      <c r="S1286" s="5">
        <f t="shared" si="57"/>
        <v>1.8094571744084229</v>
      </c>
      <c r="T1286" s="5">
        <f t="shared" si="55"/>
        <v>1.9432326309675416</v>
      </c>
      <c r="U1286" s="5">
        <f t="shared" si="55"/>
        <v>1.7320448834000319</v>
      </c>
      <c r="V1286" s="5">
        <f t="shared" si="55"/>
        <v>2.2151724372298158</v>
      </c>
      <c r="W1286" s="5">
        <f t="shared" si="55"/>
        <v>1.7858291420621959</v>
      </c>
      <c r="X1286" s="5">
        <f t="shared" si="55"/>
        <v>2.0904527956425212</v>
      </c>
      <c r="Y1286" s="12">
        <f t="shared" si="71"/>
        <v>2.378027086499289</v>
      </c>
    </row>
    <row r="1287" spans="1:25">
      <c r="A1287" s="7" t="s">
        <v>157</v>
      </c>
      <c r="B1287" t="s">
        <v>30</v>
      </c>
      <c r="E1287" s="6">
        <f>SUM(E819:E830)</f>
        <v>5.4181122488584892</v>
      </c>
      <c r="F1287" s="6">
        <f t="shared" ref="F1287:J1287" si="90">SUM(F819:F830)</f>
        <v>1.0438195976567126</v>
      </c>
      <c r="G1287" s="6">
        <f t="shared" si="90"/>
        <v>4.1128476135646554</v>
      </c>
      <c r="H1287" s="6">
        <f t="shared" si="90"/>
        <v>5.253918391666252</v>
      </c>
      <c r="I1287" s="6">
        <f t="shared" si="90"/>
        <v>9.5309598624231437</v>
      </c>
      <c r="J1287" s="53">
        <f t="shared" si="90"/>
        <v>6.2977379893229628</v>
      </c>
      <c r="K1287" s="16">
        <f t="shared" si="66"/>
        <v>29.978378439355566</v>
      </c>
      <c r="L1287" s="16">
        <f t="shared" si="67"/>
        <v>22.756358037583716</v>
      </c>
      <c r="M1287" s="16">
        <f t="shared" si="68"/>
        <v>52.734736476939275</v>
      </c>
      <c r="N1287" s="59">
        <f t="shared" si="69"/>
        <v>7.2220204017718501</v>
      </c>
      <c r="O1287" s="15">
        <f>E1287/4.192887</f>
        <v>1.2922151846349519</v>
      </c>
      <c r="P1287" s="15">
        <f>G1287/4.192887</f>
        <v>0.98091067409273269</v>
      </c>
      <c r="Q1287" s="15">
        <f t="shared" si="86"/>
        <v>2.2731258587276848</v>
      </c>
      <c r="R1287" s="27">
        <f t="shared" si="87"/>
        <v>0.31130451054221919</v>
      </c>
      <c r="S1287" s="5">
        <f t="shared" si="57"/>
        <v>1.4432169575453753</v>
      </c>
      <c r="T1287" s="5">
        <f t="shared" si="55"/>
        <v>1.5458696149608682</v>
      </c>
      <c r="U1287" s="5">
        <f t="shared" si="55"/>
        <v>2.4937555161115772</v>
      </c>
      <c r="V1287" s="5">
        <f t="shared" si="55"/>
        <v>6.5917130299417108</v>
      </c>
      <c r="W1287" s="5">
        <f t="shared" si="55"/>
        <v>1.7638657682113059</v>
      </c>
      <c r="X1287" s="5">
        <f t="shared" si="55"/>
        <v>4.2775399382132226</v>
      </c>
      <c r="Y1287" s="12">
        <f t="shared" si="71"/>
        <v>1.3173627515371387</v>
      </c>
    </row>
    <row r="1288" spans="1:25">
      <c r="A1288" s="7" t="s">
        <v>158</v>
      </c>
      <c r="B1288" t="s">
        <v>30</v>
      </c>
      <c r="E1288" s="6">
        <f>SUM(E831:E842)</f>
        <v>2.9463268387471881</v>
      </c>
      <c r="F1288" s="6">
        <f t="shared" ref="F1288:J1288" si="91">SUM(F831:F842)</f>
        <v>0.56649269079649867</v>
      </c>
      <c r="G1288" s="6">
        <f t="shared" si="91"/>
        <v>1.865599002956944</v>
      </c>
      <c r="H1288" s="6">
        <f t="shared" si="91"/>
        <v>0.8596442115680144</v>
      </c>
      <c r="I1288" s="6">
        <f t="shared" si="91"/>
        <v>4.8119258417041237</v>
      </c>
      <c r="J1288" s="53">
        <f t="shared" si="91"/>
        <v>1.4261369023645134</v>
      </c>
      <c r="K1288" s="16">
        <f t="shared" si="66"/>
        <v>16.302006477736274</v>
      </c>
      <c r="L1288" s="16">
        <f t="shared" si="67"/>
        <v>10.322346669453141</v>
      </c>
      <c r="M1288" s="16">
        <f t="shared" si="68"/>
        <v>26.624353147189371</v>
      </c>
      <c r="N1288" s="59">
        <f t="shared" si="69"/>
        <v>5.9796598082831327</v>
      </c>
      <c r="O1288" s="15">
        <f>E1288/2.356285</f>
        <v>1.250411914835085</v>
      </c>
      <c r="P1288" s="15">
        <f>G1288/2.356285</f>
        <v>0.79175439429311134</v>
      </c>
      <c r="Q1288" s="15">
        <f t="shared" si="86"/>
        <v>2.0421663091281963</v>
      </c>
      <c r="R1288" s="27">
        <f t="shared" si="87"/>
        <v>0.45865752054197362</v>
      </c>
      <c r="S1288" s="5">
        <f t="shared" si="57"/>
        <v>0.78481003361398971</v>
      </c>
      <c r="T1288" s="5">
        <f t="shared" si="55"/>
        <v>0.83896090834628523</v>
      </c>
      <c r="U1288" s="5">
        <f t="shared" si="55"/>
        <v>1.1311743690994402</v>
      </c>
      <c r="V1288" s="5">
        <f t="shared" si="55"/>
        <v>1.0785336824978242</v>
      </c>
      <c r="W1288" s="5">
        <f t="shared" si="55"/>
        <v>0.89052848756781999</v>
      </c>
      <c r="X1288" s="5">
        <f t="shared" si="55"/>
        <v>0.96865851954563709</v>
      </c>
      <c r="Y1288" s="12">
        <f t="shared" si="71"/>
        <v>1.5792926744050078</v>
      </c>
    </row>
    <row r="1289" spans="1:25">
      <c r="A1289" s="7" t="s">
        <v>159</v>
      </c>
      <c r="B1289" t="s">
        <v>30</v>
      </c>
      <c r="E1289" s="6">
        <f>SUM(E843:E854)</f>
        <v>3.0446816008244668</v>
      </c>
      <c r="F1289" s="6">
        <f t="shared" ref="F1289:J1289" si="92">SUM(F843:F854)</f>
        <v>0.61893667520833673</v>
      </c>
      <c r="G1289" s="6">
        <f t="shared" si="92"/>
        <v>3.5526593722072373</v>
      </c>
      <c r="H1289" s="6">
        <f t="shared" si="92"/>
        <v>0.8182645036033499</v>
      </c>
      <c r="I1289" s="6">
        <f t="shared" si="92"/>
        <v>6.5973409730317067</v>
      </c>
      <c r="J1289" s="53">
        <f t="shared" si="92"/>
        <v>1.4372011788116867</v>
      </c>
      <c r="K1289" s="16">
        <f t="shared" si="66"/>
        <v>16.846202711302062</v>
      </c>
      <c r="L1289" s="16">
        <f t="shared" si="67"/>
        <v>19.656840285763813</v>
      </c>
      <c r="M1289" s="16">
        <f t="shared" si="68"/>
        <v>36.50304299706589</v>
      </c>
      <c r="N1289" s="59">
        <f t="shared" si="69"/>
        <v>-2.8106375744617509</v>
      </c>
      <c r="O1289" s="15">
        <f>E1289/2.226009</f>
        <v>1.3677759617434013</v>
      </c>
      <c r="P1289" s="15">
        <f>G1289/2.226009</f>
        <v>1.5959770927283929</v>
      </c>
      <c r="Q1289" s="15">
        <f t="shared" si="86"/>
        <v>2.9637530544717943</v>
      </c>
      <c r="R1289" s="27">
        <f t="shared" si="87"/>
        <v>-0.22820113098499162</v>
      </c>
      <c r="S1289" s="5">
        <f t="shared" si="57"/>
        <v>0.81100868989232267</v>
      </c>
      <c r="T1289" s="5">
        <f t="shared" si="55"/>
        <v>0.91662908220673067</v>
      </c>
      <c r="U1289" s="5">
        <f t="shared" si="55"/>
        <v>2.1540948604776249</v>
      </c>
      <c r="V1289" s="5">
        <f t="shared" si="55"/>
        <v>1.0266175429935416</v>
      </c>
      <c r="W1289" s="5">
        <f t="shared" si="55"/>
        <v>1.2209498383712591</v>
      </c>
      <c r="X1289" s="5">
        <f t="shared" si="55"/>
        <v>0.97617358042471047</v>
      </c>
      <c r="Y1289" s="12">
        <f t="shared" si="71"/>
        <v>0.85701478296604383</v>
      </c>
    </row>
    <row r="1290" spans="1:25">
      <c r="A1290" s="7" t="s">
        <v>160</v>
      </c>
      <c r="B1290" t="s">
        <v>30</v>
      </c>
      <c r="E1290" s="6">
        <f>SUM(E855:E866)</f>
        <v>1.4514436568067974</v>
      </c>
      <c r="F1290" s="6">
        <f t="shared" ref="F1290:J1290" si="93">SUM(F855:F866)</f>
        <v>0.17428224357701791</v>
      </c>
      <c r="G1290" s="6">
        <f t="shared" si="93"/>
        <v>1.0280878822500341</v>
      </c>
      <c r="H1290" s="6">
        <f t="shared" si="93"/>
        <v>0.19164148018978283</v>
      </c>
      <c r="I1290" s="6">
        <f t="shared" si="93"/>
        <v>2.4795315390568273</v>
      </c>
      <c r="J1290" s="53">
        <f t="shared" si="93"/>
        <v>0.36592372376680105</v>
      </c>
      <c r="K1290" s="16">
        <f t="shared" si="66"/>
        <v>8.0308279394402682</v>
      </c>
      <c r="L1290" s="16">
        <f t="shared" si="67"/>
        <v>5.6884033012606041</v>
      </c>
      <c r="M1290" s="16">
        <f t="shared" si="68"/>
        <v>13.719231240700848</v>
      </c>
      <c r="N1290" s="59">
        <f t="shared" si="69"/>
        <v>2.3424246381796641</v>
      </c>
      <c r="O1290" s="15">
        <f>E1290/0.670301</f>
        <v>2.1653610196117823</v>
      </c>
      <c r="P1290" s="15">
        <f>G1290/0.670301</f>
        <v>1.5337704736380136</v>
      </c>
      <c r="Q1290" s="15">
        <f t="shared" si="86"/>
        <v>3.6991314932497961</v>
      </c>
      <c r="R1290" s="27">
        <f t="shared" si="87"/>
        <v>0.63159054597376874</v>
      </c>
      <c r="S1290" s="5">
        <f t="shared" si="57"/>
        <v>0.38661954610973043</v>
      </c>
      <c r="T1290" s="5">
        <f t="shared" si="55"/>
        <v>0.25810745973513133</v>
      </c>
      <c r="U1290" s="5">
        <f t="shared" si="55"/>
        <v>0.62336368090876459</v>
      </c>
      <c r="V1290" s="5">
        <f t="shared" si="55"/>
        <v>0.24043876358035249</v>
      </c>
      <c r="W1290" s="5">
        <f t="shared" si="55"/>
        <v>0.45887936431102566</v>
      </c>
      <c r="X1290" s="5">
        <f t="shared" si="55"/>
        <v>0.24854215043653582</v>
      </c>
      <c r="Y1290" s="12">
        <f t="shared" si="71"/>
        <v>1.4117894801271491</v>
      </c>
    </row>
    <row r="1291" spans="1:25">
      <c r="A1291" s="7" t="s">
        <v>161</v>
      </c>
      <c r="B1291" t="s">
        <v>30</v>
      </c>
      <c r="E1291" s="6">
        <f>SUM(E867:E878)</f>
        <v>1.5360238942780249</v>
      </c>
      <c r="F1291" s="6">
        <f t="shared" ref="F1291:J1291" si="94">SUM(F867:F878)</f>
        <v>0.29133575840653347</v>
      </c>
      <c r="G1291" s="6">
        <f t="shared" si="94"/>
        <v>0.92275618259579917</v>
      </c>
      <c r="H1291" s="6">
        <f t="shared" si="94"/>
        <v>0.26571424434161012</v>
      </c>
      <c r="I1291" s="6">
        <f t="shared" si="94"/>
        <v>2.4587800768738233</v>
      </c>
      <c r="J1291" s="53">
        <f t="shared" si="94"/>
        <v>0.55705000274814243</v>
      </c>
      <c r="K1291" s="16">
        <f t="shared" si="66"/>
        <v>8.4988098214947101</v>
      </c>
      <c r="L1291" s="16">
        <f t="shared" si="67"/>
        <v>5.1056037192548116</v>
      </c>
      <c r="M1291" s="16">
        <f t="shared" si="68"/>
        <v>13.604413540749517</v>
      </c>
      <c r="N1291" s="59">
        <f t="shared" si="69"/>
        <v>3.3932061022398985</v>
      </c>
      <c r="O1291" s="15">
        <f>E1291/1.600852</f>
        <v>0.95950399804480668</v>
      </c>
      <c r="P1291" s="15">
        <f>G1291/1.600852</f>
        <v>0.57641567277662098</v>
      </c>
      <c r="Q1291" s="15">
        <f t="shared" si="86"/>
        <v>1.5359196708214276</v>
      </c>
      <c r="R1291" s="27">
        <f t="shared" si="87"/>
        <v>0.3830883252681857</v>
      </c>
      <c r="S1291" s="5">
        <f t="shared" si="57"/>
        <v>0.40914909651123932</v>
      </c>
      <c r="T1291" s="5">
        <f t="shared" si="55"/>
        <v>0.43146066397227717</v>
      </c>
      <c r="U1291" s="5">
        <f t="shared" si="55"/>
        <v>0.55949758818803386</v>
      </c>
      <c r="V1291" s="5">
        <f t="shared" si="55"/>
        <v>0.33337252619796104</v>
      </c>
      <c r="W1291" s="5">
        <f t="shared" si="55"/>
        <v>0.45503895428797614</v>
      </c>
      <c r="X1291" s="5">
        <f t="shared" si="55"/>
        <v>0.37835864851423068</v>
      </c>
      <c r="Y1291" s="12">
        <f t="shared" si="71"/>
        <v>1.6646042836115673</v>
      </c>
    </row>
    <row r="1292" spans="1:25">
      <c r="A1292" s="7" t="s">
        <v>162</v>
      </c>
      <c r="B1292" t="s">
        <v>30</v>
      </c>
      <c r="E1292" s="6">
        <f>SUM(E879:E890)</f>
        <v>0.52889425416630098</v>
      </c>
      <c r="F1292" s="6">
        <f t="shared" ref="F1292:J1292" si="95">SUM(F879:F890)</f>
        <v>0.11233302488323586</v>
      </c>
      <c r="G1292" s="6">
        <f t="shared" si="95"/>
        <v>0.38938302801735508</v>
      </c>
      <c r="H1292" s="6">
        <f t="shared" si="95"/>
        <v>0.10287358849353279</v>
      </c>
      <c r="I1292" s="6">
        <f t="shared" si="95"/>
        <v>0.91827728218365667</v>
      </c>
      <c r="J1292" s="53">
        <f t="shared" si="95"/>
        <v>0.21520661337676872</v>
      </c>
      <c r="K1292" s="16">
        <f t="shared" si="66"/>
        <v>2.9263683322800413</v>
      </c>
      <c r="L1292" s="16">
        <f t="shared" si="67"/>
        <v>2.1544536612776515</v>
      </c>
      <c r="M1292" s="16">
        <f t="shared" si="68"/>
        <v>5.0808219935576959</v>
      </c>
      <c r="N1292" s="59">
        <f t="shared" si="69"/>
        <v>0.77191467100238986</v>
      </c>
      <c r="O1292" s="15">
        <f>E1292/0.52681</f>
        <v>1.0039563678865264</v>
      </c>
      <c r="P1292" s="15">
        <f>G1292/0.52681</f>
        <v>0.73913370668239986</v>
      </c>
      <c r="Q1292" s="15">
        <f t="shared" si="86"/>
        <v>1.7430900745689262</v>
      </c>
      <c r="R1292" s="27">
        <f t="shared" si="87"/>
        <v>0.26482266120412656</v>
      </c>
      <c r="S1292" s="5">
        <f t="shared" si="57"/>
        <v>0.14088101561977356</v>
      </c>
      <c r="T1292" s="5">
        <f t="shared" si="55"/>
        <v>0.16636228167537004</v>
      </c>
      <c r="U1292" s="5">
        <f t="shared" si="55"/>
        <v>0.23609580641790606</v>
      </c>
      <c r="V1292" s="5">
        <f t="shared" si="55"/>
        <v>0.12906808274473822</v>
      </c>
      <c r="W1292" s="5">
        <f t="shared" si="55"/>
        <v>0.16994278510769745</v>
      </c>
      <c r="X1292" s="5">
        <f t="shared" si="55"/>
        <v>0.1461723058735418</v>
      </c>
      <c r="Y1292" s="12">
        <f t="shared" si="71"/>
        <v>1.3582878967768666</v>
      </c>
    </row>
    <row r="1293" spans="1:25">
      <c r="A1293" s="7" t="s">
        <v>163</v>
      </c>
      <c r="B1293" t="s">
        <v>30</v>
      </c>
      <c r="E1293" s="6">
        <f>SUM(E891:E902)</f>
        <v>1.8872891080335299</v>
      </c>
      <c r="F1293" s="6">
        <f t="shared" ref="F1293:J1293" si="96">SUM(F891:F902)</f>
        <v>0.29475494000713759</v>
      </c>
      <c r="G1293" s="6">
        <f t="shared" si="96"/>
        <v>0.708027577082467</v>
      </c>
      <c r="H1293" s="6">
        <f t="shared" si="96"/>
        <v>0.14824802854405034</v>
      </c>
      <c r="I1293" s="6">
        <f t="shared" si="96"/>
        <v>2.5953166851159937</v>
      </c>
      <c r="J1293" s="53">
        <f t="shared" si="96"/>
        <v>0.44300296855118843</v>
      </c>
      <c r="K1293" s="16">
        <f t="shared" si="66"/>
        <v>10.442357874188199</v>
      </c>
      <c r="L1293" s="16">
        <f t="shared" si="67"/>
        <v>3.9175117967978741</v>
      </c>
      <c r="M1293" s="16">
        <f t="shared" si="68"/>
        <v>14.359869670986054</v>
      </c>
      <c r="N1293" s="59">
        <f t="shared" si="69"/>
        <v>6.5248460773903245</v>
      </c>
      <c r="O1293" s="15">
        <f>E1293/1.13049</f>
        <v>1.6694434342926783</v>
      </c>
      <c r="P1293" s="15">
        <f>G1293/1.13049</f>
        <v>0.6263014949999266</v>
      </c>
      <c r="Q1293" s="15">
        <f t="shared" si="86"/>
        <v>2.2957449292926047</v>
      </c>
      <c r="R1293" s="27">
        <f t="shared" si="87"/>
        <v>1.0431419392927517</v>
      </c>
      <c r="S1293" s="5">
        <f t="shared" si="57"/>
        <v>0.5027152483004631</v>
      </c>
      <c r="T1293" s="5">
        <f t="shared" si="55"/>
        <v>0.43652438279521638</v>
      </c>
      <c r="U1293" s="5">
        <f t="shared" si="55"/>
        <v>0.42930053379201377</v>
      </c>
      <c r="V1293" s="5">
        <f t="shared" si="55"/>
        <v>0.18599612490499132</v>
      </c>
      <c r="W1293" s="5">
        <f t="shared" si="55"/>
        <v>0.48030736931252677</v>
      </c>
      <c r="X1293" s="5">
        <f t="shared" si="55"/>
        <v>0.30089579686188922</v>
      </c>
      <c r="Y1293" s="12">
        <f t="shared" si="71"/>
        <v>2.6655587566382448</v>
      </c>
    </row>
    <row r="1294" spans="1:25">
      <c r="A1294" s="7" t="s">
        <v>164</v>
      </c>
      <c r="B1294" t="s">
        <v>30</v>
      </c>
      <c r="E1294" s="6">
        <f>SUM(E903:E914)</f>
        <v>1.2950137090150611</v>
      </c>
      <c r="F1294" s="6">
        <f t="shared" ref="F1294:J1294" si="97">SUM(F903:F914)</f>
        <v>0.27212444168407279</v>
      </c>
      <c r="G1294" s="6">
        <f t="shared" si="97"/>
        <v>0.51089832510416733</v>
      </c>
      <c r="H1294" s="6">
        <f t="shared" si="97"/>
        <v>0.2821471302656251</v>
      </c>
      <c r="I1294" s="6">
        <f t="shared" si="97"/>
        <v>1.8059120341192285</v>
      </c>
      <c r="J1294" s="53">
        <f t="shared" si="97"/>
        <v>0.55427157194969812</v>
      </c>
      <c r="K1294" s="16">
        <f t="shared" si="66"/>
        <v>7.1653020959811711</v>
      </c>
      <c r="L1294" s="16">
        <f t="shared" si="67"/>
        <v>2.8267969784554499</v>
      </c>
      <c r="M1294" s="16">
        <f t="shared" si="68"/>
        <v>9.9920990744366218</v>
      </c>
      <c r="N1294" s="59">
        <f t="shared" si="69"/>
        <v>4.3385051175257212</v>
      </c>
      <c r="O1294" s="15">
        <f>E1294/1.258251</f>
        <v>1.0292173095948749</v>
      </c>
      <c r="P1294" s="15">
        <f>G1294/1.258251</f>
        <v>0.40603848127612641</v>
      </c>
      <c r="Q1294" s="15">
        <f t="shared" si="86"/>
        <v>1.4352557908710013</v>
      </c>
      <c r="R1294" s="27">
        <f t="shared" si="87"/>
        <v>0.62317882831874849</v>
      </c>
      <c r="S1294" s="5">
        <f t="shared" si="57"/>
        <v>0.3449514626608251</v>
      </c>
      <c r="T1294" s="5">
        <f t="shared" si="55"/>
        <v>0.4030092046862937</v>
      </c>
      <c r="U1294" s="5">
        <f t="shared" si="55"/>
        <v>0.30977454943837401</v>
      </c>
      <c r="V1294" s="5">
        <f t="shared" si="55"/>
        <v>0.35398968470516079</v>
      </c>
      <c r="W1294" s="5">
        <f t="shared" si="55"/>
        <v>0.33421465029377484</v>
      </c>
      <c r="X1294" s="5">
        <f t="shared" si="55"/>
        <v>0.37647148700861449</v>
      </c>
      <c r="Y1294" s="12">
        <f t="shared" si="71"/>
        <v>2.5347777539709493</v>
      </c>
    </row>
    <row r="1295" spans="1:25">
      <c r="A1295" s="7" t="s">
        <v>165</v>
      </c>
      <c r="B1295" t="s">
        <v>30</v>
      </c>
      <c r="E1295" s="6">
        <f>SUM(E915:E926)</f>
        <v>4.4084615506030564</v>
      </c>
      <c r="F1295" s="6">
        <f t="shared" ref="F1295:J1295" si="98">SUM(F915:F926)</f>
        <v>0.92764512305261249</v>
      </c>
      <c r="G1295" s="6">
        <f t="shared" si="98"/>
        <v>1.5101906309384927</v>
      </c>
      <c r="H1295" s="6">
        <f t="shared" si="98"/>
        <v>0.59551000409761745</v>
      </c>
      <c r="I1295" s="6">
        <f t="shared" si="98"/>
        <v>5.9186521815415425</v>
      </c>
      <c r="J1295" s="53">
        <f t="shared" si="98"/>
        <v>1.5231551271502302</v>
      </c>
      <c r="K1295" s="16">
        <f t="shared" si="66"/>
        <v>24.391987952477432</v>
      </c>
      <c r="L1295" s="16">
        <f t="shared" si="67"/>
        <v>8.3558745501039802</v>
      </c>
      <c r="M1295" s="16">
        <f t="shared" si="68"/>
        <v>32.747862502581377</v>
      </c>
      <c r="N1295" s="59">
        <f t="shared" si="69"/>
        <v>16.036113402373452</v>
      </c>
      <c r="O1295" s="15">
        <f>E1295/4.224851</f>
        <v>1.043459651145817</v>
      </c>
      <c r="P1295" s="15">
        <f>G1295/4.224851</f>
        <v>0.3574541755291471</v>
      </c>
      <c r="Q1295" s="15">
        <f t="shared" si="86"/>
        <v>1.4009138266749641</v>
      </c>
      <c r="R1295" s="27">
        <f t="shared" si="87"/>
        <v>0.6860054756166698</v>
      </c>
      <c r="S1295" s="5">
        <f t="shared" si="57"/>
        <v>1.1742773450028763</v>
      </c>
      <c r="T1295" s="5">
        <f t="shared" si="55"/>
        <v>1.3738182463836857</v>
      </c>
      <c r="U1295" s="5">
        <f t="shared" si="55"/>
        <v>0.91567852012363038</v>
      </c>
      <c r="V1295" s="5">
        <f t="shared" si="55"/>
        <v>0.74714351477126328</v>
      </c>
      <c r="W1295" s="5">
        <f t="shared" si="55"/>
        <v>1.0953469669020421</v>
      </c>
      <c r="X1295" s="5">
        <f t="shared" si="55"/>
        <v>1.0345550893869089</v>
      </c>
      <c r="Y1295" s="12">
        <f t="shared" si="71"/>
        <v>2.9191424316170353</v>
      </c>
    </row>
    <row r="1296" spans="1:25">
      <c r="A1296" s="7" t="s">
        <v>166</v>
      </c>
      <c r="B1296" t="s">
        <v>30</v>
      </c>
      <c r="E1296" s="6">
        <f>SUM(E927:E938)</f>
        <v>1.8850100919412673</v>
      </c>
      <c r="F1296" s="6">
        <f t="shared" ref="F1296:J1296" si="99">SUM(F927:F938)</f>
        <v>0.32587295749949091</v>
      </c>
      <c r="G1296" s="6">
        <f t="shared" si="99"/>
        <v>0.68726308649781975</v>
      </c>
      <c r="H1296" s="6">
        <f t="shared" si="99"/>
        <v>0.17688714394142047</v>
      </c>
      <c r="I1296" s="6">
        <f t="shared" si="99"/>
        <v>2.5722731784390871</v>
      </c>
      <c r="J1296" s="53">
        <f t="shared" si="99"/>
        <v>0.50276010144091066</v>
      </c>
      <c r="K1296" s="16">
        <f t="shared" si="66"/>
        <v>10.429748093558862</v>
      </c>
      <c r="L1296" s="16">
        <f t="shared" si="67"/>
        <v>3.8026220107883395</v>
      </c>
      <c r="M1296" s="16">
        <f t="shared" si="68"/>
        <v>14.232370104347201</v>
      </c>
      <c r="N1296" s="59">
        <f t="shared" si="69"/>
        <v>6.6271260827705225</v>
      </c>
      <c r="O1296" s="15">
        <f>E1296/1.054323</f>
        <v>1.7878867215656564</v>
      </c>
      <c r="P1296" s="15">
        <f>G1296/1.054323</f>
        <v>0.65185250297851782</v>
      </c>
      <c r="Q1296" s="15">
        <f t="shared" si="86"/>
        <v>2.4397392245441742</v>
      </c>
      <c r="R1296" s="27">
        <f t="shared" si="87"/>
        <v>1.1360342185871386</v>
      </c>
      <c r="S1296" s="5">
        <f t="shared" si="57"/>
        <v>0.50210818914040878</v>
      </c>
      <c r="T1296" s="5">
        <f t="shared" si="55"/>
        <v>0.48260935555031714</v>
      </c>
      <c r="U1296" s="5">
        <f t="shared" si="55"/>
        <v>0.41671033648834294</v>
      </c>
      <c r="V1296" s="5">
        <f t="shared" si="55"/>
        <v>0.22192756046559925</v>
      </c>
      <c r="W1296" s="5">
        <f t="shared" si="55"/>
        <v>0.47604277758266395</v>
      </c>
      <c r="X1296" s="5">
        <f t="shared" si="55"/>
        <v>0.34148394501321955</v>
      </c>
      <c r="Y1296" s="12">
        <f t="shared" si="71"/>
        <v>2.74277802631154</v>
      </c>
    </row>
    <row r="1297" spans="1:25">
      <c r="A1297" s="7" t="s">
        <v>167</v>
      </c>
      <c r="B1297" t="s">
        <v>30</v>
      </c>
      <c r="E1297" s="6">
        <f>SUM(E939:E950)</f>
        <v>3.4024514162713864</v>
      </c>
      <c r="F1297" s="6">
        <f t="shared" ref="F1297:J1297" si="100">SUM(F939:F950)</f>
        <v>0.56312421923097788</v>
      </c>
      <c r="G1297" s="6">
        <f t="shared" si="100"/>
        <v>1.1954911885269881</v>
      </c>
      <c r="H1297" s="6">
        <f t="shared" si="100"/>
        <v>0.3208050280642033</v>
      </c>
      <c r="I1297" s="6">
        <f t="shared" si="100"/>
        <v>4.5979426047983774</v>
      </c>
      <c r="J1297" s="53">
        <f t="shared" si="100"/>
        <v>0.88392924729518096</v>
      </c>
      <c r="K1297" s="16">
        <f t="shared" si="66"/>
        <v>18.825740681174469</v>
      </c>
      <c r="L1297" s="16">
        <f t="shared" si="67"/>
        <v>6.6146446630240465</v>
      </c>
      <c r="M1297" s="16">
        <f t="shared" si="68"/>
        <v>25.440385344198532</v>
      </c>
      <c r="N1297" s="59">
        <f t="shared" si="69"/>
        <v>12.211096018150423</v>
      </c>
      <c r="O1297" s="15">
        <f>E1297/2.149127</f>
        <v>1.5831783865129359</v>
      </c>
      <c r="P1297" s="15">
        <f>G1297/2.149127</f>
        <v>0.55626828406464024</v>
      </c>
      <c r="Q1297" s="15">
        <f t="shared" si="86"/>
        <v>2.1394466705775761</v>
      </c>
      <c r="R1297" s="27">
        <f t="shared" si="87"/>
        <v>1.0269101024482956</v>
      </c>
      <c r="S1297" s="5">
        <f t="shared" si="57"/>
        <v>0.90630746570850451</v>
      </c>
      <c r="T1297" s="5">
        <f t="shared" si="55"/>
        <v>0.83397228976344973</v>
      </c>
      <c r="U1297" s="5">
        <f t="shared" si="55"/>
        <v>0.7248658413745761</v>
      </c>
      <c r="V1297" s="5">
        <f t="shared" si="55"/>
        <v>0.40249096501306214</v>
      </c>
      <c r="W1297" s="5">
        <f t="shared" si="55"/>
        <v>0.8509272604094531</v>
      </c>
      <c r="X1297" s="5">
        <f t="shared" si="55"/>
        <v>0.60038106765797172</v>
      </c>
      <c r="Y1297" s="12">
        <f t="shared" si="71"/>
        <v>2.8460698405177549</v>
      </c>
    </row>
    <row r="1298" spans="1:25">
      <c r="A1298" s="7" t="s">
        <v>168</v>
      </c>
      <c r="B1298" t="s">
        <v>30</v>
      </c>
      <c r="E1298" s="6">
        <f>SUM(E951:E962)</f>
        <v>6.770501027165567</v>
      </c>
      <c r="F1298" s="6">
        <f t="shared" ref="F1298:J1298" si="101">SUM(F951:F962)</f>
        <v>1.2786931960375554</v>
      </c>
      <c r="G1298" s="6">
        <f t="shared" si="101"/>
        <v>2.169021500158054</v>
      </c>
      <c r="H1298" s="6">
        <f t="shared" si="101"/>
        <v>1.2239156154640649</v>
      </c>
      <c r="I1298" s="6">
        <f t="shared" si="101"/>
        <v>8.9395225273236143</v>
      </c>
      <c r="J1298" s="53">
        <f t="shared" si="101"/>
        <v>2.5026088115016205</v>
      </c>
      <c r="K1298" s="16">
        <f t="shared" si="66"/>
        <v>37.461136405798392</v>
      </c>
      <c r="L1298" s="16">
        <f t="shared" si="67"/>
        <v>12.001181294930969</v>
      </c>
      <c r="M1298" s="16">
        <f t="shared" si="68"/>
        <v>49.462317700729329</v>
      </c>
      <c r="N1298" s="59">
        <f t="shared" si="69"/>
        <v>25.459955110867423</v>
      </c>
      <c r="O1298" s="15">
        <f>E1298/2.812896</f>
        <v>2.4069503554932594</v>
      </c>
      <c r="P1298" s="15">
        <f>G1298/2.812896</f>
        <v>0.77109907375105735</v>
      </c>
      <c r="Q1298" s="15">
        <f t="shared" si="86"/>
        <v>3.1780494292443167</v>
      </c>
      <c r="R1298" s="27">
        <f t="shared" si="87"/>
        <v>1.6358512817422022</v>
      </c>
      <c r="S1298" s="5">
        <f t="shared" si="57"/>
        <v>1.8034513580892289</v>
      </c>
      <c r="T1298" s="5">
        <f t="shared" si="55"/>
        <v>1.8937112917300725</v>
      </c>
      <c r="U1298" s="5">
        <f t="shared" si="55"/>
        <v>1.3151494630494465</v>
      </c>
      <c r="V1298" s="5">
        <f t="shared" si="55"/>
        <v>1.5355587789107201</v>
      </c>
      <c r="W1298" s="5">
        <f t="shared" si="55"/>
        <v>1.6544102585372831</v>
      </c>
      <c r="X1298" s="5">
        <f t="shared" si="55"/>
        <v>1.6998181186755514</v>
      </c>
      <c r="Y1298" s="12">
        <f t="shared" si="71"/>
        <v>3.1214540873256484</v>
      </c>
    </row>
    <row r="1299" spans="1:25">
      <c r="A1299" s="7" t="s">
        <v>169</v>
      </c>
      <c r="B1299" t="s">
        <v>30</v>
      </c>
      <c r="E1299" s="6">
        <f>SUM(E963:E974)</f>
        <v>1.7279983669706216</v>
      </c>
      <c r="F1299" s="6">
        <f t="shared" ref="F1299:J1299" si="102">SUM(F963:F974)</f>
        <v>0.3194092436539353</v>
      </c>
      <c r="G1299" s="6">
        <f t="shared" si="102"/>
        <v>1.0500953206242323</v>
      </c>
      <c r="H1299" s="6">
        <f t="shared" si="102"/>
        <v>2.1971364699531128</v>
      </c>
      <c r="I1299" s="6">
        <f t="shared" si="102"/>
        <v>2.7780936875948559</v>
      </c>
      <c r="J1299" s="53">
        <f t="shared" si="102"/>
        <v>2.5165457136070439</v>
      </c>
      <c r="K1299" s="16">
        <f t="shared" si="66"/>
        <v>9.5610032809024403</v>
      </c>
      <c r="L1299" s="16">
        <f t="shared" si="67"/>
        <v>5.810170308985759</v>
      </c>
      <c r="M1299" s="16">
        <f t="shared" si="68"/>
        <v>15.37117358988821</v>
      </c>
      <c r="N1299" s="59">
        <f t="shared" si="69"/>
        <v>3.7508329719166813</v>
      </c>
      <c r="O1299" s="15">
        <f>E1299/1.124197</f>
        <v>1.5370956931664306</v>
      </c>
      <c r="P1299" s="15">
        <f>G1299/1.124197</f>
        <v>0.9340847917440025</v>
      </c>
      <c r="Q1299" s="15">
        <f t="shared" si="86"/>
        <v>2.4711804849104331</v>
      </c>
      <c r="R1299" s="27">
        <f t="shared" si="87"/>
        <v>0.60301090142242808</v>
      </c>
      <c r="S1299" s="5">
        <f t="shared" si="57"/>
        <v>0.4602851383058994</v>
      </c>
      <c r="T1299" s="5">
        <f t="shared" si="55"/>
        <v>0.47303676383420296</v>
      </c>
      <c r="U1299" s="5">
        <f t="shared" si="55"/>
        <v>0.63670751856035612</v>
      </c>
      <c r="V1299" s="5">
        <f t="shared" si="55"/>
        <v>2.7565888957321425</v>
      </c>
      <c r="W1299" s="5">
        <f t="shared" si="55"/>
        <v>0.51413335353052902</v>
      </c>
      <c r="X1299" s="5">
        <f t="shared" si="55"/>
        <v>1.7092843199484509</v>
      </c>
      <c r="Y1299" s="12">
        <f t="shared" si="71"/>
        <v>1.6455633436623713</v>
      </c>
    </row>
    <row r="1300" spans="1:25">
      <c r="A1300" s="7" t="s">
        <v>170</v>
      </c>
      <c r="B1300" t="s">
        <v>30</v>
      </c>
      <c r="E1300" s="6">
        <f>SUM(E975:E986)</f>
        <v>2.9015485446082416</v>
      </c>
      <c r="F1300" s="6">
        <f t="shared" ref="F1300:J1300" si="103">SUM(F975:F986)</f>
        <v>0.58754374266684917</v>
      </c>
      <c r="G1300" s="6">
        <f t="shared" si="103"/>
        <v>0.7287579775264269</v>
      </c>
      <c r="H1300" s="6">
        <f t="shared" si="103"/>
        <v>0.29478077851793405</v>
      </c>
      <c r="I1300" s="6">
        <f t="shared" si="103"/>
        <v>3.630306522134668</v>
      </c>
      <c r="J1300" s="53">
        <f t="shared" si="103"/>
        <v>0.88232452118478355</v>
      </c>
      <c r="K1300" s="16">
        <f t="shared" si="66"/>
        <v>16.054248479025759</v>
      </c>
      <c r="L1300" s="16">
        <f t="shared" si="67"/>
        <v>4.0322129622894805</v>
      </c>
      <c r="M1300" s="16">
        <f t="shared" si="68"/>
        <v>20.086461441315237</v>
      </c>
      <c r="N1300" s="59">
        <f t="shared" si="69"/>
        <v>12.022035516736278</v>
      </c>
      <c r="O1300" s="15">
        <f>E1300/2.142508</f>
        <v>1.3542766442917562</v>
      </c>
      <c r="P1300" s="15">
        <f>G1300/2.142508</f>
        <v>0.34014247672654058</v>
      </c>
      <c r="Q1300" s="15">
        <f t="shared" si="86"/>
        <v>1.6944191210182968</v>
      </c>
      <c r="R1300" s="27">
        <f t="shared" si="87"/>
        <v>1.0141341675652156</v>
      </c>
      <c r="S1300" s="5">
        <f t="shared" si="57"/>
        <v>0.77288248570375617</v>
      </c>
      <c r="T1300" s="5">
        <f t="shared" si="55"/>
        <v>0.87013696743005253</v>
      </c>
      <c r="U1300" s="5">
        <f t="shared" si="55"/>
        <v>0.44187006111605703</v>
      </c>
      <c r="V1300" s="5">
        <f t="shared" si="55"/>
        <v>0.36984021331872652</v>
      </c>
      <c r="W1300" s="5">
        <f t="shared" si="55"/>
        <v>0.67184979214460694</v>
      </c>
      <c r="X1300" s="5">
        <f t="shared" si="55"/>
        <v>0.59929110805044994</v>
      </c>
      <c r="Y1300" s="12">
        <f t="shared" si="71"/>
        <v>3.9814981572575965</v>
      </c>
    </row>
    <row r="1301" spans="1:25">
      <c r="A1301" s="7" t="s">
        <v>85</v>
      </c>
      <c r="B1301" t="s">
        <v>30</v>
      </c>
      <c r="E1301" s="6">
        <f>SUM(E987:E998)</f>
        <v>6.666584602596183</v>
      </c>
      <c r="F1301" s="6">
        <f t="shared" ref="F1301:J1301" si="104">SUM(F987:F998)</f>
        <v>1.0960313068235286</v>
      </c>
      <c r="G1301" s="6">
        <f t="shared" si="104"/>
        <v>2.6472696750239115</v>
      </c>
      <c r="H1301" s="6">
        <f t="shared" si="104"/>
        <v>0.47267554974416454</v>
      </c>
      <c r="I1301" s="6">
        <f t="shared" si="104"/>
        <v>9.313854277620095</v>
      </c>
      <c r="J1301" s="53">
        <f t="shared" si="104"/>
        <v>1.5687068565676934</v>
      </c>
      <c r="K1301" s="16">
        <f t="shared" si="66"/>
        <v>36.886167531267958</v>
      </c>
      <c r="L1301" s="16">
        <f t="shared" si="67"/>
        <v>14.647325212875892</v>
      </c>
      <c r="M1301" s="16">
        <f t="shared" si="68"/>
        <v>51.53349274414385</v>
      </c>
      <c r="N1301" s="59">
        <f t="shared" si="69"/>
        <v>22.238842318392066</v>
      </c>
      <c r="O1301" s="15">
        <f>E1301/3.095313</f>
        <v>2.153767519664791</v>
      </c>
      <c r="P1301" s="15">
        <f>G1301/3.095313</f>
        <v>0.85525104408630448</v>
      </c>
      <c r="Q1301" s="15">
        <f t="shared" si="86"/>
        <v>3.0090185637510953</v>
      </c>
      <c r="R1301" s="27">
        <f t="shared" si="87"/>
        <v>1.2985164755784866</v>
      </c>
      <c r="S1301" s="5">
        <f t="shared" si="57"/>
        <v>1.7757712475234837</v>
      </c>
      <c r="T1301" s="5">
        <f t="shared" si="55"/>
        <v>1.6231937952381377</v>
      </c>
      <c r="U1301" s="5">
        <f t="shared" si="55"/>
        <v>1.6051271466885337</v>
      </c>
      <c r="V1301" s="5">
        <f t="shared" si="55"/>
        <v>0.59303197117139272</v>
      </c>
      <c r="W1301" s="5">
        <f t="shared" si="55"/>
        <v>1.7236866976193297</v>
      </c>
      <c r="X1301" s="5">
        <f t="shared" si="55"/>
        <v>1.0654946651787605</v>
      </c>
      <c r="Y1301" s="12">
        <f t="shared" si="71"/>
        <v>2.518286922368786</v>
      </c>
    </row>
    <row r="1302" spans="1:25">
      <c r="A1302" s="7" t="s">
        <v>171</v>
      </c>
      <c r="B1302" t="s">
        <v>30</v>
      </c>
      <c r="E1302" s="6">
        <f>SUM(E999:E1010)</f>
        <v>10.327037680531218</v>
      </c>
      <c r="F1302" s="6">
        <f t="shared" ref="F1302:J1302" si="105">SUM(F999:F1010)</f>
        <v>1.7989955912669455</v>
      </c>
      <c r="G1302" s="6">
        <f t="shared" si="105"/>
        <v>7.3321353310249329</v>
      </c>
      <c r="H1302" s="6">
        <f t="shared" si="105"/>
        <v>7.5624240430377556</v>
      </c>
      <c r="I1302" s="6">
        <f t="shared" si="105"/>
        <v>17.659173011556149</v>
      </c>
      <c r="J1302" s="53">
        <f t="shared" si="105"/>
        <v>9.3614196343047009</v>
      </c>
      <c r="K1302" s="16">
        <f t="shared" si="66"/>
        <v>57.139429661996182</v>
      </c>
      <c r="L1302" s="16">
        <f t="shared" si="67"/>
        <v>40.568655211664286</v>
      </c>
      <c r="M1302" s="16">
        <f t="shared" si="68"/>
        <v>97.708084873660454</v>
      </c>
      <c r="N1302" s="59">
        <f t="shared" si="69"/>
        <v>16.570774450331896</v>
      </c>
      <c r="O1302" s="15">
        <f>E1302/4.335391</f>
        <v>2.3820314431919098</v>
      </c>
      <c r="P1302" s="15">
        <f>G1302/4.335391</f>
        <v>1.6912281570508709</v>
      </c>
      <c r="Q1302" s="15">
        <f t="shared" si="86"/>
        <v>4.073259600242781</v>
      </c>
      <c r="R1302" s="27">
        <f t="shared" si="87"/>
        <v>0.69080328614103892</v>
      </c>
      <c r="S1302" s="5">
        <f t="shared" si="57"/>
        <v>2.7508023490825209</v>
      </c>
      <c r="T1302" s="5">
        <f t="shared" si="57"/>
        <v>2.6642655763805094</v>
      </c>
      <c r="U1302" s="5">
        <f t="shared" si="57"/>
        <v>4.4457161180286384</v>
      </c>
      <c r="V1302" s="5">
        <f t="shared" si="57"/>
        <v>9.488028817026791</v>
      </c>
      <c r="W1302" s="5">
        <f t="shared" si="57"/>
        <v>3.2681294664570855</v>
      </c>
      <c r="X1302" s="5">
        <f t="shared" si="57"/>
        <v>6.3584490863229277</v>
      </c>
      <c r="Y1302" s="12">
        <f t="shared" si="71"/>
        <v>1.4084625029810569</v>
      </c>
    </row>
    <row r="1303" spans="1:25">
      <c r="A1303" s="7" t="s">
        <v>172</v>
      </c>
      <c r="B1303" t="s">
        <v>30</v>
      </c>
      <c r="E1303" s="6">
        <f>SUM(E1011:E1022)</f>
        <v>18.820863905749643</v>
      </c>
      <c r="F1303" s="6">
        <f t="shared" ref="F1303:J1303" si="106">SUM(F1011:F1022)</f>
        <v>1.7367969631411229</v>
      </c>
      <c r="G1303" s="6">
        <f t="shared" si="106"/>
        <v>13.946898807941201</v>
      </c>
      <c r="H1303" s="6">
        <f t="shared" si="106"/>
        <v>2.4460867746693848</v>
      </c>
      <c r="I1303" s="6">
        <f t="shared" si="106"/>
        <v>32.767762713690836</v>
      </c>
      <c r="J1303" s="53">
        <f t="shared" si="106"/>
        <v>4.1828837378105082</v>
      </c>
      <c r="K1303" s="16">
        <f t="shared" si="66"/>
        <v>104.13571273667181</v>
      </c>
      <c r="L1303" s="16">
        <f t="shared" si="67"/>
        <v>77.168096804924375</v>
      </c>
      <c r="M1303" s="16">
        <f t="shared" si="68"/>
        <v>181.30380954159614</v>
      </c>
      <c r="N1303" s="59">
        <f t="shared" si="69"/>
        <v>26.967615931747432</v>
      </c>
      <c r="O1303" s="15">
        <f>E1303/1.836911</f>
        <v>10.245931297569475</v>
      </c>
      <c r="P1303" s="15">
        <f>G1303/1.836911</f>
        <v>7.5925827696285779</v>
      </c>
      <c r="Q1303" s="15">
        <f t="shared" si="86"/>
        <v>17.838514067198055</v>
      </c>
      <c r="R1303" s="27">
        <f t="shared" si="87"/>
        <v>2.6533485279408975</v>
      </c>
      <c r="S1303" s="5">
        <f t="shared" si="57"/>
        <v>5.0132940583049557</v>
      </c>
      <c r="T1303" s="5">
        <f t="shared" si="57"/>
        <v>2.572151029453233</v>
      </c>
      <c r="U1303" s="5">
        <f t="shared" si="57"/>
        <v>8.4564659580978159</v>
      </c>
      <c r="V1303" s="5">
        <f t="shared" si="57"/>
        <v>3.0689289141856402</v>
      </c>
      <c r="W1303" s="5">
        <f t="shared" si="57"/>
        <v>6.064230233454742</v>
      </c>
      <c r="X1303" s="5">
        <f t="shared" si="57"/>
        <v>2.8410918770710216</v>
      </c>
      <c r="Y1303" s="12">
        <f t="shared" si="71"/>
        <v>1.3494658679987885</v>
      </c>
    </row>
    <row r="1304" spans="1:25">
      <c r="A1304" s="7" t="s">
        <v>173</v>
      </c>
      <c r="B1304" t="s">
        <v>30</v>
      </c>
      <c r="E1304" s="6">
        <f>SUM(E1023:E1034)</f>
        <v>0.82490821793926994</v>
      </c>
      <c r="F1304" s="6">
        <f t="shared" ref="F1304:J1304" si="107">SUM(F1023:F1034)</f>
        <v>0.17255247443616531</v>
      </c>
      <c r="G1304" s="6">
        <f t="shared" si="107"/>
        <v>0.1916074305358669</v>
      </c>
      <c r="H1304" s="6">
        <f t="shared" si="107"/>
        <v>6.1742984269684179E-2</v>
      </c>
      <c r="I1304" s="6">
        <f t="shared" si="107"/>
        <v>1.016515648475137</v>
      </c>
      <c r="J1304" s="53">
        <f t="shared" si="107"/>
        <v>0.23429545870584961</v>
      </c>
      <c r="K1304" s="16">
        <f t="shared" si="66"/>
        <v>4.5642115923914144</v>
      </c>
      <c r="L1304" s="16">
        <f t="shared" si="67"/>
        <v>1.0601626176362329</v>
      </c>
      <c r="M1304" s="16">
        <f t="shared" si="68"/>
        <v>5.6243742100276481</v>
      </c>
      <c r="N1304" s="59">
        <f t="shared" si="69"/>
        <v>3.5040489747551815</v>
      </c>
      <c r="O1304" s="15">
        <f>E1304/0.702281</f>
        <v>1.1746127517891982</v>
      </c>
      <c r="P1304" s="15">
        <f>G1304/0.702281</f>
        <v>0.27283584567412034</v>
      </c>
      <c r="Q1304" s="15">
        <f t="shared" si="86"/>
        <v>1.4474485974633184</v>
      </c>
      <c r="R1304" s="27">
        <f t="shared" si="87"/>
        <v>0.90177690611507788</v>
      </c>
      <c r="S1304" s="5">
        <f t="shared" si="57"/>
        <v>0.21972994907946294</v>
      </c>
      <c r="T1304" s="5">
        <f t="shared" si="57"/>
        <v>0.25554571672729365</v>
      </c>
      <c r="U1304" s="5">
        <f t="shared" si="57"/>
        <v>0.11617792141164443</v>
      </c>
      <c r="V1304" s="5">
        <f t="shared" si="57"/>
        <v>7.7464475764133053E-2</v>
      </c>
      <c r="W1304" s="5">
        <f t="shared" si="57"/>
        <v>0.18812346091871601</v>
      </c>
      <c r="X1304" s="5">
        <f t="shared" si="57"/>
        <v>0.15913780212123446</v>
      </c>
      <c r="Y1304" s="12">
        <f t="shared" si="71"/>
        <v>4.3051995198320654</v>
      </c>
    </row>
    <row r="1305" spans="1:25">
      <c r="A1305" s="7" t="s">
        <v>174</v>
      </c>
      <c r="B1305" t="s">
        <v>30</v>
      </c>
      <c r="E1305" s="6">
        <f>SUM(E1035:E1046)</f>
        <v>0.49146177051173817</v>
      </c>
      <c r="F1305" s="6">
        <f t="shared" ref="F1305:J1305" si="108">SUM(F1035:F1046)</f>
        <v>0.10704137469953758</v>
      </c>
      <c r="G1305" s="6">
        <f t="shared" si="108"/>
        <v>0.33569844240511615</v>
      </c>
      <c r="H1305" s="6">
        <f t="shared" si="108"/>
        <v>0.15439027743060049</v>
      </c>
      <c r="I1305" s="6">
        <f t="shared" si="108"/>
        <v>0.82716021291685482</v>
      </c>
      <c r="J1305" s="53">
        <f t="shared" si="108"/>
        <v>0.26143165213013814</v>
      </c>
      <c r="K1305" s="16">
        <f t="shared" si="66"/>
        <v>2.719254653312261</v>
      </c>
      <c r="L1305" s="16">
        <f t="shared" si="67"/>
        <v>1.8574172120636745</v>
      </c>
      <c r="M1305" s="16">
        <f t="shared" si="68"/>
        <v>4.5766718653759382</v>
      </c>
      <c r="N1305" s="59">
        <f t="shared" si="69"/>
        <v>0.86183744124858652</v>
      </c>
      <c r="O1305" s="15">
        <f>E1305/0.563631</f>
        <v>0.87195660017234355</v>
      </c>
      <c r="P1305" s="15">
        <f>G1305/0.563631</f>
        <v>0.5955996785221469</v>
      </c>
      <c r="Q1305" s="15">
        <f t="shared" si="86"/>
        <v>1.4675562786944905</v>
      </c>
      <c r="R1305" s="27">
        <f t="shared" si="87"/>
        <v>0.27635692165019665</v>
      </c>
      <c r="S1305" s="5">
        <f t="shared" si="57"/>
        <v>0.13091016365289396</v>
      </c>
      <c r="T1305" s="5">
        <f t="shared" si="57"/>
        <v>0.15852548569036926</v>
      </c>
      <c r="U1305" s="5">
        <f t="shared" si="57"/>
        <v>0.2035450668623861</v>
      </c>
      <c r="V1305" s="5">
        <f t="shared" si="57"/>
        <v>0.19370236223118187</v>
      </c>
      <c r="W1305" s="5">
        <f t="shared" si="57"/>
        <v>0.15308002608873444</v>
      </c>
      <c r="X1305" s="5">
        <f t="shared" si="57"/>
        <v>0.17756920579986732</v>
      </c>
      <c r="Y1305" s="12">
        <f t="shared" si="71"/>
        <v>1.4639977683263987</v>
      </c>
    </row>
    <row r="1306" spans="1:25">
      <c r="A1306" s="7" t="s">
        <v>175</v>
      </c>
      <c r="B1306" t="s">
        <v>30</v>
      </c>
      <c r="E1306" s="6">
        <f>SUM(E1047:E1058)</f>
        <v>5.1720308870258078</v>
      </c>
      <c r="F1306" s="6">
        <f t="shared" ref="F1306:J1306" si="109">SUM(F1047:F1058)</f>
        <v>0.96760857368738473</v>
      </c>
      <c r="G1306" s="6">
        <f t="shared" si="109"/>
        <v>1.3496099866762798</v>
      </c>
      <c r="H1306" s="6">
        <f t="shared" si="109"/>
        <v>0.50456482389753554</v>
      </c>
      <c r="I1306" s="6">
        <f t="shared" si="109"/>
        <v>6.5216408737020837</v>
      </c>
      <c r="J1306" s="53">
        <f t="shared" si="109"/>
        <v>1.4721733975849196</v>
      </c>
      <c r="K1306" s="16">
        <f t="shared" si="66"/>
        <v>28.616811928169618</v>
      </c>
      <c r="L1306" s="16">
        <f t="shared" si="67"/>
        <v>7.4673829311379141</v>
      </c>
      <c r="M1306" s="16">
        <f t="shared" si="68"/>
        <v>36.084194859307509</v>
      </c>
      <c r="N1306" s="59">
        <f t="shared" si="69"/>
        <v>21.149428997031706</v>
      </c>
      <c r="O1306" s="15">
        <f>E1306/3.439809</f>
        <v>1.5035808345829109</v>
      </c>
      <c r="P1306" s="15">
        <f>G1306/3.439809</f>
        <v>0.39235026906327647</v>
      </c>
      <c r="Q1306" s="15">
        <f t="shared" si="86"/>
        <v>1.8959311036461874</v>
      </c>
      <c r="R1306" s="27">
        <f t="shared" si="87"/>
        <v>1.1112305655196344</v>
      </c>
      <c r="S1306" s="5">
        <f t="shared" si="57"/>
        <v>1.3776685196355463</v>
      </c>
      <c r="T1306" s="5">
        <f t="shared" si="57"/>
        <v>1.4330030750494533</v>
      </c>
      <c r="U1306" s="5">
        <f t="shared" si="57"/>
        <v>0.81831316525638065</v>
      </c>
      <c r="V1306" s="5">
        <f t="shared" si="57"/>
        <v>0.63304114685360069</v>
      </c>
      <c r="W1306" s="5">
        <f t="shared" si="57"/>
        <v>1.2069402511119367</v>
      </c>
      <c r="X1306" s="5">
        <f t="shared" si="57"/>
        <v>0.99992735722267412</v>
      </c>
      <c r="Y1306" s="12">
        <f t="shared" si="71"/>
        <v>3.8322411200906306</v>
      </c>
    </row>
    <row r="1307" spans="1:25">
      <c r="A1307" s="7" t="s">
        <v>176</v>
      </c>
      <c r="B1307" t="s">
        <v>30</v>
      </c>
      <c r="E1307" s="6">
        <f>SUM(E1059:E1070)</f>
        <v>0.59301669922470879</v>
      </c>
      <c r="F1307" s="6">
        <f t="shared" ref="F1307:J1307" si="110">SUM(F1059:F1070)</f>
        <v>0.11799162984887708</v>
      </c>
      <c r="G1307" s="6">
        <f t="shared" si="110"/>
        <v>0.43188000636031049</v>
      </c>
      <c r="H1307" s="6">
        <f t="shared" si="110"/>
        <v>0.16561911779971347</v>
      </c>
      <c r="I1307" s="6">
        <f t="shared" si="110"/>
        <v>1.0248967055850189</v>
      </c>
      <c r="J1307" s="53">
        <f t="shared" si="110"/>
        <v>0.28361074764859068</v>
      </c>
      <c r="K1307" s="16">
        <f t="shared" si="66"/>
        <v>3.2811573872359863</v>
      </c>
      <c r="L1307" s="16">
        <f t="shared" si="67"/>
        <v>2.3895891551136503</v>
      </c>
      <c r="M1307" s="16">
        <f t="shared" si="68"/>
        <v>5.6707465423496348</v>
      </c>
      <c r="N1307" s="59">
        <f t="shared" si="69"/>
        <v>0.89156823212233594</v>
      </c>
      <c r="O1307" s="15">
        <f>E1307/0.692942</f>
        <v>0.85579557773191528</v>
      </c>
      <c r="P1307" s="15">
        <f>G1307/0.692942</f>
        <v>0.62325563519069493</v>
      </c>
      <c r="Q1307" s="15">
        <f t="shared" si="86"/>
        <v>1.4790512129226103</v>
      </c>
      <c r="R1307" s="27">
        <f t="shared" si="87"/>
        <v>0.23253994254122035</v>
      </c>
      <c r="S1307" s="5">
        <f t="shared" si="57"/>
        <v>0.15796124500908956</v>
      </c>
      <c r="T1307" s="5">
        <f t="shared" si="57"/>
        <v>0.17474252812704499</v>
      </c>
      <c r="U1307" s="5">
        <f t="shared" si="57"/>
        <v>0.26186312972239573</v>
      </c>
      <c r="V1307" s="5">
        <f t="shared" si="57"/>
        <v>0.20779037956499191</v>
      </c>
      <c r="W1307" s="5">
        <f t="shared" si="57"/>
        <v>0.18967451768014762</v>
      </c>
      <c r="X1307" s="5">
        <f t="shared" si="57"/>
        <v>0.19263365704164181</v>
      </c>
      <c r="Y1307" s="12">
        <f t="shared" si="71"/>
        <v>1.3731052387036518</v>
      </c>
    </row>
    <row r="1308" spans="1:25">
      <c r="A1308" s="7" t="s">
        <v>177</v>
      </c>
      <c r="B1308" t="s">
        <v>30</v>
      </c>
      <c r="E1308" s="6">
        <f>SUM(E1071:E1082)</f>
        <v>0.63164004086677761</v>
      </c>
      <c r="F1308" s="6">
        <f t="shared" ref="F1308:J1308" si="111">SUM(F1071:F1082)</f>
        <v>0.20013341158077769</v>
      </c>
      <c r="G1308" s="6">
        <f t="shared" si="111"/>
        <v>0.21012443535936695</v>
      </c>
      <c r="H1308" s="6">
        <f t="shared" si="111"/>
        <v>0.11967571899448021</v>
      </c>
      <c r="I1308" s="6">
        <f t="shared" si="111"/>
        <v>0.84176447622614492</v>
      </c>
      <c r="J1308" s="53">
        <f t="shared" si="111"/>
        <v>0.31980913057525862</v>
      </c>
      <c r="K1308" s="16">
        <f t="shared" si="66"/>
        <v>3.4948600753968684</v>
      </c>
      <c r="L1308" s="16">
        <f t="shared" si="67"/>
        <v>1.1626170801253053</v>
      </c>
      <c r="M1308" s="16">
        <f t="shared" si="68"/>
        <v>4.6574771555221757</v>
      </c>
      <c r="N1308" s="59">
        <f t="shared" si="69"/>
        <v>2.3322429952715629</v>
      </c>
      <c r="O1308" s="15">
        <f>E1308/0.685306</f>
        <v>0.92169051615888031</v>
      </c>
      <c r="P1308" s="15">
        <f>G1308/0.685306</f>
        <v>0.30661403133690202</v>
      </c>
      <c r="Q1308" s="15">
        <f t="shared" si="86"/>
        <v>1.2283045474957823</v>
      </c>
      <c r="R1308" s="27">
        <f t="shared" si="87"/>
        <v>0.6150764848219783</v>
      </c>
      <c r="S1308" s="5">
        <f t="shared" si="57"/>
        <v>0.16824930458678586</v>
      </c>
      <c r="T1308" s="5">
        <f t="shared" si="57"/>
        <v>0.29639236568820349</v>
      </c>
      <c r="U1308" s="5">
        <f t="shared" si="57"/>
        <v>0.12740539377608875</v>
      </c>
      <c r="V1308" s="5">
        <f t="shared" si="57"/>
        <v>0.15014850583040226</v>
      </c>
      <c r="W1308" s="5">
        <f t="shared" si="57"/>
        <v>0.15578279270332931</v>
      </c>
      <c r="X1308" s="5">
        <f t="shared" si="57"/>
        <v>0.21722026717532314</v>
      </c>
      <c r="Y1308" s="12">
        <f t="shared" si="71"/>
        <v>3.0060284982396754</v>
      </c>
    </row>
    <row r="1309" spans="1:25">
      <c r="A1309" s="7" t="s">
        <v>178</v>
      </c>
      <c r="B1309" t="s">
        <v>30</v>
      </c>
      <c r="E1309" s="6">
        <f>SUM(E1083:E1094)</f>
        <v>0.79049264354002191</v>
      </c>
      <c r="F1309" s="6">
        <f t="shared" ref="F1309:J1309" si="112">SUM(F1083:F1094)</f>
        <v>0.13860033111311973</v>
      </c>
      <c r="G1309" s="6">
        <f t="shared" si="112"/>
        <v>0.36284813831739554</v>
      </c>
      <c r="H1309" s="6">
        <f t="shared" si="112"/>
        <v>0.12256248406146976</v>
      </c>
      <c r="I1309" s="6">
        <f t="shared" si="112"/>
        <v>1.1533407818574175</v>
      </c>
      <c r="J1309" s="53">
        <f t="shared" si="112"/>
        <v>0.26116281517458939</v>
      </c>
      <c r="K1309" s="16">
        <f t="shared" si="66"/>
        <v>4.373790451935009</v>
      </c>
      <c r="L1309" s="16">
        <f t="shared" si="67"/>
        <v>2.0076362959785956</v>
      </c>
      <c r="M1309" s="16">
        <f t="shared" si="68"/>
        <v>6.3814267479136051</v>
      </c>
      <c r="N1309" s="59">
        <f t="shared" si="69"/>
        <v>2.3661541559564134</v>
      </c>
      <c r="O1309" s="15">
        <f>E1309/0.662577</f>
        <v>1.1930577782507119</v>
      </c>
      <c r="P1309" s="15">
        <f>G1309/0.662577</f>
        <v>0.54763165385667711</v>
      </c>
      <c r="Q1309" s="15">
        <f t="shared" si="86"/>
        <v>1.7406894321073891</v>
      </c>
      <c r="R1309" s="27">
        <f t="shared" si="87"/>
        <v>0.64542612439403479</v>
      </c>
      <c r="S1309" s="5">
        <f t="shared" si="57"/>
        <v>0.21056270811151814</v>
      </c>
      <c r="T1309" s="5">
        <f t="shared" si="57"/>
        <v>0.2052634774938874</v>
      </c>
      <c r="U1309" s="5">
        <f t="shared" si="57"/>
        <v>0.22000682530894283</v>
      </c>
      <c r="V1309" s="5">
        <f t="shared" si="57"/>
        <v>0.15377032206124416</v>
      </c>
      <c r="W1309" s="5">
        <f t="shared" si="57"/>
        <v>0.21344527241384828</v>
      </c>
      <c r="X1309" s="5">
        <f t="shared" si="57"/>
        <v>0.17738660677523707</v>
      </c>
      <c r="Y1309" s="12">
        <f t="shared" si="71"/>
        <v>2.178577096208087</v>
      </c>
    </row>
    <row r="1310" spans="1:25">
      <c r="A1310" s="7" t="s">
        <v>179</v>
      </c>
      <c r="B1310" t="s">
        <v>30</v>
      </c>
      <c r="E1310" s="6">
        <f>SUM(E1095:E1106)</f>
        <v>3.0727061791996655</v>
      </c>
      <c r="F1310" s="6">
        <f t="shared" ref="F1310:J1310" si="113">SUM(F1095:F1106)</f>
        <v>0.58527138993313421</v>
      </c>
      <c r="G1310" s="6">
        <f t="shared" si="113"/>
        <v>0.72953986697832596</v>
      </c>
      <c r="H1310" s="6">
        <f t="shared" si="113"/>
        <v>0.19497909166604371</v>
      </c>
      <c r="I1310" s="6">
        <f t="shared" si="113"/>
        <v>3.8022460461779848</v>
      </c>
      <c r="J1310" s="53">
        <f t="shared" si="113"/>
        <v>0.78025048159917876</v>
      </c>
      <c r="K1310" s="16">
        <f t="shared" si="66"/>
        <v>17.001262513968957</v>
      </c>
      <c r="L1310" s="16">
        <f t="shared" si="67"/>
        <v>4.0365391513402349</v>
      </c>
      <c r="M1310" s="16">
        <f t="shared" si="68"/>
        <v>21.037801665309154</v>
      </c>
      <c r="N1310" s="59">
        <f t="shared" si="69"/>
        <v>12.964723362628721</v>
      </c>
      <c r="O1310" s="15">
        <f>E1310/2.783243</f>
        <v>1.1040021224160683</v>
      </c>
      <c r="P1310" s="15">
        <f>G1310/2.783243</f>
        <v>0.26211863893247045</v>
      </c>
      <c r="Q1310" s="15">
        <f t="shared" si="86"/>
        <v>1.3661207613485389</v>
      </c>
      <c r="R1310" s="27">
        <f t="shared" si="87"/>
        <v>0.84188348348359787</v>
      </c>
      <c r="S1310" s="5">
        <f t="shared" si="57"/>
        <v>0.81847356785746028</v>
      </c>
      <c r="T1310" s="5">
        <f t="shared" si="57"/>
        <v>0.86677167226467244</v>
      </c>
      <c r="U1310" s="5">
        <f t="shared" si="57"/>
        <v>0.4423441465470932</v>
      </c>
      <c r="V1310" s="5">
        <f t="shared" si="57"/>
        <v>0.24462622433190301</v>
      </c>
      <c r="W1310" s="5">
        <f t="shared" si="57"/>
        <v>0.70367011717380568</v>
      </c>
      <c r="X1310" s="5">
        <f t="shared" si="57"/>
        <v>0.52996053543494459</v>
      </c>
      <c r="Y1310" s="12">
        <f t="shared" si="71"/>
        <v>4.2118413513527058</v>
      </c>
    </row>
    <row r="1311" spans="1:25">
      <c r="A1311" s="7" t="s">
        <v>180</v>
      </c>
      <c r="B1311" t="s">
        <v>30</v>
      </c>
      <c r="E1311" s="6">
        <f>SUM(E1107:E1118)</f>
        <v>3.9689745995766677</v>
      </c>
      <c r="F1311" s="6">
        <f t="shared" ref="F1311:J1311" si="114">SUM(F1107:F1118)</f>
        <v>0.67080793307102826</v>
      </c>
      <c r="G1311" s="6">
        <f t="shared" si="114"/>
        <v>1.3245662329592176</v>
      </c>
      <c r="H1311" s="6">
        <f t="shared" si="114"/>
        <v>0.76972435346533452</v>
      </c>
      <c r="I1311" s="6">
        <f t="shared" si="114"/>
        <v>5.2935408325358901</v>
      </c>
      <c r="J1311" s="53">
        <f t="shared" si="114"/>
        <v>1.4405322865363626</v>
      </c>
      <c r="K1311" s="16">
        <f t="shared" si="66"/>
        <v>21.96030962395934</v>
      </c>
      <c r="L1311" s="16">
        <f t="shared" si="67"/>
        <v>7.3288160111501854</v>
      </c>
      <c r="M1311" s="16">
        <f t="shared" si="68"/>
        <v>29.289125635109553</v>
      </c>
      <c r="N1311" s="59">
        <f t="shared" si="69"/>
        <v>14.631493612809155</v>
      </c>
      <c r="O1311" s="15">
        <f>E1311/0.651429</f>
        <v>6.092720157648289</v>
      </c>
      <c r="P1311" s="15">
        <f>G1311/0.651429</f>
        <v>2.0333240198996632</v>
      </c>
      <c r="Q1311" s="15">
        <f t="shared" si="86"/>
        <v>8.1260441775479517</v>
      </c>
      <c r="R1311" s="27">
        <f t="shared" si="87"/>
        <v>4.0593961377486263</v>
      </c>
      <c r="S1311" s="5">
        <f t="shared" si="57"/>
        <v>1.0572116602757227</v>
      </c>
      <c r="T1311" s="5">
        <f t="shared" si="57"/>
        <v>0.99344906297711122</v>
      </c>
      <c r="U1311" s="5">
        <f t="shared" si="57"/>
        <v>0.80312830920431422</v>
      </c>
      <c r="V1311" s="5">
        <f t="shared" si="57"/>
        <v>0.96571771237424475</v>
      </c>
      <c r="W1311" s="5">
        <f t="shared" si="57"/>
        <v>0.97965950984132866</v>
      </c>
      <c r="X1311" s="5">
        <f t="shared" si="57"/>
        <v>0.97843613030451637</v>
      </c>
      <c r="Y1311" s="12">
        <f t="shared" si="71"/>
        <v>2.9964334744587058</v>
      </c>
    </row>
    <row r="1312" spans="1:25">
      <c r="A1312" s="7" t="s">
        <v>86</v>
      </c>
      <c r="B1312" t="s">
        <v>30</v>
      </c>
      <c r="E1312" s="6">
        <f>SUM(E1119:E1130)</f>
        <v>1.1390609980565709</v>
      </c>
      <c r="F1312" s="6">
        <f t="shared" ref="F1312:J1312" si="115">SUM(F1119:F1130)</f>
        <v>0.22517807949913499</v>
      </c>
      <c r="G1312" s="6">
        <f t="shared" si="115"/>
        <v>0.46945279847923804</v>
      </c>
      <c r="H1312" s="6">
        <f t="shared" si="115"/>
        <v>2.888355265528145</v>
      </c>
      <c r="I1312" s="6">
        <f t="shared" si="115"/>
        <v>1.6085137965358085</v>
      </c>
      <c r="J1312" s="53">
        <f t="shared" si="115"/>
        <v>3.1135333450272848</v>
      </c>
      <c r="K1312" s="16">
        <f t="shared" si="66"/>
        <v>6.3024168006936758</v>
      </c>
      <c r="L1312" s="16">
        <f t="shared" si="67"/>
        <v>2.5974791598660905</v>
      </c>
      <c r="M1312" s="16">
        <f t="shared" si="68"/>
        <v>8.8998959605597641</v>
      </c>
      <c r="N1312" s="59">
        <f t="shared" si="69"/>
        <v>3.7049376408275854</v>
      </c>
      <c r="O1312" s="15">
        <f>E1312/0.980263</f>
        <v>1.1619952992784293</v>
      </c>
      <c r="P1312" s="15">
        <f>G1312/0.980263</f>
        <v>0.478904945386328</v>
      </c>
      <c r="Q1312" s="15">
        <f t="shared" si="86"/>
        <v>1.6409002446647571</v>
      </c>
      <c r="R1312" s="27">
        <f t="shared" si="87"/>
        <v>0.68309035389210127</v>
      </c>
      <c r="S1312" s="5">
        <f t="shared" si="57"/>
        <v>0.30341050029374145</v>
      </c>
      <c r="T1312" s="5">
        <f t="shared" si="57"/>
        <v>0.333482866037773</v>
      </c>
      <c r="U1312" s="5">
        <f t="shared" si="57"/>
        <v>0.28464475608104428</v>
      </c>
      <c r="V1312" s="5">
        <f t="shared" si="57"/>
        <v>3.6238113384255364</v>
      </c>
      <c r="W1312" s="5">
        <f t="shared" si="57"/>
        <v>0.29768275854262072</v>
      </c>
      <c r="X1312" s="5">
        <f t="shared" si="57"/>
        <v>2.1147693433566612</v>
      </c>
      <c r="Y1312" s="12">
        <f t="shared" si="71"/>
        <v>2.4263589475800025</v>
      </c>
    </row>
    <row r="1313" spans="1:25">
      <c r="A1313" s="7" t="s">
        <v>181</v>
      </c>
      <c r="B1313" t="s">
        <v>30</v>
      </c>
      <c r="E1313" s="6">
        <f>SUM(E1131:E1142)</f>
        <v>2.5457396947504209</v>
      </c>
      <c r="F1313" s="6">
        <f t="shared" ref="F1313:J1313" si="116">SUM(F1131:F1142)</f>
        <v>0.45422382628646907</v>
      </c>
      <c r="G1313" s="6">
        <f t="shared" si="116"/>
        <v>1.4403999826006202</v>
      </c>
      <c r="H1313" s="6">
        <f t="shared" si="116"/>
        <v>0.93280825414126145</v>
      </c>
      <c r="I1313" s="6">
        <f t="shared" si="116"/>
        <v>3.986139677351038</v>
      </c>
      <c r="J1313" s="53">
        <f t="shared" si="116"/>
        <v>1.387032080427731</v>
      </c>
      <c r="K1313" s="16">
        <f t="shared" si="66"/>
        <v>14.085560518499125</v>
      </c>
      <c r="L1313" s="16">
        <f t="shared" si="67"/>
        <v>7.9697233647272796</v>
      </c>
      <c r="M1313" s="16">
        <f t="shared" si="68"/>
        <v>22.055283883226387</v>
      </c>
      <c r="N1313" s="59">
        <f t="shared" si="69"/>
        <v>6.1158371537718459</v>
      </c>
      <c r="O1313" s="15">
        <f>E1313/0.937478</f>
        <v>2.7155193985890023</v>
      </c>
      <c r="P1313" s="15">
        <f>G1313/0.937478</f>
        <v>1.5364627037654432</v>
      </c>
      <c r="Q1313" s="15">
        <f t="shared" si="86"/>
        <v>4.2519821023544457</v>
      </c>
      <c r="R1313" s="27">
        <f t="shared" si="87"/>
        <v>1.179056694823559</v>
      </c>
      <c r="S1313" s="5">
        <f t="shared" si="57"/>
        <v>0.67810605026395687</v>
      </c>
      <c r="T1313" s="5">
        <f t="shared" si="57"/>
        <v>0.67269364651116992</v>
      </c>
      <c r="U1313" s="5">
        <f t="shared" si="57"/>
        <v>0.87336214212519314</v>
      </c>
      <c r="V1313" s="5">
        <f t="shared" si="57"/>
        <v>1.170327337594993</v>
      </c>
      <c r="W1313" s="5">
        <f t="shared" si="57"/>
        <v>0.7377027524697598</v>
      </c>
      <c r="X1313" s="5">
        <f t="shared" si="57"/>
        <v>0.94209780236513618</v>
      </c>
      <c r="Y1313" s="12">
        <f t="shared" si="71"/>
        <v>1.7673838694125272</v>
      </c>
    </row>
    <row r="1314" spans="1:25">
      <c r="A1314" s="7" t="s">
        <v>182</v>
      </c>
      <c r="B1314" t="s">
        <v>30</v>
      </c>
      <c r="E1314" s="6">
        <f>SUM(E1143:E1154)</f>
        <v>2.1246605653851436</v>
      </c>
      <c r="F1314" s="6">
        <f t="shared" ref="F1314:J1314" si="117">SUM(F1143:F1154)</f>
        <v>0.41458415013700933</v>
      </c>
      <c r="G1314" s="6">
        <f t="shared" si="117"/>
        <v>0.3313095243309791</v>
      </c>
      <c r="H1314" s="6">
        <f t="shared" si="117"/>
        <v>0.14942780598910932</v>
      </c>
      <c r="I1314" s="6">
        <f t="shared" si="117"/>
        <v>2.4559700897161281</v>
      </c>
      <c r="J1314" s="53">
        <f t="shared" si="117"/>
        <v>0.56401195612611843</v>
      </c>
      <c r="K1314" s="16">
        <f t="shared" si="66"/>
        <v>11.755732542770831</v>
      </c>
      <c r="L1314" s="16">
        <f t="shared" si="67"/>
        <v>1.8331333580343439</v>
      </c>
      <c r="M1314" s="16">
        <f t="shared" si="68"/>
        <v>13.588865900805205</v>
      </c>
      <c r="N1314" s="59">
        <f t="shared" si="69"/>
        <v>9.9225991847364874</v>
      </c>
      <c r="O1314" s="15">
        <f>E1314/1.671683</f>
        <v>1.2709709708031627</v>
      </c>
      <c r="P1314" s="15">
        <f>G1314/1.671683</f>
        <v>0.19818920473019053</v>
      </c>
      <c r="Q1314" s="15">
        <f t="shared" si="86"/>
        <v>1.4691601755333532</v>
      </c>
      <c r="R1314" s="27">
        <f t="shared" si="87"/>
        <v>1.0727817660729722</v>
      </c>
      <c r="S1314" s="5">
        <f t="shared" si="57"/>
        <v>0.56594363795947833</v>
      </c>
      <c r="T1314" s="5">
        <f t="shared" si="57"/>
        <v>0.61398831941834442</v>
      </c>
      <c r="U1314" s="5">
        <f t="shared" si="57"/>
        <v>0.20088392069663863</v>
      </c>
      <c r="V1314" s="5">
        <f t="shared" si="57"/>
        <v>0.18747630670023238</v>
      </c>
      <c r="W1314" s="5">
        <f t="shared" si="57"/>
        <v>0.4545189185068883</v>
      </c>
      <c r="X1314" s="5">
        <f t="shared" si="57"/>
        <v>0.38308733581001203</v>
      </c>
      <c r="Y1314" s="12">
        <f t="shared" si="71"/>
        <v>6.4129172551725437</v>
      </c>
    </row>
    <row r="1315" spans="1:25">
      <c r="A1315" s="7" t="s">
        <v>183</v>
      </c>
      <c r="B1315" t="s">
        <v>30</v>
      </c>
      <c r="E1315" s="6">
        <f>SUM(E1155:E1166)</f>
        <v>8.9405089405818821</v>
      </c>
      <c r="F1315" s="6">
        <f t="shared" ref="F1315:J1315" si="118">SUM(F1155:F1166)</f>
        <v>1.5994160082605686</v>
      </c>
      <c r="G1315" s="6">
        <f t="shared" si="118"/>
        <v>0.84016701989533649</v>
      </c>
      <c r="H1315" s="6">
        <f t="shared" si="118"/>
        <v>0.25025224207566521</v>
      </c>
      <c r="I1315" s="6">
        <f t="shared" si="118"/>
        <v>9.7806759604772235</v>
      </c>
      <c r="J1315" s="53">
        <f t="shared" si="118"/>
        <v>1.8496682503362341</v>
      </c>
      <c r="K1315" s="16">
        <f t="shared" si="66"/>
        <v>49.46777551861787</v>
      </c>
      <c r="L1315" s="16">
        <f t="shared" si="67"/>
        <v>4.6486384404447225</v>
      </c>
      <c r="M1315" s="16">
        <f t="shared" si="68"/>
        <v>54.116413959062619</v>
      </c>
      <c r="N1315" s="59">
        <f t="shared" si="69"/>
        <v>44.819137078173149</v>
      </c>
      <c r="O1315" s="15">
        <f>E1315/5.58217</f>
        <v>1.6016188938319476</v>
      </c>
      <c r="P1315" s="15">
        <f>G1315/5.58217</f>
        <v>0.15050903499809867</v>
      </c>
      <c r="Q1315" s="15">
        <f t="shared" si="86"/>
        <v>1.7521279288300462</v>
      </c>
      <c r="R1315" s="27">
        <f t="shared" si="87"/>
        <v>1.4511098588338489</v>
      </c>
      <c r="S1315" s="5">
        <f t="shared" si="57"/>
        <v>2.3814741222558258</v>
      </c>
      <c r="T1315" s="5">
        <f t="shared" si="57"/>
        <v>2.3686934163743842</v>
      </c>
      <c r="U1315" s="5">
        <f t="shared" si="57"/>
        <v>0.50942104769671004</v>
      </c>
      <c r="V1315" s="5">
        <f t="shared" si="57"/>
        <v>0.31397346549555571</v>
      </c>
      <c r="W1315" s="5">
        <f t="shared" si="57"/>
        <v>1.8100799673567116</v>
      </c>
      <c r="X1315" s="5">
        <f t="shared" si="57"/>
        <v>1.2563288321413315</v>
      </c>
      <c r="Y1315" s="12">
        <f t="shared" si="71"/>
        <v>10.64134717129892</v>
      </c>
    </row>
    <row r="1316" spans="1:25">
      <c r="A1316" s="7" t="s">
        <v>184</v>
      </c>
      <c r="B1316" t="s">
        <v>30</v>
      </c>
      <c r="E1316" s="6">
        <f>SUM(E1167:E1178)</f>
        <v>1.4115886335023369</v>
      </c>
      <c r="F1316" s="6">
        <f t="shared" ref="F1316:J1316" si="119">SUM(F1167:F1178)</f>
        <v>0.24254974797840051</v>
      </c>
      <c r="G1316" s="6">
        <f t="shared" si="119"/>
        <v>0.528228631972817</v>
      </c>
      <c r="H1316" s="6">
        <f t="shared" si="119"/>
        <v>0.3171833180780258</v>
      </c>
      <c r="I1316" s="6">
        <f t="shared" si="119"/>
        <v>1.9398172654751533</v>
      </c>
      <c r="J1316" s="53">
        <f t="shared" si="119"/>
        <v>0.5597330660564267</v>
      </c>
      <c r="K1316" s="16">
        <f t="shared" si="66"/>
        <v>7.8103103649691636</v>
      </c>
      <c r="L1316" s="16">
        <f t="shared" si="67"/>
        <v>2.9226854491839775</v>
      </c>
      <c r="M1316" s="16">
        <f t="shared" si="68"/>
        <v>10.732995814153139</v>
      </c>
      <c r="N1316" s="59">
        <f t="shared" si="69"/>
        <v>4.8876249157851861</v>
      </c>
      <c r="O1316" s="15">
        <f>E1316/0.623061</f>
        <v>2.2655705195836955</v>
      </c>
      <c r="P1316" s="15">
        <f>G1316/0.623061</f>
        <v>0.84779601350881695</v>
      </c>
      <c r="Q1316" s="15">
        <f t="shared" si="86"/>
        <v>3.1133665330925124</v>
      </c>
      <c r="R1316" s="27">
        <f t="shared" si="87"/>
        <v>1.4177745060748785</v>
      </c>
      <c r="S1316" s="5">
        <f t="shared" si="57"/>
        <v>0.37600340476114874</v>
      </c>
      <c r="T1316" s="5">
        <f t="shared" si="57"/>
        <v>0.35920985422955992</v>
      </c>
      <c r="U1316" s="5">
        <f t="shared" si="57"/>
        <v>0.32028248758980582</v>
      </c>
      <c r="V1316" s="5">
        <f t="shared" si="57"/>
        <v>0.39794706632129262</v>
      </c>
      <c r="W1316" s="5">
        <f t="shared" si="57"/>
        <v>0.35899608439721065</v>
      </c>
      <c r="X1316" s="5">
        <f t="shared" si="57"/>
        <v>0.38018103465944636</v>
      </c>
      <c r="Y1316" s="12">
        <f t="shared" si="71"/>
        <v>2.6723061721027235</v>
      </c>
    </row>
    <row r="1317" spans="1:25">
      <c r="A1317" s="7" t="s">
        <v>185</v>
      </c>
      <c r="B1317" t="s">
        <v>30</v>
      </c>
      <c r="E1317" s="6">
        <f>SUM(E1179:E1190)</f>
        <v>0.84638514223903905</v>
      </c>
      <c r="F1317" s="6">
        <f t="shared" ref="F1317:J1317" si="120">SUM(F1179:F1190)</f>
        <v>0.15331047130557979</v>
      </c>
      <c r="G1317" s="6">
        <f t="shared" si="120"/>
        <v>0.68416206409619618</v>
      </c>
      <c r="H1317" s="6">
        <f t="shared" si="120"/>
        <v>0.19490711672748087</v>
      </c>
      <c r="I1317" s="6">
        <f t="shared" si="120"/>
        <v>1.5305472063352359</v>
      </c>
      <c r="J1317" s="53">
        <f t="shared" si="120"/>
        <v>0.34821758803306052</v>
      </c>
      <c r="K1317" s="16">
        <f t="shared" si="66"/>
        <v>4.6830432693297279</v>
      </c>
      <c r="L1317" s="16">
        <f t="shared" si="67"/>
        <v>3.785464074807154</v>
      </c>
      <c r="M1317" s="16">
        <f t="shared" si="68"/>
        <v>8.468507344136885</v>
      </c>
      <c r="N1317" s="59">
        <f t="shared" si="69"/>
        <v>0.89757919452257395</v>
      </c>
      <c r="O1317" s="15">
        <f>E1317/0.798552</f>
        <v>1.0598998465210017</v>
      </c>
      <c r="P1317" s="15">
        <f>G1317/0.798552</f>
        <v>0.85675330359976076</v>
      </c>
      <c r="Q1317" s="15">
        <f t="shared" si="86"/>
        <v>1.9166531501207624</v>
      </c>
      <c r="R1317" s="27">
        <f t="shared" si="87"/>
        <v>0.2031465429212409</v>
      </c>
      <c r="S1317" s="5">
        <f t="shared" si="57"/>
        <v>0.22545073519862754</v>
      </c>
      <c r="T1317" s="5">
        <f t="shared" si="57"/>
        <v>0.2270488116707777</v>
      </c>
      <c r="U1317" s="5">
        <f t="shared" si="57"/>
        <v>0.41483008405834054</v>
      </c>
      <c r="V1317" s="5">
        <f t="shared" si="57"/>
        <v>0.24453592255997092</v>
      </c>
      <c r="W1317" s="5">
        <f t="shared" si="57"/>
        <v>0.2832537187078033</v>
      </c>
      <c r="X1317" s="5">
        <f t="shared" si="57"/>
        <v>0.23651581607951672</v>
      </c>
      <c r="Y1317" s="12">
        <f t="shared" si="71"/>
        <v>1.2371120625595424</v>
      </c>
    </row>
    <row r="1318" spans="1:25">
      <c r="A1318" s="7" t="s">
        <v>186</v>
      </c>
      <c r="B1318" t="s">
        <v>30</v>
      </c>
      <c r="E1318" s="6">
        <f>SUM(E1191:E1202)</f>
        <v>3.223937464481033</v>
      </c>
      <c r="F1318" s="6">
        <f t="shared" ref="F1318:J1318" si="121">SUM(F1191:F1202)</f>
        <v>0.53851099605881037</v>
      </c>
      <c r="G1318" s="6">
        <f t="shared" si="121"/>
        <v>1.0433982760949498</v>
      </c>
      <c r="H1318" s="6">
        <f t="shared" si="121"/>
        <v>0.31689214683556932</v>
      </c>
      <c r="I1318" s="6">
        <f t="shared" si="121"/>
        <v>4.267335740575982</v>
      </c>
      <c r="J1318" s="53">
        <f t="shared" si="121"/>
        <v>0.85540314289437902</v>
      </c>
      <c r="K1318" s="16">
        <f t="shared" si="66"/>
        <v>17.838024192907991</v>
      </c>
      <c r="L1318" s="16">
        <f t="shared" si="67"/>
        <v>5.773115606886086</v>
      </c>
      <c r="M1318" s="16">
        <f t="shared" si="68"/>
        <v>23.611139799794071</v>
      </c>
      <c r="N1318" s="59">
        <f t="shared" si="69"/>
        <v>12.064908586021904</v>
      </c>
      <c r="O1318" s="15">
        <f>E1318/0.565773</f>
        <v>5.6982879431875206</v>
      </c>
      <c r="P1318" s="15">
        <f>G1318/0.565773</f>
        <v>1.8441994865342635</v>
      </c>
      <c r="Q1318" s="15">
        <f t="shared" si="86"/>
        <v>7.5424874297217839</v>
      </c>
      <c r="R1318" s="27">
        <f t="shared" si="87"/>
        <v>3.8540884566532574</v>
      </c>
      <c r="S1318" s="5">
        <f t="shared" si="57"/>
        <v>0.85875688894875657</v>
      </c>
      <c r="T1318" s="5">
        <f t="shared" si="57"/>
        <v>0.7975207478365488</v>
      </c>
      <c r="U1318" s="5">
        <f t="shared" si="57"/>
        <v>0.63264687899728012</v>
      </c>
      <c r="V1318" s="5">
        <f t="shared" si="57"/>
        <v>0.39758175473291901</v>
      </c>
      <c r="W1318" s="5">
        <f t="shared" si="57"/>
        <v>0.78974285307219383</v>
      </c>
      <c r="X1318" s="5">
        <f t="shared" si="57"/>
        <v>0.58100561077758983</v>
      </c>
      <c r="Y1318" s="12">
        <f t="shared" si="71"/>
        <v>3.089843579718214</v>
      </c>
    </row>
    <row r="1320" spans="1:25">
      <c r="A1320" s="7" t="s">
        <v>319</v>
      </c>
    </row>
    <row r="1321" spans="1:25">
      <c r="A1321" s="40" t="s">
        <v>325</v>
      </c>
    </row>
    <row r="1322" spans="1:25">
      <c r="A1322" s="40" t="s">
        <v>322</v>
      </c>
    </row>
    <row r="1323" spans="1:25">
      <c r="A1323" s="56" t="s">
        <v>323</v>
      </c>
    </row>
    <row r="1324" spans="1:25">
      <c r="A1324" s="7" t="s">
        <v>324</v>
      </c>
    </row>
  </sheetData>
  <mergeCells count="4">
    <mergeCell ref="E1:J1"/>
    <mergeCell ref="S1:X1"/>
    <mergeCell ref="K1:N1"/>
    <mergeCell ref="O1:R1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Y1324"/>
  <sheetViews>
    <sheetView workbookViewId="0">
      <pane xSplit="4" ySplit="2" topLeftCell="E3" activePane="bottomRight" state="frozen"/>
      <selection pane="topRight" activeCell="G1" sqref="G1"/>
      <selection pane="bottomLeft" activeCell="A3" sqref="A3"/>
      <selection pane="bottomRight"/>
    </sheetView>
  </sheetViews>
  <sheetFormatPr defaultRowHeight="12.75"/>
  <cols>
    <col min="1" max="1" width="21" style="7" customWidth="1"/>
    <col min="2" max="2" width="17" customWidth="1"/>
    <col min="4" max="4" width="24.5703125" customWidth="1"/>
    <col min="5" max="10" width="10.7109375" customWidth="1"/>
    <col min="11" max="14" width="9.7109375" customWidth="1"/>
    <col min="19" max="24" width="10.7109375" customWidth="1"/>
  </cols>
  <sheetData>
    <row r="1" spans="1:25">
      <c r="E1" s="62" t="s">
        <v>190</v>
      </c>
      <c r="F1" s="62"/>
      <c r="G1" s="62"/>
      <c r="H1" s="62"/>
      <c r="I1" s="62"/>
      <c r="J1" s="63"/>
      <c r="K1" s="60" t="s">
        <v>342</v>
      </c>
      <c r="L1" s="62"/>
      <c r="M1" s="62"/>
      <c r="N1" s="63"/>
      <c r="O1" s="60" t="s">
        <v>339</v>
      </c>
      <c r="P1" s="62"/>
      <c r="Q1" s="62"/>
      <c r="R1" s="63"/>
      <c r="S1" s="61" t="s">
        <v>338</v>
      </c>
      <c r="T1" s="61"/>
      <c r="U1" s="61"/>
      <c r="V1" s="61"/>
      <c r="W1" s="61"/>
      <c r="X1" s="61"/>
    </row>
    <row r="2" spans="1:25" s="3" customFormat="1" ht="63.75">
      <c r="A2" s="48" t="s">
        <v>352</v>
      </c>
      <c r="B2" s="4" t="s">
        <v>351</v>
      </c>
      <c r="C2" s="4" t="s">
        <v>329</v>
      </c>
      <c r="D2" s="4" t="s">
        <v>330</v>
      </c>
      <c r="E2" s="2" t="s">
        <v>89</v>
      </c>
      <c r="F2" s="2" t="s">
        <v>90</v>
      </c>
      <c r="G2" s="2" t="s">
        <v>87</v>
      </c>
      <c r="H2" s="2" t="s">
        <v>88</v>
      </c>
      <c r="I2" s="2" t="s">
        <v>283</v>
      </c>
      <c r="J2" s="20" t="s">
        <v>284</v>
      </c>
      <c r="K2" s="2" t="s">
        <v>188</v>
      </c>
      <c r="L2" s="2" t="s">
        <v>187</v>
      </c>
      <c r="M2" s="2" t="s">
        <v>189</v>
      </c>
      <c r="N2" s="20" t="s">
        <v>282</v>
      </c>
      <c r="O2" s="2" t="s">
        <v>188</v>
      </c>
      <c r="P2" s="2" t="s">
        <v>187</v>
      </c>
      <c r="Q2" s="2" t="s">
        <v>189</v>
      </c>
      <c r="R2" s="20" t="s">
        <v>282</v>
      </c>
      <c r="S2" s="2" t="s">
        <v>89</v>
      </c>
      <c r="T2" s="2" t="s">
        <v>90</v>
      </c>
      <c r="U2" s="2" t="s">
        <v>87</v>
      </c>
      <c r="V2" s="2" t="s">
        <v>88</v>
      </c>
      <c r="W2" s="2" t="s">
        <v>283</v>
      </c>
      <c r="X2" s="2" t="s">
        <v>284</v>
      </c>
      <c r="Y2" s="2" t="s">
        <v>192</v>
      </c>
    </row>
    <row r="3" spans="1:25">
      <c r="A3" s="7" t="s">
        <v>91</v>
      </c>
      <c r="B3" t="s">
        <v>68</v>
      </c>
      <c r="C3" t="s">
        <v>2</v>
      </c>
      <c r="D3" t="s">
        <v>3</v>
      </c>
      <c r="E3" s="1">
        <v>0.11919747946846999</v>
      </c>
      <c r="F3" s="1">
        <v>0.123406920020022</v>
      </c>
      <c r="G3" s="1">
        <v>5.4631891406205703E-2</v>
      </c>
      <c r="H3" s="1">
        <v>6.5788233763090495E-2</v>
      </c>
      <c r="I3" s="1">
        <v>0.17382937087467601</v>
      </c>
      <c r="J3" s="50">
        <v>0.189195153783113</v>
      </c>
      <c r="N3" s="21"/>
      <c r="R3" s="21"/>
    </row>
    <row r="4" spans="1:25">
      <c r="A4" s="7" t="s">
        <v>91</v>
      </c>
      <c r="B4" t="s">
        <v>68</v>
      </c>
      <c r="C4" t="s">
        <v>4</v>
      </c>
      <c r="D4" t="s">
        <v>5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50">
        <v>0</v>
      </c>
      <c r="N4" s="21"/>
      <c r="R4" s="21"/>
    </row>
    <row r="5" spans="1:25">
      <c r="A5" s="7" t="s">
        <v>91</v>
      </c>
      <c r="B5" t="s">
        <v>68</v>
      </c>
      <c r="C5" t="s">
        <v>6</v>
      </c>
      <c r="D5" t="s">
        <v>7</v>
      </c>
      <c r="E5" s="1">
        <v>0.66891697186717702</v>
      </c>
      <c r="F5" s="1">
        <v>1.4620977161940101</v>
      </c>
      <c r="G5" s="1">
        <v>2.0813945964315399E-3</v>
      </c>
      <c r="H5" s="1">
        <v>4.61826809055627E-3</v>
      </c>
      <c r="I5" s="1">
        <v>0.670998366463609</v>
      </c>
      <c r="J5" s="50">
        <v>1.4667159842845701</v>
      </c>
      <c r="N5" s="21"/>
      <c r="R5" s="21"/>
    </row>
    <row r="6" spans="1:25">
      <c r="A6" s="7" t="s">
        <v>91</v>
      </c>
      <c r="B6" t="s">
        <v>68</v>
      </c>
      <c r="C6" t="s">
        <v>8</v>
      </c>
      <c r="D6" t="s">
        <v>9</v>
      </c>
      <c r="E6" s="1">
        <v>0.70439993634884002</v>
      </c>
      <c r="F6" s="1">
        <v>0.73715108605707702</v>
      </c>
      <c r="G6" s="1">
        <v>3.02367209905794</v>
      </c>
      <c r="H6" s="1">
        <v>2.2017415146893198</v>
      </c>
      <c r="I6" s="1">
        <v>3.7280720354067798</v>
      </c>
      <c r="J6" s="50">
        <v>2.9388926007463998</v>
      </c>
      <c r="N6" s="21"/>
      <c r="R6" s="21"/>
    </row>
    <row r="7" spans="1:25">
      <c r="A7" s="7" t="s">
        <v>91</v>
      </c>
      <c r="B7" t="s">
        <v>68</v>
      </c>
      <c r="C7" t="s">
        <v>10</v>
      </c>
      <c r="D7" t="s">
        <v>11</v>
      </c>
      <c r="E7" s="1">
        <v>1.6410257399467301E-2</v>
      </c>
      <c r="F7" s="1">
        <v>1.17083191778903E-2</v>
      </c>
      <c r="G7" s="1">
        <v>0.13412448655637799</v>
      </c>
      <c r="H7" s="1">
        <v>0.18737039202883299</v>
      </c>
      <c r="I7" s="1">
        <v>0.15053474395584601</v>
      </c>
      <c r="J7" s="50">
        <v>0.19907871120672399</v>
      </c>
      <c r="N7" s="21"/>
      <c r="R7" s="21"/>
    </row>
    <row r="8" spans="1:25">
      <c r="A8" s="7" t="s">
        <v>91</v>
      </c>
      <c r="B8" t="s">
        <v>68</v>
      </c>
      <c r="C8" t="s">
        <v>12</v>
      </c>
      <c r="D8" t="s">
        <v>13</v>
      </c>
      <c r="E8" s="1">
        <v>0.23530755717486301</v>
      </c>
      <c r="F8" s="1">
        <v>3.4465509265896803E-2</v>
      </c>
      <c r="G8" s="1">
        <v>8.7960693658424599E-2</v>
      </c>
      <c r="H8" s="1">
        <v>1.6319655930316299E-2</v>
      </c>
      <c r="I8" s="1">
        <v>0.32326825083328797</v>
      </c>
      <c r="J8" s="50">
        <v>5.0785165196213101E-2</v>
      </c>
      <c r="N8" s="21"/>
      <c r="R8" s="21"/>
    </row>
    <row r="9" spans="1:25">
      <c r="A9" s="7" t="s">
        <v>91</v>
      </c>
      <c r="B9" t="s">
        <v>68</v>
      </c>
      <c r="C9" t="s">
        <v>14</v>
      </c>
      <c r="D9" t="s">
        <v>15</v>
      </c>
      <c r="E9" s="1">
        <v>2.1648952288831801E-2</v>
      </c>
      <c r="F9" s="1">
        <v>2.3572871041086501E-2</v>
      </c>
      <c r="G9" s="1">
        <v>0.111783726797265</v>
      </c>
      <c r="H9" s="1">
        <v>6.7760386995283195E-2</v>
      </c>
      <c r="I9" s="1">
        <v>0.13343267908609699</v>
      </c>
      <c r="J9" s="50">
        <v>9.1333258036369699E-2</v>
      </c>
      <c r="N9" s="21"/>
      <c r="R9" s="21"/>
    </row>
    <row r="10" spans="1:25">
      <c r="A10" s="7" t="s">
        <v>91</v>
      </c>
      <c r="B10" t="s">
        <v>68</v>
      </c>
      <c r="C10" t="s">
        <v>16</v>
      </c>
      <c r="D10" t="s">
        <v>17</v>
      </c>
      <c r="E10" s="1">
        <v>3.7926549423935798</v>
      </c>
      <c r="F10" s="1">
        <v>0.60187513441929297</v>
      </c>
      <c r="G10" s="1">
        <v>1.3985350954381499</v>
      </c>
      <c r="H10" s="1">
        <v>0.27441665587997199</v>
      </c>
      <c r="I10" s="1">
        <v>5.1911900378317402</v>
      </c>
      <c r="J10" s="50">
        <v>0.87629179029926496</v>
      </c>
      <c r="N10" s="21"/>
      <c r="R10" s="21"/>
    </row>
    <row r="11" spans="1:25">
      <c r="A11" s="7" t="s">
        <v>91</v>
      </c>
      <c r="B11" t="s">
        <v>68</v>
      </c>
      <c r="C11" t="s">
        <v>18</v>
      </c>
      <c r="D11" t="s">
        <v>19</v>
      </c>
      <c r="E11" s="1">
        <v>4.9785617555439501</v>
      </c>
      <c r="F11" s="1">
        <v>0.32257605661321598</v>
      </c>
      <c r="G11" s="1">
        <v>1.2113301237185401</v>
      </c>
      <c r="H11" s="1">
        <v>0.195484049292726</v>
      </c>
      <c r="I11" s="1">
        <v>6.1898918792624897</v>
      </c>
      <c r="J11" s="50">
        <v>0.51806010590594198</v>
      </c>
      <c r="N11" s="21"/>
      <c r="R11" s="21"/>
    </row>
    <row r="12" spans="1:25">
      <c r="A12" s="7" t="s">
        <v>91</v>
      </c>
      <c r="B12" t="s">
        <v>68</v>
      </c>
      <c r="C12" t="s">
        <v>20</v>
      </c>
      <c r="D12" t="s">
        <v>21</v>
      </c>
      <c r="E12" s="1">
        <v>0.44478674364422999</v>
      </c>
      <c r="F12" s="1">
        <v>7.0749139155908705E-2</v>
      </c>
      <c r="G12" s="1">
        <v>0.20505532287844699</v>
      </c>
      <c r="H12" s="1">
        <v>4.11938999681273E-2</v>
      </c>
      <c r="I12" s="1">
        <v>0.64984206652267695</v>
      </c>
      <c r="J12" s="50">
        <v>0.111943039124036</v>
      </c>
      <c r="N12" s="21"/>
      <c r="R12" s="21"/>
    </row>
    <row r="13" spans="1:25">
      <c r="A13" s="7" t="s">
        <v>91</v>
      </c>
      <c r="B13" t="s">
        <v>68</v>
      </c>
      <c r="C13" t="s">
        <v>25</v>
      </c>
      <c r="D13" t="s">
        <v>26</v>
      </c>
      <c r="E13" s="1">
        <v>9.7060709515118897E-4</v>
      </c>
      <c r="F13" s="1">
        <v>1.4105889886507401E-4</v>
      </c>
      <c r="G13" s="1">
        <v>0</v>
      </c>
      <c r="H13" s="1">
        <v>0</v>
      </c>
      <c r="I13" s="1">
        <v>9.7060709515118897E-4</v>
      </c>
      <c r="J13" s="50">
        <v>1.4105889886507401E-4</v>
      </c>
      <c r="N13" s="21"/>
      <c r="R13" s="21"/>
    </row>
    <row r="14" spans="1:25">
      <c r="A14" s="7" t="s">
        <v>91</v>
      </c>
      <c r="B14" t="s">
        <v>68</v>
      </c>
      <c r="C14" t="s">
        <v>22</v>
      </c>
      <c r="D14" t="s">
        <v>23</v>
      </c>
      <c r="E14" s="1">
        <v>0.770964853984758</v>
      </c>
      <c r="F14" s="1">
        <v>3.2343099130046501E-2</v>
      </c>
      <c r="G14" s="1">
        <v>0.66841174562831795</v>
      </c>
      <c r="H14" s="1">
        <v>2.4099522643033399E-2</v>
      </c>
      <c r="I14" s="1">
        <v>1.4393765996130801</v>
      </c>
      <c r="J14" s="50">
        <v>5.6442621773079897E-2</v>
      </c>
      <c r="N14" s="21"/>
      <c r="R14" s="21"/>
    </row>
    <row r="15" spans="1:25">
      <c r="A15" s="7" t="s">
        <v>92</v>
      </c>
      <c r="B15" t="s">
        <v>68</v>
      </c>
      <c r="C15" t="s">
        <v>2</v>
      </c>
      <c r="D15" t="s">
        <v>3</v>
      </c>
      <c r="E15" s="1">
        <v>0.111424715729368</v>
      </c>
      <c r="F15" s="1">
        <v>0.115564205646533</v>
      </c>
      <c r="G15" s="1">
        <v>4.3589891252387297E-2</v>
      </c>
      <c r="H15" s="1">
        <v>5.1144448042675199E-2</v>
      </c>
      <c r="I15" s="1">
        <v>0.15501460698175601</v>
      </c>
      <c r="J15" s="50">
        <v>0.16670865368920901</v>
      </c>
      <c r="N15" s="21"/>
      <c r="R15" s="21"/>
    </row>
    <row r="16" spans="1:25">
      <c r="A16" s="7" t="s">
        <v>92</v>
      </c>
      <c r="B16" t="s">
        <v>68</v>
      </c>
      <c r="C16" t="s">
        <v>4</v>
      </c>
      <c r="D16" t="s">
        <v>5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50">
        <v>0</v>
      </c>
      <c r="N16" s="21"/>
      <c r="R16" s="21"/>
    </row>
    <row r="17" spans="1:18">
      <c r="A17" s="7" t="s">
        <v>92</v>
      </c>
      <c r="B17" t="s">
        <v>68</v>
      </c>
      <c r="C17" t="s">
        <v>6</v>
      </c>
      <c r="D17" t="s">
        <v>7</v>
      </c>
      <c r="E17" s="1">
        <v>0.59383533599190097</v>
      </c>
      <c r="F17" s="1">
        <v>1.2822502057323999</v>
      </c>
      <c r="G17" s="1">
        <v>9.9906754456028507E-3</v>
      </c>
      <c r="H17" s="1">
        <v>2.21750075765157E-2</v>
      </c>
      <c r="I17" s="1">
        <v>0.60382601143750403</v>
      </c>
      <c r="J17" s="50">
        <v>1.30442521330892</v>
      </c>
      <c r="N17" s="21"/>
      <c r="R17" s="21"/>
    </row>
    <row r="18" spans="1:18">
      <c r="A18" s="7" t="s">
        <v>92</v>
      </c>
      <c r="B18" t="s">
        <v>68</v>
      </c>
      <c r="C18" t="s">
        <v>8</v>
      </c>
      <c r="D18" t="s">
        <v>9</v>
      </c>
      <c r="E18" s="1">
        <v>0.42164203341995199</v>
      </c>
      <c r="F18" s="1">
        <v>0.448186776426724</v>
      </c>
      <c r="G18" s="1">
        <v>1.3480644594464399</v>
      </c>
      <c r="H18" s="1">
        <v>0.69077104895016195</v>
      </c>
      <c r="I18" s="1">
        <v>1.7697064928663899</v>
      </c>
      <c r="J18" s="50">
        <v>1.1389578253768899</v>
      </c>
      <c r="N18" s="21"/>
      <c r="R18" s="21"/>
    </row>
    <row r="19" spans="1:18">
      <c r="A19" s="7" t="s">
        <v>92</v>
      </c>
      <c r="B19" t="s">
        <v>68</v>
      </c>
      <c r="C19" t="s">
        <v>10</v>
      </c>
      <c r="D19" t="s">
        <v>11</v>
      </c>
      <c r="E19" s="1">
        <v>1.61493997567843E-2</v>
      </c>
      <c r="F19" s="1">
        <v>1.2263227423982601E-2</v>
      </c>
      <c r="G19" s="1">
        <v>0.143923841976381</v>
      </c>
      <c r="H19" s="1">
        <v>0.222986677558414</v>
      </c>
      <c r="I19" s="1">
        <v>0.16007324173316601</v>
      </c>
      <c r="J19" s="50">
        <v>0.23524990498239701</v>
      </c>
      <c r="N19" s="21"/>
      <c r="R19" s="21"/>
    </row>
    <row r="20" spans="1:18">
      <c r="A20" s="7" t="s">
        <v>92</v>
      </c>
      <c r="B20" t="s">
        <v>68</v>
      </c>
      <c r="C20" t="s">
        <v>12</v>
      </c>
      <c r="D20" t="s">
        <v>13</v>
      </c>
      <c r="E20" s="1">
        <v>0.22060077276475601</v>
      </c>
      <c r="F20" s="1">
        <v>3.19978515180252E-2</v>
      </c>
      <c r="G20" s="1">
        <v>0.100871865876586</v>
      </c>
      <c r="H20" s="1">
        <v>1.8857322056942499E-2</v>
      </c>
      <c r="I20" s="1">
        <v>0.32147263864134101</v>
      </c>
      <c r="J20" s="50">
        <v>5.0855173574967702E-2</v>
      </c>
      <c r="N20" s="21"/>
      <c r="R20" s="21"/>
    </row>
    <row r="21" spans="1:18">
      <c r="A21" s="7" t="s">
        <v>92</v>
      </c>
      <c r="B21" t="s">
        <v>68</v>
      </c>
      <c r="C21" t="s">
        <v>14</v>
      </c>
      <c r="D21" t="s">
        <v>15</v>
      </c>
      <c r="E21" s="1">
        <v>1.97649965142059E-2</v>
      </c>
      <c r="F21" s="1">
        <v>2.2008681930406698E-2</v>
      </c>
      <c r="G21" s="1">
        <v>5.9821647778332897E-2</v>
      </c>
      <c r="H21" s="1">
        <v>3.2571837180327197E-2</v>
      </c>
      <c r="I21" s="1">
        <v>7.9586644292538797E-2</v>
      </c>
      <c r="J21" s="50">
        <v>5.4580519110733902E-2</v>
      </c>
      <c r="N21" s="21"/>
      <c r="R21" s="21"/>
    </row>
    <row r="22" spans="1:18">
      <c r="A22" s="7" t="s">
        <v>92</v>
      </c>
      <c r="B22" t="s">
        <v>68</v>
      </c>
      <c r="C22" t="s">
        <v>16</v>
      </c>
      <c r="D22" t="s">
        <v>17</v>
      </c>
      <c r="E22" s="1">
        <v>4.2202347014423198</v>
      </c>
      <c r="F22" s="1">
        <v>0.58103446398013403</v>
      </c>
      <c r="G22" s="1">
        <v>2.0295621849835901</v>
      </c>
      <c r="H22" s="1">
        <v>0.21185523615667601</v>
      </c>
      <c r="I22" s="1">
        <v>6.2497968864259104</v>
      </c>
      <c r="J22" s="50">
        <v>0.79288970013681004</v>
      </c>
      <c r="N22" s="21"/>
      <c r="R22" s="21"/>
    </row>
    <row r="23" spans="1:18">
      <c r="A23" s="7" t="s">
        <v>92</v>
      </c>
      <c r="B23" t="s">
        <v>68</v>
      </c>
      <c r="C23" t="s">
        <v>18</v>
      </c>
      <c r="D23" t="s">
        <v>19</v>
      </c>
      <c r="E23" s="1">
        <v>4.6744057352154798</v>
      </c>
      <c r="F23" s="1">
        <v>0.30514552843743598</v>
      </c>
      <c r="G23" s="1">
        <v>1.0511268224722701</v>
      </c>
      <c r="H23" s="1">
        <v>0.17173660650981201</v>
      </c>
      <c r="I23" s="1">
        <v>5.7255325576877496</v>
      </c>
      <c r="J23" s="50">
        <v>0.47688213494724802</v>
      </c>
      <c r="N23" s="21"/>
      <c r="R23" s="21"/>
    </row>
    <row r="24" spans="1:18">
      <c r="A24" s="7" t="s">
        <v>92</v>
      </c>
      <c r="B24" t="s">
        <v>68</v>
      </c>
      <c r="C24" t="s">
        <v>20</v>
      </c>
      <c r="D24" t="s">
        <v>21</v>
      </c>
      <c r="E24" s="1">
        <v>0.447510102865458</v>
      </c>
      <c r="F24" s="1">
        <v>7.0978164185414902E-2</v>
      </c>
      <c r="G24" s="1">
        <v>4.33201553979356E-2</v>
      </c>
      <c r="H24" s="1">
        <v>8.69943040193903E-3</v>
      </c>
      <c r="I24" s="1">
        <v>0.49083025826339399</v>
      </c>
      <c r="J24" s="50">
        <v>7.9677594587353906E-2</v>
      </c>
      <c r="N24" s="21"/>
      <c r="R24" s="21"/>
    </row>
    <row r="25" spans="1:18">
      <c r="A25" s="7" t="s">
        <v>92</v>
      </c>
      <c r="B25" t="s">
        <v>68</v>
      </c>
      <c r="C25" t="s">
        <v>25</v>
      </c>
      <c r="D25" t="s">
        <v>26</v>
      </c>
      <c r="E25" s="1">
        <v>1.34967237482908E-3</v>
      </c>
      <c r="F25" s="1">
        <v>1.9912083484502599E-4</v>
      </c>
      <c r="G25" s="1">
        <v>1.3244582847038E-3</v>
      </c>
      <c r="H25" s="1">
        <v>2.1022829861777999E-4</v>
      </c>
      <c r="I25" s="1">
        <v>2.67413065953288E-3</v>
      </c>
      <c r="J25" s="50">
        <v>4.0934913346280601E-4</v>
      </c>
      <c r="N25" s="21"/>
      <c r="R25" s="21"/>
    </row>
    <row r="26" spans="1:18">
      <c r="A26" s="7" t="s">
        <v>92</v>
      </c>
      <c r="B26" t="s">
        <v>68</v>
      </c>
      <c r="C26" t="s">
        <v>22</v>
      </c>
      <c r="D26" t="s">
        <v>23</v>
      </c>
      <c r="E26" s="1">
        <v>0.75979646744497198</v>
      </c>
      <c r="F26" s="1">
        <v>3.1827138209489299E-2</v>
      </c>
      <c r="G26" s="1">
        <v>0.48326392149057501</v>
      </c>
      <c r="H26" s="1">
        <v>1.74356659019816E-2</v>
      </c>
      <c r="I26" s="1">
        <v>1.24306038893555</v>
      </c>
      <c r="J26" s="50">
        <v>4.9262804111470902E-2</v>
      </c>
      <c r="N26" s="21"/>
      <c r="R26" s="21"/>
    </row>
    <row r="27" spans="1:18">
      <c r="A27" s="7" t="s">
        <v>93</v>
      </c>
      <c r="B27" t="s">
        <v>68</v>
      </c>
      <c r="C27" t="s">
        <v>2</v>
      </c>
      <c r="D27" t="s">
        <v>3</v>
      </c>
      <c r="E27" s="1">
        <v>0.15315173890007799</v>
      </c>
      <c r="F27" s="1">
        <v>0.160594287713717</v>
      </c>
      <c r="G27" s="1">
        <v>6.4935800381258402E-2</v>
      </c>
      <c r="H27" s="1">
        <v>6.2462916026047297E-2</v>
      </c>
      <c r="I27" s="1">
        <v>0.21808753928133601</v>
      </c>
      <c r="J27" s="50">
        <v>0.22305720373976401</v>
      </c>
      <c r="N27" s="21"/>
      <c r="R27" s="21"/>
    </row>
    <row r="28" spans="1:18">
      <c r="A28" s="7" t="s">
        <v>93</v>
      </c>
      <c r="B28" t="s">
        <v>68</v>
      </c>
      <c r="C28" t="s">
        <v>4</v>
      </c>
      <c r="D28" t="s">
        <v>5</v>
      </c>
      <c r="E28" s="1">
        <v>0</v>
      </c>
      <c r="F28" s="1">
        <v>0</v>
      </c>
      <c r="G28" s="1">
        <v>4.9876919281968499E-3</v>
      </c>
      <c r="H28" s="1">
        <v>9.2530900044412306E-2</v>
      </c>
      <c r="I28" s="1">
        <v>4.9876919281968499E-3</v>
      </c>
      <c r="J28" s="50">
        <v>9.2530900044412306E-2</v>
      </c>
      <c r="N28" s="21"/>
      <c r="R28" s="21"/>
    </row>
    <row r="29" spans="1:18">
      <c r="A29" s="7" t="s">
        <v>93</v>
      </c>
      <c r="B29" t="s">
        <v>68</v>
      </c>
      <c r="C29" t="s">
        <v>6</v>
      </c>
      <c r="D29" t="s">
        <v>7</v>
      </c>
      <c r="E29" s="1">
        <v>0.30709497423987597</v>
      </c>
      <c r="F29" s="1">
        <v>0.679528340211485</v>
      </c>
      <c r="G29" s="1">
        <v>1.99275462683213E-2</v>
      </c>
      <c r="H29" s="1">
        <v>4.4157613736030603E-2</v>
      </c>
      <c r="I29" s="1">
        <v>0.32702252050819702</v>
      </c>
      <c r="J29" s="50">
        <v>0.723685953947516</v>
      </c>
      <c r="N29" s="21"/>
      <c r="R29" s="21"/>
    </row>
    <row r="30" spans="1:18">
      <c r="A30" s="7" t="s">
        <v>93</v>
      </c>
      <c r="B30" t="s">
        <v>68</v>
      </c>
      <c r="C30" t="s">
        <v>8</v>
      </c>
      <c r="D30" t="s">
        <v>9</v>
      </c>
      <c r="E30" s="1">
        <v>0.470897116348091</v>
      </c>
      <c r="F30" s="1">
        <v>0.514657010598774</v>
      </c>
      <c r="G30" s="1">
        <v>0.40612420726520898</v>
      </c>
      <c r="H30" s="1">
        <v>0.34221303533268099</v>
      </c>
      <c r="I30" s="1">
        <v>0.87702132361329999</v>
      </c>
      <c r="J30" s="50">
        <v>0.85687004593145599</v>
      </c>
      <c r="N30" s="21"/>
      <c r="R30" s="21"/>
    </row>
    <row r="31" spans="1:18">
      <c r="A31" s="7" t="s">
        <v>93</v>
      </c>
      <c r="B31" t="s">
        <v>68</v>
      </c>
      <c r="C31" t="s">
        <v>10</v>
      </c>
      <c r="D31" t="s">
        <v>11</v>
      </c>
      <c r="E31" s="1">
        <v>2.1592374752791101E-2</v>
      </c>
      <c r="F31" s="1">
        <v>1.2770901919796599E-2</v>
      </c>
      <c r="G31" s="1">
        <v>6.8141823007128899E-2</v>
      </c>
      <c r="H31" s="1">
        <v>5.39966234467825E-2</v>
      </c>
      <c r="I31" s="1">
        <v>8.9734197759920004E-2</v>
      </c>
      <c r="J31" s="50">
        <v>6.6767525366579095E-2</v>
      </c>
      <c r="N31" s="21"/>
      <c r="R31" s="21"/>
    </row>
    <row r="32" spans="1:18">
      <c r="A32" s="7" t="s">
        <v>93</v>
      </c>
      <c r="B32" t="s">
        <v>68</v>
      </c>
      <c r="C32" t="s">
        <v>12</v>
      </c>
      <c r="D32" t="s">
        <v>13</v>
      </c>
      <c r="E32" s="1">
        <v>0.42186648951265499</v>
      </c>
      <c r="F32" s="1">
        <v>6.3155673692233003E-2</v>
      </c>
      <c r="G32" s="1">
        <v>3.3891264231953502E-2</v>
      </c>
      <c r="H32" s="1">
        <v>6.2080380692396504E-3</v>
      </c>
      <c r="I32" s="1">
        <v>0.45575775374460797</v>
      </c>
      <c r="J32" s="50">
        <v>6.9363711761472602E-2</v>
      </c>
      <c r="N32" s="21"/>
      <c r="R32" s="21"/>
    </row>
    <row r="33" spans="1:18">
      <c r="A33" s="7" t="s">
        <v>93</v>
      </c>
      <c r="B33" t="s">
        <v>68</v>
      </c>
      <c r="C33" t="s">
        <v>14</v>
      </c>
      <c r="D33" t="s">
        <v>15</v>
      </c>
      <c r="E33" s="1">
        <v>3.4296876284591701E-2</v>
      </c>
      <c r="F33" s="1">
        <v>3.7161889046985898E-2</v>
      </c>
      <c r="G33" s="1">
        <v>0.15052173850836001</v>
      </c>
      <c r="H33" s="1">
        <v>9.0544366832725307E-2</v>
      </c>
      <c r="I33" s="1">
        <v>0.184818614792952</v>
      </c>
      <c r="J33" s="50">
        <v>0.12770625587971099</v>
      </c>
      <c r="N33" s="21"/>
      <c r="R33" s="21"/>
    </row>
    <row r="34" spans="1:18">
      <c r="A34" s="7" t="s">
        <v>93</v>
      </c>
      <c r="B34" t="s">
        <v>68</v>
      </c>
      <c r="C34" t="s">
        <v>16</v>
      </c>
      <c r="D34" t="s">
        <v>17</v>
      </c>
      <c r="E34" s="1">
        <v>2.74645637041667</v>
      </c>
      <c r="F34" s="1">
        <v>0.41069801501474301</v>
      </c>
      <c r="G34" s="1">
        <v>0.27542534648994199</v>
      </c>
      <c r="H34" s="1">
        <v>4.64852212092325E-2</v>
      </c>
      <c r="I34" s="1">
        <v>3.0218817169066101</v>
      </c>
      <c r="J34" s="50">
        <v>0.457183236223976</v>
      </c>
      <c r="N34" s="21"/>
      <c r="R34" s="21"/>
    </row>
    <row r="35" spans="1:18">
      <c r="A35" s="7" t="s">
        <v>93</v>
      </c>
      <c r="B35" t="s">
        <v>68</v>
      </c>
      <c r="C35" t="s">
        <v>18</v>
      </c>
      <c r="D35" t="s">
        <v>19</v>
      </c>
      <c r="E35" s="1">
        <v>9.1856439397665497</v>
      </c>
      <c r="F35" s="1">
        <v>0.60305971410048897</v>
      </c>
      <c r="G35" s="1">
        <v>9.4363012674851205</v>
      </c>
      <c r="H35" s="1">
        <v>1.5648461588957601</v>
      </c>
      <c r="I35" s="1">
        <v>18.621945207251699</v>
      </c>
      <c r="J35" s="50">
        <v>2.1679058729962501</v>
      </c>
      <c r="N35" s="21"/>
      <c r="R35" s="21"/>
    </row>
    <row r="36" spans="1:18">
      <c r="A36" s="7" t="s">
        <v>93</v>
      </c>
      <c r="B36" t="s">
        <v>68</v>
      </c>
      <c r="C36" t="s">
        <v>20</v>
      </c>
      <c r="D36" t="s">
        <v>21</v>
      </c>
      <c r="E36" s="1">
        <v>0.55794203832144995</v>
      </c>
      <c r="F36" s="1">
        <v>8.9809865021075297E-2</v>
      </c>
      <c r="G36" s="1">
        <v>1.29143291605682E-2</v>
      </c>
      <c r="H36" s="1">
        <v>2.6037389908702899E-3</v>
      </c>
      <c r="I36" s="1">
        <v>0.57085636748201796</v>
      </c>
      <c r="J36" s="50">
        <v>9.2413604011945594E-2</v>
      </c>
      <c r="N36" s="21"/>
      <c r="R36" s="21"/>
    </row>
    <row r="37" spans="1:18">
      <c r="A37" s="7" t="s">
        <v>93</v>
      </c>
      <c r="B37" t="s">
        <v>68</v>
      </c>
      <c r="C37" t="s">
        <v>25</v>
      </c>
      <c r="D37" t="s">
        <v>26</v>
      </c>
      <c r="E37" s="1">
        <v>3.44223803269713E-3</v>
      </c>
      <c r="F37" s="1">
        <v>4.6408019705589598E-4</v>
      </c>
      <c r="G37" s="1">
        <v>0</v>
      </c>
      <c r="H37" s="1">
        <v>0</v>
      </c>
      <c r="I37" s="1">
        <v>3.44223803269713E-3</v>
      </c>
      <c r="J37" s="50">
        <v>4.6408019705589598E-4</v>
      </c>
      <c r="N37" s="21"/>
      <c r="R37" s="21"/>
    </row>
    <row r="38" spans="1:18">
      <c r="A38" s="7" t="s">
        <v>93</v>
      </c>
      <c r="B38" t="s">
        <v>68</v>
      </c>
      <c r="C38" t="s">
        <v>22</v>
      </c>
      <c r="D38" t="s">
        <v>23</v>
      </c>
      <c r="E38" s="1">
        <v>1.4028014293179201</v>
      </c>
      <c r="F38" s="1">
        <v>6.04076684731664E-2</v>
      </c>
      <c r="G38" s="1">
        <v>1.0608876211685201</v>
      </c>
      <c r="H38" s="1">
        <v>4.06443113117251E-2</v>
      </c>
      <c r="I38" s="1">
        <v>2.4636890504864399</v>
      </c>
      <c r="J38" s="50">
        <v>0.101051979784891</v>
      </c>
      <c r="N38" s="21"/>
      <c r="R38" s="21"/>
    </row>
    <row r="39" spans="1:18">
      <c r="A39" s="7" t="s">
        <v>94</v>
      </c>
      <c r="B39" t="s">
        <v>68</v>
      </c>
      <c r="C39" t="s">
        <v>2</v>
      </c>
      <c r="D39" t="s">
        <v>3</v>
      </c>
      <c r="E39" s="1">
        <v>0.12974343019512599</v>
      </c>
      <c r="F39" s="1">
        <v>0.132452805841524</v>
      </c>
      <c r="G39" s="1">
        <v>0.14420153785238099</v>
      </c>
      <c r="H39" s="1">
        <v>0.174061159708437</v>
      </c>
      <c r="I39" s="1">
        <v>0.27394496804750701</v>
      </c>
      <c r="J39" s="50">
        <v>0.30651396554996102</v>
      </c>
      <c r="N39" s="21"/>
      <c r="R39" s="21"/>
    </row>
    <row r="40" spans="1:18">
      <c r="A40" s="7" t="s">
        <v>94</v>
      </c>
      <c r="B40" t="s">
        <v>68</v>
      </c>
      <c r="C40" t="s">
        <v>4</v>
      </c>
      <c r="D40" t="s">
        <v>5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50">
        <v>0</v>
      </c>
      <c r="N40" s="21"/>
      <c r="R40" s="21"/>
    </row>
    <row r="41" spans="1:18">
      <c r="A41" s="7" t="s">
        <v>94</v>
      </c>
      <c r="B41" t="s">
        <v>68</v>
      </c>
      <c r="C41" t="s">
        <v>6</v>
      </c>
      <c r="D41" t="s">
        <v>7</v>
      </c>
      <c r="E41" s="1">
        <v>0.57852785999008804</v>
      </c>
      <c r="F41" s="1">
        <v>1.30661480326337</v>
      </c>
      <c r="G41" s="1">
        <v>8.0653188603286106E-3</v>
      </c>
      <c r="H41" s="1">
        <v>1.7897845202216298E-2</v>
      </c>
      <c r="I41" s="1">
        <v>0.58659317885041695</v>
      </c>
      <c r="J41" s="50">
        <v>1.32451264846559</v>
      </c>
      <c r="N41" s="21"/>
      <c r="R41" s="21"/>
    </row>
    <row r="42" spans="1:18">
      <c r="A42" s="7" t="s">
        <v>94</v>
      </c>
      <c r="B42" t="s">
        <v>68</v>
      </c>
      <c r="C42" t="s">
        <v>8</v>
      </c>
      <c r="D42" t="s">
        <v>9</v>
      </c>
      <c r="E42" s="1">
        <v>0.50642223211772597</v>
      </c>
      <c r="F42" s="1">
        <v>0.52041831221577906</v>
      </c>
      <c r="G42" s="1">
        <v>3.1776317458697001</v>
      </c>
      <c r="H42" s="1">
        <v>3.0123872077571598</v>
      </c>
      <c r="I42" s="1">
        <v>3.68405397798742</v>
      </c>
      <c r="J42" s="50">
        <v>3.53280551997294</v>
      </c>
      <c r="N42" s="21"/>
      <c r="R42" s="21"/>
    </row>
    <row r="43" spans="1:18">
      <c r="A43" s="7" t="s">
        <v>94</v>
      </c>
      <c r="B43" t="s">
        <v>68</v>
      </c>
      <c r="C43" t="s">
        <v>10</v>
      </c>
      <c r="D43" t="s">
        <v>11</v>
      </c>
      <c r="E43" s="1">
        <v>1.6571974767657E-2</v>
      </c>
      <c r="F43" s="1">
        <v>1.2161061156165699E-2</v>
      </c>
      <c r="G43" s="1">
        <v>0.158766871840746</v>
      </c>
      <c r="H43" s="1">
        <v>0.126958044259327</v>
      </c>
      <c r="I43" s="1">
        <v>0.17533884660840299</v>
      </c>
      <c r="J43" s="50">
        <v>0.13911910541549199</v>
      </c>
      <c r="N43" s="21"/>
      <c r="R43" s="21"/>
    </row>
    <row r="44" spans="1:18">
      <c r="A44" s="7" t="s">
        <v>94</v>
      </c>
      <c r="B44" t="s">
        <v>68</v>
      </c>
      <c r="C44" t="s">
        <v>12</v>
      </c>
      <c r="D44" t="s">
        <v>13</v>
      </c>
      <c r="E44" s="1">
        <v>0.30568428046631702</v>
      </c>
      <c r="F44" s="1">
        <v>4.4903931413942597E-2</v>
      </c>
      <c r="G44" s="1">
        <v>0.17345466229706299</v>
      </c>
      <c r="H44" s="1">
        <v>3.2350847417124899E-2</v>
      </c>
      <c r="I44" s="1">
        <v>0.47913894276337998</v>
      </c>
      <c r="J44" s="50">
        <v>7.7254778831067503E-2</v>
      </c>
      <c r="N44" s="21"/>
      <c r="R44" s="21"/>
    </row>
    <row r="45" spans="1:18">
      <c r="A45" s="7" t="s">
        <v>94</v>
      </c>
      <c r="B45" t="s">
        <v>68</v>
      </c>
      <c r="C45" t="s">
        <v>14</v>
      </c>
      <c r="D45" t="s">
        <v>15</v>
      </c>
      <c r="E45" s="1">
        <v>2.3062284754480002E-2</v>
      </c>
      <c r="F45" s="1">
        <v>2.5289332588974801E-2</v>
      </c>
      <c r="G45" s="1">
        <v>0.202911989544378</v>
      </c>
      <c r="H45" s="1">
        <v>0.123520228076841</v>
      </c>
      <c r="I45" s="1">
        <v>0.225974274298858</v>
      </c>
      <c r="J45" s="50">
        <v>0.14880956066581599</v>
      </c>
      <c r="N45" s="21"/>
      <c r="R45" s="21"/>
    </row>
    <row r="46" spans="1:18">
      <c r="A46" s="7" t="s">
        <v>94</v>
      </c>
      <c r="B46" t="s">
        <v>68</v>
      </c>
      <c r="C46" t="s">
        <v>16</v>
      </c>
      <c r="D46" t="s">
        <v>17</v>
      </c>
      <c r="E46" s="1">
        <v>2.944307584438</v>
      </c>
      <c r="F46" s="1">
        <v>0.43477587767921699</v>
      </c>
      <c r="G46" s="1">
        <v>0.70482431157673398</v>
      </c>
      <c r="H46" s="1">
        <v>0.112634596994705</v>
      </c>
      <c r="I46" s="1">
        <v>3.6491318960147301</v>
      </c>
      <c r="J46" s="50">
        <v>0.54741047467392201</v>
      </c>
      <c r="N46" s="21"/>
      <c r="R46" s="21"/>
    </row>
    <row r="47" spans="1:18">
      <c r="A47" s="7" t="s">
        <v>94</v>
      </c>
      <c r="B47" t="s">
        <v>68</v>
      </c>
      <c r="C47" t="s">
        <v>18</v>
      </c>
      <c r="D47" t="s">
        <v>19</v>
      </c>
      <c r="E47" s="1">
        <v>5.0314606175220602</v>
      </c>
      <c r="F47" s="1">
        <v>0.32711780469364898</v>
      </c>
      <c r="G47" s="1">
        <v>2.3552935757967699</v>
      </c>
      <c r="H47" s="1">
        <v>0.381695172532379</v>
      </c>
      <c r="I47" s="1">
        <v>7.3867541933188301</v>
      </c>
      <c r="J47" s="50">
        <v>0.70881297722602798</v>
      </c>
      <c r="N47" s="21"/>
      <c r="R47" s="21"/>
    </row>
    <row r="48" spans="1:18">
      <c r="A48" s="7" t="s">
        <v>94</v>
      </c>
      <c r="B48" t="s">
        <v>68</v>
      </c>
      <c r="C48" t="s">
        <v>20</v>
      </c>
      <c r="D48" t="s">
        <v>21</v>
      </c>
      <c r="E48" s="1">
        <v>0.69853538403211102</v>
      </c>
      <c r="F48" s="1">
        <v>0.11086920544897</v>
      </c>
      <c r="G48" s="1">
        <v>0.41834338050252301</v>
      </c>
      <c r="H48" s="1">
        <v>8.4002066063892794E-2</v>
      </c>
      <c r="I48" s="1">
        <v>1.1168787645346301</v>
      </c>
      <c r="J48" s="50">
        <v>0.19487127151286299</v>
      </c>
      <c r="N48" s="21"/>
      <c r="R48" s="21"/>
    </row>
    <row r="49" spans="1:18">
      <c r="A49" s="7" t="s">
        <v>94</v>
      </c>
      <c r="B49" t="s">
        <v>68</v>
      </c>
      <c r="C49" t="s">
        <v>25</v>
      </c>
      <c r="D49" t="s">
        <v>26</v>
      </c>
      <c r="E49" s="1">
        <v>8.4483899006511398E-4</v>
      </c>
      <c r="F49" s="1">
        <v>1.2445231734759901E-4</v>
      </c>
      <c r="G49" s="1">
        <v>0</v>
      </c>
      <c r="H49" s="1">
        <v>0</v>
      </c>
      <c r="I49" s="1">
        <v>8.4483899006511398E-4</v>
      </c>
      <c r="J49" s="50">
        <v>1.2445231734759901E-4</v>
      </c>
      <c r="N49" s="21"/>
      <c r="R49" s="21"/>
    </row>
    <row r="50" spans="1:18">
      <c r="A50" s="7" t="s">
        <v>94</v>
      </c>
      <c r="B50" t="s">
        <v>68</v>
      </c>
      <c r="C50" t="s">
        <v>22</v>
      </c>
      <c r="D50" t="s">
        <v>23</v>
      </c>
      <c r="E50" s="1">
        <v>1.00530736092089</v>
      </c>
      <c r="F50" s="1">
        <v>4.2035917240361202E-2</v>
      </c>
      <c r="G50" s="1">
        <v>0.81200635066608295</v>
      </c>
      <c r="H50" s="1">
        <v>2.9224852141457001E-2</v>
      </c>
      <c r="I50" s="1">
        <v>1.81731371158697</v>
      </c>
      <c r="J50" s="50">
        <v>7.1260769381818204E-2</v>
      </c>
      <c r="N50" s="21"/>
      <c r="R50" s="21"/>
    </row>
    <row r="51" spans="1:18">
      <c r="A51" s="7" t="s">
        <v>95</v>
      </c>
      <c r="B51" t="s">
        <v>68</v>
      </c>
      <c r="C51" t="s">
        <v>2</v>
      </c>
      <c r="D51" t="s">
        <v>3</v>
      </c>
      <c r="E51" s="1">
        <v>2.1339072307640898</v>
      </c>
      <c r="F51" s="1">
        <v>2.2136370888268999</v>
      </c>
      <c r="G51" s="1">
        <v>1.5918322102543601</v>
      </c>
      <c r="H51" s="1">
        <v>1.24416794482944</v>
      </c>
      <c r="I51" s="1">
        <v>3.7257394410184399</v>
      </c>
      <c r="J51" s="50">
        <v>3.45780503365634</v>
      </c>
      <c r="N51" s="21"/>
      <c r="R51" s="21"/>
    </row>
    <row r="52" spans="1:18">
      <c r="A52" s="7" t="s">
        <v>95</v>
      </c>
      <c r="B52" t="s">
        <v>68</v>
      </c>
      <c r="C52" t="s">
        <v>4</v>
      </c>
      <c r="D52" t="s">
        <v>5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50">
        <v>0</v>
      </c>
      <c r="N52" s="21"/>
      <c r="R52" s="21"/>
    </row>
    <row r="53" spans="1:18">
      <c r="A53" s="7" t="s">
        <v>95</v>
      </c>
      <c r="B53" t="s">
        <v>68</v>
      </c>
      <c r="C53" t="s">
        <v>6</v>
      </c>
      <c r="D53" t="s">
        <v>7</v>
      </c>
      <c r="E53" s="1">
        <v>4.0766370766710702</v>
      </c>
      <c r="F53" s="1">
        <v>8.9867421792951596</v>
      </c>
      <c r="G53" s="1">
        <v>4.3347623042417301E-2</v>
      </c>
      <c r="H53" s="1">
        <v>9.4577580152817906E-2</v>
      </c>
      <c r="I53" s="1">
        <v>4.1199846997134904</v>
      </c>
      <c r="J53" s="50">
        <v>9.0813197594479806</v>
      </c>
      <c r="N53" s="21"/>
      <c r="R53" s="21"/>
    </row>
    <row r="54" spans="1:18">
      <c r="A54" s="7" t="s">
        <v>95</v>
      </c>
      <c r="B54" t="s">
        <v>68</v>
      </c>
      <c r="C54" t="s">
        <v>8</v>
      </c>
      <c r="D54" t="s">
        <v>9</v>
      </c>
      <c r="E54" s="1">
        <v>3.3604972010707299</v>
      </c>
      <c r="F54" s="1">
        <v>3.4260360720404499</v>
      </c>
      <c r="G54" s="1">
        <v>7.2961715978549</v>
      </c>
      <c r="H54" s="1">
        <v>6.1308250457876197</v>
      </c>
      <c r="I54" s="1">
        <v>10.656668798925599</v>
      </c>
      <c r="J54" s="50">
        <v>9.5568611178280793</v>
      </c>
      <c r="N54" s="21"/>
      <c r="R54" s="21"/>
    </row>
    <row r="55" spans="1:18">
      <c r="A55" s="7" t="s">
        <v>95</v>
      </c>
      <c r="B55" t="s">
        <v>68</v>
      </c>
      <c r="C55" t="s">
        <v>10</v>
      </c>
      <c r="D55" t="s">
        <v>11</v>
      </c>
      <c r="E55" s="1">
        <v>0.13220076987309801</v>
      </c>
      <c r="F55" s="1">
        <v>8.97019564574804E-2</v>
      </c>
      <c r="G55" s="1">
        <v>1.00552093747509</v>
      </c>
      <c r="H55" s="1">
        <v>1.30415177856786</v>
      </c>
      <c r="I55" s="1">
        <v>1.13772170734819</v>
      </c>
      <c r="J55" s="50">
        <v>1.3938537350253399</v>
      </c>
      <c r="N55" s="21"/>
      <c r="R55" s="21"/>
    </row>
    <row r="56" spans="1:18">
      <c r="A56" s="7" t="s">
        <v>95</v>
      </c>
      <c r="B56" t="s">
        <v>68</v>
      </c>
      <c r="C56" t="s">
        <v>12</v>
      </c>
      <c r="D56" t="s">
        <v>13</v>
      </c>
      <c r="E56" s="1">
        <v>1.88320550300849</v>
      </c>
      <c r="F56" s="1">
        <v>0.27517419371406099</v>
      </c>
      <c r="G56" s="1">
        <v>1.1612835453606201</v>
      </c>
      <c r="H56" s="1">
        <v>0.21665921848790601</v>
      </c>
      <c r="I56" s="1">
        <v>3.0444890483691101</v>
      </c>
      <c r="J56" s="50">
        <v>0.49183341220196702</v>
      </c>
      <c r="N56" s="21"/>
      <c r="R56" s="21"/>
    </row>
    <row r="57" spans="1:18">
      <c r="A57" s="7" t="s">
        <v>95</v>
      </c>
      <c r="B57" t="s">
        <v>68</v>
      </c>
      <c r="C57" t="s">
        <v>14</v>
      </c>
      <c r="D57" t="s">
        <v>15</v>
      </c>
      <c r="E57" s="1">
        <v>0.16065126756974199</v>
      </c>
      <c r="F57" s="1">
        <v>0.17816206789783501</v>
      </c>
      <c r="G57" s="1">
        <v>1.0959375210081299</v>
      </c>
      <c r="H57" s="1">
        <v>0.65314412860860505</v>
      </c>
      <c r="I57" s="1">
        <v>1.2565887885778699</v>
      </c>
      <c r="J57" s="50">
        <v>0.83130619650644</v>
      </c>
      <c r="N57" s="21"/>
      <c r="R57" s="21"/>
    </row>
    <row r="58" spans="1:18">
      <c r="A58" s="7" t="s">
        <v>95</v>
      </c>
      <c r="B58" t="s">
        <v>68</v>
      </c>
      <c r="C58" t="s">
        <v>16</v>
      </c>
      <c r="D58" t="s">
        <v>17</v>
      </c>
      <c r="E58" s="1">
        <v>37.839179622046402</v>
      </c>
      <c r="F58" s="1">
        <v>5.1191776633766697</v>
      </c>
      <c r="G58" s="1">
        <v>4.0877242220481396</v>
      </c>
      <c r="H58" s="1">
        <v>0.47282129747076301</v>
      </c>
      <c r="I58" s="1">
        <v>41.926903844094603</v>
      </c>
      <c r="J58" s="50">
        <v>5.5919989608474401</v>
      </c>
      <c r="N58" s="21"/>
      <c r="R58" s="21"/>
    </row>
    <row r="59" spans="1:18">
      <c r="A59" s="7" t="s">
        <v>95</v>
      </c>
      <c r="B59" t="s">
        <v>68</v>
      </c>
      <c r="C59" t="s">
        <v>18</v>
      </c>
      <c r="D59" t="s">
        <v>19</v>
      </c>
      <c r="E59" s="1">
        <v>39.825394864800799</v>
      </c>
      <c r="F59" s="1">
        <v>2.5739054582876402</v>
      </c>
      <c r="G59" s="1">
        <v>8.3571497852870404</v>
      </c>
      <c r="H59" s="1">
        <v>1.33583456433121</v>
      </c>
      <c r="I59" s="1">
        <v>48.182544650087799</v>
      </c>
      <c r="J59" s="50">
        <v>3.9097400226188501</v>
      </c>
      <c r="N59" s="21"/>
      <c r="R59" s="21"/>
    </row>
    <row r="60" spans="1:18">
      <c r="A60" s="7" t="s">
        <v>95</v>
      </c>
      <c r="B60" t="s">
        <v>68</v>
      </c>
      <c r="C60" t="s">
        <v>20</v>
      </c>
      <c r="D60" t="s">
        <v>21</v>
      </c>
      <c r="E60" s="1">
        <v>3.38178792961335</v>
      </c>
      <c r="F60" s="1">
        <v>0.539284008917298</v>
      </c>
      <c r="G60" s="1">
        <v>0.54572414469177599</v>
      </c>
      <c r="H60" s="1">
        <v>0.10963728704292899</v>
      </c>
      <c r="I60" s="1">
        <v>3.9275120743051302</v>
      </c>
      <c r="J60" s="50">
        <v>0.64892129596022696</v>
      </c>
      <c r="N60" s="21"/>
      <c r="R60" s="21"/>
    </row>
    <row r="61" spans="1:18">
      <c r="A61" s="7" t="s">
        <v>95</v>
      </c>
      <c r="B61" t="s">
        <v>68</v>
      </c>
      <c r="C61" t="s">
        <v>25</v>
      </c>
      <c r="D61" t="s">
        <v>26</v>
      </c>
      <c r="E61" s="1">
        <v>1.2519327272103E-2</v>
      </c>
      <c r="F61" s="1">
        <v>1.8205685272564001E-3</v>
      </c>
      <c r="G61" s="1">
        <v>9.1499428662614301E-3</v>
      </c>
      <c r="H61" s="1">
        <v>1.23784419330302E-3</v>
      </c>
      <c r="I61" s="1">
        <v>2.1669270138364401E-2</v>
      </c>
      <c r="J61" s="50">
        <v>3.0584127205594198E-3</v>
      </c>
      <c r="N61" s="21"/>
      <c r="R61" s="21"/>
    </row>
    <row r="62" spans="1:18">
      <c r="A62" s="7" t="s">
        <v>95</v>
      </c>
      <c r="B62" t="s">
        <v>68</v>
      </c>
      <c r="C62" t="s">
        <v>22</v>
      </c>
      <c r="D62" t="s">
        <v>23</v>
      </c>
      <c r="E62" s="1">
        <v>5.4615594178173801</v>
      </c>
      <c r="F62" s="1">
        <v>0.22882004591580299</v>
      </c>
      <c r="G62" s="1">
        <v>3.0313100698027702</v>
      </c>
      <c r="H62" s="1">
        <v>0.11044099819207299</v>
      </c>
      <c r="I62" s="1">
        <v>8.4928694876201494</v>
      </c>
      <c r="J62" s="50">
        <v>0.339261044107876</v>
      </c>
      <c r="N62" s="21"/>
      <c r="R62" s="21"/>
    </row>
    <row r="63" spans="1:18">
      <c r="A63" s="7" t="s">
        <v>96</v>
      </c>
      <c r="B63" t="s">
        <v>68</v>
      </c>
      <c r="C63" t="s">
        <v>2</v>
      </c>
      <c r="D63" t="s">
        <v>3</v>
      </c>
      <c r="E63" s="1">
        <v>9.9599535934620106E-2</v>
      </c>
      <c r="F63" s="1">
        <v>0.102552667683734</v>
      </c>
      <c r="G63" s="1">
        <v>9.4645478786314893E-2</v>
      </c>
      <c r="H63" s="1">
        <v>6.4179407792673906E-2</v>
      </c>
      <c r="I63" s="1">
        <v>0.194245014720935</v>
      </c>
      <c r="J63" s="50">
        <v>0.166732075476408</v>
      </c>
      <c r="N63" s="21"/>
      <c r="R63" s="21"/>
    </row>
    <row r="64" spans="1:18">
      <c r="A64" s="7" t="s">
        <v>96</v>
      </c>
      <c r="B64" t="s">
        <v>68</v>
      </c>
      <c r="C64" t="s">
        <v>4</v>
      </c>
      <c r="D64" t="s">
        <v>5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50">
        <v>0</v>
      </c>
      <c r="N64" s="21"/>
      <c r="R64" s="21"/>
    </row>
    <row r="65" spans="1:18">
      <c r="A65" s="7" t="s">
        <v>96</v>
      </c>
      <c r="B65" t="s">
        <v>68</v>
      </c>
      <c r="C65" t="s">
        <v>6</v>
      </c>
      <c r="D65" t="s">
        <v>7</v>
      </c>
      <c r="E65" s="1">
        <v>0.41326377969008898</v>
      </c>
      <c r="F65" s="1">
        <v>0.89187264898476404</v>
      </c>
      <c r="G65" s="1">
        <v>4.6375096740628401E-4</v>
      </c>
      <c r="H65" s="1">
        <v>1.02856905947828E-3</v>
      </c>
      <c r="I65" s="1">
        <v>0.41372753065749501</v>
      </c>
      <c r="J65" s="50">
        <v>0.89290121804424205</v>
      </c>
      <c r="N65" s="21"/>
      <c r="R65" s="21"/>
    </row>
    <row r="66" spans="1:18">
      <c r="A66" s="7" t="s">
        <v>96</v>
      </c>
      <c r="B66" t="s">
        <v>68</v>
      </c>
      <c r="C66" t="s">
        <v>8</v>
      </c>
      <c r="D66" t="s">
        <v>9</v>
      </c>
      <c r="E66" s="1">
        <v>0.52095433785106204</v>
      </c>
      <c r="F66" s="1">
        <v>0.535412228315713</v>
      </c>
      <c r="G66" s="1">
        <v>3.1308309342691798</v>
      </c>
      <c r="H66" s="1">
        <v>2.9836963867916801</v>
      </c>
      <c r="I66" s="1">
        <v>3.65178527212024</v>
      </c>
      <c r="J66" s="50">
        <v>3.51910861510739</v>
      </c>
      <c r="N66" s="21"/>
      <c r="R66" s="21"/>
    </row>
    <row r="67" spans="1:18">
      <c r="A67" s="7" t="s">
        <v>96</v>
      </c>
      <c r="B67" t="s">
        <v>68</v>
      </c>
      <c r="C67" t="s">
        <v>10</v>
      </c>
      <c r="D67" t="s">
        <v>11</v>
      </c>
      <c r="E67" s="1">
        <v>1.66930553297506E-2</v>
      </c>
      <c r="F67" s="1">
        <v>1.9105536890346601E-2</v>
      </c>
      <c r="G67" s="1">
        <v>0.65024793422208904</v>
      </c>
      <c r="H67" s="1">
        <v>0.81796047284062201</v>
      </c>
      <c r="I67" s="1">
        <v>0.666940989551839</v>
      </c>
      <c r="J67" s="50">
        <v>0.83706600973096801</v>
      </c>
      <c r="N67" s="21"/>
      <c r="R67" s="21"/>
    </row>
    <row r="68" spans="1:18">
      <c r="A68" s="7" t="s">
        <v>96</v>
      </c>
      <c r="B68" t="s">
        <v>68</v>
      </c>
      <c r="C68" t="s">
        <v>12</v>
      </c>
      <c r="D68" t="s">
        <v>13</v>
      </c>
      <c r="E68" s="1">
        <v>0.16287450289605199</v>
      </c>
      <c r="F68" s="1">
        <v>2.35211833527301E-2</v>
      </c>
      <c r="G68" s="1">
        <v>0.462009933564133</v>
      </c>
      <c r="H68" s="1">
        <v>8.6543357487371506E-2</v>
      </c>
      <c r="I68" s="1">
        <v>0.62488443646018499</v>
      </c>
      <c r="J68" s="50">
        <v>0.110064540840102</v>
      </c>
      <c r="N68" s="21"/>
      <c r="R68" s="21"/>
    </row>
    <row r="69" spans="1:18">
      <c r="A69" s="7" t="s">
        <v>96</v>
      </c>
      <c r="B69" t="s">
        <v>68</v>
      </c>
      <c r="C69" t="s">
        <v>14</v>
      </c>
      <c r="D69" t="s">
        <v>15</v>
      </c>
      <c r="E69" s="1">
        <v>1.6102740854668899E-2</v>
      </c>
      <c r="F69" s="1">
        <v>1.7879425689150401E-2</v>
      </c>
      <c r="G69" s="1">
        <v>0.15481189918654201</v>
      </c>
      <c r="H69" s="1">
        <v>8.3533356502576497E-2</v>
      </c>
      <c r="I69" s="1">
        <v>0.17091464004121101</v>
      </c>
      <c r="J69" s="50">
        <v>0.101412782191727</v>
      </c>
      <c r="N69" s="21"/>
      <c r="R69" s="21"/>
    </row>
    <row r="70" spans="1:18">
      <c r="A70" s="7" t="s">
        <v>96</v>
      </c>
      <c r="B70" t="s">
        <v>68</v>
      </c>
      <c r="C70" t="s">
        <v>16</v>
      </c>
      <c r="D70" t="s">
        <v>17</v>
      </c>
      <c r="E70" s="1">
        <v>2.1169220604416399</v>
      </c>
      <c r="F70" s="1">
        <v>0.32852206191514299</v>
      </c>
      <c r="G70" s="1">
        <v>0.47628368148465</v>
      </c>
      <c r="H70" s="1">
        <v>7.72280537044127E-2</v>
      </c>
      <c r="I70" s="1">
        <v>2.5932057419262899</v>
      </c>
      <c r="J70" s="50">
        <v>0.40575011561955499</v>
      </c>
      <c r="N70" s="21"/>
      <c r="R70" s="21"/>
    </row>
    <row r="71" spans="1:18">
      <c r="A71" s="7" t="s">
        <v>96</v>
      </c>
      <c r="B71" t="s">
        <v>68</v>
      </c>
      <c r="C71" t="s">
        <v>18</v>
      </c>
      <c r="D71" t="s">
        <v>19</v>
      </c>
      <c r="E71" s="1">
        <v>3.4191048648356901</v>
      </c>
      <c r="F71" s="1">
        <v>0.221187461518494</v>
      </c>
      <c r="G71" s="1">
        <v>0.36483098565089001</v>
      </c>
      <c r="H71" s="1">
        <v>5.837862330258E-2</v>
      </c>
      <c r="I71" s="1">
        <v>3.7839358504865799</v>
      </c>
      <c r="J71" s="50">
        <v>0.27956608482107398</v>
      </c>
      <c r="N71" s="21"/>
      <c r="R71" s="21"/>
    </row>
    <row r="72" spans="1:18">
      <c r="A72" s="7" t="s">
        <v>96</v>
      </c>
      <c r="B72" t="s">
        <v>68</v>
      </c>
      <c r="C72" t="s">
        <v>20</v>
      </c>
      <c r="D72" t="s">
        <v>21</v>
      </c>
      <c r="E72" s="1">
        <v>0.353827836949762</v>
      </c>
      <c r="F72" s="1">
        <v>5.6367536043898603E-2</v>
      </c>
      <c r="G72" s="1">
        <v>7.3826284035745607E-2</v>
      </c>
      <c r="H72" s="1">
        <v>1.48280685514119E-2</v>
      </c>
      <c r="I72" s="1">
        <v>0.42765412098550798</v>
      </c>
      <c r="J72" s="50">
        <v>7.1195604595310505E-2</v>
      </c>
      <c r="N72" s="21"/>
      <c r="R72" s="21"/>
    </row>
    <row r="73" spans="1:18">
      <c r="A73" s="7" t="s">
        <v>96</v>
      </c>
      <c r="B73" t="s">
        <v>68</v>
      </c>
      <c r="C73" t="s">
        <v>25</v>
      </c>
      <c r="D73" t="s">
        <v>26</v>
      </c>
      <c r="E73" s="1">
        <v>2.4474368519153502E-3</v>
      </c>
      <c r="F73" s="1">
        <v>3.58296323812809E-4</v>
      </c>
      <c r="G73" s="1">
        <v>0</v>
      </c>
      <c r="H73" s="1">
        <v>0</v>
      </c>
      <c r="I73" s="1">
        <v>2.4474368519153502E-3</v>
      </c>
      <c r="J73" s="50">
        <v>3.58296323812809E-4</v>
      </c>
      <c r="N73" s="21"/>
      <c r="R73" s="21"/>
    </row>
    <row r="74" spans="1:18">
      <c r="A74" s="7" t="s">
        <v>96</v>
      </c>
      <c r="B74" t="s">
        <v>68</v>
      </c>
      <c r="C74" t="s">
        <v>22</v>
      </c>
      <c r="D74" t="s">
        <v>23</v>
      </c>
      <c r="E74" s="1">
        <v>0.63149223087845696</v>
      </c>
      <c r="F74" s="1">
        <v>2.6427416955988801E-2</v>
      </c>
      <c r="G74" s="1">
        <v>0.26791044195428598</v>
      </c>
      <c r="H74" s="1">
        <v>9.7424641578554398E-3</v>
      </c>
      <c r="I74" s="1">
        <v>0.899402672832743</v>
      </c>
      <c r="J74" s="50">
        <v>3.6169881113844199E-2</v>
      </c>
      <c r="N74" s="21"/>
      <c r="R74" s="21"/>
    </row>
    <row r="75" spans="1:18">
      <c r="A75" s="7" t="s">
        <v>97</v>
      </c>
      <c r="B75" t="s">
        <v>68</v>
      </c>
      <c r="C75" t="s">
        <v>2</v>
      </c>
      <c r="D75" t="s">
        <v>3</v>
      </c>
      <c r="E75" s="1">
        <v>0.30456930433714202</v>
      </c>
      <c r="F75" s="1">
        <v>0.32107885516752799</v>
      </c>
      <c r="G75" s="1">
        <v>0.1438669146064</v>
      </c>
      <c r="H75" s="1">
        <v>0.19583635744511099</v>
      </c>
      <c r="I75" s="1">
        <v>0.44843621894354202</v>
      </c>
      <c r="J75" s="50">
        <v>0.51691521261263895</v>
      </c>
      <c r="N75" s="21"/>
      <c r="R75" s="21"/>
    </row>
    <row r="76" spans="1:18">
      <c r="A76" s="7" t="s">
        <v>97</v>
      </c>
      <c r="B76" t="s">
        <v>68</v>
      </c>
      <c r="C76" t="s">
        <v>4</v>
      </c>
      <c r="D76" t="s">
        <v>5</v>
      </c>
      <c r="E76" s="1">
        <v>0</v>
      </c>
      <c r="F76" s="1">
        <v>0</v>
      </c>
      <c r="G76" s="1">
        <v>7.4073865817056101E-3</v>
      </c>
      <c r="H76" s="1">
        <v>0.13593273620670901</v>
      </c>
      <c r="I76" s="1">
        <v>7.4073865817056101E-3</v>
      </c>
      <c r="J76" s="50">
        <v>0.13593273620670901</v>
      </c>
      <c r="N76" s="21"/>
      <c r="R76" s="21"/>
    </row>
    <row r="77" spans="1:18">
      <c r="A77" s="7" t="s">
        <v>97</v>
      </c>
      <c r="B77" t="s">
        <v>68</v>
      </c>
      <c r="C77" t="s">
        <v>6</v>
      </c>
      <c r="D77" t="s">
        <v>7</v>
      </c>
      <c r="E77" s="1">
        <v>1.12341666271443</v>
      </c>
      <c r="F77" s="1">
        <v>2.4550036522168899</v>
      </c>
      <c r="G77" s="1">
        <v>2.9626230509745801E-2</v>
      </c>
      <c r="H77" s="1">
        <v>6.5659929827994207E-2</v>
      </c>
      <c r="I77" s="1">
        <v>1.1530428932241801</v>
      </c>
      <c r="J77" s="50">
        <v>2.5206635820448802</v>
      </c>
      <c r="N77" s="21"/>
      <c r="R77" s="21"/>
    </row>
    <row r="78" spans="1:18">
      <c r="A78" s="7" t="s">
        <v>97</v>
      </c>
      <c r="B78" t="s">
        <v>68</v>
      </c>
      <c r="C78" t="s">
        <v>8</v>
      </c>
      <c r="D78" t="s">
        <v>9</v>
      </c>
      <c r="E78" s="1">
        <v>1.20808770820211</v>
      </c>
      <c r="F78" s="1">
        <v>1.39024182906842</v>
      </c>
      <c r="G78" s="1">
        <v>0.74869758156103805</v>
      </c>
      <c r="H78" s="1">
        <v>0.53645233572601203</v>
      </c>
      <c r="I78" s="1">
        <v>1.9567852897631499</v>
      </c>
      <c r="J78" s="50">
        <v>1.92669416479443</v>
      </c>
      <c r="N78" s="21"/>
      <c r="R78" s="21"/>
    </row>
    <row r="79" spans="1:18">
      <c r="A79" s="7" t="s">
        <v>97</v>
      </c>
      <c r="B79" t="s">
        <v>68</v>
      </c>
      <c r="C79" t="s">
        <v>10</v>
      </c>
      <c r="D79" t="s">
        <v>11</v>
      </c>
      <c r="E79" s="1">
        <v>4.00382499219041E-2</v>
      </c>
      <c r="F79" s="1">
        <v>2.25743406768689E-2</v>
      </c>
      <c r="G79" s="1">
        <v>0.112985664780759</v>
      </c>
      <c r="H79" s="1">
        <v>4.2636813172795697E-2</v>
      </c>
      <c r="I79" s="1">
        <v>0.15302391470266299</v>
      </c>
      <c r="J79" s="50">
        <v>6.5211153849664596E-2</v>
      </c>
      <c r="N79" s="21"/>
      <c r="R79" s="21"/>
    </row>
    <row r="80" spans="1:18">
      <c r="A80" s="7" t="s">
        <v>97</v>
      </c>
      <c r="B80" t="s">
        <v>68</v>
      </c>
      <c r="C80" t="s">
        <v>12</v>
      </c>
      <c r="D80" t="s">
        <v>13</v>
      </c>
      <c r="E80" s="1">
        <v>0.87637362863185397</v>
      </c>
      <c r="F80" s="1">
        <v>0.13030485051806801</v>
      </c>
      <c r="G80" s="1">
        <v>0.19652340362214399</v>
      </c>
      <c r="H80" s="1">
        <v>3.6139779709556799E-2</v>
      </c>
      <c r="I80" s="1">
        <v>1.0728970322539999</v>
      </c>
      <c r="J80" s="50">
        <v>0.16644463022762501</v>
      </c>
      <c r="N80" s="21"/>
      <c r="R80" s="21"/>
    </row>
    <row r="81" spans="1:18">
      <c r="A81" s="7" t="s">
        <v>97</v>
      </c>
      <c r="B81" t="s">
        <v>68</v>
      </c>
      <c r="C81" t="s">
        <v>14</v>
      </c>
      <c r="D81" t="s">
        <v>15</v>
      </c>
      <c r="E81" s="1">
        <v>7.1914840782817194E-2</v>
      </c>
      <c r="F81" s="1">
        <v>7.8100800167738793E-2</v>
      </c>
      <c r="G81" s="1">
        <v>0.12173719063406099</v>
      </c>
      <c r="H81" s="1">
        <v>7.1554491035459897E-2</v>
      </c>
      <c r="I81" s="1">
        <v>0.19365203141687801</v>
      </c>
      <c r="J81" s="50">
        <v>0.14965529120319901</v>
      </c>
      <c r="N81" s="21"/>
      <c r="R81" s="21"/>
    </row>
    <row r="82" spans="1:18">
      <c r="A82" s="7" t="s">
        <v>97</v>
      </c>
      <c r="B82" t="s">
        <v>68</v>
      </c>
      <c r="C82" t="s">
        <v>16</v>
      </c>
      <c r="D82" t="s">
        <v>17</v>
      </c>
      <c r="E82" s="1">
        <v>9.00474161235746</v>
      </c>
      <c r="F82" s="1">
        <v>1.2817996273849399</v>
      </c>
      <c r="G82" s="1">
        <v>1.3388088249007899</v>
      </c>
      <c r="H82" s="1">
        <v>0.155689691871222</v>
      </c>
      <c r="I82" s="1">
        <v>10.343550437258299</v>
      </c>
      <c r="J82" s="50">
        <v>1.43748931925616</v>
      </c>
      <c r="N82" s="21"/>
      <c r="R82" s="21"/>
    </row>
    <row r="83" spans="1:18">
      <c r="A83" s="7" t="s">
        <v>97</v>
      </c>
      <c r="B83" t="s">
        <v>68</v>
      </c>
      <c r="C83" t="s">
        <v>18</v>
      </c>
      <c r="D83" t="s">
        <v>19</v>
      </c>
      <c r="E83" s="1">
        <v>65.221626146861297</v>
      </c>
      <c r="F83" s="1">
        <v>4.2564590168537304</v>
      </c>
      <c r="G83" s="1">
        <v>42.384047195036501</v>
      </c>
      <c r="H83" s="1">
        <v>6.8889686152897598</v>
      </c>
      <c r="I83" s="1">
        <v>107.605673341898</v>
      </c>
      <c r="J83" s="50">
        <v>11.1454276321435</v>
      </c>
      <c r="N83" s="21"/>
      <c r="R83" s="21"/>
    </row>
    <row r="84" spans="1:18">
      <c r="A84" s="7" t="s">
        <v>97</v>
      </c>
      <c r="B84" t="s">
        <v>68</v>
      </c>
      <c r="C84" t="s">
        <v>20</v>
      </c>
      <c r="D84" t="s">
        <v>21</v>
      </c>
      <c r="E84" s="1">
        <v>1.2420513987404</v>
      </c>
      <c r="F84" s="1">
        <v>0.199464744920028</v>
      </c>
      <c r="G84" s="1">
        <v>5.9537718122807601E-2</v>
      </c>
      <c r="H84" s="1">
        <v>1.19817606826734E-2</v>
      </c>
      <c r="I84" s="1">
        <v>1.3015891168632101</v>
      </c>
      <c r="J84" s="50">
        <v>0.21144650560270101</v>
      </c>
      <c r="N84" s="21"/>
      <c r="R84" s="21"/>
    </row>
    <row r="85" spans="1:18">
      <c r="A85" s="7" t="s">
        <v>97</v>
      </c>
      <c r="B85" t="s">
        <v>68</v>
      </c>
      <c r="C85" t="s">
        <v>25</v>
      </c>
      <c r="D85" t="s">
        <v>26</v>
      </c>
      <c r="E85" s="1">
        <v>3.9637445120367897E-3</v>
      </c>
      <c r="F85" s="1">
        <v>5.6101684367945704E-4</v>
      </c>
      <c r="G85" s="1">
        <v>3.8346275078054E-4</v>
      </c>
      <c r="H85" s="1">
        <v>7.0693959058596505E-5</v>
      </c>
      <c r="I85" s="1">
        <v>4.34720726281733E-3</v>
      </c>
      <c r="J85" s="50">
        <v>6.3171080273805404E-4</v>
      </c>
      <c r="N85" s="21"/>
      <c r="R85" s="21"/>
    </row>
    <row r="86" spans="1:18">
      <c r="A86" s="7" t="s">
        <v>97</v>
      </c>
      <c r="B86" t="s">
        <v>68</v>
      </c>
      <c r="C86" t="s">
        <v>22</v>
      </c>
      <c r="D86" t="s">
        <v>23</v>
      </c>
      <c r="E86" s="1">
        <v>3.0771249843200099</v>
      </c>
      <c r="F86" s="1">
        <v>0.130810694565337</v>
      </c>
      <c r="G86" s="1">
        <v>3.1206105669912301</v>
      </c>
      <c r="H86" s="1">
        <v>0.11793596530469699</v>
      </c>
      <c r="I86" s="1">
        <v>6.19773555131124</v>
      </c>
      <c r="J86" s="50">
        <v>0.248746659870034</v>
      </c>
      <c r="N86" s="21"/>
      <c r="R86" s="21"/>
    </row>
    <row r="87" spans="1:18">
      <c r="A87" s="7" t="s">
        <v>98</v>
      </c>
      <c r="B87" t="s">
        <v>68</v>
      </c>
      <c r="C87" t="s">
        <v>2</v>
      </c>
      <c r="D87" t="s">
        <v>3</v>
      </c>
      <c r="E87" s="1">
        <v>0.296779901729115</v>
      </c>
      <c r="F87" s="1">
        <v>0.30946886615580499</v>
      </c>
      <c r="G87" s="1">
        <v>0.87335248210108296</v>
      </c>
      <c r="H87" s="1">
        <v>0.67072278308963995</v>
      </c>
      <c r="I87" s="1">
        <v>1.1701323838302</v>
      </c>
      <c r="J87" s="50">
        <v>0.980191649245445</v>
      </c>
      <c r="N87" s="21"/>
      <c r="R87" s="21"/>
    </row>
    <row r="88" spans="1:18">
      <c r="A88" s="7" t="s">
        <v>98</v>
      </c>
      <c r="B88" t="s">
        <v>68</v>
      </c>
      <c r="C88" t="s">
        <v>4</v>
      </c>
      <c r="D88" t="s">
        <v>5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50">
        <v>0</v>
      </c>
      <c r="N88" s="21"/>
      <c r="R88" s="21"/>
    </row>
    <row r="89" spans="1:18">
      <c r="A89" s="7" t="s">
        <v>98</v>
      </c>
      <c r="B89" t="s">
        <v>68</v>
      </c>
      <c r="C89" t="s">
        <v>6</v>
      </c>
      <c r="D89" t="s">
        <v>7</v>
      </c>
      <c r="E89" s="1">
        <v>8.8662382046814905</v>
      </c>
      <c r="F89" s="1">
        <v>18.944965018245199</v>
      </c>
      <c r="G89" s="1">
        <v>1.42515216598047</v>
      </c>
      <c r="H89" s="1">
        <v>3.1534039465932402</v>
      </c>
      <c r="I89" s="1">
        <v>10.291390370662</v>
      </c>
      <c r="J89" s="50">
        <v>22.0983689648384</v>
      </c>
      <c r="N89" s="21"/>
      <c r="R89" s="21"/>
    </row>
    <row r="90" spans="1:18">
      <c r="A90" s="7" t="s">
        <v>98</v>
      </c>
      <c r="B90" t="s">
        <v>68</v>
      </c>
      <c r="C90" t="s">
        <v>8</v>
      </c>
      <c r="D90" t="s">
        <v>9</v>
      </c>
      <c r="E90" s="1">
        <v>0.26021043307741198</v>
      </c>
      <c r="F90" s="1">
        <v>0.23753823676109601</v>
      </c>
      <c r="G90" s="1">
        <v>0.23087927641519801</v>
      </c>
      <c r="H90" s="1">
        <v>0.187063701037193</v>
      </c>
      <c r="I90" s="1">
        <v>0.49108970949260899</v>
      </c>
      <c r="J90" s="50">
        <v>0.42460193779828798</v>
      </c>
      <c r="N90" s="21"/>
      <c r="R90" s="21"/>
    </row>
    <row r="91" spans="1:18">
      <c r="A91" s="7" t="s">
        <v>98</v>
      </c>
      <c r="B91" t="s">
        <v>68</v>
      </c>
      <c r="C91" t="s">
        <v>10</v>
      </c>
      <c r="D91" t="s">
        <v>11</v>
      </c>
      <c r="E91" s="1">
        <v>1.91187294685588E-2</v>
      </c>
      <c r="F91" s="1">
        <v>1.09326077481301E-2</v>
      </c>
      <c r="G91" s="1">
        <v>9.2647228990303098E-3</v>
      </c>
      <c r="H91" s="1">
        <v>1.1135014874299701E-2</v>
      </c>
      <c r="I91" s="1">
        <v>2.8383452367589102E-2</v>
      </c>
      <c r="J91" s="50">
        <v>2.2067622622429801E-2</v>
      </c>
      <c r="N91" s="21"/>
      <c r="R91" s="21"/>
    </row>
    <row r="92" spans="1:18">
      <c r="A92" s="7" t="s">
        <v>98</v>
      </c>
      <c r="B92" t="s">
        <v>68</v>
      </c>
      <c r="C92" t="s">
        <v>12</v>
      </c>
      <c r="D92" t="s">
        <v>13</v>
      </c>
      <c r="E92" s="1">
        <v>0.17820633727469501</v>
      </c>
      <c r="F92" s="1">
        <v>2.6416470692191499E-2</v>
      </c>
      <c r="G92" s="1">
        <v>5.4719435294161897E-3</v>
      </c>
      <c r="H92" s="1">
        <v>9.8295514887037803E-4</v>
      </c>
      <c r="I92" s="1">
        <v>0.183678280804111</v>
      </c>
      <c r="J92" s="50">
        <v>2.7399425841061802E-2</v>
      </c>
      <c r="N92" s="21"/>
      <c r="R92" s="21"/>
    </row>
    <row r="93" spans="1:18">
      <c r="A93" s="7" t="s">
        <v>98</v>
      </c>
      <c r="B93" t="s">
        <v>68</v>
      </c>
      <c r="C93" t="s">
        <v>14</v>
      </c>
      <c r="D93" t="s">
        <v>15</v>
      </c>
      <c r="E93" s="1">
        <v>1.8535104675929601E-2</v>
      </c>
      <c r="F93" s="1">
        <v>2.03789105083696E-2</v>
      </c>
      <c r="G93" s="1">
        <v>3.9866116780595102E-2</v>
      </c>
      <c r="H93" s="1">
        <v>2.3248794462051501E-2</v>
      </c>
      <c r="I93" s="1">
        <v>5.8401221456524703E-2</v>
      </c>
      <c r="J93" s="50">
        <v>4.3627704970421198E-2</v>
      </c>
      <c r="N93" s="21"/>
      <c r="R93" s="21"/>
    </row>
    <row r="94" spans="1:18">
      <c r="A94" s="7" t="s">
        <v>98</v>
      </c>
      <c r="B94" t="s">
        <v>68</v>
      </c>
      <c r="C94" t="s">
        <v>16</v>
      </c>
      <c r="D94" t="s">
        <v>17</v>
      </c>
      <c r="E94" s="1">
        <v>3.15457457106913</v>
      </c>
      <c r="F94" s="1">
        <v>0.43535435541202699</v>
      </c>
      <c r="G94" s="1">
        <v>0.483837266129303</v>
      </c>
      <c r="H94" s="1">
        <v>5.4061867919958803E-2</v>
      </c>
      <c r="I94" s="1">
        <v>3.63841183719844</v>
      </c>
      <c r="J94" s="50">
        <v>0.48941622333198598</v>
      </c>
      <c r="N94" s="21"/>
      <c r="R94" s="21"/>
    </row>
    <row r="95" spans="1:18">
      <c r="A95" s="7" t="s">
        <v>98</v>
      </c>
      <c r="B95" t="s">
        <v>68</v>
      </c>
      <c r="C95" t="s">
        <v>18</v>
      </c>
      <c r="D95" t="s">
        <v>19</v>
      </c>
      <c r="E95" s="1">
        <v>4.0029211910054601</v>
      </c>
      <c r="F95" s="1">
        <v>0.26418119401561801</v>
      </c>
      <c r="G95" s="1">
        <v>0.53354461473552806</v>
      </c>
      <c r="H95" s="1">
        <v>9.0723534634281594E-2</v>
      </c>
      <c r="I95" s="1">
        <v>4.5364658057409901</v>
      </c>
      <c r="J95" s="50">
        <v>0.35490472864990003</v>
      </c>
      <c r="N95" s="21"/>
      <c r="R95" s="21"/>
    </row>
    <row r="96" spans="1:18">
      <c r="A96" s="7" t="s">
        <v>98</v>
      </c>
      <c r="B96" t="s">
        <v>68</v>
      </c>
      <c r="C96" t="s">
        <v>20</v>
      </c>
      <c r="D96" t="s">
        <v>21</v>
      </c>
      <c r="E96" s="1">
        <v>0.364925762835073</v>
      </c>
      <c r="F96" s="1">
        <v>5.8925714986970003E-2</v>
      </c>
      <c r="G96" s="1">
        <v>1.4286979208907801E-2</v>
      </c>
      <c r="H96" s="1">
        <v>2.8863342145661899E-3</v>
      </c>
      <c r="I96" s="1">
        <v>0.37921274204398098</v>
      </c>
      <c r="J96" s="50">
        <v>6.1812049201536198E-2</v>
      </c>
      <c r="N96" s="21"/>
      <c r="R96" s="21"/>
    </row>
    <row r="97" spans="1:18">
      <c r="A97" s="7" t="s">
        <v>98</v>
      </c>
      <c r="B97" t="s">
        <v>68</v>
      </c>
      <c r="C97" t="s">
        <v>25</v>
      </c>
      <c r="D97" t="s">
        <v>26</v>
      </c>
      <c r="E97" s="1">
        <v>2.7778540367069601E-3</v>
      </c>
      <c r="F97" s="1">
        <v>3.55746789190162E-4</v>
      </c>
      <c r="G97" s="1">
        <v>0</v>
      </c>
      <c r="H97" s="1">
        <v>0</v>
      </c>
      <c r="I97" s="1">
        <v>2.7778540367069601E-3</v>
      </c>
      <c r="J97" s="50">
        <v>3.55746789190162E-4</v>
      </c>
      <c r="N97" s="21"/>
      <c r="R97" s="21"/>
    </row>
    <row r="98" spans="1:18">
      <c r="A98" s="7" t="s">
        <v>98</v>
      </c>
      <c r="B98" t="s">
        <v>68</v>
      </c>
      <c r="C98" t="s">
        <v>22</v>
      </c>
      <c r="D98" t="s">
        <v>23</v>
      </c>
      <c r="E98" s="1">
        <v>0.64181973738273002</v>
      </c>
      <c r="F98" s="1">
        <v>2.80902401131491E-2</v>
      </c>
      <c r="G98" s="1">
        <v>0.21835690608445499</v>
      </c>
      <c r="H98" s="1">
        <v>8.5509069835925204E-3</v>
      </c>
      <c r="I98" s="1">
        <v>0.86017664346718503</v>
      </c>
      <c r="J98" s="50">
        <v>3.66411470967416E-2</v>
      </c>
      <c r="N98" s="21"/>
      <c r="R98" s="21"/>
    </row>
    <row r="99" spans="1:18">
      <c r="A99" s="7" t="s">
        <v>99</v>
      </c>
      <c r="B99" t="s">
        <v>68</v>
      </c>
      <c r="C99" t="s">
        <v>2</v>
      </c>
      <c r="D99" t="s">
        <v>3</v>
      </c>
      <c r="E99" s="1">
        <v>0.43678019619882502</v>
      </c>
      <c r="F99" s="1">
        <v>0.45163892547172901</v>
      </c>
      <c r="G99" s="1">
        <v>0.34464448519681601</v>
      </c>
      <c r="H99" s="1">
        <v>0.359831635373555</v>
      </c>
      <c r="I99" s="1">
        <v>0.78142468139564103</v>
      </c>
      <c r="J99" s="50">
        <v>0.81147056084528402</v>
      </c>
      <c r="N99" s="21"/>
      <c r="R99" s="21"/>
    </row>
    <row r="100" spans="1:18">
      <c r="A100" s="7" t="s">
        <v>99</v>
      </c>
      <c r="B100" t="s">
        <v>68</v>
      </c>
      <c r="C100" t="s">
        <v>4</v>
      </c>
      <c r="D100" t="s">
        <v>5</v>
      </c>
      <c r="E100" s="1">
        <v>0</v>
      </c>
      <c r="F100" s="1">
        <v>0</v>
      </c>
      <c r="G100" s="1">
        <v>0</v>
      </c>
      <c r="H100" s="1">
        <v>0</v>
      </c>
      <c r="I100" s="1">
        <v>0</v>
      </c>
      <c r="J100" s="50">
        <v>0</v>
      </c>
      <c r="N100" s="21"/>
      <c r="R100" s="21"/>
    </row>
    <row r="101" spans="1:18">
      <c r="A101" s="7" t="s">
        <v>99</v>
      </c>
      <c r="B101" t="s">
        <v>68</v>
      </c>
      <c r="C101" t="s">
        <v>6</v>
      </c>
      <c r="D101" t="s">
        <v>7</v>
      </c>
      <c r="E101" s="1">
        <v>1.6328318512250699</v>
      </c>
      <c r="F101" s="1">
        <v>3.49175979311776</v>
      </c>
      <c r="G101" s="1">
        <v>2.1451698503116699E-2</v>
      </c>
      <c r="H101" s="1">
        <v>4.3865009786732301E-2</v>
      </c>
      <c r="I101" s="1">
        <v>1.65428354972819</v>
      </c>
      <c r="J101" s="50">
        <v>3.5356248029044899</v>
      </c>
      <c r="N101" s="21"/>
      <c r="R101" s="21"/>
    </row>
    <row r="102" spans="1:18">
      <c r="A102" s="7" t="s">
        <v>99</v>
      </c>
      <c r="B102" t="s">
        <v>68</v>
      </c>
      <c r="C102" t="s">
        <v>8</v>
      </c>
      <c r="D102" t="s">
        <v>9</v>
      </c>
      <c r="E102" s="1">
        <v>1.0657084956816001</v>
      </c>
      <c r="F102" s="1">
        <v>0.94397543761862901</v>
      </c>
      <c r="G102" s="1">
        <v>3.5019868723726799</v>
      </c>
      <c r="H102" s="1">
        <v>3.4109512445919199</v>
      </c>
      <c r="I102" s="1">
        <v>4.56769536805428</v>
      </c>
      <c r="J102" s="50">
        <v>4.3549266822105404</v>
      </c>
      <c r="N102" s="21"/>
      <c r="R102" s="21"/>
    </row>
    <row r="103" spans="1:18">
      <c r="A103" s="7" t="s">
        <v>99</v>
      </c>
      <c r="B103" t="s">
        <v>68</v>
      </c>
      <c r="C103" t="s">
        <v>10</v>
      </c>
      <c r="D103" t="s">
        <v>11</v>
      </c>
      <c r="E103" s="1">
        <v>5.9905142212311899E-2</v>
      </c>
      <c r="F103" s="1">
        <v>3.5628481323437301E-2</v>
      </c>
      <c r="G103" s="1">
        <v>0.20133771026938399</v>
      </c>
      <c r="H103" s="1">
        <v>0.146256668820372</v>
      </c>
      <c r="I103" s="1">
        <v>0.26124285248169599</v>
      </c>
      <c r="J103" s="50">
        <v>0.18188515014380899</v>
      </c>
      <c r="N103" s="21"/>
      <c r="R103" s="21"/>
    </row>
    <row r="104" spans="1:18">
      <c r="A104" s="7" t="s">
        <v>99</v>
      </c>
      <c r="B104" t="s">
        <v>68</v>
      </c>
      <c r="C104" t="s">
        <v>12</v>
      </c>
      <c r="D104" t="s">
        <v>13</v>
      </c>
      <c r="E104" s="1">
        <v>0.97700856784758505</v>
      </c>
      <c r="F104" s="1">
        <v>0.142407241183682</v>
      </c>
      <c r="G104" s="1">
        <v>0.21836423680120501</v>
      </c>
      <c r="H104" s="1">
        <v>4.0752522184772703E-2</v>
      </c>
      <c r="I104" s="1">
        <v>1.1953728046487899</v>
      </c>
      <c r="J104" s="50">
        <v>0.18315976336845399</v>
      </c>
      <c r="N104" s="21"/>
      <c r="R104" s="21"/>
    </row>
    <row r="105" spans="1:18">
      <c r="A105" s="7" t="s">
        <v>99</v>
      </c>
      <c r="B105" t="s">
        <v>68</v>
      </c>
      <c r="C105" t="s">
        <v>14</v>
      </c>
      <c r="D105" t="s">
        <v>15</v>
      </c>
      <c r="E105" s="1">
        <v>7.2977583322498499E-2</v>
      </c>
      <c r="F105" s="1">
        <v>8.1435811731299004E-2</v>
      </c>
      <c r="G105" s="1">
        <v>0.72077503476446603</v>
      </c>
      <c r="H105" s="1">
        <v>0.449866393969931</v>
      </c>
      <c r="I105" s="1">
        <v>0.79375261808696496</v>
      </c>
      <c r="J105" s="50">
        <v>0.53130220570122999</v>
      </c>
      <c r="N105" s="21"/>
      <c r="R105" s="21"/>
    </row>
    <row r="106" spans="1:18">
      <c r="A106" s="7" t="s">
        <v>99</v>
      </c>
      <c r="B106" t="s">
        <v>68</v>
      </c>
      <c r="C106" t="s">
        <v>16</v>
      </c>
      <c r="D106" t="s">
        <v>17</v>
      </c>
      <c r="E106" s="1">
        <v>11.2834075776767</v>
      </c>
      <c r="F106" s="1">
        <v>1.5765469453409999</v>
      </c>
      <c r="G106" s="1">
        <v>1.5692466731196899</v>
      </c>
      <c r="H106" s="1">
        <v>0.20615279524392299</v>
      </c>
      <c r="I106" s="1">
        <v>12.8526542507964</v>
      </c>
      <c r="J106" s="50">
        <v>1.7826997405849201</v>
      </c>
      <c r="N106" s="21"/>
      <c r="R106" s="21"/>
    </row>
    <row r="107" spans="1:18">
      <c r="A107" s="7" t="s">
        <v>99</v>
      </c>
      <c r="B107" t="s">
        <v>68</v>
      </c>
      <c r="C107" t="s">
        <v>18</v>
      </c>
      <c r="D107" t="s">
        <v>19</v>
      </c>
      <c r="E107" s="1">
        <v>20.383474643495401</v>
      </c>
      <c r="F107" s="1">
        <v>1.3236547748510299</v>
      </c>
      <c r="G107" s="1">
        <v>1.8706773990110099</v>
      </c>
      <c r="H107" s="1">
        <v>0.30209139097882498</v>
      </c>
      <c r="I107" s="1">
        <v>22.254152042506401</v>
      </c>
      <c r="J107" s="50">
        <v>1.62574616582985</v>
      </c>
      <c r="N107" s="21"/>
      <c r="R107" s="21"/>
    </row>
    <row r="108" spans="1:18">
      <c r="A108" s="7" t="s">
        <v>99</v>
      </c>
      <c r="B108" t="s">
        <v>68</v>
      </c>
      <c r="C108" t="s">
        <v>20</v>
      </c>
      <c r="D108" t="s">
        <v>21</v>
      </c>
      <c r="E108" s="1">
        <v>1.76410828802933</v>
      </c>
      <c r="F108" s="1">
        <v>0.28006801188115199</v>
      </c>
      <c r="G108" s="1">
        <v>0.170172018348833</v>
      </c>
      <c r="H108" s="1">
        <v>3.4166278226442297E-2</v>
      </c>
      <c r="I108" s="1">
        <v>1.93428030637816</v>
      </c>
      <c r="J108" s="50">
        <v>0.31423429010759402</v>
      </c>
      <c r="N108" s="21"/>
      <c r="R108" s="21"/>
    </row>
    <row r="109" spans="1:18">
      <c r="A109" s="7" t="s">
        <v>99</v>
      </c>
      <c r="B109" t="s">
        <v>68</v>
      </c>
      <c r="C109" t="s">
        <v>25</v>
      </c>
      <c r="D109" t="s">
        <v>26</v>
      </c>
      <c r="E109" s="1">
        <v>1.33351946324347E-2</v>
      </c>
      <c r="F109" s="1">
        <v>1.9645173638370402E-3</v>
      </c>
      <c r="G109" s="1">
        <v>3.5195718220808601E-2</v>
      </c>
      <c r="H109" s="1">
        <v>4.9450769541834801E-3</v>
      </c>
      <c r="I109" s="1">
        <v>4.8530912853243298E-2</v>
      </c>
      <c r="J109" s="50">
        <v>6.9095943180205203E-3</v>
      </c>
      <c r="N109" s="21"/>
      <c r="R109" s="21"/>
    </row>
    <row r="110" spans="1:18">
      <c r="A110" s="7" t="s">
        <v>99</v>
      </c>
      <c r="B110" t="s">
        <v>68</v>
      </c>
      <c r="C110" t="s">
        <v>22</v>
      </c>
      <c r="D110" t="s">
        <v>23</v>
      </c>
      <c r="E110" s="1">
        <v>3.8111208451294698</v>
      </c>
      <c r="F110" s="1">
        <v>0.159170829243858</v>
      </c>
      <c r="G110" s="1">
        <v>2.6240432655833401</v>
      </c>
      <c r="H110" s="1">
        <v>9.4403143405462797E-2</v>
      </c>
      <c r="I110" s="1">
        <v>6.4351641107128099</v>
      </c>
      <c r="J110" s="50">
        <v>0.25357397264932102</v>
      </c>
      <c r="N110" s="21"/>
      <c r="R110" s="21"/>
    </row>
    <row r="111" spans="1:18">
      <c r="A111" s="7" t="s">
        <v>100</v>
      </c>
      <c r="B111" t="s">
        <v>68</v>
      </c>
      <c r="C111" t="s">
        <v>2</v>
      </c>
      <c r="D111" t="s">
        <v>3</v>
      </c>
      <c r="E111" s="1">
        <v>0.16907008179848401</v>
      </c>
      <c r="F111" s="1">
        <v>0.17552342866319401</v>
      </c>
      <c r="G111" s="1">
        <v>0.10758471241185</v>
      </c>
      <c r="H111" s="1">
        <v>0.124898024168085</v>
      </c>
      <c r="I111" s="1">
        <v>0.27665479421033501</v>
      </c>
      <c r="J111" s="50">
        <v>0.30042145283127902</v>
      </c>
      <c r="N111" s="21"/>
      <c r="R111" s="21"/>
    </row>
    <row r="112" spans="1:18">
      <c r="A112" s="7" t="s">
        <v>100</v>
      </c>
      <c r="B112" t="s">
        <v>68</v>
      </c>
      <c r="C112" t="s">
        <v>4</v>
      </c>
      <c r="D112" t="s">
        <v>5</v>
      </c>
      <c r="E112" s="1">
        <v>0</v>
      </c>
      <c r="F112" s="1">
        <v>0</v>
      </c>
      <c r="G112" s="1">
        <v>0</v>
      </c>
      <c r="H112" s="1">
        <v>0</v>
      </c>
      <c r="I112" s="1">
        <v>0</v>
      </c>
      <c r="J112" s="50">
        <v>0</v>
      </c>
      <c r="N112" s="21"/>
      <c r="R112" s="21"/>
    </row>
    <row r="113" spans="1:18">
      <c r="A113" s="7" t="s">
        <v>100</v>
      </c>
      <c r="B113" t="s">
        <v>68</v>
      </c>
      <c r="C113" t="s">
        <v>6</v>
      </c>
      <c r="D113" t="s">
        <v>7</v>
      </c>
      <c r="E113" s="1">
        <v>22.405209363178901</v>
      </c>
      <c r="F113" s="1">
        <v>48.136773526598702</v>
      </c>
      <c r="G113" s="1">
        <v>6.0642370414629099</v>
      </c>
      <c r="H113" s="1">
        <v>9.7129484792031207</v>
      </c>
      <c r="I113" s="1">
        <v>28.469446404641801</v>
      </c>
      <c r="J113" s="50">
        <v>57.849722005801802</v>
      </c>
      <c r="N113" s="21"/>
      <c r="R113" s="21"/>
    </row>
    <row r="114" spans="1:18">
      <c r="A114" s="7" t="s">
        <v>100</v>
      </c>
      <c r="B114" t="s">
        <v>68</v>
      </c>
      <c r="C114" t="s">
        <v>8</v>
      </c>
      <c r="D114" t="s">
        <v>9</v>
      </c>
      <c r="E114" s="1">
        <v>4.57248783824783</v>
      </c>
      <c r="F114" s="1">
        <v>6.4913346362591398</v>
      </c>
      <c r="G114" s="1">
        <v>14.7012399272477</v>
      </c>
      <c r="H114" s="1">
        <v>12.418936530859799</v>
      </c>
      <c r="I114" s="1">
        <v>19.273727765495501</v>
      </c>
      <c r="J114" s="50">
        <v>18.9102711671189</v>
      </c>
      <c r="N114" s="21"/>
      <c r="R114" s="21"/>
    </row>
    <row r="115" spans="1:18">
      <c r="A115" s="7" t="s">
        <v>100</v>
      </c>
      <c r="B115" t="s">
        <v>68</v>
      </c>
      <c r="C115" t="s">
        <v>10</v>
      </c>
      <c r="D115" t="s">
        <v>11</v>
      </c>
      <c r="E115" s="1">
        <v>2.1095688439148001E-2</v>
      </c>
      <c r="F115" s="1">
        <v>1.6001839708085899E-2</v>
      </c>
      <c r="G115" s="1">
        <v>0.18788311794377099</v>
      </c>
      <c r="H115" s="1">
        <v>0.42940824329660099</v>
      </c>
      <c r="I115" s="1">
        <v>0.20897880638291899</v>
      </c>
      <c r="J115" s="50">
        <v>0.44541008300468599</v>
      </c>
      <c r="N115" s="21"/>
      <c r="R115" s="21"/>
    </row>
    <row r="116" spans="1:18">
      <c r="A116" s="7" t="s">
        <v>100</v>
      </c>
      <c r="B116" t="s">
        <v>68</v>
      </c>
      <c r="C116" t="s">
        <v>12</v>
      </c>
      <c r="D116" t="s">
        <v>13</v>
      </c>
      <c r="E116" s="1">
        <v>0.32555768796566997</v>
      </c>
      <c r="F116" s="1">
        <v>4.7833629564828402E-2</v>
      </c>
      <c r="G116" s="1">
        <v>2.0003963439489701E-2</v>
      </c>
      <c r="H116" s="1">
        <v>3.7115699518667101E-3</v>
      </c>
      <c r="I116" s="1">
        <v>0.34556165140515999</v>
      </c>
      <c r="J116" s="50">
        <v>5.1545199516695103E-2</v>
      </c>
      <c r="N116" s="21"/>
      <c r="R116" s="21"/>
    </row>
    <row r="117" spans="1:18">
      <c r="A117" s="7" t="s">
        <v>100</v>
      </c>
      <c r="B117" t="s">
        <v>68</v>
      </c>
      <c r="C117" t="s">
        <v>14</v>
      </c>
      <c r="D117" t="s">
        <v>15</v>
      </c>
      <c r="E117" s="1">
        <v>3.2311769906221401E-2</v>
      </c>
      <c r="F117" s="1">
        <v>3.5947244627845799E-2</v>
      </c>
      <c r="G117" s="1">
        <v>5.3894868415082099E-2</v>
      </c>
      <c r="H117" s="1">
        <v>3.2444057914766102E-2</v>
      </c>
      <c r="I117" s="1">
        <v>8.6206638321303403E-2</v>
      </c>
      <c r="J117" s="50">
        <v>6.8391302542611804E-2</v>
      </c>
      <c r="N117" s="21"/>
      <c r="R117" s="21"/>
    </row>
    <row r="118" spans="1:18">
      <c r="A118" s="7" t="s">
        <v>100</v>
      </c>
      <c r="B118" t="s">
        <v>68</v>
      </c>
      <c r="C118" t="s">
        <v>16</v>
      </c>
      <c r="D118" t="s">
        <v>17</v>
      </c>
      <c r="E118" s="1">
        <v>3.0053822924431399</v>
      </c>
      <c r="F118" s="1">
        <v>0.47764069744447502</v>
      </c>
      <c r="G118" s="1">
        <v>0.40815525087554499</v>
      </c>
      <c r="H118" s="1">
        <v>7.0746645510694206E-2</v>
      </c>
      <c r="I118" s="1">
        <v>3.4135375433186801</v>
      </c>
      <c r="J118" s="50">
        <v>0.548387342955169</v>
      </c>
      <c r="N118" s="21"/>
      <c r="R118" s="21"/>
    </row>
    <row r="119" spans="1:18">
      <c r="A119" s="7" t="s">
        <v>100</v>
      </c>
      <c r="B119" t="s">
        <v>68</v>
      </c>
      <c r="C119" t="s">
        <v>18</v>
      </c>
      <c r="D119" t="s">
        <v>19</v>
      </c>
      <c r="E119" s="1">
        <v>5.9421038527096304</v>
      </c>
      <c r="F119" s="1">
        <v>0.38535094299554101</v>
      </c>
      <c r="G119" s="1">
        <v>0.18090973717674699</v>
      </c>
      <c r="H119" s="1">
        <v>2.9044691622418298E-2</v>
      </c>
      <c r="I119" s="1">
        <v>6.12301358988638</v>
      </c>
      <c r="J119" s="50">
        <v>0.41439563461795897</v>
      </c>
      <c r="N119" s="21"/>
      <c r="R119" s="21"/>
    </row>
    <row r="120" spans="1:18">
      <c r="A120" s="7" t="s">
        <v>100</v>
      </c>
      <c r="B120" t="s">
        <v>68</v>
      </c>
      <c r="C120" t="s">
        <v>20</v>
      </c>
      <c r="D120" t="s">
        <v>21</v>
      </c>
      <c r="E120" s="1">
        <v>0.552451732131924</v>
      </c>
      <c r="F120" s="1">
        <v>8.8438745164580307E-2</v>
      </c>
      <c r="G120" s="1">
        <v>1.05234380044186E-2</v>
      </c>
      <c r="H120" s="1">
        <v>2.1156890751820802E-3</v>
      </c>
      <c r="I120" s="1">
        <v>0.56297517013634302</v>
      </c>
      <c r="J120" s="50">
        <v>9.0554434239762394E-2</v>
      </c>
      <c r="N120" s="21"/>
      <c r="R120" s="21"/>
    </row>
    <row r="121" spans="1:18">
      <c r="A121" s="7" t="s">
        <v>100</v>
      </c>
      <c r="B121" t="s">
        <v>68</v>
      </c>
      <c r="C121" t="s">
        <v>25</v>
      </c>
      <c r="D121" t="s">
        <v>26</v>
      </c>
      <c r="E121" s="1">
        <v>2.8465514682457101E-3</v>
      </c>
      <c r="F121" s="1">
        <v>4.1049335338660102E-4</v>
      </c>
      <c r="G121" s="1">
        <v>2.4344954613827099E-2</v>
      </c>
      <c r="H121" s="1">
        <v>3.6729643986189299E-3</v>
      </c>
      <c r="I121" s="1">
        <v>2.7191506082072801E-2</v>
      </c>
      <c r="J121" s="50">
        <v>4.0834577520055303E-3</v>
      </c>
      <c r="N121" s="21"/>
      <c r="R121" s="21"/>
    </row>
    <row r="122" spans="1:18">
      <c r="A122" s="7" t="s">
        <v>100</v>
      </c>
      <c r="B122" t="s">
        <v>68</v>
      </c>
      <c r="C122" t="s">
        <v>22</v>
      </c>
      <c r="D122" t="s">
        <v>23</v>
      </c>
      <c r="E122" s="1">
        <v>0.93398653132115905</v>
      </c>
      <c r="F122" s="1">
        <v>3.9361167815445602E-2</v>
      </c>
      <c r="G122" s="1">
        <v>0.19835546825053299</v>
      </c>
      <c r="H122" s="1">
        <v>7.3637985279864301E-3</v>
      </c>
      <c r="I122" s="1">
        <v>1.1323419995716899</v>
      </c>
      <c r="J122" s="50">
        <v>4.6724966343431998E-2</v>
      </c>
      <c r="N122" s="21"/>
      <c r="R122" s="21"/>
    </row>
    <row r="123" spans="1:18">
      <c r="A123" s="7" t="s">
        <v>101</v>
      </c>
      <c r="B123" t="s">
        <v>68</v>
      </c>
      <c r="C123" t="s">
        <v>2</v>
      </c>
      <c r="D123" t="s">
        <v>3</v>
      </c>
      <c r="E123" s="1">
        <v>0.29359757636575001</v>
      </c>
      <c r="F123" s="1">
        <v>0.30491921860573001</v>
      </c>
      <c r="G123" s="1">
        <v>0.16766042673744799</v>
      </c>
      <c r="H123" s="1">
        <v>0.11690582725533299</v>
      </c>
      <c r="I123" s="1">
        <v>0.46125800310319798</v>
      </c>
      <c r="J123" s="50">
        <v>0.42182504586106301</v>
      </c>
      <c r="N123" s="21"/>
      <c r="R123" s="21"/>
    </row>
    <row r="124" spans="1:18">
      <c r="A124" s="7" t="s">
        <v>101</v>
      </c>
      <c r="B124" t="s">
        <v>68</v>
      </c>
      <c r="C124" t="s">
        <v>4</v>
      </c>
      <c r="D124" t="s">
        <v>5</v>
      </c>
      <c r="E124" s="1">
        <v>0</v>
      </c>
      <c r="F124" s="1">
        <v>0</v>
      </c>
      <c r="G124" s="1">
        <v>4.1045858195237397E-3</v>
      </c>
      <c r="H124" s="1">
        <v>7.3788930373512501E-2</v>
      </c>
      <c r="I124" s="1">
        <v>4.1045858195237397E-3</v>
      </c>
      <c r="J124" s="50">
        <v>7.3788930373512501E-2</v>
      </c>
      <c r="N124" s="21"/>
      <c r="R124" s="21"/>
    </row>
    <row r="125" spans="1:18">
      <c r="A125" s="7" t="s">
        <v>101</v>
      </c>
      <c r="B125" t="s">
        <v>68</v>
      </c>
      <c r="C125" t="s">
        <v>6</v>
      </c>
      <c r="D125" t="s">
        <v>7</v>
      </c>
      <c r="E125" s="1">
        <v>1.16064461875734</v>
      </c>
      <c r="F125" s="1">
        <v>2.5169494790662199</v>
      </c>
      <c r="G125" s="1">
        <v>7.9251795482475698E-2</v>
      </c>
      <c r="H125" s="1">
        <v>0.17574663728311599</v>
      </c>
      <c r="I125" s="1">
        <v>1.2398964142398201</v>
      </c>
      <c r="J125" s="50">
        <v>2.6926961163493401</v>
      </c>
      <c r="N125" s="21"/>
      <c r="R125" s="21"/>
    </row>
    <row r="126" spans="1:18">
      <c r="A126" s="7" t="s">
        <v>101</v>
      </c>
      <c r="B126" t="s">
        <v>68</v>
      </c>
      <c r="C126" t="s">
        <v>8</v>
      </c>
      <c r="D126" t="s">
        <v>9</v>
      </c>
      <c r="E126" s="1">
        <v>0.452124575653088</v>
      </c>
      <c r="F126" s="1">
        <v>0.34546038352522701</v>
      </c>
      <c r="G126" s="1">
        <v>0.38437424784544399</v>
      </c>
      <c r="H126" s="1">
        <v>0.25797423720546098</v>
      </c>
      <c r="I126" s="1">
        <v>0.836498823498531</v>
      </c>
      <c r="J126" s="50">
        <v>0.60343462073068799</v>
      </c>
      <c r="N126" s="21"/>
      <c r="R126" s="21"/>
    </row>
    <row r="127" spans="1:18">
      <c r="A127" s="7" t="s">
        <v>101</v>
      </c>
      <c r="B127" t="s">
        <v>68</v>
      </c>
      <c r="C127" t="s">
        <v>10</v>
      </c>
      <c r="D127" t="s">
        <v>11</v>
      </c>
      <c r="E127" s="1">
        <v>2.7849986479841798E-2</v>
      </c>
      <c r="F127" s="1">
        <v>1.6687545134469298E-2</v>
      </c>
      <c r="G127" s="1">
        <v>0.159866957482069</v>
      </c>
      <c r="H127" s="1">
        <v>0.16717299749443801</v>
      </c>
      <c r="I127" s="1">
        <v>0.18771694396191099</v>
      </c>
      <c r="J127" s="50">
        <v>0.183860542628908</v>
      </c>
      <c r="N127" s="21"/>
      <c r="R127" s="21"/>
    </row>
    <row r="128" spans="1:18">
      <c r="A128" s="7" t="s">
        <v>101</v>
      </c>
      <c r="B128" t="s">
        <v>68</v>
      </c>
      <c r="C128" t="s">
        <v>12</v>
      </c>
      <c r="D128" t="s">
        <v>13</v>
      </c>
      <c r="E128" s="1">
        <v>0.53653496870685702</v>
      </c>
      <c r="F128" s="1">
        <v>7.9163155462077806E-2</v>
      </c>
      <c r="G128" s="1">
        <v>8.0902693420167399E-2</v>
      </c>
      <c r="H128" s="1">
        <v>1.4913486979039501E-2</v>
      </c>
      <c r="I128" s="1">
        <v>0.617437662127025</v>
      </c>
      <c r="J128" s="50">
        <v>9.4076642441117297E-2</v>
      </c>
      <c r="N128" s="21"/>
      <c r="R128" s="21"/>
    </row>
    <row r="129" spans="1:18">
      <c r="A129" s="7" t="s">
        <v>101</v>
      </c>
      <c r="B129" t="s">
        <v>68</v>
      </c>
      <c r="C129" t="s">
        <v>14</v>
      </c>
      <c r="D129" t="s">
        <v>15</v>
      </c>
      <c r="E129" s="1">
        <v>4.6377589360175699E-2</v>
      </c>
      <c r="F129" s="1">
        <v>5.0747902855388098E-2</v>
      </c>
      <c r="G129" s="1">
        <v>1.37924648462982</v>
      </c>
      <c r="H129" s="1">
        <v>0.85903845961233005</v>
      </c>
      <c r="I129" s="1">
        <v>1.4256240739899999</v>
      </c>
      <c r="J129" s="50">
        <v>0.90978636246771805</v>
      </c>
      <c r="N129" s="21"/>
      <c r="R129" s="21"/>
    </row>
    <row r="130" spans="1:18">
      <c r="A130" s="7" t="s">
        <v>101</v>
      </c>
      <c r="B130" t="s">
        <v>68</v>
      </c>
      <c r="C130" t="s">
        <v>16</v>
      </c>
      <c r="D130" t="s">
        <v>17</v>
      </c>
      <c r="E130" s="1">
        <v>4.2977998548635696</v>
      </c>
      <c r="F130" s="1">
        <v>0.63889597170360202</v>
      </c>
      <c r="G130" s="1">
        <v>0.82789062789855505</v>
      </c>
      <c r="H130" s="1">
        <v>0.125031054499988</v>
      </c>
      <c r="I130" s="1">
        <v>5.1256904827621304</v>
      </c>
      <c r="J130" s="50">
        <v>0.76392702620358999</v>
      </c>
      <c r="N130" s="21"/>
      <c r="R130" s="21"/>
    </row>
    <row r="131" spans="1:18">
      <c r="A131" s="7" t="s">
        <v>101</v>
      </c>
      <c r="B131" t="s">
        <v>68</v>
      </c>
      <c r="C131" t="s">
        <v>18</v>
      </c>
      <c r="D131" t="s">
        <v>19</v>
      </c>
      <c r="E131" s="1">
        <v>7.6512011759264498</v>
      </c>
      <c r="F131" s="1">
        <v>0.49412932777907498</v>
      </c>
      <c r="G131" s="1">
        <v>0.52954706071487101</v>
      </c>
      <c r="H131" s="1">
        <v>8.4594967799451901E-2</v>
      </c>
      <c r="I131" s="1">
        <v>8.1807482366413193</v>
      </c>
      <c r="J131" s="50">
        <v>0.578724295578527</v>
      </c>
      <c r="N131" s="21"/>
      <c r="R131" s="21"/>
    </row>
    <row r="132" spans="1:18">
      <c r="A132" s="7" t="s">
        <v>101</v>
      </c>
      <c r="B132" t="s">
        <v>68</v>
      </c>
      <c r="C132" t="s">
        <v>20</v>
      </c>
      <c r="D132" t="s">
        <v>21</v>
      </c>
      <c r="E132" s="1">
        <v>1.77886185773717</v>
      </c>
      <c r="F132" s="1">
        <v>0.283974127783647</v>
      </c>
      <c r="G132" s="1">
        <v>0.59197342159980304</v>
      </c>
      <c r="H132" s="1">
        <v>0.118963405187321</v>
      </c>
      <c r="I132" s="1">
        <v>2.37083527933697</v>
      </c>
      <c r="J132" s="50">
        <v>0.40293753297096802</v>
      </c>
      <c r="N132" s="21"/>
      <c r="R132" s="21"/>
    </row>
    <row r="133" spans="1:18">
      <c r="A133" s="7" t="s">
        <v>101</v>
      </c>
      <c r="B133" t="s">
        <v>68</v>
      </c>
      <c r="C133" t="s">
        <v>25</v>
      </c>
      <c r="D133" t="s">
        <v>26</v>
      </c>
      <c r="E133" s="1">
        <v>2.4407256069371298E-3</v>
      </c>
      <c r="F133" s="1">
        <v>3.5252287490373098E-4</v>
      </c>
      <c r="G133" s="1">
        <v>0</v>
      </c>
      <c r="H133" s="1">
        <v>0</v>
      </c>
      <c r="I133" s="1">
        <v>2.4407256069371298E-3</v>
      </c>
      <c r="J133" s="50">
        <v>3.5252287490373098E-4</v>
      </c>
      <c r="N133" s="21"/>
      <c r="R133" s="21"/>
    </row>
    <row r="134" spans="1:18">
      <c r="A134" s="7" t="s">
        <v>101</v>
      </c>
      <c r="B134" t="s">
        <v>68</v>
      </c>
      <c r="C134" t="s">
        <v>22</v>
      </c>
      <c r="D134" t="s">
        <v>23</v>
      </c>
      <c r="E134" s="1">
        <v>1.02787899527057</v>
      </c>
      <c r="F134" s="1">
        <v>4.3124424450152701E-2</v>
      </c>
      <c r="G134" s="1">
        <v>0.38361848984003899</v>
      </c>
      <c r="H134" s="1">
        <v>1.40100133496952E-2</v>
      </c>
      <c r="I134" s="1">
        <v>1.4114974851106099</v>
      </c>
      <c r="J134" s="50">
        <v>5.7134437799847899E-2</v>
      </c>
      <c r="N134" s="21"/>
      <c r="R134" s="21"/>
    </row>
    <row r="135" spans="1:18">
      <c r="A135" s="7" t="s">
        <v>102</v>
      </c>
      <c r="B135" t="s">
        <v>68</v>
      </c>
      <c r="C135" t="s">
        <v>2</v>
      </c>
      <c r="D135" t="s">
        <v>3</v>
      </c>
      <c r="E135" s="1">
        <v>0.14527814438081399</v>
      </c>
      <c r="F135" s="1">
        <v>0.14879481440310599</v>
      </c>
      <c r="G135" s="1">
        <v>0.19510445621186101</v>
      </c>
      <c r="H135" s="1">
        <v>0.15763692817172201</v>
      </c>
      <c r="I135" s="1">
        <v>0.340382600592676</v>
      </c>
      <c r="J135" s="50">
        <v>0.30643174257482803</v>
      </c>
      <c r="N135" s="21"/>
      <c r="R135" s="21"/>
    </row>
    <row r="136" spans="1:18">
      <c r="A136" s="7" t="s">
        <v>102</v>
      </c>
      <c r="B136" t="s">
        <v>68</v>
      </c>
      <c r="C136" t="s">
        <v>4</v>
      </c>
      <c r="D136" t="s">
        <v>5</v>
      </c>
      <c r="E136" s="1">
        <v>0</v>
      </c>
      <c r="F136" s="1">
        <v>0</v>
      </c>
      <c r="G136" s="1">
        <v>6.10845528122613E-2</v>
      </c>
      <c r="H136" s="1">
        <v>1.14242913024059</v>
      </c>
      <c r="I136" s="1">
        <v>6.10845528122613E-2</v>
      </c>
      <c r="J136" s="50">
        <v>1.14242913024059</v>
      </c>
      <c r="N136" s="21"/>
      <c r="R136" s="21"/>
    </row>
    <row r="137" spans="1:18">
      <c r="A137" s="7" t="s">
        <v>102</v>
      </c>
      <c r="B137" t="s">
        <v>68</v>
      </c>
      <c r="C137" t="s">
        <v>6</v>
      </c>
      <c r="D137" t="s">
        <v>7</v>
      </c>
      <c r="E137" s="1">
        <v>0.25205604119988401</v>
      </c>
      <c r="F137" s="1">
        <v>0.55606790552715801</v>
      </c>
      <c r="G137" s="1">
        <v>1.33576154879435E-2</v>
      </c>
      <c r="H137" s="1">
        <v>2.96025803763359E-2</v>
      </c>
      <c r="I137" s="1">
        <v>0.26541365668782801</v>
      </c>
      <c r="J137" s="50">
        <v>0.58567048590349402</v>
      </c>
      <c r="N137" s="21"/>
      <c r="R137" s="21"/>
    </row>
    <row r="138" spans="1:18">
      <c r="A138" s="7" t="s">
        <v>102</v>
      </c>
      <c r="B138" t="s">
        <v>68</v>
      </c>
      <c r="C138" t="s">
        <v>8</v>
      </c>
      <c r="D138" t="s">
        <v>9</v>
      </c>
      <c r="E138" s="1">
        <v>0.37774689936494499</v>
      </c>
      <c r="F138" s="1">
        <v>0.44086254129556801</v>
      </c>
      <c r="G138" s="1">
        <v>0.180409568213099</v>
      </c>
      <c r="H138" s="1">
        <v>8.2621629673060304E-2</v>
      </c>
      <c r="I138" s="1">
        <v>0.55815646757804405</v>
      </c>
      <c r="J138" s="50">
        <v>0.52348417096862798</v>
      </c>
      <c r="N138" s="21"/>
      <c r="R138" s="21"/>
    </row>
    <row r="139" spans="1:18">
      <c r="A139" s="7" t="s">
        <v>102</v>
      </c>
      <c r="B139" t="s">
        <v>68</v>
      </c>
      <c r="C139" t="s">
        <v>10</v>
      </c>
      <c r="D139" t="s">
        <v>11</v>
      </c>
      <c r="E139" s="1">
        <v>1.7354785771444801E-2</v>
      </c>
      <c r="F139" s="1">
        <v>1.0742223458670199E-2</v>
      </c>
      <c r="G139" s="1">
        <v>5.8706643376572797E-2</v>
      </c>
      <c r="H139" s="1">
        <v>6.20211117937709E-2</v>
      </c>
      <c r="I139" s="1">
        <v>7.6061429148017598E-2</v>
      </c>
      <c r="J139" s="50">
        <v>7.2763335252440997E-2</v>
      </c>
      <c r="N139" s="21"/>
      <c r="R139" s="21"/>
    </row>
    <row r="140" spans="1:18">
      <c r="A140" s="7" t="s">
        <v>102</v>
      </c>
      <c r="B140" t="s">
        <v>68</v>
      </c>
      <c r="C140" t="s">
        <v>12</v>
      </c>
      <c r="D140" t="s">
        <v>13</v>
      </c>
      <c r="E140" s="1">
        <v>0.24083158014237299</v>
      </c>
      <c r="F140" s="1">
        <v>3.6481410049172103E-2</v>
      </c>
      <c r="G140" s="1">
        <v>5.0419204126096302E-2</v>
      </c>
      <c r="H140" s="1">
        <v>9.0246980139984008E-3</v>
      </c>
      <c r="I140" s="1">
        <v>0.29125078426846901</v>
      </c>
      <c r="J140" s="50">
        <v>4.55061080631705E-2</v>
      </c>
      <c r="N140" s="21"/>
      <c r="R140" s="21"/>
    </row>
    <row r="141" spans="1:18">
      <c r="A141" s="7" t="s">
        <v>102</v>
      </c>
      <c r="B141" t="s">
        <v>68</v>
      </c>
      <c r="C141" t="s">
        <v>14</v>
      </c>
      <c r="D141" t="s">
        <v>15</v>
      </c>
      <c r="E141" s="1">
        <v>2.1800450149789999E-2</v>
      </c>
      <c r="F141" s="1">
        <v>2.3374171361699701E-2</v>
      </c>
      <c r="G141" s="1">
        <v>6.4722545496679199E-3</v>
      </c>
      <c r="H141" s="1">
        <v>3.7963580171463899E-3</v>
      </c>
      <c r="I141" s="1">
        <v>2.8272704699457901E-2</v>
      </c>
      <c r="J141" s="50">
        <v>2.7170529378846099E-2</v>
      </c>
      <c r="N141" s="21"/>
      <c r="R141" s="21"/>
    </row>
    <row r="142" spans="1:18">
      <c r="A142" s="7" t="s">
        <v>102</v>
      </c>
      <c r="B142" t="s">
        <v>68</v>
      </c>
      <c r="C142" t="s">
        <v>16</v>
      </c>
      <c r="D142" t="s">
        <v>17</v>
      </c>
      <c r="E142" s="1">
        <v>2.0195163574053101</v>
      </c>
      <c r="F142" s="1">
        <v>0.29388500001178203</v>
      </c>
      <c r="G142" s="1">
        <v>0.19497539177120801</v>
      </c>
      <c r="H142" s="1">
        <v>2.5488215811722E-2</v>
      </c>
      <c r="I142" s="1">
        <v>2.2144917491765201</v>
      </c>
      <c r="J142" s="50">
        <v>0.31937321582350398</v>
      </c>
      <c r="N142" s="21"/>
      <c r="R142" s="21"/>
    </row>
    <row r="143" spans="1:18">
      <c r="A143" s="7" t="s">
        <v>102</v>
      </c>
      <c r="B143" t="s">
        <v>68</v>
      </c>
      <c r="C143" t="s">
        <v>18</v>
      </c>
      <c r="D143" t="s">
        <v>19</v>
      </c>
      <c r="E143" s="1">
        <v>7.7692065287344798</v>
      </c>
      <c r="F143" s="1">
        <v>0.51214472490724605</v>
      </c>
      <c r="G143" s="1">
        <v>10.9107550266808</v>
      </c>
      <c r="H143" s="1">
        <v>1.86650166972622</v>
      </c>
      <c r="I143" s="1">
        <v>18.6799615554153</v>
      </c>
      <c r="J143" s="50">
        <v>2.3786463946334702</v>
      </c>
      <c r="N143" s="21"/>
      <c r="R143" s="21"/>
    </row>
    <row r="144" spans="1:18">
      <c r="A144" s="7" t="s">
        <v>102</v>
      </c>
      <c r="B144" t="s">
        <v>68</v>
      </c>
      <c r="C144" t="s">
        <v>20</v>
      </c>
      <c r="D144" t="s">
        <v>21</v>
      </c>
      <c r="E144" s="1">
        <v>0.44957667622803299</v>
      </c>
      <c r="F144" s="1">
        <v>7.2533028117125101E-2</v>
      </c>
      <c r="G144" s="1">
        <v>0.161475329215435</v>
      </c>
      <c r="H144" s="1">
        <v>3.2625957686287801E-2</v>
      </c>
      <c r="I144" s="1">
        <v>0.61105200544346805</v>
      </c>
      <c r="J144" s="50">
        <v>0.105158985803413</v>
      </c>
      <c r="N144" s="21"/>
      <c r="R144" s="21"/>
    </row>
    <row r="145" spans="1:18">
      <c r="A145" s="7" t="s">
        <v>102</v>
      </c>
      <c r="B145" t="s">
        <v>68</v>
      </c>
      <c r="C145" t="s">
        <v>25</v>
      </c>
      <c r="D145" t="s">
        <v>26</v>
      </c>
      <c r="E145" s="1">
        <v>1.7229977277967599E-3</v>
      </c>
      <c r="F145" s="1">
        <v>2.18262578488504E-4</v>
      </c>
      <c r="G145" s="1">
        <v>8.5691562543882306E-3</v>
      </c>
      <c r="H145" s="1">
        <v>2.8782917569214399E-3</v>
      </c>
      <c r="I145" s="1">
        <v>1.0292153982185E-2</v>
      </c>
      <c r="J145" s="50">
        <v>3.0965543354099399E-3</v>
      </c>
      <c r="N145" s="21"/>
      <c r="R145" s="21"/>
    </row>
    <row r="146" spans="1:18">
      <c r="A146" s="7" t="s">
        <v>102</v>
      </c>
      <c r="B146" t="s">
        <v>68</v>
      </c>
      <c r="C146" t="s">
        <v>22</v>
      </c>
      <c r="D146" t="s">
        <v>23</v>
      </c>
      <c r="E146" s="1">
        <v>0.66503913595096098</v>
      </c>
      <c r="F146" s="1">
        <v>2.90766992362025E-2</v>
      </c>
      <c r="G146" s="1">
        <v>0.11941539001892</v>
      </c>
      <c r="H146" s="1">
        <v>4.6632588987092598E-3</v>
      </c>
      <c r="I146" s="1">
        <v>0.78445452596988097</v>
      </c>
      <c r="J146" s="50">
        <v>3.3739958134911797E-2</v>
      </c>
      <c r="N146" s="21"/>
      <c r="R146" s="21"/>
    </row>
    <row r="147" spans="1:18">
      <c r="A147" s="7" t="s">
        <v>103</v>
      </c>
      <c r="B147" t="s">
        <v>68</v>
      </c>
      <c r="C147" t="s">
        <v>2</v>
      </c>
      <c r="D147" t="s">
        <v>3</v>
      </c>
      <c r="E147" s="1">
        <v>0.69308664863390501</v>
      </c>
      <c r="F147" s="1">
        <v>0.70894449836089801</v>
      </c>
      <c r="G147" s="1">
        <v>0.62258857243268395</v>
      </c>
      <c r="H147" s="1">
        <v>0.429740751232283</v>
      </c>
      <c r="I147" s="1">
        <v>1.3156752210665901</v>
      </c>
      <c r="J147" s="50">
        <v>1.1386852495931801</v>
      </c>
      <c r="N147" s="21"/>
      <c r="R147" s="21"/>
    </row>
    <row r="148" spans="1:18">
      <c r="A148" s="7" t="s">
        <v>103</v>
      </c>
      <c r="B148" t="s">
        <v>68</v>
      </c>
      <c r="C148" t="s">
        <v>4</v>
      </c>
      <c r="D148" t="s">
        <v>5</v>
      </c>
      <c r="E148" s="1">
        <v>0</v>
      </c>
      <c r="F148" s="1">
        <v>0</v>
      </c>
      <c r="G148" s="1">
        <v>0</v>
      </c>
      <c r="H148" s="1">
        <v>0</v>
      </c>
      <c r="I148" s="1">
        <v>0</v>
      </c>
      <c r="J148" s="50">
        <v>0</v>
      </c>
      <c r="N148" s="21"/>
      <c r="R148" s="21"/>
    </row>
    <row r="149" spans="1:18">
      <c r="A149" s="7" t="s">
        <v>103</v>
      </c>
      <c r="B149" t="s">
        <v>68</v>
      </c>
      <c r="C149" t="s">
        <v>6</v>
      </c>
      <c r="D149" t="s">
        <v>7</v>
      </c>
      <c r="E149" s="1">
        <v>5.6755999801785402</v>
      </c>
      <c r="F149" s="1">
        <v>11.939594291814201</v>
      </c>
      <c r="G149" s="1">
        <v>0.106318401250518</v>
      </c>
      <c r="H149" s="1">
        <v>0.23593417256410901</v>
      </c>
      <c r="I149" s="1">
        <v>5.78191838142906</v>
      </c>
      <c r="J149" s="50">
        <v>12.175528464378299</v>
      </c>
      <c r="N149" s="21"/>
      <c r="R149" s="21"/>
    </row>
    <row r="150" spans="1:18">
      <c r="A150" s="7" t="s">
        <v>103</v>
      </c>
      <c r="B150" t="s">
        <v>68</v>
      </c>
      <c r="C150" t="s">
        <v>8</v>
      </c>
      <c r="D150" t="s">
        <v>9</v>
      </c>
      <c r="E150" s="1">
        <v>2.2014231297897302</v>
      </c>
      <c r="F150" s="1">
        <v>2.1365395258444999</v>
      </c>
      <c r="G150" s="1">
        <v>3.24278754419425</v>
      </c>
      <c r="H150" s="1">
        <v>2.1649667855871599</v>
      </c>
      <c r="I150" s="1">
        <v>5.4442106739839797</v>
      </c>
      <c r="J150" s="50">
        <v>4.3015063114316598</v>
      </c>
      <c r="N150" s="21"/>
      <c r="R150" s="21"/>
    </row>
    <row r="151" spans="1:18">
      <c r="A151" s="7" t="s">
        <v>103</v>
      </c>
      <c r="B151" t="s">
        <v>68</v>
      </c>
      <c r="C151" t="s">
        <v>10</v>
      </c>
      <c r="D151" t="s">
        <v>11</v>
      </c>
      <c r="E151" s="1">
        <v>9.7937523446363098E-2</v>
      </c>
      <c r="F151" s="1">
        <v>5.6807241576599797E-2</v>
      </c>
      <c r="G151" s="1">
        <v>0.52438381174051796</v>
      </c>
      <c r="H151" s="1">
        <v>0.51271714861520401</v>
      </c>
      <c r="I151" s="1">
        <v>0.62232133518688104</v>
      </c>
      <c r="J151" s="50">
        <v>0.56952439019180401</v>
      </c>
      <c r="N151" s="21"/>
      <c r="R151" s="21"/>
    </row>
    <row r="152" spans="1:18">
      <c r="A152" s="7" t="s">
        <v>103</v>
      </c>
      <c r="B152" t="s">
        <v>68</v>
      </c>
      <c r="C152" t="s">
        <v>12</v>
      </c>
      <c r="D152" t="s">
        <v>13</v>
      </c>
      <c r="E152" s="1">
        <v>1.5404746068699799</v>
      </c>
      <c r="F152" s="1">
        <v>0.22405818383781301</v>
      </c>
      <c r="G152" s="1">
        <v>1.1215449646079501</v>
      </c>
      <c r="H152" s="1">
        <v>0.21009854262917799</v>
      </c>
      <c r="I152" s="1">
        <v>2.6620195714779298</v>
      </c>
      <c r="J152" s="50">
        <v>0.43415672646699099</v>
      </c>
      <c r="N152" s="21"/>
      <c r="R152" s="21"/>
    </row>
    <row r="153" spans="1:18">
      <c r="A153" s="7" t="s">
        <v>103</v>
      </c>
      <c r="B153" t="s">
        <v>68</v>
      </c>
      <c r="C153" t="s">
        <v>14</v>
      </c>
      <c r="D153" t="s">
        <v>15</v>
      </c>
      <c r="E153" s="1">
        <v>0.123706624072626</v>
      </c>
      <c r="F153" s="1">
        <v>0.136754489995602</v>
      </c>
      <c r="G153" s="1">
        <v>0.40358412583885001</v>
      </c>
      <c r="H153" s="1">
        <v>0.24566566114644101</v>
      </c>
      <c r="I153" s="1">
        <v>0.52729074991147595</v>
      </c>
      <c r="J153" s="50">
        <v>0.38242015114204198</v>
      </c>
      <c r="N153" s="21"/>
      <c r="R153" s="21"/>
    </row>
    <row r="154" spans="1:18">
      <c r="A154" s="7" t="s">
        <v>103</v>
      </c>
      <c r="B154" t="s">
        <v>68</v>
      </c>
      <c r="C154" t="s">
        <v>16</v>
      </c>
      <c r="D154" t="s">
        <v>17</v>
      </c>
      <c r="E154" s="1">
        <v>19.043449974709102</v>
      </c>
      <c r="F154" s="1">
        <v>2.6848414759887</v>
      </c>
      <c r="G154" s="1">
        <v>3.7690065647514301</v>
      </c>
      <c r="H154" s="1">
        <v>0.51268289451858295</v>
      </c>
      <c r="I154" s="1">
        <v>22.812456539460499</v>
      </c>
      <c r="J154" s="50">
        <v>3.19752437050728</v>
      </c>
      <c r="N154" s="21"/>
      <c r="R154" s="21"/>
    </row>
    <row r="155" spans="1:18">
      <c r="A155" s="7" t="s">
        <v>103</v>
      </c>
      <c r="B155" t="s">
        <v>68</v>
      </c>
      <c r="C155" t="s">
        <v>18</v>
      </c>
      <c r="D155" t="s">
        <v>19</v>
      </c>
      <c r="E155" s="1">
        <v>56.593764996539697</v>
      </c>
      <c r="F155" s="1">
        <v>3.7103204238764902</v>
      </c>
      <c r="G155" s="1">
        <v>28.838290496527499</v>
      </c>
      <c r="H155" s="1">
        <v>4.7323433198752403</v>
      </c>
      <c r="I155" s="1">
        <v>85.432055493067196</v>
      </c>
      <c r="J155" s="50">
        <v>8.44266374375173</v>
      </c>
      <c r="N155" s="21"/>
      <c r="R155" s="21"/>
    </row>
    <row r="156" spans="1:18">
      <c r="A156" s="7" t="s">
        <v>103</v>
      </c>
      <c r="B156" t="s">
        <v>68</v>
      </c>
      <c r="C156" t="s">
        <v>20</v>
      </c>
      <c r="D156" t="s">
        <v>21</v>
      </c>
      <c r="E156" s="1">
        <v>2.5136524231081099</v>
      </c>
      <c r="F156" s="1">
        <v>0.39843504808331698</v>
      </c>
      <c r="G156" s="1">
        <v>8.0474830206439099E-2</v>
      </c>
      <c r="H156" s="1">
        <v>1.6158080417779601E-2</v>
      </c>
      <c r="I156" s="1">
        <v>2.5941272533145501</v>
      </c>
      <c r="J156" s="50">
        <v>0.41459312850109697</v>
      </c>
      <c r="N156" s="21"/>
      <c r="R156" s="21"/>
    </row>
    <row r="157" spans="1:18">
      <c r="A157" s="7" t="s">
        <v>103</v>
      </c>
      <c r="B157" t="s">
        <v>68</v>
      </c>
      <c r="C157" t="s">
        <v>25</v>
      </c>
      <c r="D157" t="s">
        <v>26</v>
      </c>
      <c r="E157" s="1">
        <v>8.0307802901110493E-3</v>
      </c>
      <c r="F157" s="1">
        <v>1.1960421298608599E-3</v>
      </c>
      <c r="G157" s="1">
        <v>2.0907877895284799E-2</v>
      </c>
      <c r="H157" s="1">
        <v>3.3926689889205702E-3</v>
      </c>
      <c r="I157" s="1">
        <v>2.8938658185395899E-2</v>
      </c>
      <c r="J157" s="50">
        <v>4.5887111187814297E-3</v>
      </c>
      <c r="N157" s="21"/>
      <c r="R157" s="21"/>
    </row>
    <row r="158" spans="1:18">
      <c r="A158" s="7" t="s">
        <v>103</v>
      </c>
      <c r="B158" t="s">
        <v>68</v>
      </c>
      <c r="C158" t="s">
        <v>22</v>
      </c>
      <c r="D158" t="s">
        <v>23</v>
      </c>
      <c r="E158" s="1">
        <v>13.200907508968699</v>
      </c>
      <c r="F158" s="1">
        <v>0.55270829837300595</v>
      </c>
      <c r="G158" s="1">
        <v>19.999992744006502</v>
      </c>
      <c r="H158" s="1">
        <v>0.72434805333778296</v>
      </c>
      <c r="I158" s="1">
        <v>33.200900252975202</v>
      </c>
      <c r="J158" s="50">
        <v>1.27705635171079</v>
      </c>
      <c r="N158" s="21"/>
      <c r="R158" s="21"/>
    </row>
    <row r="159" spans="1:18">
      <c r="A159" s="7" t="s">
        <v>104</v>
      </c>
      <c r="B159" t="s">
        <v>68</v>
      </c>
      <c r="C159" t="s">
        <v>2</v>
      </c>
      <c r="D159" t="s">
        <v>3</v>
      </c>
      <c r="E159" s="1">
        <v>0.171338071860139</v>
      </c>
      <c r="F159" s="1">
        <v>0.178124089966121</v>
      </c>
      <c r="G159" s="1">
        <v>4.1081333170759002E-2</v>
      </c>
      <c r="H159" s="1">
        <v>3.4018786378042502E-2</v>
      </c>
      <c r="I159" s="1">
        <v>0.21241940503089801</v>
      </c>
      <c r="J159" s="50">
        <v>0.21214287634416401</v>
      </c>
      <c r="N159" s="21"/>
      <c r="R159" s="21"/>
    </row>
    <row r="160" spans="1:18">
      <c r="A160" s="7" t="s">
        <v>104</v>
      </c>
      <c r="B160" t="s">
        <v>68</v>
      </c>
      <c r="C160" t="s">
        <v>4</v>
      </c>
      <c r="D160" t="s">
        <v>5</v>
      </c>
      <c r="E160" s="1">
        <v>0</v>
      </c>
      <c r="F160" s="1">
        <v>0</v>
      </c>
      <c r="G160" s="1">
        <v>0</v>
      </c>
      <c r="H160" s="1">
        <v>0</v>
      </c>
      <c r="I160" s="1">
        <v>0</v>
      </c>
      <c r="J160" s="50">
        <v>0</v>
      </c>
      <c r="N160" s="21"/>
      <c r="R160" s="21"/>
    </row>
    <row r="161" spans="1:18">
      <c r="A161" s="7" t="s">
        <v>104</v>
      </c>
      <c r="B161" t="s">
        <v>68</v>
      </c>
      <c r="C161" t="s">
        <v>6</v>
      </c>
      <c r="D161" t="s">
        <v>7</v>
      </c>
      <c r="E161" s="1">
        <v>1.14670856761627</v>
      </c>
      <c r="F161" s="1">
        <v>2.3271641067715998</v>
      </c>
      <c r="G161" s="1">
        <v>1.14932103541012E-3</v>
      </c>
      <c r="H161" s="1">
        <v>2.5507736039923098E-3</v>
      </c>
      <c r="I161" s="1">
        <v>1.1478578886516799</v>
      </c>
      <c r="J161" s="50">
        <v>2.3297148803755898</v>
      </c>
      <c r="N161" s="21"/>
      <c r="R161" s="21"/>
    </row>
    <row r="162" spans="1:18">
      <c r="A162" s="7" t="s">
        <v>104</v>
      </c>
      <c r="B162" t="s">
        <v>68</v>
      </c>
      <c r="C162" t="s">
        <v>8</v>
      </c>
      <c r="D162" t="s">
        <v>9</v>
      </c>
      <c r="E162" s="1">
        <v>0.430824908968167</v>
      </c>
      <c r="F162" s="1">
        <v>0.40662129868806302</v>
      </c>
      <c r="G162" s="1">
        <v>2.0402969795361798</v>
      </c>
      <c r="H162" s="1">
        <v>1.82912130659759</v>
      </c>
      <c r="I162" s="1">
        <v>2.4711218885043502</v>
      </c>
      <c r="J162" s="50">
        <v>2.2357426052856502</v>
      </c>
      <c r="N162" s="21"/>
      <c r="R162" s="21"/>
    </row>
    <row r="163" spans="1:18">
      <c r="A163" s="7" t="s">
        <v>104</v>
      </c>
      <c r="B163" t="s">
        <v>68</v>
      </c>
      <c r="C163" t="s">
        <v>10</v>
      </c>
      <c r="D163" t="s">
        <v>11</v>
      </c>
      <c r="E163" s="1">
        <v>2.0834579084821201E-2</v>
      </c>
      <c r="F163" s="1">
        <v>1.12999124775675E-2</v>
      </c>
      <c r="G163" s="1">
        <v>8.6703861391001003E-2</v>
      </c>
      <c r="H163" s="1">
        <v>6.2365510822902197E-2</v>
      </c>
      <c r="I163" s="1">
        <v>0.10753844047582201</v>
      </c>
      <c r="J163" s="50">
        <v>7.3665423300469698E-2</v>
      </c>
      <c r="N163" s="21"/>
      <c r="R163" s="21"/>
    </row>
    <row r="164" spans="1:18">
      <c r="A164" s="7" t="s">
        <v>104</v>
      </c>
      <c r="B164" t="s">
        <v>68</v>
      </c>
      <c r="C164" t="s">
        <v>12</v>
      </c>
      <c r="D164" t="s">
        <v>13</v>
      </c>
      <c r="E164" s="1">
        <v>0.315168641516613</v>
      </c>
      <c r="F164" s="1">
        <v>4.51927805737296E-2</v>
      </c>
      <c r="G164" s="1">
        <v>9.1527949513894202E-2</v>
      </c>
      <c r="H164" s="1">
        <v>1.7104780739765499E-2</v>
      </c>
      <c r="I164" s="1">
        <v>0.40669659103050698</v>
      </c>
      <c r="J164" s="50">
        <v>6.2297561313495099E-2</v>
      </c>
      <c r="N164" s="21"/>
      <c r="R164" s="21"/>
    </row>
    <row r="165" spans="1:18">
      <c r="A165" s="7" t="s">
        <v>104</v>
      </c>
      <c r="B165" t="s">
        <v>68</v>
      </c>
      <c r="C165" t="s">
        <v>14</v>
      </c>
      <c r="D165" t="s">
        <v>15</v>
      </c>
      <c r="E165" s="1">
        <v>2.51235566702444E-2</v>
      </c>
      <c r="F165" s="1">
        <v>2.7828590993160499E-2</v>
      </c>
      <c r="G165" s="1">
        <v>7.67764174507332E-2</v>
      </c>
      <c r="H165" s="1">
        <v>4.7606235095953603E-2</v>
      </c>
      <c r="I165" s="1">
        <v>0.101899974120978</v>
      </c>
      <c r="J165" s="50">
        <v>7.5434826089114199E-2</v>
      </c>
      <c r="N165" s="21"/>
      <c r="R165" s="21"/>
    </row>
    <row r="166" spans="1:18">
      <c r="A166" s="7" t="s">
        <v>104</v>
      </c>
      <c r="B166" t="s">
        <v>68</v>
      </c>
      <c r="C166" t="s">
        <v>16</v>
      </c>
      <c r="D166" t="s">
        <v>17</v>
      </c>
      <c r="E166" s="1">
        <v>6.15713437704001</v>
      </c>
      <c r="F166" s="1">
        <v>0.83991875078422895</v>
      </c>
      <c r="G166" s="1">
        <v>1.18704745286214</v>
      </c>
      <c r="H166" s="1">
        <v>0.13481896525593601</v>
      </c>
      <c r="I166" s="1">
        <v>7.3441818299021504</v>
      </c>
      <c r="J166" s="50">
        <v>0.97473771604016501</v>
      </c>
      <c r="N166" s="21"/>
      <c r="R166" s="21"/>
    </row>
    <row r="167" spans="1:18">
      <c r="A167" s="7" t="s">
        <v>104</v>
      </c>
      <c r="B167" t="s">
        <v>68</v>
      </c>
      <c r="C167" t="s">
        <v>18</v>
      </c>
      <c r="D167" t="s">
        <v>19</v>
      </c>
      <c r="E167" s="1">
        <v>9.0734199503501092</v>
      </c>
      <c r="F167" s="1">
        <v>0.59248039872964797</v>
      </c>
      <c r="G167" s="1">
        <v>2.9960544181170001</v>
      </c>
      <c r="H167" s="1">
        <v>0.48870964488809698</v>
      </c>
      <c r="I167" s="1">
        <v>12.0694743684671</v>
      </c>
      <c r="J167" s="50">
        <v>1.08119004361774</v>
      </c>
      <c r="N167" s="21"/>
      <c r="R167" s="21"/>
    </row>
    <row r="168" spans="1:18">
      <c r="A168" s="7" t="s">
        <v>104</v>
      </c>
      <c r="B168" t="s">
        <v>68</v>
      </c>
      <c r="C168" t="s">
        <v>20</v>
      </c>
      <c r="D168" t="s">
        <v>21</v>
      </c>
      <c r="E168" s="1">
        <v>0.69202523657229897</v>
      </c>
      <c r="F168" s="1">
        <v>0.109747592353672</v>
      </c>
      <c r="G168" s="1">
        <v>3.3372099507717697E-2</v>
      </c>
      <c r="H168" s="1">
        <v>6.7005033207565004E-3</v>
      </c>
      <c r="I168" s="1">
        <v>0.725397336080017</v>
      </c>
      <c r="J168" s="50">
        <v>0.116448095674429</v>
      </c>
      <c r="N168" s="21"/>
      <c r="R168" s="21"/>
    </row>
    <row r="169" spans="1:18">
      <c r="A169" s="7" t="s">
        <v>104</v>
      </c>
      <c r="B169" t="s">
        <v>68</v>
      </c>
      <c r="C169" t="s">
        <v>25</v>
      </c>
      <c r="D169" t="s">
        <v>26</v>
      </c>
      <c r="E169" s="1">
        <v>2.0552949362113598E-3</v>
      </c>
      <c r="F169" s="1">
        <v>3.0464451031067498E-4</v>
      </c>
      <c r="G169" s="1">
        <v>1.2580185420786601E-2</v>
      </c>
      <c r="H169" s="1">
        <v>1.9367817665822799E-3</v>
      </c>
      <c r="I169" s="1">
        <v>1.4635480356998E-2</v>
      </c>
      <c r="J169" s="50">
        <v>2.2414262768929499E-3</v>
      </c>
      <c r="N169" s="21"/>
      <c r="R169" s="21"/>
    </row>
    <row r="170" spans="1:18">
      <c r="A170" s="7" t="s">
        <v>104</v>
      </c>
      <c r="B170" t="s">
        <v>68</v>
      </c>
      <c r="C170" t="s">
        <v>22</v>
      </c>
      <c r="D170" t="s">
        <v>23</v>
      </c>
      <c r="E170" s="1">
        <v>2.6647156428298202</v>
      </c>
      <c r="F170" s="1">
        <v>0.11146351134299499</v>
      </c>
      <c r="G170" s="1">
        <v>3.6275519182184799</v>
      </c>
      <c r="H170" s="1">
        <v>0.13089190173102</v>
      </c>
      <c r="I170" s="1">
        <v>6.2922675610483001</v>
      </c>
      <c r="J170" s="50">
        <v>0.24235541307401501</v>
      </c>
      <c r="N170" s="21"/>
      <c r="R170" s="21"/>
    </row>
    <row r="171" spans="1:18">
      <c r="A171" s="7" t="s">
        <v>105</v>
      </c>
      <c r="B171" t="s">
        <v>68</v>
      </c>
      <c r="C171" t="s">
        <v>2</v>
      </c>
      <c r="D171" t="s">
        <v>3</v>
      </c>
      <c r="E171" s="1">
        <v>0.17963512279021299</v>
      </c>
      <c r="F171" s="1">
        <v>0.185924133779583</v>
      </c>
      <c r="G171" s="1">
        <v>0.205461097224652</v>
      </c>
      <c r="H171" s="1">
        <v>0.224180682086419</v>
      </c>
      <c r="I171" s="1">
        <v>0.38509622001486499</v>
      </c>
      <c r="J171" s="50">
        <v>0.410104815866002</v>
      </c>
      <c r="N171" s="21"/>
      <c r="R171" s="21"/>
    </row>
    <row r="172" spans="1:18">
      <c r="A172" s="7" t="s">
        <v>105</v>
      </c>
      <c r="B172" t="s">
        <v>68</v>
      </c>
      <c r="C172" t="s">
        <v>4</v>
      </c>
      <c r="D172" t="s">
        <v>5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50">
        <v>0</v>
      </c>
      <c r="N172" s="21"/>
      <c r="R172" s="21"/>
    </row>
    <row r="173" spans="1:18">
      <c r="A173" s="7" t="s">
        <v>105</v>
      </c>
      <c r="B173" t="s">
        <v>68</v>
      </c>
      <c r="C173" t="s">
        <v>6</v>
      </c>
      <c r="D173" t="s">
        <v>7</v>
      </c>
      <c r="E173" s="1">
        <v>1.0848463813856499</v>
      </c>
      <c r="F173" s="1">
        <v>2.3507556009951398</v>
      </c>
      <c r="G173" s="1">
        <v>0.10010288129658899</v>
      </c>
      <c r="H173" s="1">
        <v>0.222141209984068</v>
      </c>
      <c r="I173" s="1">
        <v>1.18494926268224</v>
      </c>
      <c r="J173" s="50">
        <v>2.5728968109792101</v>
      </c>
      <c r="N173" s="21"/>
      <c r="R173" s="21"/>
    </row>
    <row r="174" spans="1:18">
      <c r="A174" s="7" t="s">
        <v>105</v>
      </c>
      <c r="B174" t="s">
        <v>68</v>
      </c>
      <c r="C174" t="s">
        <v>8</v>
      </c>
      <c r="D174" t="s">
        <v>9</v>
      </c>
      <c r="E174" s="1">
        <v>0.65648049174828405</v>
      </c>
      <c r="F174" s="1">
        <v>0.63522215776742796</v>
      </c>
      <c r="G174" s="1">
        <v>3.1774486821642101</v>
      </c>
      <c r="H174" s="1">
        <v>2.8844115418799801</v>
      </c>
      <c r="I174" s="1">
        <v>3.8339291739124999</v>
      </c>
      <c r="J174" s="50">
        <v>3.51963369964741</v>
      </c>
      <c r="N174" s="21"/>
      <c r="R174" s="21"/>
    </row>
    <row r="175" spans="1:18">
      <c r="A175" s="7" t="s">
        <v>105</v>
      </c>
      <c r="B175" t="s">
        <v>68</v>
      </c>
      <c r="C175" t="s">
        <v>10</v>
      </c>
      <c r="D175" t="s">
        <v>11</v>
      </c>
      <c r="E175" s="1">
        <v>2.31758478570743E-2</v>
      </c>
      <c r="F175" s="1">
        <v>1.5722774834862101E-2</v>
      </c>
      <c r="G175" s="1">
        <v>0.15309515748383601</v>
      </c>
      <c r="H175" s="1">
        <v>0.17948452413204499</v>
      </c>
      <c r="I175" s="1">
        <v>0.17627100534091</v>
      </c>
      <c r="J175" s="50">
        <v>0.195207298966907</v>
      </c>
      <c r="N175" s="21"/>
      <c r="R175" s="21"/>
    </row>
    <row r="176" spans="1:18">
      <c r="A176" s="7" t="s">
        <v>105</v>
      </c>
      <c r="B176" t="s">
        <v>68</v>
      </c>
      <c r="C176" t="s">
        <v>12</v>
      </c>
      <c r="D176" t="s">
        <v>13</v>
      </c>
      <c r="E176" s="1">
        <v>0.409078469085431</v>
      </c>
      <c r="F176" s="1">
        <v>6.0165386285463598E-2</v>
      </c>
      <c r="G176" s="1">
        <v>0.21011636465825601</v>
      </c>
      <c r="H176" s="1">
        <v>3.9122313101479102E-2</v>
      </c>
      <c r="I176" s="1">
        <v>0.619194833743688</v>
      </c>
      <c r="J176" s="50">
        <v>9.9287699386942693E-2</v>
      </c>
      <c r="N176" s="21"/>
      <c r="R176" s="21"/>
    </row>
    <row r="177" spans="1:18">
      <c r="A177" s="7" t="s">
        <v>105</v>
      </c>
      <c r="B177" t="s">
        <v>68</v>
      </c>
      <c r="C177" t="s">
        <v>14</v>
      </c>
      <c r="D177" t="s">
        <v>15</v>
      </c>
      <c r="E177" s="1">
        <v>3.2977637357192002E-2</v>
      </c>
      <c r="F177" s="1">
        <v>3.59670570123986E-2</v>
      </c>
      <c r="G177" s="1">
        <v>0.52956806357175701</v>
      </c>
      <c r="H177" s="1">
        <v>0.31997949331526998</v>
      </c>
      <c r="I177" s="1">
        <v>0.56254570092894896</v>
      </c>
      <c r="J177" s="50">
        <v>0.35594655032766898</v>
      </c>
      <c r="N177" s="21"/>
      <c r="R177" s="21"/>
    </row>
    <row r="178" spans="1:18">
      <c r="A178" s="7" t="s">
        <v>105</v>
      </c>
      <c r="B178" t="s">
        <v>68</v>
      </c>
      <c r="C178" t="s">
        <v>16</v>
      </c>
      <c r="D178" t="s">
        <v>17</v>
      </c>
      <c r="E178" s="1">
        <v>5.8333856770587902</v>
      </c>
      <c r="F178" s="1">
        <v>0.83723885287097</v>
      </c>
      <c r="G178" s="1">
        <v>1.9347700211401</v>
      </c>
      <c r="H178" s="1">
        <v>0.26395750260311501</v>
      </c>
      <c r="I178" s="1">
        <v>7.76815569819889</v>
      </c>
      <c r="J178" s="50">
        <v>1.10119635547408</v>
      </c>
      <c r="N178" s="21"/>
      <c r="R178" s="21"/>
    </row>
    <row r="179" spans="1:18">
      <c r="A179" s="7" t="s">
        <v>105</v>
      </c>
      <c r="B179" t="s">
        <v>68</v>
      </c>
      <c r="C179" t="s">
        <v>18</v>
      </c>
      <c r="D179" t="s">
        <v>19</v>
      </c>
      <c r="E179" s="1">
        <v>7.9701245028596697</v>
      </c>
      <c r="F179" s="1">
        <v>0.51832894613108904</v>
      </c>
      <c r="G179" s="1">
        <v>2.2294108064345299</v>
      </c>
      <c r="H179" s="1">
        <v>0.36204154771614999</v>
      </c>
      <c r="I179" s="1">
        <v>10.1995353092942</v>
      </c>
      <c r="J179" s="50">
        <v>0.88037049384723898</v>
      </c>
      <c r="N179" s="21"/>
      <c r="R179" s="21"/>
    </row>
    <row r="180" spans="1:18">
      <c r="A180" s="7" t="s">
        <v>105</v>
      </c>
      <c r="B180" t="s">
        <v>68</v>
      </c>
      <c r="C180" t="s">
        <v>20</v>
      </c>
      <c r="D180" t="s">
        <v>21</v>
      </c>
      <c r="E180" s="1">
        <v>0.61085803954785001</v>
      </c>
      <c r="F180" s="1">
        <v>9.7080870951635395E-2</v>
      </c>
      <c r="G180" s="1">
        <v>0.37421730575298401</v>
      </c>
      <c r="H180" s="1">
        <v>7.5169463372811204E-2</v>
      </c>
      <c r="I180" s="1">
        <v>0.98507534530083396</v>
      </c>
      <c r="J180" s="50">
        <v>0.172250334324447</v>
      </c>
      <c r="N180" s="21"/>
      <c r="R180" s="21"/>
    </row>
    <row r="181" spans="1:18">
      <c r="A181" s="7" t="s">
        <v>105</v>
      </c>
      <c r="B181" t="s">
        <v>68</v>
      </c>
      <c r="C181" t="s">
        <v>25</v>
      </c>
      <c r="D181" t="s">
        <v>26</v>
      </c>
      <c r="E181" s="1">
        <v>1.84853054505508E-3</v>
      </c>
      <c r="F181" s="1">
        <v>2.7028099387681502E-4</v>
      </c>
      <c r="G181" s="1">
        <v>4.38082135500748E-4</v>
      </c>
      <c r="H181" s="1">
        <v>6.9290333322369606E-5</v>
      </c>
      <c r="I181" s="1">
        <v>2.2866126805558299E-3</v>
      </c>
      <c r="J181" s="50">
        <v>3.39571327199185E-4</v>
      </c>
      <c r="N181" s="21"/>
      <c r="R181" s="21"/>
    </row>
    <row r="182" spans="1:18">
      <c r="A182" s="7" t="s">
        <v>105</v>
      </c>
      <c r="B182" t="s">
        <v>68</v>
      </c>
      <c r="C182" t="s">
        <v>22</v>
      </c>
      <c r="D182" t="s">
        <v>23</v>
      </c>
      <c r="E182" s="1">
        <v>1.3015419659234899</v>
      </c>
      <c r="F182" s="1">
        <v>5.4611698455477198E-2</v>
      </c>
      <c r="G182" s="1">
        <v>1.2374142126488299</v>
      </c>
      <c r="H182" s="1">
        <v>4.46829403018391E-2</v>
      </c>
      <c r="I182" s="1">
        <v>2.5389561785723198</v>
      </c>
      <c r="J182" s="50">
        <v>9.9294638757316298E-2</v>
      </c>
      <c r="N182" s="21"/>
      <c r="R182" s="21"/>
    </row>
    <row r="183" spans="1:18">
      <c r="A183" s="7" t="s">
        <v>106</v>
      </c>
      <c r="B183" t="s">
        <v>68</v>
      </c>
      <c r="C183" t="s">
        <v>2</v>
      </c>
      <c r="D183" t="s">
        <v>3</v>
      </c>
      <c r="E183" s="1">
        <v>7.4221452523853496E-2</v>
      </c>
      <c r="F183" s="1">
        <v>7.7849126424618595E-2</v>
      </c>
      <c r="G183" s="1">
        <v>1.56126842698559E-2</v>
      </c>
      <c r="H183" s="1">
        <v>1.0653041408556999E-2</v>
      </c>
      <c r="I183" s="1">
        <v>8.9834136793709302E-2</v>
      </c>
      <c r="J183" s="50">
        <v>8.8502167833175702E-2</v>
      </c>
      <c r="N183" s="21"/>
      <c r="R183" s="21"/>
    </row>
    <row r="184" spans="1:18">
      <c r="A184" s="7" t="s">
        <v>106</v>
      </c>
      <c r="B184" t="s">
        <v>68</v>
      </c>
      <c r="C184" t="s">
        <v>4</v>
      </c>
      <c r="D184" t="s">
        <v>5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50">
        <v>0</v>
      </c>
      <c r="N184" s="21"/>
      <c r="R184" s="21"/>
    </row>
    <row r="185" spans="1:18">
      <c r="A185" s="7" t="s">
        <v>106</v>
      </c>
      <c r="B185" t="s">
        <v>68</v>
      </c>
      <c r="C185" t="s">
        <v>6</v>
      </c>
      <c r="D185" t="s">
        <v>7</v>
      </c>
      <c r="E185" s="1">
        <v>0.41835592243709102</v>
      </c>
      <c r="F185" s="1">
        <v>0.91238279351155005</v>
      </c>
      <c r="G185" s="1">
        <v>0.156418051857732</v>
      </c>
      <c r="H185" s="1">
        <v>0.249809923272546</v>
      </c>
      <c r="I185" s="1">
        <v>0.57477397429482302</v>
      </c>
      <c r="J185" s="50">
        <v>1.1621927167841</v>
      </c>
      <c r="N185" s="21"/>
      <c r="R185" s="21"/>
    </row>
    <row r="186" spans="1:18">
      <c r="A186" s="7" t="s">
        <v>106</v>
      </c>
      <c r="B186" t="s">
        <v>68</v>
      </c>
      <c r="C186" t="s">
        <v>8</v>
      </c>
      <c r="D186" t="s">
        <v>9</v>
      </c>
      <c r="E186" s="1">
        <v>0.100223594121024</v>
      </c>
      <c r="F186" s="1">
        <v>7.0117847143269296E-2</v>
      </c>
      <c r="G186" s="1">
        <v>4.1758642098670903E-2</v>
      </c>
      <c r="H186" s="1">
        <v>1.69843940030543E-2</v>
      </c>
      <c r="I186" s="1">
        <v>0.141982236219695</v>
      </c>
      <c r="J186" s="50">
        <v>8.7102241146323603E-2</v>
      </c>
      <c r="N186" s="21"/>
      <c r="R186" s="21"/>
    </row>
    <row r="187" spans="1:18">
      <c r="A187" s="7" t="s">
        <v>106</v>
      </c>
      <c r="B187" t="s">
        <v>68</v>
      </c>
      <c r="C187" t="s">
        <v>10</v>
      </c>
      <c r="D187" t="s">
        <v>11</v>
      </c>
      <c r="E187" s="1">
        <v>8.2243216239775898E-3</v>
      </c>
      <c r="F187" s="1">
        <v>4.4188373513418004E-3</v>
      </c>
      <c r="G187" s="1">
        <v>8.7679426203623196E-3</v>
      </c>
      <c r="H187" s="1">
        <v>5.0109583409267801E-3</v>
      </c>
      <c r="I187" s="1">
        <v>1.6992264244339899E-2</v>
      </c>
      <c r="J187" s="50">
        <v>9.4297956922685805E-3</v>
      </c>
      <c r="N187" s="21"/>
      <c r="R187" s="21"/>
    </row>
    <row r="188" spans="1:18">
      <c r="A188" s="7" t="s">
        <v>106</v>
      </c>
      <c r="B188" t="s">
        <v>68</v>
      </c>
      <c r="C188" t="s">
        <v>12</v>
      </c>
      <c r="D188" t="s">
        <v>13</v>
      </c>
      <c r="E188" s="1">
        <v>0.17231231009876399</v>
      </c>
      <c r="F188" s="1">
        <v>2.5091961946481001E-2</v>
      </c>
      <c r="G188" s="1">
        <v>3.7297026481484398E-2</v>
      </c>
      <c r="H188" s="1">
        <v>7.0024602857084702E-3</v>
      </c>
      <c r="I188" s="1">
        <v>0.209609336580248</v>
      </c>
      <c r="J188" s="50">
        <v>3.2094422232189501E-2</v>
      </c>
      <c r="N188" s="21"/>
      <c r="R188" s="21"/>
    </row>
    <row r="189" spans="1:18">
      <c r="A189" s="7" t="s">
        <v>106</v>
      </c>
      <c r="B189" t="s">
        <v>68</v>
      </c>
      <c r="C189" t="s">
        <v>14</v>
      </c>
      <c r="D189" t="s">
        <v>15</v>
      </c>
      <c r="E189" s="1">
        <v>1.3255871795089601E-2</v>
      </c>
      <c r="F189" s="1">
        <v>1.49165191648976E-2</v>
      </c>
      <c r="G189" s="1">
        <v>5.90340864297956E-3</v>
      </c>
      <c r="H189" s="1">
        <v>3.3684515676932199E-3</v>
      </c>
      <c r="I189" s="1">
        <v>1.9159280438069099E-2</v>
      </c>
      <c r="J189" s="50">
        <v>1.8284970732590899E-2</v>
      </c>
      <c r="N189" s="21"/>
      <c r="R189" s="21"/>
    </row>
    <row r="190" spans="1:18">
      <c r="A190" s="7" t="s">
        <v>106</v>
      </c>
      <c r="B190" t="s">
        <v>68</v>
      </c>
      <c r="C190" t="s">
        <v>16</v>
      </c>
      <c r="D190" t="s">
        <v>17</v>
      </c>
      <c r="E190" s="1">
        <v>1.11756869419198</v>
      </c>
      <c r="F190" s="1">
        <v>0.16877812490404701</v>
      </c>
      <c r="G190" s="1">
        <v>0.22549917772613201</v>
      </c>
      <c r="H190" s="1">
        <v>2.6358122410647299E-2</v>
      </c>
      <c r="I190" s="1">
        <v>1.3430678719181099</v>
      </c>
      <c r="J190" s="50">
        <v>0.19513624731469401</v>
      </c>
      <c r="N190" s="21"/>
      <c r="R190" s="21"/>
    </row>
    <row r="191" spans="1:18">
      <c r="A191" s="7" t="s">
        <v>106</v>
      </c>
      <c r="B191" t="s">
        <v>68</v>
      </c>
      <c r="C191" t="s">
        <v>18</v>
      </c>
      <c r="D191" t="s">
        <v>19</v>
      </c>
      <c r="E191" s="1">
        <v>2.5584343940056802</v>
      </c>
      <c r="F191" s="1">
        <v>0.166763203640202</v>
      </c>
      <c r="G191" s="1">
        <v>0.25568468028109997</v>
      </c>
      <c r="H191" s="1">
        <v>4.1251962587329001E-2</v>
      </c>
      <c r="I191" s="1">
        <v>2.8141190742867801</v>
      </c>
      <c r="J191" s="50">
        <v>0.208015166227531</v>
      </c>
      <c r="N191" s="21"/>
      <c r="R191" s="21"/>
    </row>
    <row r="192" spans="1:18">
      <c r="A192" s="7" t="s">
        <v>106</v>
      </c>
      <c r="B192" t="s">
        <v>68</v>
      </c>
      <c r="C192" t="s">
        <v>20</v>
      </c>
      <c r="D192" t="s">
        <v>21</v>
      </c>
      <c r="E192" s="1">
        <v>0.28580185967065302</v>
      </c>
      <c r="F192" s="1">
        <v>4.5591877944926897E-2</v>
      </c>
      <c r="G192" s="1">
        <v>5.3560929026683496E-3</v>
      </c>
      <c r="H192" s="1">
        <v>1.0755118836451099E-3</v>
      </c>
      <c r="I192" s="1">
        <v>0.291157952573321</v>
      </c>
      <c r="J192" s="50">
        <v>4.6667389828571999E-2</v>
      </c>
      <c r="N192" s="21"/>
      <c r="R192" s="21"/>
    </row>
    <row r="193" spans="1:18">
      <c r="A193" s="7" t="s">
        <v>106</v>
      </c>
      <c r="B193" t="s">
        <v>68</v>
      </c>
      <c r="C193" t="s">
        <v>25</v>
      </c>
      <c r="D193" t="s">
        <v>26</v>
      </c>
      <c r="E193" s="1">
        <v>1.52082633215662E-3</v>
      </c>
      <c r="F193" s="1">
        <v>2.2748973690034599E-4</v>
      </c>
      <c r="G193" s="1">
        <v>7.4395360191744295E-2</v>
      </c>
      <c r="H193" s="1">
        <v>9.0767945474744104E-3</v>
      </c>
      <c r="I193" s="1">
        <v>7.5916186523900905E-2</v>
      </c>
      <c r="J193" s="50">
        <v>9.3042842843747593E-3</v>
      </c>
      <c r="N193" s="21"/>
      <c r="R193" s="21"/>
    </row>
    <row r="194" spans="1:18">
      <c r="A194" s="7" t="s">
        <v>106</v>
      </c>
      <c r="B194" t="s">
        <v>68</v>
      </c>
      <c r="C194" t="s">
        <v>22</v>
      </c>
      <c r="D194" t="s">
        <v>23</v>
      </c>
      <c r="E194" s="1">
        <v>0.28313856194467601</v>
      </c>
      <c r="F194" s="1">
        <v>1.1864682055839E-2</v>
      </c>
      <c r="G194" s="1">
        <v>5.9708475353049698E-2</v>
      </c>
      <c r="H194" s="1">
        <v>2.20774740400721E-3</v>
      </c>
      <c r="I194" s="1">
        <v>0.34284703729772598</v>
      </c>
      <c r="J194" s="50">
        <v>1.40724294598462E-2</v>
      </c>
      <c r="N194" s="21"/>
      <c r="R194" s="21"/>
    </row>
    <row r="195" spans="1:18">
      <c r="A195" s="7" t="s">
        <v>107</v>
      </c>
      <c r="B195" t="s">
        <v>68</v>
      </c>
      <c r="C195" t="s">
        <v>2</v>
      </c>
      <c r="D195" t="s">
        <v>3</v>
      </c>
      <c r="E195" s="1">
        <v>8.6579334837048702E-2</v>
      </c>
      <c r="F195" s="1">
        <v>9.0438562747660003E-2</v>
      </c>
      <c r="G195" s="1">
        <v>3.5178684291937101E-2</v>
      </c>
      <c r="H195" s="1">
        <v>3.32142469445319E-2</v>
      </c>
      <c r="I195" s="1">
        <v>0.121758019128986</v>
      </c>
      <c r="J195" s="50">
        <v>0.123652809692192</v>
      </c>
      <c r="N195" s="21"/>
      <c r="R195" s="21"/>
    </row>
    <row r="196" spans="1:18">
      <c r="A196" s="7" t="s">
        <v>107</v>
      </c>
      <c r="B196" t="s">
        <v>68</v>
      </c>
      <c r="C196" t="s">
        <v>4</v>
      </c>
      <c r="D196" t="s">
        <v>5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50">
        <v>0</v>
      </c>
      <c r="N196" s="21"/>
      <c r="R196" s="21"/>
    </row>
    <row r="197" spans="1:18">
      <c r="A197" s="7" t="s">
        <v>107</v>
      </c>
      <c r="B197" t="s">
        <v>68</v>
      </c>
      <c r="C197" t="s">
        <v>6</v>
      </c>
      <c r="D197" t="s">
        <v>7</v>
      </c>
      <c r="E197" s="1">
        <v>0.62526817232378795</v>
      </c>
      <c r="F197" s="1">
        <v>1.33298840959384</v>
      </c>
      <c r="G197" s="1">
        <v>2.00241625470922E-2</v>
      </c>
      <c r="H197" s="1">
        <v>4.03488099634004E-2</v>
      </c>
      <c r="I197" s="1">
        <v>0.64529233487088</v>
      </c>
      <c r="J197" s="50">
        <v>1.37333721955724</v>
      </c>
      <c r="N197" s="21"/>
      <c r="R197" s="21"/>
    </row>
    <row r="198" spans="1:18">
      <c r="A198" s="7" t="s">
        <v>107</v>
      </c>
      <c r="B198" t="s">
        <v>68</v>
      </c>
      <c r="C198" t="s">
        <v>8</v>
      </c>
      <c r="D198" t="s">
        <v>9</v>
      </c>
      <c r="E198" s="1">
        <v>0.41533178135644999</v>
      </c>
      <c r="F198" s="1">
        <v>0.41453747556350801</v>
      </c>
      <c r="G198" s="1">
        <v>2.0632239962668102</v>
      </c>
      <c r="H198" s="1">
        <v>1.91126956532754</v>
      </c>
      <c r="I198" s="1">
        <v>2.4785557776232601</v>
      </c>
      <c r="J198" s="50">
        <v>2.3258070408910498</v>
      </c>
      <c r="N198" s="21"/>
      <c r="R198" s="21"/>
    </row>
    <row r="199" spans="1:18">
      <c r="A199" s="7" t="s">
        <v>107</v>
      </c>
      <c r="B199" t="s">
        <v>68</v>
      </c>
      <c r="C199" t="s">
        <v>10</v>
      </c>
      <c r="D199" t="s">
        <v>11</v>
      </c>
      <c r="E199" s="1">
        <v>1.2951614075238401E-2</v>
      </c>
      <c r="F199" s="1">
        <v>8.0620596801412401E-3</v>
      </c>
      <c r="G199" s="1">
        <v>0.275889690656483</v>
      </c>
      <c r="H199" s="1">
        <v>0.637737215330476</v>
      </c>
      <c r="I199" s="1">
        <v>0.28884130473172198</v>
      </c>
      <c r="J199" s="50">
        <v>0.64579927501061696</v>
      </c>
      <c r="N199" s="21"/>
      <c r="R199" s="21"/>
    </row>
    <row r="200" spans="1:18">
      <c r="A200" s="7" t="s">
        <v>107</v>
      </c>
      <c r="B200" t="s">
        <v>68</v>
      </c>
      <c r="C200" t="s">
        <v>12</v>
      </c>
      <c r="D200" t="s">
        <v>13</v>
      </c>
      <c r="E200" s="1">
        <v>0.20784659149479001</v>
      </c>
      <c r="F200" s="1">
        <v>3.0322977587194301E-2</v>
      </c>
      <c r="G200" s="1">
        <v>0.126373703526141</v>
      </c>
      <c r="H200" s="1">
        <v>2.3729150093575801E-2</v>
      </c>
      <c r="I200" s="1">
        <v>0.33422029502092998</v>
      </c>
      <c r="J200" s="50">
        <v>5.4052127680770098E-2</v>
      </c>
      <c r="N200" s="21"/>
      <c r="R200" s="21"/>
    </row>
    <row r="201" spans="1:18">
      <c r="A201" s="7" t="s">
        <v>107</v>
      </c>
      <c r="B201" t="s">
        <v>68</v>
      </c>
      <c r="C201" t="s">
        <v>14</v>
      </c>
      <c r="D201" t="s">
        <v>15</v>
      </c>
      <c r="E201" s="1">
        <v>2.1127196903935701E-2</v>
      </c>
      <c r="F201" s="1">
        <v>2.3067518187345201E-2</v>
      </c>
      <c r="G201" s="1">
        <v>0.43780487735615498</v>
      </c>
      <c r="H201" s="1">
        <v>0.27326187138673402</v>
      </c>
      <c r="I201" s="1">
        <v>0.45893207426009103</v>
      </c>
      <c r="J201" s="50">
        <v>0.29632938957407901</v>
      </c>
      <c r="N201" s="21"/>
      <c r="R201" s="21"/>
    </row>
    <row r="202" spans="1:18">
      <c r="A202" s="7" t="s">
        <v>107</v>
      </c>
      <c r="B202" t="s">
        <v>68</v>
      </c>
      <c r="C202" t="s">
        <v>16</v>
      </c>
      <c r="D202" t="s">
        <v>17</v>
      </c>
      <c r="E202" s="1">
        <v>3.7115203742284799</v>
      </c>
      <c r="F202" s="1">
        <v>0.52975696476259004</v>
      </c>
      <c r="G202" s="1">
        <v>0.99866422187719595</v>
      </c>
      <c r="H202" s="1">
        <v>0.103934789108636</v>
      </c>
      <c r="I202" s="1">
        <v>4.7101845961056696</v>
      </c>
      <c r="J202" s="50">
        <v>0.633691753871227</v>
      </c>
      <c r="N202" s="21"/>
      <c r="R202" s="21"/>
    </row>
    <row r="203" spans="1:18">
      <c r="A203" s="7" t="s">
        <v>107</v>
      </c>
      <c r="B203" t="s">
        <v>68</v>
      </c>
      <c r="C203" t="s">
        <v>18</v>
      </c>
      <c r="D203" t="s">
        <v>19</v>
      </c>
      <c r="E203" s="1">
        <v>4.2708949823878504</v>
      </c>
      <c r="F203" s="1">
        <v>0.27689956828600498</v>
      </c>
      <c r="G203" s="1">
        <v>0.64739123126416298</v>
      </c>
      <c r="H203" s="1">
        <v>0.103871655263701</v>
      </c>
      <c r="I203" s="1">
        <v>4.91828621365201</v>
      </c>
      <c r="J203" s="50">
        <v>0.38077122354970599</v>
      </c>
      <c r="N203" s="21"/>
      <c r="R203" s="21"/>
    </row>
    <row r="204" spans="1:18">
      <c r="A204" s="7" t="s">
        <v>107</v>
      </c>
      <c r="B204" t="s">
        <v>68</v>
      </c>
      <c r="C204" t="s">
        <v>20</v>
      </c>
      <c r="D204" t="s">
        <v>21</v>
      </c>
      <c r="E204" s="1">
        <v>0.87896093604820902</v>
      </c>
      <c r="F204" s="1">
        <v>0.13990729676029801</v>
      </c>
      <c r="G204" s="1">
        <v>0.71313909619111304</v>
      </c>
      <c r="H204" s="1">
        <v>0.143204733406157</v>
      </c>
      <c r="I204" s="1">
        <v>1.59210003223932</v>
      </c>
      <c r="J204" s="50">
        <v>0.28311203016645498</v>
      </c>
      <c r="N204" s="21"/>
      <c r="R204" s="21"/>
    </row>
    <row r="205" spans="1:18">
      <c r="A205" s="7" t="s">
        <v>107</v>
      </c>
      <c r="B205" t="s">
        <v>68</v>
      </c>
      <c r="C205" t="s">
        <v>25</v>
      </c>
      <c r="D205" t="s">
        <v>26</v>
      </c>
      <c r="E205" s="1">
        <v>4.9016429060661504E-3</v>
      </c>
      <c r="F205" s="1">
        <v>7.2232151560369196E-4</v>
      </c>
      <c r="G205" s="1">
        <v>0.140341939273643</v>
      </c>
      <c r="H205" s="1">
        <v>1.8048274037226E-2</v>
      </c>
      <c r="I205" s="1">
        <v>0.14524358217970901</v>
      </c>
      <c r="J205" s="50">
        <v>1.87705955528297E-2</v>
      </c>
      <c r="N205" s="21"/>
      <c r="R205" s="21"/>
    </row>
    <row r="206" spans="1:18">
      <c r="A206" s="7" t="s">
        <v>107</v>
      </c>
      <c r="B206" t="s">
        <v>68</v>
      </c>
      <c r="C206" t="s">
        <v>22</v>
      </c>
      <c r="D206" t="s">
        <v>23</v>
      </c>
      <c r="E206" s="1">
        <v>0.76047157691929501</v>
      </c>
      <c r="F206" s="1">
        <v>3.1803645532006798E-2</v>
      </c>
      <c r="G206" s="1">
        <v>0.36160273423679601</v>
      </c>
      <c r="H206" s="1">
        <v>1.31489644021361E-2</v>
      </c>
      <c r="I206" s="1">
        <v>1.12207431115609</v>
      </c>
      <c r="J206" s="50">
        <v>4.4952609934142899E-2</v>
      </c>
      <c r="N206" s="21"/>
      <c r="R206" s="21"/>
    </row>
    <row r="207" spans="1:18">
      <c r="A207" s="7" t="s">
        <v>108</v>
      </c>
      <c r="B207" t="s">
        <v>68</v>
      </c>
      <c r="C207" t="s">
        <v>2</v>
      </c>
      <c r="D207" t="s">
        <v>3</v>
      </c>
      <c r="E207" s="1">
        <v>0.36031889631893699</v>
      </c>
      <c r="F207" s="1">
        <v>0.371848519892162</v>
      </c>
      <c r="G207" s="1">
        <v>0.295437725836037</v>
      </c>
      <c r="H207" s="1">
        <v>0.248254629570169</v>
      </c>
      <c r="I207" s="1">
        <v>0.65575662215497399</v>
      </c>
      <c r="J207" s="50">
        <v>0.62010314946233103</v>
      </c>
      <c r="N207" s="21"/>
      <c r="R207" s="21"/>
    </row>
    <row r="208" spans="1:18">
      <c r="A208" s="7" t="s">
        <v>108</v>
      </c>
      <c r="B208" t="s">
        <v>68</v>
      </c>
      <c r="C208" t="s">
        <v>4</v>
      </c>
      <c r="D208" t="s">
        <v>5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50">
        <v>0</v>
      </c>
      <c r="N208" s="21"/>
      <c r="R208" s="21"/>
    </row>
    <row r="209" spans="1:18">
      <c r="A209" s="7" t="s">
        <v>108</v>
      </c>
      <c r="B209" t="s">
        <v>68</v>
      </c>
      <c r="C209" t="s">
        <v>6</v>
      </c>
      <c r="D209" t="s">
        <v>7</v>
      </c>
      <c r="E209" s="1">
        <v>1.08299707871847</v>
      </c>
      <c r="F209" s="1">
        <v>2.4012366964520799</v>
      </c>
      <c r="G209" s="1">
        <v>1.3578883007815699E-2</v>
      </c>
      <c r="H209" s="1">
        <v>2.6866941887678401E-2</v>
      </c>
      <c r="I209" s="1">
        <v>1.09657596172629</v>
      </c>
      <c r="J209" s="50">
        <v>2.4281036383397598</v>
      </c>
      <c r="N209" s="21"/>
      <c r="R209" s="21"/>
    </row>
    <row r="210" spans="1:18">
      <c r="A210" s="7" t="s">
        <v>108</v>
      </c>
      <c r="B210" t="s">
        <v>68</v>
      </c>
      <c r="C210" t="s">
        <v>8</v>
      </c>
      <c r="D210" t="s">
        <v>9</v>
      </c>
      <c r="E210" s="1">
        <v>1.07007985989176</v>
      </c>
      <c r="F210" s="1">
        <v>0.94027796029406496</v>
      </c>
      <c r="G210" s="1">
        <v>3.9536305298426901</v>
      </c>
      <c r="H210" s="1">
        <v>3.5167284008311399</v>
      </c>
      <c r="I210" s="1">
        <v>5.0237103897344504</v>
      </c>
      <c r="J210" s="50">
        <v>4.4570063611252104</v>
      </c>
      <c r="N210" s="21"/>
      <c r="R210" s="21"/>
    </row>
    <row r="211" spans="1:18">
      <c r="A211" s="7" t="s">
        <v>108</v>
      </c>
      <c r="B211" t="s">
        <v>68</v>
      </c>
      <c r="C211" t="s">
        <v>10</v>
      </c>
      <c r="D211" t="s">
        <v>11</v>
      </c>
      <c r="E211" s="1">
        <v>4.2923709890919301E-2</v>
      </c>
      <c r="F211" s="1">
        <v>3.11847627710444E-2</v>
      </c>
      <c r="G211" s="1">
        <v>0.70049227119678403</v>
      </c>
      <c r="H211" s="1">
        <v>1.30098570342899</v>
      </c>
      <c r="I211" s="1">
        <v>0.74341598108770302</v>
      </c>
      <c r="J211" s="50">
        <v>1.33217046620003</v>
      </c>
      <c r="N211" s="21"/>
      <c r="R211" s="21"/>
    </row>
    <row r="212" spans="1:18">
      <c r="A212" s="7" t="s">
        <v>108</v>
      </c>
      <c r="B212" t="s">
        <v>68</v>
      </c>
      <c r="C212" t="s">
        <v>12</v>
      </c>
      <c r="D212" t="s">
        <v>13</v>
      </c>
      <c r="E212" s="1">
        <v>0.58943180964348596</v>
      </c>
      <c r="F212" s="1">
        <v>8.5844064549351895E-2</v>
      </c>
      <c r="G212" s="1">
        <v>1.35877862775859</v>
      </c>
      <c r="H212" s="1">
        <v>0.25446518665697698</v>
      </c>
      <c r="I212" s="1">
        <v>1.9482104374020801</v>
      </c>
      <c r="J212" s="50">
        <v>0.34030925120632899</v>
      </c>
      <c r="N212" s="21"/>
      <c r="R212" s="21"/>
    </row>
    <row r="213" spans="1:18">
      <c r="A213" s="7" t="s">
        <v>108</v>
      </c>
      <c r="B213" t="s">
        <v>68</v>
      </c>
      <c r="C213" t="s">
        <v>14</v>
      </c>
      <c r="D213" t="s">
        <v>15</v>
      </c>
      <c r="E213" s="1">
        <v>5.0897600687970203E-2</v>
      </c>
      <c r="F213" s="1">
        <v>5.5895284779246698E-2</v>
      </c>
      <c r="G213" s="1">
        <v>0.76380364704924997</v>
      </c>
      <c r="H213" s="1">
        <v>0.47533191080470799</v>
      </c>
      <c r="I213" s="1">
        <v>0.81470124773721997</v>
      </c>
      <c r="J213" s="50">
        <v>0.53122719558395504</v>
      </c>
      <c r="N213" s="21"/>
      <c r="R213" s="21"/>
    </row>
    <row r="214" spans="1:18">
      <c r="A214" s="7" t="s">
        <v>108</v>
      </c>
      <c r="B214" t="s">
        <v>68</v>
      </c>
      <c r="C214" t="s">
        <v>16</v>
      </c>
      <c r="D214" t="s">
        <v>17</v>
      </c>
      <c r="E214" s="1">
        <v>9.9612641889020903</v>
      </c>
      <c r="F214" s="1">
        <v>1.4172350543752099</v>
      </c>
      <c r="G214" s="1">
        <v>3.1380114348618999</v>
      </c>
      <c r="H214" s="1">
        <v>0.41172466489992599</v>
      </c>
      <c r="I214" s="1">
        <v>13.099275623763999</v>
      </c>
      <c r="J214" s="50">
        <v>1.8289597192751299</v>
      </c>
      <c r="N214" s="21"/>
      <c r="R214" s="21"/>
    </row>
    <row r="215" spans="1:18">
      <c r="A215" s="7" t="s">
        <v>108</v>
      </c>
      <c r="B215" t="s">
        <v>68</v>
      </c>
      <c r="C215" t="s">
        <v>18</v>
      </c>
      <c r="D215" t="s">
        <v>19</v>
      </c>
      <c r="E215" s="1">
        <v>19.387914027653299</v>
      </c>
      <c r="F215" s="1">
        <v>1.2540441773159501</v>
      </c>
      <c r="G215" s="1">
        <v>4.5692432810988004</v>
      </c>
      <c r="H215" s="1">
        <v>0.73132587517014502</v>
      </c>
      <c r="I215" s="1">
        <v>23.957157308752102</v>
      </c>
      <c r="J215" s="50">
        <v>1.9853700524861</v>
      </c>
      <c r="N215" s="21"/>
      <c r="R215" s="21"/>
    </row>
    <row r="216" spans="1:18">
      <c r="A216" s="7" t="s">
        <v>108</v>
      </c>
      <c r="B216" t="s">
        <v>68</v>
      </c>
      <c r="C216" t="s">
        <v>20</v>
      </c>
      <c r="D216" t="s">
        <v>21</v>
      </c>
      <c r="E216" s="1">
        <v>1.14353016005977</v>
      </c>
      <c r="F216" s="1">
        <v>0.18201804068116301</v>
      </c>
      <c r="G216" s="1">
        <v>0.53682574274764905</v>
      </c>
      <c r="H216" s="1">
        <v>0.10781262598819299</v>
      </c>
      <c r="I216" s="1">
        <v>1.68035590280742</v>
      </c>
      <c r="J216" s="50">
        <v>0.28983066666935597</v>
      </c>
      <c r="N216" s="21"/>
      <c r="R216" s="21"/>
    </row>
    <row r="217" spans="1:18">
      <c r="A217" s="7" t="s">
        <v>108</v>
      </c>
      <c r="B217" t="s">
        <v>68</v>
      </c>
      <c r="C217" t="s">
        <v>25</v>
      </c>
      <c r="D217" t="s">
        <v>26</v>
      </c>
      <c r="E217" s="1">
        <v>2.9000059896373302E-3</v>
      </c>
      <c r="F217" s="1">
        <v>4.2518872926254999E-4</v>
      </c>
      <c r="G217" s="1">
        <v>0</v>
      </c>
      <c r="H217" s="1">
        <v>0</v>
      </c>
      <c r="I217" s="1">
        <v>2.9000059896373302E-3</v>
      </c>
      <c r="J217" s="50">
        <v>4.2518872926254999E-4</v>
      </c>
      <c r="N217" s="21"/>
      <c r="R217" s="21"/>
    </row>
    <row r="218" spans="1:18">
      <c r="A218" s="7" t="s">
        <v>108</v>
      </c>
      <c r="B218" t="s">
        <v>68</v>
      </c>
      <c r="C218" t="s">
        <v>22</v>
      </c>
      <c r="D218" t="s">
        <v>23</v>
      </c>
      <c r="E218" s="1">
        <v>1.58497085997486</v>
      </c>
      <c r="F218" s="1">
        <v>6.6259713647019297E-2</v>
      </c>
      <c r="G218" s="1">
        <v>1.3351882796175101</v>
      </c>
      <c r="H218" s="1">
        <v>4.8340400492142499E-2</v>
      </c>
      <c r="I218" s="1">
        <v>2.9201591395923701</v>
      </c>
      <c r="J218" s="50">
        <v>0.114600114139162</v>
      </c>
      <c r="N218" s="21"/>
      <c r="R218" s="21"/>
    </row>
    <row r="219" spans="1:18">
      <c r="A219" s="7" t="s">
        <v>109</v>
      </c>
      <c r="B219" t="s">
        <v>68</v>
      </c>
      <c r="C219" t="s">
        <v>2</v>
      </c>
      <c r="D219" t="s">
        <v>3</v>
      </c>
      <c r="E219" s="1">
        <v>9.7112086029132294E-2</v>
      </c>
      <c r="F219" s="1">
        <v>9.9688872938102496E-2</v>
      </c>
      <c r="G219" s="1">
        <v>0.11672287130631299</v>
      </c>
      <c r="H219" s="1">
        <v>8.4292845142109496E-2</v>
      </c>
      <c r="I219" s="1">
        <v>0.213834957335445</v>
      </c>
      <c r="J219" s="50">
        <v>0.18398171808021199</v>
      </c>
      <c r="N219" s="21"/>
      <c r="R219" s="21"/>
    </row>
    <row r="220" spans="1:18">
      <c r="A220" s="7" t="s">
        <v>109</v>
      </c>
      <c r="B220" t="s">
        <v>68</v>
      </c>
      <c r="C220" t="s">
        <v>4</v>
      </c>
      <c r="D220" t="s">
        <v>5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50">
        <v>0</v>
      </c>
      <c r="N220" s="21"/>
      <c r="R220" s="21"/>
    </row>
    <row r="221" spans="1:18">
      <c r="A221" s="7" t="s">
        <v>109</v>
      </c>
      <c r="B221" t="s">
        <v>68</v>
      </c>
      <c r="C221" t="s">
        <v>6</v>
      </c>
      <c r="D221" t="s">
        <v>7</v>
      </c>
      <c r="E221" s="1">
        <v>0.272692323504168</v>
      </c>
      <c r="F221" s="1">
        <v>0.60285745892625298</v>
      </c>
      <c r="G221" s="1">
        <v>7.8135745587772901E-5</v>
      </c>
      <c r="H221" s="1">
        <v>1.7329386771373201E-4</v>
      </c>
      <c r="I221" s="1">
        <v>0.27277045924975601</v>
      </c>
      <c r="J221" s="50">
        <v>0.60303075279396701</v>
      </c>
      <c r="N221" s="21"/>
      <c r="R221" s="21"/>
    </row>
    <row r="222" spans="1:18">
      <c r="A222" s="7" t="s">
        <v>109</v>
      </c>
      <c r="B222" t="s">
        <v>68</v>
      </c>
      <c r="C222" t="s">
        <v>8</v>
      </c>
      <c r="D222" t="s">
        <v>9</v>
      </c>
      <c r="E222" s="1">
        <v>0.57453621139606104</v>
      </c>
      <c r="F222" s="1">
        <v>0.53719688964930001</v>
      </c>
      <c r="G222" s="1">
        <v>0.91178538769511797</v>
      </c>
      <c r="H222" s="1">
        <v>0.56386604261770801</v>
      </c>
      <c r="I222" s="1">
        <v>1.48632159909118</v>
      </c>
      <c r="J222" s="50">
        <v>1.10106293226701</v>
      </c>
      <c r="N222" s="21"/>
      <c r="R222" s="21"/>
    </row>
    <row r="223" spans="1:18">
      <c r="A223" s="7" t="s">
        <v>109</v>
      </c>
      <c r="B223" t="s">
        <v>68</v>
      </c>
      <c r="C223" t="s">
        <v>10</v>
      </c>
      <c r="D223" t="s">
        <v>11</v>
      </c>
      <c r="E223" s="1">
        <v>1.3562346986404799E-2</v>
      </c>
      <c r="F223" s="1">
        <v>1.12586778547447E-2</v>
      </c>
      <c r="G223" s="1">
        <v>0.34020065650711501</v>
      </c>
      <c r="H223" s="1">
        <v>0.67109338602822399</v>
      </c>
      <c r="I223" s="1">
        <v>0.35376300349352002</v>
      </c>
      <c r="J223" s="50">
        <v>0.68235206388296898</v>
      </c>
      <c r="N223" s="21"/>
      <c r="R223" s="21"/>
    </row>
    <row r="224" spans="1:18">
      <c r="A224" s="7" t="s">
        <v>109</v>
      </c>
      <c r="B224" t="s">
        <v>68</v>
      </c>
      <c r="C224" t="s">
        <v>12</v>
      </c>
      <c r="D224" t="s">
        <v>13</v>
      </c>
      <c r="E224" s="1">
        <v>0.20268635236037899</v>
      </c>
      <c r="F224" s="1">
        <v>2.9684738855802199E-2</v>
      </c>
      <c r="G224" s="1">
        <v>0.56772519366075203</v>
      </c>
      <c r="H224" s="1">
        <v>0.106002414338374</v>
      </c>
      <c r="I224" s="1">
        <v>0.77041154602113104</v>
      </c>
      <c r="J224" s="50">
        <v>0.13568715319417601</v>
      </c>
      <c r="N224" s="21"/>
      <c r="R224" s="21"/>
    </row>
    <row r="225" spans="1:18">
      <c r="A225" s="7" t="s">
        <v>109</v>
      </c>
      <c r="B225" t="s">
        <v>68</v>
      </c>
      <c r="C225" t="s">
        <v>14</v>
      </c>
      <c r="D225" t="s">
        <v>15</v>
      </c>
      <c r="E225" s="1">
        <v>2.3015176712923999E-2</v>
      </c>
      <c r="F225" s="1">
        <v>2.5114300569695901E-2</v>
      </c>
      <c r="G225" s="1">
        <v>0.15509127303107001</v>
      </c>
      <c r="H225" s="1">
        <v>9.2053170993659006E-2</v>
      </c>
      <c r="I225" s="1">
        <v>0.17810644974399401</v>
      </c>
      <c r="J225" s="50">
        <v>0.117167471563355</v>
      </c>
      <c r="N225" s="21"/>
      <c r="R225" s="21"/>
    </row>
    <row r="226" spans="1:18">
      <c r="A226" s="7" t="s">
        <v>109</v>
      </c>
      <c r="B226" t="s">
        <v>68</v>
      </c>
      <c r="C226" t="s">
        <v>16</v>
      </c>
      <c r="D226" t="s">
        <v>17</v>
      </c>
      <c r="E226" s="1">
        <v>3.4842127561157801</v>
      </c>
      <c r="F226" s="1">
        <v>0.51062056682030998</v>
      </c>
      <c r="G226" s="1">
        <v>1.22003389652352</v>
      </c>
      <c r="H226" s="1">
        <v>0.17556525136057799</v>
      </c>
      <c r="I226" s="1">
        <v>4.7042466526393003</v>
      </c>
      <c r="J226" s="50">
        <v>0.68618581818088797</v>
      </c>
      <c r="N226" s="21"/>
      <c r="R226" s="21"/>
    </row>
    <row r="227" spans="1:18">
      <c r="A227" s="7" t="s">
        <v>109</v>
      </c>
      <c r="B227" t="s">
        <v>68</v>
      </c>
      <c r="C227" t="s">
        <v>18</v>
      </c>
      <c r="D227" t="s">
        <v>19</v>
      </c>
      <c r="E227" s="1">
        <v>5.5130975819407402</v>
      </c>
      <c r="F227" s="1">
        <v>0.35596831217784197</v>
      </c>
      <c r="G227" s="1">
        <v>1.25063682484046</v>
      </c>
      <c r="H227" s="1">
        <v>0.199786089502548</v>
      </c>
      <c r="I227" s="1">
        <v>6.7637344067812002</v>
      </c>
      <c r="J227" s="50">
        <v>0.55575440168039003</v>
      </c>
      <c r="N227" s="21"/>
      <c r="R227" s="21"/>
    </row>
    <row r="228" spans="1:18">
      <c r="A228" s="7" t="s">
        <v>109</v>
      </c>
      <c r="B228" t="s">
        <v>68</v>
      </c>
      <c r="C228" t="s">
        <v>20</v>
      </c>
      <c r="D228" t="s">
        <v>21</v>
      </c>
      <c r="E228" s="1">
        <v>1.1524706742815001</v>
      </c>
      <c r="F228" s="1">
        <v>0.18375641629960099</v>
      </c>
      <c r="G228" s="1">
        <v>0.82040875637924005</v>
      </c>
      <c r="H228" s="1">
        <v>0.164827181238549</v>
      </c>
      <c r="I228" s="1">
        <v>1.97287943066074</v>
      </c>
      <c r="J228" s="50">
        <v>0.34858359753814999</v>
      </c>
      <c r="N228" s="21"/>
      <c r="R228" s="21"/>
    </row>
    <row r="229" spans="1:18">
      <c r="A229" s="7" t="s">
        <v>109</v>
      </c>
      <c r="B229" t="s">
        <v>68</v>
      </c>
      <c r="C229" t="s">
        <v>25</v>
      </c>
      <c r="D229" t="s">
        <v>26</v>
      </c>
      <c r="E229" s="1">
        <v>9.833010618203969E-4</v>
      </c>
      <c r="F229" s="1">
        <v>1.42773028015105E-4</v>
      </c>
      <c r="G229" s="1">
        <v>3.1470000493865899E-3</v>
      </c>
      <c r="H229" s="1">
        <v>4.3461181598472798E-4</v>
      </c>
      <c r="I229" s="1">
        <v>4.1303011112069901E-3</v>
      </c>
      <c r="J229" s="50">
        <v>5.7738484399983303E-4</v>
      </c>
      <c r="N229" s="21"/>
      <c r="R229" s="21"/>
    </row>
    <row r="230" spans="1:18">
      <c r="A230" s="7" t="s">
        <v>109</v>
      </c>
      <c r="B230" t="s">
        <v>68</v>
      </c>
      <c r="C230" t="s">
        <v>22</v>
      </c>
      <c r="D230" t="s">
        <v>23</v>
      </c>
      <c r="E230" s="1">
        <v>0.46089423631263099</v>
      </c>
      <c r="F230" s="1">
        <v>1.93016593247981E-2</v>
      </c>
      <c r="G230" s="1">
        <v>0.237667206176363</v>
      </c>
      <c r="H230" s="1">
        <v>8.6309034760561603E-3</v>
      </c>
      <c r="I230" s="1">
        <v>0.69856144248899399</v>
      </c>
      <c r="J230" s="50">
        <v>2.7932562800854301E-2</v>
      </c>
      <c r="N230" s="21"/>
      <c r="R230" s="21"/>
    </row>
    <row r="231" spans="1:18">
      <c r="A231" s="7" t="s">
        <v>110</v>
      </c>
      <c r="B231" t="s">
        <v>68</v>
      </c>
      <c r="C231" t="s">
        <v>2</v>
      </c>
      <c r="D231" t="s">
        <v>3</v>
      </c>
      <c r="E231" s="1">
        <v>1.8596228729803399</v>
      </c>
      <c r="F231" s="1">
        <v>1.9159629027188101</v>
      </c>
      <c r="G231" s="1">
        <v>2.5645109728128599</v>
      </c>
      <c r="H231" s="1">
        <v>2.6884088058684501</v>
      </c>
      <c r="I231" s="1">
        <v>4.4241338457932002</v>
      </c>
      <c r="J231" s="50">
        <v>4.6043717085872604</v>
      </c>
      <c r="N231" s="21"/>
      <c r="R231" s="21"/>
    </row>
    <row r="232" spans="1:18">
      <c r="A232" s="7" t="s">
        <v>110</v>
      </c>
      <c r="B232" t="s">
        <v>68</v>
      </c>
      <c r="C232" t="s">
        <v>4</v>
      </c>
      <c r="D232" t="s">
        <v>5</v>
      </c>
      <c r="E232" s="1">
        <v>0</v>
      </c>
      <c r="F232" s="1">
        <v>0</v>
      </c>
      <c r="G232" s="1">
        <v>3.8933665853717598E-3</v>
      </c>
      <c r="H232" s="1">
        <v>6.95664926777287E-2</v>
      </c>
      <c r="I232" s="1">
        <v>3.8933665853717598E-3</v>
      </c>
      <c r="J232" s="50">
        <v>6.95664926777287E-2</v>
      </c>
      <c r="N232" s="21"/>
      <c r="R232" s="21"/>
    </row>
    <row r="233" spans="1:18">
      <c r="A233" s="7" t="s">
        <v>110</v>
      </c>
      <c r="B233" t="s">
        <v>68</v>
      </c>
      <c r="C233" t="s">
        <v>6</v>
      </c>
      <c r="D233" t="s">
        <v>7</v>
      </c>
      <c r="E233" s="1">
        <v>34.110212380919897</v>
      </c>
      <c r="F233" s="1">
        <v>73.298680619420296</v>
      </c>
      <c r="G233" s="1">
        <v>5.4225588874116397</v>
      </c>
      <c r="H233" s="1">
        <v>12.028632822809101</v>
      </c>
      <c r="I233" s="1">
        <v>39.532771268331501</v>
      </c>
      <c r="J233" s="50">
        <v>85.327313442229396</v>
      </c>
      <c r="N233" s="21"/>
      <c r="R233" s="21"/>
    </row>
    <row r="234" spans="1:18">
      <c r="A234" s="7" t="s">
        <v>110</v>
      </c>
      <c r="B234" t="s">
        <v>68</v>
      </c>
      <c r="C234" t="s">
        <v>8</v>
      </c>
      <c r="D234" t="s">
        <v>9</v>
      </c>
      <c r="E234" s="1">
        <v>6.5122844124992199</v>
      </c>
      <c r="F234" s="1">
        <v>6.5124224934030703</v>
      </c>
      <c r="G234" s="1">
        <v>15.4740790270967</v>
      </c>
      <c r="H234" s="1">
        <v>12.2320629200076</v>
      </c>
      <c r="I234" s="1">
        <v>21.986363439596001</v>
      </c>
      <c r="J234" s="50">
        <v>18.7444854134107</v>
      </c>
      <c r="N234" s="21"/>
      <c r="R234" s="21"/>
    </row>
    <row r="235" spans="1:18">
      <c r="A235" s="7" t="s">
        <v>110</v>
      </c>
      <c r="B235" t="s">
        <v>68</v>
      </c>
      <c r="C235" t="s">
        <v>10</v>
      </c>
      <c r="D235" t="s">
        <v>11</v>
      </c>
      <c r="E235" s="1">
        <v>0.24635755103403001</v>
      </c>
      <c r="F235" s="1">
        <v>0.17172462910355701</v>
      </c>
      <c r="G235" s="1">
        <v>2.2161950480091299</v>
      </c>
      <c r="H235" s="1">
        <v>2.12491545223003</v>
      </c>
      <c r="I235" s="1">
        <v>2.46255259904316</v>
      </c>
      <c r="J235" s="50">
        <v>2.2966400813335901</v>
      </c>
      <c r="N235" s="21"/>
      <c r="R235" s="21"/>
    </row>
    <row r="236" spans="1:18">
      <c r="A236" s="7" t="s">
        <v>110</v>
      </c>
      <c r="B236" t="s">
        <v>68</v>
      </c>
      <c r="C236" t="s">
        <v>12</v>
      </c>
      <c r="D236" t="s">
        <v>13</v>
      </c>
      <c r="E236" s="1">
        <v>3.6698780919301699</v>
      </c>
      <c r="F236" s="1">
        <v>0.53805439351334705</v>
      </c>
      <c r="G236" s="1">
        <v>1.24630450724736</v>
      </c>
      <c r="H236" s="1">
        <v>0.23003777437360801</v>
      </c>
      <c r="I236" s="1">
        <v>4.9161825991775201</v>
      </c>
      <c r="J236" s="50">
        <v>0.768092167886955</v>
      </c>
      <c r="N236" s="21"/>
      <c r="R236" s="21"/>
    </row>
    <row r="237" spans="1:18">
      <c r="A237" s="7" t="s">
        <v>110</v>
      </c>
      <c r="B237" t="s">
        <v>68</v>
      </c>
      <c r="C237" t="s">
        <v>14</v>
      </c>
      <c r="D237" t="s">
        <v>15</v>
      </c>
      <c r="E237" s="1">
        <v>0.31737386198911999</v>
      </c>
      <c r="F237" s="1">
        <v>0.34614566315947698</v>
      </c>
      <c r="G237" s="1">
        <v>8.0170071270688208</v>
      </c>
      <c r="H237" s="1">
        <v>4.9703598465841701</v>
      </c>
      <c r="I237" s="1">
        <v>8.3343809890579408</v>
      </c>
      <c r="J237" s="50">
        <v>5.3165055097436396</v>
      </c>
      <c r="N237" s="21"/>
      <c r="R237" s="21"/>
    </row>
    <row r="238" spans="1:18">
      <c r="A238" s="7" t="s">
        <v>110</v>
      </c>
      <c r="B238" t="s">
        <v>68</v>
      </c>
      <c r="C238" t="s">
        <v>16</v>
      </c>
      <c r="D238" t="s">
        <v>17</v>
      </c>
      <c r="E238" s="1">
        <v>57.950383406735497</v>
      </c>
      <c r="F238" s="1">
        <v>8.1306668469719003</v>
      </c>
      <c r="G238" s="1">
        <v>14.5912631000588</v>
      </c>
      <c r="H238" s="1">
        <v>2.3513037478179699</v>
      </c>
      <c r="I238" s="1">
        <v>72.541646506794294</v>
      </c>
      <c r="J238" s="50">
        <v>10.4819705947899</v>
      </c>
      <c r="N238" s="21"/>
      <c r="R238" s="21"/>
    </row>
    <row r="239" spans="1:18">
      <c r="A239" s="7" t="s">
        <v>110</v>
      </c>
      <c r="B239" t="s">
        <v>68</v>
      </c>
      <c r="C239" t="s">
        <v>18</v>
      </c>
      <c r="D239" t="s">
        <v>19</v>
      </c>
      <c r="E239" s="1">
        <v>83.401556408312501</v>
      </c>
      <c r="F239" s="1">
        <v>5.3949563254143298</v>
      </c>
      <c r="G239" s="1">
        <v>20.448034281198399</v>
      </c>
      <c r="H239" s="1">
        <v>3.3023289793724899</v>
      </c>
      <c r="I239" s="1">
        <v>103.849590689511</v>
      </c>
      <c r="J239" s="50">
        <v>8.6972853047868206</v>
      </c>
      <c r="N239" s="21"/>
      <c r="R239" s="21"/>
    </row>
    <row r="240" spans="1:18">
      <c r="A240" s="7" t="s">
        <v>110</v>
      </c>
      <c r="B240" t="s">
        <v>68</v>
      </c>
      <c r="C240" t="s">
        <v>20</v>
      </c>
      <c r="D240" t="s">
        <v>21</v>
      </c>
      <c r="E240" s="1">
        <v>8.0455577306756201</v>
      </c>
      <c r="F240" s="1">
        <v>1.28391426826496</v>
      </c>
      <c r="G240" s="1">
        <v>3.09594993783519</v>
      </c>
      <c r="H240" s="1">
        <v>0.62228853978872301</v>
      </c>
      <c r="I240" s="1">
        <v>11.141507668510799</v>
      </c>
      <c r="J240" s="50">
        <v>1.9062028080536799</v>
      </c>
      <c r="N240" s="21"/>
      <c r="R240" s="21"/>
    </row>
    <row r="241" spans="1:18">
      <c r="A241" s="7" t="s">
        <v>110</v>
      </c>
      <c r="B241" t="s">
        <v>68</v>
      </c>
      <c r="C241" t="s">
        <v>25</v>
      </c>
      <c r="D241" t="s">
        <v>26</v>
      </c>
      <c r="E241" s="1">
        <v>2.02382192818896E-2</v>
      </c>
      <c r="F241" s="1">
        <v>2.9011302419157101E-3</v>
      </c>
      <c r="G241" s="1">
        <v>2.7579882220651601E-2</v>
      </c>
      <c r="H241" s="1">
        <v>4.6597642675645801E-3</v>
      </c>
      <c r="I241" s="1">
        <v>4.7818101502541198E-2</v>
      </c>
      <c r="J241" s="50">
        <v>7.5608945094802898E-3</v>
      </c>
      <c r="N241" s="21"/>
      <c r="R241" s="21"/>
    </row>
    <row r="242" spans="1:18">
      <c r="A242" s="7" t="s">
        <v>110</v>
      </c>
      <c r="B242" t="s">
        <v>68</v>
      </c>
      <c r="C242" t="s">
        <v>22</v>
      </c>
      <c r="D242" t="s">
        <v>23</v>
      </c>
      <c r="E242" s="1">
        <v>13.3695951545011</v>
      </c>
      <c r="F242" s="1">
        <v>0.56323337338437995</v>
      </c>
      <c r="G242" s="1">
        <v>13.2024330463698</v>
      </c>
      <c r="H242" s="1">
        <v>0.48080987294551197</v>
      </c>
      <c r="I242" s="1">
        <v>26.5720282008709</v>
      </c>
      <c r="J242" s="50">
        <v>1.0440432463298901</v>
      </c>
      <c r="N242" s="21"/>
      <c r="R242" s="21"/>
    </row>
    <row r="243" spans="1:18">
      <c r="A243" s="7" t="s">
        <v>111</v>
      </c>
      <c r="B243" t="s">
        <v>68</v>
      </c>
      <c r="C243" t="s">
        <v>2</v>
      </c>
      <c r="D243" t="s">
        <v>3</v>
      </c>
      <c r="E243" s="1">
        <v>0.52745519743555402</v>
      </c>
      <c r="F243" s="1">
        <v>0.54512555668846496</v>
      </c>
      <c r="G243" s="1">
        <v>0.57734726878283504</v>
      </c>
      <c r="H243" s="1">
        <v>0.61029740903434104</v>
      </c>
      <c r="I243" s="1">
        <v>1.10480246621839</v>
      </c>
      <c r="J243" s="50">
        <v>1.1554229657228099</v>
      </c>
      <c r="N243" s="21"/>
      <c r="R243" s="21"/>
    </row>
    <row r="244" spans="1:18">
      <c r="A244" s="7" t="s">
        <v>111</v>
      </c>
      <c r="B244" t="s">
        <v>68</v>
      </c>
      <c r="C244" t="s">
        <v>4</v>
      </c>
      <c r="D244" t="s">
        <v>5</v>
      </c>
      <c r="E244" s="1">
        <v>0</v>
      </c>
      <c r="F244" s="1">
        <v>0</v>
      </c>
      <c r="G244" s="1">
        <v>0</v>
      </c>
      <c r="H244" s="1">
        <v>0</v>
      </c>
      <c r="I244" s="1">
        <v>0</v>
      </c>
      <c r="J244" s="50">
        <v>0</v>
      </c>
      <c r="N244" s="21"/>
      <c r="R244" s="21"/>
    </row>
    <row r="245" spans="1:18">
      <c r="A245" s="7" t="s">
        <v>111</v>
      </c>
      <c r="B245" t="s">
        <v>68</v>
      </c>
      <c r="C245" t="s">
        <v>6</v>
      </c>
      <c r="D245" t="s">
        <v>7</v>
      </c>
      <c r="E245" s="1">
        <v>1.1791533974633099</v>
      </c>
      <c r="F245" s="1">
        <v>2.6236768815854798</v>
      </c>
      <c r="G245" s="1">
        <v>8.0575430308330795E-2</v>
      </c>
      <c r="H245" s="1">
        <v>0.178755224841323</v>
      </c>
      <c r="I245" s="1">
        <v>1.2597288277716401</v>
      </c>
      <c r="J245" s="50">
        <v>2.8024321064267999</v>
      </c>
      <c r="N245" s="21"/>
      <c r="R245" s="21"/>
    </row>
    <row r="246" spans="1:18">
      <c r="A246" s="7" t="s">
        <v>111</v>
      </c>
      <c r="B246" t="s">
        <v>68</v>
      </c>
      <c r="C246" t="s">
        <v>8</v>
      </c>
      <c r="D246" t="s">
        <v>9</v>
      </c>
      <c r="E246" s="1">
        <v>1.97354752132975</v>
      </c>
      <c r="F246" s="1">
        <v>2.1452584666941301</v>
      </c>
      <c r="G246" s="1">
        <v>10.007536204182699</v>
      </c>
      <c r="H246" s="1">
        <v>8.9242309206419499</v>
      </c>
      <c r="I246" s="1">
        <v>11.9810837255125</v>
      </c>
      <c r="J246" s="50">
        <v>11.0694893873361</v>
      </c>
      <c r="N246" s="21"/>
      <c r="R246" s="21"/>
    </row>
    <row r="247" spans="1:18">
      <c r="A247" s="7" t="s">
        <v>111</v>
      </c>
      <c r="B247" t="s">
        <v>68</v>
      </c>
      <c r="C247" t="s">
        <v>10</v>
      </c>
      <c r="D247" t="s">
        <v>11</v>
      </c>
      <c r="E247" s="1">
        <v>6.1100611501004598E-2</v>
      </c>
      <c r="F247" s="1">
        <v>4.6880009389796799E-2</v>
      </c>
      <c r="G247" s="1">
        <v>0.78738903851598596</v>
      </c>
      <c r="H247" s="1">
        <v>1.05048689967978</v>
      </c>
      <c r="I247" s="1">
        <v>0.84848965001698995</v>
      </c>
      <c r="J247" s="50">
        <v>1.0973669090695799</v>
      </c>
      <c r="N247" s="21"/>
      <c r="R247" s="21"/>
    </row>
    <row r="248" spans="1:18">
      <c r="A248" s="7" t="s">
        <v>111</v>
      </c>
      <c r="B248" t="s">
        <v>68</v>
      </c>
      <c r="C248" t="s">
        <v>12</v>
      </c>
      <c r="D248" t="s">
        <v>13</v>
      </c>
      <c r="E248" s="1">
        <v>0.87003309418619001</v>
      </c>
      <c r="F248" s="1">
        <v>0.12794013971837601</v>
      </c>
      <c r="G248" s="1">
        <v>0.38625577960653801</v>
      </c>
      <c r="H248" s="1">
        <v>7.1714304552427596E-2</v>
      </c>
      <c r="I248" s="1">
        <v>1.25628887379273</v>
      </c>
      <c r="J248" s="50">
        <v>0.199654444270804</v>
      </c>
      <c r="N248" s="21"/>
      <c r="R248" s="21"/>
    </row>
    <row r="249" spans="1:18">
      <c r="A249" s="7" t="s">
        <v>111</v>
      </c>
      <c r="B249" t="s">
        <v>68</v>
      </c>
      <c r="C249" t="s">
        <v>14</v>
      </c>
      <c r="D249" t="s">
        <v>15</v>
      </c>
      <c r="E249" s="1">
        <v>8.3728344602293198E-2</v>
      </c>
      <c r="F249" s="1">
        <v>9.1404408472545703E-2</v>
      </c>
      <c r="G249" s="1">
        <v>1.42169018934721</v>
      </c>
      <c r="H249" s="1">
        <v>0.88073544399897796</v>
      </c>
      <c r="I249" s="1">
        <v>1.5054185339495001</v>
      </c>
      <c r="J249" s="50">
        <v>0.97213985247152401</v>
      </c>
      <c r="N249" s="21"/>
      <c r="R249" s="21"/>
    </row>
    <row r="250" spans="1:18">
      <c r="A250" s="7" t="s">
        <v>111</v>
      </c>
      <c r="B250" t="s">
        <v>68</v>
      </c>
      <c r="C250" t="s">
        <v>16</v>
      </c>
      <c r="D250" t="s">
        <v>17</v>
      </c>
      <c r="E250" s="1">
        <v>16.132394248312401</v>
      </c>
      <c r="F250" s="1">
        <v>2.2826814734955501</v>
      </c>
      <c r="G250" s="1">
        <v>3.2375078672688802</v>
      </c>
      <c r="H250" s="1">
        <v>0.45817338185233297</v>
      </c>
      <c r="I250" s="1">
        <v>19.369902115581301</v>
      </c>
      <c r="J250" s="50">
        <v>2.74085485534789</v>
      </c>
      <c r="N250" s="21"/>
      <c r="R250" s="21"/>
    </row>
    <row r="251" spans="1:18">
      <c r="A251" s="7" t="s">
        <v>111</v>
      </c>
      <c r="B251" t="s">
        <v>68</v>
      </c>
      <c r="C251" t="s">
        <v>18</v>
      </c>
      <c r="D251" t="s">
        <v>19</v>
      </c>
      <c r="E251" s="1">
        <v>15.966192898865</v>
      </c>
      <c r="F251" s="1">
        <v>1.03177572629392</v>
      </c>
      <c r="G251" s="1">
        <v>3.1283648902206602</v>
      </c>
      <c r="H251" s="1">
        <v>0.50243842368401304</v>
      </c>
      <c r="I251" s="1">
        <v>19.094557789085702</v>
      </c>
      <c r="J251" s="50">
        <v>1.53421414997793</v>
      </c>
      <c r="N251" s="21"/>
      <c r="R251" s="21"/>
    </row>
    <row r="252" spans="1:18">
      <c r="A252" s="7" t="s">
        <v>111</v>
      </c>
      <c r="B252" t="s">
        <v>68</v>
      </c>
      <c r="C252" t="s">
        <v>20</v>
      </c>
      <c r="D252" t="s">
        <v>21</v>
      </c>
      <c r="E252" s="1">
        <v>2.4043274731105</v>
      </c>
      <c r="F252" s="1">
        <v>0.38305239065511498</v>
      </c>
      <c r="G252" s="1">
        <v>1.9332832294716</v>
      </c>
      <c r="H252" s="1">
        <v>0.38843990414569401</v>
      </c>
      <c r="I252" s="1">
        <v>4.3376107025820998</v>
      </c>
      <c r="J252" s="50">
        <v>0.77149229480080905</v>
      </c>
      <c r="N252" s="21"/>
      <c r="R252" s="21"/>
    </row>
    <row r="253" spans="1:18">
      <c r="A253" s="7" t="s">
        <v>111</v>
      </c>
      <c r="B253" t="s">
        <v>68</v>
      </c>
      <c r="C253" t="s">
        <v>25</v>
      </c>
      <c r="D253" t="s">
        <v>26</v>
      </c>
      <c r="E253" s="1">
        <v>4.0811330001259399E-3</v>
      </c>
      <c r="F253" s="1">
        <v>5.9099376681872695E-4</v>
      </c>
      <c r="G253" s="1">
        <v>0</v>
      </c>
      <c r="H253" s="1">
        <v>0</v>
      </c>
      <c r="I253" s="1">
        <v>4.0811330001259399E-3</v>
      </c>
      <c r="J253" s="50">
        <v>5.9099376681872695E-4</v>
      </c>
      <c r="N253" s="21"/>
      <c r="R253" s="21"/>
    </row>
    <row r="254" spans="1:18">
      <c r="A254" s="7" t="s">
        <v>111</v>
      </c>
      <c r="B254" t="s">
        <v>68</v>
      </c>
      <c r="C254" t="s">
        <v>22</v>
      </c>
      <c r="D254" t="s">
        <v>23</v>
      </c>
      <c r="E254" s="1">
        <v>2.05951166318019</v>
      </c>
      <c r="F254" s="1">
        <v>8.6401846544388303E-2</v>
      </c>
      <c r="G254" s="1">
        <v>0.93973255239393405</v>
      </c>
      <c r="H254" s="1">
        <v>3.3991561200787501E-2</v>
      </c>
      <c r="I254" s="1">
        <v>2.9992442155741199</v>
      </c>
      <c r="J254" s="50">
        <v>0.120393407745176</v>
      </c>
      <c r="N254" s="21"/>
      <c r="R254" s="21"/>
    </row>
    <row r="255" spans="1:18">
      <c r="A255" s="7" t="s">
        <v>112</v>
      </c>
      <c r="B255" t="s">
        <v>68</v>
      </c>
      <c r="C255" t="s">
        <v>2</v>
      </c>
      <c r="D255" t="s">
        <v>3</v>
      </c>
      <c r="E255" s="1">
        <v>0.33275976953352598</v>
      </c>
      <c r="F255" s="1">
        <v>0.34438196653862302</v>
      </c>
      <c r="G255" s="1">
        <v>0.15270909723034001</v>
      </c>
      <c r="H255" s="1">
        <v>0.173926331523127</v>
      </c>
      <c r="I255" s="1">
        <v>0.48546886676386602</v>
      </c>
      <c r="J255" s="50">
        <v>0.51830829806175005</v>
      </c>
      <c r="N255" s="21"/>
      <c r="R255" s="21"/>
    </row>
    <row r="256" spans="1:18">
      <c r="A256" s="7" t="s">
        <v>112</v>
      </c>
      <c r="B256" t="s">
        <v>68</v>
      </c>
      <c r="C256" t="s">
        <v>4</v>
      </c>
      <c r="D256" t="s">
        <v>5</v>
      </c>
      <c r="E256" s="1">
        <v>0</v>
      </c>
      <c r="F256" s="1">
        <v>0</v>
      </c>
      <c r="G256" s="1">
        <v>0</v>
      </c>
      <c r="H256" s="1">
        <v>0</v>
      </c>
      <c r="I256" s="1">
        <v>0</v>
      </c>
      <c r="J256" s="50">
        <v>0</v>
      </c>
      <c r="N256" s="21"/>
      <c r="R256" s="21"/>
    </row>
    <row r="257" spans="1:18">
      <c r="A257" s="7" t="s">
        <v>112</v>
      </c>
      <c r="B257" t="s">
        <v>68</v>
      </c>
      <c r="C257" t="s">
        <v>6</v>
      </c>
      <c r="D257" t="s">
        <v>7</v>
      </c>
      <c r="E257" s="1">
        <v>1.4136019291302599</v>
      </c>
      <c r="F257" s="1">
        <v>3.1265675104012902</v>
      </c>
      <c r="G257" s="1">
        <v>2.5896491515622799E-2</v>
      </c>
      <c r="H257" s="1">
        <v>5.7460202304807799E-2</v>
      </c>
      <c r="I257" s="1">
        <v>1.4394984206458801</v>
      </c>
      <c r="J257" s="50">
        <v>3.1840277127060999</v>
      </c>
      <c r="N257" s="21"/>
      <c r="R257" s="21"/>
    </row>
    <row r="258" spans="1:18">
      <c r="A258" s="7" t="s">
        <v>112</v>
      </c>
      <c r="B258" t="s">
        <v>68</v>
      </c>
      <c r="C258" t="s">
        <v>8</v>
      </c>
      <c r="D258" t="s">
        <v>9</v>
      </c>
      <c r="E258" s="1">
        <v>1.9112683731857301</v>
      </c>
      <c r="F258" s="1">
        <v>1.98809399058323</v>
      </c>
      <c r="G258" s="1">
        <v>8.7147204311131805</v>
      </c>
      <c r="H258" s="1">
        <v>7.3648247600644297</v>
      </c>
      <c r="I258" s="1">
        <v>10.625988804298901</v>
      </c>
      <c r="J258" s="50">
        <v>9.3529187506476497</v>
      </c>
      <c r="N258" s="21"/>
      <c r="R258" s="21"/>
    </row>
    <row r="259" spans="1:18">
      <c r="A259" s="7" t="s">
        <v>112</v>
      </c>
      <c r="B259" t="s">
        <v>68</v>
      </c>
      <c r="C259" t="s">
        <v>10</v>
      </c>
      <c r="D259" t="s">
        <v>11</v>
      </c>
      <c r="E259" s="1">
        <v>5.44494600396737E-2</v>
      </c>
      <c r="F259" s="1">
        <v>3.7555251831634898E-2</v>
      </c>
      <c r="G259" s="1">
        <v>0.41915495658873297</v>
      </c>
      <c r="H259" s="1">
        <v>0.52393057324483605</v>
      </c>
      <c r="I259" s="1">
        <v>0.47360441662840702</v>
      </c>
      <c r="J259" s="50">
        <v>0.56148582507647105</v>
      </c>
      <c r="N259" s="21"/>
      <c r="R259" s="21"/>
    </row>
    <row r="260" spans="1:18">
      <c r="A260" s="7" t="s">
        <v>112</v>
      </c>
      <c r="B260" t="s">
        <v>68</v>
      </c>
      <c r="C260" t="s">
        <v>12</v>
      </c>
      <c r="D260" t="s">
        <v>13</v>
      </c>
      <c r="E260" s="1">
        <v>0.71100098151500701</v>
      </c>
      <c r="F260" s="1">
        <v>0.10405019261278101</v>
      </c>
      <c r="G260" s="1">
        <v>0.110218902000814</v>
      </c>
      <c r="H260" s="1">
        <v>2.0353888956198898E-2</v>
      </c>
      <c r="I260" s="1">
        <v>0.82121988351582098</v>
      </c>
      <c r="J260" s="50">
        <v>0.12440408156898</v>
      </c>
      <c r="N260" s="21"/>
      <c r="R260" s="21"/>
    </row>
    <row r="261" spans="1:18">
      <c r="A261" s="7" t="s">
        <v>112</v>
      </c>
      <c r="B261" t="s">
        <v>68</v>
      </c>
      <c r="C261" t="s">
        <v>14</v>
      </c>
      <c r="D261" t="s">
        <v>15</v>
      </c>
      <c r="E261" s="1">
        <v>7.8735551327497502E-2</v>
      </c>
      <c r="F261" s="1">
        <v>8.5377752501333198E-2</v>
      </c>
      <c r="G261" s="1">
        <v>1.46522138667404</v>
      </c>
      <c r="H261" s="1">
        <v>0.90336024617024102</v>
      </c>
      <c r="I261" s="1">
        <v>1.5439569380015301</v>
      </c>
      <c r="J261" s="50">
        <v>0.98873799867157497</v>
      </c>
      <c r="N261" s="21"/>
      <c r="R261" s="21"/>
    </row>
    <row r="262" spans="1:18">
      <c r="A262" s="7" t="s">
        <v>112</v>
      </c>
      <c r="B262" t="s">
        <v>68</v>
      </c>
      <c r="C262" t="s">
        <v>16</v>
      </c>
      <c r="D262" t="s">
        <v>17</v>
      </c>
      <c r="E262" s="1">
        <v>12.2877571047229</v>
      </c>
      <c r="F262" s="1">
        <v>1.8233811540195699</v>
      </c>
      <c r="G262" s="1">
        <v>5.4732181889107396</v>
      </c>
      <c r="H262" s="1">
        <v>0.86927582356743005</v>
      </c>
      <c r="I262" s="1">
        <v>17.760975293633599</v>
      </c>
      <c r="J262" s="50">
        <v>2.6926569775870002</v>
      </c>
      <c r="N262" s="21"/>
      <c r="R262" s="21"/>
    </row>
    <row r="263" spans="1:18">
      <c r="A263" s="7" t="s">
        <v>112</v>
      </c>
      <c r="B263" t="s">
        <v>68</v>
      </c>
      <c r="C263" t="s">
        <v>18</v>
      </c>
      <c r="D263" t="s">
        <v>19</v>
      </c>
      <c r="E263" s="1">
        <v>18.900113358139599</v>
      </c>
      <c r="F263" s="1">
        <v>1.2243103048172901</v>
      </c>
      <c r="G263" s="1">
        <v>4.5562582852704701</v>
      </c>
      <c r="H263" s="1">
        <v>0.73561130792904506</v>
      </c>
      <c r="I263" s="1">
        <v>23.456371643410101</v>
      </c>
      <c r="J263" s="50">
        <v>1.9599216127463399</v>
      </c>
      <c r="N263" s="21"/>
      <c r="R263" s="21"/>
    </row>
    <row r="264" spans="1:18">
      <c r="A264" s="7" t="s">
        <v>112</v>
      </c>
      <c r="B264" t="s">
        <v>68</v>
      </c>
      <c r="C264" t="s">
        <v>20</v>
      </c>
      <c r="D264" t="s">
        <v>21</v>
      </c>
      <c r="E264" s="1">
        <v>3.9990619062264501</v>
      </c>
      <c r="F264" s="1">
        <v>0.63622876554175301</v>
      </c>
      <c r="G264" s="1">
        <v>1.9140024271232501</v>
      </c>
      <c r="H264" s="1">
        <v>0.38450974575159003</v>
      </c>
      <c r="I264" s="1">
        <v>5.9130643333497002</v>
      </c>
      <c r="J264" s="50">
        <v>1.02073851129334</v>
      </c>
      <c r="N264" s="21"/>
      <c r="R264" s="21"/>
    </row>
    <row r="265" spans="1:18">
      <c r="A265" s="7" t="s">
        <v>112</v>
      </c>
      <c r="B265" t="s">
        <v>68</v>
      </c>
      <c r="C265" t="s">
        <v>25</v>
      </c>
      <c r="D265" t="s">
        <v>26</v>
      </c>
      <c r="E265" s="1">
        <v>4.2590702136361498E-3</v>
      </c>
      <c r="F265" s="1">
        <v>6.1868344272222799E-4</v>
      </c>
      <c r="G265" s="1">
        <v>2.9186690621678699E-2</v>
      </c>
      <c r="H265" s="1">
        <v>4.4534105477327104E-3</v>
      </c>
      <c r="I265" s="1">
        <v>3.3445760835314801E-2</v>
      </c>
      <c r="J265" s="50">
        <v>5.0720939904549296E-3</v>
      </c>
      <c r="N265" s="21"/>
      <c r="R265" s="21"/>
    </row>
    <row r="266" spans="1:18">
      <c r="A266" s="7" t="s">
        <v>112</v>
      </c>
      <c r="B266" t="s">
        <v>68</v>
      </c>
      <c r="C266" t="s">
        <v>22</v>
      </c>
      <c r="D266" t="s">
        <v>23</v>
      </c>
      <c r="E266" s="1">
        <v>3.2799092170931399</v>
      </c>
      <c r="F266" s="1">
        <v>0.13762354009199099</v>
      </c>
      <c r="G266" s="1">
        <v>3.3315864944166802</v>
      </c>
      <c r="H266" s="1">
        <v>0.120155897827008</v>
      </c>
      <c r="I266" s="1">
        <v>6.6114957115098196</v>
      </c>
      <c r="J266" s="50">
        <v>0.25777943791899899</v>
      </c>
      <c r="N266" s="21"/>
      <c r="R266" s="21"/>
    </row>
    <row r="267" spans="1:18">
      <c r="A267" s="7" t="s">
        <v>113</v>
      </c>
      <c r="B267" t="s">
        <v>68</v>
      </c>
      <c r="C267" t="s">
        <v>2</v>
      </c>
      <c r="D267" t="s">
        <v>3</v>
      </c>
      <c r="E267" s="1">
        <v>0.105543562638049</v>
      </c>
      <c r="F267" s="1">
        <v>0.110182061109279</v>
      </c>
      <c r="G267" s="1">
        <v>2.3620491513642899E-2</v>
      </c>
      <c r="H267" s="1">
        <v>1.93012919915885E-2</v>
      </c>
      <c r="I267" s="1">
        <v>0.12916405415169199</v>
      </c>
      <c r="J267" s="50">
        <v>0.129483353100868</v>
      </c>
      <c r="N267" s="21"/>
      <c r="R267" s="21"/>
    </row>
    <row r="268" spans="1:18">
      <c r="A268" s="7" t="s">
        <v>113</v>
      </c>
      <c r="B268" t="s">
        <v>68</v>
      </c>
      <c r="C268" t="s">
        <v>4</v>
      </c>
      <c r="D268" t="s">
        <v>5</v>
      </c>
      <c r="E268" s="1">
        <v>0</v>
      </c>
      <c r="F268" s="1">
        <v>0</v>
      </c>
      <c r="G268" s="1">
        <v>7.2993116889206594E-2</v>
      </c>
      <c r="H268" s="1">
        <v>1.34879171130484</v>
      </c>
      <c r="I268" s="1">
        <v>7.2993116889206594E-2</v>
      </c>
      <c r="J268" s="50">
        <v>1.34879171130484</v>
      </c>
      <c r="N268" s="21"/>
      <c r="R268" s="21"/>
    </row>
    <row r="269" spans="1:18">
      <c r="A269" s="7" t="s">
        <v>113</v>
      </c>
      <c r="B269" t="s">
        <v>68</v>
      </c>
      <c r="C269" t="s">
        <v>6</v>
      </c>
      <c r="D269" t="s">
        <v>7</v>
      </c>
      <c r="E269" s="1">
        <v>0.86578957025988401</v>
      </c>
      <c r="F269" s="1">
        <v>1.87750419095097</v>
      </c>
      <c r="G269" s="1">
        <v>4.7404223424155102E-2</v>
      </c>
      <c r="H269" s="1">
        <v>0.105054900330334</v>
      </c>
      <c r="I269" s="1">
        <v>0.91319379368403897</v>
      </c>
      <c r="J269" s="50">
        <v>1.9825590912813</v>
      </c>
      <c r="N269" s="21"/>
      <c r="R269" s="21"/>
    </row>
    <row r="270" spans="1:18">
      <c r="A270" s="7" t="s">
        <v>113</v>
      </c>
      <c r="B270" t="s">
        <v>68</v>
      </c>
      <c r="C270" t="s">
        <v>8</v>
      </c>
      <c r="D270" t="s">
        <v>9</v>
      </c>
      <c r="E270" s="1">
        <v>0.36368453907855303</v>
      </c>
      <c r="F270" s="1">
        <v>0.34524535537656098</v>
      </c>
      <c r="G270" s="1">
        <v>2.9722729038598E-2</v>
      </c>
      <c r="H270" s="1">
        <v>1.6640571336642599E-2</v>
      </c>
      <c r="I270" s="1">
        <v>0.39340726811715099</v>
      </c>
      <c r="J270" s="50">
        <v>0.36188592671320402</v>
      </c>
      <c r="N270" s="21"/>
      <c r="R270" s="21"/>
    </row>
    <row r="271" spans="1:18">
      <c r="A271" s="7" t="s">
        <v>113</v>
      </c>
      <c r="B271" t="s">
        <v>68</v>
      </c>
      <c r="C271" t="s">
        <v>10</v>
      </c>
      <c r="D271" t="s">
        <v>11</v>
      </c>
      <c r="E271" s="1">
        <v>2.41389920528923E-2</v>
      </c>
      <c r="F271" s="1">
        <v>1.28792026412793E-2</v>
      </c>
      <c r="G271" s="1">
        <v>5.12622600737975E-2</v>
      </c>
      <c r="H271" s="1">
        <v>2.4304188702373299E-2</v>
      </c>
      <c r="I271" s="1">
        <v>7.5401252126689799E-2</v>
      </c>
      <c r="J271" s="50">
        <v>3.7183391343652603E-2</v>
      </c>
      <c r="N271" s="21"/>
      <c r="R271" s="21"/>
    </row>
    <row r="272" spans="1:18">
      <c r="A272" s="7" t="s">
        <v>113</v>
      </c>
      <c r="B272" t="s">
        <v>68</v>
      </c>
      <c r="C272" t="s">
        <v>12</v>
      </c>
      <c r="D272" t="s">
        <v>13</v>
      </c>
      <c r="E272" s="1">
        <v>0.413406923196105</v>
      </c>
      <c r="F272" s="1">
        <v>6.2046417062870403E-2</v>
      </c>
      <c r="G272" s="1">
        <v>4.4735577666203299E-2</v>
      </c>
      <c r="H272" s="1">
        <v>8.2028903937252703E-3</v>
      </c>
      <c r="I272" s="1">
        <v>0.45814250086230901</v>
      </c>
      <c r="J272" s="50">
        <v>7.0249307456595703E-2</v>
      </c>
      <c r="N272" s="21"/>
      <c r="R272" s="21"/>
    </row>
    <row r="273" spans="1:18">
      <c r="A273" s="7" t="s">
        <v>113</v>
      </c>
      <c r="B273" t="s">
        <v>68</v>
      </c>
      <c r="C273" t="s">
        <v>14</v>
      </c>
      <c r="D273" t="s">
        <v>15</v>
      </c>
      <c r="E273" s="1">
        <v>2.2174183525784999E-2</v>
      </c>
      <c r="F273" s="1">
        <v>2.4341450075006502E-2</v>
      </c>
      <c r="G273" s="1">
        <v>3.3202607091619998E-2</v>
      </c>
      <c r="H273" s="1">
        <v>1.9196901674773299E-2</v>
      </c>
      <c r="I273" s="1">
        <v>5.5376790617404997E-2</v>
      </c>
      <c r="J273" s="50">
        <v>4.3538351749779797E-2</v>
      </c>
      <c r="N273" s="21"/>
      <c r="R273" s="21"/>
    </row>
    <row r="274" spans="1:18">
      <c r="A274" s="7" t="s">
        <v>113</v>
      </c>
      <c r="B274" t="s">
        <v>68</v>
      </c>
      <c r="C274" t="s">
        <v>16</v>
      </c>
      <c r="D274" t="s">
        <v>17</v>
      </c>
      <c r="E274" s="1">
        <v>3.03747365801327</v>
      </c>
      <c r="F274" s="1">
        <v>0.44508970433810902</v>
      </c>
      <c r="G274" s="1">
        <v>0.297538801444653</v>
      </c>
      <c r="H274" s="1">
        <v>6.1048040114547099E-2</v>
      </c>
      <c r="I274" s="1">
        <v>3.33501245945792</v>
      </c>
      <c r="J274" s="50">
        <v>0.50613774445265602</v>
      </c>
      <c r="N274" s="21"/>
      <c r="R274" s="21"/>
    </row>
    <row r="275" spans="1:18">
      <c r="A275" s="7" t="s">
        <v>113</v>
      </c>
      <c r="B275" t="s">
        <v>68</v>
      </c>
      <c r="C275" t="s">
        <v>18</v>
      </c>
      <c r="D275" t="s">
        <v>19</v>
      </c>
      <c r="E275" s="1">
        <v>8.4091435716329208</v>
      </c>
      <c r="F275" s="1">
        <v>0.55283766097026699</v>
      </c>
      <c r="G275" s="1">
        <v>4.6993594621355301</v>
      </c>
      <c r="H275" s="1">
        <v>0.78095704928801501</v>
      </c>
      <c r="I275" s="1">
        <v>13.1085030337685</v>
      </c>
      <c r="J275" s="50">
        <v>1.3337947102582799</v>
      </c>
      <c r="N275" s="21"/>
      <c r="R275" s="21"/>
    </row>
    <row r="276" spans="1:18">
      <c r="A276" s="7" t="s">
        <v>113</v>
      </c>
      <c r="B276" t="s">
        <v>68</v>
      </c>
      <c r="C276" t="s">
        <v>20</v>
      </c>
      <c r="D276" t="s">
        <v>21</v>
      </c>
      <c r="E276" s="1">
        <v>0.60343847838551101</v>
      </c>
      <c r="F276" s="1">
        <v>9.7048143270931905E-2</v>
      </c>
      <c r="G276" s="1">
        <v>4.9678767744224903E-2</v>
      </c>
      <c r="H276" s="1">
        <v>1.0015010309214501E-2</v>
      </c>
      <c r="I276" s="1">
        <v>0.65311724612973598</v>
      </c>
      <c r="J276" s="50">
        <v>0.10706315358014599</v>
      </c>
      <c r="N276" s="21"/>
      <c r="R276" s="21"/>
    </row>
    <row r="277" spans="1:18">
      <c r="A277" s="7" t="s">
        <v>113</v>
      </c>
      <c r="B277" t="s">
        <v>68</v>
      </c>
      <c r="C277" t="s">
        <v>25</v>
      </c>
      <c r="D277" t="s">
        <v>26</v>
      </c>
      <c r="E277" s="1">
        <v>7.5379037567607204E-3</v>
      </c>
      <c r="F277" s="1">
        <v>1.0168506238102601E-3</v>
      </c>
      <c r="G277" s="1">
        <v>0</v>
      </c>
      <c r="H277" s="1">
        <v>0</v>
      </c>
      <c r="I277" s="1">
        <v>7.5379037567607204E-3</v>
      </c>
      <c r="J277" s="50">
        <v>1.0168506238102601E-3</v>
      </c>
      <c r="N277" s="21"/>
      <c r="R277" s="21"/>
    </row>
    <row r="278" spans="1:18">
      <c r="A278" s="7" t="s">
        <v>113</v>
      </c>
      <c r="B278" t="s">
        <v>68</v>
      </c>
      <c r="C278" t="s">
        <v>22</v>
      </c>
      <c r="D278" t="s">
        <v>23</v>
      </c>
      <c r="E278" s="1">
        <v>1.96090300866041</v>
      </c>
      <c r="F278" s="1">
        <v>8.4318825613839493E-2</v>
      </c>
      <c r="G278" s="1">
        <v>1.3588562854728701</v>
      </c>
      <c r="H278" s="1">
        <v>5.1875140155691397E-2</v>
      </c>
      <c r="I278" s="1">
        <v>3.3197592941332799</v>
      </c>
      <c r="J278" s="50">
        <v>0.13619396576953099</v>
      </c>
      <c r="N278" s="21"/>
      <c r="R278" s="21"/>
    </row>
    <row r="279" spans="1:18">
      <c r="A279" s="7" t="s">
        <v>114</v>
      </c>
      <c r="B279" t="s">
        <v>68</v>
      </c>
      <c r="C279" t="s">
        <v>2</v>
      </c>
      <c r="D279" t="s">
        <v>3</v>
      </c>
      <c r="E279" s="1">
        <v>0.144137304731322</v>
      </c>
      <c r="F279" s="1">
        <v>0.14893072303636501</v>
      </c>
      <c r="G279" s="1">
        <v>0.220090490518701</v>
      </c>
      <c r="H279" s="1">
        <v>0.150015887819029</v>
      </c>
      <c r="I279" s="1">
        <v>0.36422779525002302</v>
      </c>
      <c r="J279" s="50">
        <v>0.29894661085539498</v>
      </c>
      <c r="N279" s="21"/>
      <c r="R279" s="21"/>
    </row>
    <row r="280" spans="1:18">
      <c r="A280" s="7" t="s">
        <v>114</v>
      </c>
      <c r="B280" t="s">
        <v>68</v>
      </c>
      <c r="C280" t="s">
        <v>4</v>
      </c>
      <c r="D280" t="s">
        <v>5</v>
      </c>
      <c r="E280" s="1">
        <v>0</v>
      </c>
      <c r="F280" s="1">
        <v>0</v>
      </c>
      <c r="G280" s="1">
        <v>0</v>
      </c>
      <c r="H280" s="1">
        <v>0</v>
      </c>
      <c r="I280" s="1">
        <v>0</v>
      </c>
      <c r="J280" s="50">
        <v>0</v>
      </c>
      <c r="N280" s="21"/>
      <c r="R280" s="21"/>
    </row>
    <row r="281" spans="1:18">
      <c r="A281" s="7" t="s">
        <v>114</v>
      </c>
      <c r="B281" t="s">
        <v>68</v>
      </c>
      <c r="C281" t="s">
        <v>6</v>
      </c>
      <c r="D281" t="s">
        <v>7</v>
      </c>
      <c r="E281" s="1">
        <v>0.75381768660183401</v>
      </c>
      <c r="F281" s="1">
        <v>1.5709542621583501</v>
      </c>
      <c r="G281" s="1">
        <v>4.7825717366427897E-4</v>
      </c>
      <c r="H281" s="1">
        <v>1.06078729244163E-3</v>
      </c>
      <c r="I281" s="1">
        <v>0.75429594377549802</v>
      </c>
      <c r="J281" s="50">
        <v>1.5720150494507901</v>
      </c>
      <c r="N281" s="21"/>
      <c r="R281" s="21"/>
    </row>
    <row r="282" spans="1:18">
      <c r="A282" s="7" t="s">
        <v>114</v>
      </c>
      <c r="B282" t="s">
        <v>68</v>
      </c>
      <c r="C282" t="s">
        <v>8</v>
      </c>
      <c r="D282" t="s">
        <v>9</v>
      </c>
      <c r="E282" s="1">
        <v>0.74503589052600705</v>
      </c>
      <c r="F282" s="1">
        <v>0.78128224369451604</v>
      </c>
      <c r="G282" s="1">
        <v>5.3343665868763104</v>
      </c>
      <c r="H282" s="1">
        <v>4.8479887228071998</v>
      </c>
      <c r="I282" s="1">
        <v>6.0794024774023097</v>
      </c>
      <c r="J282" s="50">
        <v>5.6292709665017098</v>
      </c>
      <c r="N282" s="21"/>
      <c r="R282" s="21"/>
    </row>
    <row r="283" spans="1:18">
      <c r="A283" s="7" t="s">
        <v>114</v>
      </c>
      <c r="B283" t="s">
        <v>68</v>
      </c>
      <c r="C283" t="s">
        <v>10</v>
      </c>
      <c r="D283" t="s">
        <v>11</v>
      </c>
      <c r="E283" s="1">
        <v>1.9620325395507301E-2</v>
      </c>
      <c r="F283" s="1">
        <v>1.73625237870767E-2</v>
      </c>
      <c r="G283" s="1">
        <v>0.17966507260140199</v>
      </c>
      <c r="H283" s="1">
        <v>0.37312891754558403</v>
      </c>
      <c r="I283" s="1">
        <v>0.199285397996909</v>
      </c>
      <c r="J283" s="50">
        <v>0.390491441332661</v>
      </c>
      <c r="N283" s="21"/>
      <c r="R283" s="21"/>
    </row>
    <row r="284" spans="1:18">
      <c r="A284" s="7" t="s">
        <v>114</v>
      </c>
      <c r="B284" t="s">
        <v>68</v>
      </c>
      <c r="C284" t="s">
        <v>12</v>
      </c>
      <c r="D284" t="s">
        <v>13</v>
      </c>
      <c r="E284" s="1">
        <v>0.26328691660346998</v>
      </c>
      <c r="F284" s="1">
        <v>3.8428099016461402E-2</v>
      </c>
      <c r="G284" s="1">
        <v>0.229507553392894</v>
      </c>
      <c r="H284" s="1">
        <v>4.2972122696657601E-2</v>
      </c>
      <c r="I284" s="1">
        <v>0.492794469996364</v>
      </c>
      <c r="J284" s="50">
        <v>8.1400221713119003E-2</v>
      </c>
      <c r="N284" s="21"/>
      <c r="R284" s="21"/>
    </row>
    <row r="285" spans="1:18">
      <c r="A285" s="7" t="s">
        <v>114</v>
      </c>
      <c r="B285" t="s">
        <v>68</v>
      </c>
      <c r="C285" t="s">
        <v>14</v>
      </c>
      <c r="D285" t="s">
        <v>15</v>
      </c>
      <c r="E285" s="1">
        <v>2.1345826936023601E-2</v>
      </c>
      <c r="F285" s="1">
        <v>2.3674533709885901E-2</v>
      </c>
      <c r="G285" s="1">
        <v>0.150977646938002</v>
      </c>
      <c r="H285" s="1">
        <v>9.2588078116721498E-2</v>
      </c>
      <c r="I285" s="1">
        <v>0.172323473874025</v>
      </c>
      <c r="J285" s="50">
        <v>0.11626261182660701</v>
      </c>
      <c r="N285" s="21"/>
      <c r="R285" s="21"/>
    </row>
    <row r="286" spans="1:18">
      <c r="A286" s="7" t="s">
        <v>114</v>
      </c>
      <c r="B286" t="s">
        <v>68</v>
      </c>
      <c r="C286" t="s">
        <v>16</v>
      </c>
      <c r="D286" t="s">
        <v>17</v>
      </c>
      <c r="E286" s="1">
        <v>3.4875655938313099</v>
      </c>
      <c r="F286" s="1">
        <v>0.50263080017082995</v>
      </c>
      <c r="G286" s="1">
        <v>0.41404875618946402</v>
      </c>
      <c r="H286" s="1">
        <v>5.1996121705420797E-2</v>
      </c>
      <c r="I286" s="1">
        <v>3.9016143500207798</v>
      </c>
      <c r="J286" s="50">
        <v>0.55462692187624996</v>
      </c>
      <c r="N286" s="21"/>
      <c r="R286" s="21"/>
    </row>
    <row r="287" spans="1:18">
      <c r="A287" s="7" t="s">
        <v>114</v>
      </c>
      <c r="B287" t="s">
        <v>68</v>
      </c>
      <c r="C287" t="s">
        <v>18</v>
      </c>
      <c r="D287" t="s">
        <v>19</v>
      </c>
      <c r="E287" s="1">
        <v>5.6139830617784403</v>
      </c>
      <c r="F287" s="1">
        <v>0.36326402766063798</v>
      </c>
      <c r="G287" s="1">
        <v>1.6700876409819001</v>
      </c>
      <c r="H287" s="1">
        <v>0.26732227941002901</v>
      </c>
      <c r="I287" s="1">
        <v>7.2840707027603404</v>
      </c>
      <c r="J287" s="50">
        <v>0.63058630707066698</v>
      </c>
      <c r="N287" s="21"/>
      <c r="R287" s="21"/>
    </row>
    <row r="288" spans="1:18">
      <c r="A288" s="7" t="s">
        <v>114</v>
      </c>
      <c r="B288" t="s">
        <v>68</v>
      </c>
      <c r="C288" t="s">
        <v>20</v>
      </c>
      <c r="D288" t="s">
        <v>21</v>
      </c>
      <c r="E288" s="1">
        <v>0.71096866519070601</v>
      </c>
      <c r="F288" s="1">
        <v>0.113195337070135</v>
      </c>
      <c r="G288" s="1">
        <v>0.36313191139669498</v>
      </c>
      <c r="H288" s="1">
        <v>7.2926972022152994E-2</v>
      </c>
      <c r="I288" s="1">
        <v>1.0741005765874001</v>
      </c>
      <c r="J288" s="50">
        <v>0.186122309092288</v>
      </c>
      <c r="N288" s="21"/>
      <c r="R288" s="21"/>
    </row>
    <row r="289" spans="1:18">
      <c r="A289" s="7" t="s">
        <v>114</v>
      </c>
      <c r="B289" t="s">
        <v>68</v>
      </c>
      <c r="C289" t="s">
        <v>25</v>
      </c>
      <c r="D289" t="s">
        <v>26</v>
      </c>
      <c r="E289" s="1">
        <v>3.1792779641215E-3</v>
      </c>
      <c r="F289" s="1">
        <v>4.6679966676020299E-4</v>
      </c>
      <c r="G289" s="1">
        <v>3.6774117835788003E-2</v>
      </c>
      <c r="H289" s="1">
        <v>4.8220784851030103E-3</v>
      </c>
      <c r="I289" s="1">
        <v>3.9953395799909502E-2</v>
      </c>
      <c r="J289" s="50">
        <v>5.2888781518632098E-3</v>
      </c>
      <c r="N289" s="21"/>
      <c r="R289" s="21"/>
    </row>
    <row r="290" spans="1:18">
      <c r="A290" s="7" t="s">
        <v>114</v>
      </c>
      <c r="B290" t="s">
        <v>68</v>
      </c>
      <c r="C290" t="s">
        <v>22</v>
      </c>
      <c r="D290" t="s">
        <v>23</v>
      </c>
      <c r="E290" s="1">
        <v>1.18503393021516</v>
      </c>
      <c r="F290" s="1">
        <v>4.9553905064480701E-2</v>
      </c>
      <c r="G290" s="1">
        <v>0.49102778794078</v>
      </c>
      <c r="H290" s="1">
        <v>1.7811340324130499E-2</v>
      </c>
      <c r="I290" s="1">
        <v>1.6760617181559401</v>
      </c>
      <c r="J290" s="50">
        <v>6.7365245388611203E-2</v>
      </c>
      <c r="N290" s="21"/>
      <c r="R290" s="21"/>
    </row>
    <row r="291" spans="1:18">
      <c r="A291" s="7" t="s">
        <v>115</v>
      </c>
      <c r="B291" t="s">
        <v>68</v>
      </c>
      <c r="C291" t="s">
        <v>2</v>
      </c>
      <c r="D291" t="s">
        <v>3</v>
      </c>
      <c r="E291" s="1">
        <v>0.30481971584453199</v>
      </c>
      <c r="F291" s="1">
        <v>0.31259622882362398</v>
      </c>
      <c r="G291" s="1">
        <v>1.0107880442975199</v>
      </c>
      <c r="H291" s="1">
        <v>1.18692069662291</v>
      </c>
      <c r="I291" s="1">
        <v>1.3156077601420499</v>
      </c>
      <c r="J291" s="50">
        <v>1.4995169254465399</v>
      </c>
      <c r="N291" s="21"/>
      <c r="R291" s="21"/>
    </row>
    <row r="292" spans="1:18">
      <c r="A292" s="7" t="s">
        <v>115</v>
      </c>
      <c r="B292" t="s">
        <v>68</v>
      </c>
      <c r="C292" t="s">
        <v>4</v>
      </c>
      <c r="D292" t="s">
        <v>5</v>
      </c>
      <c r="E292" s="1">
        <v>0</v>
      </c>
      <c r="F292" s="1">
        <v>0</v>
      </c>
      <c r="G292" s="1">
        <v>0</v>
      </c>
      <c r="H292" s="1">
        <v>0</v>
      </c>
      <c r="I292" s="1">
        <v>0</v>
      </c>
      <c r="J292" s="50">
        <v>0</v>
      </c>
      <c r="N292" s="21"/>
      <c r="R292" s="21"/>
    </row>
    <row r="293" spans="1:18">
      <c r="A293" s="7" t="s">
        <v>115</v>
      </c>
      <c r="B293" t="s">
        <v>68</v>
      </c>
      <c r="C293" t="s">
        <v>6</v>
      </c>
      <c r="D293" t="s">
        <v>7</v>
      </c>
      <c r="E293" s="1">
        <v>1.4209994347793899</v>
      </c>
      <c r="F293" s="1">
        <v>3.1299887994002802</v>
      </c>
      <c r="G293" s="1">
        <v>6.8056023979455496E-2</v>
      </c>
      <c r="H293" s="1">
        <v>0.150993463312943</v>
      </c>
      <c r="I293" s="1">
        <v>1.48905545875885</v>
      </c>
      <c r="J293" s="50">
        <v>3.2809822627132199</v>
      </c>
      <c r="N293" s="21"/>
      <c r="R293" s="21"/>
    </row>
    <row r="294" spans="1:18">
      <c r="A294" s="7" t="s">
        <v>115</v>
      </c>
      <c r="B294" t="s">
        <v>68</v>
      </c>
      <c r="C294" t="s">
        <v>8</v>
      </c>
      <c r="D294" t="s">
        <v>9</v>
      </c>
      <c r="E294" s="1">
        <v>1.1835604868124401</v>
      </c>
      <c r="F294" s="1">
        <v>1.0691945479149201</v>
      </c>
      <c r="G294" s="1">
        <v>2.0681090744314501</v>
      </c>
      <c r="H294" s="1">
        <v>1.4383725873017299</v>
      </c>
      <c r="I294" s="1">
        <v>3.2516695612438902</v>
      </c>
      <c r="J294" s="50">
        <v>2.5075671352166502</v>
      </c>
      <c r="N294" s="21"/>
      <c r="R294" s="21"/>
    </row>
    <row r="295" spans="1:18">
      <c r="A295" s="7" t="s">
        <v>115</v>
      </c>
      <c r="B295" t="s">
        <v>68</v>
      </c>
      <c r="C295" t="s">
        <v>10</v>
      </c>
      <c r="D295" t="s">
        <v>11</v>
      </c>
      <c r="E295" s="1">
        <v>5.2743299400040203E-2</v>
      </c>
      <c r="F295" s="1">
        <v>3.4870116584410298E-2</v>
      </c>
      <c r="G295" s="1">
        <v>0.29436589914188399</v>
      </c>
      <c r="H295" s="1">
        <v>0.26912947734638898</v>
      </c>
      <c r="I295" s="1">
        <v>0.34710919854192401</v>
      </c>
      <c r="J295" s="50">
        <v>0.30399959393079901</v>
      </c>
      <c r="N295" s="21"/>
      <c r="R295" s="21"/>
    </row>
    <row r="296" spans="1:18">
      <c r="A296" s="7" t="s">
        <v>115</v>
      </c>
      <c r="B296" t="s">
        <v>68</v>
      </c>
      <c r="C296" t="s">
        <v>12</v>
      </c>
      <c r="D296" t="s">
        <v>13</v>
      </c>
      <c r="E296" s="1">
        <v>0.94601819716180302</v>
      </c>
      <c r="F296" s="1">
        <v>0.14005209779452801</v>
      </c>
      <c r="G296" s="1">
        <v>0.151915332896216</v>
      </c>
      <c r="H296" s="1">
        <v>2.79806305858258E-2</v>
      </c>
      <c r="I296" s="1">
        <v>1.09793353005802</v>
      </c>
      <c r="J296" s="50">
        <v>0.16803272838035399</v>
      </c>
      <c r="N296" s="21"/>
      <c r="R296" s="21"/>
    </row>
    <row r="297" spans="1:18">
      <c r="A297" s="7" t="s">
        <v>115</v>
      </c>
      <c r="B297" t="s">
        <v>68</v>
      </c>
      <c r="C297" t="s">
        <v>14</v>
      </c>
      <c r="D297" t="s">
        <v>15</v>
      </c>
      <c r="E297" s="1">
        <v>7.5872723935738504E-2</v>
      </c>
      <c r="F297" s="1">
        <v>8.4046772228842007E-2</v>
      </c>
      <c r="G297" s="1">
        <v>0.60191757728290995</v>
      </c>
      <c r="H297" s="1">
        <v>0.34120692255912499</v>
      </c>
      <c r="I297" s="1">
        <v>0.67779030121864803</v>
      </c>
      <c r="J297" s="50">
        <v>0.42525369478796698</v>
      </c>
      <c r="N297" s="21"/>
      <c r="R297" s="21"/>
    </row>
    <row r="298" spans="1:18">
      <c r="A298" s="7" t="s">
        <v>115</v>
      </c>
      <c r="B298" t="s">
        <v>68</v>
      </c>
      <c r="C298" t="s">
        <v>16</v>
      </c>
      <c r="D298" t="s">
        <v>17</v>
      </c>
      <c r="E298" s="1">
        <v>9.9249791581504194</v>
      </c>
      <c r="F298" s="1">
        <v>1.4397773537224201</v>
      </c>
      <c r="G298" s="1">
        <v>1.9345182536556</v>
      </c>
      <c r="H298" s="1">
        <v>0.25749508598331899</v>
      </c>
      <c r="I298" s="1">
        <v>11.859497411806</v>
      </c>
      <c r="J298" s="50">
        <v>1.6972724397057399</v>
      </c>
      <c r="N298" s="21"/>
      <c r="R298" s="21"/>
    </row>
    <row r="299" spans="1:18">
      <c r="A299" s="7" t="s">
        <v>115</v>
      </c>
      <c r="B299" t="s">
        <v>68</v>
      </c>
      <c r="C299" t="s">
        <v>18</v>
      </c>
      <c r="D299" t="s">
        <v>19</v>
      </c>
      <c r="E299" s="1">
        <v>17.0099340486926</v>
      </c>
      <c r="F299" s="1">
        <v>1.10031539964631</v>
      </c>
      <c r="G299" s="1">
        <v>1.59825436298269</v>
      </c>
      <c r="H299" s="1">
        <v>0.25722896374826498</v>
      </c>
      <c r="I299" s="1">
        <v>18.6081884116753</v>
      </c>
      <c r="J299" s="50">
        <v>1.3575443633945701</v>
      </c>
      <c r="N299" s="21"/>
      <c r="R299" s="21"/>
    </row>
    <row r="300" spans="1:18">
      <c r="A300" s="7" t="s">
        <v>115</v>
      </c>
      <c r="B300" t="s">
        <v>68</v>
      </c>
      <c r="C300" t="s">
        <v>20</v>
      </c>
      <c r="D300" t="s">
        <v>21</v>
      </c>
      <c r="E300" s="1">
        <v>5.7884126966638298</v>
      </c>
      <c r="F300" s="1">
        <v>0.92161247764145804</v>
      </c>
      <c r="G300" s="1">
        <v>4.4095937223755097</v>
      </c>
      <c r="H300" s="1">
        <v>0.88600585473378102</v>
      </c>
      <c r="I300" s="1">
        <v>10.1980064190393</v>
      </c>
      <c r="J300" s="50">
        <v>1.8076183323752399</v>
      </c>
      <c r="N300" s="21"/>
      <c r="R300" s="21"/>
    </row>
    <row r="301" spans="1:18">
      <c r="A301" s="7" t="s">
        <v>115</v>
      </c>
      <c r="B301" t="s">
        <v>68</v>
      </c>
      <c r="C301" t="s">
        <v>25</v>
      </c>
      <c r="D301" t="s">
        <v>26</v>
      </c>
      <c r="E301" s="1">
        <v>3.6504878822470502E-3</v>
      </c>
      <c r="F301" s="1">
        <v>5.2882114137317603E-4</v>
      </c>
      <c r="G301" s="1">
        <v>9.4963485588589695E-3</v>
      </c>
      <c r="H301" s="1">
        <v>1.4486982372292601E-3</v>
      </c>
      <c r="I301" s="1">
        <v>1.3146836441105999E-2</v>
      </c>
      <c r="J301" s="50">
        <v>1.9775193786024398E-3</v>
      </c>
      <c r="N301" s="21"/>
      <c r="R301" s="21"/>
    </row>
    <row r="302" spans="1:18">
      <c r="A302" s="7" t="s">
        <v>115</v>
      </c>
      <c r="B302" t="s">
        <v>68</v>
      </c>
      <c r="C302" t="s">
        <v>22</v>
      </c>
      <c r="D302" t="s">
        <v>23</v>
      </c>
      <c r="E302" s="1">
        <v>1.9769621310482499</v>
      </c>
      <c r="F302" s="1">
        <v>8.2963418703995401E-2</v>
      </c>
      <c r="G302" s="1">
        <v>0.83865750398211203</v>
      </c>
      <c r="H302" s="1">
        <v>3.0299598617478801E-2</v>
      </c>
      <c r="I302" s="1">
        <v>2.8156196350303602</v>
      </c>
      <c r="J302" s="50">
        <v>0.11326301732147399</v>
      </c>
      <c r="N302" s="21"/>
      <c r="R302" s="21"/>
    </row>
    <row r="303" spans="1:18">
      <c r="A303" s="7" t="s">
        <v>116</v>
      </c>
      <c r="B303" t="s">
        <v>68</v>
      </c>
      <c r="C303" t="s">
        <v>2</v>
      </c>
      <c r="D303" t="s">
        <v>3</v>
      </c>
      <c r="E303" s="1">
        <v>1.45728374574116</v>
      </c>
      <c r="F303" s="1">
        <v>1.5183551866839999</v>
      </c>
      <c r="G303" s="1">
        <v>1.34261656372589</v>
      </c>
      <c r="H303" s="1">
        <v>1.1323408617539501</v>
      </c>
      <c r="I303" s="1">
        <v>2.7999003094670498</v>
      </c>
      <c r="J303" s="50">
        <v>2.65069604843795</v>
      </c>
      <c r="N303" s="21"/>
      <c r="R303" s="21"/>
    </row>
    <row r="304" spans="1:18">
      <c r="A304" s="7" t="s">
        <v>116</v>
      </c>
      <c r="B304" t="s">
        <v>68</v>
      </c>
      <c r="C304" t="s">
        <v>4</v>
      </c>
      <c r="D304" t="s">
        <v>5</v>
      </c>
      <c r="E304" s="1">
        <v>0</v>
      </c>
      <c r="F304" s="1">
        <v>0</v>
      </c>
      <c r="G304" s="1">
        <v>1.53486807767512E-3</v>
      </c>
      <c r="H304" s="1">
        <v>2.80737637452886E-2</v>
      </c>
      <c r="I304" s="1">
        <v>1.53486807767512E-3</v>
      </c>
      <c r="J304" s="50">
        <v>2.80737637452886E-2</v>
      </c>
      <c r="N304" s="21"/>
      <c r="R304" s="21"/>
    </row>
    <row r="305" spans="1:18">
      <c r="A305" s="7" t="s">
        <v>116</v>
      </c>
      <c r="B305" t="s">
        <v>68</v>
      </c>
      <c r="C305" t="s">
        <v>6</v>
      </c>
      <c r="D305" t="s">
        <v>7</v>
      </c>
      <c r="E305" s="1">
        <v>9.0112782232553901</v>
      </c>
      <c r="F305" s="1">
        <v>19.572166026910001</v>
      </c>
      <c r="G305" s="1">
        <v>1.04798765367768</v>
      </c>
      <c r="H305" s="1">
        <v>2.3085875503581601</v>
      </c>
      <c r="I305" s="1">
        <v>10.0592658769331</v>
      </c>
      <c r="J305" s="50">
        <v>21.880753577268202</v>
      </c>
      <c r="N305" s="21"/>
      <c r="R305" s="21"/>
    </row>
    <row r="306" spans="1:18">
      <c r="A306" s="7" t="s">
        <v>116</v>
      </c>
      <c r="B306" t="s">
        <v>68</v>
      </c>
      <c r="C306" t="s">
        <v>8</v>
      </c>
      <c r="D306" t="s">
        <v>9</v>
      </c>
      <c r="E306" s="1">
        <v>5.4457925947779202</v>
      </c>
      <c r="F306" s="1">
        <v>5.9009284795060903</v>
      </c>
      <c r="G306" s="1">
        <v>6.7895026209886202</v>
      </c>
      <c r="H306" s="1">
        <v>5.3292892048179299</v>
      </c>
      <c r="I306" s="1">
        <v>12.2352952157665</v>
      </c>
      <c r="J306" s="50">
        <v>11.230217684324</v>
      </c>
      <c r="N306" s="21"/>
      <c r="R306" s="21"/>
    </row>
    <row r="307" spans="1:18">
      <c r="A307" s="7" t="s">
        <v>116</v>
      </c>
      <c r="B307" t="s">
        <v>68</v>
      </c>
      <c r="C307" t="s">
        <v>10</v>
      </c>
      <c r="D307" t="s">
        <v>11</v>
      </c>
      <c r="E307" s="1">
        <v>0.174439917264093</v>
      </c>
      <c r="F307" s="1">
        <v>0.117205165770127</v>
      </c>
      <c r="G307" s="1">
        <v>1.28347836502347</v>
      </c>
      <c r="H307" s="1">
        <v>1.3748796281861899</v>
      </c>
      <c r="I307" s="1">
        <v>1.45791828228756</v>
      </c>
      <c r="J307" s="50">
        <v>1.49208479395632</v>
      </c>
      <c r="N307" s="21"/>
      <c r="R307" s="21"/>
    </row>
    <row r="308" spans="1:18">
      <c r="A308" s="7" t="s">
        <v>116</v>
      </c>
      <c r="B308" t="s">
        <v>68</v>
      </c>
      <c r="C308" t="s">
        <v>12</v>
      </c>
      <c r="D308" t="s">
        <v>13</v>
      </c>
      <c r="E308" s="1">
        <v>3.7673864836578601</v>
      </c>
      <c r="F308" s="1">
        <v>0.560049133809709</v>
      </c>
      <c r="G308" s="1">
        <v>1.1577127214418901</v>
      </c>
      <c r="H308" s="1">
        <v>0.21315281756884</v>
      </c>
      <c r="I308" s="1">
        <v>4.92509920509975</v>
      </c>
      <c r="J308" s="50">
        <v>0.77320195137854897</v>
      </c>
      <c r="N308" s="21"/>
      <c r="R308" s="21"/>
    </row>
    <row r="309" spans="1:18">
      <c r="A309" s="7" t="s">
        <v>116</v>
      </c>
      <c r="B309" t="s">
        <v>68</v>
      </c>
      <c r="C309" t="s">
        <v>14</v>
      </c>
      <c r="D309" t="s">
        <v>15</v>
      </c>
      <c r="E309" s="1">
        <v>0.28760017869447801</v>
      </c>
      <c r="F309" s="1">
        <v>0.31347038991278098</v>
      </c>
      <c r="G309" s="1">
        <v>1.6490510399991101</v>
      </c>
      <c r="H309" s="1">
        <v>1.0001141368589599</v>
      </c>
      <c r="I309" s="1">
        <v>1.93665121869359</v>
      </c>
      <c r="J309" s="50">
        <v>1.3135845267717401</v>
      </c>
      <c r="N309" s="21"/>
      <c r="R309" s="21"/>
    </row>
    <row r="310" spans="1:18">
      <c r="A310" s="7" t="s">
        <v>116</v>
      </c>
      <c r="B310" t="s">
        <v>68</v>
      </c>
      <c r="C310" t="s">
        <v>16</v>
      </c>
      <c r="D310" t="s">
        <v>17</v>
      </c>
      <c r="E310" s="1">
        <v>78.359299884835707</v>
      </c>
      <c r="F310" s="1">
        <v>10.5472549811089</v>
      </c>
      <c r="G310" s="1">
        <v>11.152662312982001</v>
      </c>
      <c r="H310" s="1">
        <v>1.36777838866372</v>
      </c>
      <c r="I310" s="1">
        <v>89.511962197817695</v>
      </c>
      <c r="J310" s="50">
        <v>11.915033369772599</v>
      </c>
      <c r="N310" s="21"/>
      <c r="R310" s="21"/>
    </row>
    <row r="311" spans="1:18">
      <c r="A311" s="7" t="s">
        <v>116</v>
      </c>
      <c r="B311" t="s">
        <v>68</v>
      </c>
      <c r="C311" t="s">
        <v>18</v>
      </c>
      <c r="D311" t="s">
        <v>19</v>
      </c>
      <c r="E311" s="1">
        <v>80.274318677103807</v>
      </c>
      <c r="F311" s="1">
        <v>5.2245723328892097</v>
      </c>
      <c r="G311" s="1">
        <v>48.542321835653098</v>
      </c>
      <c r="H311" s="1">
        <v>7.8628821873574104</v>
      </c>
      <c r="I311" s="1">
        <v>128.816640512757</v>
      </c>
      <c r="J311" s="50">
        <v>13.087454520246601</v>
      </c>
      <c r="N311" s="21"/>
      <c r="R311" s="21"/>
    </row>
    <row r="312" spans="1:18">
      <c r="A312" s="7" t="s">
        <v>116</v>
      </c>
      <c r="B312" t="s">
        <v>68</v>
      </c>
      <c r="C312" t="s">
        <v>20</v>
      </c>
      <c r="D312" t="s">
        <v>21</v>
      </c>
      <c r="E312" s="1">
        <v>5.3259884971400098</v>
      </c>
      <c r="F312" s="1">
        <v>0.85449859693260599</v>
      </c>
      <c r="G312" s="1">
        <v>1.9576375533273001</v>
      </c>
      <c r="H312" s="1">
        <v>0.393952152523455</v>
      </c>
      <c r="I312" s="1">
        <v>7.2836260504673103</v>
      </c>
      <c r="J312" s="50">
        <v>1.2484507494560599</v>
      </c>
      <c r="N312" s="21"/>
      <c r="R312" s="21"/>
    </row>
    <row r="313" spans="1:18">
      <c r="A313" s="7" t="s">
        <v>116</v>
      </c>
      <c r="B313" t="s">
        <v>68</v>
      </c>
      <c r="C313" t="s">
        <v>25</v>
      </c>
      <c r="D313" t="s">
        <v>26</v>
      </c>
      <c r="E313" s="1">
        <v>1.5655851542121901E-2</v>
      </c>
      <c r="F313" s="1">
        <v>2.20876128044064E-3</v>
      </c>
      <c r="G313" s="1">
        <v>2.9260714170790101E-2</v>
      </c>
      <c r="H313" s="1">
        <v>5.2156273854009703E-3</v>
      </c>
      <c r="I313" s="1">
        <v>4.4916565712911999E-2</v>
      </c>
      <c r="J313" s="50">
        <v>7.4243886658416003E-3</v>
      </c>
      <c r="N313" s="21"/>
      <c r="R313" s="21"/>
    </row>
    <row r="314" spans="1:18">
      <c r="A314" s="7" t="s">
        <v>116</v>
      </c>
      <c r="B314" t="s">
        <v>68</v>
      </c>
      <c r="C314" t="s">
        <v>22</v>
      </c>
      <c r="D314" t="s">
        <v>23</v>
      </c>
      <c r="E314" s="1">
        <v>10.572133672124201</v>
      </c>
      <c r="F314" s="1">
        <v>0.44879794075488699</v>
      </c>
      <c r="G314" s="1">
        <v>8.1859266728217008</v>
      </c>
      <c r="H314" s="1">
        <v>0.30693112224022501</v>
      </c>
      <c r="I314" s="1">
        <v>18.7580603449459</v>
      </c>
      <c r="J314" s="50">
        <v>0.755729062995112</v>
      </c>
      <c r="N314" s="21"/>
      <c r="R314" s="21"/>
    </row>
    <row r="315" spans="1:18">
      <c r="A315" s="7" t="s">
        <v>117</v>
      </c>
      <c r="B315" t="s">
        <v>68</v>
      </c>
      <c r="C315" t="s">
        <v>2</v>
      </c>
      <c r="D315" t="s">
        <v>3</v>
      </c>
      <c r="E315" s="1">
        <v>0.136637420593621</v>
      </c>
      <c r="F315" s="1">
        <v>0.142315786789626</v>
      </c>
      <c r="G315" s="1">
        <v>0.27245829059432902</v>
      </c>
      <c r="H315" s="1">
        <v>0.35718235925258701</v>
      </c>
      <c r="I315" s="1">
        <v>0.40909571118795002</v>
      </c>
      <c r="J315" s="50">
        <v>0.49949814604221299</v>
      </c>
      <c r="N315" s="21"/>
      <c r="R315" s="21"/>
    </row>
    <row r="316" spans="1:18">
      <c r="A316" s="7" t="s">
        <v>117</v>
      </c>
      <c r="B316" t="s">
        <v>68</v>
      </c>
      <c r="C316" t="s">
        <v>4</v>
      </c>
      <c r="D316" t="s">
        <v>5</v>
      </c>
      <c r="E316" s="1">
        <v>0</v>
      </c>
      <c r="F316" s="1">
        <v>0</v>
      </c>
      <c r="G316" s="1">
        <v>0</v>
      </c>
      <c r="H316" s="1">
        <v>0</v>
      </c>
      <c r="I316" s="1">
        <v>0</v>
      </c>
      <c r="J316" s="50">
        <v>0</v>
      </c>
      <c r="N316" s="21"/>
      <c r="R316" s="21"/>
    </row>
    <row r="317" spans="1:18">
      <c r="A317" s="7" t="s">
        <v>117</v>
      </c>
      <c r="B317" t="s">
        <v>68</v>
      </c>
      <c r="C317" t="s">
        <v>6</v>
      </c>
      <c r="D317" t="s">
        <v>7</v>
      </c>
      <c r="E317" s="1">
        <v>0.46319796791026202</v>
      </c>
      <c r="F317" s="1">
        <v>1.02692404114227</v>
      </c>
      <c r="G317" s="1">
        <v>1.9537515325957801E-3</v>
      </c>
      <c r="H317" s="1">
        <v>4.3345543390492496E-3</v>
      </c>
      <c r="I317" s="1">
        <v>0.46515171944285799</v>
      </c>
      <c r="J317" s="50">
        <v>1.03125859548132</v>
      </c>
      <c r="N317" s="21"/>
      <c r="R317" s="21"/>
    </row>
    <row r="318" spans="1:18">
      <c r="A318" s="7" t="s">
        <v>117</v>
      </c>
      <c r="B318" t="s">
        <v>68</v>
      </c>
      <c r="C318" t="s">
        <v>8</v>
      </c>
      <c r="D318" t="s">
        <v>9</v>
      </c>
      <c r="E318" s="1">
        <v>0.45454545757050702</v>
      </c>
      <c r="F318" s="1">
        <v>0.40706797855953603</v>
      </c>
      <c r="G318" s="1">
        <v>1.4514518536336101</v>
      </c>
      <c r="H318" s="1">
        <v>1.10220897952425</v>
      </c>
      <c r="I318" s="1">
        <v>1.90599731120412</v>
      </c>
      <c r="J318" s="50">
        <v>1.5092769580837799</v>
      </c>
      <c r="N318" s="21"/>
      <c r="R318" s="21"/>
    </row>
    <row r="319" spans="1:18">
      <c r="A319" s="7" t="s">
        <v>117</v>
      </c>
      <c r="B319" t="s">
        <v>68</v>
      </c>
      <c r="C319" t="s">
        <v>10</v>
      </c>
      <c r="D319" t="s">
        <v>11</v>
      </c>
      <c r="E319" s="1">
        <v>2.0742327198684601E-2</v>
      </c>
      <c r="F319" s="1">
        <v>1.5226536787456399E-2</v>
      </c>
      <c r="G319" s="1">
        <v>0.17653053217956</v>
      </c>
      <c r="H319" s="1">
        <v>0.24448004385716501</v>
      </c>
      <c r="I319" s="1">
        <v>0.19727285937824399</v>
      </c>
      <c r="J319" s="50">
        <v>0.25970658064462099</v>
      </c>
      <c r="N319" s="21"/>
      <c r="R319" s="21"/>
    </row>
    <row r="320" spans="1:18">
      <c r="A320" s="7" t="s">
        <v>117</v>
      </c>
      <c r="B320" t="s">
        <v>68</v>
      </c>
      <c r="C320" t="s">
        <v>12</v>
      </c>
      <c r="D320" t="s">
        <v>13</v>
      </c>
      <c r="E320" s="1">
        <v>0.37878045552600698</v>
      </c>
      <c r="F320" s="1">
        <v>5.5985162210872998E-2</v>
      </c>
      <c r="G320" s="1">
        <v>0.150098740289484</v>
      </c>
      <c r="H320" s="1">
        <v>2.77714031065464E-2</v>
      </c>
      <c r="I320" s="1">
        <v>0.52887919581549103</v>
      </c>
      <c r="J320" s="50">
        <v>8.3756565317419401E-2</v>
      </c>
      <c r="N320" s="21"/>
      <c r="R320" s="21"/>
    </row>
    <row r="321" spans="1:18">
      <c r="A321" s="7" t="s">
        <v>117</v>
      </c>
      <c r="B321" t="s">
        <v>68</v>
      </c>
      <c r="C321" t="s">
        <v>14</v>
      </c>
      <c r="D321" t="s">
        <v>15</v>
      </c>
      <c r="E321" s="1">
        <v>2.56394172206388E-2</v>
      </c>
      <c r="F321" s="1">
        <v>2.80736804832146E-2</v>
      </c>
      <c r="G321" s="1">
        <v>8.4691318019574399E-2</v>
      </c>
      <c r="H321" s="1">
        <v>4.7963005740964203E-2</v>
      </c>
      <c r="I321" s="1">
        <v>0.110330735240213</v>
      </c>
      <c r="J321" s="50">
        <v>7.6036686224178807E-2</v>
      </c>
      <c r="N321" s="21"/>
      <c r="R321" s="21"/>
    </row>
    <row r="322" spans="1:18">
      <c r="A322" s="7" t="s">
        <v>117</v>
      </c>
      <c r="B322" t="s">
        <v>68</v>
      </c>
      <c r="C322" t="s">
        <v>16</v>
      </c>
      <c r="D322" t="s">
        <v>17</v>
      </c>
      <c r="E322" s="1">
        <v>5.0864129788613903</v>
      </c>
      <c r="F322" s="1">
        <v>0.76113570066001301</v>
      </c>
      <c r="G322" s="1">
        <v>1.89327367521899</v>
      </c>
      <c r="H322" s="1">
        <v>0.27944667845677201</v>
      </c>
      <c r="I322" s="1">
        <v>6.9796866540803704</v>
      </c>
      <c r="J322" s="50">
        <v>1.0405823791167801</v>
      </c>
      <c r="N322" s="21"/>
      <c r="R322" s="21"/>
    </row>
    <row r="323" spans="1:18">
      <c r="A323" s="7" t="s">
        <v>117</v>
      </c>
      <c r="B323" t="s">
        <v>68</v>
      </c>
      <c r="C323" t="s">
        <v>18</v>
      </c>
      <c r="D323" t="s">
        <v>19</v>
      </c>
      <c r="E323" s="1">
        <v>6.8418914352023297</v>
      </c>
      <c r="F323" s="1">
        <v>0.442265681040172</v>
      </c>
      <c r="G323" s="1">
        <v>1.8969055142484901</v>
      </c>
      <c r="H323" s="1">
        <v>0.30496837463798399</v>
      </c>
      <c r="I323" s="1">
        <v>8.7387969494508209</v>
      </c>
      <c r="J323" s="50">
        <v>0.74723405567815604</v>
      </c>
      <c r="N323" s="21"/>
      <c r="R323" s="21"/>
    </row>
    <row r="324" spans="1:18">
      <c r="A324" s="7" t="s">
        <v>117</v>
      </c>
      <c r="B324" t="s">
        <v>68</v>
      </c>
      <c r="C324" t="s">
        <v>20</v>
      </c>
      <c r="D324" t="s">
        <v>21</v>
      </c>
      <c r="E324" s="1">
        <v>0.61314324579031398</v>
      </c>
      <c r="F324" s="1">
        <v>9.7669963867464196E-2</v>
      </c>
      <c r="G324" s="1">
        <v>0.44442992116854901</v>
      </c>
      <c r="H324" s="1">
        <v>8.9303394106304501E-2</v>
      </c>
      <c r="I324" s="1">
        <v>1.0575731669588599</v>
      </c>
      <c r="J324" s="50">
        <v>0.18697335797376899</v>
      </c>
      <c r="N324" s="21"/>
      <c r="R324" s="21"/>
    </row>
    <row r="325" spans="1:18">
      <c r="A325" s="7" t="s">
        <v>117</v>
      </c>
      <c r="B325" t="s">
        <v>68</v>
      </c>
      <c r="C325" t="s">
        <v>25</v>
      </c>
      <c r="D325" t="s">
        <v>26</v>
      </c>
      <c r="E325" s="1">
        <v>3.6140506736895501E-3</v>
      </c>
      <c r="F325" s="1">
        <v>5.2266421711156196E-4</v>
      </c>
      <c r="G325" s="1">
        <v>0</v>
      </c>
      <c r="H325" s="1">
        <v>0</v>
      </c>
      <c r="I325" s="1">
        <v>3.6140506736895501E-3</v>
      </c>
      <c r="J325" s="50">
        <v>5.2266421711156196E-4</v>
      </c>
      <c r="N325" s="21"/>
      <c r="R325" s="21"/>
    </row>
    <row r="326" spans="1:18">
      <c r="A326" s="7" t="s">
        <v>117</v>
      </c>
      <c r="B326" t="s">
        <v>68</v>
      </c>
      <c r="C326" t="s">
        <v>22</v>
      </c>
      <c r="D326" t="s">
        <v>23</v>
      </c>
      <c r="E326" s="1">
        <v>1.1255416720048299</v>
      </c>
      <c r="F326" s="1">
        <v>4.7246168869346301E-2</v>
      </c>
      <c r="G326" s="1">
        <v>0.714116703815181</v>
      </c>
      <c r="H326" s="1">
        <v>2.58299960540854E-2</v>
      </c>
      <c r="I326" s="1">
        <v>1.83965837582001</v>
      </c>
      <c r="J326" s="50">
        <v>7.3076164923431705E-2</v>
      </c>
      <c r="N326" s="21"/>
      <c r="R326" s="21"/>
    </row>
    <row r="327" spans="1:18">
      <c r="A327" s="7" t="s">
        <v>118</v>
      </c>
      <c r="B327" t="s">
        <v>68</v>
      </c>
      <c r="C327" t="s">
        <v>2</v>
      </c>
      <c r="D327" t="s">
        <v>3</v>
      </c>
      <c r="E327" s="1">
        <v>0.59122930819028496</v>
      </c>
      <c r="F327" s="1">
        <v>0.61474278434124896</v>
      </c>
      <c r="G327" s="1">
        <v>0.53887954165187801</v>
      </c>
      <c r="H327" s="1">
        <v>0.69109228247483701</v>
      </c>
      <c r="I327" s="1">
        <v>1.1301088498421601</v>
      </c>
      <c r="J327" s="50">
        <v>1.3058350668160901</v>
      </c>
      <c r="N327" s="21"/>
      <c r="R327" s="21"/>
    </row>
    <row r="328" spans="1:18">
      <c r="A328" s="7" t="s">
        <v>118</v>
      </c>
      <c r="B328" t="s">
        <v>68</v>
      </c>
      <c r="C328" t="s">
        <v>4</v>
      </c>
      <c r="D328" t="s">
        <v>5</v>
      </c>
      <c r="E328" s="1">
        <v>0</v>
      </c>
      <c r="F328" s="1">
        <v>0</v>
      </c>
      <c r="G328" s="1">
        <v>0.25551185387137298</v>
      </c>
      <c r="H328" s="1">
        <v>4.7194368166329799</v>
      </c>
      <c r="I328" s="1">
        <v>0.25551185387137298</v>
      </c>
      <c r="J328" s="50">
        <v>4.7194368166329799</v>
      </c>
      <c r="N328" s="21"/>
      <c r="R328" s="21"/>
    </row>
    <row r="329" spans="1:18">
      <c r="A329" s="7" t="s">
        <v>118</v>
      </c>
      <c r="B329" t="s">
        <v>68</v>
      </c>
      <c r="C329" t="s">
        <v>6</v>
      </c>
      <c r="D329" t="s">
        <v>7</v>
      </c>
      <c r="E329" s="1">
        <v>6.6552073639668103</v>
      </c>
      <c r="F329" s="1">
        <v>14.376952840975701</v>
      </c>
      <c r="G329" s="1">
        <v>1.0157728867000899</v>
      </c>
      <c r="H329" s="1">
        <v>2.2512011843387301</v>
      </c>
      <c r="I329" s="1">
        <v>7.6709802506668998</v>
      </c>
      <c r="J329" s="50">
        <v>16.628154025314402</v>
      </c>
      <c r="N329" s="21"/>
      <c r="R329" s="21"/>
    </row>
    <row r="330" spans="1:18">
      <c r="A330" s="7" t="s">
        <v>118</v>
      </c>
      <c r="B330" t="s">
        <v>68</v>
      </c>
      <c r="C330" t="s">
        <v>8</v>
      </c>
      <c r="D330" t="s">
        <v>9</v>
      </c>
      <c r="E330" s="1">
        <v>1.4716776403751699</v>
      </c>
      <c r="F330" s="1">
        <v>1.2888524501294101</v>
      </c>
      <c r="G330" s="1">
        <v>0.81888946716504096</v>
      </c>
      <c r="H330" s="1">
        <v>0.62519941041720595</v>
      </c>
      <c r="I330" s="1">
        <v>2.2905671075402099</v>
      </c>
      <c r="J330" s="50">
        <v>1.9140518605466099</v>
      </c>
      <c r="N330" s="21"/>
      <c r="R330" s="21"/>
    </row>
    <row r="331" spans="1:18">
      <c r="A331" s="7" t="s">
        <v>118</v>
      </c>
      <c r="B331" t="s">
        <v>68</v>
      </c>
      <c r="C331" t="s">
        <v>10</v>
      </c>
      <c r="D331" t="s">
        <v>11</v>
      </c>
      <c r="E331" s="1">
        <v>0.11545060630289899</v>
      </c>
      <c r="F331" s="1">
        <v>6.7604442962775596E-2</v>
      </c>
      <c r="G331" s="1">
        <v>0.27094015528635901</v>
      </c>
      <c r="H331" s="1">
        <v>0.20086352050405601</v>
      </c>
      <c r="I331" s="1">
        <v>0.386390761589258</v>
      </c>
      <c r="J331" s="50">
        <v>0.26846796346683199</v>
      </c>
      <c r="N331" s="21"/>
      <c r="R331" s="21"/>
    </row>
    <row r="332" spans="1:18">
      <c r="A332" s="7" t="s">
        <v>118</v>
      </c>
      <c r="B332" t="s">
        <v>68</v>
      </c>
      <c r="C332" t="s">
        <v>12</v>
      </c>
      <c r="D332" t="s">
        <v>13</v>
      </c>
      <c r="E332" s="1">
        <v>1.7075126855431999</v>
      </c>
      <c r="F332" s="1">
        <v>0.25555905712518601</v>
      </c>
      <c r="G332" s="1">
        <v>0.25874637990552601</v>
      </c>
      <c r="H332" s="1">
        <v>4.7277784647944202E-2</v>
      </c>
      <c r="I332" s="1">
        <v>1.96625906544872</v>
      </c>
      <c r="J332" s="50">
        <v>0.30283684177313003</v>
      </c>
      <c r="N332" s="21"/>
      <c r="R332" s="21"/>
    </row>
    <row r="333" spans="1:18">
      <c r="A333" s="7" t="s">
        <v>118</v>
      </c>
      <c r="B333" t="s">
        <v>68</v>
      </c>
      <c r="C333" t="s">
        <v>14</v>
      </c>
      <c r="D333" t="s">
        <v>15</v>
      </c>
      <c r="E333" s="1">
        <v>0.112916255684874</v>
      </c>
      <c r="F333" s="1">
        <v>0.12515045610630501</v>
      </c>
      <c r="G333" s="1">
        <v>0.35630164307616102</v>
      </c>
      <c r="H333" s="1">
        <v>0.20222386684584201</v>
      </c>
      <c r="I333" s="1">
        <v>0.46921789876103498</v>
      </c>
      <c r="J333" s="50">
        <v>0.32737432295214702</v>
      </c>
      <c r="N333" s="21"/>
      <c r="R333" s="21"/>
    </row>
    <row r="334" spans="1:18">
      <c r="A334" s="7" t="s">
        <v>118</v>
      </c>
      <c r="B334" t="s">
        <v>68</v>
      </c>
      <c r="C334" t="s">
        <v>16</v>
      </c>
      <c r="D334" t="s">
        <v>17</v>
      </c>
      <c r="E334" s="1">
        <v>15.0121947639149</v>
      </c>
      <c r="F334" s="1">
        <v>2.14990546743948</v>
      </c>
      <c r="G334" s="1">
        <v>1.6717881070945799</v>
      </c>
      <c r="H334" s="1">
        <v>0.241063247571801</v>
      </c>
      <c r="I334" s="1">
        <v>16.683982871009501</v>
      </c>
      <c r="J334" s="50">
        <v>2.3909687150112799</v>
      </c>
      <c r="N334" s="21"/>
      <c r="R334" s="21"/>
    </row>
    <row r="335" spans="1:18">
      <c r="A335" s="7" t="s">
        <v>118</v>
      </c>
      <c r="B335" t="s">
        <v>68</v>
      </c>
      <c r="C335" t="s">
        <v>18</v>
      </c>
      <c r="D335" t="s">
        <v>19</v>
      </c>
      <c r="E335" s="1">
        <v>30.705627371146999</v>
      </c>
      <c r="F335" s="1">
        <v>2.0164578472627701</v>
      </c>
      <c r="G335" s="1">
        <v>3.1870389925725999</v>
      </c>
      <c r="H335" s="1">
        <v>0.53010403519105298</v>
      </c>
      <c r="I335" s="1">
        <v>33.892666363719599</v>
      </c>
      <c r="J335" s="50">
        <v>2.5465618824538199</v>
      </c>
      <c r="N335" s="21"/>
      <c r="R335" s="21"/>
    </row>
    <row r="336" spans="1:18">
      <c r="A336" s="7" t="s">
        <v>118</v>
      </c>
      <c r="B336" t="s">
        <v>68</v>
      </c>
      <c r="C336" t="s">
        <v>20</v>
      </c>
      <c r="D336" t="s">
        <v>21</v>
      </c>
      <c r="E336" s="1">
        <v>2.6513713126775298</v>
      </c>
      <c r="F336" s="1">
        <v>0.42636249677181498</v>
      </c>
      <c r="G336" s="1">
        <v>0.104138738676457</v>
      </c>
      <c r="H336" s="1">
        <v>2.0993828513686301E-2</v>
      </c>
      <c r="I336" s="1">
        <v>2.7555100513539901</v>
      </c>
      <c r="J336" s="50">
        <v>0.44735632528550101</v>
      </c>
      <c r="N336" s="21"/>
      <c r="R336" s="21"/>
    </row>
    <row r="337" spans="1:18">
      <c r="A337" s="7" t="s">
        <v>118</v>
      </c>
      <c r="B337" t="s">
        <v>68</v>
      </c>
      <c r="C337" t="s">
        <v>25</v>
      </c>
      <c r="D337" t="s">
        <v>26</v>
      </c>
      <c r="E337" s="1">
        <v>8.4580214893320502E-3</v>
      </c>
      <c r="F337" s="1">
        <v>1.13494641289227E-3</v>
      </c>
      <c r="G337" s="1">
        <v>0</v>
      </c>
      <c r="H337" s="1">
        <v>0</v>
      </c>
      <c r="I337" s="1">
        <v>8.4580214893320502E-3</v>
      </c>
      <c r="J337" s="50">
        <v>1.13494641289227E-3</v>
      </c>
      <c r="N337" s="21"/>
      <c r="R337" s="21"/>
    </row>
    <row r="338" spans="1:18">
      <c r="A338" s="7" t="s">
        <v>118</v>
      </c>
      <c r="B338" t="s">
        <v>68</v>
      </c>
      <c r="C338" t="s">
        <v>22</v>
      </c>
      <c r="D338" t="s">
        <v>23</v>
      </c>
      <c r="E338" s="1">
        <v>5.3665074146210401</v>
      </c>
      <c r="F338" s="1">
        <v>0.230965624360748</v>
      </c>
      <c r="G338" s="1">
        <v>3.2902490515852501</v>
      </c>
      <c r="H338" s="1">
        <v>0.125448225466017</v>
      </c>
      <c r="I338" s="1">
        <v>8.6567564662062892</v>
      </c>
      <c r="J338" s="50">
        <v>0.35641384982676499</v>
      </c>
      <c r="N338" s="21"/>
      <c r="R338" s="21"/>
    </row>
    <row r="339" spans="1:18">
      <c r="A339" s="7" t="s">
        <v>119</v>
      </c>
      <c r="B339" t="s">
        <v>68</v>
      </c>
      <c r="C339" t="s">
        <v>2</v>
      </c>
      <c r="D339" t="s">
        <v>3</v>
      </c>
      <c r="E339" s="1">
        <v>0.16158391601227701</v>
      </c>
      <c r="F339" s="1">
        <v>0.16656071651000101</v>
      </c>
      <c r="G339" s="1">
        <v>0.54808761771041903</v>
      </c>
      <c r="H339" s="1">
        <v>0.76606095614174996</v>
      </c>
      <c r="I339" s="1">
        <v>0.70967153372269598</v>
      </c>
      <c r="J339" s="50">
        <v>0.932621672651752</v>
      </c>
      <c r="N339" s="21"/>
      <c r="R339" s="21"/>
    </row>
    <row r="340" spans="1:18">
      <c r="A340" s="7" t="s">
        <v>119</v>
      </c>
      <c r="B340" t="s">
        <v>68</v>
      </c>
      <c r="C340" t="s">
        <v>4</v>
      </c>
      <c r="D340" t="s">
        <v>5</v>
      </c>
      <c r="E340" s="1">
        <v>0</v>
      </c>
      <c r="F340" s="1">
        <v>0</v>
      </c>
      <c r="G340" s="1">
        <v>0</v>
      </c>
      <c r="H340" s="1">
        <v>0</v>
      </c>
      <c r="I340" s="1">
        <v>0</v>
      </c>
      <c r="J340" s="50">
        <v>0</v>
      </c>
      <c r="N340" s="21"/>
      <c r="R340" s="21"/>
    </row>
    <row r="341" spans="1:18">
      <c r="A341" s="7" t="s">
        <v>119</v>
      </c>
      <c r="B341" t="s">
        <v>68</v>
      </c>
      <c r="C341" t="s">
        <v>6</v>
      </c>
      <c r="D341" t="s">
        <v>7</v>
      </c>
      <c r="E341" s="1">
        <v>0.15196914141940501</v>
      </c>
      <c r="F341" s="1">
        <v>0.34141852003568501</v>
      </c>
      <c r="G341" s="1">
        <v>1.22070904841062E-4</v>
      </c>
      <c r="H341" s="1">
        <v>2.7064979254557699E-4</v>
      </c>
      <c r="I341" s="1">
        <v>0.15209121232424599</v>
      </c>
      <c r="J341" s="50">
        <v>0.341689169828231</v>
      </c>
      <c r="N341" s="21"/>
      <c r="R341" s="21"/>
    </row>
    <row r="342" spans="1:18">
      <c r="A342" s="7" t="s">
        <v>119</v>
      </c>
      <c r="B342" t="s">
        <v>68</v>
      </c>
      <c r="C342" t="s">
        <v>8</v>
      </c>
      <c r="D342" t="s">
        <v>9</v>
      </c>
      <c r="E342" s="1">
        <v>0.37876372968480898</v>
      </c>
      <c r="F342" s="1">
        <v>0.32192283375471498</v>
      </c>
      <c r="G342" s="1">
        <v>1.2081571364405801</v>
      </c>
      <c r="H342" s="1">
        <v>0.99906498220694095</v>
      </c>
      <c r="I342" s="1">
        <v>1.58692086612539</v>
      </c>
      <c r="J342" s="50">
        <v>1.3209878159616599</v>
      </c>
      <c r="N342" s="21"/>
      <c r="R342" s="21"/>
    </row>
    <row r="343" spans="1:18">
      <c r="A343" s="7" t="s">
        <v>119</v>
      </c>
      <c r="B343" t="s">
        <v>68</v>
      </c>
      <c r="C343" t="s">
        <v>10</v>
      </c>
      <c r="D343" t="s">
        <v>11</v>
      </c>
      <c r="E343" s="1">
        <v>1.6214718220009701E-2</v>
      </c>
      <c r="F343" s="1">
        <v>9.6806833053395304E-3</v>
      </c>
      <c r="G343" s="1">
        <v>6.0064968283772599E-2</v>
      </c>
      <c r="H343" s="1">
        <v>5.8659740578298702E-2</v>
      </c>
      <c r="I343" s="1">
        <v>7.6279686503782307E-2</v>
      </c>
      <c r="J343" s="50">
        <v>6.8340423883638202E-2</v>
      </c>
      <c r="N343" s="21"/>
      <c r="R343" s="21"/>
    </row>
    <row r="344" spans="1:18">
      <c r="A344" s="7" t="s">
        <v>119</v>
      </c>
      <c r="B344" t="s">
        <v>68</v>
      </c>
      <c r="C344" t="s">
        <v>12</v>
      </c>
      <c r="D344" t="s">
        <v>13</v>
      </c>
      <c r="E344" s="1">
        <v>0.22472946197312799</v>
      </c>
      <c r="F344" s="1">
        <v>3.29761144608334E-2</v>
      </c>
      <c r="G344" s="1">
        <v>8.4246253379286096E-2</v>
      </c>
      <c r="H344" s="1">
        <v>1.55199976152478E-2</v>
      </c>
      <c r="I344" s="1">
        <v>0.30897571535241403</v>
      </c>
      <c r="J344" s="50">
        <v>4.8496112076081198E-2</v>
      </c>
      <c r="N344" s="21"/>
      <c r="R344" s="21"/>
    </row>
    <row r="345" spans="1:18">
      <c r="A345" s="7" t="s">
        <v>119</v>
      </c>
      <c r="B345" t="s">
        <v>68</v>
      </c>
      <c r="C345" t="s">
        <v>14</v>
      </c>
      <c r="D345" t="s">
        <v>15</v>
      </c>
      <c r="E345" s="1">
        <v>1.6823643625363899E-2</v>
      </c>
      <c r="F345" s="1">
        <v>1.8593423800124E-2</v>
      </c>
      <c r="G345" s="1">
        <v>7.5798179026520304E-3</v>
      </c>
      <c r="H345" s="1">
        <v>4.5184074940136203E-3</v>
      </c>
      <c r="I345" s="1">
        <v>2.4403461528016E-2</v>
      </c>
      <c r="J345" s="50">
        <v>2.3111831294137599E-2</v>
      </c>
      <c r="N345" s="21"/>
      <c r="R345" s="21"/>
    </row>
    <row r="346" spans="1:18">
      <c r="A346" s="7" t="s">
        <v>119</v>
      </c>
      <c r="B346" t="s">
        <v>68</v>
      </c>
      <c r="C346" t="s">
        <v>16</v>
      </c>
      <c r="D346" t="s">
        <v>17</v>
      </c>
      <c r="E346" s="1">
        <v>5.2059563408514498</v>
      </c>
      <c r="F346" s="1">
        <v>0.70712082337056004</v>
      </c>
      <c r="G346" s="1">
        <v>1.16619773895108</v>
      </c>
      <c r="H346" s="1">
        <v>0.126707968354446</v>
      </c>
      <c r="I346" s="1">
        <v>6.37215407980253</v>
      </c>
      <c r="J346" s="50">
        <v>0.83382879172500601</v>
      </c>
      <c r="N346" s="21"/>
      <c r="R346" s="21"/>
    </row>
    <row r="347" spans="1:18">
      <c r="A347" s="7" t="s">
        <v>119</v>
      </c>
      <c r="B347" t="s">
        <v>68</v>
      </c>
      <c r="C347" t="s">
        <v>18</v>
      </c>
      <c r="D347" t="s">
        <v>19</v>
      </c>
      <c r="E347" s="1">
        <v>3.9594473987620402</v>
      </c>
      <c r="F347" s="1">
        <v>0.25755090960251498</v>
      </c>
      <c r="G347" s="1">
        <v>0.27200311692916701</v>
      </c>
      <c r="H347" s="1">
        <v>4.4296305032523499E-2</v>
      </c>
      <c r="I347" s="1">
        <v>4.2314505156912103</v>
      </c>
      <c r="J347" s="50">
        <v>0.301847214635038</v>
      </c>
      <c r="N347" s="21"/>
      <c r="R347" s="21"/>
    </row>
    <row r="348" spans="1:18">
      <c r="A348" s="7" t="s">
        <v>119</v>
      </c>
      <c r="B348" t="s">
        <v>68</v>
      </c>
      <c r="C348" t="s">
        <v>20</v>
      </c>
      <c r="D348" t="s">
        <v>21</v>
      </c>
      <c r="E348" s="1">
        <v>0.42376575701619701</v>
      </c>
      <c r="F348" s="1">
        <v>6.7821708484901405E-2</v>
      </c>
      <c r="G348" s="1">
        <v>0.112008307352294</v>
      </c>
      <c r="H348" s="1">
        <v>2.2527384627774101E-2</v>
      </c>
      <c r="I348" s="1">
        <v>0.53577406436849095</v>
      </c>
      <c r="J348" s="50">
        <v>9.0349093112675499E-2</v>
      </c>
      <c r="N348" s="21"/>
      <c r="R348" s="21"/>
    </row>
    <row r="349" spans="1:18">
      <c r="A349" s="7" t="s">
        <v>119</v>
      </c>
      <c r="B349" t="s">
        <v>68</v>
      </c>
      <c r="C349" t="s">
        <v>25</v>
      </c>
      <c r="D349" t="s">
        <v>26</v>
      </c>
      <c r="E349" s="1">
        <v>1.1850281168327001E-3</v>
      </c>
      <c r="F349" s="1">
        <v>1.6788161098869699E-4</v>
      </c>
      <c r="G349" s="1">
        <v>0</v>
      </c>
      <c r="H349" s="1">
        <v>0</v>
      </c>
      <c r="I349" s="1">
        <v>1.1850281168327001E-3</v>
      </c>
      <c r="J349" s="50">
        <v>1.6788161098869699E-4</v>
      </c>
      <c r="N349" s="21"/>
      <c r="R349" s="21"/>
    </row>
    <row r="350" spans="1:18">
      <c r="A350" s="7" t="s">
        <v>119</v>
      </c>
      <c r="B350" t="s">
        <v>68</v>
      </c>
      <c r="C350" t="s">
        <v>22</v>
      </c>
      <c r="D350" t="s">
        <v>23</v>
      </c>
      <c r="E350" s="1">
        <v>0.63170330873202996</v>
      </c>
      <c r="F350" s="1">
        <v>2.6788231153873299E-2</v>
      </c>
      <c r="G350" s="1">
        <v>0.420810460399687</v>
      </c>
      <c r="H350" s="1">
        <v>1.5550868985990699E-2</v>
      </c>
      <c r="I350" s="1">
        <v>1.0525137691317199</v>
      </c>
      <c r="J350" s="50">
        <v>4.2339100139864E-2</v>
      </c>
      <c r="N350" s="21"/>
      <c r="R350" s="21"/>
    </row>
    <row r="351" spans="1:18">
      <c r="A351" s="7" t="s">
        <v>120</v>
      </c>
      <c r="B351" t="s">
        <v>68</v>
      </c>
      <c r="C351" t="s">
        <v>2</v>
      </c>
      <c r="D351" t="s">
        <v>3</v>
      </c>
      <c r="E351" s="1">
        <v>0.57177252954665403</v>
      </c>
      <c r="F351" s="1">
        <v>0.59325063153537005</v>
      </c>
      <c r="G351" s="1">
        <v>0.28909364741212301</v>
      </c>
      <c r="H351" s="1">
        <v>0.25843106421280798</v>
      </c>
      <c r="I351" s="1">
        <v>0.86086617695877699</v>
      </c>
      <c r="J351" s="50">
        <v>0.85168169574817898</v>
      </c>
      <c r="N351" s="21"/>
      <c r="R351" s="21"/>
    </row>
    <row r="352" spans="1:18">
      <c r="A352" s="7" t="s">
        <v>120</v>
      </c>
      <c r="B352" t="s">
        <v>68</v>
      </c>
      <c r="C352" t="s">
        <v>4</v>
      </c>
      <c r="D352" t="s">
        <v>5</v>
      </c>
      <c r="E352" s="1">
        <v>0</v>
      </c>
      <c r="F352" s="1">
        <v>0</v>
      </c>
      <c r="G352" s="1">
        <v>0</v>
      </c>
      <c r="H352" s="1">
        <v>0</v>
      </c>
      <c r="I352" s="1">
        <v>0</v>
      </c>
      <c r="J352" s="50">
        <v>0</v>
      </c>
      <c r="N352" s="21"/>
      <c r="R352" s="21"/>
    </row>
    <row r="353" spans="1:18">
      <c r="A353" s="7" t="s">
        <v>120</v>
      </c>
      <c r="B353" t="s">
        <v>68</v>
      </c>
      <c r="C353" t="s">
        <v>6</v>
      </c>
      <c r="D353" t="s">
        <v>7</v>
      </c>
      <c r="E353" s="1">
        <v>5.4675745299562601</v>
      </c>
      <c r="F353" s="1">
        <v>11.829712857317499</v>
      </c>
      <c r="G353" s="1">
        <v>0.84393037767233903</v>
      </c>
      <c r="H353" s="1">
        <v>1.8726422108894001</v>
      </c>
      <c r="I353" s="1">
        <v>6.3115049076286001</v>
      </c>
      <c r="J353" s="50">
        <v>13.7023550682069</v>
      </c>
      <c r="N353" s="21"/>
      <c r="R353" s="21"/>
    </row>
    <row r="354" spans="1:18">
      <c r="A354" s="7" t="s">
        <v>120</v>
      </c>
      <c r="B354" t="s">
        <v>68</v>
      </c>
      <c r="C354" t="s">
        <v>8</v>
      </c>
      <c r="D354" t="s">
        <v>9</v>
      </c>
      <c r="E354" s="1">
        <v>2.5817123949629002</v>
      </c>
      <c r="F354" s="1">
        <v>2.0589320480124802</v>
      </c>
      <c r="G354" s="1">
        <v>4.8086649082158797</v>
      </c>
      <c r="H354" s="1">
        <v>2.8572057179071</v>
      </c>
      <c r="I354" s="1">
        <v>7.3903773031787701</v>
      </c>
      <c r="J354" s="50">
        <v>4.9161377659195704</v>
      </c>
      <c r="N354" s="21"/>
      <c r="R354" s="21"/>
    </row>
    <row r="355" spans="1:18">
      <c r="A355" s="7" t="s">
        <v>120</v>
      </c>
      <c r="B355" t="s">
        <v>68</v>
      </c>
      <c r="C355" t="s">
        <v>10</v>
      </c>
      <c r="D355" t="s">
        <v>11</v>
      </c>
      <c r="E355" s="1">
        <v>7.6531118712350701E-2</v>
      </c>
      <c r="F355" s="1">
        <v>4.7485853722576597E-2</v>
      </c>
      <c r="G355" s="1">
        <v>0.32120529682895899</v>
      </c>
      <c r="H355" s="1">
        <v>0.30229821068673102</v>
      </c>
      <c r="I355" s="1">
        <v>0.39773641554130901</v>
      </c>
      <c r="J355" s="50">
        <v>0.34978406440930798</v>
      </c>
      <c r="N355" s="21"/>
      <c r="R355" s="21"/>
    </row>
    <row r="356" spans="1:18">
      <c r="A356" s="7" t="s">
        <v>120</v>
      </c>
      <c r="B356" t="s">
        <v>68</v>
      </c>
      <c r="C356" t="s">
        <v>12</v>
      </c>
      <c r="D356" t="s">
        <v>13</v>
      </c>
      <c r="E356" s="1">
        <v>1.44974525497597</v>
      </c>
      <c r="F356" s="1">
        <v>0.211532558410708</v>
      </c>
      <c r="G356" s="1">
        <v>0.28273423927909003</v>
      </c>
      <c r="H356" s="1">
        <v>5.2201253680527998E-2</v>
      </c>
      <c r="I356" s="1">
        <v>1.7324794942550601</v>
      </c>
      <c r="J356" s="50">
        <v>0.26373381209123598</v>
      </c>
      <c r="N356" s="21"/>
      <c r="R356" s="21"/>
    </row>
    <row r="357" spans="1:18">
      <c r="A357" s="7" t="s">
        <v>120</v>
      </c>
      <c r="B357" t="s">
        <v>68</v>
      </c>
      <c r="C357" t="s">
        <v>14</v>
      </c>
      <c r="D357" t="s">
        <v>15</v>
      </c>
      <c r="E357" s="1">
        <v>0.18043162570842899</v>
      </c>
      <c r="F357" s="1">
        <v>0.198155679273677</v>
      </c>
      <c r="G357" s="1">
        <v>1.7352831979022301</v>
      </c>
      <c r="H357" s="1">
        <v>1.0692371837657799</v>
      </c>
      <c r="I357" s="1">
        <v>1.91571482361066</v>
      </c>
      <c r="J357" s="50">
        <v>1.26739286303946</v>
      </c>
      <c r="N357" s="21"/>
      <c r="R357" s="21"/>
    </row>
    <row r="358" spans="1:18">
      <c r="A358" s="7" t="s">
        <v>120</v>
      </c>
      <c r="B358" t="s">
        <v>68</v>
      </c>
      <c r="C358" t="s">
        <v>16</v>
      </c>
      <c r="D358" t="s">
        <v>17</v>
      </c>
      <c r="E358" s="1">
        <v>20.992515100135702</v>
      </c>
      <c r="F358" s="1">
        <v>3.2646850937838598</v>
      </c>
      <c r="G358" s="1">
        <v>6.1602990686043304</v>
      </c>
      <c r="H358" s="1">
        <v>0.94367614188551996</v>
      </c>
      <c r="I358" s="1">
        <v>27.152814168740001</v>
      </c>
      <c r="J358" s="50">
        <v>4.20836123566938</v>
      </c>
      <c r="N358" s="21"/>
      <c r="R358" s="21"/>
    </row>
    <row r="359" spans="1:18">
      <c r="A359" s="7" t="s">
        <v>120</v>
      </c>
      <c r="B359" t="s">
        <v>68</v>
      </c>
      <c r="C359" t="s">
        <v>18</v>
      </c>
      <c r="D359" t="s">
        <v>19</v>
      </c>
      <c r="E359" s="1">
        <v>35.852111908192903</v>
      </c>
      <c r="F359" s="1">
        <v>2.32173683601602</v>
      </c>
      <c r="G359" s="1">
        <v>3.2524787568965601</v>
      </c>
      <c r="H359" s="1">
        <v>0.52653650249304695</v>
      </c>
      <c r="I359" s="1">
        <v>39.104590665089503</v>
      </c>
      <c r="J359" s="50">
        <v>2.8482733385090699</v>
      </c>
      <c r="N359" s="21"/>
      <c r="R359" s="21"/>
    </row>
    <row r="360" spans="1:18">
      <c r="A360" s="7" t="s">
        <v>120</v>
      </c>
      <c r="B360" t="s">
        <v>68</v>
      </c>
      <c r="C360" t="s">
        <v>20</v>
      </c>
      <c r="D360" t="s">
        <v>21</v>
      </c>
      <c r="E360" s="1">
        <v>28.346912401299701</v>
      </c>
      <c r="F360" s="1">
        <v>4.5140558726958</v>
      </c>
      <c r="G360" s="1">
        <v>24.285917241196699</v>
      </c>
      <c r="H360" s="1">
        <v>4.8796600814489697</v>
      </c>
      <c r="I360" s="1">
        <v>52.632829642496397</v>
      </c>
      <c r="J360" s="50">
        <v>9.3937159541447706</v>
      </c>
      <c r="N360" s="21"/>
      <c r="R360" s="21"/>
    </row>
    <row r="361" spans="1:18">
      <c r="A361" s="7" t="s">
        <v>120</v>
      </c>
      <c r="B361" t="s">
        <v>68</v>
      </c>
      <c r="C361" t="s">
        <v>25</v>
      </c>
      <c r="D361" t="s">
        <v>26</v>
      </c>
      <c r="E361" s="1">
        <v>7.0814019557243401E-3</v>
      </c>
      <c r="F361" s="1">
        <v>1.0225937949231E-3</v>
      </c>
      <c r="G361" s="1">
        <v>1.83198727730252E-2</v>
      </c>
      <c r="H361" s="1">
        <v>3.0145630772507701E-3</v>
      </c>
      <c r="I361" s="1">
        <v>2.54012747287496E-2</v>
      </c>
      <c r="J361" s="50">
        <v>4.0371568721738697E-3</v>
      </c>
      <c r="N361" s="21"/>
      <c r="R361" s="21"/>
    </row>
    <row r="362" spans="1:18">
      <c r="A362" s="7" t="s">
        <v>120</v>
      </c>
      <c r="B362" t="s">
        <v>68</v>
      </c>
      <c r="C362" t="s">
        <v>22</v>
      </c>
      <c r="D362" t="s">
        <v>23</v>
      </c>
      <c r="E362" s="1">
        <v>3.7011233799160999</v>
      </c>
      <c r="F362" s="1">
        <v>0.15557056994354801</v>
      </c>
      <c r="G362" s="1">
        <v>2.6436960684128201</v>
      </c>
      <c r="H362" s="1">
        <v>9.5756657738542098E-2</v>
      </c>
      <c r="I362" s="1">
        <v>6.34481944832892</v>
      </c>
      <c r="J362" s="50">
        <v>0.25132722768208998</v>
      </c>
      <c r="N362" s="21"/>
      <c r="R362" s="21"/>
    </row>
    <row r="363" spans="1:18">
      <c r="A363" s="7" t="s">
        <v>0</v>
      </c>
      <c r="B363" t="s">
        <v>68</v>
      </c>
      <c r="C363" t="s">
        <v>2</v>
      </c>
      <c r="D363" t="s">
        <v>3</v>
      </c>
      <c r="E363" s="1">
        <v>0.13268805362733299</v>
      </c>
      <c r="F363" s="1">
        <v>0.13888747657171999</v>
      </c>
      <c r="G363" s="1">
        <v>0.10975380066691</v>
      </c>
      <c r="H363" s="1">
        <v>8.6753473558556907E-2</v>
      </c>
      <c r="I363" s="1">
        <v>0.242441854294243</v>
      </c>
      <c r="J363" s="50">
        <v>0.22564095013027699</v>
      </c>
      <c r="N363" s="21"/>
      <c r="R363" s="21"/>
    </row>
    <row r="364" spans="1:18">
      <c r="A364" s="7" t="s">
        <v>0</v>
      </c>
      <c r="B364" t="s">
        <v>68</v>
      </c>
      <c r="C364" t="s">
        <v>4</v>
      </c>
      <c r="D364" t="s">
        <v>5</v>
      </c>
      <c r="E364" s="1">
        <v>0</v>
      </c>
      <c r="F364" s="1">
        <v>0</v>
      </c>
      <c r="G364" s="1">
        <v>0</v>
      </c>
      <c r="H364" s="1">
        <v>0</v>
      </c>
      <c r="I364" s="1">
        <v>0</v>
      </c>
      <c r="J364" s="50">
        <v>0</v>
      </c>
      <c r="N364" s="21"/>
      <c r="R364" s="21"/>
    </row>
    <row r="365" spans="1:18">
      <c r="A365" s="7" t="s">
        <v>0</v>
      </c>
      <c r="B365" t="s">
        <v>68</v>
      </c>
      <c r="C365" t="s">
        <v>6</v>
      </c>
      <c r="D365" t="s">
        <v>7</v>
      </c>
      <c r="E365" s="1">
        <v>4.6704725908295197</v>
      </c>
      <c r="F365" s="1">
        <v>10.023562412240601</v>
      </c>
      <c r="G365" s="1">
        <v>0.856551833508435</v>
      </c>
      <c r="H365" s="1">
        <v>1.8977734204736501</v>
      </c>
      <c r="I365" s="1">
        <v>5.5270244243379496</v>
      </c>
      <c r="J365" s="50">
        <v>11.9213358327143</v>
      </c>
      <c r="N365" s="21"/>
      <c r="R365" s="21"/>
    </row>
    <row r="366" spans="1:18">
      <c r="A366" s="7" t="s">
        <v>0</v>
      </c>
      <c r="B366" t="s">
        <v>68</v>
      </c>
      <c r="C366" t="s">
        <v>8</v>
      </c>
      <c r="D366" t="s">
        <v>9</v>
      </c>
      <c r="E366" s="1">
        <v>0.33896155632926001</v>
      </c>
      <c r="F366" s="1">
        <v>0.29514377591296498</v>
      </c>
      <c r="G366" s="1">
        <v>0.50808881145748497</v>
      </c>
      <c r="H366" s="1">
        <v>0.22163865231721799</v>
      </c>
      <c r="I366" s="1">
        <v>0.84705036778674403</v>
      </c>
      <c r="J366" s="50">
        <v>0.51678242823018306</v>
      </c>
      <c r="N366" s="21"/>
      <c r="R366" s="21"/>
    </row>
    <row r="367" spans="1:18">
      <c r="A367" s="7" t="s">
        <v>0</v>
      </c>
      <c r="B367" t="s">
        <v>68</v>
      </c>
      <c r="C367" t="s">
        <v>10</v>
      </c>
      <c r="D367" t="s">
        <v>11</v>
      </c>
      <c r="E367" s="1">
        <v>1.6024324446717898E-2</v>
      </c>
      <c r="F367" s="1">
        <v>1.11124960242976E-2</v>
      </c>
      <c r="G367" s="1">
        <v>0.114594431184126</v>
      </c>
      <c r="H367" s="1">
        <v>0.105467666243754</v>
      </c>
      <c r="I367" s="1">
        <v>0.13061875563084399</v>
      </c>
      <c r="J367" s="50">
        <v>0.116580162268052</v>
      </c>
      <c r="N367" s="21"/>
      <c r="R367" s="21"/>
    </row>
    <row r="368" spans="1:18">
      <c r="A368" s="7" t="s">
        <v>0</v>
      </c>
      <c r="B368" t="s">
        <v>68</v>
      </c>
      <c r="C368" t="s">
        <v>12</v>
      </c>
      <c r="D368" t="s">
        <v>13</v>
      </c>
      <c r="E368" s="1">
        <v>0.234547035418678</v>
      </c>
      <c r="F368" s="1">
        <v>3.4200286603164098E-2</v>
      </c>
      <c r="G368" s="1">
        <v>0.312816798476096</v>
      </c>
      <c r="H368" s="1">
        <v>5.69984590877066E-2</v>
      </c>
      <c r="I368" s="1">
        <v>0.54736383389477405</v>
      </c>
      <c r="J368" s="50">
        <v>9.1198745690870706E-2</v>
      </c>
      <c r="N368" s="21"/>
      <c r="R368" s="21"/>
    </row>
    <row r="369" spans="1:18">
      <c r="A369" s="7" t="s">
        <v>0</v>
      </c>
      <c r="B369" t="s">
        <v>68</v>
      </c>
      <c r="C369" t="s">
        <v>14</v>
      </c>
      <c r="D369" t="s">
        <v>15</v>
      </c>
      <c r="E369" s="1">
        <v>3.3334414768842503E-2</v>
      </c>
      <c r="F369" s="1">
        <v>3.5267499534496302E-2</v>
      </c>
      <c r="G369" s="1">
        <v>0.60229181305492396</v>
      </c>
      <c r="H369" s="1">
        <v>0.36606786123621998</v>
      </c>
      <c r="I369" s="1">
        <v>0.63562622782376599</v>
      </c>
      <c r="J369" s="50">
        <v>0.40133536077071702</v>
      </c>
      <c r="N369" s="21"/>
      <c r="R369" s="21"/>
    </row>
    <row r="370" spans="1:18">
      <c r="A370" s="7" t="s">
        <v>0</v>
      </c>
      <c r="B370" t="s">
        <v>68</v>
      </c>
      <c r="C370" t="s">
        <v>16</v>
      </c>
      <c r="D370" t="s">
        <v>17</v>
      </c>
      <c r="E370" s="1">
        <v>2.9167265275219401</v>
      </c>
      <c r="F370" s="1">
        <v>0.43465652374832497</v>
      </c>
      <c r="G370" s="1">
        <v>0.60903832525601398</v>
      </c>
      <c r="H370" s="1">
        <v>0.12835495948994899</v>
      </c>
      <c r="I370" s="1">
        <v>3.5257648527779502</v>
      </c>
      <c r="J370" s="50">
        <v>0.56301148323827399</v>
      </c>
      <c r="N370" s="21"/>
      <c r="R370" s="21"/>
    </row>
    <row r="371" spans="1:18">
      <c r="A371" s="7" t="s">
        <v>0</v>
      </c>
      <c r="B371" t="s">
        <v>68</v>
      </c>
      <c r="C371" t="s">
        <v>18</v>
      </c>
      <c r="D371" t="s">
        <v>19</v>
      </c>
      <c r="E371" s="1">
        <v>5.59287809091078</v>
      </c>
      <c r="F371" s="1">
        <v>0.367468056590667</v>
      </c>
      <c r="G371" s="1">
        <v>1.3049231759979201</v>
      </c>
      <c r="H371" s="1">
        <v>0.21603782363364099</v>
      </c>
      <c r="I371" s="1">
        <v>6.8978012669086999</v>
      </c>
      <c r="J371" s="50">
        <v>0.58350588022430805</v>
      </c>
      <c r="N371" s="21"/>
      <c r="R371" s="21"/>
    </row>
    <row r="372" spans="1:18">
      <c r="A372" s="7" t="s">
        <v>0</v>
      </c>
      <c r="B372" t="s">
        <v>68</v>
      </c>
      <c r="C372" t="s">
        <v>20</v>
      </c>
      <c r="D372" t="s">
        <v>21</v>
      </c>
      <c r="E372" s="1">
        <v>0.46425390532018901</v>
      </c>
      <c r="F372" s="1">
        <v>7.4760990869715799E-2</v>
      </c>
      <c r="G372" s="1">
        <v>7.22854048324552E-2</v>
      </c>
      <c r="H372" s="1">
        <v>1.4570484724504999E-2</v>
      </c>
      <c r="I372" s="1">
        <v>0.536539310152644</v>
      </c>
      <c r="J372" s="50">
        <v>8.9331475594220805E-2</v>
      </c>
      <c r="N372" s="21"/>
      <c r="R372" s="21"/>
    </row>
    <row r="373" spans="1:18">
      <c r="A373" s="7" t="s">
        <v>0</v>
      </c>
      <c r="B373" t="s">
        <v>68</v>
      </c>
      <c r="C373" t="s">
        <v>25</v>
      </c>
      <c r="D373" t="s">
        <v>26</v>
      </c>
      <c r="E373" s="1">
        <v>5.5632866210856297E-3</v>
      </c>
      <c r="F373" s="1">
        <v>7.5779908472196802E-4</v>
      </c>
      <c r="G373" s="1">
        <v>0</v>
      </c>
      <c r="H373" s="1">
        <v>0</v>
      </c>
      <c r="I373" s="1">
        <v>5.5632866210856297E-3</v>
      </c>
      <c r="J373" s="50">
        <v>7.5779908472196802E-4</v>
      </c>
      <c r="N373" s="21"/>
      <c r="R373" s="21"/>
    </row>
    <row r="374" spans="1:18">
      <c r="A374" s="7" t="s">
        <v>0</v>
      </c>
      <c r="B374" t="s">
        <v>68</v>
      </c>
      <c r="C374" t="s">
        <v>22</v>
      </c>
      <c r="D374" t="s">
        <v>23</v>
      </c>
      <c r="E374" s="1">
        <v>0.93906231547574603</v>
      </c>
      <c r="F374" s="1">
        <v>4.0426658575451802E-2</v>
      </c>
      <c r="G374" s="1">
        <v>0.18574182374898601</v>
      </c>
      <c r="H374" s="1">
        <v>7.1519874043061401E-3</v>
      </c>
      <c r="I374" s="1">
        <v>1.1248041392247301</v>
      </c>
      <c r="J374" s="50">
        <v>4.7578645979757903E-2</v>
      </c>
      <c r="N374" s="21"/>
      <c r="R374" s="21"/>
    </row>
    <row r="375" spans="1:18">
      <c r="A375" s="7" t="s">
        <v>121</v>
      </c>
      <c r="B375" t="s">
        <v>68</v>
      </c>
      <c r="C375" t="s">
        <v>2</v>
      </c>
      <c r="D375" t="s">
        <v>3</v>
      </c>
      <c r="E375" s="1">
        <v>0.35507167347860202</v>
      </c>
      <c r="F375" s="1">
        <v>0.36869726006319198</v>
      </c>
      <c r="G375" s="1">
        <v>1.2642104144006301</v>
      </c>
      <c r="H375" s="1">
        <v>0.89499000936058903</v>
      </c>
      <c r="I375" s="1">
        <v>1.61928208787923</v>
      </c>
      <c r="J375" s="50">
        <v>1.26368726942378</v>
      </c>
      <c r="N375" s="21"/>
      <c r="R375" s="21"/>
    </row>
    <row r="376" spans="1:18">
      <c r="A376" s="7" t="s">
        <v>121</v>
      </c>
      <c r="B376" t="s">
        <v>68</v>
      </c>
      <c r="C376" t="s">
        <v>4</v>
      </c>
      <c r="D376" t="s">
        <v>5</v>
      </c>
      <c r="E376" s="1">
        <v>0</v>
      </c>
      <c r="F376" s="1">
        <v>0</v>
      </c>
      <c r="G376" s="1">
        <v>0</v>
      </c>
      <c r="H376" s="1">
        <v>0</v>
      </c>
      <c r="I376" s="1">
        <v>0</v>
      </c>
      <c r="J376" s="50">
        <v>0</v>
      </c>
      <c r="N376" s="21"/>
      <c r="R376" s="21"/>
    </row>
    <row r="377" spans="1:18">
      <c r="A377" s="7" t="s">
        <v>121</v>
      </c>
      <c r="B377" t="s">
        <v>68</v>
      </c>
      <c r="C377" t="s">
        <v>6</v>
      </c>
      <c r="D377" t="s">
        <v>7</v>
      </c>
      <c r="E377" s="1">
        <v>1.09499582870738</v>
      </c>
      <c r="F377" s="1">
        <v>2.3355832546363402</v>
      </c>
      <c r="G377" s="1">
        <v>0.13058207239203501</v>
      </c>
      <c r="H377" s="1">
        <v>0.28893131791673998</v>
      </c>
      <c r="I377" s="1">
        <v>1.2255779010994201</v>
      </c>
      <c r="J377" s="50">
        <v>2.6245145725530801</v>
      </c>
      <c r="N377" s="21"/>
      <c r="R377" s="21"/>
    </row>
    <row r="378" spans="1:18">
      <c r="A378" s="7" t="s">
        <v>121</v>
      </c>
      <c r="B378" t="s">
        <v>68</v>
      </c>
      <c r="C378" t="s">
        <v>8</v>
      </c>
      <c r="D378" t="s">
        <v>9</v>
      </c>
      <c r="E378" s="1">
        <v>0.25623300798717802</v>
      </c>
      <c r="F378" s="1">
        <v>0.214812501582271</v>
      </c>
      <c r="G378" s="1">
        <v>0.24064480453076301</v>
      </c>
      <c r="H378" s="1">
        <v>0.20497199148224199</v>
      </c>
      <c r="I378" s="1">
        <v>0.496877812517941</v>
      </c>
      <c r="J378" s="50">
        <v>0.41978449306451199</v>
      </c>
      <c r="N378" s="21"/>
      <c r="R378" s="21"/>
    </row>
    <row r="379" spans="1:18">
      <c r="A379" s="7" t="s">
        <v>121</v>
      </c>
      <c r="B379" t="s">
        <v>68</v>
      </c>
      <c r="C379" t="s">
        <v>10</v>
      </c>
      <c r="D379" t="s">
        <v>11</v>
      </c>
      <c r="E379" s="1">
        <v>2.0321260969818199E-2</v>
      </c>
      <c r="F379" s="1">
        <v>1.38255402349817E-2</v>
      </c>
      <c r="G379" s="1">
        <v>9.9744276572690402E-2</v>
      </c>
      <c r="H379" s="1">
        <v>0.108604043718661</v>
      </c>
      <c r="I379" s="1">
        <v>0.120065537542509</v>
      </c>
      <c r="J379" s="50">
        <v>0.12242958395364301</v>
      </c>
      <c r="N379" s="21"/>
      <c r="R379" s="21"/>
    </row>
    <row r="380" spans="1:18">
      <c r="A380" s="7" t="s">
        <v>121</v>
      </c>
      <c r="B380" t="s">
        <v>68</v>
      </c>
      <c r="C380" t="s">
        <v>12</v>
      </c>
      <c r="D380" t="s">
        <v>13</v>
      </c>
      <c r="E380" s="1">
        <v>0.195006830169343</v>
      </c>
      <c r="F380" s="1">
        <v>2.8823527572526798E-2</v>
      </c>
      <c r="G380" s="1">
        <v>0.206310478974816</v>
      </c>
      <c r="H380" s="1">
        <v>3.6665198338342898E-2</v>
      </c>
      <c r="I380" s="1">
        <v>0.40131730914415897</v>
      </c>
      <c r="J380" s="50">
        <v>6.54887259108696E-2</v>
      </c>
      <c r="N380" s="21"/>
      <c r="R380" s="21"/>
    </row>
    <row r="381" spans="1:18">
      <c r="A381" s="7" t="s">
        <v>121</v>
      </c>
      <c r="B381" t="s">
        <v>68</v>
      </c>
      <c r="C381" t="s">
        <v>14</v>
      </c>
      <c r="D381" t="s">
        <v>15</v>
      </c>
      <c r="E381" s="1">
        <v>2.0195906136234999E-2</v>
      </c>
      <c r="F381" s="1">
        <v>2.2176621883155799E-2</v>
      </c>
      <c r="G381" s="1">
        <v>4.4067791975147999E-2</v>
      </c>
      <c r="H381" s="1">
        <v>2.4451011284798201E-2</v>
      </c>
      <c r="I381" s="1">
        <v>6.4263698111382994E-2</v>
      </c>
      <c r="J381" s="50">
        <v>4.6627633167954E-2</v>
      </c>
      <c r="N381" s="21"/>
      <c r="R381" s="21"/>
    </row>
    <row r="382" spans="1:18">
      <c r="A382" s="7" t="s">
        <v>121</v>
      </c>
      <c r="B382" t="s">
        <v>68</v>
      </c>
      <c r="C382" t="s">
        <v>16</v>
      </c>
      <c r="D382" t="s">
        <v>17</v>
      </c>
      <c r="E382" s="1">
        <v>14.7831190697057</v>
      </c>
      <c r="F382" s="1">
        <v>1.85932821545272</v>
      </c>
      <c r="G382" s="1">
        <v>1.7234175419018101</v>
      </c>
      <c r="H382" s="1">
        <v>0.174207489032457</v>
      </c>
      <c r="I382" s="1">
        <v>16.506536611607501</v>
      </c>
      <c r="J382" s="50">
        <v>2.0335357044851698</v>
      </c>
      <c r="N382" s="21"/>
      <c r="R382" s="21"/>
    </row>
    <row r="383" spans="1:18">
      <c r="A383" s="7" t="s">
        <v>121</v>
      </c>
      <c r="B383" t="s">
        <v>68</v>
      </c>
      <c r="C383" t="s">
        <v>18</v>
      </c>
      <c r="D383" t="s">
        <v>19</v>
      </c>
      <c r="E383" s="1">
        <v>4.8190252474772501</v>
      </c>
      <c r="F383" s="1">
        <v>0.31802204308543902</v>
      </c>
      <c r="G383" s="1">
        <v>9.7395969979352098E-2</v>
      </c>
      <c r="H383" s="1">
        <v>1.6629978954569701E-2</v>
      </c>
      <c r="I383" s="1">
        <v>4.9164212174566</v>
      </c>
      <c r="J383" s="50">
        <v>0.33465202204000899</v>
      </c>
      <c r="N383" s="21"/>
      <c r="R383" s="21"/>
    </row>
    <row r="384" spans="1:18">
      <c r="A384" s="7" t="s">
        <v>121</v>
      </c>
      <c r="B384" t="s">
        <v>68</v>
      </c>
      <c r="C384" t="s">
        <v>20</v>
      </c>
      <c r="D384" t="s">
        <v>21</v>
      </c>
      <c r="E384" s="1">
        <v>0.41420224590827898</v>
      </c>
      <c r="F384" s="1">
        <v>6.6910020383316601E-2</v>
      </c>
      <c r="G384" s="1">
        <v>4.35949283718646E-2</v>
      </c>
      <c r="H384" s="1">
        <v>8.8105749931826696E-3</v>
      </c>
      <c r="I384" s="1">
        <v>0.45779717428014399</v>
      </c>
      <c r="J384" s="50">
        <v>7.5720595376499306E-2</v>
      </c>
      <c r="N384" s="21"/>
      <c r="R384" s="21"/>
    </row>
    <row r="385" spans="1:18">
      <c r="A385" s="7" t="s">
        <v>121</v>
      </c>
      <c r="B385" t="s">
        <v>68</v>
      </c>
      <c r="C385" t="s">
        <v>25</v>
      </c>
      <c r="D385" t="s">
        <v>26</v>
      </c>
      <c r="E385" s="1">
        <v>1.91395209918812E-3</v>
      </c>
      <c r="F385" s="1">
        <v>2.4254116864243799E-4</v>
      </c>
      <c r="G385" s="1">
        <v>3.9645896525765801E-4</v>
      </c>
      <c r="H385" s="1">
        <v>1.3692974210913E-4</v>
      </c>
      <c r="I385" s="1">
        <v>2.3104110644457799E-3</v>
      </c>
      <c r="J385" s="50">
        <v>3.7947091075156799E-4</v>
      </c>
      <c r="N385" s="21"/>
      <c r="R385" s="21"/>
    </row>
    <row r="386" spans="1:18">
      <c r="A386" s="7" t="s">
        <v>121</v>
      </c>
      <c r="B386" t="s">
        <v>68</v>
      </c>
      <c r="C386" t="s">
        <v>22</v>
      </c>
      <c r="D386" t="s">
        <v>23</v>
      </c>
      <c r="E386" s="1">
        <v>0.604663853050602</v>
      </c>
      <c r="F386" s="1">
        <v>2.65287729141617E-2</v>
      </c>
      <c r="G386" s="1">
        <v>0.281824432403462</v>
      </c>
      <c r="H386" s="1">
        <v>1.10681525556786E-2</v>
      </c>
      <c r="I386" s="1">
        <v>0.886488285454064</v>
      </c>
      <c r="J386" s="50">
        <v>3.7596925469840302E-2</v>
      </c>
      <c r="N386" s="21"/>
      <c r="R386" s="21"/>
    </row>
    <row r="387" spans="1:18">
      <c r="A387" s="7" t="s">
        <v>122</v>
      </c>
      <c r="B387" t="s">
        <v>68</v>
      </c>
      <c r="C387" t="s">
        <v>2</v>
      </c>
      <c r="D387" t="s">
        <v>3</v>
      </c>
      <c r="E387" s="1">
        <v>0.179996392253156</v>
      </c>
      <c r="F387" s="1">
        <v>0.18218029979477701</v>
      </c>
      <c r="G387" s="1">
        <v>0.277521861499756</v>
      </c>
      <c r="H387" s="1">
        <v>0.38098277744843401</v>
      </c>
      <c r="I387" s="1">
        <v>0.457518253752913</v>
      </c>
      <c r="J387" s="50">
        <v>0.56316307724321102</v>
      </c>
      <c r="N387" s="21"/>
      <c r="R387" s="21"/>
    </row>
    <row r="388" spans="1:18">
      <c r="A388" s="7" t="s">
        <v>122</v>
      </c>
      <c r="B388" t="s">
        <v>68</v>
      </c>
      <c r="C388" t="s">
        <v>4</v>
      </c>
      <c r="D388" t="s">
        <v>5</v>
      </c>
      <c r="E388" s="1">
        <v>0</v>
      </c>
      <c r="F388" s="1">
        <v>0</v>
      </c>
      <c r="G388" s="1">
        <v>0</v>
      </c>
      <c r="H388" s="1">
        <v>0</v>
      </c>
      <c r="I388" s="1">
        <v>0</v>
      </c>
      <c r="J388" s="50">
        <v>0</v>
      </c>
      <c r="N388" s="21"/>
      <c r="R388" s="21"/>
    </row>
    <row r="389" spans="1:18">
      <c r="A389" s="7" t="s">
        <v>122</v>
      </c>
      <c r="B389" t="s">
        <v>68</v>
      </c>
      <c r="C389" t="s">
        <v>6</v>
      </c>
      <c r="D389" t="s">
        <v>7</v>
      </c>
      <c r="E389" s="1">
        <v>0.34359357631839599</v>
      </c>
      <c r="F389" s="1">
        <v>0.75773754268920301</v>
      </c>
      <c r="G389" s="1">
        <v>1.7339708737997901E-4</v>
      </c>
      <c r="H389" s="1">
        <v>3.84675244782764E-4</v>
      </c>
      <c r="I389" s="1">
        <v>0.343766973405776</v>
      </c>
      <c r="J389" s="50">
        <v>0.75812221793398604</v>
      </c>
      <c r="N389" s="21"/>
      <c r="R389" s="21"/>
    </row>
    <row r="390" spans="1:18">
      <c r="A390" s="7" t="s">
        <v>122</v>
      </c>
      <c r="B390" t="s">
        <v>68</v>
      </c>
      <c r="C390" t="s">
        <v>8</v>
      </c>
      <c r="D390" t="s">
        <v>9</v>
      </c>
      <c r="E390" s="1">
        <v>0.88512863467507397</v>
      </c>
      <c r="F390" s="1">
        <v>0.86488077727291202</v>
      </c>
      <c r="G390" s="1">
        <v>1.08704400623667</v>
      </c>
      <c r="H390" s="1">
        <v>0.53755657538634705</v>
      </c>
      <c r="I390" s="1">
        <v>1.9721726409117399</v>
      </c>
      <c r="J390" s="50">
        <v>1.40243735265926</v>
      </c>
      <c r="N390" s="21"/>
      <c r="R390" s="21"/>
    </row>
    <row r="391" spans="1:18">
      <c r="A391" s="7" t="s">
        <v>122</v>
      </c>
      <c r="B391" t="s">
        <v>68</v>
      </c>
      <c r="C391" t="s">
        <v>10</v>
      </c>
      <c r="D391" t="s">
        <v>11</v>
      </c>
      <c r="E391" s="1">
        <v>2.9657122185017499E-2</v>
      </c>
      <c r="F391" s="1">
        <v>2.1161861564989601E-2</v>
      </c>
      <c r="G391" s="1">
        <v>0.22525338769498399</v>
      </c>
      <c r="H391" s="1">
        <v>0.32115638117666201</v>
      </c>
      <c r="I391" s="1">
        <v>0.25491050988000202</v>
      </c>
      <c r="J391" s="50">
        <v>0.34231824274165101</v>
      </c>
      <c r="N391" s="21"/>
      <c r="R391" s="21"/>
    </row>
    <row r="392" spans="1:18">
      <c r="A392" s="7" t="s">
        <v>122</v>
      </c>
      <c r="B392" t="s">
        <v>68</v>
      </c>
      <c r="C392" t="s">
        <v>12</v>
      </c>
      <c r="D392" t="s">
        <v>13</v>
      </c>
      <c r="E392" s="1">
        <v>0.563890950783839</v>
      </c>
      <c r="F392" s="1">
        <v>8.4559910713804004E-2</v>
      </c>
      <c r="G392" s="1">
        <v>0.2849210943985</v>
      </c>
      <c r="H392" s="1">
        <v>5.2596689708174701E-2</v>
      </c>
      <c r="I392" s="1">
        <v>0.84881204518233999</v>
      </c>
      <c r="J392" s="50">
        <v>0.137156600421979</v>
      </c>
      <c r="N392" s="21"/>
      <c r="R392" s="21"/>
    </row>
    <row r="393" spans="1:18">
      <c r="A393" s="7" t="s">
        <v>122</v>
      </c>
      <c r="B393" t="s">
        <v>68</v>
      </c>
      <c r="C393" t="s">
        <v>14</v>
      </c>
      <c r="D393" t="s">
        <v>15</v>
      </c>
      <c r="E393" s="1">
        <v>2.94904485135359E-2</v>
      </c>
      <c r="F393" s="1">
        <v>3.2080734958476402E-2</v>
      </c>
      <c r="G393" s="1">
        <v>0.129701990444092</v>
      </c>
      <c r="H393" s="1">
        <v>7.7720204693373401E-2</v>
      </c>
      <c r="I393" s="1">
        <v>0.159192438957628</v>
      </c>
      <c r="J393" s="50">
        <v>0.10980093965185</v>
      </c>
      <c r="N393" s="21"/>
      <c r="R393" s="21"/>
    </row>
    <row r="394" spans="1:18">
      <c r="A394" s="7" t="s">
        <v>122</v>
      </c>
      <c r="B394" t="s">
        <v>68</v>
      </c>
      <c r="C394" t="s">
        <v>16</v>
      </c>
      <c r="D394" t="s">
        <v>17</v>
      </c>
      <c r="E394" s="1">
        <v>4.1307972769342802</v>
      </c>
      <c r="F394" s="1">
        <v>0.659667408739256</v>
      </c>
      <c r="G394" s="1">
        <v>1.29091769055998</v>
      </c>
      <c r="H394" s="1">
        <v>0.201532664398898</v>
      </c>
      <c r="I394" s="1">
        <v>5.4217149674942702</v>
      </c>
      <c r="J394" s="50">
        <v>0.86120007313815505</v>
      </c>
      <c r="N394" s="21"/>
      <c r="R394" s="21"/>
    </row>
    <row r="395" spans="1:18">
      <c r="A395" s="7" t="s">
        <v>122</v>
      </c>
      <c r="B395" t="s">
        <v>68</v>
      </c>
      <c r="C395" t="s">
        <v>18</v>
      </c>
      <c r="D395" t="s">
        <v>19</v>
      </c>
      <c r="E395" s="1">
        <v>8.6760599357378094</v>
      </c>
      <c r="F395" s="1">
        <v>0.562340365679457</v>
      </c>
      <c r="G395" s="1">
        <v>2.8202696142397898</v>
      </c>
      <c r="H395" s="1">
        <v>0.45687835823707101</v>
      </c>
      <c r="I395" s="1">
        <v>11.496329549977601</v>
      </c>
      <c r="J395" s="50">
        <v>1.01921872391653</v>
      </c>
      <c r="N395" s="21"/>
      <c r="R395" s="21"/>
    </row>
    <row r="396" spans="1:18">
      <c r="A396" s="7" t="s">
        <v>122</v>
      </c>
      <c r="B396" t="s">
        <v>68</v>
      </c>
      <c r="C396" t="s">
        <v>20</v>
      </c>
      <c r="D396" t="s">
        <v>21</v>
      </c>
      <c r="E396" s="1">
        <v>0.74794104079932799</v>
      </c>
      <c r="F396" s="1">
        <v>0.119257029995972</v>
      </c>
      <c r="G396" s="1">
        <v>0.88744767506875699</v>
      </c>
      <c r="H396" s="1">
        <v>0.17835096928883901</v>
      </c>
      <c r="I396" s="1">
        <v>1.63538871586809</v>
      </c>
      <c r="J396" s="50">
        <v>0.29760799928481102</v>
      </c>
      <c r="N396" s="21"/>
      <c r="R396" s="21"/>
    </row>
    <row r="397" spans="1:18">
      <c r="A397" s="7" t="s">
        <v>122</v>
      </c>
      <c r="B397" t="s">
        <v>68</v>
      </c>
      <c r="C397" t="s">
        <v>25</v>
      </c>
      <c r="D397" t="s">
        <v>26</v>
      </c>
      <c r="E397" s="1">
        <v>1.12149170562532E-3</v>
      </c>
      <c r="F397" s="1">
        <v>1.6152792431078E-4</v>
      </c>
      <c r="G397" s="1">
        <v>1.12830628796024E-2</v>
      </c>
      <c r="H397" s="1">
        <v>1.9275921453617601E-3</v>
      </c>
      <c r="I397" s="1">
        <v>1.24045545852277E-2</v>
      </c>
      <c r="J397" s="50">
        <v>2.0891200696725402E-3</v>
      </c>
      <c r="N397" s="21"/>
      <c r="R397" s="21"/>
    </row>
    <row r="398" spans="1:18">
      <c r="A398" s="7" t="s">
        <v>122</v>
      </c>
      <c r="B398" t="s">
        <v>68</v>
      </c>
      <c r="C398" t="s">
        <v>22</v>
      </c>
      <c r="D398" t="s">
        <v>23</v>
      </c>
      <c r="E398" s="1">
        <v>1.37209016333696</v>
      </c>
      <c r="F398" s="1">
        <v>5.7746949297946798E-2</v>
      </c>
      <c r="G398" s="1">
        <v>1.64404872643871</v>
      </c>
      <c r="H398" s="1">
        <v>5.97979147930199E-2</v>
      </c>
      <c r="I398" s="1">
        <v>3.0161388897756698</v>
      </c>
      <c r="J398" s="50">
        <v>0.117544864090967</v>
      </c>
      <c r="N398" s="21"/>
      <c r="R398" s="21"/>
    </row>
    <row r="399" spans="1:18">
      <c r="A399" s="7" t="s">
        <v>123</v>
      </c>
      <c r="B399" t="s">
        <v>68</v>
      </c>
      <c r="C399" t="s">
        <v>2</v>
      </c>
      <c r="D399" t="s">
        <v>3</v>
      </c>
      <c r="E399" s="1">
        <v>0.123568114998704</v>
      </c>
      <c r="F399" s="1">
        <v>0.127471229882929</v>
      </c>
      <c r="G399" s="1">
        <v>0.13621699688563699</v>
      </c>
      <c r="H399" s="1">
        <v>0.15057722308037499</v>
      </c>
      <c r="I399" s="1">
        <v>0.259785111884341</v>
      </c>
      <c r="J399" s="50">
        <v>0.27804845296330399</v>
      </c>
      <c r="N399" s="21"/>
      <c r="R399" s="21"/>
    </row>
    <row r="400" spans="1:18">
      <c r="A400" s="7" t="s">
        <v>123</v>
      </c>
      <c r="B400" t="s">
        <v>68</v>
      </c>
      <c r="C400" t="s">
        <v>4</v>
      </c>
      <c r="D400" t="s">
        <v>5</v>
      </c>
      <c r="E400" s="1">
        <v>0</v>
      </c>
      <c r="F400" s="1">
        <v>0</v>
      </c>
      <c r="G400" s="1">
        <v>0</v>
      </c>
      <c r="H400" s="1">
        <v>0</v>
      </c>
      <c r="I400" s="1">
        <v>0</v>
      </c>
      <c r="J400" s="50">
        <v>0</v>
      </c>
      <c r="N400" s="21"/>
      <c r="R400" s="21"/>
    </row>
    <row r="401" spans="1:18">
      <c r="A401" s="7" t="s">
        <v>123</v>
      </c>
      <c r="B401" t="s">
        <v>68</v>
      </c>
      <c r="C401" t="s">
        <v>6</v>
      </c>
      <c r="D401" t="s">
        <v>7</v>
      </c>
      <c r="E401" s="1">
        <v>0.53554383435684105</v>
      </c>
      <c r="F401" s="1">
        <v>1.1869137151761899</v>
      </c>
      <c r="G401" s="1">
        <v>1.6809293213522598E-2</v>
      </c>
      <c r="H401" s="1">
        <v>3.7289332808735698E-2</v>
      </c>
      <c r="I401" s="1">
        <v>0.55235312757036403</v>
      </c>
      <c r="J401" s="50">
        <v>1.22420304798493</v>
      </c>
      <c r="N401" s="21"/>
      <c r="R401" s="21"/>
    </row>
    <row r="402" spans="1:18">
      <c r="A402" s="7" t="s">
        <v>123</v>
      </c>
      <c r="B402" t="s">
        <v>68</v>
      </c>
      <c r="C402" t="s">
        <v>8</v>
      </c>
      <c r="D402" t="s">
        <v>9</v>
      </c>
      <c r="E402" s="1">
        <v>1.1646609354124999</v>
      </c>
      <c r="F402" s="1">
        <v>1.2925342755926701</v>
      </c>
      <c r="G402" s="1">
        <v>2.4077237244703502</v>
      </c>
      <c r="H402" s="1">
        <v>1.6769609248944599</v>
      </c>
      <c r="I402" s="1">
        <v>3.5723846598828599</v>
      </c>
      <c r="J402" s="50">
        <v>2.9694952004871298</v>
      </c>
      <c r="N402" s="21"/>
      <c r="R402" s="21"/>
    </row>
    <row r="403" spans="1:18">
      <c r="A403" s="7" t="s">
        <v>123</v>
      </c>
      <c r="B403" t="s">
        <v>68</v>
      </c>
      <c r="C403" t="s">
        <v>10</v>
      </c>
      <c r="D403" t="s">
        <v>11</v>
      </c>
      <c r="E403" s="1">
        <v>1.9386826691278999E-2</v>
      </c>
      <c r="F403" s="1">
        <v>1.55137241959948E-2</v>
      </c>
      <c r="G403" s="1">
        <v>0.36575691781923603</v>
      </c>
      <c r="H403" s="1">
        <v>0.615082655330908</v>
      </c>
      <c r="I403" s="1">
        <v>0.38514374451051497</v>
      </c>
      <c r="J403" s="50">
        <v>0.63059637952690295</v>
      </c>
      <c r="N403" s="21"/>
      <c r="R403" s="21"/>
    </row>
    <row r="404" spans="1:18">
      <c r="A404" s="7" t="s">
        <v>123</v>
      </c>
      <c r="B404" t="s">
        <v>68</v>
      </c>
      <c r="C404" t="s">
        <v>12</v>
      </c>
      <c r="D404" t="s">
        <v>13</v>
      </c>
      <c r="E404" s="1">
        <v>0.38325187981971598</v>
      </c>
      <c r="F404" s="1">
        <v>5.6150682353338401E-2</v>
      </c>
      <c r="G404" s="1">
        <v>1.3659568116024501</v>
      </c>
      <c r="H404" s="1">
        <v>0.25587221622551198</v>
      </c>
      <c r="I404" s="1">
        <v>1.7492086914221601</v>
      </c>
      <c r="J404" s="50">
        <v>0.31202289857885002</v>
      </c>
      <c r="N404" s="21"/>
      <c r="R404" s="21"/>
    </row>
    <row r="405" spans="1:18">
      <c r="A405" s="7" t="s">
        <v>123</v>
      </c>
      <c r="B405" t="s">
        <v>68</v>
      </c>
      <c r="C405" t="s">
        <v>14</v>
      </c>
      <c r="D405" t="s">
        <v>15</v>
      </c>
      <c r="E405" s="1">
        <v>2.7379191160344599E-2</v>
      </c>
      <c r="F405" s="1">
        <v>3.0233721041945098E-2</v>
      </c>
      <c r="G405" s="1">
        <v>7.4190596591555802E-2</v>
      </c>
      <c r="H405" s="1">
        <v>4.3393128914073403E-2</v>
      </c>
      <c r="I405" s="1">
        <v>0.1015697877519</v>
      </c>
      <c r="J405" s="50">
        <v>7.3626849956018495E-2</v>
      </c>
      <c r="N405" s="21"/>
      <c r="R405" s="21"/>
    </row>
    <row r="406" spans="1:18">
      <c r="A406" s="7" t="s">
        <v>123</v>
      </c>
      <c r="B406" t="s">
        <v>68</v>
      </c>
      <c r="C406" t="s">
        <v>16</v>
      </c>
      <c r="D406" t="s">
        <v>17</v>
      </c>
      <c r="E406" s="1">
        <v>4.1566614765353904</v>
      </c>
      <c r="F406" s="1">
        <v>0.61311659358342196</v>
      </c>
      <c r="G406" s="1">
        <v>0.74246804563531299</v>
      </c>
      <c r="H406" s="1">
        <v>0.101852113313877</v>
      </c>
      <c r="I406" s="1">
        <v>4.8991295221706999</v>
      </c>
      <c r="J406" s="50">
        <v>0.71496870689729897</v>
      </c>
      <c r="N406" s="21"/>
      <c r="R406" s="21"/>
    </row>
    <row r="407" spans="1:18">
      <c r="A407" s="7" t="s">
        <v>123</v>
      </c>
      <c r="B407" t="s">
        <v>68</v>
      </c>
      <c r="C407" t="s">
        <v>18</v>
      </c>
      <c r="D407" t="s">
        <v>19</v>
      </c>
      <c r="E407" s="1">
        <v>13.656972472628</v>
      </c>
      <c r="F407" s="1">
        <v>0.88398238228171599</v>
      </c>
      <c r="G407" s="1">
        <v>5.3774973188591702</v>
      </c>
      <c r="H407" s="1">
        <v>0.86191842408105701</v>
      </c>
      <c r="I407" s="1">
        <v>19.034469791487201</v>
      </c>
      <c r="J407" s="50">
        <v>1.7459008063627699</v>
      </c>
      <c r="N407" s="21"/>
      <c r="R407" s="21"/>
    </row>
    <row r="408" spans="1:18">
      <c r="A408" s="7" t="s">
        <v>123</v>
      </c>
      <c r="B408" t="s">
        <v>68</v>
      </c>
      <c r="C408" t="s">
        <v>20</v>
      </c>
      <c r="D408" t="s">
        <v>21</v>
      </c>
      <c r="E408" s="1">
        <v>1.1584714706458099</v>
      </c>
      <c r="F408" s="1">
        <v>0.184287860469069</v>
      </c>
      <c r="G408" s="1">
        <v>1.0294534192110301</v>
      </c>
      <c r="H408" s="1">
        <v>0.206721479259563</v>
      </c>
      <c r="I408" s="1">
        <v>2.18792488985684</v>
      </c>
      <c r="J408" s="50">
        <v>0.391009339728632</v>
      </c>
      <c r="N408" s="21"/>
      <c r="R408" s="21"/>
    </row>
    <row r="409" spans="1:18">
      <c r="A409" s="7" t="s">
        <v>123</v>
      </c>
      <c r="B409" t="s">
        <v>68</v>
      </c>
      <c r="C409" t="s">
        <v>25</v>
      </c>
      <c r="D409" t="s">
        <v>26</v>
      </c>
      <c r="E409" s="1">
        <v>9.2762054661674805E-4</v>
      </c>
      <c r="F409" s="1">
        <v>1.3646519012046701E-4</v>
      </c>
      <c r="G409" s="1">
        <v>1.64695197278001E-3</v>
      </c>
      <c r="H409" s="1">
        <v>2.2017675395733801E-4</v>
      </c>
      <c r="I409" s="1">
        <v>2.5745725193967498E-3</v>
      </c>
      <c r="J409" s="50">
        <v>3.5664194407780502E-4</v>
      </c>
      <c r="N409" s="21"/>
      <c r="R409" s="21"/>
    </row>
    <row r="410" spans="1:18">
      <c r="A410" s="7" t="s">
        <v>123</v>
      </c>
      <c r="B410" t="s">
        <v>68</v>
      </c>
      <c r="C410" t="s">
        <v>22</v>
      </c>
      <c r="D410" t="s">
        <v>23</v>
      </c>
      <c r="E410" s="1">
        <v>0.73781502109097297</v>
      </c>
      <c r="F410" s="1">
        <v>3.0825705289841E-2</v>
      </c>
      <c r="G410" s="1">
        <v>0.763552771442362</v>
      </c>
      <c r="H410" s="1">
        <v>2.7601250364461E-2</v>
      </c>
      <c r="I410" s="1">
        <v>1.50136779253334</v>
      </c>
      <c r="J410" s="50">
        <v>5.8426955654301997E-2</v>
      </c>
      <c r="N410" s="21"/>
      <c r="R410" s="21"/>
    </row>
    <row r="411" spans="1:18">
      <c r="A411" s="7" t="s">
        <v>124</v>
      </c>
      <c r="B411" t="s">
        <v>68</v>
      </c>
      <c r="C411" t="s">
        <v>2</v>
      </c>
      <c r="D411" t="s">
        <v>3</v>
      </c>
      <c r="E411" s="1">
        <v>0.12783175047818399</v>
      </c>
      <c r="F411" s="1">
        <v>0.132860040268069</v>
      </c>
      <c r="G411" s="1">
        <v>6.03928891244674E-2</v>
      </c>
      <c r="H411" s="1">
        <v>3.4294297922126099E-2</v>
      </c>
      <c r="I411" s="1">
        <v>0.18822463960265101</v>
      </c>
      <c r="J411" s="50">
        <v>0.16715433819019601</v>
      </c>
      <c r="N411" s="21"/>
      <c r="R411" s="21"/>
    </row>
    <row r="412" spans="1:18">
      <c r="A412" s="7" t="s">
        <v>124</v>
      </c>
      <c r="B412" t="s">
        <v>68</v>
      </c>
      <c r="C412" t="s">
        <v>4</v>
      </c>
      <c r="D412" t="s">
        <v>5</v>
      </c>
      <c r="E412" s="1">
        <v>0</v>
      </c>
      <c r="F412" s="1">
        <v>0</v>
      </c>
      <c r="G412" s="1">
        <v>0</v>
      </c>
      <c r="H412" s="1">
        <v>0</v>
      </c>
      <c r="I412" s="1">
        <v>0</v>
      </c>
      <c r="J412" s="50">
        <v>0</v>
      </c>
      <c r="N412" s="21"/>
      <c r="R412" s="21"/>
    </row>
    <row r="413" spans="1:18">
      <c r="A413" s="7" t="s">
        <v>124</v>
      </c>
      <c r="B413" t="s">
        <v>68</v>
      </c>
      <c r="C413" t="s">
        <v>6</v>
      </c>
      <c r="D413" t="s">
        <v>7</v>
      </c>
      <c r="E413" s="1">
        <v>0.48900182253393498</v>
      </c>
      <c r="F413" s="1">
        <v>1.0130075011456701</v>
      </c>
      <c r="G413" s="1">
        <v>1.00291044437128E-4</v>
      </c>
      <c r="H413" s="1">
        <v>2.2244187637842901E-4</v>
      </c>
      <c r="I413" s="1">
        <v>0.48910211357837202</v>
      </c>
      <c r="J413" s="50">
        <v>1.0132299430220499</v>
      </c>
      <c r="N413" s="21"/>
      <c r="R413" s="21"/>
    </row>
    <row r="414" spans="1:18">
      <c r="A414" s="7" t="s">
        <v>124</v>
      </c>
      <c r="B414" t="s">
        <v>68</v>
      </c>
      <c r="C414" t="s">
        <v>8</v>
      </c>
      <c r="D414" t="s">
        <v>9</v>
      </c>
      <c r="E414" s="1">
        <v>0.85939486809973098</v>
      </c>
      <c r="F414" s="1">
        <v>0.87428297708612901</v>
      </c>
      <c r="G414" s="1">
        <v>2.1807169167225098</v>
      </c>
      <c r="H414" s="1">
        <v>1.27254556868589</v>
      </c>
      <c r="I414" s="1">
        <v>3.0401117848222499</v>
      </c>
      <c r="J414" s="50">
        <v>2.1468285457720202</v>
      </c>
      <c r="N414" s="21"/>
      <c r="R414" s="21"/>
    </row>
    <row r="415" spans="1:18">
      <c r="A415" s="7" t="s">
        <v>124</v>
      </c>
      <c r="B415" t="s">
        <v>68</v>
      </c>
      <c r="C415" t="s">
        <v>10</v>
      </c>
      <c r="D415" t="s">
        <v>11</v>
      </c>
      <c r="E415" s="1">
        <v>1.45534102967163E-2</v>
      </c>
      <c r="F415" s="1">
        <v>1.08391832088833E-2</v>
      </c>
      <c r="G415" s="1">
        <v>0.15809235849226799</v>
      </c>
      <c r="H415" s="1">
        <v>0.241158624211191</v>
      </c>
      <c r="I415" s="1">
        <v>0.17264576878898399</v>
      </c>
      <c r="J415" s="50">
        <v>0.25199780742007499</v>
      </c>
      <c r="N415" s="21"/>
      <c r="R415" s="21"/>
    </row>
    <row r="416" spans="1:18">
      <c r="A416" s="7" t="s">
        <v>124</v>
      </c>
      <c r="B416" t="s">
        <v>68</v>
      </c>
      <c r="C416" t="s">
        <v>12</v>
      </c>
      <c r="D416" t="s">
        <v>13</v>
      </c>
      <c r="E416" s="1">
        <v>0.20568930108213401</v>
      </c>
      <c r="F416" s="1">
        <v>2.9786588074075401E-2</v>
      </c>
      <c r="G416" s="1">
        <v>0.66413986354883903</v>
      </c>
      <c r="H416" s="1">
        <v>0.124333908347245</v>
      </c>
      <c r="I416" s="1">
        <v>0.86982916463097404</v>
      </c>
      <c r="J416" s="50">
        <v>0.15412049642132</v>
      </c>
      <c r="N416" s="21"/>
      <c r="R416" s="21"/>
    </row>
    <row r="417" spans="1:18">
      <c r="A417" s="7" t="s">
        <v>124</v>
      </c>
      <c r="B417" t="s">
        <v>68</v>
      </c>
      <c r="C417" t="s">
        <v>14</v>
      </c>
      <c r="D417" t="s">
        <v>15</v>
      </c>
      <c r="E417" s="1">
        <v>2.0271711376377E-2</v>
      </c>
      <c r="F417" s="1">
        <v>2.2331503709619699E-2</v>
      </c>
      <c r="G417" s="1">
        <v>5.5086172711483097E-2</v>
      </c>
      <c r="H417" s="1">
        <v>3.1321335296867002E-2</v>
      </c>
      <c r="I417" s="1">
        <v>7.5357884087860094E-2</v>
      </c>
      <c r="J417" s="50">
        <v>5.3652839006486701E-2</v>
      </c>
      <c r="N417" s="21"/>
      <c r="R417" s="21"/>
    </row>
    <row r="418" spans="1:18">
      <c r="A418" s="7" t="s">
        <v>124</v>
      </c>
      <c r="B418" t="s">
        <v>68</v>
      </c>
      <c r="C418" t="s">
        <v>16</v>
      </c>
      <c r="D418" t="s">
        <v>17</v>
      </c>
      <c r="E418" s="1">
        <v>7.4861707957692101</v>
      </c>
      <c r="F418" s="1">
        <v>1.0146646151538601</v>
      </c>
      <c r="G418" s="1">
        <v>4.5311285538698902</v>
      </c>
      <c r="H418" s="1">
        <v>0.47820539681545599</v>
      </c>
      <c r="I418" s="1">
        <v>12.017299349639099</v>
      </c>
      <c r="J418" s="50">
        <v>1.4928700119693199</v>
      </c>
      <c r="N418" s="21"/>
      <c r="R418" s="21"/>
    </row>
    <row r="419" spans="1:18">
      <c r="A419" s="7" t="s">
        <v>124</v>
      </c>
      <c r="B419" t="s">
        <v>68</v>
      </c>
      <c r="C419" t="s">
        <v>18</v>
      </c>
      <c r="D419" t="s">
        <v>19</v>
      </c>
      <c r="E419" s="1">
        <v>4.6415891418760697</v>
      </c>
      <c r="F419" s="1">
        <v>0.30012822446111198</v>
      </c>
      <c r="G419" s="1">
        <v>1.6813622167012201</v>
      </c>
      <c r="H419" s="1">
        <v>0.26893469249598601</v>
      </c>
      <c r="I419" s="1">
        <v>6.3229513585772903</v>
      </c>
      <c r="J419" s="50">
        <v>0.56906291695709799</v>
      </c>
      <c r="N419" s="21"/>
      <c r="R419" s="21"/>
    </row>
    <row r="420" spans="1:18">
      <c r="A420" s="7" t="s">
        <v>124</v>
      </c>
      <c r="B420" t="s">
        <v>68</v>
      </c>
      <c r="C420" t="s">
        <v>20</v>
      </c>
      <c r="D420" t="s">
        <v>21</v>
      </c>
      <c r="E420" s="1">
        <v>0.39562768979209201</v>
      </c>
      <c r="F420" s="1">
        <v>6.3020404345810299E-2</v>
      </c>
      <c r="G420" s="1">
        <v>0.19989758127155</v>
      </c>
      <c r="H420" s="1">
        <v>4.0151420994317198E-2</v>
      </c>
      <c r="I420" s="1">
        <v>0.59552527106364195</v>
      </c>
      <c r="J420" s="50">
        <v>0.103171825340128</v>
      </c>
      <c r="N420" s="21"/>
      <c r="R420" s="21"/>
    </row>
    <row r="421" spans="1:18">
      <c r="A421" s="7" t="s">
        <v>124</v>
      </c>
      <c r="B421" t="s">
        <v>68</v>
      </c>
      <c r="C421" t="s">
        <v>25</v>
      </c>
      <c r="D421" t="s">
        <v>26</v>
      </c>
      <c r="E421" s="1">
        <v>3.59213799158E-3</v>
      </c>
      <c r="F421" s="1">
        <v>5.2464008930026796E-4</v>
      </c>
      <c r="G421" s="1">
        <v>0.214172908498239</v>
      </c>
      <c r="H421" s="1">
        <v>2.8989329692174801E-2</v>
      </c>
      <c r="I421" s="1">
        <v>0.21776504648981901</v>
      </c>
      <c r="J421" s="50">
        <v>2.9513969781475101E-2</v>
      </c>
      <c r="N421" s="21"/>
      <c r="R421" s="21"/>
    </row>
    <row r="422" spans="1:18">
      <c r="A422" s="7" t="s">
        <v>124</v>
      </c>
      <c r="B422" t="s">
        <v>68</v>
      </c>
      <c r="C422" t="s">
        <v>22</v>
      </c>
      <c r="D422" t="s">
        <v>23</v>
      </c>
      <c r="E422" s="1">
        <v>0.67254695704776501</v>
      </c>
      <c r="F422" s="1">
        <v>2.8139414913939901E-2</v>
      </c>
      <c r="G422" s="1">
        <v>0.54740313224155301</v>
      </c>
      <c r="H422" s="1">
        <v>1.9871832297407899E-2</v>
      </c>
      <c r="I422" s="1">
        <v>1.21995008928932</v>
      </c>
      <c r="J422" s="50">
        <v>4.80112472113478E-2</v>
      </c>
      <c r="N422" s="21"/>
      <c r="R422" s="21"/>
    </row>
    <row r="423" spans="1:18">
      <c r="A423" s="7" t="s">
        <v>125</v>
      </c>
      <c r="B423" t="s">
        <v>68</v>
      </c>
      <c r="C423" t="s">
        <v>2</v>
      </c>
      <c r="D423" t="s">
        <v>3</v>
      </c>
      <c r="E423" s="1">
        <v>0.182684808597667</v>
      </c>
      <c r="F423" s="1">
        <v>0.181433612070619</v>
      </c>
      <c r="G423" s="1">
        <v>0.420530318054602</v>
      </c>
      <c r="H423" s="1">
        <v>0.40025197260006901</v>
      </c>
      <c r="I423" s="1">
        <v>0.60321512665226895</v>
      </c>
      <c r="J423" s="50">
        <v>0.58168558467068798</v>
      </c>
      <c r="N423" s="21"/>
      <c r="R423" s="21"/>
    </row>
    <row r="424" spans="1:18">
      <c r="A424" s="7" t="s">
        <v>125</v>
      </c>
      <c r="B424" t="s">
        <v>68</v>
      </c>
      <c r="C424" t="s">
        <v>4</v>
      </c>
      <c r="D424" t="s">
        <v>5</v>
      </c>
      <c r="E424" s="1">
        <v>0</v>
      </c>
      <c r="F424" s="1">
        <v>0</v>
      </c>
      <c r="G424" s="1">
        <v>0</v>
      </c>
      <c r="H424" s="1">
        <v>0</v>
      </c>
      <c r="I424" s="1">
        <v>0</v>
      </c>
      <c r="J424" s="50">
        <v>0</v>
      </c>
      <c r="N424" s="21"/>
      <c r="R424" s="21"/>
    </row>
    <row r="425" spans="1:18">
      <c r="A425" s="7" t="s">
        <v>125</v>
      </c>
      <c r="B425" t="s">
        <v>68</v>
      </c>
      <c r="C425" t="s">
        <v>6</v>
      </c>
      <c r="D425" t="s">
        <v>7</v>
      </c>
      <c r="E425" s="1">
        <v>1.9864830999848699</v>
      </c>
      <c r="F425" s="1">
        <v>4.3172121372872398</v>
      </c>
      <c r="G425" s="1">
        <v>0.26617027687978501</v>
      </c>
      <c r="H425" s="1">
        <v>0.58463045299590699</v>
      </c>
      <c r="I425" s="1">
        <v>2.2526533768646599</v>
      </c>
      <c r="J425" s="50">
        <v>4.9018425902831497</v>
      </c>
      <c r="N425" s="21"/>
      <c r="R425" s="21"/>
    </row>
    <row r="426" spans="1:18">
      <c r="A426" s="7" t="s">
        <v>125</v>
      </c>
      <c r="B426" t="s">
        <v>68</v>
      </c>
      <c r="C426" t="s">
        <v>8</v>
      </c>
      <c r="D426" t="s">
        <v>9</v>
      </c>
      <c r="E426" s="1">
        <v>0.24134470034307301</v>
      </c>
      <c r="F426" s="1">
        <v>0.19123187500504099</v>
      </c>
      <c r="G426" s="1">
        <v>0.138122717455535</v>
      </c>
      <c r="H426" s="1">
        <v>6.3912461442402105E-2</v>
      </c>
      <c r="I426" s="1">
        <v>0.37946741779860699</v>
      </c>
      <c r="J426" s="50">
        <v>0.255144336447443</v>
      </c>
      <c r="N426" s="21"/>
      <c r="R426" s="21"/>
    </row>
    <row r="427" spans="1:18">
      <c r="A427" s="7" t="s">
        <v>125</v>
      </c>
      <c r="B427" t="s">
        <v>68</v>
      </c>
      <c r="C427" t="s">
        <v>10</v>
      </c>
      <c r="D427" t="s">
        <v>11</v>
      </c>
      <c r="E427" s="1">
        <v>1.6281868093321699E-2</v>
      </c>
      <c r="F427" s="1">
        <v>1.11547020691008E-2</v>
      </c>
      <c r="G427" s="1">
        <v>8.1197465566021296E-2</v>
      </c>
      <c r="H427" s="1">
        <v>7.8132707989482506E-2</v>
      </c>
      <c r="I427" s="1">
        <v>9.7479333659342998E-2</v>
      </c>
      <c r="J427" s="50">
        <v>8.9287410058583302E-2</v>
      </c>
      <c r="N427" s="21"/>
      <c r="R427" s="21"/>
    </row>
    <row r="428" spans="1:18">
      <c r="A428" s="7" t="s">
        <v>125</v>
      </c>
      <c r="B428" t="s">
        <v>68</v>
      </c>
      <c r="C428" t="s">
        <v>12</v>
      </c>
      <c r="D428" t="s">
        <v>13</v>
      </c>
      <c r="E428" s="1">
        <v>0.16820737085201801</v>
      </c>
      <c r="F428" s="1">
        <v>2.4550332878675502E-2</v>
      </c>
      <c r="G428" s="1">
        <v>2.6195239557921801E-2</v>
      </c>
      <c r="H428" s="1">
        <v>4.8819277716490297E-3</v>
      </c>
      <c r="I428" s="1">
        <v>0.194402610409939</v>
      </c>
      <c r="J428" s="50">
        <v>2.9432260650324501E-2</v>
      </c>
      <c r="N428" s="21"/>
      <c r="R428" s="21"/>
    </row>
    <row r="429" spans="1:18">
      <c r="A429" s="7" t="s">
        <v>125</v>
      </c>
      <c r="B429" t="s">
        <v>68</v>
      </c>
      <c r="C429" t="s">
        <v>14</v>
      </c>
      <c r="D429" t="s">
        <v>15</v>
      </c>
      <c r="E429" s="1">
        <v>1.7110820466779902E-2</v>
      </c>
      <c r="F429" s="1">
        <v>1.8796520897937499E-2</v>
      </c>
      <c r="G429" s="1">
        <v>0.34452176663300599</v>
      </c>
      <c r="H429" s="1">
        <v>0.208435067589297</v>
      </c>
      <c r="I429" s="1">
        <v>0.36163258709978602</v>
      </c>
      <c r="J429" s="50">
        <v>0.22723158848723499</v>
      </c>
      <c r="N429" s="21"/>
      <c r="R429" s="21"/>
    </row>
    <row r="430" spans="1:18">
      <c r="A430" s="7" t="s">
        <v>125</v>
      </c>
      <c r="B430" t="s">
        <v>68</v>
      </c>
      <c r="C430" t="s">
        <v>16</v>
      </c>
      <c r="D430" t="s">
        <v>17</v>
      </c>
      <c r="E430" s="1">
        <v>1.8015760502637801</v>
      </c>
      <c r="F430" s="1">
        <v>0.272634667126543</v>
      </c>
      <c r="G430" s="1">
        <v>0.42931920391303702</v>
      </c>
      <c r="H430" s="1">
        <v>6.7800270631436593E-2</v>
      </c>
      <c r="I430" s="1">
        <v>2.2308952541768199</v>
      </c>
      <c r="J430" s="50">
        <v>0.34043493775798001</v>
      </c>
      <c r="N430" s="21"/>
      <c r="R430" s="21"/>
    </row>
    <row r="431" spans="1:18">
      <c r="A431" s="7" t="s">
        <v>125</v>
      </c>
      <c r="B431" t="s">
        <v>68</v>
      </c>
      <c r="C431" t="s">
        <v>18</v>
      </c>
      <c r="D431" t="s">
        <v>19</v>
      </c>
      <c r="E431" s="1">
        <v>3.6852554422059001</v>
      </c>
      <c r="F431" s="1">
        <v>0.23908829138694701</v>
      </c>
      <c r="G431" s="1">
        <v>2.0561133555008699</v>
      </c>
      <c r="H431" s="1">
        <v>0.332148453395676</v>
      </c>
      <c r="I431" s="1">
        <v>5.7413687977067704</v>
      </c>
      <c r="J431" s="50">
        <v>0.57123674478262298</v>
      </c>
      <c r="N431" s="21"/>
      <c r="R431" s="21"/>
    </row>
    <row r="432" spans="1:18">
      <c r="A432" s="7" t="s">
        <v>125</v>
      </c>
      <c r="B432" t="s">
        <v>68</v>
      </c>
      <c r="C432" t="s">
        <v>20</v>
      </c>
      <c r="D432" t="s">
        <v>21</v>
      </c>
      <c r="E432" s="1">
        <v>0.375620099834796</v>
      </c>
      <c r="F432" s="1">
        <v>5.9642705638231298E-2</v>
      </c>
      <c r="G432" s="1">
        <v>7.5664877719135007E-2</v>
      </c>
      <c r="H432" s="1">
        <v>1.5193818518338301E-2</v>
      </c>
      <c r="I432" s="1">
        <v>0.45128497755393099</v>
      </c>
      <c r="J432" s="50">
        <v>7.4836524156569606E-2</v>
      </c>
      <c r="N432" s="21"/>
      <c r="R432" s="21"/>
    </row>
    <row r="433" spans="1:18">
      <c r="A433" s="7" t="s">
        <v>125</v>
      </c>
      <c r="B433" t="s">
        <v>68</v>
      </c>
      <c r="C433" t="s">
        <v>25</v>
      </c>
      <c r="D433" t="s">
        <v>26</v>
      </c>
      <c r="E433" s="1">
        <v>1.2351553431529699E-3</v>
      </c>
      <c r="F433" s="1">
        <v>1.8134762366048301E-4</v>
      </c>
      <c r="G433" s="1">
        <v>0</v>
      </c>
      <c r="H433" s="1">
        <v>0</v>
      </c>
      <c r="I433" s="1">
        <v>1.2351553431529699E-3</v>
      </c>
      <c r="J433" s="50">
        <v>1.8134762366048301E-4</v>
      </c>
      <c r="N433" s="21"/>
      <c r="R433" s="21"/>
    </row>
    <row r="434" spans="1:18">
      <c r="A434" s="7" t="s">
        <v>125</v>
      </c>
      <c r="B434" t="s">
        <v>68</v>
      </c>
      <c r="C434" t="s">
        <v>22</v>
      </c>
      <c r="D434" t="s">
        <v>23</v>
      </c>
      <c r="E434" s="1">
        <v>0.51051199178157203</v>
      </c>
      <c r="F434" s="1">
        <v>2.13441816706069E-2</v>
      </c>
      <c r="G434" s="1">
        <v>0.169153704493375</v>
      </c>
      <c r="H434" s="1">
        <v>6.0826870249057101E-3</v>
      </c>
      <c r="I434" s="1">
        <v>0.679665696274947</v>
      </c>
      <c r="J434" s="50">
        <v>2.7426868695512599E-2</v>
      </c>
      <c r="N434" s="21"/>
      <c r="R434" s="21"/>
    </row>
    <row r="435" spans="1:18">
      <c r="A435" s="7" t="s">
        <v>126</v>
      </c>
      <c r="B435" t="s">
        <v>68</v>
      </c>
      <c r="C435" t="s">
        <v>2</v>
      </c>
      <c r="D435" t="s">
        <v>3</v>
      </c>
      <c r="E435" s="1">
        <v>0.16777900859217801</v>
      </c>
      <c r="F435" s="1">
        <v>0.17316776607040499</v>
      </c>
      <c r="G435" s="1">
        <v>5.9973171631102197E-2</v>
      </c>
      <c r="H435" s="1">
        <v>4.25428811449595E-2</v>
      </c>
      <c r="I435" s="1">
        <v>0.22775218022328</v>
      </c>
      <c r="J435" s="50">
        <v>0.21571064721536501</v>
      </c>
      <c r="N435" s="21"/>
      <c r="R435" s="21"/>
    </row>
    <row r="436" spans="1:18">
      <c r="A436" s="7" t="s">
        <v>126</v>
      </c>
      <c r="B436" t="s">
        <v>68</v>
      </c>
      <c r="C436" t="s">
        <v>4</v>
      </c>
      <c r="D436" t="s">
        <v>5</v>
      </c>
      <c r="E436" s="1">
        <v>0</v>
      </c>
      <c r="F436" s="1">
        <v>0</v>
      </c>
      <c r="G436" s="1">
        <v>0</v>
      </c>
      <c r="H436" s="1">
        <v>0</v>
      </c>
      <c r="I436" s="1">
        <v>0</v>
      </c>
      <c r="J436" s="50">
        <v>0</v>
      </c>
      <c r="N436" s="21"/>
      <c r="R436" s="21"/>
    </row>
    <row r="437" spans="1:18">
      <c r="A437" s="7" t="s">
        <v>126</v>
      </c>
      <c r="B437" t="s">
        <v>68</v>
      </c>
      <c r="C437" t="s">
        <v>6</v>
      </c>
      <c r="D437" t="s">
        <v>7</v>
      </c>
      <c r="E437" s="1">
        <v>1.4738142577383799</v>
      </c>
      <c r="F437" s="1">
        <v>3.01646568102626</v>
      </c>
      <c r="G437" s="1">
        <v>6.9913264911560999E-4</v>
      </c>
      <c r="H437" s="1">
        <v>1.5517049715851499E-3</v>
      </c>
      <c r="I437" s="1">
        <v>1.4745133903875001</v>
      </c>
      <c r="J437" s="50">
        <v>3.0180173859978501</v>
      </c>
      <c r="N437" s="21"/>
      <c r="R437" s="21"/>
    </row>
    <row r="438" spans="1:18">
      <c r="A438" s="7" t="s">
        <v>126</v>
      </c>
      <c r="B438" t="s">
        <v>68</v>
      </c>
      <c r="C438" t="s">
        <v>8</v>
      </c>
      <c r="D438" t="s">
        <v>9</v>
      </c>
      <c r="E438" s="1">
        <v>0.69830052750791205</v>
      </c>
      <c r="F438" s="1">
        <v>0.72637867425043101</v>
      </c>
      <c r="G438" s="1">
        <v>0.68320024099432297</v>
      </c>
      <c r="H438" s="1">
        <v>0.55001179865045602</v>
      </c>
      <c r="I438" s="1">
        <v>1.38150076850223</v>
      </c>
      <c r="J438" s="50">
        <v>1.2763904729008899</v>
      </c>
      <c r="N438" s="21"/>
      <c r="R438" s="21"/>
    </row>
    <row r="439" spans="1:18">
      <c r="A439" s="7" t="s">
        <v>126</v>
      </c>
      <c r="B439" t="s">
        <v>68</v>
      </c>
      <c r="C439" t="s">
        <v>10</v>
      </c>
      <c r="D439" t="s">
        <v>11</v>
      </c>
      <c r="E439" s="1">
        <v>2.38506931954139E-2</v>
      </c>
      <c r="F439" s="1">
        <v>1.50655145026398E-2</v>
      </c>
      <c r="G439" s="1">
        <v>0.11675563347094101</v>
      </c>
      <c r="H439" s="1">
        <v>0.16416299413253699</v>
      </c>
      <c r="I439" s="1">
        <v>0.140606326666355</v>
      </c>
      <c r="J439" s="50">
        <v>0.179228508635177</v>
      </c>
      <c r="N439" s="21"/>
      <c r="R439" s="21"/>
    </row>
    <row r="440" spans="1:18">
      <c r="A440" s="7" t="s">
        <v>126</v>
      </c>
      <c r="B440" t="s">
        <v>68</v>
      </c>
      <c r="C440" t="s">
        <v>12</v>
      </c>
      <c r="D440" t="s">
        <v>13</v>
      </c>
      <c r="E440" s="1">
        <v>0.47395752047036899</v>
      </c>
      <c r="F440" s="1">
        <v>6.9608871215908794E-2</v>
      </c>
      <c r="G440" s="1">
        <v>0.124250184767619</v>
      </c>
      <c r="H440" s="1">
        <v>2.3146890808653099E-2</v>
      </c>
      <c r="I440" s="1">
        <v>0.59820770523798805</v>
      </c>
      <c r="J440" s="50">
        <v>9.27557620245619E-2</v>
      </c>
      <c r="N440" s="21"/>
      <c r="R440" s="21"/>
    </row>
    <row r="441" spans="1:18">
      <c r="A441" s="7" t="s">
        <v>126</v>
      </c>
      <c r="B441" t="s">
        <v>68</v>
      </c>
      <c r="C441" t="s">
        <v>14</v>
      </c>
      <c r="D441" t="s">
        <v>15</v>
      </c>
      <c r="E441" s="1">
        <v>3.0589911872322299E-2</v>
      </c>
      <c r="F441" s="1">
        <v>3.3415115550379598E-2</v>
      </c>
      <c r="G441" s="1">
        <v>0.12399952991677</v>
      </c>
      <c r="H441" s="1">
        <v>7.7480049077890897E-2</v>
      </c>
      <c r="I441" s="1">
        <v>0.15458944178909201</v>
      </c>
      <c r="J441" s="50">
        <v>0.110895164628271</v>
      </c>
      <c r="N441" s="21"/>
      <c r="R441" s="21"/>
    </row>
    <row r="442" spans="1:18">
      <c r="A442" s="7" t="s">
        <v>126</v>
      </c>
      <c r="B442" t="s">
        <v>68</v>
      </c>
      <c r="C442" t="s">
        <v>16</v>
      </c>
      <c r="D442" t="s">
        <v>17</v>
      </c>
      <c r="E442" s="1">
        <v>6.8036742403461599</v>
      </c>
      <c r="F442" s="1">
        <v>1.0182102248050999</v>
      </c>
      <c r="G442" s="1">
        <v>3.3628986077974199</v>
      </c>
      <c r="H442" s="1">
        <v>0.49701548191136602</v>
      </c>
      <c r="I442" s="1">
        <v>10.1665728481436</v>
      </c>
      <c r="J442" s="50">
        <v>1.5152257067164601</v>
      </c>
      <c r="N442" s="21"/>
      <c r="R442" s="21"/>
    </row>
    <row r="443" spans="1:18">
      <c r="A443" s="7" t="s">
        <v>126</v>
      </c>
      <c r="B443" t="s">
        <v>68</v>
      </c>
      <c r="C443" t="s">
        <v>18</v>
      </c>
      <c r="D443" t="s">
        <v>19</v>
      </c>
      <c r="E443" s="1">
        <v>9.1196453432246507</v>
      </c>
      <c r="F443" s="1">
        <v>0.59611746571711099</v>
      </c>
      <c r="G443" s="1">
        <v>2.8483706644882001</v>
      </c>
      <c r="H443" s="1">
        <v>0.465507532329409</v>
      </c>
      <c r="I443" s="1">
        <v>11.968016007712899</v>
      </c>
      <c r="J443" s="50">
        <v>1.06162499804652</v>
      </c>
      <c r="N443" s="21"/>
      <c r="R443" s="21"/>
    </row>
    <row r="444" spans="1:18">
      <c r="A444" s="7" t="s">
        <v>126</v>
      </c>
      <c r="B444" t="s">
        <v>68</v>
      </c>
      <c r="C444" t="s">
        <v>20</v>
      </c>
      <c r="D444" t="s">
        <v>21</v>
      </c>
      <c r="E444" s="1">
        <v>0.67706539401104804</v>
      </c>
      <c r="F444" s="1">
        <v>0.107356428557268</v>
      </c>
      <c r="G444" s="1">
        <v>0.183104998561852</v>
      </c>
      <c r="H444" s="1">
        <v>3.6764987678831899E-2</v>
      </c>
      <c r="I444" s="1">
        <v>0.86017039257289996</v>
      </c>
      <c r="J444" s="50">
        <v>0.1441214162361</v>
      </c>
      <c r="N444" s="21"/>
      <c r="R444" s="21"/>
    </row>
    <row r="445" spans="1:18">
      <c r="A445" s="7" t="s">
        <v>126</v>
      </c>
      <c r="B445" t="s">
        <v>68</v>
      </c>
      <c r="C445" t="s">
        <v>25</v>
      </c>
      <c r="D445" t="s">
        <v>26</v>
      </c>
      <c r="E445" s="1">
        <v>1.5832218686606301E-3</v>
      </c>
      <c r="F445" s="1">
        <v>2.3487298942173899E-4</v>
      </c>
      <c r="G445" s="1">
        <v>1.0187997766234001E-3</v>
      </c>
      <c r="H445" s="1">
        <v>1.5918685250466101E-4</v>
      </c>
      <c r="I445" s="1">
        <v>2.6020216452840301E-3</v>
      </c>
      <c r="J445" s="50">
        <v>3.9405984192640001E-4</v>
      </c>
      <c r="N445" s="21"/>
      <c r="R445" s="21"/>
    </row>
    <row r="446" spans="1:18">
      <c r="A446" s="7" t="s">
        <v>126</v>
      </c>
      <c r="B446" t="s">
        <v>68</v>
      </c>
      <c r="C446" t="s">
        <v>22</v>
      </c>
      <c r="D446" t="s">
        <v>23</v>
      </c>
      <c r="E446" s="1">
        <v>1.46892132781963</v>
      </c>
      <c r="F446" s="1">
        <v>6.1472091251268499E-2</v>
      </c>
      <c r="G446" s="1">
        <v>1.68002914305115</v>
      </c>
      <c r="H446" s="1">
        <v>6.0669408996265099E-2</v>
      </c>
      <c r="I446" s="1">
        <v>3.1489504708707798</v>
      </c>
      <c r="J446" s="50">
        <v>0.12214150024753399</v>
      </c>
      <c r="N446" s="21"/>
      <c r="R446" s="21"/>
    </row>
    <row r="447" spans="1:18">
      <c r="A447" s="7" t="s">
        <v>127</v>
      </c>
      <c r="B447" t="s">
        <v>68</v>
      </c>
      <c r="C447" t="s">
        <v>2</v>
      </c>
      <c r="D447" t="s">
        <v>3</v>
      </c>
      <c r="E447" s="1">
        <v>9.0283471170678795E-2</v>
      </c>
      <c r="F447" s="1">
        <v>9.3255016835319698E-2</v>
      </c>
      <c r="G447" s="1">
        <v>6.2607941925314797E-2</v>
      </c>
      <c r="H447" s="1">
        <v>4.2085288977946202E-2</v>
      </c>
      <c r="I447" s="1">
        <v>0.15289141309599399</v>
      </c>
      <c r="J447" s="50">
        <v>0.135340305813266</v>
      </c>
      <c r="N447" s="21"/>
      <c r="R447" s="21"/>
    </row>
    <row r="448" spans="1:18">
      <c r="A448" s="7" t="s">
        <v>127</v>
      </c>
      <c r="B448" t="s">
        <v>68</v>
      </c>
      <c r="C448" t="s">
        <v>4</v>
      </c>
      <c r="D448" t="s">
        <v>5</v>
      </c>
      <c r="E448" s="1">
        <v>0</v>
      </c>
      <c r="F448" s="1">
        <v>0</v>
      </c>
      <c r="G448" s="1">
        <v>0</v>
      </c>
      <c r="H448" s="1">
        <v>0</v>
      </c>
      <c r="I448" s="1">
        <v>0</v>
      </c>
      <c r="J448" s="50">
        <v>0</v>
      </c>
      <c r="N448" s="21"/>
      <c r="R448" s="21"/>
    </row>
    <row r="449" spans="1:18">
      <c r="A449" s="7" t="s">
        <v>127</v>
      </c>
      <c r="B449" t="s">
        <v>68</v>
      </c>
      <c r="C449" t="s">
        <v>6</v>
      </c>
      <c r="D449" t="s">
        <v>7</v>
      </c>
      <c r="E449" s="1">
        <v>3.6443761914558901</v>
      </c>
      <c r="F449" s="1">
        <v>7.7981848313889603</v>
      </c>
      <c r="G449" s="1">
        <v>2.25642836185762</v>
      </c>
      <c r="H449" s="1">
        <v>3.5322186816269401</v>
      </c>
      <c r="I449" s="1">
        <v>5.9008045533135096</v>
      </c>
      <c r="J449" s="50">
        <v>11.3304035130159</v>
      </c>
      <c r="N449" s="21"/>
      <c r="R449" s="21"/>
    </row>
    <row r="450" spans="1:18">
      <c r="A450" s="7" t="s">
        <v>127</v>
      </c>
      <c r="B450" t="s">
        <v>68</v>
      </c>
      <c r="C450" t="s">
        <v>8</v>
      </c>
      <c r="D450" t="s">
        <v>9</v>
      </c>
      <c r="E450" s="1">
        <v>0.13154791174726499</v>
      </c>
      <c r="F450" s="1">
        <v>0.11611050962214101</v>
      </c>
      <c r="G450" s="1">
        <v>9.4541176634123605E-2</v>
      </c>
      <c r="H450" s="1">
        <v>8.4173434796431607E-2</v>
      </c>
      <c r="I450" s="1">
        <v>0.226089088381389</v>
      </c>
      <c r="J450" s="50">
        <v>0.200283944418572</v>
      </c>
      <c r="N450" s="21"/>
      <c r="R450" s="21"/>
    </row>
    <row r="451" spans="1:18">
      <c r="A451" s="7" t="s">
        <v>127</v>
      </c>
      <c r="B451" t="s">
        <v>68</v>
      </c>
      <c r="C451" t="s">
        <v>10</v>
      </c>
      <c r="D451" t="s">
        <v>11</v>
      </c>
      <c r="E451" s="1">
        <v>1.50928913658825E-2</v>
      </c>
      <c r="F451" s="1">
        <v>8.0846823887127106E-3</v>
      </c>
      <c r="G451" s="1">
        <v>1.2079302934575899E-2</v>
      </c>
      <c r="H451" s="1">
        <v>8.8838242769337401E-3</v>
      </c>
      <c r="I451" s="1">
        <v>2.7172194300458301E-2</v>
      </c>
      <c r="J451" s="50">
        <v>1.6968506665646501E-2</v>
      </c>
      <c r="N451" s="21"/>
      <c r="R451" s="21"/>
    </row>
    <row r="452" spans="1:18">
      <c r="A452" s="7" t="s">
        <v>127</v>
      </c>
      <c r="B452" t="s">
        <v>68</v>
      </c>
      <c r="C452" t="s">
        <v>12</v>
      </c>
      <c r="D452" t="s">
        <v>13</v>
      </c>
      <c r="E452" s="1">
        <v>0.17135455900890101</v>
      </c>
      <c r="F452" s="1">
        <v>2.681620342524E-2</v>
      </c>
      <c r="G452" s="1">
        <v>1.9822722935917799E-2</v>
      </c>
      <c r="H452" s="1">
        <v>3.38630054539826E-3</v>
      </c>
      <c r="I452" s="1">
        <v>0.19117728194481801</v>
      </c>
      <c r="J452" s="50">
        <v>3.02025039706382E-2</v>
      </c>
      <c r="N452" s="21"/>
      <c r="R452" s="21"/>
    </row>
    <row r="453" spans="1:18">
      <c r="A453" s="7" t="s">
        <v>127</v>
      </c>
      <c r="B453" t="s">
        <v>68</v>
      </c>
      <c r="C453" t="s">
        <v>14</v>
      </c>
      <c r="D453" t="s">
        <v>15</v>
      </c>
      <c r="E453" s="1">
        <v>8.5403935150329003E-3</v>
      </c>
      <c r="F453" s="1">
        <v>9.2216829816247296E-3</v>
      </c>
      <c r="G453" s="1">
        <v>1.7011540699461401E-3</v>
      </c>
      <c r="H453" s="1">
        <v>9.4448745094117799E-4</v>
      </c>
      <c r="I453" s="1">
        <v>1.0241547584978999E-2</v>
      </c>
      <c r="J453" s="50">
        <v>1.01661704325659E-2</v>
      </c>
      <c r="N453" s="21"/>
      <c r="R453" s="21"/>
    </row>
    <row r="454" spans="1:18">
      <c r="A454" s="7" t="s">
        <v>127</v>
      </c>
      <c r="B454" t="s">
        <v>68</v>
      </c>
      <c r="C454" t="s">
        <v>16</v>
      </c>
      <c r="D454" t="s">
        <v>17</v>
      </c>
      <c r="E454" s="1">
        <v>1.3029026679265401</v>
      </c>
      <c r="F454" s="1">
        <v>0.17908026401406399</v>
      </c>
      <c r="G454" s="1">
        <v>1.24897637726059E-2</v>
      </c>
      <c r="H454" s="1">
        <v>1.6899670358260801E-3</v>
      </c>
      <c r="I454" s="1">
        <v>1.3153924316991501</v>
      </c>
      <c r="J454" s="50">
        <v>0.18077023104989001</v>
      </c>
      <c r="N454" s="21"/>
      <c r="R454" s="21"/>
    </row>
    <row r="455" spans="1:18">
      <c r="A455" s="7" t="s">
        <v>127</v>
      </c>
      <c r="B455" t="s">
        <v>68</v>
      </c>
      <c r="C455" t="s">
        <v>18</v>
      </c>
      <c r="D455" t="s">
        <v>19</v>
      </c>
      <c r="E455" s="1">
        <v>3.09684830957874</v>
      </c>
      <c r="F455" s="1">
        <v>0.19876947674399001</v>
      </c>
      <c r="G455" s="1">
        <v>8.5267583950073E-2</v>
      </c>
      <c r="H455" s="1">
        <v>1.5171835040679401E-2</v>
      </c>
      <c r="I455" s="1">
        <v>3.1821158935288101</v>
      </c>
      <c r="J455" s="50">
        <v>0.21394131178466899</v>
      </c>
      <c r="N455" s="21"/>
      <c r="R455" s="21"/>
    </row>
    <row r="456" spans="1:18">
      <c r="A456" s="7" t="s">
        <v>127</v>
      </c>
      <c r="B456" t="s">
        <v>68</v>
      </c>
      <c r="C456" t="s">
        <v>20</v>
      </c>
      <c r="D456" t="s">
        <v>21</v>
      </c>
      <c r="E456" s="1">
        <v>0.32434550430031001</v>
      </c>
      <c r="F456" s="1">
        <v>5.24154390658585E-2</v>
      </c>
      <c r="G456" s="1">
        <v>8.1222618198513604E-4</v>
      </c>
      <c r="H456" s="1">
        <v>1.64582779111938E-4</v>
      </c>
      <c r="I456" s="1">
        <v>0.32515773048229502</v>
      </c>
      <c r="J456" s="50">
        <v>5.2580021844970397E-2</v>
      </c>
      <c r="N456" s="21"/>
      <c r="R456" s="21"/>
    </row>
    <row r="457" spans="1:18">
      <c r="A457" s="7" t="s">
        <v>127</v>
      </c>
      <c r="B457" t="s">
        <v>68</v>
      </c>
      <c r="C457" t="s">
        <v>25</v>
      </c>
      <c r="D457" t="s">
        <v>26</v>
      </c>
      <c r="E457" s="1">
        <v>4.4772758841178702E-3</v>
      </c>
      <c r="F457" s="1">
        <v>5.0436254619015295E-4</v>
      </c>
      <c r="G457" s="1">
        <v>1.3484052675883801E-3</v>
      </c>
      <c r="H457" s="1">
        <v>6.1039044337781205E-4</v>
      </c>
      <c r="I457" s="1">
        <v>5.8256811517062501E-3</v>
      </c>
      <c r="J457" s="50">
        <v>1.11475298956796E-3</v>
      </c>
      <c r="N457" s="21"/>
      <c r="R457" s="21"/>
    </row>
    <row r="458" spans="1:18">
      <c r="A458" s="7" t="s">
        <v>127</v>
      </c>
      <c r="B458" t="s">
        <v>68</v>
      </c>
      <c r="C458" t="s">
        <v>22</v>
      </c>
      <c r="D458" t="s">
        <v>23</v>
      </c>
      <c r="E458" s="1">
        <v>0.74602400882622499</v>
      </c>
      <c r="F458" s="1">
        <v>3.3443141512940103E-2</v>
      </c>
      <c r="G458" s="1">
        <v>1.7201706757336701E-2</v>
      </c>
      <c r="H458" s="1">
        <v>7.0506243813587503E-4</v>
      </c>
      <c r="I458" s="1">
        <v>0.763225715583562</v>
      </c>
      <c r="J458" s="50">
        <v>3.4148203951075998E-2</v>
      </c>
      <c r="N458" s="21"/>
      <c r="R458" s="21"/>
    </row>
    <row r="459" spans="1:18">
      <c r="A459" s="7" t="s">
        <v>128</v>
      </c>
      <c r="B459" t="s">
        <v>68</v>
      </c>
      <c r="C459" t="s">
        <v>2</v>
      </c>
      <c r="D459" t="s">
        <v>3</v>
      </c>
      <c r="E459" s="1">
        <v>1.2857639574705799</v>
      </c>
      <c r="F459" s="1">
        <v>1.3485058600595301</v>
      </c>
      <c r="G459" s="1">
        <v>0.70825934902972298</v>
      </c>
      <c r="H459" s="1">
        <v>0.70736024200818404</v>
      </c>
      <c r="I459" s="1">
        <v>1.9940233065002999</v>
      </c>
      <c r="J459" s="50">
        <v>2.0558661020677098</v>
      </c>
      <c r="N459" s="21"/>
      <c r="R459" s="21"/>
    </row>
    <row r="460" spans="1:18">
      <c r="A460" s="7" t="s">
        <v>128</v>
      </c>
      <c r="B460" t="s">
        <v>68</v>
      </c>
      <c r="C460" t="s">
        <v>4</v>
      </c>
      <c r="D460" t="s">
        <v>5</v>
      </c>
      <c r="E460" s="1">
        <v>0</v>
      </c>
      <c r="F460" s="1">
        <v>0</v>
      </c>
      <c r="G460" s="1">
        <v>1.01819351999033E-2</v>
      </c>
      <c r="H460" s="1">
        <v>0.185974308794043</v>
      </c>
      <c r="I460" s="1">
        <v>1.01819351999033E-2</v>
      </c>
      <c r="J460" s="50">
        <v>0.185974308794043</v>
      </c>
      <c r="N460" s="21"/>
      <c r="R460" s="21"/>
    </row>
    <row r="461" spans="1:18">
      <c r="A461" s="7" t="s">
        <v>128</v>
      </c>
      <c r="B461" t="s">
        <v>68</v>
      </c>
      <c r="C461" t="s">
        <v>6</v>
      </c>
      <c r="D461" t="s">
        <v>7</v>
      </c>
      <c r="E461" s="1">
        <v>132.42166000065899</v>
      </c>
      <c r="F461" s="1">
        <v>283.119150418267</v>
      </c>
      <c r="G461" s="1">
        <v>30.027780488543499</v>
      </c>
      <c r="H461" s="1">
        <v>58.846140575413401</v>
      </c>
      <c r="I461" s="1">
        <v>162.449440489202</v>
      </c>
      <c r="J461" s="50">
        <v>341.96529099368001</v>
      </c>
      <c r="N461" s="21"/>
      <c r="R461" s="21"/>
    </row>
    <row r="462" spans="1:18">
      <c r="A462" s="7" t="s">
        <v>128</v>
      </c>
      <c r="B462" t="s">
        <v>68</v>
      </c>
      <c r="C462" t="s">
        <v>8</v>
      </c>
      <c r="D462" t="s">
        <v>9</v>
      </c>
      <c r="E462" s="1">
        <v>21.494344637143399</v>
      </c>
      <c r="F462" s="1">
        <v>29.805657289486899</v>
      </c>
      <c r="G462" s="1">
        <v>58.3361027286197</v>
      </c>
      <c r="H462" s="1">
        <v>53.608471545762903</v>
      </c>
      <c r="I462" s="1">
        <v>79.830447365763106</v>
      </c>
      <c r="J462" s="50">
        <v>83.414128835249798</v>
      </c>
      <c r="N462" s="21"/>
      <c r="R462" s="21"/>
    </row>
    <row r="463" spans="1:18">
      <c r="A463" s="7" t="s">
        <v>128</v>
      </c>
      <c r="B463" t="s">
        <v>68</v>
      </c>
      <c r="C463" t="s">
        <v>10</v>
      </c>
      <c r="D463" t="s">
        <v>11</v>
      </c>
      <c r="E463" s="1">
        <v>0.14071865631402999</v>
      </c>
      <c r="F463" s="1">
        <v>8.2078017147112395E-2</v>
      </c>
      <c r="G463" s="1">
        <v>0.42266662734083099</v>
      </c>
      <c r="H463" s="1">
        <v>0.46044824348381003</v>
      </c>
      <c r="I463" s="1">
        <v>0.56338528365486096</v>
      </c>
      <c r="J463" s="50">
        <v>0.54252626063092202</v>
      </c>
      <c r="N463" s="21"/>
      <c r="R463" s="21"/>
    </row>
    <row r="464" spans="1:18">
      <c r="A464" s="7" t="s">
        <v>128</v>
      </c>
      <c r="B464" t="s">
        <v>68</v>
      </c>
      <c r="C464" t="s">
        <v>12</v>
      </c>
      <c r="D464" t="s">
        <v>13</v>
      </c>
      <c r="E464" s="1">
        <v>2.6826359293721</v>
      </c>
      <c r="F464" s="1">
        <v>0.39417500865529498</v>
      </c>
      <c r="G464" s="1">
        <v>0.39421716412059199</v>
      </c>
      <c r="H464" s="1">
        <v>7.2732943282939402E-2</v>
      </c>
      <c r="I464" s="1">
        <v>3.0768530934927001</v>
      </c>
      <c r="J464" s="50">
        <v>0.46690795193823398</v>
      </c>
      <c r="N464" s="21"/>
      <c r="R464" s="21"/>
    </row>
    <row r="465" spans="1:18">
      <c r="A465" s="7" t="s">
        <v>128</v>
      </c>
      <c r="B465" t="s">
        <v>68</v>
      </c>
      <c r="C465" t="s">
        <v>14</v>
      </c>
      <c r="D465" t="s">
        <v>15</v>
      </c>
      <c r="E465" s="1">
        <v>0.27584267903164</v>
      </c>
      <c r="F465" s="1">
        <v>0.30246793809280098</v>
      </c>
      <c r="G465" s="1">
        <v>0.72863126771284203</v>
      </c>
      <c r="H465" s="1">
        <v>0.441497590673533</v>
      </c>
      <c r="I465" s="1">
        <v>1.0044739467444801</v>
      </c>
      <c r="J465" s="50">
        <v>0.74396552876633404</v>
      </c>
      <c r="N465" s="21"/>
      <c r="R465" s="21"/>
    </row>
    <row r="466" spans="1:18">
      <c r="A466" s="7" t="s">
        <v>128</v>
      </c>
      <c r="B466" t="s">
        <v>68</v>
      </c>
      <c r="C466" t="s">
        <v>16</v>
      </c>
      <c r="D466" t="s">
        <v>17</v>
      </c>
      <c r="E466" s="1">
        <v>49.954259875033898</v>
      </c>
      <c r="F466" s="1">
        <v>7.3894067649134501</v>
      </c>
      <c r="G466" s="1">
        <v>24.5503356750915</v>
      </c>
      <c r="H466" s="1">
        <v>3.1439393456900002</v>
      </c>
      <c r="I466" s="1">
        <v>74.504595550125501</v>
      </c>
      <c r="J466" s="50">
        <v>10.5333461106034</v>
      </c>
      <c r="N466" s="21"/>
      <c r="R466" s="21"/>
    </row>
    <row r="467" spans="1:18">
      <c r="A467" s="7" t="s">
        <v>128</v>
      </c>
      <c r="B467" t="s">
        <v>68</v>
      </c>
      <c r="C467" t="s">
        <v>18</v>
      </c>
      <c r="D467" t="s">
        <v>19</v>
      </c>
      <c r="E467" s="1">
        <v>105.948428314057</v>
      </c>
      <c r="F467" s="1">
        <v>6.8997487253100296</v>
      </c>
      <c r="G467" s="1">
        <v>31.132186074029399</v>
      </c>
      <c r="H467" s="1">
        <v>5.0375189687909803</v>
      </c>
      <c r="I467" s="1">
        <v>137.08061438808599</v>
      </c>
      <c r="J467" s="50">
        <v>11.937267694100999</v>
      </c>
      <c r="N467" s="21"/>
      <c r="R467" s="21"/>
    </row>
    <row r="468" spans="1:18">
      <c r="A468" s="7" t="s">
        <v>128</v>
      </c>
      <c r="B468" t="s">
        <v>68</v>
      </c>
      <c r="C468" t="s">
        <v>20</v>
      </c>
      <c r="D468" t="s">
        <v>21</v>
      </c>
      <c r="E468" s="1">
        <v>4.7571950918822203</v>
      </c>
      <c r="F468" s="1">
        <v>0.76326714035027099</v>
      </c>
      <c r="G468" s="1">
        <v>0.38024244196298301</v>
      </c>
      <c r="H468" s="1">
        <v>7.6500381849672602E-2</v>
      </c>
      <c r="I468" s="1">
        <v>5.1374375338452003</v>
      </c>
      <c r="J468" s="50">
        <v>0.83976752219994399</v>
      </c>
      <c r="N468" s="21"/>
      <c r="R468" s="21"/>
    </row>
    <row r="469" spans="1:18">
      <c r="A469" s="7" t="s">
        <v>128</v>
      </c>
      <c r="B469" t="s">
        <v>68</v>
      </c>
      <c r="C469" t="s">
        <v>25</v>
      </c>
      <c r="D469" t="s">
        <v>26</v>
      </c>
      <c r="E469" s="1">
        <v>1.9558945737656899E-2</v>
      </c>
      <c r="F469" s="1">
        <v>2.78747860631718E-3</v>
      </c>
      <c r="G469" s="1">
        <v>9.0739531450544406E-2</v>
      </c>
      <c r="H469" s="1">
        <v>1.52976068673292E-2</v>
      </c>
      <c r="I469" s="1">
        <v>0.110298477188201</v>
      </c>
      <c r="J469" s="50">
        <v>1.8085085473646401E-2</v>
      </c>
      <c r="N469" s="21"/>
      <c r="R469" s="21"/>
    </row>
    <row r="470" spans="1:18">
      <c r="A470" s="7" t="s">
        <v>128</v>
      </c>
      <c r="B470" t="s">
        <v>68</v>
      </c>
      <c r="C470" t="s">
        <v>22</v>
      </c>
      <c r="D470" t="s">
        <v>23</v>
      </c>
      <c r="E470" s="1">
        <v>8.2439025629726093</v>
      </c>
      <c r="F470" s="1">
        <v>0.34938302789993497</v>
      </c>
      <c r="G470" s="1">
        <v>5.7011512596454201</v>
      </c>
      <c r="H470" s="1">
        <v>0.21445924042393899</v>
      </c>
      <c r="I470" s="1">
        <v>13.945053822618</v>
      </c>
      <c r="J470" s="50">
        <v>0.56384226832387396</v>
      </c>
      <c r="N470" s="21"/>
      <c r="R470" s="21"/>
    </row>
    <row r="471" spans="1:18">
      <c r="A471" s="7" t="s">
        <v>129</v>
      </c>
      <c r="B471" t="s">
        <v>68</v>
      </c>
      <c r="C471" t="s">
        <v>2</v>
      </c>
      <c r="D471" t="s">
        <v>3</v>
      </c>
      <c r="E471" s="1">
        <v>0.34125842112775701</v>
      </c>
      <c r="F471" s="1">
        <v>0.35689548802668403</v>
      </c>
      <c r="G471" s="1">
        <v>0.61431428727614801</v>
      </c>
      <c r="H471" s="1">
        <v>0.89571147918212601</v>
      </c>
      <c r="I471" s="1">
        <v>0.95557270840390596</v>
      </c>
      <c r="J471" s="50">
        <v>1.25260696720881</v>
      </c>
      <c r="N471" s="21"/>
      <c r="R471" s="21"/>
    </row>
    <row r="472" spans="1:18">
      <c r="A472" s="7" t="s">
        <v>129</v>
      </c>
      <c r="B472" t="s">
        <v>68</v>
      </c>
      <c r="C472" t="s">
        <v>4</v>
      </c>
      <c r="D472" t="s">
        <v>5</v>
      </c>
      <c r="E472" s="1">
        <v>0</v>
      </c>
      <c r="F472" s="1">
        <v>0</v>
      </c>
      <c r="G472" s="1">
        <v>0</v>
      </c>
      <c r="H472" s="1">
        <v>0</v>
      </c>
      <c r="I472" s="1">
        <v>0</v>
      </c>
      <c r="J472" s="50">
        <v>0</v>
      </c>
      <c r="N472" s="21"/>
      <c r="R472" s="21"/>
    </row>
    <row r="473" spans="1:18">
      <c r="A473" s="7" t="s">
        <v>129</v>
      </c>
      <c r="B473" t="s">
        <v>68</v>
      </c>
      <c r="C473" t="s">
        <v>6</v>
      </c>
      <c r="D473" t="s">
        <v>7</v>
      </c>
      <c r="E473" s="1">
        <v>0.79710341215923897</v>
      </c>
      <c r="F473" s="1">
        <v>1.75539794346475</v>
      </c>
      <c r="G473" s="1">
        <v>1.2135896218343101E-2</v>
      </c>
      <c r="H473" s="1">
        <v>2.6920942279097599E-2</v>
      </c>
      <c r="I473" s="1">
        <v>0.80923930837758196</v>
      </c>
      <c r="J473" s="50">
        <v>1.7823188857438499</v>
      </c>
      <c r="N473" s="21"/>
      <c r="R473" s="21"/>
    </row>
    <row r="474" spans="1:18">
      <c r="A474" s="7" t="s">
        <v>129</v>
      </c>
      <c r="B474" t="s">
        <v>68</v>
      </c>
      <c r="C474" t="s">
        <v>8</v>
      </c>
      <c r="D474" t="s">
        <v>9</v>
      </c>
      <c r="E474" s="1">
        <v>2.1756310444203</v>
      </c>
      <c r="F474" s="1">
        <v>2.5926479286281401</v>
      </c>
      <c r="G474" s="1">
        <v>2.4666040825158801</v>
      </c>
      <c r="H474" s="1">
        <v>2.2077273986334198</v>
      </c>
      <c r="I474" s="1">
        <v>4.6422351269361801</v>
      </c>
      <c r="J474" s="50">
        <v>4.8003753272615599</v>
      </c>
      <c r="N474" s="21"/>
      <c r="R474" s="21"/>
    </row>
    <row r="475" spans="1:18">
      <c r="A475" s="7" t="s">
        <v>129</v>
      </c>
      <c r="B475" t="s">
        <v>68</v>
      </c>
      <c r="C475" t="s">
        <v>10</v>
      </c>
      <c r="D475" t="s">
        <v>11</v>
      </c>
      <c r="E475" s="1">
        <v>4.3631533350383903E-2</v>
      </c>
      <c r="F475" s="1">
        <v>2.97994727501825E-2</v>
      </c>
      <c r="G475" s="1">
        <v>0.38834866635312099</v>
      </c>
      <c r="H475" s="1">
        <v>0.306714413093435</v>
      </c>
      <c r="I475" s="1">
        <v>0.43198019970350499</v>
      </c>
      <c r="J475" s="50">
        <v>0.33651388584361802</v>
      </c>
      <c r="N475" s="21"/>
      <c r="R475" s="21"/>
    </row>
    <row r="476" spans="1:18">
      <c r="A476" s="7" t="s">
        <v>129</v>
      </c>
      <c r="B476" t="s">
        <v>68</v>
      </c>
      <c r="C476" t="s">
        <v>12</v>
      </c>
      <c r="D476" t="s">
        <v>13</v>
      </c>
      <c r="E476" s="1">
        <v>0.56870059588096</v>
      </c>
      <c r="F476" s="1">
        <v>8.30136784809474E-2</v>
      </c>
      <c r="G476" s="1">
        <v>0.14555650432731601</v>
      </c>
      <c r="H476" s="1">
        <v>2.6959200180617499E-2</v>
      </c>
      <c r="I476" s="1">
        <v>0.71425710020827604</v>
      </c>
      <c r="J476" s="50">
        <v>0.10997287866156499</v>
      </c>
      <c r="N476" s="21"/>
      <c r="R476" s="21"/>
    </row>
    <row r="477" spans="1:18">
      <c r="A477" s="7" t="s">
        <v>129</v>
      </c>
      <c r="B477" t="s">
        <v>68</v>
      </c>
      <c r="C477" t="s">
        <v>14</v>
      </c>
      <c r="D477" t="s">
        <v>15</v>
      </c>
      <c r="E477" s="1">
        <v>6.1849951009816398E-2</v>
      </c>
      <c r="F477" s="1">
        <v>6.7899796653845698E-2</v>
      </c>
      <c r="G477" s="1">
        <v>0.51108081174192499</v>
      </c>
      <c r="H477" s="1">
        <v>0.31021707729335102</v>
      </c>
      <c r="I477" s="1">
        <v>0.57293076275174104</v>
      </c>
      <c r="J477" s="50">
        <v>0.37811687394719601</v>
      </c>
      <c r="N477" s="21"/>
      <c r="R477" s="21"/>
    </row>
    <row r="478" spans="1:18">
      <c r="A478" s="7" t="s">
        <v>129</v>
      </c>
      <c r="B478" t="s">
        <v>68</v>
      </c>
      <c r="C478" t="s">
        <v>16</v>
      </c>
      <c r="D478" t="s">
        <v>17</v>
      </c>
      <c r="E478" s="1">
        <v>9.0038246588764004</v>
      </c>
      <c r="F478" s="1">
        <v>1.3314412669685101</v>
      </c>
      <c r="G478" s="1">
        <v>3.03554918476304</v>
      </c>
      <c r="H478" s="1">
        <v>0.42663647696307599</v>
      </c>
      <c r="I478" s="1">
        <v>12.0393738436394</v>
      </c>
      <c r="J478" s="50">
        <v>1.75807774393159</v>
      </c>
      <c r="N478" s="21"/>
      <c r="R478" s="21"/>
    </row>
    <row r="479" spans="1:18">
      <c r="A479" s="7" t="s">
        <v>129</v>
      </c>
      <c r="B479" t="s">
        <v>68</v>
      </c>
      <c r="C479" t="s">
        <v>18</v>
      </c>
      <c r="D479" t="s">
        <v>19</v>
      </c>
      <c r="E479" s="1">
        <v>14.781619981189801</v>
      </c>
      <c r="F479" s="1">
        <v>0.95601456171491295</v>
      </c>
      <c r="G479" s="1">
        <v>1.9441858036914701</v>
      </c>
      <c r="H479" s="1">
        <v>0.31282655254970698</v>
      </c>
      <c r="I479" s="1">
        <v>16.725805784881299</v>
      </c>
      <c r="J479" s="50">
        <v>1.2688411142646201</v>
      </c>
      <c r="N479" s="21"/>
      <c r="R479" s="21"/>
    </row>
    <row r="480" spans="1:18">
      <c r="A480" s="7" t="s">
        <v>129</v>
      </c>
      <c r="B480" t="s">
        <v>68</v>
      </c>
      <c r="C480" t="s">
        <v>20</v>
      </c>
      <c r="D480" t="s">
        <v>21</v>
      </c>
      <c r="E480" s="1">
        <v>1.3000744175219301</v>
      </c>
      <c r="F480" s="1">
        <v>0.207302529232468</v>
      </c>
      <c r="G480" s="1">
        <v>0.91796630755082498</v>
      </c>
      <c r="H480" s="1">
        <v>0.18449299090947599</v>
      </c>
      <c r="I480" s="1">
        <v>2.2180407250727501</v>
      </c>
      <c r="J480" s="50">
        <v>0.39179552014194402</v>
      </c>
      <c r="N480" s="21"/>
      <c r="R480" s="21"/>
    </row>
    <row r="481" spans="1:18">
      <c r="A481" s="7" t="s">
        <v>129</v>
      </c>
      <c r="B481" t="s">
        <v>68</v>
      </c>
      <c r="C481" t="s">
        <v>25</v>
      </c>
      <c r="D481" t="s">
        <v>26</v>
      </c>
      <c r="E481" s="1">
        <v>3.51381928088063E-3</v>
      </c>
      <c r="F481" s="1">
        <v>5.0552897547230698E-4</v>
      </c>
      <c r="G481" s="1">
        <v>0</v>
      </c>
      <c r="H481" s="1">
        <v>0</v>
      </c>
      <c r="I481" s="1">
        <v>3.51381928088063E-3</v>
      </c>
      <c r="J481" s="50">
        <v>5.0552897547230698E-4</v>
      </c>
      <c r="N481" s="21"/>
      <c r="R481" s="21"/>
    </row>
    <row r="482" spans="1:18">
      <c r="A482" s="7" t="s">
        <v>129</v>
      </c>
      <c r="B482" t="s">
        <v>68</v>
      </c>
      <c r="C482" t="s">
        <v>22</v>
      </c>
      <c r="D482" t="s">
        <v>23</v>
      </c>
      <c r="E482" s="1">
        <v>3.5666686780347798</v>
      </c>
      <c r="F482" s="1">
        <v>0.14992820361477899</v>
      </c>
      <c r="G482" s="1">
        <v>4.2470682090795897</v>
      </c>
      <c r="H482" s="1">
        <v>0.154121775047218</v>
      </c>
      <c r="I482" s="1">
        <v>7.81373688711437</v>
      </c>
      <c r="J482" s="50">
        <v>0.30404997866199701</v>
      </c>
      <c r="N482" s="21"/>
      <c r="R482" s="21"/>
    </row>
    <row r="483" spans="1:18">
      <c r="A483" s="7" t="s">
        <v>130</v>
      </c>
      <c r="B483" t="s">
        <v>68</v>
      </c>
      <c r="C483" t="s">
        <v>2</v>
      </c>
      <c r="D483" t="s">
        <v>3</v>
      </c>
      <c r="E483" s="1">
        <v>0.10705912883683601</v>
      </c>
      <c r="F483" s="1">
        <v>0.111026113771234</v>
      </c>
      <c r="G483" s="1">
        <v>0.106729354280952</v>
      </c>
      <c r="H483" s="1">
        <v>6.8799419676978404E-2</v>
      </c>
      <c r="I483" s="1">
        <v>0.213788483117788</v>
      </c>
      <c r="J483" s="50">
        <v>0.179825533448213</v>
      </c>
      <c r="N483" s="21"/>
      <c r="R483" s="21"/>
    </row>
    <row r="484" spans="1:18">
      <c r="A484" s="7" t="s">
        <v>130</v>
      </c>
      <c r="B484" t="s">
        <v>68</v>
      </c>
      <c r="C484" t="s">
        <v>4</v>
      </c>
      <c r="D484" t="s">
        <v>5</v>
      </c>
      <c r="E484" s="1">
        <v>0</v>
      </c>
      <c r="F484" s="1">
        <v>0</v>
      </c>
      <c r="G484" s="1">
        <v>0</v>
      </c>
      <c r="H484" s="1">
        <v>0</v>
      </c>
      <c r="I484" s="1">
        <v>0</v>
      </c>
      <c r="J484" s="50">
        <v>0</v>
      </c>
      <c r="N484" s="21"/>
      <c r="R484" s="21"/>
    </row>
    <row r="485" spans="1:18">
      <c r="A485" s="7" t="s">
        <v>130</v>
      </c>
      <c r="B485" t="s">
        <v>68</v>
      </c>
      <c r="C485" t="s">
        <v>6</v>
      </c>
      <c r="D485" t="s">
        <v>7</v>
      </c>
      <c r="E485" s="1">
        <v>3.0824121602865899</v>
      </c>
      <c r="F485" s="1">
        <v>6.6788358993989503</v>
      </c>
      <c r="G485" s="1">
        <v>1.0811737055377699</v>
      </c>
      <c r="H485" s="1">
        <v>1.7427993755859299</v>
      </c>
      <c r="I485" s="1">
        <v>4.1635858658243601</v>
      </c>
      <c r="J485" s="50">
        <v>8.4216352749848795</v>
      </c>
      <c r="N485" s="21"/>
      <c r="R485" s="21"/>
    </row>
    <row r="486" spans="1:18">
      <c r="A486" s="7" t="s">
        <v>130</v>
      </c>
      <c r="B486" t="s">
        <v>68</v>
      </c>
      <c r="C486" t="s">
        <v>8</v>
      </c>
      <c r="D486" t="s">
        <v>9</v>
      </c>
      <c r="E486" s="1">
        <v>0.34856422558004002</v>
      </c>
      <c r="F486" s="1">
        <v>0.24746462226702301</v>
      </c>
      <c r="G486" s="1">
        <v>0.12611592778757699</v>
      </c>
      <c r="H486" s="1">
        <v>8.2329619065308599E-2</v>
      </c>
      <c r="I486" s="1">
        <v>0.47468015336761699</v>
      </c>
      <c r="J486" s="50">
        <v>0.32979424133233198</v>
      </c>
      <c r="N486" s="21"/>
      <c r="R486" s="21"/>
    </row>
    <row r="487" spans="1:18">
      <c r="A487" s="7" t="s">
        <v>130</v>
      </c>
      <c r="B487" t="s">
        <v>68</v>
      </c>
      <c r="C487" t="s">
        <v>10</v>
      </c>
      <c r="D487" t="s">
        <v>11</v>
      </c>
      <c r="E487" s="1">
        <v>1.5615195175249799E-2</v>
      </c>
      <c r="F487" s="1">
        <v>9.9216567762887408E-3</v>
      </c>
      <c r="G487" s="1">
        <v>7.9537072075666695E-2</v>
      </c>
      <c r="H487" s="1">
        <v>8.1752250534063098E-2</v>
      </c>
      <c r="I487" s="1">
        <v>9.5152267250916397E-2</v>
      </c>
      <c r="J487" s="50">
        <v>9.1673907310351896E-2</v>
      </c>
      <c r="N487" s="21"/>
      <c r="R487" s="21"/>
    </row>
    <row r="488" spans="1:18">
      <c r="A488" s="7" t="s">
        <v>130</v>
      </c>
      <c r="B488" t="s">
        <v>68</v>
      </c>
      <c r="C488" t="s">
        <v>12</v>
      </c>
      <c r="D488" t="s">
        <v>13</v>
      </c>
      <c r="E488" s="1">
        <v>0.31471449709909899</v>
      </c>
      <c r="F488" s="1">
        <v>4.6663879118717499E-2</v>
      </c>
      <c r="G488" s="1">
        <v>6.5629008740273706E-2</v>
      </c>
      <c r="H488" s="1">
        <v>1.21376899880823E-2</v>
      </c>
      <c r="I488" s="1">
        <v>0.38034350583937299</v>
      </c>
      <c r="J488" s="50">
        <v>5.8801569106799803E-2</v>
      </c>
      <c r="N488" s="21"/>
      <c r="R488" s="21"/>
    </row>
    <row r="489" spans="1:18">
      <c r="A489" s="7" t="s">
        <v>130</v>
      </c>
      <c r="B489" t="s">
        <v>68</v>
      </c>
      <c r="C489" t="s">
        <v>14</v>
      </c>
      <c r="D489" t="s">
        <v>15</v>
      </c>
      <c r="E489" s="1">
        <v>2.53951813488161E-2</v>
      </c>
      <c r="F489" s="1">
        <v>2.8243929638142599E-2</v>
      </c>
      <c r="G489" s="1">
        <v>9.3230687681393698E-2</v>
      </c>
      <c r="H489" s="1">
        <v>5.7334649110341598E-2</v>
      </c>
      <c r="I489" s="1">
        <v>0.11862586903021</v>
      </c>
      <c r="J489" s="50">
        <v>8.5578578748484194E-2</v>
      </c>
      <c r="N489" s="21"/>
      <c r="R489" s="21"/>
    </row>
    <row r="490" spans="1:18">
      <c r="A490" s="7" t="s">
        <v>130</v>
      </c>
      <c r="B490" t="s">
        <v>68</v>
      </c>
      <c r="C490" t="s">
        <v>16</v>
      </c>
      <c r="D490" t="s">
        <v>17</v>
      </c>
      <c r="E490" s="1">
        <v>2.7659382785019302</v>
      </c>
      <c r="F490" s="1">
        <v>0.41411582272382003</v>
      </c>
      <c r="G490" s="1">
        <v>0.247182486993412</v>
      </c>
      <c r="H490" s="1">
        <v>3.4998235597443798E-2</v>
      </c>
      <c r="I490" s="1">
        <v>3.0131207654953398</v>
      </c>
      <c r="J490" s="50">
        <v>0.449114058321263</v>
      </c>
      <c r="N490" s="21"/>
      <c r="R490" s="21"/>
    </row>
    <row r="491" spans="1:18">
      <c r="A491" s="7" t="s">
        <v>130</v>
      </c>
      <c r="B491" t="s">
        <v>68</v>
      </c>
      <c r="C491" t="s">
        <v>18</v>
      </c>
      <c r="D491" t="s">
        <v>19</v>
      </c>
      <c r="E491" s="1">
        <v>6.5758161126512604</v>
      </c>
      <c r="F491" s="1">
        <v>0.42539144264662998</v>
      </c>
      <c r="G491" s="1">
        <v>1.00323354731814</v>
      </c>
      <c r="H491" s="1">
        <v>0.16071437679332501</v>
      </c>
      <c r="I491" s="1">
        <v>7.5790496599694004</v>
      </c>
      <c r="J491" s="50">
        <v>0.58610581943995499</v>
      </c>
      <c r="N491" s="21"/>
      <c r="R491" s="21"/>
    </row>
    <row r="492" spans="1:18">
      <c r="A492" s="7" t="s">
        <v>130</v>
      </c>
      <c r="B492" t="s">
        <v>68</v>
      </c>
      <c r="C492" t="s">
        <v>20</v>
      </c>
      <c r="D492" t="s">
        <v>21</v>
      </c>
      <c r="E492" s="1">
        <v>6.3256300753832102</v>
      </c>
      <c r="F492" s="1">
        <v>1.01181224481529</v>
      </c>
      <c r="G492" s="1">
        <v>2.6818979789819699</v>
      </c>
      <c r="H492" s="1">
        <v>0.53921054239914201</v>
      </c>
      <c r="I492" s="1">
        <v>9.0075280543651797</v>
      </c>
      <c r="J492" s="50">
        <v>1.55102278721443</v>
      </c>
      <c r="N492" s="21"/>
      <c r="R492" s="21"/>
    </row>
    <row r="493" spans="1:18">
      <c r="A493" s="7" t="s">
        <v>130</v>
      </c>
      <c r="B493" t="s">
        <v>68</v>
      </c>
      <c r="C493" t="s">
        <v>25</v>
      </c>
      <c r="D493" t="s">
        <v>26</v>
      </c>
      <c r="E493" s="1">
        <v>1.2473639299242401E-3</v>
      </c>
      <c r="F493" s="1">
        <v>1.78532712066653E-4</v>
      </c>
      <c r="G493" s="1">
        <v>0</v>
      </c>
      <c r="H493" s="1">
        <v>0</v>
      </c>
      <c r="I493" s="1">
        <v>1.2473639299242401E-3</v>
      </c>
      <c r="J493" s="50">
        <v>1.78532712066653E-4</v>
      </c>
      <c r="N493" s="21"/>
      <c r="R493" s="21"/>
    </row>
    <row r="494" spans="1:18">
      <c r="A494" s="7" t="s">
        <v>130</v>
      </c>
      <c r="B494" t="s">
        <v>68</v>
      </c>
      <c r="C494" t="s">
        <v>22</v>
      </c>
      <c r="D494" t="s">
        <v>23</v>
      </c>
      <c r="E494" s="1">
        <v>0.560450011076842</v>
      </c>
      <c r="F494" s="1">
        <v>2.3597354975787702E-2</v>
      </c>
      <c r="G494" s="1">
        <v>8.4261072832532397E-2</v>
      </c>
      <c r="H494" s="1">
        <v>3.1074933214467601E-3</v>
      </c>
      <c r="I494" s="1">
        <v>0.64471108390937404</v>
      </c>
      <c r="J494" s="50">
        <v>2.6704848297234501E-2</v>
      </c>
      <c r="N494" s="21"/>
      <c r="R494" s="21"/>
    </row>
    <row r="495" spans="1:18">
      <c r="A495" s="7" t="s">
        <v>131</v>
      </c>
      <c r="B495" t="s">
        <v>68</v>
      </c>
      <c r="C495" t="s">
        <v>2</v>
      </c>
      <c r="D495" t="s">
        <v>3</v>
      </c>
      <c r="E495" s="1">
        <v>0.24011386217710301</v>
      </c>
      <c r="F495" s="1">
        <v>0.25042219189430998</v>
      </c>
      <c r="G495" s="1">
        <v>0.1537365861478</v>
      </c>
      <c r="H495" s="1">
        <v>0.17024781052239199</v>
      </c>
      <c r="I495" s="1">
        <v>0.39385044832490201</v>
      </c>
      <c r="J495" s="50">
        <v>0.42067000241670199</v>
      </c>
      <c r="N495" s="21"/>
      <c r="R495" s="21"/>
    </row>
    <row r="496" spans="1:18">
      <c r="A496" s="7" t="s">
        <v>131</v>
      </c>
      <c r="B496" t="s">
        <v>68</v>
      </c>
      <c r="C496" t="s">
        <v>4</v>
      </c>
      <c r="D496" t="s">
        <v>5</v>
      </c>
      <c r="E496" s="1">
        <v>0</v>
      </c>
      <c r="F496" s="1">
        <v>0</v>
      </c>
      <c r="G496" s="1">
        <v>7.5724188358611503E-3</v>
      </c>
      <c r="H496" s="1">
        <v>0.13511311162915501</v>
      </c>
      <c r="I496" s="1">
        <v>7.5724188358611503E-3</v>
      </c>
      <c r="J496" s="50">
        <v>0.13511311162915501</v>
      </c>
      <c r="N496" s="21"/>
      <c r="R496" s="21"/>
    </row>
    <row r="497" spans="1:18">
      <c r="A497" s="7" t="s">
        <v>131</v>
      </c>
      <c r="B497" t="s">
        <v>68</v>
      </c>
      <c r="C497" t="s">
        <v>6</v>
      </c>
      <c r="D497" t="s">
        <v>7</v>
      </c>
      <c r="E497" s="1">
        <v>0.81224369803641705</v>
      </c>
      <c r="F497" s="1">
        <v>1.6853278792795701</v>
      </c>
      <c r="G497" s="1">
        <v>4.9205085949896197E-3</v>
      </c>
      <c r="H497" s="1">
        <v>1.09122128196765E-2</v>
      </c>
      <c r="I497" s="1">
        <v>0.81716420663140699</v>
      </c>
      <c r="J497" s="50">
        <v>1.69624009209925</v>
      </c>
      <c r="N497" s="21"/>
      <c r="R497" s="21"/>
    </row>
    <row r="498" spans="1:18">
      <c r="A498" s="7" t="s">
        <v>131</v>
      </c>
      <c r="B498" t="s">
        <v>68</v>
      </c>
      <c r="C498" t="s">
        <v>8</v>
      </c>
      <c r="D498" t="s">
        <v>9</v>
      </c>
      <c r="E498" s="1">
        <v>0.55469403014543395</v>
      </c>
      <c r="F498" s="1">
        <v>0.52507979181365505</v>
      </c>
      <c r="G498" s="1">
        <v>0.25971504894082897</v>
      </c>
      <c r="H498" s="1">
        <v>0.146647636743682</v>
      </c>
      <c r="I498" s="1">
        <v>0.81440907908626303</v>
      </c>
      <c r="J498" s="50">
        <v>0.67172742855733703</v>
      </c>
      <c r="N498" s="21"/>
      <c r="R498" s="21"/>
    </row>
    <row r="499" spans="1:18">
      <c r="A499" s="7" t="s">
        <v>131</v>
      </c>
      <c r="B499" t="s">
        <v>68</v>
      </c>
      <c r="C499" t="s">
        <v>10</v>
      </c>
      <c r="D499" t="s">
        <v>11</v>
      </c>
      <c r="E499" s="1">
        <v>2.90243839517926E-2</v>
      </c>
      <c r="F499" s="1">
        <v>1.9963974802343899E-2</v>
      </c>
      <c r="G499" s="1">
        <v>0.484218502203002</v>
      </c>
      <c r="H499" s="1">
        <v>0.95749674694162501</v>
      </c>
      <c r="I499" s="1">
        <v>0.51324288615479396</v>
      </c>
      <c r="J499" s="50">
        <v>0.97746072174396903</v>
      </c>
      <c r="N499" s="21"/>
      <c r="R499" s="21"/>
    </row>
    <row r="500" spans="1:18">
      <c r="A500" s="7" t="s">
        <v>131</v>
      </c>
      <c r="B500" t="s">
        <v>68</v>
      </c>
      <c r="C500" t="s">
        <v>12</v>
      </c>
      <c r="D500" t="s">
        <v>13</v>
      </c>
      <c r="E500" s="1">
        <v>0.48399855580234802</v>
      </c>
      <c r="F500" s="1">
        <v>7.0903581157855194E-2</v>
      </c>
      <c r="G500" s="1">
        <v>6.2278642990873899E-2</v>
      </c>
      <c r="H500" s="1">
        <v>1.1570153439667601E-2</v>
      </c>
      <c r="I500" s="1">
        <v>0.54627719879322201</v>
      </c>
      <c r="J500" s="50">
        <v>8.2473734597522802E-2</v>
      </c>
      <c r="N500" s="21"/>
      <c r="R500" s="21"/>
    </row>
    <row r="501" spans="1:18">
      <c r="A501" s="7" t="s">
        <v>131</v>
      </c>
      <c r="B501" t="s">
        <v>68</v>
      </c>
      <c r="C501" t="s">
        <v>14</v>
      </c>
      <c r="D501" t="s">
        <v>15</v>
      </c>
      <c r="E501" s="1">
        <v>3.9354272052168397E-2</v>
      </c>
      <c r="F501" s="1">
        <v>4.3807273353995597E-2</v>
      </c>
      <c r="G501" s="1">
        <v>0.25852383939832901</v>
      </c>
      <c r="H501" s="1">
        <v>0.161307431244258</v>
      </c>
      <c r="I501" s="1">
        <v>0.29787811145049697</v>
      </c>
      <c r="J501" s="50">
        <v>0.20511470459825401</v>
      </c>
      <c r="N501" s="21"/>
      <c r="R501" s="21"/>
    </row>
    <row r="502" spans="1:18">
      <c r="A502" s="7" t="s">
        <v>131</v>
      </c>
      <c r="B502" t="s">
        <v>68</v>
      </c>
      <c r="C502" t="s">
        <v>16</v>
      </c>
      <c r="D502" t="s">
        <v>17</v>
      </c>
      <c r="E502" s="1">
        <v>4.77192610326611</v>
      </c>
      <c r="F502" s="1">
        <v>0.69085376048960601</v>
      </c>
      <c r="G502" s="1">
        <v>0.50156297681289697</v>
      </c>
      <c r="H502" s="1">
        <v>7.44353809536729E-2</v>
      </c>
      <c r="I502" s="1">
        <v>5.2734890800790097</v>
      </c>
      <c r="J502" s="50">
        <v>0.76528914144327798</v>
      </c>
      <c r="N502" s="21"/>
      <c r="R502" s="21"/>
    </row>
    <row r="503" spans="1:18">
      <c r="A503" s="7" t="s">
        <v>131</v>
      </c>
      <c r="B503" t="s">
        <v>68</v>
      </c>
      <c r="C503" t="s">
        <v>18</v>
      </c>
      <c r="D503" t="s">
        <v>19</v>
      </c>
      <c r="E503" s="1">
        <v>7.8793345370331602</v>
      </c>
      <c r="F503" s="1">
        <v>0.51081833910186003</v>
      </c>
      <c r="G503" s="1">
        <v>1.3252869760649699</v>
      </c>
      <c r="H503" s="1">
        <v>0.21235016488640299</v>
      </c>
      <c r="I503" s="1">
        <v>9.2046215130981306</v>
      </c>
      <c r="J503" s="50">
        <v>0.72316850398826305</v>
      </c>
      <c r="N503" s="21"/>
      <c r="R503" s="21"/>
    </row>
    <row r="504" spans="1:18">
      <c r="A504" s="7" t="s">
        <v>131</v>
      </c>
      <c r="B504" t="s">
        <v>68</v>
      </c>
      <c r="C504" t="s">
        <v>20</v>
      </c>
      <c r="D504" t="s">
        <v>21</v>
      </c>
      <c r="E504" s="1">
        <v>0.77495223637573196</v>
      </c>
      <c r="F504" s="1">
        <v>0.123534842702754</v>
      </c>
      <c r="G504" s="1">
        <v>4.9874253719825699E-2</v>
      </c>
      <c r="H504" s="1">
        <v>1.0015902158698801E-2</v>
      </c>
      <c r="I504" s="1">
        <v>0.82482649009555797</v>
      </c>
      <c r="J504" s="50">
        <v>0.13355074486145299</v>
      </c>
      <c r="N504" s="21"/>
      <c r="R504" s="21"/>
    </row>
    <row r="505" spans="1:18">
      <c r="A505" s="7" t="s">
        <v>131</v>
      </c>
      <c r="B505" t="s">
        <v>68</v>
      </c>
      <c r="C505" t="s">
        <v>25</v>
      </c>
      <c r="D505" t="s">
        <v>26</v>
      </c>
      <c r="E505" s="1">
        <v>7.1122057946000098E-3</v>
      </c>
      <c r="F505" s="1">
        <v>1.05309526868511E-3</v>
      </c>
      <c r="G505" s="1">
        <v>7.1976102163417696E-2</v>
      </c>
      <c r="H505" s="1">
        <v>9.1489811644240703E-3</v>
      </c>
      <c r="I505" s="1">
        <v>7.9088307958017703E-2</v>
      </c>
      <c r="J505" s="50">
        <v>1.02020764331092E-2</v>
      </c>
      <c r="N505" s="21"/>
      <c r="R505" s="21"/>
    </row>
    <row r="506" spans="1:18">
      <c r="A506" s="7" t="s">
        <v>131</v>
      </c>
      <c r="B506" t="s">
        <v>68</v>
      </c>
      <c r="C506" t="s">
        <v>22</v>
      </c>
      <c r="D506" t="s">
        <v>23</v>
      </c>
      <c r="E506" s="1">
        <v>1.89778963994817</v>
      </c>
      <c r="F506" s="1">
        <v>7.9436370680708399E-2</v>
      </c>
      <c r="G506" s="1">
        <v>1.5066529254439101</v>
      </c>
      <c r="H506" s="1">
        <v>5.5127086017632998E-2</v>
      </c>
      <c r="I506" s="1">
        <v>3.4044425653920798</v>
      </c>
      <c r="J506" s="50">
        <v>0.13456345669834099</v>
      </c>
      <c r="N506" s="21"/>
      <c r="R506" s="21"/>
    </row>
    <row r="507" spans="1:18">
      <c r="A507" s="7" t="s">
        <v>132</v>
      </c>
      <c r="B507" t="s">
        <v>68</v>
      </c>
      <c r="C507" t="s">
        <v>2</v>
      </c>
      <c r="D507" t="s">
        <v>3</v>
      </c>
      <c r="E507" s="1">
        <v>0.46895805817955799</v>
      </c>
      <c r="F507" s="1">
        <v>0.486245942938899</v>
      </c>
      <c r="G507" s="1">
        <v>0.75376766725323296</v>
      </c>
      <c r="H507" s="1">
        <v>0.91370584158114598</v>
      </c>
      <c r="I507" s="1">
        <v>1.2227257254327899</v>
      </c>
      <c r="J507" s="50">
        <v>1.39995178452005</v>
      </c>
      <c r="N507" s="21"/>
      <c r="R507" s="21"/>
    </row>
    <row r="508" spans="1:18">
      <c r="A508" s="7" t="s">
        <v>132</v>
      </c>
      <c r="B508" t="s">
        <v>68</v>
      </c>
      <c r="C508" t="s">
        <v>4</v>
      </c>
      <c r="D508" t="s">
        <v>5</v>
      </c>
      <c r="E508" s="1">
        <v>0</v>
      </c>
      <c r="F508" s="1">
        <v>0</v>
      </c>
      <c r="G508" s="1">
        <v>0</v>
      </c>
      <c r="H508" s="1">
        <v>0</v>
      </c>
      <c r="I508" s="1">
        <v>0</v>
      </c>
      <c r="J508" s="50">
        <v>0</v>
      </c>
      <c r="N508" s="21"/>
      <c r="R508" s="21"/>
    </row>
    <row r="509" spans="1:18">
      <c r="A509" s="7" t="s">
        <v>132</v>
      </c>
      <c r="B509" t="s">
        <v>68</v>
      </c>
      <c r="C509" t="s">
        <v>6</v>
      </c>
      <c r="D509" t="s">
        <v>7</v>
      </c>
      <c r="E509" s="1">
        <v>2.2536963121281399</v>
      </c>
      <c r="F509" s="1">
        <v>4.89567027477315</v>
      </c>
      <c r="G509" s="1">
        <v>2.4920539889613201E-2</v>
      </c>
      <c r="H509" s="1">
        <v>5.5246136804495097E-2</v>
      </c>
      <c r="I509" s="1">
        <v>2.2786168520177501</v>
      </c>
      <c r="J509" s="50">
        <v>4.9509164115776496</v>
      </c>
      <c r="N509" s="21"/>
      <c r="R509" s="21"/>
    </row>
    <row r="510" spans="1:18">
      <c r="A510" s="7" t="s">
        <v>132</v>
      </c>
      <c r="B510" t="s">
        <v>68</v>
      </c>
      <c r="C510" t="s">
        <v>8</v>
      </c>
      <c r="D510" t="s">
        <v>9</v>
      </c>
      <c r="E510" s="1">
        <v>1.6566370973115401</v>
      </c>
      <c r="F510" s="1">
        <v>1.5596191888797899</v>
      </c>
      <c r="G510" s="1">
        <v>1.72649945848547</v>
      </c>
      <c r="H510" s="1">
        <v>1.1752862569337801</v>
      </c>
      <c r="I510" s="1">
        <v>3.3831365557970101</v>
      </c>
      <c r="J510" s="50">
        <v>2.73490544581357</v>
      </c>
      <c r="N510" s="21"/>
      <c r="R510" s="21"/>
    </row>
    <row r="511" spans="1:18">
      <c r="A511" s="7" t="s">
        <v>132</v>
      </c>
      <c r="B511" t="s">
        <v>68</v>
      </c>
      <c r="C511" t="s">
        <v>10</v>
      </c>
      <c r="D511" t="s">
        <v>11</v>
      </c>
      <c r="E511" s="1">
        <v>6.79134827312666E-2</v>
      </c>
      <c r="F511" s="1">
        <v>4.6364636144686999E-2</v>
      </c>
      <c r="G511" s="1">
        <v>0.54374733893629901</v>
      </c>
      <c r="H511" s="1">
        <v>0.42364304741009301</v>
      </c>
      <c r="I511" s="1">
        <v>0.61166082166756597</v>
      </c>
      <c r="J511" s="50">
        <v>0.47000768355478001</v>
      </c>
      <c r="N511" s="21"/>
      <c r="R511" s="21"/>
    </row>
    <row r="512" spans="1:18">
      <c r="A512" s="7" t="s">
        <v>132</v>
      </c>
      <c r="B512" t="s">
        <v>68</v>
      </c>
      <c r="C512" t="s">
        <v>12</v>
      </c>
      <c r="D512" t="s">
        <v>13</v>
      </c>
      <c r="E512" s="1">
        <v>0.86158152319167702</v>
      </c>
      <c r="F512" s="1">
        <v>0.12645864604955301</v>
      </c>
      <c r="G512" s="1">
        <v>0.26336964645891298</v>
      </c>
      <c r="H512" s="1">
        <v>4.8544432004318003E-2</v>
      </c>
      <c r="I512" s="1">
        <v>1.1249511696505901</v>
      </c>
      <c r="J512" s="50">
        <v>0.175003078053871</v>
      </c>
      <c r="N512" s="21"/>
      <c r="R512" s="21"/>
    </row>
    <row r="513" spans="1:18">
      <c r="A513" s="7" t="s">
        <v>132</v>
      </c>
      <c r="B513" t="s">
        <v>68</v>
      </c>
      <c r="C513" t="s">
        <v>14</v>
      </c>
      <c r="D513" t="s">
        <v>15</v>
      </c>
      <c r="E513" s="1">
        <v>8.4010128073521095E-2</v>
      </c>
      <c r="F513" s="1">
        <v>9.3044023896555306E-2</v>
      </c>
      <c r="G513" s="1">
        <v>0.18920827733502399</v>
      </c>
      <c r="H513" s="1">
        <v>0.107122669027145</v>
      </c>
      <c r="I513" s="1">
        <v>0.27321840540854497</v>
      </c>
      <c r="J513" s="50">
        <v>0.20016669292370001</v>
      </c>
      <c r="N513" s="21"/>
      <c r="R513" s="21"/>
    </row>
    <row r="514" spans="1:18">
      <c r="A514" s="7" t="s">
        <v>132</v>
      </c>
      <c r="B514" t="s">
        <v>68</v>
      </c>
      <c r="C514" t="s">
        <v>16</v>
      </c>
      <c r="D514" t="s">
        <v>17</v>
      </c>
      <c r="E514" s="1">
        <v>31.6472620524817</v>
      </c>
      <c r="F514" s="1">
        <v>4.1796735642631502</v>
      </c>
      <c r="G514" s="1">
        <v>3.93032510617574</v>
      </c>
      <c r="H514" s="1">
        <v>0.460594358431485</v>
      </c>
      <c r="I514" s="1">
        <v>35.577587158657401</v>
      </c>
      <c r="J514" s="50">
        <v>4.6402679226946404</v>
      </c>
      <c r="N514" s="21"/>
      <c r="R514" s="21"/>
    </row>
    <row r="515" spans="1:18">
      <c r="A515" s="7" t="s">
        <v>132</v>
      </c>
      <c r="B515" t="s">
        <v>68</v>
      </c>
      <c r="C515" t="s">
        <v>18</v>
      </c>
      <c r="D515" t="s">
        <v>19</v>
      </c>
      <c r="E515" s="1">
        <v>20.182851183235599</v>
      </c>
      <c r="F515" s="1">
        <v>1.3138673835777599</v>
      </c>
      <c r="G515" s="1">
        <v>1.9749205141717701</v>
      </c>
      <c r="H515" s="1">
        <v>0.32069301547073997</v>
      </c>
      <c r="I515" s="1">
        <v>22.157771697407401</v>
      </c>
      <c r="J515" s="50">
        <v>1.6345603990485</v>
      </c>
      <c r="N515" s="21"/>
      <c r="R515" s="21"/>
    </row>
    <row r="516" spans="1:18">
      <c r="A516" s="7" t="s">
        <v>132</v>
      </c>
      <c r="B516" t="s">
        <v>68</v>
      </c>
      <c r="C516" t="s">
        <v>20</v>
      </c>
      <c r="D516" t="s">
        <v>21</v>
      </c>
      <c r="E516" s="1">
        <v>11.609369593435</v>
      </c>
      <c r="F516" s="1">
        <v>1.8588649587736401</v>
      </c>
      <c r="G516" s="1">
        <v>6.0321129080565097</v>
      </c>
      <c r="H516" s="1">
        <v>1.21340010660164</v>
      </c>
      <c r="I516" s="1">
        <v>17.641482501491499</v>
      </c>
      <c r="J516" s="50">
        <v>3.0722650653752801</v>
      </c>
      <c r="N516" s="21"/>
      <c r="R516" s="21"/>
    </row>
    <row r="517" spans="1:18">
      <c r="A517" s="7" t="s">
        <v>132</v>
      </c>
      <c r="B517" t="s">
        <v>68</v>
      </c>
      <c r="C517" t="s">
        <v>25</v>
      </c>
      <c r="D517" t="s">
        <v>26</v>
      </c>
      <c r="E517" s="1">
        <v>7.01012077288237E-3</v>
      </c>
      <c r="F517" s="1">
        <v>9.9380175962095391E-4</v>
      </c>
      <c r="G517" s="1">
        <v>0</v>
      </c>
      <c r="H517" s="1">
        <v>0</v>
      </c>
      <c r="I517" s="1">
        <v>7.01012077288237E-3</v>
      </c>
      <c r="J517" s="50">
        <v>9.9380175962095391E-4</v>
      </c>
      <c r="N517" s="21"/>
      <c r="R517" s="21"/>
    </row>
    <row r="518" spans="1:18">
      <c r="A518" s="7" t="s">
        <v>132</v>
      </c>
      <c r="B518" t="s">
        <v>68</v>
      </c>
      <c r="C518" t="s">
        <v>22</v>
      </c>
      <c r="D518" t="s">
        <v>23</v>
      </c>
      <c r="E518" s="1">
        <v>2.4769035761048399</v>
      </c>
      <c r="F518" s="1">
        <v>0.104988760054144</v>
      </c>
      <c r="G518" s="1">
        <v>0.97392996590854597</v>
      </c>
      <c r="H518" s="1">
        <v>3.6099150459747403E-2</v>
      </c>
      <c r="I518" s="1">
        <v>3.45083354201339</v>
      </c>
      <c r="J518" s="50">
        <v>0.141087910513891</v>
      </c>
      <c r="N518" s="21"/>
      <c r="R518" s="21"/>
    </row>
    <row r="519" spans="1:18">
      <c r="A519" s="7" t="s">
        <v>133</v>
      </c>
      <c r="B519" t="s">
        <v>68</v>
      </c>
      <c r="C519" t="s">
        <v>2</v>
      </c>
      <c r="D519" t="s">
        <v>3</v>
      </c>
      <c r="E519" s="1">
        <v>0.121035782793403</v>
      </c>
      <c r="F519" s="1">
        <v>0.12783614835766999</v>
      </c>
      <c r="G519" s="1">
        <v>0.15229067669198099</v>
      </c>
      <c r="H519" s="1">
        <v>0.12278356689356799</v>
      </c>
      <c r="I519" s="1">
        <v>0.27332645948538398</v>
      </c>
      <c r="J519" s="50">
        <v>0.25061971525123899</v>
      </c>
      <c r="N519" s="21"/>
      <c r="R519" s="21"/>
    </row>
    <row r="520" spans="1:18">
      <c r="A520" s="7" t="s">
        <v>133</v>
      </c>
      <c r="B520" t="s">
        <v>68</v>
      </c>
      <c r="C520" t="s">
        <v>4</v>
      </c>
      <c r="D520" t="s">
        <v>5</v>
      </c>
      <c r="E520" s="1">
        <v>0</v>
      </c>
      <c r="F520" s="1">
        <v>0</v>
      </c>
      <c r="G520" s="1">
        <v>0</v>
      </c>
      <c r="H520" s="1">
        <v>0</v>
      </c>
      <c r="I520" s="1">
        <v>0</v>
      </c>
      <c r="J520" s="50">
        <v>0</v>
      </c>
      <c r="N520" s="21"/>
      <c r="R520" s="21"/>
    </row>
    <row r="521" spans="1:18">
      <c r="A521" s="7" t="s">
        <v>133</v>
      </c>
      <c r="B521" t="s">
        <v>68</v>
      </c>
      <c r="C521" t="s">
        <v>6</v>
      </c>
      <c r="D521" t="s">
        <v>7</v>
      </c>
      <c r="E521" s="1">
        <v>0.22797619719100601</v>
      </c>
      <c r="F521" s="1">
        <v>0.50647065826048898</v>
      </c>
      <c r="G521" s="1">
        <v>6.3904161977867795E-4</v>
      </c>
      <c r="H521" s="1">
        <v>1.41741929179453E-3</v>
      </c>
      <c r="I521" s="1">
        <v>0.22861523881078499</v>
      </c>
      <c r="J521" s="50">
        <v>0.50788807755228305</v>
      </c>
      <c r="N521" s="21"/>
      <c r="R521" s="21"/>
    </row>
    <row r="522" spans="1:18">
      <c r="A522" s="7" t="s">
        <v>133</v>
      </c>
      <c r="B522" t="s">
        <v>68</v>
      </c>
      <c r="C522" t="s">
        <v>8</v>
      </c>
      <c r="D522" t="s">
        <v>9</v>
      </c>
      <c r="E522" s="1">
        <v>0.437013309878926</v>
      </c>
      <c r="F522" s="1">
        <v>0.40994253784772899</v>
      </c>
      <c r="G522" s="1">
        <v>1.1184732687304599</v>
      </c>
      <c r="H522" s="1">
        <v>0.79612866596681497</v>
      </c>
      <c r="I522" s="1">
        <v>1.5554865786093801</v>
      </c>
      <c r="J522" s="50">
        <v>1.20607120381454</v>
      </c>
      <c r="N522" s="21"/>
      <c r="R522" s="21"/>
    </row>
    <row r="523" spans="1:18">
      <c r="A523" s="7" t="s">
        <v>133</v>
      </c>
      <c r="B523" t="s">
        <v>68</v>
      </c>
      <c r="C523" t="s">
        <v>10</v>
      </c>
      <c r="D523" t="s">
        <v>11</v>
      </c>
      <c r="E523" s="1">
        <v>1.53688412444153E-2</v>
      </c>
      <c r="F523" s="1">
        <v>1.0300817233843299E-2</v>
      </c>
      <c r="G523" s="1">
        <v>8.2431488160708499E-2</v>
      </c>
      <c r="H523" s="1">
        <v>0.112643652711723</v>
      </c>
      <c r="I523" s="1">
        <v>9.7800329405123801E-2</v>
      </c>
      <c r="J523" s="50">
        <v>0.122944469945566</v>
      </c>
      <c r="N523" s="21"/>
      <c r="R523" s="21"/>
    </row>
    <row r="524" spans="1:18">
      <c r="A524" s="7" t="s">
        <v>133</v>
      </c>
      <c r="B524" t="s">
        <v>68</v>
      </c>
      <c r="C524" t="s">
        <v>12</v>
      </c>
      <c r="D524" t="s">
        <v>13</v>
      </c>
      <c r="E524" s="1">
        <v>0.2360761291773</v>
      </c>
      <c r="F524" s="1">
        <v>3.4411791617705703E-2</v>
      </c>
      <c r="G524" s="1">
        <v>9.6542180543828807E-2</v>
      </c>
      <c r="H524" s="1">
        <v>1.80111427355799E-2</v>
      </c>
      <c r="I524" s="1">
        <v>0.33261830972112899</v>
      </c>
      <c r="J524" s="50">
        <v>5.24229343532856E-2</v>
      </c>
      <c r="N524" s="21"/>
      <c r="R524" s="21"/>
    </row>
    <row r="525" spans="1:18">
      <c r="A525" s="7" t="s">
        <v>133</v>
      </c>
      <c r="B525" t="s">
        <v>68</v>
      </c>
      <c r="C525" t="s">
        <v>14</v>
      </c>
      <c r="D525" t="s">
        <v>15</v>
      </c>
      <c r="E525" s="1">
        <v>2.7390327649662701E-2</v>
      </c>
      <c r="F525" s="1">
        <v>2.96208558156573E-2</v>
      </c>
      <c r="G525" s="1">
        <v>0.47847343864724301</v>
      </c>
      <c r="H525" s="1">
        <v>0.29914772029891201</v>
      </c>
      <c r="I525" s="1">
        <v>0.50586376629690599</v>
      </c>
      <c r="J525" s="50">
        <v>0.328768576114569</v>
      </c>
      <c r="N525" s="21"/>
      <c r="R525" s="21"/>
    </row>
    <row r="526" spans="1:18">
      <c r="A526" s="7" t="s">
        <v>133</v>
      </c>
      <c r="B526" t="s">
        <v>68</v>
      </c>
      <c r="C526" t="s">
        <v>16</v>
      </c>
      <c r="D526" t="s">
        <v>17</v>
      </c>
      <c r="E526" s="1">
        <v>2.55058097716813</v>
      </c>
      <c r="F526" s="1">
        <v>0.41803966453145902</v>
      </c>
      <c r="G526" s="1">
        <v>0.70569233769692297</v>
      </c>
      <c r="H526" s="1">
        <v>0.10185941613121401</v>
      </c>
      <c r="I526" s="1">
        <v>3.2562733148650498</v>
      </c>
      <c r="J526" s="50">
        <v>0.51989908066267299</v>
      </c>
      <c r="N526" s="21"/>
      <c r="R526" s="21"/>
    </row>
    <row r="527" spans="1:18">
      <c r="A527" s="7" t="s">
        <v>133</v>
      </c>
      <c r="B527" t="s">
        <v>68</v>
      </c>
      <c r="C527" t="s">
        <v>18</v>
      </c>
      <c r="D527" t="s">
        <v>19</v>
      </c>
      <c r="E527" s="1">
        <v>5.2507296740986797</v>
      </c>
      <c r="F527" s="1">
        <v>0.33902046427556098</v>
      </c>
      <c r="G527" s="1">
        <v>0.88113138859750595</v>
      </c>
      <c r="H527" s="1">
        <v>0.140824774423677</v>
      </c>
      <c r="I527" s="1">
        <v>6.1318610626961902</v>
      </c>
      <c r="J527" s="50">
        <v>0.47984523869923801</v>
      </c>
      <c r="N527" s="21"/>
      <c r="R527" s="21"/>
    </row>
    <row r="528" spans="1:18">
      <c r="A528" s="7" t="s">
        <v>133</v>
      </c>
      <c r="B528" t="s">
        <v>68</v>
      </c>
      <c r="C528" t="s">
        <v>20</v>
      </c>
      <c r="D528" t="s">
        <v>21</v>
      </c>
      <c r="E528" s="1">
        <v>0.54944758985833397</v>
      </c>
      <c r="F528" s="1">
        <v>8.7559325773006999E-2</v>
      </c>
      <c r="G528" s="1">
        <v>0.58969520605942205</v>
      </c>
      <c r="H528" s="1">
        <v>0.11847301609651099</v>
      </c>
      <c r="I528" s="1">
        <v>1.13914279591776</v>
      </c>
      <c r="J528" s="50">
        <v>0.20603234186951799</v>
      </c>
      <c r="N528" s="21"/>
      <c r="R528" s="21"/>
    </row>
    <row r="529" spans="1:18">
      <c r="A529" s="7" t="s">
        <v>133</v>
      </c>
      <c r="B529" t="s">
        <v>68</v>
      </c>
      <c r="C529" t="s">
        <v>25</v>
      </c>
      <c r="D529" t="s">
        <v>26</v>
      </c>
      <c r="E529" s="1">
        <v>7.0116249684166803E-3</v>
      </c>
      <c r="F529" s="1">
        <v>1.0167030934063099E-3</v>
      </c>
      <c r="G529" s="1">
        <v>0.42736605172256698</v>
      </c>
      <c r="H529" s="1">
        <v>5.9777151083683699E-2</v>
      </c>
      <c r="I529" s="1">
        <v>0.43437767669098398</v>
      </c>
      <c r="J529" s="50">
        <v>6.0793854177089997E-2</v>
      </c>
      <c r="N529" s="21"/>
      <c r="R529" s="21"/>
    </row>
    <row r="530" spans="1:18">
      <c r="A530" s="7" t="s">
        <v>133</v>
      </c>
      <c r="B530" t="s">
        <v>68</v>
      </c>
      <c r="C530" t="s">
        <v>22</v>
      </c>
      <c r="D530" t="s">
        <v>23</v>
      </c>
      <c r="E530" s="1">
        <v>0.73910366670322603</v>
      </c>
      <c r="F530" s="1">
        <v>3.0936437802046201E-2</v>
      </c>
      <c r="G530" s="1">
        <v>0.504758530963621</v>
      </c>
      <c r="H530" s="1">
        <v>1.8285362390473899E-2</v>
      </c>
      <c r="I530" s="1">
        <v>1.24386219766685</v>
      </c>
      <c r="J530" s="50">
        <v>4.92218001925201E-2</v>
      </c>
      <c r="N530" s="21"/>
      <c r="R530" s="21"/>
    </row>
    <row r="531" spans="1:18">
      <c r="A531" s="7" t="s">
        <v>134</v>
      </c>
      <c r="B531" t="s">
        <v>68</v>
      </c>
      <c r="C531" t="s">
        <v>2</v>
      </c>
      <c r="D531" t="s">
        <v>3</v>
      </c>
      <c r="E531" s="1">
        <v>0.15213727519762499</v>
      </c>
      <c r="F531" s="1">
        <v>0.15728664781805499</v>
      </c>
      <c r="G531" s="1">
        <v>0.19884990102504899</v>
      </c>
      <c r="H531" s="1">
        <v>0.17723436253550801</v>
      </c>
      <c r="I531" s="1">
        <v>0.350987176222674</v>
      </c>
      <c r="J531" s="50">
        <v>0.33452101035356302</v>
      </c>
      <c r="N531" s="21"/>
      <c r="R531" s="21"/>
    </row>
    <row r="532" spans="1:18">
      <c r="A532" s="7" t="s">
        <v>134</v>
      </c>
      <c r="B532" t="s">
        <v>68</v>
      </c>
      <c r="C532" t="s">
        <v>4</v>
      </c>
      <c r="D532" t="s">
        <v>5</v>
      </c>
      <c r="E532" s="1">
        <v>0</v>
      </c>
      <c r="F532" s="1">
        <v>0</v>
      </c>
      <c r="G532" s="1">
        <v>0</v>
      </c>
      <c r="H532" s="1">
        <v>0</v>
      </c>
      <c r="I532" s="1">
        <v>0</v>
      </c>
      <c r="J532" s="50">
        <v>0</v>
      </c>
      <c r="N532" s="21"/>
      <c r="R532" s="21"/>
    </row>
    <row r="533" spans="1:18">
      <c r="A533" s="7" t="s">
        <v>134</v>
      </c>
      <c r="B533" t="s">
        <v>68</v>
      </c>
      <c r="C533" t="s">
        <v>6</v>
      </c>
      <c r="D533" t="s">
        <v>7</v>
      </c>
      <c r="E533" s="1">
        <v>0.443112893032787</v>
      </c>
      <c r="F533" s="1">
        <v>0.96774185445196403</v>
      </c>
      <c r="G533" s="1">
        <v>0.12203832876759101</v>
      </c>
      <c r="H533" s="1">
        <v>0.19634768550456899</v>
      </c>
      <c r="I533" s="1">
        <v>0.56515122180037802</v>
      </c>
      <c r="J533" s="50">
        <v>1.1640895399565301</v>
      </c>
      <c r="N533" s="21"/>
      <c r="R533" s="21"/>
    </row>
    <row r="534" spans="1:18">
      <c r="A534" s="7" t="s">
        <v>134</v>
      </c>
      <c r="B534" t="s">
        <v>68</v>
      </c>
      <c r="C534" t="s">
        <v>8</v>
      </c>
      <c r="D534" t="s">
        <v>9</v>
      </c>
      <c r="E534" s="1">
        <v>0.24807740706593001</v>
      </c>
      <c r="F534" s="1">
        <v>0.24750069215626899</v>
      </c>
      <c r="G534" s="1">
        <v>0.49032970728576403</v>
      </c>
      <c r="H534" s="1">
        <v>0.343673102570968</v>
      </c>
      <c r="I534" s="1">
        <v>0.73840711435169404</v>
      </c>
      <c r="J534" s="50">
        <v>0.59117379472723697</v>
      </c>
      <c r="N534" s="21"/>
      <c r="R534" s="21"/>
    </row>
    <row r="535" spans="1:18">
      <c r="A535" s="7" t="s">
        <v>134</v>
      </c>
      <c r="B535" t="s">
        <v>68</v>
      </c>
      <c r="C535" t="s">
        <v>10</v>
      </c>
      <c r="D535" t="s">
        <v>11</v>
      </c>
      <c r="E535" s="1">
        <v>1.1628317446588E-2</v>
      </c>
      <c r="F535" s="1">
        <v>9.5261752978415895E-3</v>
      </c>
      <c r="G535" s="1">
        <v>0.149729162165464</v>
      </c>
      <c r="H535" s="1">
        <v>0.126707164985705</v>
      </c>
      <c r="I535" s="1">
        <v>0.16135747961205199</v>
      </c>
      <c r="J535" s="50">
        <v>0.136233340283547</v>
      </c>
      <c r="N535" s="21"/>
      <c r="R535" s="21"/>
    </row>
    <row r="536" spans="1:18">
      <c r="A536" s="7" t="s">
        <v>134</v>
      </c>
      <c r="B536" t="s">
        <v>68</v>
      </c>
      <c r="C536" t="s">
        <v>12</v>
      </c>
      <c r="D536" t="s">
        <v>13</v>
      </c>
      <c r="E536" s="1">
        <v>0.151158966461479</v>
      </c>
      <c r="F536" s="1">
        <v>2.20260467343221E-2</v>
      </c>
      <c r="G536" s="1">
        <v>1.8230999500550099E-2</v>
      </c>
      <c r="H536" s="1">
        <v>3.3813643781029899E-3</v>
      </c>
      <c r="I536" s="1">
        <v>0.16938996596202899</v>
      </c>
      <c r="J536" s="50">
        <v>2.5407411112425098E-2</v>
      </c>
      <c r="N536" s="21"/>
      <c r="R536" s="21"/>
    </row>
    <row r="537" spans="1:18">
      <c r="A537" s="7" t="s">
        <v>134</v>
      </c>
      <c r="B537" t="s">
        <v>68</v>
      </c>
      <c r="C537" t="s">
        <v>14</v>
      </c>
      <c r="D537" t="s">
        <v>15</v>
      </c>
      <c r="E537" s="1">
        <v>1.4447339024559899E-2</v>
      </c>
      <c r="F537" s="1">
        <v>1.6151040948920999E-2</v>
      </c>
      <c r="G537" s="1">
        <v>1.7994676978406801E-2</v>
      </c>
      <c r="H537" s="1">
        <v>1.0537873216954E-2</v>
      </c>
      <c r="I537" s="1">
        <v>3.24420160029667E-2</v>
      </c>
      <c r="J537" s="50">
        <v>2.6688914165874999E-2</v>
      </c>
      <c r="N537" s="21"/>
      <c r="R537" s="21"/>
    </row>
    <row r="538" spans="1:18">
      <c r="A538" s="7" t="s">
        <v>134</v>
      </c>
      <c r="B538" t="s">
        <v>68</v>
      </c>
      <c r="C538" t="s">
        <v>16</v>
      </c>
      <c r="D538" t="s">
        <v>17</v>
      </c>
      <c r="E538" s="1">
        <v>1.9513348835358499</v>
      </c>
      <c r="F538" s="1">
        <v>0.282123166062477</v>
      </c>
      <c r="G538" s="1">
        <v>0.27610155477432002</v>
      </c>
      <c r="H538" s="1">
        <v>3.76108511525583E-2</v>
      </c>
      <c r="I538" s="1">
        <v>2.2274364383101699</v>
      </c>
      <c r="J538" s="50">
        <v>0.31973401721503503</v>
      </c>
      <c r="N538" s="21"/>
      <c r="R538" s="21"/>
    </row>
    <row r="539" spans="1:18">
      <c r="A539" s="7" t="s">
        <v>134</v>
      </c>
      <c r="B539" t="s">
        <v>68</v>
      </c>
      <c r="C539" t="s">
        <v>18</v>
      </c>
      <c r="D539" t="s">
        <v>19</v>
      </c>
      <c r="E539" s="1">
        <v>2.6210291013293499</v>
      </c>
      <c r="F539" s="1">
        <v>0.17042375297653001</v>
      </c>
      <c r="G539" s="1">
        <v>6.8668352988731196E-2</v>
      </c>
      <c r="H539" s="1">
        <v>1.10420456562091E-2</v>
      </c>
      <c r="I539" s="1">
        <v>2.6896974543180798</v>
      </c>
      <c r="J539" s="50">
        <v>0.18146579863273901</v>
      </c>
      <c r="N539" s="21"/>
      <c r="R539" s="21"/>
    </row>
    <row r="540" spans="1:18">
      <c r="A540" s="7" t="s">
        <v>134</v>
      </c>
      <c r="B540" t="s">
        <v>68</v>
      </c>
      <c r="C540" t="s">
        <v>20</v>
      </c>
      <c r="D540" t="s">
        <v>21</v>
      </c>
      <c r="E540" s="1">
        <v>0.270242312676435</v>
      </c>
      <c r="F540" s="1">
        <v>4.3099872640576797E-2</v>
      </c>
      <c r="G540" s="1">
        <v>4.8124455911281401E-2</v>
      </c>
      <c r="H540" s="1">
        <v>9.6639996244574592E-3</v>
      </c>
      <c r="I540" s="1">
        <v>0.31836676858771601</v>
      </c>
      <c r="J540" s="50">
        <v>5.2763872265034303E-2</v>
      </c>
      <c r="N540" s="21"/>
      <c r="R540" s="21"/>
    </row>
    <row r="541" spans="1:18">
      <c r="A541" s="7" t="s">
        <v>134</v>
      </c>
      <c r="B541" t="s">
        <v>68</v>
      </c>
      <c r="C541" t="s">
        <v>25</v>
      </c>
      <c r="D541" t="s">
        <v>26</v>
      </c>
      <c r="E541" s="1">
        <v>7.1571962130095098E-4</v>
      </c>
      <c r="F541" s="1">
        <v>1.06557356107263E-4</v>
      </c>
      <c r="G541" s="1">
        <v>9.1913067465873195E-3</v>
      </c>
      <c r="H541" s="1">
        <v>1.14170757907013E-3</v>
      </c>
      <c r="I541" s="1">
        <v>9.9070263678882695E-3</v>
      </c>
      <c r="J541" s="50">
        <v>1.24826493517739E-3</v>
      </c>
      <c r="N541" s="21"/>
      <c r="R541" s="21"/>
    </row>
    <row r="542" spans="1:18">
      <c r="A542" s="7" t="s">
        <v>134</v>
      </c>
      <c r="B542" t="s">
        <v>68</v>
      </c>
      <c r="C542" t="s">
        <v>22</v>
      </c>
      <c r="D542" t="s">
        <v>23</v>
      </c>
      <c r="E542" s="1">
        <v>0.29415921133383899</v>
      </c>
      <c r="F542" s="1">
        <v>1.2320904607693599E-2</v>
      </c>
      <c r="G542" s="1">
        <v>7.3751048156745297E-2</v>
      </c>
      <c r="H542" s="1">
        <v>2.71573840333349E-3</v>
      </c>
      <c r="I542" s="1">
        <v>0.36791025949058398</v>
      </c>
      <c r="J542" s="50">
        <v>1.50366430110271E-2</v>
      </c>
      <c r="N542" s="21"/>
      <c r="R542" s="21"/>
    </row>
    <row r="543" spans="1:18">
      <c r="A543" s="7" t="s">
        <v>135</v>
      </c>
      <c r="B543" t="s">
        <v>68</v>
      </c>
      <c r="C543" t="s">
        <v>2</v>
      </c>
      <c r="D543" t="s">
        <v>3</v>
      </c>
      <c r="E543" s="1">
        <v>0.158726907141682</v>
      </c>
      <c r="F543" s="1">
        <v>0.157410954317936</v>
      </c>
      <c r="G543" s="1">
        <v>0.41044652386556102</v>
      </c>
      <c r="H543" s="1">
        <v>0.39915866473710798</v>
      </c>
      <c r="I543" s="1">
        <v>0.56917343100724305</v>
      </c>
      <c r="J543" s="50">
        <v>0.55656961905504398</v>
      </c>
      <c r="N543" s="21"/>
      <c r="R543" s="21"/>
    </row>
    <row r="544" spans="1:18">
      <c r="A544" s="7" t="s">
        <v>135</v>
      </c>
      <c r="B544" t="s">
        <v>68</v>
      </c>
      <c r="C544" t="s">
        <v>4</v>
      </c>
      <c r="D544" t="s">
        <v>5</v>
      </c>
      <c r="E544" s="1">
        <v>0</v>
      </c>
      <c r="F544" s="1">
        <v>0</v>
      </c>
      <c r="G544" s="1">
        <v>0</v>
      </c>
      <c r="H544" s="1">
        <v>0</v>
      </c>
      <c r="I544" s="1">
        <v>0</v>
      </c>
      <c r="J544" s="50">
        <v>0</v>
      </c>
      <c r="N544" s="21"/>
      <c r="R544" s="21"/>
    </row>
    <row r="545" spans="1:18">
      <c r="A545" s="7" t="s">
        <v>135</v>
      </c>
      <c r="B545" t="s">
        <v>68</v>
      </c>
      <c r="C545" t="s">
        <v>6</v>
      </c>
      <c r="D545" t="s">
        <v>7</v>
      </c>
      <c r="E545" s="1">
        <v>0.25360693474846402</v>
      </c>
      <c r="F545" s="1">
        <v>0.58672679209046497</v>
      </c>
      <c r="G545" s="1">
        <v>2.6570948462621599E-4</v>
      </c>
      <c r="H545" s="1">
        <v>5.8961936267941395E-4</v>
      </c>
      <c r="I545" s="1">
        <v>0.25387264423308997</v>
      </c>
      <c r="J545" s="50">
        <v>0.58731641145314395</v>
      </c>
      <c r="N545" s="21"/>
      <c r="R545" s="21"/>
    </row>
    <row r="546" spans="1:18">
      <c r="A546" s="7" t="s">
        <v>135</v>
      </c>
      <c r="B546" t="s">
        <v>68</v>
      </c>
      <c r="C546" t="s">
        <v>8</v>
      </c>
      <c r="D546" t="s">
        <v>9</v>
      </c>
      <c r="E546" s="1">
        <v>0.31177640677589902</v>
      </c>
      <c r="F546" s="1">
        <v>0.26715256406181598</v>
      </c>
      <c r="G546" s="1">
        <v>0.43915893793183303</v>
      </c>
      <c r="H546" s="1">
        <v>0.18561509489822101</v>
      </c>
      <c r="I546" s="1">
        <v>0.75093534470773204</v>
      </c>
      <c r="J546" s="50">
        <v>0.45276765896003701</v>
      </c>
      <c r="N546" s="21"/>
      <c r="R546" s="21"/>
    </row>
    <row r="547" spans="1:18">
      <c r="A547" s="7" t="s">
        <v>135</v>
      </c>
      <c r="B547" t="s">
        <v>68</v>
      </c>
      <c r="C547" t="s">
        <v>10</v>
      </c>
      <c r="D547" t="s">
        <v>11</v>
      </c>
      <c r="E547" s="1">
        <v>1.5615935389723799E-2</v>
      </c>
      <c r="F547" s="1">
        <v>1.1994509924463499E-2</v>
      </c>
      <c r="G547" s="1">
        <v>0.125324407456569</v>
      </c>
      <c r="H547" s="1">
        <v>0.10070810978422499</v>
      </c>
      <c r="I547" s="1">
        <v>0.140940342846293</v>
      </c>
      <c r="J547" s="50">
        <v>0.112702619708689</v>
      </c>
      <c r="N547" s="21"/>
      <c r="R547" s="21"/>
    </row>
    <row r="548" spans="1:18">
      <c r="A548" s="7" t="s">
        <v>135</v>
      </c>
      <c r="B548" t="s">
        <v>68</v>
      </c>
      <c r="C548" t="s">
        <v>12</v>
      </c>
      <c r="D548" t="s">
        <v>13</v>
      </c>
      <c r="E548" s="1">
        <v>0.21557887836189901</v>
      </c>
      <c r="F548" s="1">
        <v>3.18675770162496E-2</v>
      </c>
      <c r="G548" s="1">
        <v>8.7009721398496803E-2</v>
      </c>
      <c r="H548" s="1">
        <v>1.61916438505482E-2</v>
      </c>
      <c r="I548" s="1">
        <v>0.30258859976039498</v>
      </c>
      <c r="J548" s="50">
        <v>4.80592208667978E-2</v>
      </c>
      <c r="N548" s="21"/>
      <c r="R548" s="21"/>
    </row>
    <row r="549" spans="1:18">
      <c r="A549" s="7" t="s">
        <v>135</v>
      </c>
      <c r="B549" t="s">
        <v>68</v>
      </c>
      <c r="C549" t="s">
        <v>14</v>
      </c>
      <c r="D549" t="s">
        <v>15</v>
      </c>
      <c r="E549" s="1">
        <v>1.9908260775103701E-2</v>
      </c>
      <c r="F549" s="1">
        <v>2.1481661004723498E-2</v>
      </c>
      <c r="G549" s="1">
        <v>0.28310349488380399</v>
      </c>
      <c r="H549" s="1">
        <v>0.17618312801646099</v>
      </c>
      <c r="I549" s="1">
        <v>0.30301175565890798</v>
      </c>
      <c r="J549" s="50">
        <v>0.19766478902118501</v>
      </c>
      <c r="N549" s="21"/>
      <c r="R549" s="21"/>
    </row>
    <row r="550" spans="1:18">
      <c r="A550" s="7" t="s">
        <v>135</v>
      </c>
      <c r="B550" t="s">
        <v>68</v>
      </c>
      <c r="C550" t="s">
        <v>16</v>
      </c>
      <c r="D550" t="s">
        <v>17</v>
      </c>
      <c r="E550" s="1">
        <v>3.43605580951106</v>
      </c>
      <c r="F550" s="1">
        <v>0.49604938529494802</v>
      </c>
      <c r="G550" s="1">
        <v>0.95463840746141904</v>
      </c>
      <c r="H550" s="1">
        <v>0.163441266246446</v>
      </c>
      <c r="I550" s="1">
        <v>4.3906942169724799</v>
      </c>
      <c r="J550" s="50">
        <v>0.65949065154139497</v>
      </c>
      <c r="N550" s="21"/>
      <c r="R550" s="21"/>
    </row>
    <row r="551" spans="1:18">
      <c r="A551" s="7" t="s">
        <v>135</v>
      </c>
      <c r="B551" t="s">
        <v>68</v>
      </c>
      <c r="C551" t="s">
        <v>18</v>
      </c>
      <c r="D551" t="s">
        <v>19</v>
      </c>
      <c r="E551" s="1">
        <v>2.9464463657642601</v>
      </c>
      <c r="F551" s="1">
        <v>0.19131996829770201</v>
      </c>
      <c r="G551" s="1">
        <v>1.2021735265017299</v>
      </c>
      <c r="H551" s="1">
        <v>0.194425303496329</v>
      </c>
      <c r="I551" s="1">
        <v>4.14861989226599</v>
      </c>
      <c r="J551" s="50">
        <v>0.38574527179403101</v>
      </c>
      <c r="N551" s="21"/>
      <c r="R551" s="21"/>
    </row>
    <row r="552" spans="1:18">
      <c r="A552" s="7" t="s">
        <v>135</v>
      </c>
      <c r="B552" t="s">
        <v>68</v>
      </c>
      <c r="C552" t="s">
        <v>20</v>
      </c>
      <c r="D552" t="s">
        <v>21</v>
      </c>
      <c r="E552" s="1">
        <v>0.303937092298108</v>
      </c>
      <c r="F552" s="1">
        <v>4.8246707091945298E-2</v>
      </c>
      <c r="G552" s="1">
        <v>7.8385303417091698E-2</v>
      </c>
      <c r="H552" s="1">
        <v>1.57395930261356E-2</v>
      </c>
      <c r="I552" s="1">
        <v>0.38232239571519999</v>
      </c>
      <c r="J552" s="50">
        <v>6.3986300118080902E-2</v>
      </c>
      <c r="N552" s="21"/>
      <c r="R552" s="21"/>
    </row>
    <row r="553" spans="1:18">
      <c r="A553" s="7" t="s">
        <v>135</v>
      </c>
      <c r="B553" t="s">
        <v>68</v>
      </c>
      <c r="C553" t="s">
        <v>25</v>
      </c>
      <c r="D553" t="s">
        <v>26</v>
      </c>
      <c r="E553" s="1">
        <v>4.8919013139073902E-4</v>
      </c>
      <c r="F553" s="1">
        <v>7.1914134161186693E-5</v>
      </c>
      <c r="G553" s="1">
        <v>0</v>
      </c>
      <c r="H553" s="1">
        <v>0</v>
      </c>
      <c r="I553" s="1">
        <v>4.8919013139073902E-4</v>
      </c>
      <c r="J553" s="50">
        <v>7.1914134161186693E-5</v>
      </c>
      <c r="N553" s="21"/>
      <c r="R553" s="21"/>
    </row>
    <row r="554" spans="1:18">
      <c r="A554" s="7" t="s">
        <v>135</v>
      </c>
      <c r="B554" t="s">
        <v>68</v>
      </c>
      <c r="C554" t="s">
        <v>22</v>
      </c>
      <c r="D554" t="s">
        <v>23</v>
      </c>
      <c r="E554" s="1">
        <v>0.46825119768041101</v>
      </c>
      <c r="F554" s="1">
        <v>1.9580026466572101E-2</v>
      </c>
      <c r="G554" s="1">
        <v>0.41901289970622202</v>
      </c>
      <c r="H554" s="1">
        <v>1.5071146301563001E-2</v>
      </c>
      <c r="I554" s="1">
        <v>0.88726409738663303</v>
      </c>
      <c r="J554" s="50">
        <v>3.4651172768135098E-2</v>
      </c>
      <c r="N554" s="21"/>
      <c r="R554" s="21"/>
    </row>
    <row r="555" spans="1:18">
      <c r="A555" s="7" t="s">
        <v>136</v>
      </c>
      <c r="B555" t="s">
        <v>68</v>
      </c>
      <c r="C555" t="s">
        <v>2</v>
      </c>
      <c r="D555" t="s">
        <v>3</v>
      </c>
      <c r="E555" s="1">
        <v>0.31376455643096102</v>
      </c>
      <c r="F555" s="1">
        <v>0.32910395004731202</v>
      </c>
      <c r="G555" s="1">
        <v>5.89036783546781E-2</v>
      </c>
      <c r="H555" s="1">
        <v>5.3928179604136602E-2</v>
      </c>
      <c r="I555" s="1">
        <v>0.37266823478563998</v>
      </c>
      <c r="J555" s="50">
        <v>0.38303212965144801</v>
      </c>
      <c r="N555" s="21"/>
      <c r="R555" s="21"/>
    </row>
    <row r="556" spans="1:18">
      <c r="A556" s="7" t="s">
        <v>136</v>
      </c>
      <c r="B556" t="s">
        <v>68</v>
      </c>
      <c r="C556" t="s">
        <v>4</v>
      </c>
      <c r="D556" t="s">
        <v>5</v>
      </c>
      <c r="E556" s="1">
        <v>0</v>
      </c>
      <c r="F556" s="1">
        <v>0</v>
      </c>
      <c r="G556" s="1">
        <v>6.1587086406376902E-3</v>
      </c>
      <c r="H556" s="1">
        <v>0.115426359889419</v>
      </c>
      <c r="I556" s="1">
        <v>6.1587086406376902E-3</v>
      </c>
      <c r="J556" s="50">
        <v>0.115426359889419</v>
      </c>
      <c r="N556" s="21"/>
      <c r="R556" s="21"/>
    </row>
    <row r="557" spans="1:18">
      <c r="A557" s="7" t="s">
        <v>136</v>
      </c>
      <c r="B557" t="s">
        <v>68</v>
      </c>
      <c r="C557" t="s">
        <v>6</v>
      </c>
      <c r="D557" t="s">
        <v>7</v>
      </c>
      <c r="E557" s="1">
        <v>1.4096525640553399</v>
      </c>
      <c r="F557" s="1">
        <v>3.0632439842227899</v>
      </c>
      <c r="G557" s="1">
        <v>4.6692270437454803E-2</v>
      </c>
      <c r="H557" s="1">
        <v>0.10348042790919899</v>
      </c>
      <c r="I557" s="1">
        <v>1.4563448344927901</v>
      </c>
      <c r="J557" s="50">
        <v>3.1667244121319902</v>
      </c>
      <c r="N557" s="21"/>
      <c r="R557" s="21"/>
    </row>
    <row r="558" spans="1:18">
      <c r="A558" s="7" t="s">
        <v>136</v>
      </c>
      <c r="B558" t="s">
        <v>68</v>
      </c>
      <c r="C558" t="s">
        <v>8</v>
      </c>
      <c r="D558" t="s">
        <v>9</v>
      </c>
      <c r="E558" s="1">
        <v>0.44456862430141703</v>
      </c>
      <c r="F558" s="1">
        <v>0.32548467027684103</v>
      </c>
      <c r="G558" s="1">
        <v>0.62677233808102195</v>
      </c>
      <c r="H558" s="1">
        <v>0.55085101614153598</v>
      </c>
      <c r="I558" s="1">
        <v>1.0713409623824399</v>
      </c>
      <c r="J558" s="50">
        <v>0.876335686418377</v>
      </c>
      <c r="N558" s="21"/>
      <c r="R558" s="21"/>
    </row>
    <row r="559" spans="1:18">
      <c r="A559" s="7" t="s">
        <v>136</v>
      </c>
      <c r="B559" t="s">
        <v>68</v>
      </c>
      <c r="C559" t="s">
        <v>10</v>
      </c>
      <c r="D559" t="s">
        <v>11</v>
      </c>
      <c r="E559" s="1">
        <v>4.5106531471871998E-2</v>
      </c>
      <c r="F559" s="1">
        <v>2.8030955608553999E-2</v>
      </c>
      <c r="G559" s="1">
        <v>0.17761233719341599</v>
      </c>
      <c r="H559" s="1">
        <v>0.125393243606783</v>
      </c>
      <c r="I559" s="1">
        <v>0.22271886866528801</v>
      </c>
      <c r="J559" s="50">
        <v>0.15342419921533701</v>
      </c>
      <c r="N559" s="21"/>
      <c r="R559" s="21"/>
    </row>
    <row r="560" spans="1:18">
      <c r="A560" s="7" t="s">
        <v>136</v>
      </c>
      <c r="B560" t="s">
        <v>68</v>
      </c>
      <c r="C560" t="s">
        <v>12</v>
      </c>
      <c r="D560" t="s">
        <v>13</v>
      </c>
      <c r="E560" s="1">
        <v>0.71278195759366203</v>
      </c>
      <c r="F560" s="1">
        <v>0.106663861414829</v>
      </c>
      <c r="G560" s="1">
        <v>0.10008160933268199</v>
      </c>
      <c r="H560" s="1">
        <v>1.8036975773404601E-2</v>
      </c>
      <c r="I560" s="1">
        <v>0.81286356692634298</v>
      </c>
      <c r="J560" s="50">
        <v>0.12470083718823401</v>
      </c>
      <c r="N560" s="21"/>
      <c r="R560" s="21"/>
    </row>
    <row r="561" spans="1:18">
      <c r="A561" s="7" t="s">
        <v>136</v>
      </c>
      <c r="B561" t="s">
        <v>68</v>
      </c>
      <c r="C561" t="s">
        <v>14</v>
      </c>
      <c r="D561" t="s">
        <v>15</v>
      </c>
      <c r="E561" s="1">
        <v>4.6330421637885998E-2</v>
      </c>
      <c r="F561" s="1">
        <v>5.1233647456314799E-2</v>
      </c>
      <c r="G561" s="1">
        <v>0.14591099408385599</v>
      </c>
      <c r="H561" s="1">
        <v>8.6396331748654798E-2</v>
      </c>
      <c r="I561" s="1">
        <v>0.192241415721742</v>
      </c>
      <c r="J561" s="50">
        <v>0.13762997920497</v>
      </c>
      <c r="N561" s="21"/>
      <c r="R561" s="21"/>
    </row>
    <row r="562" spans="1:18">
      <c r="A562" s="7" t="s">
        <v>136</v>
      </c>
      <c r="B562" t="s">
        <v>68</v>
      </c>
      <c r="C562" t="s">
        <v>16</v>
      </c>
      <c r="D562" t="s">
        <v>17</v>
      </c>
      <c r="E562" s="1">
        <v>3.8603069256643399</v>
      </c>
      <c r="F562" s="1">
        <v>0.58709391820303103</v>
      </c>
      <c r="G562" s="1">
        <v>0.24253330337158199</v>
      </c>
      <c r="H562" s="1">
        <v>3.6290812511663703E-2</v>
      </c>
      <c r="I562" s="1">
        <v>4.1028402290359196</v>
      </c>
      <c r="J562" s="50">
        <v>0.62338473071469402</v>
      </c>
      <c r="N562" s="21"/>
      <c r="R562" s="21"/>
    </row>
    <row r="563" spans="1:18">
      <c r="A563" s="7" t="s">
        <v>136</v>
      </c>
      <c r="B563" t="s">
        <v>68</v>
      </c>
      <c r="C563" t="s">
        <v>18</v>
      </c>
      <c r="D563" t="s">
        <v>19</v>
      </c>
      <c r="E563" s="1">
        <v>10.890455043161699</v>
      </c>
      <c r="F563" s="1">
        <v>0.71745144118751303</v>
      </c>
      <c r="G563" s="1">
        <v>0.51762675813034797</v>
      </c>
      <c r="H563" s="1">
        <v>8.7437500313211694E-2</v>
      </c>
      <c r="I563" s="1">
        <v>11.408081801291999</v>
      </c>
      <c r="J563" s="50">
        <v>0.80488894150072499</v>
      </c>
      <c r="N563" s="21"/>
      <c r="R563" s="21"/>
    </row>
    <row r="564" spans="1:18">
      <c r="A564" s="7" t="s">
        <v>136</v>
      </c>
      <c r="B564" t="s">
        <v>68</v>
      </c>
      <c r="C564" t="s">
        <v>20</v>
      </c>
      <c r="D564" t="s">
        <v>21</v>
      </c>
      <c r="E564" s="1">
        <v>1.1263361483062799</v>
      </c>
      <c r="F564" s="1">
        <v>0.18172133619535899</v>
      </c>
      <c r="G564" s="1">
        <v>7.6709764936465405E-2</v>
      </c>
      <c r="H564" s="1">
        <v>1.5490763542219401E-2</v>
      </c>
      <c r="I564" s="1">
        <v>1.20304591324275</v>
      </c>
      <c r="J564" s="50">
        <v>0.197212099737578</v>
      </c>
      <c r="N564" s="21"/>
      <c r="R564" s="21"/>
    </row>
    <row r="565" spans="1:18">
      <c r="A565" s="7" t="s">
        <v>136</v>
      </c>
      <c r="B565" t="s">
        <v>68</v>
      </c>
      <c r="C565" t="s">
        <v>25</v>
      </c>
      <c r="D565" t="s">
        <v>26</v>
      </c>
      <c r="E565" s="1">
        <v>5.0473619896484901E-3</v>
      </c>
      <c r="F565" s="1">
        <v>6.5312074958208497E-4</v>
      </c>
      <c r="G565" s="1">
        <v>0</v>
      </c>
      <c r="H565" s="1">
        <v>0</v>
      </c>
      <c r="I565" s="1">
        <v>5.0473619896484901E-3</v>
      </c>
      <c r="J565" s="50">
        <v>6.5312074958208497E-4</v>
      </c>
      <c r="N565" s="21"/>
      <c r="R565" s="21"/>
    </row>
    <row r="566" spans="1:18">
      <c r="A566" s="7" t="s">
        <v>136</v>
      </c>
      <c r="B566" t="s">
        <v>68</v>
      </c>
      <c r="C566" t="s">
        <v>22</v>
      </c>
      <c r="D566" t="s">
        <v>23</v>
      </c>
      <c r="E566" s="1">
        <v>1.4432765044852101</v>
      </c>
      <c r="F566" s="1">
        <v>6.2942960389520797E-2</v>
      </c>
      <c r="G566" s="1">
        <v>0.30744285770216201</v>
      </c>
      <c r="H566" s="1">
        <v>1.19703330998978E-2</v>
      </c>
      <c r="I566" s="1">
        <v>1.75071936218737</v>
      </c>
      <c r="J566" s="50">
        <v>7.4913293489418595E-2</v>
      </c>
      <c r="N566" s="21"/>
      <c r="R566" s="21"/>
    </row>
    <row r="567" spans="1:18">
      <c r="A567" s="7" t="s">
        <v>137</v>
      </c>
      <c r="B567" t="s">
        <v>68</v>
      </c>
      <c r="C567" t="s">
        <v>2</v>
      </c>
      <c r="D567" t="s">
        <v>3</v>
      </c>
      <c r="E567" s="1">
        <v>0.15474957358543601</v>
      </c>
      <c r="F567" s="1">
        <v>0.160695292238861</v>
      </c>
      <c r="G567" s="1">
        <v>0.19267382592739299</v>
      </c>
      <c r="H567" s="1">
        <v>0.24995686833071001</v>
      </c>
      <c r="I567" s="1">
        <v>0.34742339951282902</v>
      </c>
      <c r="J567" s="50">
        <v>0.41065216056957099</v>
      </c>
      <c r="N567" s="21"/>
      <c r="R567" s="21"/>
    </row>
    <row r="568" spans="1:18">
      <c r="A568" s="7" t="s">
        <v>137</v>
      </c>
      <c r="B568" t="s">
        <v>68</v>
      </c>
      <c r="C568" t="s">
        <v>4</v>
      </c>
      <c r="D568" t="s">
        <v>5</v>
      </c>
      <c r="E568" s="1">
        <v>0</v>
      </c>
      <c r="F568" s="1">
        <v>0</v>
      </c>
      <c r="G568" s="1">
        <v>0</v>
      </c>
      <c r="H568" s="1">
        <v>0</v>
      </c>
      <c r="I568" s="1">
        <v>0</v>
      </c>
      <c r="J568" s="50">
        <v>0</v>
      </c>
      <c r="N568" s="21"/>
      <c r="R568" s="21"/>
    </row>
    <row r="569" spans="1:18">
      <c r="A569" s="7" t="s">
        <v>137</v>
      </c>
      <c r="B569" t="s">
        <v>68</v>
      </c>
      <c r="C569" t="s">
        <v>6</v>
      </c>
      <c r="D569" t="s">
        <v>7</v>
      </c>
      <c r="E569" s="1">
        <v>0.67940662377710304</v>
      </c>
      <c r="F569" s="1">
        <v>1.4748531587274101</v>
      </c>
      <c r="G569" s="1">
        <v>4.3104249021467998E-2</v>
      </c>
      <c r="H569" s="1">
        <v>9.5026383155677796E-2</v>
      </c>
      <c r="I569" s="1">
        <v>0.72251087279857096</v>
      </c>
      <c r="J569" s="50">
        <v>1.56987954188309</v>
      </c>
      <c r="N569" s="21"/>
      <c r="R569" s="21"/>
    </row>
    <row r="570" spans="1:18">
      <c r="A570" s="7" t="s">
        <v>137</v>
      </c>
      <c r="B570" t="s">
        <v>68</v>
      </c>
      <c r="C570" t="s">
        <v>8</v>
      </c>
      <c r="D570" t="s">
        <v>9</v>
      </c>
      <c r="E570" s="1">
        <v>0.36843569145668797</v>
      </c>
      <c r="F570" s="1">
        <v>0.31416307570649199</v>
      </c>
      <c r="G570" s="1">
        <v>0.65321938270384805</v>
      </c>
      <c r="H570" s="1">
        <v>0.52329079203023898</v>
      </c>
      <c r="I570" s="1">
        <v>1.0216550741605399</v>
      </c>
      <c r="J570" s="50">
        <v>0.83745386773673103</v>
      </c>
      <c r="N570" s="21"/>
      <c r="R570" s="21"/>
    </row>
    <row r="571" spans="1:18">
      <c r="A571" s="7" t="s">
        <v>137</v>
      </c>
      <c r="B571" t="s">
        <v>68</v>
      </c>
      <c r="C571" t="s">
        <v>10</v>
      </c>
      <c r="D571" t="s">
        <v>11</v>
      </c>
      <c r="E571" s="1">
        <v>2.4400844747067298E-2</v>
      </c>
      <c r="F571" s="1">
        <v>2.0617473969785801E-2</v>
      </c>
      <c r="G571" s="1">
        <v>0.43497049377043301</v>
      </c>
      <c r="H571" s="1">
        <v>0.37378830412403602</v>
      </c>
      <c r="I571" s="1">
        <v>0.45937133851750001</v>
      </c>
      <c r="J571" s="50">
        <v>0.39440577809382199</v>
      </c>
      <c r="N571" s="21"/>
      <c r="R571" s="21"/>
    </row>
    <row r="572" spans="1:18">
      <c r="A572" s="7" t="s">
        <v>137</v>
      </c>
      <c r="B572" t="s">
        <v>68</v>
      </c>
      <c r="C572" t="s">
        <v>12</v>
      </c>
      <c r="D572" t="s">
        <v>13</v>
      </c>
      <c r="E572" s="1">
        <v>0.69451352183874404</v>
      </c>
      <c r="F572" s="1">
        <v>0.104400278130128</v>
      </c>
      <c r="G572" s="1">
        <v>0.15255266805712001</v>
      </c>
      <c r="H572" s="1">
        <v>2.8073830032469601E-2</v>
      </c>
      <c r="I572" s="1">
        <v>0.84706618989586402</v>
      </c>
      <c r="J572" s="50">
        <v>0.132474108162598</v>
      </c>
      <c r="N572" s="21"/>
      <c r="R572" s="21"/>
    </row>
    <row r="573" spans="1:18">
      <c r="A573" s="7" t="s">
        <v>137</v>
      </c>
      <c r="B573" t="s">
        <v>68</v>
      </c>
      <c r="C573" t="s">
        <v>14</v>
      </c>
      <c r="D573" t="s">
        <v>15</v>
      </c>
      <c r="E573" s="1">
        <v>2.3970529957233502E-2</v>
      </c>
      <c r="F573" s="1">
        <v>2.6401482609757301E-2</v>
      </c>
      <c r="G573" s="1">
        <v>0.15774856701982001</v>
      </c>
      <c r="H573" s="1">
        <v>9.7570627202756E-2</v>
      </c>
      <c r="I573" s="1">
        <v>0.18171909697705399</v>
      </c>
      <c r="J573" s="50">
        <v>0.123972109812513</v>
      </c>
      <c r="N573" s="21"/>
      <c r="R573" s="21"/>
    </row>
    <row r="574" spans="1:18">
      <c r="A574" s="7" t="s">
        <v>137</v>
      </c>
      <c r="B574" t="s">
        <v>68</v>
      </c>
      <c r="C574" t="s">
        <v>16</v>
      </c>
      <c r="D574" t="s">
        <v>17</v>
      </c>
      <c r="E574" s="1">
        <v>3.3318634022445401</v>
      </c>
      <c r="F574" s="1">
        <v>0.49301162683972599</v>
      </c>
      <c r="G574" s="1">
        <v>0.69646231300628003</v>
      </c>
      <c r="H574" s="1">
        <v>0.10010056024401701</v>
      </c>
      <c r="I574" s="1">
        <v>4.0283257152508201</v>
      </c>
      <c r="J574" s="50">
        <v>0.59311218708374303</v>
      </c>
      <c r="N574" s="21"/>
      <c r="R574" s="21"/>
    </row>
    <row r="575" spans="1:18">
      <c r="A575" s="7" t="s">
        <v>137</v>
      </c>
      <c r="B575" t="s">
        <v>68</v>
      </c>
      <c r="C575" t="s">
        <v>18</v>
      </c>
      <c r="D575" t="s">
        <v>19</v>
      </c>
      <c r="E575" s="1">
        <v>5.98032001875396</v>
      </c>
      <c r="F575" s="1">
        <v>0.38763298841970301</v>
      </c>
      <c r="G575" s="1">
        <v>1.1688298164466899</v>
      </c>
      <c r="H575" s="1">
        <v>0.188010863585548</v>
      </c>
      <c r="I575" s="1">
        <v>7.1491498352006504</v>
      </c>
      <c r="J575" s="50">
        <v>0.57564385200525103</v>
      </c>
      <c r="N575" s="21"/>
      <c r="R575" s="21"/>
    </row>
    <row r="576" spans="1:18">
      <c r="A576" s="7" t="s">
        <v>137</v>
      </c>
      <c r="B576" t="s">
        <v>68</v>
      </c>
      <c r="C576" t="s">
        <v>20</v>
      </c>
      <c r="D576" t="s">
        <v>21</v>
      </c>
      <c r="E576" s="1">
        <v>0.60346202234630597</v>
      </c>
      <c r="F576" s="1">
        <v>9.6591759748041198E-2</v>
      </c>
      <c r="G576" s="1">
        <v>5.6778204625351297E-2</v>
      </c>
      <c r="H576" s="1">
        <v>1.14181860160099E-2</v>
      </c>
      <c r="I576" s="1">
        <v>0.66024022697165696</v>
      </c>
      <c r="J576" s="50">
        <v>0.108009945764051</v>
      </c>
      <c r="N576" s="21"/>
      <c r="R576" s="21"/>
    </row>
    <row r="577" spans="1:18">
      <c r="A577" s="7" t="s">
        <v>137</v>
      </c>
      <c r="B577" t="s">
        <v>68</v>
      </c>
      <c r="C577" t="s">
        <v>25</v>
      </c>
      <c r="D577" t="s">
        <v>26</v>
      </c>
      <c r="E577" s="1">
        <v>3.08385830114279E-3</v>
      </c>
      <c r="F577" s="1">
        <v>4.3975369256825798E-4</v>
      </c>
      <c r="G577" s="1">
        <v>4.55647429681795E-2</v>
      </c>
      <c r="H577" s="1">
        <v>7.5218305196548202E-3</v>
      </c>
      <c r="I577" s="1">
        <v>4.86486012693223E-2</v>
      </c>
      <c r="J577" s="50">
        <v>7.9615842122230697E-3</v>
      </c>
      <c r="N577" s="21"/>
      <c r="R577" s="21"/>
    </row>
    <row r="578" spans="1:18">
      <c r="A578" s="7" t="s">
        <v>137</v>
      </c>
      <c r="B578" t="s">
        <v>68</v>
      </c>
      <c r="C578" t="s">
        <v>22</v>
      </c>
      <c r="D578" t="s">
        <v>23</v>
      </c>
      <c r="E578" s="1">
        <v>0.89212159887944897</v>
      </c>
      <c r="F578" s="1">
        <v>3.7654744096835301E-2</v>
      </c>
      <c r="G578" s="1">
        <v>0.13462365556627401</v>
      </c>
      <c r="H578" s="1">
        <v>4.9748307980771404E-3</v>
      </c>
      <c r="I578" s="1">
        <v>1.0267452544457201</v>
      </c>
      <c r="J578" s="50">
        <v>4.2629574894912398E-2</v>
      </c>
      <c r="N578" s="21"/>
      <c r="R578" s="21"/>
    </row>
    <row r="579" spans="1:18">
      <c r="A579" s="7" t="s">
        <v>138</v>
      </c>
      <c r="B579" t="s">
        <v>68</v>
      </c>
      <c r="C579" t="s">
        <v>2</v>
      </c>
      <c r="D579" t="s">
        <v>3</v>
      </c>
      <c r="E579" s="1">
        <v>2.77583227152265</v>
      </c>
      <c r="F579" s="1">
        <v>2.9014713359883602</v>
      </c>
      <c r="G579" s="1">
        <v>2.08425997474491</v>
      </c>
      <c r="H579" s="1">
        <v>1.7075352824244501</v>
      </c>
      <c r="I579" s="1">
        <v>4.8600922462675502</v>
      </c>
      <c r="J579" s="50">
        <v>4.6090066184128204</v>
      </c>
      <c r="N579" s="21"/>
      <c r="R579" s="21"/>
    </row>
    <row r="580" spans="1:18">
      <c r="A580" s="7" t="s">
        <v>138</v>
      </c>
      <c r="B580" t="s">
        <v>68</v>
      </c>
      <c r="C580" t="s">
        <v>4</v>
      </c>
      <c r="D580" t="s">
        <v>5</v>
      </c>
      <c r="E580" s="1">
        <v>0</v>
      </c>
      <c r="F580" s="1">
        <v>0</v>
      </c>
      <c r="G580" s="1">
        <v>0</v>
      </c>
      <c r="H580" s="1">
        <v>0</v>
      </c>
      <c r="I580" s="1">
        <v>0</v>
      </c>
      <c r="J580" s="50">
        <v>0</v>
      </c>
      <c r="N580" s="21"/>
      <c r="R580" s="21"/>
    </row>
    <row r="581" spans="1:18">
      <c r="A581" s="7" t="s">
        <v>138</v>
      </c>
      <c r="B581" t="s">
        <v>68</v>
      </c>
      <c r="C581" t="s">
        <v>6</v>
      </c>
      <c r="D581" t="s">
        <v>7</v>
      </c>
      <c r="E581" s="1">
        <v>52.207463196178303</v>
      </c>
      <c r="F581" s="1">
        <v>111.828793296808</v>
      </c>
      <c r="G581" s="1">
        <v>8.5801603853277104</v>
      </c>
      <c r="H581" s="1">
        <v>15.0722245871954</v>
      </c>
      <c r="I581" s="1">
        <v>60.787623581505997</v>
      </c>
      <c r="J581" s="50">
        <v>126.901017884003</v>
      </c>
      <c r="N581" s="21"/>
      <c r="R581" s="21"/>
    </row>
    <row r="582" spans="1:18">
      <c r="A582" s="7" t="s">
        <v>138</v>
      </c>
      <c r="B582" t="s">
        <v>68</v>
      </c>
      <c r="C582" t="s">
        <v>8</v>
      </c>
      <c r="D582" t="s">
        <v>9</v>
      </c>
      <c r="E582" s="1">
        <v>6.3437893891103796</v>
      </c>
      <c r="F582" s="1">
        <v>6.0780304390480602</v>
      </c>
      <c r="G582" s="1">
        <v>7.50505572499734</v>
      </c>
      <c r="H582" s="1">
        <v>4.7368912860827299</v>
      </c>
      <c r="I582" s="1">
        <v>13.8488451141077</v>
      </c>
      <c r="J582" s="50">
        <v>10.8149217251308</v>
      </c>
      <c r="N582" s="21"/>
      <c r="R582" s="21"/>
    </row>
    <row r="583" spans="1:18">
      <c r="A583" s="7" t="s">
        <v>138</v>
      </c>
      <c r="B583" t="s">
        <v>68</v>
      </c>
      <c r="C583" t="s">
        <v>10</v>
      </c>
      <c r="D583" t="s">
        <v>11</v>
      </c>
      <c r="E583" s="1">
        <v>0.32229838083033702</v>
      </c>
      <c r="F583" s="1">
        <v>0.20100314122201701</v>
      </c>
      <c r="G583" s="1">
        <v>1.7121849662661099</v>
      </c>
      <c r="H583" s="1">
        <v>1.40708153705318</v>
      </c>
      <c r="I583" s="1">
        <v>2.0344833470964501</v>
      </c>
      <c r="J583" s="50">
        <v>1.6080846782752001</v>
      </c>
      <c r="N583" s="21"/>
      <c r="R583" s="21"/>
    </row>
    <row r="584" spans="1:18">
      <c r="A584" s="7" t="s">
        <v>138</v>
      </c>
      <c r="B584" t="s">
        <v>68</v>
      </c>
      <c r="C584" t="s">
        <v>12</v>
      </c>
      <c r="D584" t="s">
        <v>13</v>
      </c>
      <c r="E584" s="1">
        <v>5.3589762563654899</v>
      </c>
      <c r="F584" s="1">
        <v>0.79378485347844796</v>
      </c>
      <c r="G584" s="1">
        <v>5.7087266371233003</v>
      </c>
      <c r="H584" s="1">
        <v>1.0240509675199601</v>
      </c>
      <c r="I584" s="1">
        <v>11.0677028934888</v>
      </c>
      <c r="J584" s="50">
        <v>1.81783582099841</v>
      </c>
      <c r="N584" s="21"/>
      <c r="R584" s="21"/>
    </row>
    <row r="585" spans="1:18">
      <c r="A585" s="7" t="s">
        <v>138</v>
      </c>
      <c r="B585" t="s">
        <v>68</v>
      </c>
      <c r="C585" t="s">
        <v>14</v>
      </c>
      <c r="D585" t="s">
        <v>15</v>
      </c>
      <c r="E585" s="1">
        <v>0.39643203977351898</v>
      </c>
      <c r="F585" s="1">
        <v>0.431238446430806</v>
      </c>
      <c r="G585" s="1">
        <v>1.9995134513863799</v>
      </c>
      <c r="H585" s="1">
        <v>1.1840030785586799</v>
      </c>
      <c r="I585" s="1">
        <v>2.3959454911598899</v>
      </c>
      <c r="J585" s="50">
        <v>1.61524152498949</v>
      </c>
      <c r="N585" s="21"/>
      <c r="R585" s="21"/>
    </row>
    <row r="586" spans="1:18">
      <c r="A586" s="7" t="s">
        <v>138</v>
      </c>
      <c r="B586" t="s">
        <v>68</v>
      </c>
      <c r="C586" t="s">
        <v>16</v>
      </c>
      <c r="D586" t="s">
        <v>17</v>
      </c>
      <c r="E586" s="1">
        <v>67.747229384445006</v>
      </c>
      <c r="F586" s="1">
        <v>9.5265167301296305</v>
      </c>
      <c r="G586" s="1">
        <v>12.5200172510953</v>
      </c>
      <c r="H586" s="1">
        <v>2.1345606497443899</v>
      </c>
      <c r="I586" s="1">
        <v>80.267246635540303</v>
      </c>
      <c r="J586" s="50">
        <v>11.661077379874</v>
      </c>
      <c r="N586" s="21"/>
      <c r="R586" s="21"/>
    </row>
    <row r="587" spans="1:18">
      <c r="A587" s="7" t="s">
        <v>138</v>
      </c>
      <c r="B587" t="s">
        <v>68</v>
      </c>
      <c r="C587" t="s">
        <v>18</v>
      </c>
      <c r="D587" t="s">
        <v>19</v>
      </c>
      <c r="E587" s="1">
        <v>142.081123254978</v>
      </c>
      <c r="F587" s="1">
        <v>9.3816367501960993</v>
      </c>
      <c r="G587" s="1">
        <v>48.6746102170315</v>
      </c>
      <c r="H587" s="1">
        <v>8.2643203146507904</v>
      </c>
      <c r="I587" s="1">
        <v>190.75573347200901</v>
      </c>
      <c r="J587" s="50">
        <v>17.6459570648469</v>
      </c>
      <c r="N587" s="21"/>
      <c r="R587" s="21"/>
    </row>
    <row r="588" spans="1:18">
      <c r="A588" s="7" t="s">
        <v>138</v>
      </c>
      <c r="B588" t="s">
        <v>68</v>
      </c>
      <c r="C588" t="s">
        <v>20</v>
      </c>
      <c r="D588" t="s">
        <v>21</v>
      </c>
      <c r="E588" s="1">
        <v>8.7809852562571997</v>
      </c>
      <c r="F588" s="1">
        <v>1.4179002023995999</v>
      </c>
      <c r="G588" s="1">
        <v>1.63742526612767</v>
      </c>
      <c r="H588" s="1">
        <v>0.33074369644913498</v>
      </c>
      <c r="I588" s="1">
        <v>10.4184105223849</v>
      </c>
      <c r="J588" s="50">
        <v>1.7486438988487301</v>
      </c>
      <c r="N588" s="21"/>
      <c r="R588" s="21"/>
    </row>
    <row r="589" spans="1:18">
      <c r="A589" s="7" t="s">
        <v>138</v>
      </c>
      <c r="B589" t="s">
        <v>68</v>
      </c>
      <c r="C589" t="s">
        <v>25</v>
      </c>
      <c r="D589" t="s">
        <v>26</v>
      </c>
      <c r="E589" s="1">
        <v>3.0189559830210301E-2</v>
      </c>
      <c r="F589" s="1">
        <v>3.89106251029059E-3</v>
      </c>
      <c r="G589" s="1">
        <v>1.7284248103301598E-2</v>
      </c>
      <c r="H589" s="1">
        <v>5.5451876700044599E-3</v>
      </c>
      <c r="I589" s="1">
        <v>4.74738079335119E-2</v>
      </c>
      <c r="J589" s="50">
        <v>9.4362501802950499E-3</v>
      </c>
      <c r="N589" s="21"/>
      <c r="R589" s="21"/>
    </row>
    <row r="590" spans="1:18">
      <c r="A590" s="7" t="s">
        <v>138</v>
      </c>
      <c r="B590" t="s">
        <v>68</v>
      </c>
      <c r="C590" t="s">
        <v>22</v>
      </c>
      <c r="D590" t="s">
        <v>23</v>
      </c>
      <c r="E590" s="1">
        <v>29.7963429417673</v>
      </c>
      <c r="F590" s="1">
        <v>1.3025455982654099</v>
      </c>
      <c r="G590" s="1">
        <v>35.976580310137201</v>
      </c>
      <c r="H590" s="1">
        <v>1.4088132001223199</v>
      </c>
      <c r="I590" s="1">
        <v>65.772923251904501</v>
      </c>
      <c r="J590" s="50">
        <v>2.7113587983877299</v>
      </c>
      <c r="N590" s="21"/>
      <c r="R590" s="21"/>
    </row>
    <row r="591" spans="1:18">
      <c r="A591" s="7" t="s">
        <v>139</v>
      </c>
      <c r="B591" t="s">
        <v>68</v>
      </c>
      <c r="C591" t="s">
        <v>2</v>
      </c>
      <c r="D591" t="s">
        <v>3</v>
      </c>
      <c r="E591" s="1">
        <v>0.34230834926738801</v>
      </c>
      <c r="F591" s="1">
        <v>0.37433830490081599</v>
      </c>
      <c r="G591" s="1">
        <v>0.75408041344286403</v>
      </c>
      <c r="H591" s="1">
        <v>1.0599782037840499</v>
      </c>
      <c r="I591" s="1">
        <v>1.09638876271025</v>
      </c>
      <c r="J591" s="50">
        <v>1.4343165086848599</v>
      </c>
      <c r="N591" s="21"/>
      <c r="R591" s="21"/>
    </row>
    <row r="592" spans="1:18">
      <c r="A592" s="7" t="s">
        <v>139</v>
      </c>
      <c r="B592" t="s">
        <v>68</v>
      </c>
      <c r="C592" t="s">
        <v>4</v>
      </c>
      <c r="D592" t="s">
        <v>5</v>
      </c>
      <c r="E592" s="1">
        <v>0</v>
      </c>
      <c r="F592" s="1">
        <v>0</v>
      </c>
      <c r="G592" s="1">
        <v>0</v>
      </c>
      <c r="H592" s="1">
        <v>0</v>
      </c>
      <c r="I592" s="1">
        <v>0</v>
      </c>
      <c r="J592" s="50">
        <v>0</v>
      </c>
      <c r="N592" s="21"/>
      <c r="R592" s="21"/>
    </row>
    <row r="593" spans="1:18">
      <c r="A593" s="7" t="s">
        <v>139</v>
      </c>
      <c r="B593" t="s">
        <v>68</v>
      </c>
      <c r="C593" t="s">
        <v>6</v>
      </c>
      <c r="D593" t="s">
        <v>7</v>
      </c>
      <c r="E593" s="1">
        <v>1.2526147773012299</v>
      </c>
      <c r="F593" s="1">
        <v>2.7155987909916899</v>
      </c>
      <c r="G593" s="1">
        <v>0.15439844702533301</v>
      </c>
      <c r="H593" s="1">
        <v>0.34249964347726503</v>
      </c>
      <c r="I593" s="1">
        <v>1.4070132243265601</v>
      </c>
      <c r="J593" s="50">
        <v>3.0580984344689499</v>
      </c>
      <c r="N593" s="21"/>
      <c r="R593" s="21"/>
    </row>
    <row r="594" spans="1:18">
      <c r="A594" s="7" t="s">
        <v>139</v>
      </c>
      <c r="B594" t="s">
        <v>68</v>
      </c>
      <c r="C594" t="s">
        <v>8</v>
      </c>
      <c r="D594" t="s">
        <v>9</v>
      </c>
      <c r="E594" s="1">
        <v>0.99790559257392397</v>
      </c>
      <c r="F594" s="1">
        <v>0.90901650737778295</v>
      </c>
      <c r="G594" s="1">
        <v>5.7187428225693102</v>
      </c>
      <c r="H594" s="1">
        <v>4.7156581038889502</v>
      </c>
      <c r="I594" s="1">
        <v>6.7166484151432302</v>
      </c>
      <c r="J594" s="50">
        <v>5.6246746112667303</v>
      </c>
      <c r="N594" s="21"/>
      <c r="R594" s="21"/>
    </row>
    <row r="595" spans="1:18">
      <c r="A595" s="7" t="s">
        <v>139</v>
      </c>
      <c r="B595" t="s">
        <v>68</v>
      </c>
      <c r="C595" t="s">
        <v>10</v>
      </c>
      <c r="D595" t="s">
        <v>11</v>
      </c>
      <c r="E595" s="1">
        <v>3.4727682611618703E-2</v>
      </c>
      <c r="F595" s="1">
        <v>2.6240347374477599E-2</v>
      </c>
      <c r="G595" s="1">
        <v>0.33783240061210101</v>
      </c>
      <c r="H595" s="1">
        <v>0.34389311993749899</v>
      </c>
      <c r="I595" s="1">
        <v>0.37256008322371997</v>
      </c>
      <c r="J595" s="50">
        <v>0.37013346731197599</v>
      </c>
      <c r="N595" s="21"/>
      <c r="R595" s="21"/>
    </row>
    <row r="596" spans="1:18">
      <c r="A596" s="7" t="s">
        <v>139</v>
      </c>
      <c r="B596" t="s">
        <v>68</v>
      </c>
      <c r="C596" t="s">
        <v>12</v>
      </c>
      <c r="D596" t="s">
        <v>13</v>
      </c>
      <c r="E596" s="1">
        <v>0.50156126230440101</v>
      </c>
      <c r="F596" s="1">
        <v>7.35977600853331E-2</v>
      </c>
      <c r="G596" s="1">
        <v>0.153128075325315</v>
      </c>
      <c r="H596" s="1">
        <v>2.83219472702931E-2</v>
      </c>
      <c r="I596" s="1">
        <v>0.65468933762971604</v>
      </c>
      <c r="J596" s="50">
        <v>0.101919707355626</v>
      </c>
      <c r="N596" s="21"/>
      <c r="R596" s="21"/>
    </row>
    <row r="597" spans="1:18">
      <c r="A597" s="7" t="s">
        <v>139</v>
      </c>
      <c r="B597" t="s">
        <v>68</v>
      </c>
      <c r="C597" t="s">
        <v>14</v>
      </c>
      <c r="D597" t="s">
        <v>15</v>
      </c>
      <c r="E597" s="1">
        <v>5.2946584217600103E-2</v>
      </c>
      <c r="F597" s="1">
        <v>5.8070859139460099E-2</v>
      </c>
      <c r="G597" s="1">
        <v>0.38416249087197302</v>
      </c>
      <c r="H597" s="1">
        <v>0.237281637982308</v>
      </c>
      <c r="I597" s="1">
        <v>0.43710907508957397</v>
      </c>
      <c r="J597" s="50">
        <v>0.29535249712176798</v>
      </c>
      <c r="N597" s="21"/>
      <c r="R597" s="21"/>
    </row>
    <row r="598" spans="1:18">
      <c r="A598" s="7" t="s">
        <v>139</v>
      </c>
      <c r="B598" t="s">
        <v>68</v>
      </c>
      <c r="C598" t="s">
        <v>16</v>
      </c>
      <c r="D598" t="s">
        <v>17</v>
      </c>
      <c r="E598" s="1">
        <v>6.3362900004391101</v>
      </c>
      <c r="F598" s="1">
        <v>0.95669323812057006</v>
      </c>
      <c r="G598" s="1">
        <v>1.2116606623533901</v>
      </c>
      <c r="H598" s="1">
        <v>0.17336862096682201</v>
      </c>
      <c r="I598" s="1">
        <v>7.5479506627925002</v>
      </c>
      <c r="J598" s="50">
        <v>1.1300618590873901</v>
      </c>
      <c r="N598" s="21"/>
      <c r="R598" s="21"/>
    </row>
    <row r="599" spans="1:18">
      <c r="A599" s="7" t="s">
        <v>139</v>
      </c>
      <c r="B599" t="s">
        <v>68</v>
      </c>
      <c r="C599" t="s">
        <v>18</v>
      </c>
      <c r="D599" t="s">
        <v>19</v>
      </c>
      <c r="E599" s="1">
        <v>10.9246342002302</v>
      </c>
      <c r="F599" s="1">
        <v>0.70541170330961001</v>
      </c>
      <c r="G599" s="1">
        <v>2.9570111710421401</v>
      </c>
      <c r="H599" s="1">
        <v>0.474037515951795</v>
      </c>
      <c r="I599" s="1">
        <v>13.881645371272301</v>
      </c>
      <c r="J599" s="50">
        <v>1.1794492192614101</v>
      </c>
      <c r="N599" s="21"/>
      <c r="R599" s="21"/>
    </row>
    <row r="600" spans="1:18">
      <c r="A600" s="7" t="s">
        <v>139</v>
      </c>
      <c r="B600" t="s">
        <v>68</v>
      </c>
      <c r="C600" t="s">
        <v>20</v>
      </c>
      <c r="D600" t="s">
        <v>21</v>
      </c>
      <c r="E600" s="1">
        <v>6.7823145733039096</v>
      </c>
      <c r="F600" s="1">
        <v>1.0814265554168201</v>
      </c>
      <c r="G600" s="1">
        <v>3.1797222431853802</v>
      </c>
      <c r="H600" s="1">
        <v>0.63892156298844005</v>
      </c>
      <c r="I600" s="1">
        <v>9.9620368164892898</v>
      </c>
      <c r="J600" s="50">
        <v>1.72034811840526</v>
      </c>
      <c r="N600" s="21"/>
      <c r="R600" s="21"/>
    </row>
    <row r="601" spans="1:18">
      <c r="A601" s="7" t="s">
        <v>139</v>
      </c>
      <c r="B601" t="s">
        <v>68</v>
      </c>
      <c r="C601" t="s">
        <v>25</v>
      </c>
      <c r="D601" t="s">
        <v>26</v>
      </c>
      <c r="E601" s="1">
        <v>3.7547345062562102E-3</v>
      </c>
      <c r="F601" s="1">
        <v>5.4234857393854101E-4</v>
      </c>
      <c r="G601" s="1">
        <v>4.1039004921692303E-2</v>
      </c>
      <c r="H601" s="1">
        <v>6.1789094980300397E-3</v>
      </c>
      <c r="I601" s="1">
        <v>4.4793739427948502E-2</v>
      </c>
      <c r="J601" s="50">
        <v>6.7212580719685803E-3</v>
      </c>
      <c r="N601" s="21"/>
      <c r="R601" s="21"/>
    </row>
    <row r="602" spans="1:18">
      <c r="A602" s="7" t="s">
        <v>139</v>
      </c>
      <c r="B602" t="s">
        <v>68</v>
      </c>
      <c r="C602" t="s">
        <v>22</v>
      </c>
      <c r="D602" t="s">
        <v>23</v>
      </c>
      <c r="E602" s="1">
        <v>1.4285555012484701</v>
      </c>
      <c r="F602" s="1">
        <v>5.9936531400208798E-2</v>
      </c>
      <c r="G602" s="1">
        <v>0.70088332459033598</v>
      </c>
      <c r="H602" s="1">
        <v>2.54092734174651E-2</v>
      </c>
      <c r="I602" s="1">
        <v>2.1294388258388102</v>
      </c>
      <c r="J602" s="50">
        <v>8.5345804817673898E-2</v>
      </c>
      <c r="N602" s="21"/>
      <c r="R602" s="21"/>
    </row>
    <row r="603" spans="1:18">
      <c r="A603" s="7" t="s">
        <v>140</v>
      </c>
      <c r="B603" t="s">
        <v>68</v>
      </c>
      <c r="C603" t="s">
        <v>2</v>
      </c>
      <c r="D603" t="s">
        <v>3</v>
      </c>
      <c r="E603" s="1">
        <v>0.136937633895305</v>
      </c>
      <c r="F603" s="1">
        <v>0.14000162934177299</v>
      </c>
      <c r="G603" s="1">
        <v>0.28459912018903999</v>
      </c>
      <c r="H603" s="1">
        <v>0.35738891566837899</v>
      </c>
      <c r="I603" s="1">
        <v>0.42153675408434499</v>
      </c>
      <c r="J603" s="50">
        <v>0.49739054501015201</v>
      </c>
      <c r="N603" s="21"/>
      <c r="R603" s="21"/>
    </row>
    <row r="604" spans="1:18">
      <c r="A604" s="7" t="s">
        <v>140</v>
      </c>
      <c r="B604" t="s">
        <v>68</v>
      </c>
      <c r="C604" t="s">
        <v>4</v>
      </c>
      <c r="D604" t="s">
        <v>5</v>
      </c>
      <c r="E604" s="1">
        <v>0</v>
      </c>
      <c r="F604" s="1">
        <v>0</v>
      </c>
      <c r="G604" s="1">
        <v>0</v>
      </c>
      <c r="H604" s="1">
        <v>0</v>
      </c>
      <c r="I604" s="1">
        <v>0</v>
      </c>
      <c r="J604" s="50">
        <v>0</v>
      </c>
      <c r="N604" s="21"/>
      <c r="R604" s="21"/>
    </row>
    <row r="605" spans="1:18">
      <c r="A605" s="7" t="s">
        <v>140</v>
      </c>
      <c r="B605" t="s">
        <v>68</v>
      </c>
      <c r="C605" t="s">
        <v>6</v>
      </c>
      <c r="D605" t="s">
        <v>7</v>
      </c>
      <c r="E605" s="1">
        <v>0.17745141475849599</v>
      </c>
      <c r="F605" s="1">
        <v>0.39748107580268099</v>
      </c>
      <c r="G605" s="1">
        <v>1.3157027203061799E-3</v>
      </c>
      <c r="H605" s="1">
        <v>2.91876274723451E-3</v>
      </c>
      <c r="I605" s="1">
        <v>0.178767117478802</v>
      </c>
      <c r="J605" s="50">
        <v>0.40039983854991601</v>
      </c>
      <c r="N605" s="21"/>
      <c r="R605" s="21"/>
    </row>
    <row r="606" spans="1:18">
      <c r="A606" s="7" t="s">
        <v>140</v>
      </c>
      <c r="B606" t="s">
        <v>68</v>
      </c>
      <c r="C606" t="s">
        <v>8</v>
      </c>
      <c r="D606" t="s">
        <v>9</v>
      </c>
      <c r="E606" s="1">
        <v>0.416206708728315</v>
      </c>
      <c r="F606" s="1">
        <v>0.40718404065032299</v>
      </c>
      <c r="G606" s="1">
        <v>1.91550570708906</v>
      </c>
      <c r="H606" s="1">
        <v>1.80275781294542</v>
      </c>
      <c r="I606" s="1">
        <v>2.3317124158173801</v>
      </c>
      <c r="J606" s="50">
        <v>2.2099418535957498</v>
      </c>
      <c r="N606" s="21"/>
      <c r="R606" s="21"/>
    </row>
    <row r="607" spans="1:18">
      <c r="A607" s="7" t="s">
        <v>140</v>
      </c>
      <c r="B607" t="s">
        <v>68</v>
      </c>
      <c r="C607" t="s">
        <v>10</v>
      </c>
      <c r="D607" t="s">
        <v>11</v>
      </c>
      <c r="E607" s="1">
        <v>1.5815986451878601E-2</v>
      </c>
      <c r="F607" s="1">
        <v>9.7398053344505305E-3</v>
      </c>
      <c r="G607" s="1">
        <v>5.0859985264421301E-2</v>
      </c>
      <c r="H607" s="1">
        <v>5.4436788835416403E-2</v>
      </c>
      <c r="I607" s="1">
        <v>6.6675971716299798E-2</v>
      </c>
      <c r="J607" s="50">
        <v>6.4176594169866902E-2</v>
      </c>
      <c r="N607" s="21"/>
      <c r="R607" s="21"/>
    </row>
    <row r="608" spans="1:18">
      <c r="A608" s="7" t="s">
        <v>140</v>
      </c>
      <c r="B608" t="s">
        <v>68</v>
      </c>
      <c r="C608" t="s">
        <v>12</v>
      </c>
      <c r="D608" t="s">
        <v>13</v>
      </c>
      <c r="E608" s="1">
        <v>0.385811452633331</v>
      </c>
      <c r="F608" s="1">
        <v>5.76743922727126E-2</v>
      </c>
      <c r="G608" s="1">
        <v>0.14557932603333301</v>
      </c>
      <c r="H608" s="1">
        <v>2.68407416694929E-2</v>
      </c>
      <c r="I608" s="1">
        <v>0.53139077866666395</v>
      </c>
      <c r="J608" s="50">
        <v>8.45151339422055E-2</v>
      </c>
      <c r="N608" s="21"/>
      <c r="R608" s="21"/>
    </row>
    <row r="609" spans="1:18">
      <c r="A609" s="7" t="s">
        <v>140</v>
      </c>
      <c r="B609" t="s">
        <v>68</v>
      </c>
      <c r="C609" t="s">
        <v>14</v>
      </c>
      <c r="D609" t="s">
        <v>15</v>
      </c>
      <c r="E609" s="1">
        <v>1.8420602922253702E-2</v>
      </c>
      <c r="F609" s="1">
        <v>2.0307679980907399E-2</v>
      </c>
      <c r="G609" s="1">
        <v>6.0045627983788603E-2</v>
      </c>
      <c r="H609" s="1">
        <v>3.2440352699720697E-2</v>
      </c>
      <c r="I609" s="1">
        <v>7.8466230906042406E-2</v>
      </c>
      <c r="J609" s="50">
        <v>5.2748032680628103E-2</v>
      </c>
      <c r="N609" s="21"/>
      <c r="R609" s="21"/>
    </row>
    <row r="610" spans="1:18">
      <c r="A610" s="7" t="s">
        <v>140</v>
      </c>
      <c r="B610" t="s">
        <v>68</v>
      </c>
      <c r="C610" t="s">
        <v>16</v>
      </c>
      <c r="D610" t="s">
        <v>17</v>
      </c>
      <c r="E610" s="1">
        <v>3.6945527623678198</v>
      </c>
      <c r="F610" s="1">
        <v>0.51410474802013895</v>
      </c>
      <c r="G610" s="1">
        <v>0.95904382122137499</v>
      </c>
      <c r="H610" s="1">
        <v>0.118305056948077</v>
      </c>
      <c r="I610" s="1">
        <v>4.6535965835892004</v>
      </c>
      <c r="J610" s="50">
        <v>0.63240980496821597</v>
      </c>
      <c r="N610" s="21"/>
      <c r="R610" s="21"/>
    </row>
    <row r="611" spans="1:18">
      <c r="A611" s="7" t="s">
        <v>140</v>
      </c>
      <c r="B611" t="s">
        <v>68</v>
      </c>
      <c r="C611" t="s">
        <v>18</v>
      </c>
      <c r="D611" t="s">
        <v>19</v>
      </c>
      <c r="E611" s="1">
        <v>6.5518124995725904</v>
      </c>
      <c r="F611" s="1">
        <v>0.42430560565801601</v>
      </c>
      <c r="G611" s="1">
        <v>0.92642753107287401</v>
      </c>
      <c r="H611" s="1">
        <v>0.150254927166216</v>
      </c>
      <c r="I611" s="1">
        <v>7.4782400306454599</v>
      </c>
      <c r="J611" s="50">
        <v>0.57456053282423203</v>
      </c>
      <c r="N611" s="21"/>
      <c r="R611" s="21"/>
    </row>
    <row r="612" spans="1:18">
      <c r="A612" s="7" t="s">
        <v>140</v>
      </c>
      <c r="B612" t="s">
        <v>68</v>
      </c>
      <c r="C612" t="s">
        <v>20</v>
      </c>
      <c r="D612" t="s">
        <v>21</v>
      </c>
      <c r="E612" s="1">
        <v>0.395612316720446</v>
      </c>
      <c r="F612" s="1">
        <v>6.3178400382789796E-2</v>
      </c>
      <c r="G612" s="1">
        <v>9.2596285339139203E-2</v>
      </c>
      <c r="H612" s="1">
        <v>1.8613912937569602E-2</v>
      </c>
      <c r="I612" s="1">
        <v>0.488208602059585</v>
      </c>
      <c r="J612" s="50">
        <v>8.1792313320359397E-2</v>
      </c>
      <c r="N612" s="21"/>
      <c r="R612" s="21"/>
    </row>
    <row r="613" spans="1:18">
      <c r="A613" s="7" t="s">
        <v>140</v>
      </c>
      <c r="B613" t="s">
        <v>68</v>
      </c>
      <c r="C613" t="s">
        <v>25</v>
      </c>
      <c r="D613" t="s">
        <v>26</v>
      </c>
      <c r="E613" s="1">
        <v>9.9656154043117201E-4</v>
      </c>
      <c r="F613" s="1">
        <v>1.4257406791827801E-4</v>
      </c>
      <c r="G613" s="1">
        <v>0</v>
      </c>
      <c r="H613" s="1">
        <v>0</v>
      </c>
      <c r="I613" s="1">
        <v>9.9656154043117201E-4</v>
      </c>
      <c r="J613" s="50">
        <v>1.4257406791827801E-4</v>
      </c>
      <c r="N613" s="21"/>
      <c r="R613" s="21"/>
    </row>
    <row r="614" spans="1:18">
      <c r="A614" s="7" t="s">
        <v>140</v>
      </c>
      <c r="B614" t="s">
        <v>68</v>
      </c>
      <c r="C614" t="s">
        <v>22</v>
      </c>
      <c r="D614" t="s">
        <v>23</v>
      </c>
      <c r="E614" s="1">
        <v>2.06030362086616</v>
      </c>
      <c r="F614" s="1">
        <v>8.6956397878550099E-2</v>
      </c>
      <c r="G614" s="1">
        <v>2.4284132346270999</v>
      </c>
      <c r="H614" s="1">
        <v>8.8803285336057206E-2</v>
      </c>
      <c r="I614" s="1">
        <v>4.4887168554932604</v>
      </c>
      <c r="J614" s="50">
        <v>0.175759683214607</v>
      </c>
      <c r="N614" s="21"/>
      <c r="R614" s="21"/>
    </row>
    <row r="615" spans="1:18">
      <c r="A615" s="7" t="s">
        <v>84</v>
      </c>
      <c r="B615" t="s">
        <v>68</v>
      </c>
      <c r="C615" t="s">
        <v>2</v>
      </c>
      <c r="D615" t="s">
        <v>3</v>
      </c>
      <c r="E615" s="1">
        <v>0.115049077874986</v>
      </c>
      <c r="F615" s="1">
        <v>0.119426541508834</v>
      </c>
      <c r="G615" s="1">
        <v>0.163560890397249</v>
      </c>
      <c r="H615" s="1">
        <v>0.197114343283184</v>
      </c>
      <c r="I615" s="1">
        <v>0.278609968272235</v>
      </c>
      <c r="J615" s="50">
        <v>0.31654088479201797</v>
      </c>
      <c r="N615" s="21"/>
      <c r="R615" s="21"/>
    </row>
    <row r="616" spans="1:18">
      <c r="A616" s="7" t="s">
        <v>84</v>
      </c>
      <c r="B616" t="s">
        <v>68</v>
      </c>
      <c r="C616" t="s">
        <v>4</v>
      </c>
      <c r="D616" t="s">
        <v>5</v>
      </c>
      <c r="E616" s="1">
        <v>0</v>
      </c>
      <c r="F616" s="1">
        <v>0</v>
      </c>
      <c r="G616" s="1">
        <v>0</v>
      </c>
      <c r="H616" s="1">
        <v>0</v>
      </c>
      <c r="I616" s="1">
        <v>0</v>
      </c>
      <c r="J616" s="50">
        <v>0</v>
      </c>
      <c r="N616" s="21"/>
      <c r="R616" s="21"/>
    </row>
    <row r="617" spans="1:18">
      <c r="A617" s="7" t="s">
        <v>84</v>
      </c>
      <c r="B617" t="s">
        <v>68</v>
      </c>
      <c r="C617" t="s">
        <v>6</v>
      </c>
      <c r="D617" t="s">
        <v>7</v>
      </c>
      <c r="E617" s="1">
        <v>0.190150048519623</v>
      </c>
      <c r="F617" s="1">
        <v>0.41498950753965003</v>
      </c>
      <c r="G617" s="1">
        <v>4.6487667043070398E-4</v>
      </c>
      <c r="H617" s="1">
        <v>1.03005737200377E-3</v>
      </c>
      <c r="I617" s="1">
        <v>0.19061492519005399</v>
      </c>
      <c r="J617" s="50">
        <v>0.41601956491165398</v>
      </c>
      <c r="N617" s="21"/>
      <c r="R617" s="21"/>
    </row>
    <row r="618" spans="1:18">
      <c r="A618" s="7" t="s">
        <v>84</v>
      </c>
      <c r="B618" t="s">
        <v>68</v>
      </c>
      <c r="C618" t="s">
        <v>8</v>
      </c>
      <c r="D618" t="s">
        <v>9</v>
      </c>
      <c r="E618" s="1">
        <v>0.13623330435558001</v>
      </c>
      <c r="F618" s="1">
        <v>0.10482520776568501</v>
      </c>
      <c r="G618" s="1">
        <v>9.0200539453447998E-2</v>
      </c>
      <c r="H618" s="1">
        <v>6.1677529133492101E-2</v>
      </c>
      <c r="I618" s="1">
        <v>0.22643384380902801</v>
      </c>
      <c r="J618" s="50">
        <v>0.16650273689917799</v>
      </c>
      <c r="N618" s="21"/>
      <c r="R618" s="21"/>
    </row>
    <row r="619" spans="1:18">
      <c r="A619" s="7" t="s">
        <v>84</v>
      </c>
      <c r="B619" t="s">
        <v>68</v>
      </c>
      <c r="C619" t="s">
        <v>10</v>
      </c>
      <c r="D619" t="s">
        <v>11</v>
      </c>
      <c r="E619" s="1">
        <v>1.06738557423352E-2</v>
      </c>
      <c r="F619" s="1">
        <v>7.9044736197151702E-3</v>
      </c>
      <c r="G619" s="1">
        <v>6.1837334826661899E-2</v>
      </c>
      <c r="H619" s="1">
        <v>8.2650506658556902E-2</v>
      </c>
      <c r="I619" s="1">
        <v>7.2511190568997103E-2</v>
      </c>
      <c r="J619" s="50">
        <v>9.0554980278272093E-2</v>
      </c>
      <c r="N619" s="21"/>
      <c r="R619" s="21"/>
    </row>
    <row r="620" spans="1:18">
      <c r="A620" s="7" t="s">
        <v>84</v>
      </c>
      <c r="B620" t="s">
        <v>68</v>
      </c>
      <c r="C620" t="s">
        <v>12</v>
      </c>
      <c r="D620" t="s">
        <v>13</v>
      </c>
      <c r="E620" s="1">
        <v>0.23145827608858399</v>
      </c>
      <c r="F620" s="1">
        <v>3.4356370235774598E-2</v>
      </c>
      <c r="G620" s="1">
        <v>4.0960327353728399E-2</v>
      </c>
      <c r="H620" s="1">
        <v>7.5499836299940896E-3</v>
      </c>
      <c r="I620" s="1">
        <v>0.272418603442312</v>
      </c>
      <c r="J620" s="50">
        <v>4.19063538657687E-2</v>
      </c>
      <c r="N620" s="21"/>
      <c r="R620" s="21"/>
    </row>
    <row r="621" spans="1:18">
      <c r="A621" s="7" t="s">
        <v>84</v>
      </c>
      <c r="B621" t="s">
        <v>68</v>
      </c>
      <c r="C621" t="s">
        <v>14</v>
      </c>
      <c r="D621" t="s">
        <v>15</v>
      </c>
      <c r="E621" s="1">
        <v>1.4241834858499801E-2</v>
      </c>
      <c r="F621" s="1">
        <v>1.5911793467310802E-2</v>
      </c>
      <c r="G621" s="1">
        <v>2.75981933292908E-2</v>
      </c>
      <c r="H621" s="1">
        <v>1.7096107935400499E-2</v>
      </c>
      <c r="I621" s="1">
        <v>4.18400281877905E-2</v>
      </c>
      <c r="J621" s="50">
        <v>3.3007901402711301E-2</v>
      </c>
      <c r="N621" s="21"/>
      <c r="R621" s="21"/>
    </row>
    <row r="622" spans="1:18">
      <c r="A622" s="7" t="s">
        <v>84</v>
      </c>
      <c r="B622" t="s">
        <v>68</v>
      </c>
      <c r="C622" t="s">
        <v>16</v>
      </c>
      <c r="D622" t="s">
        <v>17</v>
      </c>
      <c r="E622" s="1">
        <v>1.12350727855305</v>
      </c>
      <c r="F622" s="1">
        <v>0.175587912726999</v>
      </c>
      <c r="G622" s="1">
        <v>8.4187185278808196E-2</v>
      </c>
      <c r="H622" s="1">
        <v>1.3644834553483601E-2</v>
      </c>
      <c r="I622" s="1">
        <v>1.2076944638318601</v>
      </c>
      <c r="J622" s="50">
        <v>0.189232747280483</v>
      </c>
      <c r="N622" s="21"/>
      <c r="R622" s="21"/>
    </row>
    <row r="623" spans="1:18">
      <c r="A623" s="7" t="s">
        <v>84</v>
      </c>
      <c r="B623" t="s">
        <v>68</v>
      </c>
      <c r="C623" t="s">
        <v>18</v>
      </c>
      <c r="D623" t="s">
        <v>19</v>
      </c>
      <c r="E623" s="1">
        <v>2.6103132916705798</v>
      </c>
      <c r="F623" s="1">
        <v>0.17182081417691999</v>
      </c>
      <c r="G623" s="1">
        <v>0.11214806629256301</v>
      </c>
      <c r="H623" s="1">
        <v>1.8420944372278099E-2</v>
      </c>
      <c r="I623" s="1">
        <v>2.72246135796314</v>
      </c>
      <c r="J623" s="50">
        <v>0.190241758549198</v>
      </c>
      <c r="N623" s="21"/>
      <c r="R623" s="21"/>
    </row>
    <row r="624" spans="1:18">
      <c r="A624" s="7" t="s">
        <v>84</v>
      </c>
      <c r="B624" t="s">
        <v>68</v>
      </c>
      <c r="C624" t="s">
        <v>20</v>
      </c>
      <c r="D624" t="s">
        <v>21</v>
      </c>
      <c r="E624" s="1">
        <v>0.27620169852938697</v>
      </c>
      <c r="F624" s="1">
        <v>4.4424821169693998E-2</v>
      </c>
      <c r="G624" s="1">
        <v>1.5633977440853101E-2</v>
      </c>
      <c r="H624" s="1">
        <v>3.1460367984058198E-3</v>
      </c>
      <c r="I624" s="1">
        <v>0.29183567597024002</v>
      </c>
      <c r="J624" s="50">
        <v>4.7570857968099803E-2</v>
      </c>
      <c r="N624" s="21"/>
      <c r="R624" s="21"/>
    </row>
    <row r="625" spans="1:18">
      <c r="A625" s="7" t="s">
        <v>84</v>
      </c>
      <c r="B625" t="s">
        <v>68</v>
      </c>
      <c r="C625" t="s">
        <v>25</v>
      </c>
      <c r="D625" t="s">
        <v>26</v>
      </c>
      <c r="E625" s="1">
        <v>1.2650508284479799E-3</v>
      </c>
      <c r="F625" s="1">
        <v>1.81786752512018E-4</v>
      </c>
      <c r="G625" s="1">
        <v>7.7872472006253104E-3</v>
      </c>
      <c r="H625" s="1">
        <v>1.5614125823035501E-3</v>
      </c>
      <c r="I625" s="1">
        <v>9.0522980290732892E-3</v>
      </c>
      <c r="J625" s="50">
        <v>1.74319933481557E-3</v>
      </c>
      <c r="N625" s="21"/>
      <c r="R625" s="21"/>
    </row>
    <row r="626" spans="1:18">
      <c r="A626" s="7" t="s">
        <v>84</v>
      </c>
      <c r="B626" t="s">
        <v>68</v>
      </c>
      <c r="C626" t="s">
        <v>22</v>
      </c>
      <c r="D626" t="s">
        <v>23</v>
      </c>
      <c r="E626" s="1">
        <v>0.409599002335572</v>
      </c>
      <c r="F626" s="1">
        <v>1.7432738667327301E-2</v>
      </c>
      <c r="G626" s="1">
        <v>2.62958847909101E-2</v>
      </c>
      <c r="H626" s="1">
        <v>1.0093689132800801E-3</v>
      </c>
      <c r="I626" s="1">
        <v>0.435894887126482</v>
      </c>
      <c r="J626" s="50">
        <v>1.8442107580607402E-2</v>
      </c>
      <c r="N626" s="21"/>
      <c r="R626" s="21"/>
    </row>
    <row r="627" spans="1:18">
      <c r="A627" s="7" t="s">
        <v>141</v>
      </c>
      <c r="B627" t="s">
        <v>68</v>
      </c>
      <c r="C627" t="s">
        <v>2</v>
      </c>
      <c r="D627" t="s">
        <v>3</v>
      </c>
      <c r="E627" s="1">
        <v>0.38830632713067398</v>
      </c>
      <c r="F627" s="1">
        <v>0.39803096209440197</v>
      </c>
      <c r="G627" s="1">
        <v>1.1460378305402501</v>
      </c>
      <c r="H627" s="1">
        <v>1.0727544688524899</v>
      </c>
      <c r="I627" s="1">
        <v>1.53434415767092</v>
      </c>
      <c r="J627" s="50">
        <v>1.47078543094689</v>
      </c>
      <c r="N627" s="21"/>
      <c r="R627" s="21"/>
    </row>
    <row r="628" spans="1:18">
      <c r="A628" s="7" t="s">
        <v>141</v>
      </c>
      <c r="B628" t="s">
        <v>68</v>
      </c>
      <c r="C628" t="s">
        <v>4</v>
      </c>
      <c r="D628" t="s">
        <v>5</v>
      </c>
      <c r="E628" s="1">
        <v>0</v>
      </c>
      <c r="F628" s="1">
        <v>0</v>
      </c>
      <c r="G628" s="1">
        <v>0</v>
      </c>
      <c r="H628" s="1">
        <v>0</v>
      </c>
      <c r="I628" s="1">
        <v>0</v>
      </c>
      <c r="J628" s="50">
        <v>0</v>
      </c>
      <c r="N628" s="21"/>
      <c r="R628" s="21"/>
    </row>
    <row r="629" spans="1:18">
      <c r="A629" s="7" t="s">
        <v>141</v>
      </c>
      <c r="B629" t="s">
        <v>68</v>
      </c>
      <c r="C629" t="s">
        <v>6</v>
      </c>
      <c r="D629" t="s">
        <v>7</v>
      </c>
      <c r="E629" s="1">
        <v>2.5611790942328998</v>
      </c>
      <c r="F629" s="1">
        <v>5.5411197258969302</v>
      </c>
      <c r="G629" s="1">
        <v>0.39010798137159702</v>
      </c>
      <c r="H629" s="1">
        <v>0.86508244325733696</v>
      </c>
      <c r="I629" s="1">
        <v>2.9512870756045002</v>
      </c>
      <c r="J629" s="50">
        <v>6.4062021691542697</v>
      </c>
      <c r="N629" s="21"/>
      <c r="R629" s="21"/>
    </row>
    <row r="630" spans="1:18">
      <c r="A630" s="7" t="s">
        <v>141</v>
      </c>
      <c r="B630" t="s">
        <v>68</v>
      </c>
      <c r="C630" t="s">
        <v>8</v>
      </c>
      <c r="D630" t="s">
        <v>9</v>
      </c>
      <c r="E630" s="1">
        <v>1.4524344856576501</v>
      </c>
      <c r="F630" s="1">
        <v>1.66649119948674</v>
      </c>
      <c r="G630" s="1">
        <v>3.97836664348252</v>
      </c>
      <c r="H630" s="1">
        <v>3.2239218735213102</v>
      </c>
      <c r="I630" s="1">
        <v>5.4308011291401801</v>
      </c>
      <c r="J630" s="50">
        <v>4.8904130730080499</v>
      </c>
      <c r="N630" s="21"/>
      <c r="R630" s="21"/>
    </row>
    <row r="631" spans="1:18">
      <c r="A631" s="7" t="s">
        <v>141</v>
      </c>
      <c r="B631" t="s">
        <v>68</v>
      </c>
      <c r="C631" t="s">
        <v>10</v>
      </c>
      <c r="D631" t="s">
        <v>11</v>
      </c>
      <c r="E631" s="1">
        <v>4.4149260814439602E-2</v>
      </c>
      <c r="F631" s="1">
        <v>4.5682232085538399E-2</v>
      </c>
      <c r="G631" s="1">
        <v>0.90288135270743897</v>
      </c>
      <c r="H631" s="1">
        <v>1.7604982441271699</v>
      </c>
      <c r="I631" s="1">
        <v>0.94703061352187901</v>
      </c>
      <c r="J631" s="50">
        <v>1.8061804762127101</v>
      </c>
      <c r="N631" s="21"/>
      <c r="R631" s="21"/>
    </row>
    <row r="632" spans="1:18">
      <c r="A632" s="7" t="s">
        <v>141</v>
      </c>
      <c r="B632" t="s">
        <v>68</v>
      </c>
      <c r="C632" t="s">
        <v>12</v>
      </c>
      <c r="D632" t="s">
        <v>13</v>
      </c>
      <c r="E632" s="1">
        <v>0.49391899690109098</v>
      </c>
      <c r="F632" s="1">
        <v>7.2275793683722306E-2</v>
      </c>
      <c r="G632" s="1">
        <v>0.17795797726964499</v>
      </c>
      <c r="H632" s="1">
        <v>3.2845282991844103E-2</v>
      </c>
      <c r="I632" s="1">
        <v>0.671876974170735</v>
      </c>
      <c r="J632" s="50">
        <v>0.105121076675566</v>
      </c>
      <c r="N632" s="21"/>
      <c r="R632" s="21"/>
    </row>
    <row r="633" spans="1:18">
      <c r="A633" s="7" t="s">
        <v>141</v>
      </c>
      <c r="B633" t="s">
        <v>68</v>
      </c>
      <c r="C633" t="s">
        <v>14</v>
      </c>
      <c r="D633" t="s">
        <v>15</v>
      </c>
      <c r="E633" s="1">
        <v>3.9873274263750098E-2</v>
      </c>
      <c r="F633" s="1">
        <v>4.4026461604708203E-2</v>
      </c>
      <c r="G633" s="1">
        <v>0.25269631107809598</v>
      </c>
      <c r="H633" s="1">
        <v>0.15318257829912199</v>
      </c>
      <c r="I633" s="1">
        <v>0.29256958534184602</v>
      </c>
      <c r="J633" s="50">
        <v>0.19720903990383001</v>
      </c>
      <c r="N633" s="21"/>
      <c r="R633" s="21"/>
    </row>
    <row r="634" spans="1:18">
      <c r="A634" s="7" t="s">
        <v>141</v>
      </c>
      <c r="B634" t="s">
        <v>68</v>
      </c>
      <c r="C634" t="s">
        <v>16</v>
      </c>
      <c r="D634" t="s">
        <v>17</v>
      </c>
      <c r="E634" s="1">
        <v>5.6057978838830698</v>
      </c>
      <c r="F634" s="1">
        <v>0.83461585709022501</v>
      </c>
      <c r="G634" s="1">
        <v>1.9695960469547</v>
      </c>
      <c r="H634" s="1">
        <v>0.24582764423063899</v>
      </c>
      <c r="I634" s="1">
        <v>7.5753939308377598</v>
      </c>
      <c r="J634" s="50">
        <v>1.08044350132086</v>
      </c>
      <c r="N634" s="21"/>
      <c r="R634" s="21"/>
    </row>
    <row r="635" spans="1:18">
      <c r="A635" s="7" t="s">
        <v>141</v>
      </c>
      <c r="B635" t="s">
        <v>68</v>
      </c>
      <c r="C635" t="s">
        <v>18</v>
      </c>
      <c r="D635" t="s">
        <v>19</v>
      </c>
      <c r="E635" s="1">
        <v>10.501732887566099</v>
      </c>
      <c r="F635" s="1">
        <v>0.67862969172693</v>
      </c>
      <c r="G635" s="1">
        <v>0.87928076952954803</v>
      </c>
      <c r="H635" s="1">
        <v>0.14080486356399599</v>
      </c>
      <c r="I635" s="1">
        <v>11.3810136570956</v>
      </c>
      <c r="J635" s="50">
        <v>0.81943455529092601</v>
      </c>
      <c r="N635" s="21"/>
      <c r="R635" s="21"/>
    </row>
    <row r="636" spans="1:18">
      <c r="A636" s="7" t="s">
        <v>141</v>
      </c>
      <c r="B636" t="s">
        <v>68</v>
      </c>
      <c r="C636" t="s">
        <v>20</v>
      </c>
      <c r="D636" t="s">
        <v>21</v>
      </c>
      <c r="E636" s="1">
        <v>1.3085646102533799</v>
      </c>
      <c r="F636" s="1">
        <v>0.20917204221490199</v>
      </c>
      <c r="G636" s="1">
        <v>0.48514440370862399</v>
      </c>
      <c r="H636" s="1">
        <v>9.7534112954379401E-2</v>
      </c>
      <c r="I636" s="1">
        <v>1.793709013962</v>
      </c>
      <c r="J636" s="50">
        <v>0.30670615516928101</v>
      </c>
      <c r="N636" s="21"/>
      <c r="R636" s="21"/>
    </row>
    <row r="637" spans="1:18">
      <c r="A637" s="7" t="s">
        <v>141</v>
      </c>
      <c r="B637" t="s">
        <v>68</v>
      </c>
      <c r="C637" t="s">
        <v>25</v>
      </c>
      <c r="D637" t="s">
        <v>26</v>
      </c>
      <c r="E637" s="1">
        <v>3.6197940284496098E-3</v>
      </c>
      <c r="F637" s="1">
        <v>5.1859298569161797E-4</v>
      </c>
      <c r="G637" s="1">
        <v>1.05508546298271E-3</v>
      </c>
      <c r="H637" s="1">
        <v>1.6337828386158999E-4</v>
      </c>
      <c r="I637" s="1">
        <v>4.67487949143232E-3</v>
      </c>
      <c r="J637" s="50">
        <v>6.8197126955320795E-4</v>
      </c>
      <c r="N637" s="21"/>
      <c r="R637" s="21"/>
    </row>
    <row r="638" spans="1:18">
      <c r="A638" s="7" t="s">
        <v>141</v>
      </c>
      <c r="B638" t="s">
        <v>68</v>
      </c>
      <c r="C638" t="s">
        <v>22</v>
      </c>
      <c r="D638" t="s">
        <v>23</v>
      </c>
      <c r="E638" s="1">
        <v>2.4715659591141699</v>
      </c>
      <c r="F638" s="1">
        <v>0.103996805332468</v>
      </c>
      <c r="G638" s="1">
        <v>4.0823958375479004</v>
      </c>
      <c r="H638" s="1">
        <v>0.14968701258941</v>
      </c>
      <c r="I638" s="1">
        <v>6.5539617966620698</v>
      </c>
      <c r="J638" s="50">
        <v>0.253683817921878</v>
      </c>
      <c r="N638" s="21"/>
      <c r="R638" s="21"/>
    </row>
    <row r="639" spans="1:18">
      <c r="A639" s="7" t="s">
        <v>142</v>
      </c>
      <c r="B639" t="s">
        <v>68</v>
      </c>
      <c r="C639" t="s">
        <v>2</v>
      </c>
      <c r="D639" t="s">
        <v>3</v>
      </c>
      <c r="E639" s="1">
        <v>0.77320890436666201</v>
      </c>
      <c r="F639" s="1">
        <v>0.80392172190651101</v>
      </c>
      <c r="G639" s="1">
        <v>0.29849830516347098</v>
      </c>
      <c r="H639" s="1">
        <v>0.23627216356471201</v>
      </c>
      <c r="I639" s="1">
        <v>1.0717072095301301</v>
      </c>
      <c r="J639" s="50">
        <v>1.04019388547122</v>
      </c>
      <c r="N639" s="21"/>
      <c r="R639" s="21"/>
    </row>
    <row r="640" spans="1:18">
      <c r="A640" s="7" t="s">
        <v>142</v>
      </c>
      <c r="B640" t="s">
        <v>68</v>
      </c>
      <c r="C640" t="s">
        <v>4</v>
      </c>
      <c r="D640" t="s">
        <v>5</v>
      </c>
      <c r="E640" s="1">
        <v>0</v>
      </c>
      <c r="F640" s="1">
        <v>0</v>
      </c>
      <c r="G640" s="1">
        <v>0</v>
      </c>
      <c r="H640" s="1">
        <v>0</v>
      </c>
      <c r="I640" s="1">
        <v>0</v>
      </c>
      <c r="J640" s="50">
        <v>0</v>
      </c>
      <c r="N640" s="21"/>
      <c r="R640" s="21"/>
    </row>
    <row r="641" spans="1:18">
      <c r="A641" s="7" t="s">
        <v>142</v>
      </c>
      <c r="B641" t="s">
        <v>68</v>
      </c>
      <c r="C641" t="s">
        <v>6</v>
      </c>
      <c r="D641" t="s">
        <v>7</v>
      </c>
      <c r="E641" s="1">
        <v>4.6561361582319298</v>
      </c>
      <c r="F641" s="1">
        <v>9.6479627972722195</v>
      </c>
      <c r="G641" s="1">
        <v>0.14561372816345</v>
      </c>
      <c r="H641" s="1">
        <v>0.26209432910687902</v>
      </c>
      <c r="I641" s="1">
        <v>4.8017498863953803</v>
      </c>
      <c r="J641" s="50">
        <v>9.9100571263790993</v>
      </c>
      <c r="N641" s="21"/>
      <c r="R641" s="21"/>
    </row>
    <row r="642" spans="1:18">
      <c r="A642" s="7" t="s">
        <v>142</v>
      </c>
      <c r="B642" t="s">
        <v>68</v>
      </c>
      <c r="C642" t="s">
        <v>8</v>
      </c>
      <c r="D642" t="s">
        <v>9</v>
      </c>
      <c r="E642" s="1">
        <v>1.32280365365487</v>
      </c>
      <c r="F642" s="1">
        <v>1.0667418810054199</v>
      </c>
      <c r="G642" s="1">
        <v>0.91254377583250401</v>
      </c>
      <c r="H642" s="1">
        <v>0.78349138800521001</v>
      </c>
      <c r="I642" s="1">
        <v>2.2353474294873701</v>
      </c>
      <c r="J642" s="50">
        <v>1.85023326901063</v>
      </c>
      <c r="N642" s="21"/>
      <c r="R642" s="21"/>
    </row>
    <row r="643" spans="1:18">
      <c r="A643" s="7" t="s">
        <v>142</v>
      </c>
      <c r="B643" t="s">
        <v>68</v>
      </c>
      <c r="C643" t="s">
        <v>10</v>
      </c>
      <c r="D643" t="s">
        <v>11</v>
      </c>
      <c r="E643" s="1">
        <v>9.4542977299941905E-2</v>
      </c>
      <c r="F643" s="1">
        <v>5.3264579495605098E-2</v>
      </c>
      <c r="G643" s="1">
        <v>0.33531685067356198</v>
      </c>
      <c r="H643" s="1">
        <v>0.30672136871186301</v>
      </c>
      <c r="I643" s="1">
        <v>0.42985982797350403</v>
      </c>
      <c r="J643" s="50">
        <v>0.35998594820746799</v>
      </c>
      <c r="N643" s="21"/>
      <c r="R643" s="21"/>
    </row>
    <row r="644" spans="1:18">
      <c r="A644" s="7" t="s">
        <v>142</v>
      </c>
      <c r="B644" t="s">
        <v>68</v>
      </c>
      <c r="C644" t="s">
        <v>12</v>
      </c>
      <c r="D644" t="s">
        <v>13</v>
      </c>
      <c r="E644" s="1">
        <v>1.60323454505255</v>
      </c>
      <c r="F644" s="1">
        <v>0.232332396249882</v>
      </c>
      <c r="G644" s="1">
        <v>0.52650789768519801</v>
      </c>
      <c r="H644" s="1">
        <v>9.8550109736335406E-2</v>
      </c>
      <c r="I644" s="1">
        <v>2.1297424427377498</v>
      </c>
      <c r="J644" s="50">
        <v>0.33088250598621799</v>
      </c>
      <c r="N644" s="21"/>
      <c r="R644" s="21"/>
    </row>
    <row r="645" spans="1:18">
      <c r="A645" s="7" t="s">
        <v>142</v>
      </c>
      <c r="B645" t="s">
        <v>68</v>
      </c>
      <c r="C645" t="s">
        <v>14</v>
      </c>
      <c r="D645" t="s">
        <v>15</v>
      </c>
      <c r="E645" s="1">
        <v>0.115071855980383</v>
      </c>
      <c r="F645" s="1">
        <v>0.129159254155466</v>
      </c>
      <c r="G645" s="1">
        <v>0.40660728720428202</v>
      </c>
      <c r="H645" s="1">
        <v>0.25081402392241597</v>
      </c>
      <c r="I645" s="1">
        <v>0.52167914318466502</v>
      </c>
      <c r="J645" s="50">
        <v>0.379973278077882</v>
      </c>
      <c r="N645" s="21"/>
      <c r="R645" s="21"/>
    </row>
    <row r="646" spans="1:18">
      <c r="A646" s="7" t="s">
        <v>142</v>
      </c>
      <c r="B646" t="s">
        <v>68</v>
      </c>
      <c r="C646" t="s">
        <v>16</v>
      </c>
      <c r="D646" t="s">
        <v>17</v>
      </c>
      <c r="E646" s="1">
        <v>34.703217936553301</v>
      </c>
      <c r="F646" s="1">
        <v>4.6373348274137403</v>
      </c>
      <c r="G646" s="1">
        <v>3.5146071735765698</v>
      </c>
      <c r="H646" s="1">
        <v>0.42061009533780902</v>
      </c>
      <c r="I646" s="1">
        <v>38.217825110129901</v>
      </c>
      <c r="J646" s="50">
        <v>5.0579449227515498</v>
      </c>
      <c r="N646" s="21"/>
      <c r="R646" s="21"/>
    </row>
    <row r="647" spans="1:18">
      <c r="A647" s="7" t="s">
        <v>142</v>
      </c>
      <c r="B647" t="s">
        <v>68</v>
      </c>
      <c r="C647" t="s">
        <v>18</v>
      </c>
      <c r="D647" t="s">
        <v>19</v>
      </c>
      <c r="E647" s="1">
        <v>29.727053535180499</v>
      </c>
      <c r="F647" s="1">
        <v>1.9401198694286801</v>
      </c>
      <c r="G647" s="1">
        <v>2.5895784515670401</v>
      </c>
      <c r="H647" s="1">
        <v>0.41827259660288901</v>
      </c>
      <c r="I647" s="1">
        <v>32.316631986747502</v>
      </c>
      <c r="J647" s="50">
        <v>2.35839246603157</v>
      </c>
      <c r="N647" s="21"/>
      <c r="R647" s="21"/>
    </row>
    <row r="648" spans="1:18">
      <c r="A648" s="7" t="s">
        <v>142</v>
      </c>
      <c r="B648" t="s">
        <v>68</v>
      </c>
      <c r="C648" t="s">
        <v>20</v>
      </c>
      <c r="D648" t="s">
        <v>21</v>
      </c>
      <c r="E648" s="1">
        <v>2.9887027514734998</v>
      </c>
      <c r="F648" s="1">
        <v>0.47662227125816198</v>
      </c>
      <c r="G648" s="1">
        <v>0.24704818279320001</v>
      </c>
      <c r="H648" s="1">
        <v>4.9602591557806497E-2</v>
      </c>
      <c r="I648" s="1">
        <v>3.2357509342666999</v>
      </c>
      <c r="J648" s="50">
        <v>0.52622486281596803</v>
      </c>
      <c r="N648" s="21"/>
      <c r="R648" s="21"/>
    </row>
    <row r="649" spans="1:18">
      <c r="A649" s="7" t="s">
        <v>142</v>
      </c>
      <c r="B649" t="s">
        <v>68</v>
      </c>
      <c r="C649" t="s">
        <v>25</v>
      </c>
      <c r="D649" t="s">
        <v>26</v>
      </c>
      <c r="E649" s="1">
        <v>1.9212505556782E-2</v>
      </c>
      <c r="F649" s="1">
        <v>2.8852489121998399E-3</v>
      </c>
      <c r="G649" s="1">
        <v>0.47426521906943198</v>
      </c>
      <c r="H649" s="1">
        <v>5.7086677904107097E-2</v>
      </c>
      <c r="I649" s="1">
        <v>0.49347772462621398</v>
      </c>
      <c r="J649" s="50">
        <v>5.9971926816306899E-2</v>
      </c>
      <c r="N649" s="21"/>
      <c r="R649" s="21"/>
    </row>
    <row r="650" spans="1:18">
      <c r="A650" s="7" t="s">
        <v>142</v>
      </c>
      <c r="B650" t="s">
        <v>68</v>
      </c>
      <c r="C650" t="s">
        <v>22</v>
      </c>
      <c r="D650" t="s">
        <v>23</v>
      </c>
      <c r="E650" s="1">
        <v>5.1572158151430898</v>
      </c>
      <c r="F650" s="1">
        <v>0.216109525527407</v>
      </c>
      <c r="G650" s="1">
        <v>4.0047966794436203</v>
      </c>
      <c r="H650" s="1">
        <v>0.148254482452577</v>
      </c>
      <c r="I650" s="1">
        <v>9.1620124945867101</v>
      </c>
      <c r="J650" s="50">
        <v>0.36436400797998397</v>
      </c>
      <c r="N650" s="21"/>
      <c r="R650" s="21"/>
    </row>
    <row r="651" spans="1:18">
      <c r="A651" s="7" t="s">
        <v>143</v>
      </c>
      <c r="B651" t="s">
        <v>68</v>
      </c>
      <c r="C651" t="s">
        <v>2</v>
      </c>
      <c r="D651" t="s">
        <v>3</v>
      </c>
      <c r="E651" s="1">
        <v>0.335026723800181</v>
      </c>
      <c r="F651" s="1">
        <v>0.34164401701265001</v>
      </c>
      <c r="G651" s="1">
        <v>0.57026532385892703</v>
      </c>
      <c r="H651" s="1">
        <v>0.43563272638810702</v>
      </c>
      <c r="I651" s="1">
        <v>0.90529204765910898</v>
      </c>
      <c r="J651" s="50">
        <v>0.77727674340075703</v>
      </c>
      <c r="N651" s="21"/>
      <c r="R651" s="21"/>
    </row>
    <row r="652" spans="1:18">
      <c r="A652" s="7" t="s">
        <v>143</v>
      </c>
      <c r="B652" t="s">
        <v>68</v>
      </c>
      <c r="C652" t="s">
        <v>4</v>
      </c>
      <c r="D652" t="s">
        <v>5</v>
      </c>
      <c r="E652" s="1">
        <v>0</v>
      </c>
      <c r="F652" s="1">
        <v>0</v>
      </c>
      <c r="G652" s="1">
        <v>0</v>
      </c>
      <c r="H652" s="1">
        <v>0</v>
      </c>
      <c r="I652" s="1">
        <v>0</v>
      </c>
      <c r="J652" s="50">
        <v>0</v>
      </c>
      <c r="N652" s="21"/>
      <c r="R652" s="21"/>
    </row>
    <row r="653" spans="1:18">
      <c r="A653" s="7" t="s">
        <v>143</v>
      </c>
      <c r="B653" t="s">
        <v>68</v>
      </c>
      <c r="C653" t="s">
        <v>6</v>
      </c>
      <c r="D653" t="s">
        <v>7</v>
      </c>
      <c r="E653" s="1">
        <v>0.59223532795173595</v>
      </c>
      <c r="F653" s="1">
        <v>1.3084143714730501</v>
      </c>
      <c r="G653" s="1">
        <v>1.15168236357697E-3</v>
      </c>
      <c r="H653" s="1">
        <v>2.5549013770458599E-3</v>
      </c>
      <c r="I653" s="1">
        <v>0.59338701031531305</v>
      </c>
      <c r="J653" s="50">
        <v>1.3109692728500999</v>
      </c>
      <c r="N653" s="21"/>
      <c r="R653" s="21"/>
    </row>
    <row r="654" spans="1:18">
      <c r="A654" s="7" t="s">
        <v>143</v>
      </c>
      <c r="B654" t="s">
        <v>68</v>
      </c>
      <c r="C654" t="s">
        <v>8</v>
      </c>
      <c r="D654" t="s">
        <v>9</v>
      </c>
      <c r="E654" s="1">
        <v>1.09991872012479</v>
      </c>
      <c r="F654" s="1">
        <v>0.98201005272789299</v>
      </c>
      <c r="G654" s="1">
        <v>2.9242527965819298</v>
      </c>
      <c r="H654" s="1">
        <v>2.6094646404316402</v>
      </c>
      <c r="I654" s="1">
        <v>4.02417151670672</v>
      </c>
      <c r="J654" s="50">
        <v>3.5914746931595301</v>
      </c>
      <c r="N654" s="21"/>
      <c r="R654" s="21"/>
    </row>
    <row r="655" spans="1:18">
      <c r="A655" s="7" t="s">
        <v>143</v>
      </c>
      <c r="B655" t="s">
        <v>68</v>
      </c>
      <c r="C655" t="s">
        <v>10</v>
      </c>
      <c r="D655" t="s">
        <v>11</v>
      </c>
      <c r="E655" s="1">
        <v>4.3514706299147901E-2</v>
      </c>
      <c r="F655" s="1">
        <v>3.7999771830718197E-2</v>
      </c>
      <c r="G655" s="1">
        <v>0.717162896625404</v>
      </c>
      <c r="H655" s="1">
        <v>0.70838953833180696</v>
      </c>
      <c r="I655" s="1">
        <v>0.760677602924552</v>
      </c>
      <c r="J655" s="50">
        <v>0.74638931016252497</v>
      </c>
      <c r="N655" s="21"/>
      <c r="R655" s="21"/>
    </row>
    <row r="656" spans="1:18">
      <c r="A656" s="7" t="s">
        <v>143</v>
      </c>
      <c r="B656" t="s">
        <v>68</v>
      </c>
      <c r="C656" t="s">
        <v>12</v>
      </c>
      <c r="D656" t="s">
        <v>13</v>
      </c>
      <c r="E656" s="1">
        <v>0.86244902168620396</v>
      </c>
      <c r="F656" s="1">
        <v>0.128310888155141</v>
      </c>
      <c r="G656" s="1">
        <v>0.66286631856713196</v>
      </c>
      <c r="H656" s="1">
        <v>0.12253021810402499</v>
      </c>
      <c r="I656" s="1">
        <v>1.5253153402533399</v>
      </c>
      <c r="J656" s="50">
        <v>0.250841106259166</v>
      </c>
      <c r="N656" s="21"/>
      <c r="R656" s="21"/>
    </row>
    <row r="657" spans="1:18">
      <c r="A657" s="7" t="s">
        <v>143</v>
      </c>
      <c r="B657" t="s">
        <v>68</v>
      </c>
      <c r="C657" t="s">
        <v>14</v>
      </c>
      <c r="D657" t="s">
        <v>15</v>
      </c>
      <c r="E657" s="1">
        <v>6.3637904159317901E-2</v>
      </c>
      <c r="F657" s="1">
        <v>6.8639660791001894E-2</v>
      </c>
      <c r="G657" s="1">
        <v>0.29067395704395799</v>
      </c>
      <c r="H657" s="1">
        <v>0.177859294561591</v>
      </c>
      <c r="I657" s="1">
        <v>0.35431186120327601</v>
      </c>
      <c r="J657" s="50">
        <v>0.246498955352593</v>
      </c>
      <c r="N657" s="21"/>
      <c r="R657" s="21"/>
    </row>
    <row r="658" spans="1:18">
      <c r="A658" s="7" t="s">
        <v>143</v>
      </c>
      <c r="B658" t="s">
        <v>68</v>
      </c>
      <c r="C658" t="s">
        <v>16</v>
      </c>
      <c r="D658" t="s">
        <v>17</v>
      </c>
      <c r="E658" s="1">
        <v>16.316404321362899</v>
      </c>
      <c r="F658" s="1">
        <v>2.3019457291976102</v>
      </c>
      <c r="G658" s="1">
        <v>7.3886514076983598</v>
      </c>
      <c r="H658" s="1">
        <v>0.97045513661403104</v>
      </c>
      <c r="I658" s="1">
        <v>23.7050557290613</v>
      </c>
      <c r="J658" s="50">
        <v>3.2724008658116399</v>
      </c>
      <c r="N658" s="21"/>
      <c r="R658" s="21"/>
    </row>
    <row r="659" spans="1:18">
      <c r="A659" s="7" t="s">
        <v>143</v>
      </c>
      <c r="B659" t="s">
        <v>68</v>
      </c>
      <c r="C659" t="s">
        <v>18</v>
      </c>
      <c r="D659" t="s">
        <v>19</v>
      </c>
      <c r="E659" s="1">
        <v>21.792391166946999</v>
      </c>
      <c r="F659" s="1">
        <v>1.41100047596853</v>
      </c>
      <c r="G659" s="1">
        <v>8.9473779146821801</v>
      </c>
      <c r="H659" s="1">
        <v>1.44955211234381</v>
      </c>
      <c r="I659" s="1">
        <v>30.739769081629198</v>
      </c>
      <c r="J659" s="50">
        <v>2.8605525883123399</v>
      </c>
      <c r="N659" s="21"/>
      <c r="R659" s="21"/>
    </row>
    <row r="660" spans="1:18">
      <c r="A660" s="7" t="s">
        <v>143</v>
      </c>
      <c r="B660" t="s">
        <v>68</v>
      </c>
      <c r="C660" t="s">
        <v>20</v>
      </c>
      <c r="D660" t="s">
        <v>21</v>
      </c>
      <c r="E660" s="1">
        <v>1.3508913363091799</v>
      </c>
      <c r="F660" s="1">
        <v>0.21563858902741001</v>
      </c>
      <c r="G660" s="1">
        <v>0.930402371507559</v>
      </c>
      <c r="H660" s="1">
        <v>0.187008379476372</v>
      </c>
      <c r="I660" s="1">
        <v>2.2812937078167401</v>
      </c>
      <c r="J660" s="50">
        <v>0.40264696850378201</v>
      </c>
      <c r="N660" s="21"/>
      <c r="R660" s="21"/>
    </row>
    <row r="661" spans="1:18">
      <c r="A661" s="7" t="s">
        <v>143</v>
      </c>
      <c r="B661" t="s">
        <v>68</v>
      </c>
      <c r="C661" t="s">
        <v>25</v>
      </c>
      <c r="D661" t="s">
        <v>26</v>
      </c>
      <c r="E661" s="1">
        <v>2.5231341831471201E-3</v>
      </c>
      <c r="F661" s="1">
        <v>3.6169051519732498E-4</v>
      </c>
      <c r="G661" s="1">
        <v>9.53470048712762E-4</v>
      </c>
      <c r="H661" s="1">
        <v>1.6613928221133001E-4</v>
      </c>
      <c r="I661" s="1">
        <v>3.4766042318598801E-3</v>
      </c>
      <c r="J661" s="50">
        <v>5.2782979740865501E-4</v>
      </c>
      <c r="N661" s="21"/>
      <c r="R661" s="21"/>
    </row>
    <row r="662" spans="1:18">
      <c r="A662" s="7" t="s">
        <v>143</v>
      </c>
      <c r="B662" t="s">
        <v>68</v>
      </c>
      <c r="C662" t="s">
        <v>22</v>
      </c>
      <c r="D662" t="s">
        <v>23</v>
      </c>
      <c r="E662" s="1">
        <v>9.2644683656957501</v>
      </c>
      <c r="F662" s="1">
        <v>0.39065161479871602</v>
      </c>
      <c r="G662" s="1">
        <v>9.92074276939341</v>
      </c>
      <c r="H662" s="1">
        <v>0.362100047158394</v>
      </c>
      <c r="I662" s="1">
        <v>19.185211135089201</v>
      </c>
      <c r="J662" s="50">
        <v>0.75275166195710996</v>
      </c>
      <c r="N662" s="21"/>
      <c r="R662" s="21"/>
    </row>
    <row r="663" spans="1:18">
      <c r="A663" s="7" t="s">
        <v>144</v>
      </c>
      <c r="B663" t="s">
        <v>68</v>
      </c>
      <c r="C663" t="s">
        <v>2</v>
      </c>
      <c r="D663" t="s">
        <v>3</v>
      </c>
      <c r="E663" s="1">
        <v>0.645948211192657</v>
      </c>
      <c r="F663" s="1">
        <v>0.67165460724104997</v>
      </c>
      <c r="G663" s="1">
        <v>0.70876034308719404</v>
      </c>
      <c r="H663" s="1">
        <v>0.876251957501616</v>
      </c>
      <c r="I663" s="1">
        <v>1.35470855427985</v>
      </c>
      <c r="J663" s="50">
        <v>1.54790656474267</v>
      </c>
      <c r="N663" s="21"/>
      <c r="R663" s="21"/>
    </row>
    <row r="664" spans="1:18">
      <c r="A664" s="7" t="s">
        <v>144</v>
      </c>
      <c r="B664" t="s">
        <v>68</v>
      </c>
      <c r="C664" t="s">
        <v>4</v>
      </c>
      <c r="D664" t="s">
        <v>5</v>
      </c>
      <c r="E664" s="1">
        <v>0</v>
      </c>
      <c r="F664" s="1">
        <v>0</v>
      </c>
      <c r="G664" s="1">
        <v>4.8536606797339602E-3</v>
      </c>
      <c r="H664" s="1">
        <v>8.7503676298848504E-2</v>
      </c>
      <c r="I664" s="1">
        <v>4.8536606797339602E-3</v>
      </c>
      <c r="J664" s="50">
        <v>8.7503676298848504E-2</v>
      </c>
      <c r="N664" s="21"/>
      <c r="R664" s="21"/>
    </row>
    <row r="665" spans="1:18">
      <c r="A665" s="7" t="s">
        <v>144</v>
      </c>
      <c r="B665" t="s">
        <v>68</v>
      </c>
      <c r="C665" t="s">
        <v>6</v>
      </c>
      <c r="D665" t="s">
        <v>7</v>
      </c>
      <c r="E665" s="1">
        <v>14.7738357185334</v>
      </c>
      <c r="F665" s="1">
        <v>31.707478696006</v>
      </c>
      <c r="G665" s="1">
        <v>2.30190995168457</v>
      </c>
      <c r="H665" s="1">
        <v>5.1038488628407501</v>
      </c>
      <c r="I665" s="1">
        <v>17.075745670218001</v>
      </c>
      <c r="J665" s="50">
        <v>36.811327558846699</v>
      </c>
      <c r="N665" s="21"/>
      <c r="R665" s="21"/>
    </row>
    <row r="666" spans="1:18">
      <c r="A666" s="7" t="s">
        <v>144</v>
      </c>
      <c r="B666" t="s">
        <v>68</v>
      </c>
      <c r="C666" t="s">
        <v>8</v>
      </c>
      <c r="D666" t="s">
        <v>9</v>
      </c>
      <c r="E666" s="1">
        <v>1.8845266577308799</v>
      </c>
      <c r="F666" s="1">
        <v>1.6120026699891901</v>
      </c>
      <c r="G666" s="1">
        <v>2.3141278351056198</v>
      </c>
      <c r="H666" s="1">
        <v>1.57226013956221</v>
      </c>
      <c r="I666" s="1">
        <v>4.1986544928364999</v>
      </c>
      <c r="J666" s="50">
        <v>3.1842628095514001</v>
      </c>
      <c r="N666" s="21"/>
      <c r="R666" s="21"/>
    </row>
    <row r="667" spans="1:18">
      <c r="A667" s="7" t="s">
        <v>144</v>
      </c>
      <c r="B667" t="s">
        <v>68</v>
      </c>
      <c r="C667" t="s">
        <v>10</v>
      </c>
      <c r="D667" t="s">
        <v>11</v>
      </c>
      <c r="E667" s="1">
        <v>9.5081468600816399E-2</v>
      </c>
      <c r="F667" s="1">
        <v>6.6266566393208395E-2</v>
      </c>
      <c r="G667" s="1">
        <v>1.0283766327055901</v>
      </c>
      <c r="H667" s="1">
        <v>0.838005001418615</v>
      </c>
      <c r="I667" s="1">
        <v>1.1234581013064</v>
      </c>
      <c r="J667" s="50">
        <v>0.90427156781182305</v>
      </c>
      <c r="N667" s="21"/>
      <c r="R667" s="21"/>
    </row>
    <row r="668" spans="1:18">
      <c r="A668" s="7" t="s">
        <v>144</v>
      </c>
      <c r="B668" t="s">
        <v>68</v>
      </c>
      <c r="C668" t="s">
        <v>12</v>
      </c>
      <c r="D668" t="s">
        <v>13</v>
      </c>
      <c r="E668" s="1">
        <v>1.7538788637821801</v>
      </c>
      <c r="F668" s="1">
        <v>0.26065494556705998</v>
      </c>
      <c r="G668" s="1">
        <v>0.53958921823811901</v>
      </c>
      <c r="H668" s="1">
        <v>9.9358790798896701E-2</v>
      </c>
      <c r="I668" s="1">
        <v>2.2934680820203002</v>
      </c>
      <c r="J668" s="50">
        <v>0.36001373636595702</v>
      </c>
      <c r="N668" s="21"/>
      <c r="R668" s="21"/>
    </row>
    <row r="669" spans="1:18">
      <c r="A669" s="7" t="s">
        <v>144</v>
      </c>
      <c r="B669" t="s">
        <v>68</v>
      </c>
      <c r="C669" t="s">
        <v>14</v>
      </c>
      <c r="D669" t="s">
        <v>15</v>
      </c>
      <c r="E669" s="1">
        <v>0.105139206514391</v>
      </c>
      <c r="F669" s="1">
        <v>0.115308907483924</v>
      </c>
      <c r="G669" s="1">
        <v>0.58508025458198698</v>
      </c>
      <c r="H669" s="1">
        <v>0.36041124408004899</v>
      </c>
      <c r="I669" s="1">
        <v>0.690219461096378</v>
      </c>
      <c r="J669" s="50">
        <v>0.47572015156397301</v>
      </c>
      <c r="N669" s="21"/>
      <c r="R669" s="21"/>
    </row>
    <row r="670" spans="1:18">
      <c r="A670" s="7" t="s">
        <v>144</v>
      </c>
      <c r="B670" t="s">
        <v>68</v>
      </c>
      <c r="C670" t="s">
        <v>16</v>
      </c>
      <c r="D670" t="s">
        <v>17</v>
      </c>
      <c r="E670" s="1">
        <v>19.764468288047901</v>
      </c>
      <c r="F670" s="1">
        <v>2.8565228734753298</v>
      </c>
      <c r="G670" s="1">
        <v>5.5115782342744097</v>
      </c>
      <c r="H670" s="1">
        <v>0.76325512834504505</v>
      </c>
      <c r="I670" s="1">
        <v>25.2760465223223</v>
      </c>
      <c r="J670" s="50">
        <v>3.61977800182038</v>
      </c>
      <c r="N670" s="21"/>
      <c r="R670" s="21"/>
    </row>
    <row r="671" spans="1:18">
      <c r="A671" s="7" t="s">
        <v>144</v>
      </c>
      <c r="B671" t="s">
        <v>68</v>
      </c>
      <c r="C671" t="s">
        <v>18</v>
      </c>
      <c r="D671" t="s">
        <v>19</v>
      </c>
      <c r="E671" s="1">
        <v>41.569800112905298</v>
      </c>
      <c r="F671" s="1">
        <v>2.71828194967572</v>
      </c>
      <c r="G671" s="1">
        <v>12.729864747508</v>
      </c>
      <c r="H671" s="1">
        <v>2.0925375932710701</v>
      </c>
      <c r="I671" s="1">
        <v>54.299664860413301</v>
      </c>
      <c r="J671" s="50">
        <v>4.8108195429467902</v>
      </c>
      <c r="N671" s="21"/>
      <c r="R671" s="21"/>
    </row>
    <row r="672" spans="1:18">
      <c r="A672" s="7" t="s">
        <v>144</v>
      </c>
      <c r="B672" t="s">
        <v>68</v>
      </c>
      <c r="C672" t="s">
        <v>20</v>
      </c>
      <c r="D672" t="s">
        <v>21</v>
      </c>
      <c r="E672" s="1">
        <v>2.8813125502203998</v>
      </c>
      <c r="F672" s="1">
        <v>0.46128055680768898</v>
      </c>
      <c r="G672" s="1">
        <v>0.42048785760200702</v>
      </c>
      <c r="H672" s="1">
        <v>8.4566406323528798E-2</v>
      </c>
      <c r="I672" s="1">
        <v>3.3018004078224101</v>
      </c>
      <c r="J672" s="50">
        <v>0.54584696313121805</v>
      </c>
      <c r="N672" s="21"/>
      <c r="R672" s="21"/>
    </row>
    <row r="673" spans="1:18">
      <c r="A673" s="7" t="s">
        <v>144</v>
      </c>
      <c r="B673" t="s">
        <v>68</v>
      </c>
      <c r="C673" t="s">
        <v>25</v>
      </c>
      <c r="D673" t="s">
        <v>26</v>
      </c>
      <c r="E673" s="1">
        <v>7.1782094536629098E-3</v>
      </c>
      <c r="F673" s="1">
        <v>1.0231823784371201E-3</v>
      </c>
      <c r="G673" s="1">
        <v>5.4479376679240903E-2</v>
      </c>
      <c r="H673" s="1">
        <v>1.14648318522393E-2</v>
      </c>
      <c r="I673" s="1">
        <v>6.1657586132903799E-2</v>
      </c>
      <c r="J673" s="50">
        <v>1.24880142306764E-2</v>
      </c>
      <c r="N673" s="21"/>
      <c r="R673" s="21"/>
    </row>
    <row r="674" spans="1:18">
      <c r="A674" s="7" t="s">
        <v>144</v>
      </c>
      <c r="B674" t="s">
        <v>68</v>
      </c>
      <c r="C674" t="s">
        <v>22</v>
      </c>
      <c r="D674" t="s">
        <v>23</v>
      </c>
      <c r="E674" s="1">
        <v>16.0977665618706</v>
      </c>
      <c r="F674" s="1">
        <v>0.683218803719009</v>
      </c>
      <c r="G674" s="1">
        <v>24.544529324049901</v>
      </c>
      <c r="H674" s="1">
        <v>0.91271820348271604</v>
      </c>
      <c r="I674" s="1">
        <v>40.642295885920497</v>
      </c>
      <c r="J674" s="50">
        <v>1.59593700720173</v>
      </c>
      <c r="N674" s="21"/>
      <c r="R674" s="21"/>
    </row>
    <row r="675" spans="1:18">
      <c r="A675" s="7" t="s">
        <v>145</v>
      </c>
      <c r="B675" t="s">
        <v>68</v>
      </c>
      <c r="C675" t="s">
        <v>2</v>
      </c>
      <c r="D675" t="s">
        <v>3</v>
      </c>
      <c r="E675" s="1">
        <v>0.40295809682390699</v>
      </c>
      <c r="F675" s="1">
        <v>0.42427643745654597</v>
      </c>
      <c r="G675" s="1">
        <v>0.76794688844785997</v>
      </c>
      <c r="H675" s="1">
        <v>0.65638548843599698</v>
      </c>
      <c r="I675" s="1">
        <v>1.1709049852717699</v>
      </c>
      <c r="J675" s="50">
        <v>1.0806619258925401</v>
      </c>
      <c r="N675" s="21"/>
      <c r="R675" s="21"/>
    </row>
    <row r="676" spans="1:18">
      <c r="A676" s="7" t="s">
        <v>145</v>
      </c>
      <c r="B676" t="s">
        <v>68</v>
      </c>
      <c r="C676" t="s">
        <v>4</v>
      </c>
      <c r="D676" t="s">
        <v>5</v>
      </c>
      <c r="E676" s="1">
        <v>0</v>
      </c>
      <c r="F676" s="1">
        <v>0</v>
      </c>
      <c r="G676" s="1">
        <v>0</v>
      </c>
      <c r="H676" s="1">
        <v>0</v>
      </c>
      <c r="I676" s="1">
        <v>0</v>
      </c>
      <c r="J676" s="50">
        <v>0</v>
      </c>
      <c r="N676" s="21"/>
      <c r="R676" s="21"/>
    </row>
    <row r="677" spans="1:18">
      <c r="A677" s="7" t="s">
        <v>145</v>
      </c>
      <c r="B677" t="s">
        <v>68</v>
      </c>
      <c r="C677" t="s">
        <v>6</v>
      </c>
      <c r="D677" t="s">
        <v>7</v>
      </c>
      <c r="E677" s="1">
        <v>0.66241695489069796</v>
      </c>
      <c r="F677" s="1">
        <v>1.41356472049242</v>
      </c>
      <c r="G677" s="1">
        <v>2.9934509141714099E-3</v>
      </c>
      <c r="H677" s="1">
        <v>6.6237549471003599E-3</v>
      </c>
      <c r="I677" s="1">
        <v>0.66541040580486899</v>
      </c>
      <c r="J677" s="50">
        <v>1.42018847543952</v>
      </c>
      <c r="N677" s="21"/>
      <c r="R677" s="21"/>
    </row>
    <row r="678" spans="1:18">
      <c r="A678" s="7" t="s">
        <v>145</v>
      </c>
      <c r="B678" t="s">
        <v>68</v>
      </c>
      <c r="C678" t="s">
        <v>8</v>
      </c>
      <c r="D678" t="s">
        <v>9</v>
      </c>
      <c r="E678" s="1">
        <v>0.15399293280227999</v>
      </c>
      <c r="F678" s="1">
        <v>0.119072559217024</v>
      </c>
      <c r="G678" s="1">
        <v>7.6047056629418297E-2</v>
      </c>
      <c r="H678" s="1">
        <v>6.6655036069769802E-2</v>
      </c>
      <c r="I678" s="1">
        <v>0.23003998943169801</v>
      </c>
      <c r="J678" s="50">
        <v>0.185727595286794</v>
      </c>
      <c r="N678" s="21"/>
      <c r="R678" s="21"/>
    </row>
    <row r="679" spans="1:18">
      <c r="A679" s="7" t="s">
        <v>145</v>
      </c>
      <c r="B679" t="s">
        <v>68</v>
      </c>
      <c r="C679" t="s">
        <v>10</v>
      </c>
      <c r="D679" t="s">
        <v>11</v>
      </c>
      <c r="E679" s="1">
        <v>1.5908280169812099E-2</v>
      </c>
      <c r="F679" s="1">
        <v>1.14715343056426E-2</v>
      </c>
      <c r="G679" s="1">
        <v>0.113401601471621</v>
      </c>
      <c r="H679" s="1">
        <v>9.4195492627766206E-2</v>
      </c>
      <c r="I679" s="1">
        <v>0.12930988164143301</v>
      </c>
      <c r="J679" s="50">
        <v>0.105667026933409</v>
      </c>
      <c r="N679" s="21"/>
      <c r="R679" s="21"/>
    </row>
    <row r="680" spans="1:18">
      <c r="A680" s="7" t="s">
        <v>145</v>
      </c>
      <c r="B680" t="s">
        <v>68</v>
      </c>
      <c r="C680" t="s">
        <v>12</v>
      </c>
      <c r="D680" t="s">
        <v>13</v>
      </c>
      <c r="E680" s="1">
        <v>0.11479514918009601</v>
      </c>
      <c r="F680" s="1">
        <v>1.70722561743815E-2</v>
      </c>
      <c r="G680" s="1">
        <v>2.89609962956352E-2</v>
      </c>
      <c r="H680" s="1">
        <v>5.18915824745901E-3</v>
      </c>
      <c r="I680" s="1">
        <v>0.14375614547573101</v>
      </c>
      <c r="J680" s="50">
        <v>2.22614144218405E-2</v>
      </c>
      <c r="N680" s="21"/>
      <c r="R680" s="21"/>
    </row>
    <row r="681" spans="1:18">
      <c r="A681" s="7" t="s">
        <v>145</v>
      </c>
      <c r="B681" t="s">
        <v>68</v>
      </c>
      <c r="C681" t="s">
        <v>14</v>
      </c>
      <c r="D681" t="s">
        <v>15</v>
      </c>
      <c r="E681" s="1">
        <v>1.6648849309963101E-2</v>
      </c>
      <c r="F681" s="1">
        <v>1.82072035622181E-2</v>
      </c>
      <c r="G681" s="1">
        <v>3.5909836574157798E-2</v>
      </c>
      <c r="H681" s="1">
        <v>2.03548702969895E-2</v>
      </c>
      <c r="I681" s="1">
        <v>5.2558685884120902E-2</v>
      </c>
      <c r="J681" s="50">
        <v>3.8562073859207603E-2</v>
      </c>
      <c r="N681" s="21"/>
      <c r="R681" s="21"/>
    </row>
    <row r="682" spans="1:18">
      <c r="A682" s="7" t="s">
        <v>145</v>
      </c>
      <c r="B682" t="s">
        <v>68</v>
      </c>
      <c r="C682" t="s">
        <v>16</v>
      </c>
      <c r="D682" t="s">
        <v>17</v>
      </c>
      <c r="E682" s="1">
        <v>1.7280850200994</v>
      </c>
      <c r="F682" s="1">
        <v>0.249986407308039</v>
      </c>
      <c r="G682" s="1">
        <v>0.33333285755328601</v>
      </c>
      <c r="H682" s="1">
        <v>5.52130329908967E-2</v>
      </c>
      <c r="I682" s="1">
        <v>2.0614178776526799</v>
      </c>
      <c r="J682" s="50">
        <v>0.30519944029893598</v>
      </c>
      <c r="N682" s="21"/>
      <c r="R682" s="21"/>
    </row>
    <row r="683" spans="1:18">
      <c r="A683" s="7" t="s">
        <v>145</v>
      </c>
      <c r="B683" t="s">
        <v>68</v>
      </c>
      <c r="C683" t="s">
        <v>18</v>
      </c>
      <c r="D683" t="s">
        <v>19</v>
      </c>
      <c r="E683" s="1">
        <v>2.3848356190909499</v>
      </c>
      <c r="F683" s="1">
        <v>0.15731386662385699</v>
      </c>
      <c r="G683" s="1">
        <v>2.7836578905555302E-2</v>
      </c>
      <c r="H683" s="1">
        <v>4.7571670258474003E-3</v>
      </c>
      <c r="I683" s="1">
        <v>2.41267219799651</v>
      </c>
      <c r="J683" s="50">
        <v>0.16207103364970399</v>
      </c>
      <c r="N683" s="21"/>
      <c r="R683" s="21"/>
    </row>
    <row r="684" spans="1:18">
      <c r="A684" s="7" t="s">
        <v>145</v>
      </c>
      <c r="B684" t="s">
        <v>68</v>
      </c>
      <c r="C684" t="s">
        <v>20</v>
      </c>
      <c r="D684" t="s">
        <v>21</v>
      </c>
      <c r="E684" s="1">
        <v>0.31595705026166498</v>
      </c>
      <c r="F684" s="1">
        <v>5.1038924039690597E-2</v>
      </c>
      <c r="G684" s="1">
        <v>0.15978690949069399</v>
      </c>
      <c r="H684" s="1">
        <v>3.2296626182479998E-2</v>
      </c>
      <c r="I684" s="1">
        <v>0.475743959752359</v>
      </c>
      <c r="J684" s="50">
        <v>8.3335550222170596E-2</v>
      </c>
      <c r="N684" s="21"/>
      <c r="R684" s="21"/>
    </row>
    <row r="685" spans="1:18">
      <c r="A685" s="7" t="s">
        <v>145</v>
      </c>
      <c r="B685" t="s">
        <v>68</v>
      </c>
      <c r="C685" t="s">
        <v>25</v>
      </c>
      <c r="D685" t="s">
        <v>26</v>
      </c>
      <c r="E685" s="1">
        <v>9.6209418122778401E-4</v>
      </c>
      <c r="F685" s="1">
        <v>1.21478219991631E-4</v>
      </c>
      <c r="G685" s="1">
        <v>4.9100958320636998E-3</v>
      </c>
      <c r="H685" s="1">
        <v>1.7256387451341801E-3</v>
      </c>
      <c r="I685" s="1">
        <v>5.8721900132914897E-3</v>
      </c>
      <c r="J685" s="50">
        <v>1.84711696512581E-3</v>
      </c>
      <c r="N685" s="21"/>
      <c r="R685" s="21"/>
    </row>
    <row r="686" spans="1:18">
      <c r="A686" s="7" t="s">
        <v>145</v>
      </c>
      <c r="B686" t="s">
        <v>68</v>
      </c>
      <c r="C686" t="s">
        <v>22</v>
      </c>
      <c r="D686" t="s">
        <v>23</v>
      </c>
      <c r="E686" s="1">
        <v>0.26291181468017999</v>
      </c>
      <c r="F686" s="1">
        <v>1.1540701700685701E-2</v>
      </c>
      <c r="G686" s="1">
        <v>6.8823036098829796E-2</v>
      </c>
      <c r="H686" s="1">
        <v>2.7007286661620599E-3</v>
      </c>
      <c r="I686" s="1">
        <v>0.33173485077900999</v>
      </c>
      <c r="J686" s="50">
        <v>1.42414303668478E-2</v>
      </c>
      <c r="N686" s="21"/>
      <c r="R686" s="21"/>
    </row>
    <row r="687" spans="1:18">
      <c r="A687" s="7" t="s">
        <v>146</v>
      </c>
      <c r="B687" t="s">
        <v>68</v>
      </c>
      <c r="C687" t="s">
        <v>2</v>
      </c>
      <c r="D687" t="s">
        <v>3</v>
      </c>
      <c r="E687" s="1">
        <v>0.36185542274307803</v>
      </c>
      <c r="F687" s="1">
        <v>0.37103345814666799</v>
      </c>
      <c r="G687" s="1">
        <v>0.53511311375344806</v>
      </c>
      <c r="H687" s="1">
        <v>0.462916881160086</v>
      </c>
      <c r="I687" s="1">
        <v>0.89696853649652597</v>
      </c>
      <c r="J687" s="50">
        <v>0.833950339306754</v>
      </c>
      <c r="N687" s="21"/>
      <c r="R687" s="21"/>
    </row>
    <row r="688" spans="1:18">
      <c r="A688" s="7" t="s">
        <v>146</v>
      </c>
      <c r="B688" t="s">
        <v>68</v>
      </c>
      <c r="C688" t="s">
        <v>4</v>
      </c>
      <c r="D688" t="s">
        <v>5</v>
      </c>
      <c r="E688" s="1">
        <v>0</v>
      </c>
      <c r="F688" s="1">
        <v>0</v>
      </c>
      <c r="G688" s="1">
        <v>1.3858031584726E-2</v>
      </c>
      <c r="H688" s="1">
        <v>0.24817254654133999</v>
      </c>
      <c r="I688" s="1">
        <v>1.3858031584726E-2</v>
      </c>
      <c r="J688" s="50">
        <v>0.24817254654133999</v>
      </c>
      <c r="N688" s="21"/>
      <c r="R688" s="21"/>
    </row>
    <row r="689" spans="1:18">
      <c r="A689" s="7" t="s">
        <v>146</v>
      </c>
      <c r="B689" t="s">
        <v>68</v>
      </c>
      <c r="C689" t="s">
        <v>6</v>
      </c>
      <c r="D689" t="s">
        <v>7</v>
      </c>
      <c r="E689" s="1">
        <v>0.92566931125532603</v>
      </c>
      <c r="F689" s="1">
        <v>2.0229001764793</v>
      </c>
      <c r="G689" s="1">
        <v>7.0761243985348707E-2</v>
      </c>
      <c r="H689" s="1">
        <v>0.15694504974578699</v>
      </c>
      <c r="I689" s="1">
        <v>0.99643055524067503</v>
      </c>
      <c r="J689" s="50">
        <v>2.17984522622509</v>
      </c>
      <c r="N689" s="21"/>
      <c r="R689" s="21"/>
    </row>
    <row r="690" spans="1:18">
      <c r="A690" s="7" t="s">
        <v>146</v>
      </c>
      <c r="B690" t="s">
        <v>68</v>
      </c>
      <c r="C690" t="s">
        <v>8</v>
      </c>
      <c r="D690" t="s">
        <v>9</v>
      </c>
      <c r="E690" s="1">
        <v>0.96809353405329002</v>
      </c>
      <c r="F690" s="1">
        <v>0.75782490794526103</v>
      </c>
      <c r="G690" s="1">
        <v>2.59469667344539</v>
      </c>
      <c r="H690" s="1">
        <v>1.995921205593</v>
      </c>
      <c r="I690" s="1">
        <v>3.5627902074986699</v>
      </c>
      <c r="J690" s="50">
        <v>2.7537461135382602</v>
      </c>
      <c r="N690" s="21"/>
      <c r="R690" s="21"/>
    </row>
    <row r="691" spans="1:18">
      <c r="A691" s="7" t="s">
        <v>146</v>
      </c>
      <c r="B691" t="s">
        <v>68</v>
      </c>
      <c r="C691" t="s">
        <v>10</v>
      </c>
      <c r="D691" t="s">
        <v>11</v>
      </c>
      <c r="E691" s="1">
        <v>4.3716599707945801E-2</v>
      </c>
      <c r="F691" s="1">
        <v>2.93338395844478E-2</v>
      </c>
      <c r="G691" s="1">
        <v>0.27183598325145503</v>
      </c>
      <c r="H691" s="1">
        <v>0.25163575694256701</v>
      </c>
      <c r="I691" s="1">
        <v>0.31555258295940097</v>
      </c>
      <c r="J691" s="50">
        <v>0.28096959652701398</v>
      </c>
      <c r="N691" s="21"/>
      <c r="R691" s="21"/>
    </row>
    <row r="692" spans="1:18">
      <c r="A692" s="7" t="s">
        <v>146</v>
      </c>
      <c r="B692" t="s">
        <v>68</v>
      </c>
      <c r="C692" t="s">
        <v>12</v>
      </c>
      <c r="D692" t="s">
        <v>13</v>
      </c>
      <c r="E692" s="1">
        <v>0.67291954199461101</v>
      </c>
      <c r="F692" s="1">
        <v>9.8441936548926301E-2</v>
      </c>
      <c r="G692" s="1">
        <v>0.61702170382099297</v>
      </c>
      <c r="H692" s="1">
        <v>0.114791940390991</v>
      </c>
      <c r="I692" s="1">
        <v>1.2899412458156001</v>
      </c>
      <c r="J692" s="50">
        <v>0.21323387693991799</v>
      </c>
      <c r="N692" s="21"/>
      <c r="R692" s="21"/>
    </row>
    <row r="693" spans="1:18">
      <c r="A693" s="7" t="s">
        <v>146</v>
      </c>
      <c r="B693" t="s">
        <v>68</v>
      </c>
      <c r="C693" t="s">
        <v>14</v>
      </c>
      <c r="D693" t="s">
        <v>15</v>
      </c>
      <c r="E693" s="1">
        <v>6.7376455059228693E-2</v>
      </c>
      <c r="F693" s="1">
        <v>7.4330788260745406E-2</v>
      </c>
      <c r="G693" s="1">
        <v>0.55259307147016301</v>
      </c>
      <c r="H693" s="1">
        <v>0.33287926443219201</v>
      </c>
      <c r="I693" s="1">
        <v>0.61996952652939197</v>
      </c>
      <c r="J693" s="50">
        <v>0.40721005269293697</v>
      </c>
      <c r="N693" s="21"/>
      <c r="R693" s="21"/>
    </row>
    <row r="694" spans="1:18">
      <c r="A694" s="7" t="s">
        <v>146</v>
      </c>
      <c r="B694" t="s">
        <v>68</v>
      </c>
      <c r="C694" t="s">
        <v>16</v>
      </c>
      <c r="D694" t="s">
        <v>17</v>
      </c>
      <c r="E694" s="1">
        <v>6.4605541096147299</v>
      </c>
      <c r="F694" s="1">
        <v>0.99606088357982003</v>
      </c>
      <c r="G694" s="1">
        <v>1.0251744672844501</v>
      </c>
      <c r="H694" s="1">
        <v>0.157656942168096</v>
      </c>
      <c r="I694" s="1">
        <v>7.4857285768991799</v>
      </c>
      <c r="J694" s="50">
        <v>1.1537178257479199</v>
      </c>
      <c r="N694" s="21"/>
      <c r="R694" s="21"/>
    </row>
    <row r="695" spans="1:18">
      <c r="A695" s="7" t="s">
        <v>146</v>
      </c>
      <c r="B695" t="s">
        <v>68</v>
      </c>
      <c r="C695" t="s">
        <v>18</v>
      </c>
      <c r="D695" t="s">
        <v>19</v>
      </c>
      <c r="E695" s="1">
        <v>21.0288986906058</v>
      </c>
      <c r="F695" s="1">
        <v>1.3580383691159099</v>
      </c>
      <c r="G695" s="1">
        <v>5.3011728359674803</v>
      </c>
      <c r="H695" s="1">
        <v>0.84788184532764599</v>
      </c>
      <c r="I695" s="1">
        <v>26.330071526573299</v>
      </c>
      <c r="J695" s="50">
        <v>2.2059202144435601</v>
      </c>
      <c r="N695" s="21"/>
      <c r="R695" s="21"/>
    </row>
    <row r="696" spans="1:18">
      <c r="A696" s="7" t="s">
        <v>146</v>
      </c>
      <c r="B696" t="s">
        <v>68</v>
      </c>
      <c r="C696" t="s">
        <v>20</v>
      </c>
      <c r="D696" t="s">
        <v>21</v>
      </c>
      <c r="E696" s="1">
        <v>6.0919092681442901</v>
      </c>
      <c r="F696" s="1">
        <v>0.97190079068994695</v>
      </c>
      <c r="G696" s="1">
        <v>5.1000758021529196</v>
      </c>
      <c r="H696" s="1">
        <v>1.02490292777993</v>
      </c>
      <c r="I696" s="1">
        <v>11.1919850702972</v>
      </c>
      <c r="J696" s="50">
        <v>1.9968037184698799</v>
      </c>
      <c r="N696" s="21"/>
      <c r="R696" s="21"/>
    </row>
    <row r="697" spans="1:18">
      <c r="A697" s="7" t="s">
        <v>146</v>
      </c>
      <c r="B697" t="s">
        <v>68</v>
      </c>
      <c r="C697" t="s">
        <v>25</v>
      </c>
      <c r="D697" t="s">
        <v>26</v>
      </c>
      <c r="E697" s="1">
        <v>8.10635666187705E-3</v>
      </c>
      <c r="F697" s="1">
        <v>1.16879452383451E-3</v>
      </c>
      <c r="G697" s="1">
        <v>0.25753513683347701</v>
      </c>
      <c r="H697" s="1">
        <v>3.72138896477896E-2</v>
      </c>
      <c r="I697" s="1">
        <v>0.26564149349535399</v>
      </c>
      <c r="J697" s="50">
        <v>3.8382684171624097E-2</v>
      </c>
      <c r="N697" s="21"/>
      <c r="R697" s="21"/>
    </row>
    <row r="698" spans="1:18">
      <c r="A698" s="7" t="s">
        <v>146</v>
      </c>
      <c r="B698" t="s">
        <v>68</v>
      </c>
      <c r="C698" t="s">
        <v>22</v>
      </c>
      <c r="D698" t="s">
        <v>23</v>
      </c>
      <c r="E698" s="1">
        <v>1.4615088138427701</v>
      </c>
      <c r="F698" s="1">
        <v>6.1338407969973599E-2</v>
      </c>
      <c r="G698" s="1">
        <v>0.50923540180062399</v>
      </c>
      <c r="H698" s="1">
        <v>1.85270947587893E-2</v>
      </c>
      <c r="I698" s="1">
        <v>1.9707442156433901</v>
      </c>
      <c r="J698" s="50">
        <v>7.9865502728762902E-2</v>
      </c>
      <c r="N698" s="21"/>
      <c r="R698" s="21"/>
    </row>
    <row r="699" spans="1:18">
      <c r="A699" s="7" t="s">
        <v>147</v>
      </c>
      <c r="B699" t="s">
        <v>68</v>
      </c>
      <c r="C699" t="s">
        <v>2</v>
      </c>
      <c r="D699" t="s">
        <v>3</v>
      </c>
      <c r="E699" s="1">
        <v>0.10989482644418801</v>
      </c>
      <c r="F699" s="1">
        <v>0.11353760076205301</v>
      </c>
      <c r="G699" s="1">
        <v>4.9432067420027502E-2</v>
      </c>
      <c r="H699" s="1">
        <v>3.2006065044068603E-2</v>
      </c>
      <c r="I699" s="1">
        <v>0.159326893864216</v>
      </c>
      <c r="J699" s="50">
        <v>0.14554366580612099</v>
      </c>
      <c r="N699" s="21"/>
      <c r="R699" s="21"/>
    </row>
    <row r="700" spans="1:18">
      <c r="A700" s="7" t="s">
        <v>147</v>
      </c>
      <c r="B700" t="s">
        <v>68</v>
      </c>
      <c r="C700" t="s">
        <v>4</v>
      </c>
      <c r="D700" t="s">
        <v>5</v>
      </c>
      <c r="E700" s="1">
        <v>0</v>
      </c>
      <c r="F700" s="1">
        <v>0</v>
      </c>
      <c r="G700" s="1">
        <v>0</v>
      </c>
      <c r="H700" s="1">
        <v>0</v>
      </c>
      <c r="I700" s="1">
        <v>0</v>
      </c>
      <c r="J700" s="50">
        <v>0</v>
      </c>
      <c r="N700" s="21"/>
      <c r="R700" s="21"/>
    </row>
    <row r="701" spans="1:18">
      <c r="A701" s="7" t="s">
        <v>147</v>
      </c>
      <c r="B701" t="s">
        <v>68</v>
      </c>
      <c r="C701" t="s">
        <v>6</v>
      </c>
      <c r="D701" t="s">
        <v>7</v>
      </c>
      <c r="E701" s="1">
        <v>0.88224868399553202</v>
      </c>
      <c r="F701" s="1">
        <v>1.8057406150330699</v>
      </c>
      <c r="G701" s="1">
        <v>1.2736376399210801E-3</v>
      </c>
      <c r="H701" s="1">
        <v>2.82673009386856E-3</v>
      </c>
      <c r="I701" s="1">
        <v>0.88352232163545297</v>
      </c>
      <c r="J701" s="50">
        <v>1.80856734512694</v>
      </c>
      <c r="N701" s="21"/>
      <c r="R701" s="21"/>
    </row>
    <row r="702" spans="1:18">
      <c r="A702" s="7" t="s">
        <v>147</v>
      </c>
      <c r="B702" t="s">
        <v>68</v>
      </c>
      <c r="C702" t="s">
        <v>8</v>
      </c>
      <c r="D702" t="s">
        <v>9</v>
      </c>
      <c r="E702" s="1">
        <v>0.44524012625507697</v>
      </c>
      <c r="F702" s="1">
        <v>0.44445632473247398</v>
      </c>
      <c r="G702" s="1">
        <v>0.41995402697091699</v>
      </c>
      <c r="H702" s="1">
        <v>0.258940337874566</v>
      </c>
      <c r="I702" s="1">
        <v>0.86519415322599402</v>
      </c>
      <c r="J702" s="50">
        <v>0.70339666260704004</v>
      </c>
      <c r="N702" s="21"/>
      <c r="R702" s="21"/>
    </row>
    <row r="703" spans="1:18">
      <c r="A703" s="7" t="s">
        <v>147</v>
      </c>
      <c r="B703" t="s">
        <v>68</v>
      </c>
      <c r="C703" t="s">
        <v>10</v>
      </c>
      <c r="D703" t="s">
        <v>11</v>
      </c>
      <c r="E703" s="1">
        <v>1.54250335996778E-2</v>
      </c>
      <c r="F703" s="1">
        <v>9.2133262975984398E-3</v>
      </c>
      <c r="G703" s="1">
        <v>7.9821896781897994E-2</v>
      </c>
      <c r="H703" s="1">
        <v>6.7396765750213902E-2</v>
      </c>
      <c r="I703" s="1">
        <v>9.5246930381575903E-2</v>
      </c>
      <c r="J703" s="50">
        <v>7.6610092047812398E-2</v>
      </c>
      <c r="N703" s="21"/>
      <c r="R703" s="21"/>
    </row>
    <row r="704" spans="1:18">
      <c r="A704" s="7" t="s">
        <v>147</v>
      </c>
      <c r="B704" t="s">
        <v>68</v>
      </c>
      <c r="C704" t="s">
        <v>12</v>
      </c>
      <c r="D704" t="s">
        <v>13</v>
      </c>
      <c r="E704" s="1">
        <v>0.233791081237613</v>
      </c>
      <c r="F704" s="1">
        <v>3.3944189090997501E-2</v>
      </c>
      <c r="G704" s="1">
        <v>0.104100903476239</v>
      </c>
      <c r="H704" s="1">
        <v>1.9395272648054601E-2</v>
      </c>
      <c r="I704" s="1">
        <v>0.33789198471385201</v>
      </c>
      <c r="J704" s="50">
        <v>5.3339461739051998E-2</v>
      </c>
      <c r="N704" s="21"/>
      <c r="R704" s="21"/>
    </row>
    <row r="705" spans="1:18">
      <c r="A705" s="7" t="s">
        <v>147</v>
      </c>
      <c r="B705" t="s">
        <v>68</v>
      </c>
      <c r="C705" t="s">
        <v>14</v>
      </c>
      <c r="D705" t="s">
        <v>15</v>
      </c>
      <c r="E705" s="1">
        <v>2.2995558613908201E-2</v>
      </c>
      <c r="F705" s="1">
        <v>2.50292119928812E-2</v>
      </c>
      <c r="G705" s="1">
        <v>0.33309928436666802</v>
      </c>
      <c r="H705" s="1">
        <v>0.20844069507353999</v>
      </c>
      <c r="I705" s="1">
        <v>0.35609484298057598</v>
      </c>
      <c r="J705" s="50">
        <v>0.23346990706642101</v>
      </c>
      <c r="N705" s="21"/>
      <c r="R705" s="21"/>
    </row>
    <row r="706" spans="1:18">
      <c r="A706" s="7" t="s">
        <v>147</v>
      </c>
      <c r="B706" t="s">
        <v>68</v>
      </c>
      <c r="C706" t="s">
        <v>16</v>
      </c>
      <c r="D706" t="s">
        <v>17</v>
      </c>
      <c r="E706" s="1">
        <v>5.1922224418229499</v>
      </c>
      <c r="F706" s="1">
        <v>0.71438447935100202</v>
      </c>
      <c r="G706" s="1">
        <v>1.18084442577852</v>
      </c>
      <c r="H706" s="1">
        <v>0.195546333661335</v>
      </c>
      <c r="I706" s="1">
        <v>6.3730668676014703</v>
      </c>
      <c r="J706" s="50">
        <v>0.90993081301233703</v>
      </c>
      <c r="N706" s="21"/>
      <c r="R706" s="21"/>
    </row>
    <row r="707" spans="1:18">
      <c r="A707" s="7" t="s">
        <v>147</v>
      </c>
      <c r="B707" t="s">
        <v>68</v>
      </c>
      <c r="C707" t="s">
        <v>18</v>
      </c>
      <c r="D707" t="s">
        <v>19</v>
      </c>
      <c r="E707" s="1">
        <v>5.5418712310930003</v>
      </c>
      <c r="F707" s="1">
        <v>0.362059574881688</v>
      </c>
      <c r="G707" s="1">
        <v>1.8841951809069499</v>
      </c>
      <c r="H707" s="1">
        <v>0.30760264223611</v>
      </c>
      <c r="I707" s="1">
        <v>7.4260664119999502</v>
      </c>
      <c r="J707" s="50">
        <v>0.66966221711779805</v>
      </c>
      <c r="N707" s="21"/>
      <c r="R707" s="21"/>
    </row>
    <row r="708" spans="1:18">
      <c r="A708" s="7" t="s">
        <v>147</v>
      </c>
      <c r="B708" t="s">
        <v>68</v>
      </c>
      <c r="C708" t="s">
        <v>20</v>
      </c>
      <c r="D708" t="s">
        <v>21</v>
      </c>
      <c r="E708" s="1">
        <v>0.85708784523494796</v>
      </c>
      <c r="F708" s="1">
        <v>0.13591329971726501</v>
      </c>
      <c r="G708" s="1">
        <v>0.497684540409422</v>
      </c>
      <c r="H708" s="1">
        <v>9.9926220519545E-2</v>
      </c>
      <c r="I708" s="1">
        <v>1.3547723856443701</v>
      </c>
      <c r="J708" s="50">
        <v>0.23583952023681001</v>
      </c>
      <c r="N708" s="21"/>
      <c r="R708" s="21"/>
    </row>
    <row r="709" spans="1:18">
      <c r="A709" s="7" t="s">
        <v>147</v>
      </c>
      <c r="B709" t="s">
        <v>68</v>
      </c>
      <c r="C709" t="s">
        <v>25</v>
      </c>
      <c r="D709" t="s">
        <v>26</v>
      </c>
      <c r="E709" s="1">
        <v>1.11663194118116E-3</v>
      </c>
      <c r="F709" s="1">
        <v>1.6561179435746601E-4</v>
      </c>
      <c r="G709" s="1">
        <v>2.59250838551931E-4</v>
      </c>
      <c r="H709" s="1">
        <v>4.0179279761170098E-5</v>
      </c>
      <c r="I709" s="1">
        <v>1.3758827797330901E-3</v>
      </c>
      <c r="J709" s="50">
        <v>2.0579107411863599E-4</v>
      </c>
      <c r="N709" s="21"/>
      <c r="R709" s="21"/>
    </row>
    <row r="710" spans="1:18">
      <c r="A710" s="7" t="s">
        <v>147</v>
      </c>
      <c r="B710" t="s">
        <v>68</v>
      </c>
      <c r="C710" t="s">
        <v>22</v>
      </c>
      <c r="D710" t="s">
        <v>23</v>
      </c>
      <c r="E710" s="1">
        <v>1.8749609543938199</v>
      </c>
      <c r="F710" s="1">
        <v>7.8438791657240797E-2</v>
      </c>
      <c r="G710" s="1">
        <v>2.3894262805037298</v>
      </c>
      <c r="H710" s="1">
        <v>8.6250279338610597E-2</v>
      </c>
      <c r="I710" s="1">
        <v>4.2643872348975496</v>
      </c>
      <c r="J710" s="50">
        <v>0.16468907099585101</v>
      </c>
      <c r="N710" s="21"/>
      <c r="R710" s="21"/>
    </row>
    <row r="711" spans="1:18">
      <c r="A711" s="7" t="s">
        <v>148</v>
      </c>
      <c r="B711" t="s">
        <v>68</v>
      </c>
      <c r="C711" t="s">
        <v>2</v>
      </c>
      <c r="D711" t="s">
        <v>3</v>
      </c>
      <c r="E711" s="1">
        <v>0.388533221443017</v>
      </c>
      <c r="F711" s="1">
        <v>0.40256259993046101</v>
      </c>
      <c r="G711" s="1">
        <v>0.34363232458255999</v>
      </c>
      <c r="H711" s="1">
        <v>0.217768302606553</v>
      </c>
      <c r="I711" s="1">
        <v>0.73216554602557604</v>
      </c>
      <c r="J711" s="50">
        <v>0.62033090253701495</v>
      </c>
      <c r="N711" s="21"/>
      <c r="R711" s="21"/>
    </row>
    <row r="712" spans="1:18">
      <c r="A712" s="7" t="s">
        <v>148</v>
      </c>
      <c r="B712" t="s">
        <v>68</v>
      </c>
      <c r="C712" t="s">
        <v>4</v>
      </c>
      <c r="D712" t="s">
        <v>5</v>
      </c>
      <c r="E712" s="1">
        <v>0</v>
      </c>
      <c r="F712" s="1">
        <v>0</v>
      </c>
      <c r="G712" s="1">
        <v>9.5568854801582406E-2</v>
      </c>
      <c r="H712" s="1">
        <v>1.7296234941131099</v>
      </c>
      <c r="I712" s="1">
        <v>9.5568854801582406E-2</v>
      </c>
      <c r="J712" s="50">
        <v>1.7296234941131099</v>
      </c>
      <c r="N712" s="21"/>
      <c r="R712" s="21"/>
    </row>
    <row r="713" spans="1:18">
      <c r="A713" s="7" t="s">
        <v>148</v>
      </c>
      <c r="B713" t="s">
        <v>68</v>
      </c>
      <c r="C713" t="s">
        <v>6</v>
      </c>
      <c r="D713" t="s">
        <v>7</v>
      </c>
      <c r="E713" s="1">
        <v>36.8944383262792</v>
      </c>
      <c r="F713" s="1">
        <v>79.325942369097902</v>
      </c>
      <c r="G713" s="1">
        <v>9.2680341192821096</v>
      </c>
      <c r="H713" s="1">
        <v>15.546836020820299</v>
      </c>
      <c r="I713" s="1">
        <v>46.162472445561299</v>
      </c>
      <c r="J713" s="50">
        <v>94.872778389918196</v>
      </c>
      <c r="N713" s="21"/>
      <c r="R713" s="21"/>
    </row>
    <row r="714" spans="1:18">
      <c r="A714" s="7" t="s">
        <v>148</v>
      </c>
      <c r="B714" t="s">
        <v>68</v>
      </c>
      <c r="C714" t="s">
        <v>8</v>
      </c>
      <c r="D714" t="s">
        <v>9</v>
      </c>
      <c r="E714" s="1">
        <v>1.9358109503502201</v>
      </c>
      <c r="F714" s="1">
        <v>2.52057284244641</v>
      </c>
      <c r="G714" s="1">
        <v>8.0393540327295305</v>
      </c>
      <c r="H714" s="1">
        <v>7.2079086426697803</v>
      </c>
      <c r="I714" s="1">
        <v>9.9751649830797504</v>
      </c>
      <c r="J714" s="50">
        <v>9.7284814851161894</v>
      </c>
      <c r="N714" s="21"/>
      <c r="R714" s="21"/>
    </row>
    <row r="715" spans="1:18">
      <c r="A715" s="7" t="s">
        <v>148</v>
      </c>
      <c r="B715" t="s">
        <v>68</v>
      </c>
      <c r="C715" t="s">
        <v>10</v>
      </c>
      <c r="D715" t="s">
        <v>11</v>
      </c>
      <c r="E715" s="1">
        <v>3.08027642364577E-2</v>
      </c>
      <c r="F715" s="1">
        <v>1.7851201244016401E-2</v>
      </c>
      <c r="G715" s="1">
        <v>4.5014130374362298E-2</v>
      </c>
      <c r="H715" s="1">
        <v>3.6530631929427099E-2</v>
      </c>
      <c r="I715" s="1">
        <v>7.5816894610820001E-2</v>
      </c>
      <c r="J715" s="50">
        <v>5.43818331734435E-2</v>
      </c>
      <c r="N715" s="21"/>
      <c r="R715" s="21"/>
    </row>
    <row r="716" spans="1:18">
      <c r="A716" s="7" t="s">
        <v>148</v>
      </c>
      <c r="B716" t="s">
        <v>68</v>
      </c>
      <c r="C716" t="s">
        <v>12</v>
      </c>
      <c r="D716" t="s">
        <v>13</v>
      </c>
      <c r="E716" s="1">
        <v>0.43725833511429801</v>
      </c>
      <c r="F716" s="1">
        <v>6.3580222190060098E-2</v>
      </c>
      <c r="G716" s="1">
        <v>4.0193313805689898E-2</v>
      </c>
      <c r="H716" s="1">
        <v>7.45732949463328E-3</v>
      </c>
      <c r="I716" s="1">
        <v>0.47745164891998798</v>
      </c>
      <c r="J716" s="50">
        <v>7.1037551684693404E-2</v>
      </c>
      <c r="N716" s="21"/>
      <c r="R716" s="21"/>
    </row>
    <row r="717" spans="1:18">
      <c r="A717" s="7" t="s">
        <v>148</v>
      </c>
      <c r="B717" t="s">
        <v>68</v>
      </c>
      <c r="C717" t="s">
        <v>14</v>
      </c>
      <c r="D717" t="s">
        <v>15</v>
      </c>
      <c r="E717" s="1">
        <v>4.3041081744497001E-2</v>
      </c>
      <c r="F717" s="1">
        <v>4.7803347791063898E-2</v>
      </c>
      <c r="G717" s="1">
        <v>0.266405996991884</v>
      </c>
      <c r="H717" s="1">
        <v>0.16491207871178601</v>
      </c>
      <c r="I717" s="1">
        <v>0.309447078736381</v>
      </c>
      <c r="J717" s="50">
        <v>0.21271542650285</v>
      </c>
      <c r="N717" s="21"/>
      <c r="R717" s="21"/>
    </row>
    <row r="718" spans="1:18">
      <c r="A718" s="7" t="s">
        <v>148</v>
      </c>
      <c r="B718" t="s">
        <v>68</v>
      </c>
      <c r="C718" t="s">
        <v>16</v>
      </c>
      <c r="D718" t="s">
        <v>17</v>
      </c>
      <c r="E718" s="1">
        <v>5.6591441075728399</v>
      </c>
      <c r="F718" s="1">
        <v>0.84900339384704404</v>
      </c>
      <c r="G718" s="1">
        <v>0.838785562093179</v>
      </c>
      <c r="H718" s="1">
        <v>0.100330885281566</v>
      </c>
      <c r="I718" s="1">
        <v>6.4979296696660196</v>
      </c>
      <c r="J718" s="50">
        <v>0.94933427912861001</v>
      </c>
      <c r="N718" s="21"/>
      <c r="R718" s="21"/>
    </row>
    <row r="719" spans="1:18">
      <c r="A719" s="7" t="s">
        <v>148</v>
      </c>
      <c r="B719" t="s">
        <v>68</v>
      </c>
      <c r="C719" t="s">
        <v>18</v>
      </c>
      <c r="D719" t="s">
        <v>19</v>
      </c>
      <c r="E719" s="1">
        <v>8.8862103317659304</v>
      </c>
      <c r="F719" s="1">
        <v>0.57592782106354301</v>
      </c>
      <c r="G719" s="1">
        <v>0.377101231126312</v>
      </c>
      <c r="H719" s="1">
        <v>6.0491243874422403E-2</v>
      </c>
      <c r="I719" s="1">
        <v>9.2633115628922393</v>
      </c>
      <c r="J719" s="50">
        <v>0.63641906493796496</v>
      </c>
      <c r="N719" s="21"/>
      <c r="R719" s="21"/>
    </row>
    <row r="720" spans="1:18">
      <c r="A720" s="7" t="s">
        <v>148</v>
      </c>
      <c r="B720" t="s">
        <v>68</v>
      </c>
      <c r="C720" t="s">
        <v>20</v>
      </c>
      <c r="D720" t="s">
        <v>21</v>
      </c>
      <c r="E720" s="1">
        <v>0.91381599217625498</v>
      </c>
      <c r="F720" s="1">
        <v>0.146224882424459</v>
      </c>
      <c r="G720" s="1">
        <v>0.312228806187556</v>
      </c>
      <c r="H720" s="1">
        <v>6.27627583444305E-2</v>
      </c>
      <c r="I720" s="1">
        <v>1.2260447983638101</v>
      </c>
      <c r="J720" s="50">
        <v>0.20898764076888901</v>
      </c>
      <c r="N720" s="21"/>
      <c r="R720" s="21"/>
    </row>
    <row r="721" spans="1:18">
      <c r="A721" s="7" t="s">
        <v>148</v>
      </c>
      <c r="B721" t="s">
        <v>68</v>
      </c>
      <c r="C721" t="s">
        <v>25</v>
      </c>
      <c r="D721" t="s">
        <v>26</v>
      </c>
      <c r="E721" s="1">
        <v>1.45453522006447E-2</v>
      </c>
      <c r="F721" s="1">
        <v>2.10450798294908E-3</v>
      </c>
      <c r="G721" s="1">
        <v>0.243229614969147</v>
      </c>
      <c r="H721" s="1">
        <v>3.6058498964796397E-2</v>
      </c>
      <c r="I721" s="1">
        <v>0.25777496716979198</v>
      </c>
      <c r="J721" s="50">
        <v>3.8163006947745499E-2</v>
      </c>
      <c r="N721" s="21"/>
      <c r="R721" s="21"/>
    </row>
    <row r="722" spans="1:18">
      <c r="A722" s="7" t="s">
        <v>148</v>
      </c>
      <c r="B722" t="s">
        <v>68</v>
      </c>
      <c r="C722" t="s">
        <v>22</v>
      </c>
      <c r="D722" t="s">
        <v>23</v>
      </c>
      <c r="E722" s="1">
        <v>1.32492262083169</v>
      </c>
      <c r="F722" s="1">
        <v>5.5774213139097799E-2</v>
      </c>
      <c r="G722" s="1">
        <v>0.378081402391855</v>
      </c>
      <c r="H722" s="1">
        <v>1.4011329840574301E-2</v>
      </c>
      <c r="I722" s="1">
        <v>1.7030040232235499</v>
      </c>
      <c r="J722" s="50">
        <v>6.9785542979672099E-2</v>
      </c>
      <c r="N722" s="21"/>
      <c r="R722" s="21"/>
    </row>
    <row r="723" spans="1:18">
      <c r="A723" s="7" t="s">
        <v>149</v>
      </c>
      <c r="B723" t="s">
        <v>68</v>
      </c>
      <c r="C723" t="s">
        <v>2</v>
      </c>
      <c r="D723" t="s">
        <v>3</v>
      </c>
      <c r="E723" s="1">
        <v>2.9115570119754102</v>
      </c>
      <c r="F723" s="1">
        <v>3.0195833433017798</v>
      </c>
      <c r="G723" s="1">
        <v>1.19314044138169</v>
      </c>
      <c r="H723" s="1">
        <v>1.0735455983987601</v>
      </c>
      <c r="I723" s="1">
        <v>4.1046974533571001</v>
      </c>
      <c r="J723" s="50">
        <v>4.0931289417005496</v>
      </c>
      <c r="N723" s="21"/>
      <c r="R723" s="21"/>
    </row>
    <row r="724" spans="1:18">
      <c r="A724" s="7" t="s">
        <v>149</v>
      </c>
      <c r="B724" t="s">
        <v>68</v>
      </c>
      <c r="C724" t="s">
        <v>4</v>
      </c>
      <c r="D724" t="s">
        <v>5</v>
      </c>
      <c r="E724" s="1">
        <v>0</v>
      </c>
      <c r="F724" s="1">
        <v>0</v>
      </c>
      <c r="G724" s="1">
        <v>1.2716792502223099E-2</v>
      </c>
      <c r="H724" s="1">
        <v>0.22239125538876101</v>
      </c>
      <c r="I724" s="1">
        <v>1.2716792502223099E-2</v>
      </c>
      <c r="J724" s="50">
        <v>0.22239125538876101</v>
      </c>
      <c r="N724" s="21"/>
      <c r="R724" s="21"/>
    </row>
    <row r="725" spans="1:18">
      <c r="A725" s="7" t="s">
        <v>149</v>
      </c>
      <c r="B725" t="s">
        <v>68</v>
      </c>
      <c r="C725" t="s">
        <v>6</v>
      </c>
      <c r="D725" t="s">
        <v>7</v>
      </c>
      <c r="E725" s="1">
        <v>33.201830160210299</v>
      </c>
      <c r="F725" s="1">
        <v>70.197783157328502</v>
      </c>
      <c r="G725" s="1">
        <v>4.8270409128503804</v>
      </c>
      <c r="H725" s="1">
        <v>7.7102725858907801</v>
      </c>
      <c r="I725" s="1">
        <v>38.028871073060699</v>
      </c>
      <c r="J725" s="50">
        <v>77.908055743219293</v>
      </c>
      <c r="N725" s="21"/>
      <c r="R725" s="21"/>
    </row>
    <row r="726" spans="1:18">
      <c r="A726" s="7" t="s">
        <v>149</v>
      </c>
      <c r="B726" t="s">
        <v>68</v>
      </c>
      <c r="C726" t="s">
        <v>8</v>
      </c>
      <c r="D726" t="s">
        <v>9</v>
      </c>
      <c r="E726" s="1">
        <v>7.9994825753733902</v>
      </c>
      <c r="F726" s="1">
        <v>8.1965306182671291</v>
      </c>
      <c r="G726" s="1">
        <v>18.2921240939143</v>
      </c>
      <c r="H726" s="1">
        <v>16.867662645144598</v>
      </c>
      <c r="I726" s="1">
        <v>26.291606669287599</v>
      </c>
      <c r="J726" s="50">
        <v>25.064193263411699</v>
      </c>
      <c r="N726" s="21"/>
      <c r="R726" s="21"/>
    </row>
    <row r="727" spans="1:18">
      <c r="A727" s="7" t="s">
        <v>149</v>
      </c>
      <c r="B727" t="s">
        <v>68</v>
      </c>
      <c r="C727" t="s">
        <v>10</v>
      </c>
      <c r="D727" t="s">
        <v>11</v>
      </c>
      <c r="E727" s="1">
        <v>0.40074406378469202</v>
      </c>
      <c r="F727" s="1">
        <v>0.232788484307138</v>
      </c>
      <c r="G727" s="1">
        <v>3.38920360307349</v>
      </c>
      <c r="H727" s="1">
        <v>2.4218826024157498</v>
      </c>
      <c r="I727" s="1">
        <v>3.7899476668581902</v>
      </c>
      <c r="J727" s="50">
        <v>2.6546710867228902</v>
      </c>
      <c r="N727" s="21"/>
      <c r="R727" s="21"/>
    </row>
    <row r="728" spans="1:18">
      <c r="A728" s="7" t="s">
        <v>149</v>
      </c>
      <c r="B728" t="s">
        <v>68</v>
      </c>
      <c r="C728" t="s">
        <v>12</v>
      </c>
      <c r="D728" t="s">
        <v>13</v>
      </c>
      <c r="E728" s="1">
        <v>5.6700041735972002</v>
      </c>
      <c r="F728" s="1">
        <v>0.81751386184136898</v>
      </c>
      <c r="G728" s="1">
        <v>3.0257207819716299</v>
      </c>
      <c r="H728" s="1">
        <v>0.56572889910010205</v>
      </c>
      <c r="I728" s="1">
        <v>8.6957249555688296</v>
      </c>
      <c r="J728" s="50">
        <v>1.3832427609414699</v>
      </c>
      <c r="N728" s="21"/>
      <c r="R728" s="21"/>
    </row>
    <row r="729" spans="1:18">
      <c r="A729" s="7" t="s">
        <v>149</v>
      </c>
      <c r="B729" t="s">
        <v>68</v>
      </c>
      <c r="C729" t="s">
        <v>14</v>
      </c>
      <c r="D729" t="s">
        <v>15</v>
      </c>
      <c r="E729" s="1">
        <v>0.38567660564838702</v>
      </c>
      <c r="F729" s="1">
        <v>0.42951138822414803</v>
      </c>
      <c r="G729" s="1">
        <v>1.97140805070863</v>
      </c>
      <c r="H729" s="1">
        <v>1.2199070893791899</v>
      </c>
      <c r="I729" s="1">
        <v>2.3570846563570198</v>
      </c>
      <c r="J729" s="50">
        <v>1.64941847760334</v>
      </c>
      <c r="N729" s="21"/>
      <c r="R729" s="21"/>
    </row>
    <row r="730" spans="1:18">
      <c r="A730" s="7" t="s">
        <v>149</v>
      </c>
      <c r="B730" t="s">
        <v>68</v>
      </c>
      <c r="C730" t="s">
        <v>16</v>
      </c>
      <c r="D730" t="s">
        <v>17</v>
      </c>
      <c r="E730" s="1">
        <v>53.772596270797699</v>
      </c>
      <c r="F730" s="1">
        <v>7.6258965637993699</v>
      </c>
      <c r="G730" s="1">
        <v>6.6893510181391402</v>
      </c>
      <c r="H730" s="1">
        <v>0.91690104491183999</v>
      </c>
      <c r="I730" s="1">
        <v>60.461947288936898</v>
      </c>
      <c r="J730" s="50">
        <v>8.5427976087112096</v>
      </c>
      <c r="N730" s="21"/>
      <c r="R730" s="21"/>
    </row>
    <row r="731" spans="1:18">
      <c r="A731" s="7" t="s">
        <v>149</v>
      </c>
      <c r="B731" t="s">
        <v>68</v>
      </c>
      <c r="C731" t="s">
        <v>18</v>
      </c>
      <c r="D731" t="s">
        <v>19</v>
      </c>
      <c r="E731" s="1">
        <v>119.322110179408</v>
      </c>
      <c r="F731" s="1">
        <v>7.7781954077187301</v>
      </c>
      <c r="G731" s="1">
        <v>20.598642440827099</v>
      </c>
      <c r="H731" s="1">
        <v>3.3524544369025202</v>
      </c>
      <c r="I731" s="1">
        <v>139.92075262023499</v>
      </c>
      <c r="J731" s="50">
        <v>11.1306498446212</v>
      </c>
      <c r="N731" s="21"/>
      <c r="R731" s="21"/>
    </row>
    <row r="732" spans="1:18">
      <c r="A732" s="7" t="s">
        <v>149</v>
      </c>
      <c r="B732" t="s">
        <v>68</v>
      </c>
      <c r="C732" t="s">
        <v>20</v>
      </c>
      <c r="D732" t="s">
        <v>21</v>
      </c>
      <c r="E732" s="1">
        <v>10.644573044091899</v>
      </c>
      <c r="F732" s="1">
        <v>1.6885049885015999</v>
      </c>
      <c r="G732" s="1">
        <v>0.27439308550161801</v>
      </c>
      <c r="H732" s="1">
        <v>5.5093725663497801E-2</v>
      </c>
      <c r="I732" s="1">
        <v>10.9189661295935</v>
      </c>
      <c r="J732" s="50">
        <v>1.7435987141650999</v>
      </c>
      <c r="N732" s="21"/>
      <c r="R732" s="21"/>
    </row>
    <row r="733" spans="1:18">
      <c r="A733" s="7" t="s">
        <v>149</v>
      </c>
      <c r="B733" t="s">
        <v>68</v>
      </c>
      <c r="C733" t="s">
        <v>25</v>
      </c>
      <c r="D733" t="s">
        <v>26</v>
      </c>
      <c r="E733" s="1">
        <v>3.32074812197641E-2</v>
      </c>
      <c r="F733" s="1">
        <v>4.9098228959381799E-3</v>
      </c>
      <c r="G733" s="1">
        <v>3.7206263750759097E-2</v>
      </c>
      <c r="H733" s="1">
        <v>5.5717908848419697E-3</v>
      </c>
      <c r="I733" s="1">
        <v>7.0413744970523204E-2</v>
      </c>
      <c r="J733" s="50">
        <v>1.04816137807802E-2</v>
      </c>
      <c r="N733" s="21"/>
      <c r="R733" s="21"/>
    </row>
    <row r="734" spans="1:18">
      <c r="A734" s="7" t="s">
        <v>149</v>
      </c>
      <c r="B734" t="s">
        <v>68</v>
      </c>
      <c r="C734" t="s">
        <v>22</v>
      </c>
      <c r="D734" t="s">
        <v>23</v>
      </c>
      <c r="E734" s="1">
        <v>17.3419346338151</v>
      </c>
      <c r="F734" s="1">
        <v>0.72528214029169102</v>
      </c>
      <c r="G734" s="1">
        <v>15.0363203824332</v>
      </c>
      <c r="H734" s="1">
        <v>0.54180010967678505</v>
      </c>
      <c r="I734" s="1">
        <v>32.378255016248303</v>
      </c>
      <c r="J734" s="50">
        <v>1.26708224996848</v>
      </c>
      <c r="N734" s="21"/>
      <c r="R734" s="21"/>
    </row>
    <row r="735" spans="1:18">
      <c r="A735" s="7" t="s">
        <v>150</v>
      </c>
      <c r="B735" t="s">
        <v>68</v>
      </c>
      <c r="C735" t="s">
        <v>2</v>
      </c>
      <c r="D735" t="s">
        <v>3</v>
      </c>
      <c r="E735" s="1">
        <v>8.4208102631778803E-2</v>
      </c>
      <c r="F735" s="1">
        <v>8.7527549034656302E-2</v>
      </c>
      <c r="G735" s="1">
        <v>0.128164585258667</v>
      </c>
      <c r="H735" s="1">
        <v>0.113986531031999</v>
      </c>
      <c r="I735" s="1">
        <v>0.212372687890446</v>
      </c>
      <c r="J735" s="50">
        <v>0.201514080066655</v>
      </c>
      <c r="N735" s="21"/>
      <c r="R735" s="21"/>
    </row>
    <row r="736" spans="1:18">
      <c r="A736" s="7" t="s">
        <v>150</v>
      </c>
      <c r="B736" t="s">
        <v>68</v>
      </c>
      <c r="C736" t="s">
        <v>4</v>
      </c>
      <c r="D736" t="s">
        <v>5</v>
      </c>
      <c r="E736" s="1">
        <v>0</v>
      </c>
      <c r="F736" s="1">
        <v>0</v>
      </c>
      <c r="G736" s="1">
        <v>0</v>
      </c>
      <c r="H736" s="1">
        <v>0</v>
      </c>
      <c r="I736" s="1">
        <v>0</v>
      </c>
      <c r="J736" s="50">
        <v>0</v>
      </c>
      <c r="N736" s="21"/>
      <c r="R736" s="21"/>
    </row>
    <row r="737" spans="1:18">
      <c r="A737" s="7" t="s">
        <v>150</v>
      </c>
      <c r="B737" t="s">
        <v>68</v>
      </c>
      <c r="C737" t="s">
        <v>6</v>
      </c>
      <c r="D737" t="s">
        <v>7</v>
      </c>
      <c r="E737" s="1">
        <v>4.33518364916615</v>
      </c>
      <c r="F737" s="1">
        <v>9.2919717100665995</v>
      </c>
      <c r="G737" s="1">
        <v>0.787906364531476</v>
      </c>
      <c r="H737" s="1">
        <v>1.7461915024675501</v>
      </c>
      <c r="I737" s="1">
        <v>5.1230900136976301</v>
      </c>
      <c r="J737" s="50">
        <v>11.0381632125341</v>
      </c>
      <c r="N737" s="21"/>
      <c r="R737" s="21"/>
    </row>
    <row r="738" spans="1:18">
      <c r="A738" s="7" t="s">
        <v>150</v>
      </c>
      <c r="B738" t="s">
        <v>68</v>
      </c>
      <c r="C738" t="s">
        <v>8</v>
      </c>
      <c r="D738" t="s">
        <v>9</v>
      </c>
      <c r="E738" s="1">
        <v>0.26458574692147702</v>
      </c>
      <c r="F738" s="1">
        <v>0.25076435893396698</v>
      </c>
      <c r="G738" s="1">
        <v>0.688889974756421</v>
      </c>
      <c r="H738" s="1">
        <v>0.66460952457756595</v>
      </c>
      <c r="I738" s="1">
        <v>0.95347572167789796</v>
      </c>
      <c r="J738" s="50">
        <v>0.91537388351153304</v>
      </c>
      <c r="N738" s="21"/>
      <c r="R738" s="21"/>
    </row>
    <row r="739" spans="1:18">
      <c r="A739" s="7" t="s">
        <v>150</v>
      </c>
      <c r="B739" t="s">
        <v>68</v>
      </c>
      <c r="C739" t="s">
        <v>10</v>
      </c>
      <c r="D739" t="s">
        <v>11</v>
      </c>
      <c r="E739" s="1">
        <v>1.4526583741434E-2</v>
      </c>
      <c r="F739" s="1">
        <v>1.17765716102125E-2</v>
      </c>
      <c r="G739" s="1">
        <v>0.24075605219113</v>
      </c>
      <c r="H739" s="1">
        <v>0.195652860248126</v>
      </c>
      <c r="I739" s="1">
        <v>0.25528263593256401</v>
      </c>
      <c r="J739" s="50">
        <v>0.20742943185833801</v>
      </c>
      <c r="N739" s="21"/>
      <c r="R739" s="21"/>
    </row>
    <row r="740" spans="1:18">
      <c r="A740" s="7" t="s">
        <v>150</v>
      </c>
      <c r="B740" t="s">
        <v>68</v>
      </c>
      <c r="C740" t="s">
        <v>12</v>
      </c>
      <c r="D740" t="s">
        <v>13</v>
      </c>
      <c r="E740" s="1">
        <v>0.14877538719803499</v>
      </c>
      <c r="F740" s="1">
        <v>2.2113866748392899E-2</v>
      </c>
      <c r="G740" s="1">
        <v>3.0466278366630201E-2</v>
      </c>
      <c r="H740" s="1">
        <v>5.4747312547576404E-3</v>
      </c>
      <c r="I740" s="1">
        <v>0.179241665564665</v>
      </c>
      <c r="J740" s="50">
        <v>2.75885980031506E-2</v>
      </c>
      <c r="N740" s="21"/>
      <c r="R740" s="21"/>
    </row>
    <row r="741" spans="1:18">
      <c r="A741" s="7" t="s">
        <v>150</v>
      </c>
      <c r="B741" t="s">
        <v>68</v>
      </c>
      <c r="C741" t="s">
        <v>14</v>
      </c>
      <c r="D741" t="s">
        <v>15</v>
      </c>
      <c r="E741" s="1">
        <v>1.5684595607510499E-2</v>
      </c>
      <c r="F741" s="1">
        <v>1.6899581406917E-2</v>
      </c>
      <c r="G741" s="1">
        <v>0.23941727566760501</v>
      </c>
      <c r="H741" s="1">
        <v>0.14376463771724901</v>
      </c>
      <c r="I741" s="1">
        <v>0.25510187127511502</v>
      </c>
      <c r="J741" s="50">
        <v>0.16066421912416601</v>
      </c>
      <c r="N741" s="21"/>
      <c r="R741" s="21"/>
    </row>
    <row r="742" spans="1:18">
      <c r="A742" s="7" t="s">
        <v>150</v>
      </c>
      <c r="B742" t="s">
        <v>68</v>
      </c>
      <c r="C742" t="s">
        <v>16</v>
      </c>
      <c r="D742" t="s">
        <v>17</v>
      </c>
      <c r="E742" s="1">
        <v>1.9785362380240601</v>
      </c>
      <c r="F742" s="1">
        <v>0.29525971150389402</v>
      </c>
      <c r="G742" s="1">
        <v>0.368037583966695</v>
      </c>
      <c r="H742" s="1">
        <v>5.7230001911297602E-2</v>
      </c>
      <c r="I742" s="1">
        <v>2.3465738219907601</v>
      </c>
      <c r="J742" s="50">
        <v>0.35248971341519097</v>
      </c>
      <c r="N742" s="21"/>
      <c r="R742" s="21"/>
    </row>
    <row r="743" spans="1:18">
      <c r="A743" s="7" t="s">
        <v>150</v>
      </c>
      <c r="B743" t="s">
        <v>68</v>
      </c>
      <c r="C743" t="s">
        <v>18</v>
      </c>
      <c r="D743" t="s">
        <v>19</v>
      </c>
      <c r="E743" s="1">
        <v>3.34285242609567</v>
      </c>
      <c r="F743" s="1">
        <v>0.21999238146303199</v>
      </c>
      <c r="G743" s="1">
        <v>0.20531418148087799</v>
      </c>
      <c r="H743" s="1">
        <v>3.4726952042877499E-2</v>
      </c>
      <c r="I743" s="1">
        <v>3.5481666075765501</v>
      </c>
      <c r="J743" s="50">
        <v>0.25471933350590897</v>
      </c>
      <c r="N743" s="21"/>
      <c r="R743" s="21"/>
    </row>
    <row r="744" spans="1:18">
      <c r="A744" s="7" t="s">
        <v>150</v>
      </c>
      <c r="B744" t="s">
        <v>68</v>
      </c>
      <c r="C744" t="s">
        <v>20</v>
      </c>
      <c r="D744" t="s">
        <v>21</v>
      </c>
      <c r="E744" s="1">
        <v>0.37752452104294498</v>
      </c>
      <c r="F744" s="1">
        <v>6.0831254484831003E-2</v>
      </c>
      <c r="G744" s="1">
        <v>0.276929867727226</v>
      </c>
      <c r="H744" s="1">
        <v>5.5912348603306003E-2</v>
      </c>
      <c r="I744" s="1">
        <v>0.65445438877017104</v>
      </c>
      <c r="J744" s="50">
        <v>0.116743603088137</v>
      </c>
      <c r="N744" s="21"/>
      <c r="R744" s="21"/>
    </row>
    <row r="745" spans="1:18">
      <c r="A745" s="7" t="s">
        <v>150</v>
      </c>
      <c r="B745" t="s">
        <v>68</v>
      </c>
      <c r="C745" t="s">
        <v>25</v>
      </c>
      <c r="D745" t="s">
        <v>26</v>
      </c>
      <c r="E745" s="1">
        <v>3.63817668529787E-3</v>
      </c>
      <c r="F745" s="1">
        <v>4.6867763392186598E-4</v>
      </c>
      <c r="G745" s="1">
        <v>5.4334364803218602E-4</v>
      </c>
      <c r="H745" s="1">
        <v>1.62882403094906E-4</v>
      </c>
      <c r="I745" s="1">
        <v>4.1815203333300599E-3</v>
      </c>
      <c r="J745" s="50">
        <v>6.31560037016772E-4</v>
      </c>
      <c r="N745" s="21"/>
      <c r="R745" s="21"/>
    </row>
    <row r="746" spans="1:18">
      <c r="A746" s="7" t="s">
        <v>150</v>
      </c>
      <c r="B746" t="s">
        <v>68</v>
      </c>
      <c r="C746" t="s">
        <v>22</v>
      </c>
      <c r="D746" t="s">
        <v>23</v>
      </c>
      <c r="E746" s="1">
        <v>1.1056777182086901</v>
      </c>
      <c r="F746" s="1">
        <v>4.8130981152347499E-2</v>
      </c>
      <c r="G746" s="1">
        <v>0.784420728893654</v>
      </c>
      <c r="H746" s="1">
        <v>3.03234909500666E-2</v>
      </c>
      <c r="I746" s="1">
        <v>1.8900984471023401</v>
      </c>
      <c r="J746" s="50">
        <v>7.8454472102414102E-2</v>
      </c>
      <c r="N746" s="21"/>
      <c r="R746" s="21"/>
    </row>
    <row r="747" spans="1:18">
      <c r="A747" s="7" t="s">
        <v>151</v>
      </c>
      <c r="B747" t="s">
        <v>68</v>
      </c>
      <c r="C747" t="s">
        <v>2</v>
      </c>
      <c r="D747" t="s">
        <v>3</v>
      </c>
      <c r="E747" s="1">
        <v>0.26897823017218497</v>
      </c>
      <c r="F747" s="1">
        <v>0.27933880237278202</v>
      </c>
      <c r="G747" s="1">
        <v>0.34882927017087001</v>
      </c>
      <c r="H747" s="1">
        <v>0.34878438505939302</v>
      </c>
      <c r="I747" s="1">
        <v>0.61780750034305498</v>
      </c>
      <c r="J747" s="50">
        <v>0.62812318743217499</v>
      </c>
      <c r="N747" s="21"/>
      <c r="R747" s="21"/>
    </row>
    <row r="748" spans="1:18">
      <c r="A748" s="7" t="s">
        <v>151</v>
      </c>
      <c r="B748" t="s">
        <v>68</v>
      </c>
      <c r="C748" t="s">
        <v>4</v>
      </c>
      <c r="D748" t="s">
        <v>5</v>
      </c>
      <c r="E748" s="1">
        <v>0</v>
      </c>
      <c r="F748" s="1">
        <v>0</v>
      </c>
      <c r="G748" s="1">
        <v>2.5861055457423202E-4</v>
      </c>
      <c r="H748" s="1">
        <v>4.7277161364071597E-3</v>
      </c>
      <c r="I748" s="1">
        <v>2.5861055457423202E-4</v>
      </c>
      <c r="J748" s="50">
        <v>4.7277161364071597E-3</v>
      </c>
      <c r="N748" s="21"/>
      <c r="R748" s="21"/>
    </row>
    <row r="749" spans="1:18">
      <c r="A749" s="7" t="s">
        <v>151</v>
      </c>
      <c r="B749" t="s">
        <v>68</v>
      </c>
      <c r="C749" t="s">
        <v>6</v>
      </c>
      <c r="D749" t="s">
        <v>7</v>
      </c>
      <c r="E749" s="1">
        <v>2.4269398791095602</v>
      </c>
      <c r="F749" s="1">
        <v>5.2341506443974497</v>
      </c>
      <c r="G749" s="1">
        <v>0.33358506963940598</v>
      </c>
      <c r="H749" s="1">
        <v>0.73939449271754898</v>
      </c>
      <c r="I749" s="1">
        <v>2.7605249487489698</v>
      </c>
      <c r="J749" s="50">
        <v>5.9735451371149999</v>
      </c>
      <c r="N749" s="21"/>
      <c r="R749" s="21"/>
    </row>
    <row r="750" spans="1:18">
      <c r="A750" s="7" t="s">
        <v>151</v>
      </c>
      <c r="B750" t="s">
        <v>68</v>
      </c>
      <c r="C750" t="s">
        <v>8</v>
      </c>
      <c r="D750" t="s">
        <v>9</v>
      </c>
      <c r="E750" s="1">
        <v>0.65839488120485001</v>
      </c>
      <c r="F750" s="1">
        <v>0.53082743439695901</v>
      </c>
      <c r="G750" s="1">
        <v>0.31583026370210798</v>
      </c>
      <c r="H750" s="1">
        <v>0.164589235863317</v>
      </c>
      <c r="I750" s="1">
        <v>0.974225144906958</v>
      </c>
      <c r="J750" s="50">
        <v>0.69541667026027598</v>
      </c>
      <c r="N750" s="21"/>
      <c r="R750" s="21"/>
    </row>
    <row r="751" spans="1:18">
      <c r="A751" s="7" t="s">
        <v>151</v>
      </c>
      <c r="B751" t="s">
        <v>68</v>
      </c>
      <c r="C751" t="s">
        <v>10</v>
      </c>
      <c r="D751" t="s">
        <v>11</v>
      </c>
      <c r="E751" s="1">
        <v>3.7300526699918797E-2</v>
      </c>
      <c r="F751" s="1">
        <v>2.2037311500872299E-2</v>
      </c>
      <c r="G751" s="1">
        <v>8.9659864829489302E-2</v>
      </c>
      <c r="H751" s="1">
        <v>7.1812623207383297E-2</v>
      </c>
      <c r="I751" s="1">
        <v>0.126960391529408</v>
      </c>
      <c r="J751" s="50">
        <v>9.3849934708255603E-2</v>
      </c>
      <c r="N751" s="21"/>
      <c r="R751" s="21"/>
    </row>
    <row r="752" spans="1:18">
      <c r="A752" s="7" t="s">
        <v>151</v>
      </c>
      <c r="B752" t="s">
        <v>68</v>
      </c>
      <c r="C752" t="s">
        <v>12</v>
      </c>
      <c r="D752" t="s">
        <v>13</v>
      </c>
      <c r="E752" s="1">
        <v>0.48923443283438001</v>
      </c>
      <c r="F752" s="1">
        <v>7.1735968900199801E-2</v>
      </c>
      <c r="G752" s="1">
        <v>6.3926320976109202E-2</v>
      </c>
      <c r="H752" s="1">
        <v>1.17609197031155E-2</v>
      </c>
      <c r="I752" s="1">
        <v>0.55316075381049001</v>
      </c>
      <c r="J752" s="50">
        <v>8.3496888603315306E-2</v>
      </c>
      <c r="N752" s="21"/>
      <c r="R752" s="21"/>
    </row>
    <row r="753" spans="1:18">
      <c r="A753" s="7" t="s">
        <v>151</v>
      </c>
      <c r="B753" t="s">
        <v>68</v>
      </c>
      <c r="C753" t="s">
        <v>14</v>
      </c>
      <c r="D753" t="s">
        <v>15</v>
      </c>
      <c r="E753" s="1">
        <v>4.5356681518566297E-2</v>
      </c>
      <c r="F753" s="1">
        <v>4.98550523316117E-2</v>
      </c>
      <c r="G753" s="1">
        <v>3.44354330726468E-2</v>
      </c>
      <c r="H753" s="1">
        <v>2.00296313481736E-2</v>
      </c>
      <c r="I753" s="1">
        <v>7.9792114591213104E-2</v>
      </c>
      <c r="J753" s="50">
        <v>6.98846836797853E-2</v>
      </c>
      <c r="N753" s="21"/>
      <c r="R753" s="21"/>
    </row>
    <row r="754" spans="1:18">
      <c r="A754" s="7" t="s">
        <v>151</v>
      </c>
      <c r="B754" t="s">
        <v>68</v>
      </c>
      <c r="C754" t="s">
        <v>16</v>
      </c>
      <c r="D754" t="s">
        <v>17</v>
      </c>
      <c r="E754" s="1">
        <v>8.7357198039417092</v>
      </c>
      <c r="F754" s="1">
        <v>1.2628282309682199</v>
      </c>
      <c r="G754" s="1">
        <v>2.98296429747074</v>
      </c>
      <c r="H754" s="1">
        <v>0.41622961880897202</v>
      </c>
      <c r="I754" s="1">
        <v>11.718684101412499</v>
      </c>
      <c r="J754" s="50">
        <v>1.67905784977719</v>
      </c>
      <c r="N754" s="21"/>
      <c r="R754" s="21"/>
    </row>
    <row r="755" spans="1:18">
      <c r="A755" s="7" t="s">
        <v>151</v>
      </c>
      <c r="B755" t="s">
        <v>68</v>
      </c>
      <c r="C755" t="s">
        <v>18</v>
      </c>
      <c r="D755" t="s">
        <v>19</v>
      </c>
      <c r="E755" s="1">
        <v>11.338717251113</v>
      </c>
      <c r="F755" s="1">
        <v>0.738000573595746</v>
      </c>
      <c r="G755" s="1">
        <v>1.38067243242434</v>
      </c>
      <c r="H755" s="1">
        <v>0.22409230693794799</v>
      </c>
      <c r="I755" s="1">
        <v>12.719389683537299</v>
      </c>
      <c r="J755" s="50">
        <v>0.96209288053369402</v>
      </c>
      <c r="N755" s="21"/>
      <c r="R755" s="21"/>
    </row>
    <row r="756" spans="1:18">
      <c r="A756" s="7" t="s">
        <v>151</v>
      </c>
      <c r="B756" t="s">
        <v>68</v>
      </c>
      <c r="C756" t="s">
        <v>20</v>
      </c>
      <c r="D756" t="s">
        <v>21</v>
      </c>
      <c r="E756" s="1">
        <v>1.1431869770727101</v>
      </c>
      <c r="F756" s="1">
        <v>0.18338748416315001</v>
      </c>
      <c r="G756" s="1">
        <v>0.31152708638412802</v>
      </c>
      <c r="H756" s="1">
        <v>6.2694410569867201E-2</v>
      </c>
      <c r="I756" s="1">
        <v>1.4547140634568401</v>
      </c>
      <c r="J756" s="50">
        <v>0.246081894733017</v>
      </c>
      <c r="N756" s="21"/>
      <c r="R756" s="21"/>
    </row>
    <row r="757" spans="1:18">
      <c r="A757" s="7" t="s">
        <v>151</v>
      </c>
      <c r="B757" t="s">
        <v>68</v>
      </c>
      <c r="C757" t="s">
        <v>25</v>
      </c>
      <c r="D757" t="s">
        <v>26</v>
      </c>
      <c r="E757" s="1">
        <v>6.7664268419287202E-3</v>
      </c>
      <c r="F757" s="1">
        <v>9.5203583774532401E-4</v>
      </c>
      <c r="G757" s="1">
        <v>8.1314162733038594E-3</v>
      </c>
      <c r="H757" s="1">
        <v>1.5485367186375599E-3</v>
      </c>
      <c r="I757" s="1">
        <v>1.48978431152326E-2</v>
      </c>
      <c r="J757" s="50">
        <v>2.5005725563828798E-3</v>
      </c>
      <c r="N757" s="21"/>
      <c r="R757" s="21"/>
    </row>
    <row r="758" spans="1:18">
      <c r="A758" s="7" t="s">
        <v>151</v>
      </c>
      <c r="B758" t="s">
        <v>68</v>
      </c>
      <c r="C758" t="s">
        <v>22</v>
      </c>
      <c r="D758" t="s">
        <v>23</v>
      </c>
      <c r="E758" s="1">
        <v>1.7659793506841099</v>
      </c>
      <c r="F758" s="1">
        <v>7.5046431821970794E-2</v>
      </c>
      <c r="G758" s="1">
        <v>0.46483549765479498</v>
      </c>
      <c r="H758" s="1">
        <v>1.7377992424629701E-2</v>
      </c>
      <c r="I758" s="1">
        <v>2.2308148483389001</v>
      </c>
      <c r="J758" s="50">
        <v>9.2424424246600495E-2</v>
      </c>
      <c r="N758" s="21"/>
      <c r="R758" s="21"/>
    </row>
    <row r="759" spans="1:18">
      <c r="A759" s="7" t="s">
        <v>152</v>
      </c>
      <c r="B759" t="s">
        <v>68</v>
      </c>
      <c r="C759" t="s">
        <v>2</v>
      </c>
      <c r="D759" t="s">
        <v>3</v>
      </c>
      <c r="E759" s="1">
        <v>0.20861386679867999</v>
      </c>
      <c r="F759" s="1">
        <v>0.208705687024342</v>
      </c>
      <c r="G759" s="1">
        <v>1.0108849836701299</v>
      </c>
      <c r="H759" s="1">
        <v>1.1464169368913</v>
      </c>
      <c r="I759" s="1">
        <v>1.21949885046881</v>
      </c>
      <c r="J759" s="50">
        <v>1.35512262391565</v>
      </c>
      <c r="N759" s="21"/>
      <c r="R759" s="21"/>
    </row>
    <row r="760" spans="1:18">
      <c r="A760" s="7" t="s">
        <v>152</v>
      </c>
      <c r="B760" t="s">
        <v>68</v>
      </c>
      <c r="C760" t="s">
        <v>4</v>
      </c>
      <c r="D760" t="s">
        <v>5</v>
      </c>
      <c r="E760" s="1">
        <v>0</v>
      </c>
      <c r="F760" s="1">
        <v>0</v>
      </c>
      <c r="G760" s="1">
        <v>0</v>
      </c>
      <c r="H760" s="1">
        <v>0</v>
      </c>
      <c r="I760" s="1">
        <v>0</v>
      </c>
      <c r="J760" s="50">
        <v>0</v>
      </c>
      <c r="N760" s="21"/>
      <c r="R760" s="21"/>
    </row>
    <row r="761" spans="1:18">
      <c r="A761" s="7" t="s">
        <v>152</v>
      </c>
      <c r="B761" t="s">
        <v>68</v>
      </c>
      <c r="C761" t="s">
        <v>6</v>
      </c>
      <c r="D761" t="s">
        <v>7</v>
      </c>
      <c r="E761" s="1">
        <v>1.68550567586586</v>
      </c>
      <c r="F761" s="1">
        <v>3.7101053013329501</v>
      </c>
      <c r="G761" s="1">
        <v>1.0114844820148799E-2</v>
      </c>
      <c r="H761" s="1">
        <v>2.24239047407035E-2</v>
      </c>
      <c r="I761" s="1">
        <v>1.69562052068601</v>
      </c>
      <c r="J761" s="50">
        <v>3.7325292060736501</v>
      </c>
      <c r="N761" s="21"/>
      <c r="R761" s="21"/>
    </row>
    <row r="762" spans="1:18">
      <c r="A762" s="7" t="s">
        <v>152</v>
      </c>
      <c r="B762" t="s">
        <v>68</v>
      </c>
      <c r="C762" t="s">
        <v>8</v>
      </c>
      <c r="D762" t="s">
        <v>9</v>
      </c>
      <c r="E762" s="1">
        <v>0.55673448576388895</v>
      </c>
      <c r="F762" s="1">
        <v>0.53319507602284499</v>
      </c>
      <c r="G762" s="1">
        <v>3.8166616812034699</v>
      </c>
      <c r="H762" s="1">
        <v>3.6887789964853299</v>
      </c>
      <c r="I762" s="1">
        <v>4.3733961669673604</v>
      </c>
      <c r="J762" s="50">
        <v>4.2219740725081696</v>
      </c>
      <c r="N762" s="21"/>
      <c r="R762" s="21"/>
    </row>
    <row r="763" spans="1:18">
      <c r="A763" s="7" t="s">
        <v>152</v>
      </c>
      <c r="B763" t="s">
        <v>68</v>
      </c>
      <c r="C763" t="s">
        <v>10</v>
      </c>
      <c r="D763" t="s">
        <v>11</v>
      </c>
      <c r="E763" s="1">
        <v>2.6899586387568099E-2</v>
      </c>
      <c r="F763" s="1">
        <v>1.8258406191997301E-2</v>
      </c>
      <c r="G763" s="1">
        <v>0.170538486194903</v>
      </c>
      <c r="H763" s="1">
        <v>0.133538907371236</v>
      </c>
      <c r="I763" s="1">
        <v>0.19743807258247101</v>
      </c>
      <c r="J763" s="50">
        <v>0.151797313563234</v>
      </c>
      <c r="N763" s="21"/>
      <c r="R763" s="21"/>
    </row>
    <row r="764" spans="1:18">
      <c r="A764" s="7" t="s">
        <v>152</v>
      </c>
      <c r="B764" t="s">
        <v>68</v>
      </c>
      <c r="C764" t="s">
        <v>12</v>
      </c>
      <c r="D764" t="s">
        <v>13</v>
      </c>
      <c r="E764" s="1">
        <v>0.53570131347572203</v>
      </c>
      <c r="F764" s="1">
        <v>8.0110186120877502E-2</v>
      </c>
      <c r="G764" s="1">
        <v>0.120036686417935</v>
      </c>
      <c r="H764" s="1">
        <v>2.20446541702751E-2</v>
      </c>
      <c r="I764" s="1">
        <v>0.655737999893657</v>
      </c>
      <c r="J764" s="50">
        <v>0.102154840291153</v>
      </c>
      <c r="N764" s="21"/>
      <c r="R764" s="21"/>
    </row>
    <row r="765" spans="1:18">
      <c r="A765" s="7" t="s">
        <v>152</v>
      </c>
      <c r="B765" t="s">
        <v>68</v>
      </c>
      <c r="C765" t="s">
        <v>14</v>
      </c>
      <c r="D765" t="s">
        <v>15</v>
      </c>
      <c r="E765" s="1">
        <v>2.6331839314803099E-2</v>
      </c>
      <c r="F765" s="1">
        <v>2.9156193982432001E-2</v>
      </c>
      <c r="G765" s="1">
        <v>7.5622958544265997E-2</v>
      </c>
      <c r="H765" s="1">
        <v>4.59518841015518E-2</v>
      </c>
      <c r="I765" s="1">
        <v>0.101954797859069</v>
      </c>
      <c r="J765" s="50">
        <v>7.5108078083983801E-2</v>
      </c>
      <c r="N765" s="21"/>
      <c r="R765" s="21"/>
    </row>
    <row r="766" spans="1:18">
      <c r="A766" s="7" t="s">
        <v>152</v>
      </c>
      <c r="B766" t="s">
        <v>68</v>
      </c>
      <c r="C766" t="s">
        <v>16</v>
      </c>
      <c r="D766" t="s">
        <v>17</v>
      </c>
      <c r="E766" s="1">
        <v>6.0900140467103201</v>
      </c>
      <c r="F766" s="1">
        <v>0.84138308142959395</v>
      </c>
      <c r="G766" s="1">
        <v>1.09321469233819</v>
      </c>
      <c r="H766" s="1">
        <v>0.129165760809339</v>
      </c>
      <c r="I766" s="1">
        <v>7.1832287390485101</v>
      </c>
      <c r="J766" s="50">
        <v>0.97054884223893201</v>
      </c>
      <c r="N766" s="21"/>
      <c r="R766" s="21"/>
    </row>
    <row r="767" spans="1:18">
      <c r="A767" s="7" t="s">
        <v>152</v>
      </c>
      <c r="B767" t="s">
        <v>68</v>
      </c>
      <c r="C767" t="s">
        <v>18</v>
      </c>
      <c r="D767" t="s">
        <v>19</v>
      </c>
      <c r="E767" s="1">
        <v>8.2561854689477698</v>
      </c>
      <c r="F767" s="1">
        <v>0.53782073244658901</v>
      </c>
      <c r="G767" s="1">
        <v>0.68659780284882399</v>
      </c>
      <c r="H767" s="1">
        <v>0.11216922926181599</v>
      </c>
      <c r="I767" s="1">
        <v>8.9427832717965892</v>
      </c>
      <c r="J767" s="50">
        <v>0.64998996170840495</v>
      </c>
      <c r="N767" s="21"/>
      <c r="R767" s="21"/>
    </row>
    <row r="768" spans="1:18">
      <c r="A768" s="7" t="s">
        <v>152</v>
      </c>
      <c r="B768" t="s">
        <v>68</v>
      </c>
      <c r="C768" t="s">
        <v>20</v>
      </c>
      <c r="D768" t="s">
        <v>21</v>
      </c>
      <c r="E768" s="1">
        <v>0.62488661700195702</v>
      </c>
      <c r="F768" s="1">
        <v>0.10010941828144899</v>
      </c>
      <c r="G768" s="1">
        <v>2.6534966653889401E-2</v>
      </c>
      <c r="H768" s="1">
        <v>5.3385614537588503E-3</v>
      </c>
      <c r="I768" s="1">
        <v>0.65142158365584601</v>
      </c>
      <c r="J768" s="50">
        <v>0.105447979735208</v>
      </c>
      <c r="N768" s="21"/>
      <c r="R768" s="21"/>
    </row>
    <row r="769" spans="1:18">
      <c r="A769" s="7" t="s">
        <v>152</v>
      </c>
      <c r="B769" t="s">
        <v>68</v>
      </c>
      <c r="C769" t="s">
        <v>25</v>
      </c>
      <c r="D769" t="s">
        <v>26</v>
      </c>
      <c r="E769" s="1">
        <v>2.8970919912515302E-3</v>
      </c>
      <c r="F769" s="1">
        <v>4.0726524564786302E-4</v>
      </c>
      <c r="G769" s="1">
        <v>0</v>
      </c>
      <c r="H769" s="1">
        <v>0</v>
      </c>
      <c r="I769" s="1">
        <v>2.8970919912515302E-3</v>
      </c>
      <c r="J769" s="50">
        <v>4.0726524564786302E-4</v>
      </c>
      <c r="N769" s="21"/>
      <c r="R769" s="21"/>
    </row>
    <row r="770" spans="1:18">
      <c r="A770" s="7" t="s">
        <v>152</v>
      </c>
      <c r="B770" t="s">
        <v>68</v>
      </c>
      <c r="C770" t="s">
        <v>22</v>
      </c>
      <c r="D770" t="s">
        <v>23</v>
      </c>
      <c r="E770" s="1">
        <v>0.91386114119292505</v>
      </c>
      <c r="F770" s="1">
        <v>3.8863846589304099E-2</v>
      </c>
      <c r="G770" s="1">
        <v>0.48755100824645398</v>
      </c>
      <c r="H770" s="1">
        <v>1.8123659322173299E-2</v>
      </c>
      <c r="I770" s="1">
        <v>1.4014121494393801</v>
      </c>
      <c r="J770" s="50">
        <v>5.6987505911477401E-2</v>
      </c>
      <c r="N770" s="21"/>
      <c r="R770" s="21"/>
    </row>
    <row r="771" spans="1:18">
      <c r="A771" s="7" t="s">
        <v>153</v>
      </c>
      <c r="B771" t="s">
        <v>68</v>
      </c>
      <c r="C771" t="s">
        <v>2</v>
      </c>
      <c r="D771" t="s">
        <v>3</v>
      </c>
      <c r="E771" s="1">
        <v>0.32328691090844103</v>
      </c>
      <c r="F771" s="1">
        <v>0.33689312785770797</v>
      </c>
      <c r="G771" s="1">
        <v>0.19325257745034699</v>
      </c>
      <c r="H771" s="1">
        <v>0.14310793747870801</v>
      </c>
      <c r="I771" s="1">
        <v>0.51653948835878805</v>
      </c>
      <c r="J771" s="50">
        <v>0.48000106533641701</v>
      </c>
      <c r="N771" s="21"/>
      <c r="R771" s="21"/>
    </row>
    <row r="772" spans="1:18">
      <c r="A772" s="7" t="s">
        <v>153</v>
      </c>
      <c r="B772" t="s">
        <v>68</v>
      </c>
      <c r="C772" t="s">
        <v>4</v>
      </c>
      <c r="D772" t="s">
        <v>5</v>
      </c>
      <c r="E772" s="1">
        <v>0</v>
      </c>
      <c r="F772" s="1">
        <v>0</v>
      </c>
      <c r="G772" s="1">
        <v>0</v>
      </c>
      <c r="H772" s="1">
        <v>0</v>
      </c>
      <c r="I772" s="1">
        <v>0</v>
      </c>
      <c r="J772" s="50">
        <v>0</v>
      </c>
      <c r="N772" s="21"/>
      <c r="R772" s="21"/>
    </row>
    <row r="773" spans="1:18">
      <c r="A773" s="7" t="s">
        <v>153</v>
      </c>
      <c r="B773" t="s">
        <v>68</v>
      </c>
      <c r="C773" t="s">
        <v>6</v>
      </c>
      <c r="D773" t="s">
        <v>7</v>
      </c>
      <c r="E773" s="1">
        <v>0.654603287414111</v>
      </c>
      <c r="F773" s="1">
        <v>1.44980318529219</v>
      </c>
      <c r="G773" s="1">
        <v>2.0563756099092698E-2</v>
      </c>
      <c r="H773" s="1">
        <v>4.3644978430504501E-2</v>
      </c>
      <c r="I773" s="1">
        <v>0.675167043513204</v>
      </c>
      <c r="J773" s="50">
        <v>1.49344816372269</v>
      </c>
      <c r="N773" s="21"/>
      <c r="R773" s="21"/>
    </row>
    <row r="774" spans="1:18">
      <c r="A774" s="7" t="s">
        <v>153</v>
      </c>
      <c r="B774" t="s">
        <v>68</v>
      </c>
      <c r="C774" t="s">
        <v>8</v>
      </c>
      <c r="D774" t="s">
        <v>9</v>
      </c>
      <c r="E774" s="1">
        <v>0.57589588879970799</v>
      </c>
      <c r="F774" s="1">
        <v>0.464326372057417</v>
      </c>
      <c r="G774" s="1">
        <v>0.196312395468383</v>
      </c>
      <c r="H774" s="1">
        <v>0.10687551977156801</v>
      </c>
      <c r="I774" s="1">
        <v>0.77220828426809096</v>
      </c>
      <c r="J774" s="50">
        <v>0.57120189182898495</v>
      </c>
      <c r="N774" s="21"/>
      <c r="R774" s="21"/>
    </row>
    <row r="775" spans="1:18">
      <c r="A775" s="7" t="s">
        <v>153</v>
      </c>
      <c r="B775" t="s">
        <v>68</v>
      </c>
      <c r="C775" t="s">
        <v>10</v>
      </c>
      <c r="D775" t="s">
        <v>11</v>
      </c>
      <c r="E775" s="1">
        <v>3.8003926997149502E-2</v>
      </c>
      <c r="F775" s="1">
        <v>2.3068111375057099E-2</v>
      </c>
      <c r="G775" s="1">
        <v>0.15131495425944499</v>
      </c>
      <c r="H775" s="1">
        <v>0.11126981580706399</v>
      </c>
      <c r="I775" s="1">
        <v>0.18931888125659399</v>
      </c>
      <c r="J775" s="50">
        <v>0.13433792718212101</v>
      </c>
      <c r="N775" s="21"/>
      <c r="R775" s="21"/>
    </row>
    <row r="776" spans="1:18">
      <c r="A776" s="7" t="s">
        <v>153</v>
      </c>
      <c r="B776" t="s">
        <v>68</v>
      </c>
      <c r="C776" t="s">
        <v>12</v>
      </c>
      <c r="D776" t="s">
        <v>13</v>
      </c>
      <c r="E776" s="1">
        <v>0.62614872323297499</v>
      </c>
      <c r="F776" s="1">
        <v>9.1540485343536301E-2</v>
      </c>
      <c r="G776" s="1">
        <v>9.28773794483196E-2</v>
      </c>
      <c r="H776" s="1">
        <v>1.7231590095972599E-2</v>
      </c>
      <c r="I776" s="1">
        <v>0.71902610268129497</v>
      </c>
      <c r="J776" s="50">
        <v>0.10877207543950899</v>
      </c>
      <c r="N776" s="21"/>
      <c r="R776" s="21"/>
    </row>
    <row r="777" spans="1:18">
      <c r="A777" s="7" t="s">
        <v>153</v>
      </c>
      <c r="B777" t="s">
        <v>68</v>
      </c>
      <c r="C777" t="s">
        <v>14</v>
      </c>
      <c r="D777" t="s">
        <v>15</v>
      </c>
      <c r="E777" s="1">
        <v>5.0780056052450798E-2</v>
      </c>
      <c r="F777" s="1">
        <v>5.6726024059938103E-2</v>
      </c>
      <c r="G777" s="1">
        <v>0.10999574345755</v>
      </c>
      <c r="H777" s="1">
        <v>6.7492867013155794E-2</v>
      </c>
      <c r="I777" s="1">
        <v>0.16077579951000101</v>
      </c>
      <c r="J777" s="50">
        <v>0.124218891073094</v>
      </c>
      <c r="N777" s="21"/>
      <c r="R777" s="21"/>
    </row>
    <row r="778" spans="1:18">
      <c r="A778" s="7" t="s">
        <v>153</v>
      </c>
      <c r="B778" t="s">
        <v>68</v>
      </c>
      <c r="C778" t="s">
        <v>16</v>
      </c>
      <c r="D778" t="s">
        <v>17</v>
      </c>
      <c r="E778" s="1">
        <v>8.7575034568919303</v>
      </c>
      <c r="F778" s="1">
        <v>1.23422395260197</v>
      </c>
      <c r="G778" s="1">
        <v>1.3568639024254701</v>
      </c>
      <c r="H778" s="1">
        <v>0.16178219547607101</v>
      </c>
      <c r="I778" s="1">
        <v>10.1143673593174</v>
      </c>
      <c r="J778" s="50">
        <v>1.3960061480780399</v>
      </c>
      <c r="N778" s="21"/>
      <c r="R778" s="21"/>
    </row>
    <row r="779" spans="1:18">
      <c r="A779" s="7" t="s">
        <v>153</v>
      </c>
      <c r="B779" t="s">
        <v>68</v>
      </c>
      <c r="C779" t="s">
        <v>18</v>
      </c>
      <c r="D779" t="s">
        <v>19</v>
      </c>
      <c r="E779" s="1">
        <v>12.2430622511748</v>
      </c>
      <c r="F779" s="1">
        <v>0.79530113384020296</v>
      </c>
      <c r="G779" s="1">
        <v>2.1476351290988802</v>
      </c>
      <c r="H779" s="1">
        <v>0.34489570227773098</v>
      </c>
      <c r="I779" s="1">
        <v>14.3906973802737</v>
      </c>
      <c r="J779" s="50">
        <v>1.14019683611793</v>
      </c>
      <c r="N779" s="21"/>
      <c r="R779" s="21"/>
    </row>
    <row r="780" spans="1:18">
      <c r="A780" s="7" t="s">
        <v>153</v>
      </c>
      <c r="B780" t="s">
        <v>68</v>
      </c>
      <c r="C780" t="s">
        <v>20</v>
      </c>
      <c r="D780" t="s">
        <v>21</v>
      </c>
      <c r="E780" s="1">
        <v>1.03961534562355</v>
      </c>
      <c r="F780" s="1">
        <v>0.165772530536964</v>
      </c>
      <c r="G780" s="1">
        <v>8.5408853684822997E-2</v>
      </c>
      <c r="H780" s="1">
        <v>1.7151245491537698E-2</v>
      </c>
      <c r="I780" s="1">
        <v>1.1250241993083701</v>
      </c>
      <c r="J780" s="50">
        <v>0.18292377602850199</v>
      </c>
      <c r="N780" s="21"/>
      <c r="R780" s="21"/>
    </row>
    <row r="781" spans="1:18">
      <c r="A781" s="7" t="s">
        <v>153</v>
      </c>
      <c r="B781" t="s">
        <v>68</v>
      </c>
      <c r="C781" t="s">
        <v>25</v>
      </c>
      <c r="D781" t="s">
        <v>26</v>
      </c>
      <c r="E781" s="1">
        <v>5.9565200368189098E-3</v>
      </c>
      <c r="F781" s="1">
        <v>8.8542037609867699E-4</v>
      </c>
      <c r="G781" s="1">
        <v>0.26752667284627801</v>
      </c>
      <c r="H781" s="1">
        <v>3.3382727783698198E-2</v>
      </c>
      <c r="I781" s="1">
        <v>0.27348319288309603</v>
      </c>
      <c r="J781" s="50">
        <v>3.4268148159796903E-2</v>
      </c>
      <c r="N781" s="21"/>
      <c r="R781" s="21"/>
    </row>
    <row r="782" spans="1:18">
      <c r="A782" s="7" t="s">
        <v>153</v>
      </c>
      <c r="B782" t="s">
        <v>68</v>
      </c>
      <c r="C782" t="s">
        <v>22</v>
      </c>
      <c r="D782" t="s">
        <v>23</v>
      </c>
      <c r="E782" s="1">
        <v>1.7029827577927199</v>
      </c>
      <c r="F782" s="1">
        <v>7.1311712762526902E-2</v>
      </c>
      <c r="G782" s="1">
        <v>1.4244486427623499</v>
      </c>
      <c r="H782" s="1">
        <v>5.2337809172785001E-2</v>
      </c>
      <c r="I782" s="1">
        <v>3.1274314005550701</v>
      </c>
      <c r="J782" s="50">
        <v>0.12364952193531201</v>
      </c>
      <c r="N782" s="21"/>
      <c r="R782" s="21"/>
    </row>
    <row r="783" spans="1:18">
      <c r="A783" s="7" t="s">
        <v>154</v>
      </c>
      <c r="B783" t="s">
        <v>68</v>
      </c>
      <c r="C783" t="s">
        <v>2</v>
      </c>
      <c r="D783" t="s">
        <v>3</v>
      </c>
      <c r="E783" s="1">
        <v>0.181367178071346</v>
      </c>
      <c r="F783" s="1">
        <v>0.19100679151314601</v>
      </c>
      <c r="G783" s="1">
        <v>0.19525892829814401</v>
      </c>
      <c r="H783" s="1">
        <v>0.14686297759525099</v>
      </c>
      <c r="I783" s="1">
        <v>0.37662610636949001</v>
      </c>
      <c r="J783" s="50">
        <v>0.337869769108396</v>
      </c>
      <c r="N783" s="21"/>
      <c r="R783" s="21"/>
    </row>
    <row r="784" spans="1:18">
      <c r="A784" s="7" t="s">
        <v>154</v>
      </c>
      <c r="B784" t="s">
        <v>68</v>
      </c>
      <c r="C784" t="s">
        <v>4</v>
      </c>
      <c r="D784" t="s">
        <v>5</v>
      </c>
      <c r="E784" s="1">
        <v>0</v>
      </c>
      <c r="F784" s="1">
        <v>0</v>
      </c>
      <c r="G784" s="1">
        <v>4.8312640285565903E-3</v>
      </c>
      <c r="H784" s="1">
        <v>9.0984742077874603E-2</v>
      </c>
      <c r="I784" s="1">
        <v>4.8312640285565903E-3</v>
      </c>
      <c r="J784" s="50">
        <v>9.0984742077874603E-2</v>
      </c>
      <c r="N784" s="21"/>
      <c r="R784" s="21"/>
    </row>
    <row r="785" spans="1:18">
      <c r="A785" s="7" t="s">
        <v>154</v>
      </c>
      <c r="B785" t="s">
        <v>68</v>
      </c>
      <c r="C785" t="s">
        <v>6</v>
      </c>
      <c r="D785" t="s">
        <v>7</v>
      </c>
      <c r="E785" s="1">
        <v>0.95926220727957801</v>
      </c>
      <c r="F785" s="1">
        <v>2.0619934193802498</v>
      </c>
      <c r="G785" s="1">
        <v>2.23596994531969E-2</v>
      </c>
      <c r="H785" s="1">
        <v>3.9233922120526898E-2</v>
      </c>
      <c r="I785" s="1">
        <v>0.98162190673277505</v>
      </c>
      <c r="J785" s="50">
        <v>2.1012273415007798</v>
      </c>
      <c r="N785" s="21"/>
      <c r="R785" s="21"/>
    </row>
    <row r="786" spans="1:18">
      <c r="A786" s="7" t="s">
        <v>154</v>
      </c>
      <c r="B786" t="s">
        <v>68</v>
      </c>
      <c r="C786" t="s">
        <v>8</v>
      </c>
      <c r="D786" t="s">
        <v>9</v>
      </c>
      <c r="E786" s="1">
        <v>0.64690286967616695</v>
      </c>
      <c r="F786" s="1">
        <v>0.76913022871814796</v>
      </c>
      <c r="G786" s="1">
        <v>1.4759911500458101</v>
      </c>
      <c r="H786" s="1">
        <v>1.4161877374301099</v>
      </c>
      <c r="I786" s="1">
        <v>2.1228940197219801</v>
      </c>
      <c r="J786" s="50">
        <v>2.18531796614826</v>
      </c>
      <c r="N786" s="21"/>
      <c r="R786" s="21"/>
    </row>
    <row r="787" spans="1:18">
      <c r="A787" s="7" t="s">
        <v>154</v>
      </c>
      <c r="B787" t="s">
        <v>68</v>
      </c>
      <c r="C787" t="s">
        <v>10</v>
      </c>
      <c r="D787" t="s">
        <v>11</v>
      </c>
      <c r="E787" s="1">
        <v>2.0143733451565601E-2</v>
      </c>
      <c r="F787" s="1">
        <v>1.4012060765671601E-2</v>
      </c>
      <c r="G787" s="1">
        <v>0.199271167725558</v>
      </c>
      <c r="H787" s="1">
        <v>0.16522312939507899</v>
      </c>
      <c r="I787" s="1">
        <v>0.21941490117712301</v>
      </c>
      <c r="J787" s="50">
        <v>0.17923519016075101</v>
      </c>
      <c r="N787" s="21"/>
      <c r="R787" s="21"/>
    </row>
    <row r="788" spans="1:18">
      <c r="A788" s="7" t="s">
        <v>154</v>
      </c>
      <c r="B788" t="s">
        <v>68</v>
      </c>
      <c r="C788" t="s">
        <v>12</v>
      </c>
      <c r="D788" t="s">
        <v>13</v>
      </c>
      <c r="E788" s="1">
        <v>0.33246290497433401</v>
      </c>
      <c r="F788" s="1">
        <v>4.9683075397368298E-2</v>
      </c>
      <c r="G788" s="1">
        <v>0.112235284722805</v>
      </c>
      <c r="H788" s="1">
        <v>2.0409339458557101E-2</v>
      </c>
      <c r="I788" s="1">
        <v>0.44469818969713898</v>
      </c>
      <c r="J788" s="50">
        <v>7.0092414855925406E-2</v>
      </c>
      <c r="N788" s="21"/>
      <c r="R788" s="21"/>
    </row>
    <row r="789" spans="1:18">
      <c r="A789" s="7" t="s">
        <v>154</v>
      </c>
      <c r="B789" t="s">
        <v>68</v>
      </c>
      <c r="C789" t="s">
        <v>14</v>
      </c>
      <c r="D789" t="s">
        <v>15</v>
      </c>
      <c r="E789" s="1">
        <v>2.6674523529031501E-2</v>
      </c>
      <c r="F789" s="1">
        <v>2.90397780023176E-2</v>
      </c>
      <c r="G789" s="1">
        <v>8.5995230830687497E-2</v>
      </c>
      <c r="H789" s="1">
        <v>4.8501565849883799E-2</v>
      </c>
      <c r="I789" s="1">
        <v>0.112669754359719</v>
      </c>
      <c r="J789" s="50">
        <v>7.7541343852201405E-2</v>
      </c>
      <c r="N789" s="21"/>
      <c r="R789" s="21"/>
    </row>
    <row r="790" spans="1:18">
      <c r="A790" s="7" t="s">
        <v>154</v>
      </c>
      <c r="B790" t="s">
        <v>68</v>
      </c>
      <c r="C790" t="s">
        <v>16</v>
      </c>
      <c r="D790" t="s">
        <v>17</v>
      </c>
      <c r="E790" s="1">
        <v>12.8501098426797</v>
      </c>
      <c r="F790" s="1">
        <v>1.6456730596101901</v>
      </c>
      <c r="G790" s="1">
        <v>2.1085168875547402</v>
      </c>
      <c r="H790" s="1">
        <v>0.23630669274128799</v>
      </c>
      <c r="I790" s="1">
        <v>14.9586267302344</v>
      </c>
      <c r="J790" s="50">
        <v>1.8819797523514801</v>
      </c>
      <c r="N790" s="21"/>
      <c r="R790" s="21"/>
    </row>
    <row r="791" spans="1:18">
      <c r="A791" s="7" t="s">
        <v>154</v>
      </c>
      <c r="B791" t="s">
        <v>68</v>
      </c>
      <c r="C791" t="s">
        <v>18</v>
      </c>
      <c r="D791" t="s">
        <v>19</v>
      </c>
      <c r="E791" s="1">
        <v>9.9945376755115998</v>
      </c>
      <c r="F791" s="1">
        <v>0.66000408357604101</v>
      </c>
      <c r="G791" s="1">
        <v>6.0396463148867401</v>
      </c>
      <c r="H791" s="1">
        <v>1.0274017356312799</v>
      </c>
      <c r="I791" s="1">
        <v>16.034183990398301</v>
      </c>
      <c r="J791" s="50">
        <v>1.68740581920732</v>
      </c>
      <c r="N791" s="21"/>
      <c r="R791" s="21"/>
    </row>
    <row r="792" spans="1:18">
      <c r="A792" s="7" t="s">
        <v>154</v>
      </c>
      <c r="B792" t="s">
        <v>68</v>
      </c>
      <c r="C792" t="s">
        <v>20</v>
      </c>
      <c r="D792" t="s">
        <v>21</v>
      </c>
      <c r="E792" s="1">
        <v>0.58836048241821903</v>
      </c>
      <c r="F792" s="1">
        <v>9.5017735605908205E-2</v>
      </c>
      <c r="G792" s="1">
        <v>0.107012037564799</v>
      </c>
      <c r="H792" s="1">
        <v>2.1618762401234001E-2</v>
      </c>
      <c r="I792" s="1">
        <v>0.69537251998301797</v>
      </c>
      <c r="J792" s="50">
        <v>0.116636498007142</v>
      </c>
      <c r="N792" s="21"/>
      <c r="R792" s="21"/>
    </row>
    <row r="793" spans="1:18">
      <c r="A793" s="7" t="s">
        <v>154</v>
      </c>
      <c r="B793" t="s">
        <v>68</v>
      </c>
      <c r="C793" t="s">
        <v>25</v>
      </c>
      <c r="D793" t="s">
        <v>26</v>
      </c>
      <c r="E793" s="1">
        <v>3.1931441994571198E-3</v>
      </c>
      <c r="F793" s="1">
        <v>4.0973880625351798E-4</v>
      </c>
      <c r="G793" s="1">
        <v>3.8719253956530498E-3</v>
      </c>
      <c r="H793" s="1">
        <v>1.2726145885298299E-3</v>
      </c>
      <c r="I793" s="1">
        <v>7.0650695951101697E-3</v>
      </c>
      <c r="J793" s="50">
        <v>1.68235339478335E-3</v>
      </c>
      <c r="N793" s="21"/>
      <c r="R793" s="21"/>
    </row>
    <row r="794" spans="1:18">
      <c r="A794" s="7" t="s">
        <v>154</v>
      </c>
      <c r="B794" t="s">
        <v>68</v>
      </c>
      <c r="C794" t="s">
        <v>22</v>
      </c>
      <c r="D794" t="s">
        <v>23</v>
      </c>
      <c r="E794" s="1">
        <v>1.5129550327542001</v>
      </c>
      <c r="F794" s="1">
        <v>6.6208025717215305E-2</v>
      </c>
      <c r="G794" s="1">
        <v>1.5926362420871301</v>
      </c>
      <c r="H794" s="1">
        <v>6.2438772800650202E-2</v>
      </c>
      <c r="I794" s="1">
        <v>3.1055912748413301</v>
      </c>
      <c r="J794" s="50">
        <v>0.12864679851786601</v>
      </c>
      <c r="N794" s="21"/>
      <c r="R794" s="21"/>
    </row>
    <row r="795" spans="1:18">
      <c r="A795" s="7" t="s">
        <v>155</v>
      </c>
      <c r="B795" t="s">
        <v>68</v>
      </c>
      <c r="C795" t="s">
        <v>2</v>
      </c>
      <c r="D795" t="s">
        <v>3</v>
      </c>
      <c r="E795" s="1">
        <v>6.4353807797940102E-2</v>
      </c>
      <c r="F795" s="1">
        <v>6.7464615458987201E-2</v>
      </c>
      <c r="G795" s="1">
        <v>1.32474213606299E-2</v>
      </c>
      <c r="H795" s="1">
        <v>8.7352519478931905E-3</v>
      </c>
      <c r="I795" s="1">
        <v>7.7601229158569901E-2</v>
      </c>
      <c r="J795" s="50">
        <v>7.6199867406880298E-2</v>
      </c>
      <c r="N795" s="21"/>
      <c r="R795" s="21"/>
    </row>
    <row r="796" spans="1:18">
      <c r="A796" s="7" t="s">
        <v>155</v>
      </c>
      <c r="B796" t="s">
        <v>68</v>
      </c>
      <c r="C796" t="s">
        <v>4</v>
      </c>
      <c r="D796" t="s">
        <v>5</v>
      </c>
      <c r="E796" s="1">
        <v>0</v>
      </c>
      <c r="F796" s="1">
        <v>0</v>
      </c>
      <c r="G796" s="1">
        <v>0</v>
      </c>
      <c r="H796" s="1">
        <v>0</v>
      </c>
      <c r="I796" s="1">
        <v>0</v>
      </c>
      <c r="J796" s="50">
        <v>0</v>
      </c>
      <c r="N796" s="21"/>
      <c r="R796" s="21"/>
    </row>
    <row r="797" spans="1:18">
      <c r="A797" s="7" t="s">
        <v>155</v>
      </c>
      <c r="B797" t="s">
        <v>68</v>
      </c>
      <c r="C797" t="s">
        <v>6</v>
      </c>
      <c r="D797" t="s">
        <v>7</v>
      </c>
      <c r="E797" s="1">
        <v>0.26041158323955899</v>
      </c>
      <c r="F797" s="1">
        <v>0.57189095896898701</v>
      </c>
      <c r="G797" s="1">
        <v>5.8346307973853498E-2</v>
      </c>
      <c r="H797" s="1">
        <v>9.3185064755842206E-2</v>
      </c>
      <c r="I797" s="1">
        <v>0.31875789121341203</v>
      </c>
      <c r="J797" s="50">
        <v>0.66507602372482899</v>
      </c>
      <c r="N797" s="21"/>
      <c r="R797" s="21"/>
    </row>
    <row r="798" spans="1:18">
      <c r="A798" s="7" t="s">
        <v>155</v>
      </c>
      <c r="B798" t="s">
        <v>68</v>
      </c>
      <c r="C798" t="s">
        <v>8</v>
      </c>
      <c r="D798" t="s">
        <v>9</v>
      </c>
      <c r="E798" s="1">
        <v>0.39865963817678202</v>
      </c>
      <c r="F798" s="1">
        <v>0.47793673177385498</v>
      </c>
      <c r="G798" s="1">
        <v>0.57630557064237697</v>
      </c>
      <c r="H798" s="1">
        <v>0.53363908136328797</v>
      </c>
      <c r="I798" s="1">
        <v>0.97496520881915905</v>
      </c>
      <c r="J798" s="50">
        <v>1.01157581313714</v>
      </c>
      <c r="N798" s="21"/>
      <c r="R798" s="21"/>
    </row>
    <row r="799" spans="1:18">
      <c r="A799" s="7" t="s">
        <v>155</v>
      </c>
      <c r="B799" t="s">
        <v>68</v>
      </c>
      <c r="C799" t="s">
        <v>10</v>
      </c>
      <c r="D799" t="s">
        <v>11</v>
      </c>
      <c r="E799" s="1">
        <v>8.2308322902614698E-3</v>
      </c>
      <c r="F799" s="1">
        <v>4.4433846934223897E-3</v>
      </c>
      <c r="G799" s="1">
        <v>8.8681122153221707E-3</v>
      </c>
      <c r="H799" s="1">
        <v>5.10933762492243E-3</v>
      </c>
      <c r="I799" s="1">
        <v>1.7098944505583601E-2</v>
      </c>
      <c r="J799" s="50">
        <v>9.5527223183448206E-3</v>
      </c>
      <c r="N799" s="21"/>
      <c r="R799" s="21"/>
    </row>
    <row r="800" spans="1:18">
      <c r="A800" s="7" t="s">
        <v>155</v>
      </c>
      <c r="B800" t="s">
        <v>68</v>
      </c>
      <c r="C800" t="s">
        <v>12</v>
      </c>
      <c r="D800" t="s">
        <v>13</v>
      </c>
      <c r="E800" s="1">
        <v>0.13721733464470401</v>
      </c>
      <c r="F800" s="1">
        <v>1.9901961843337701E-2</v>
      </c>
      <c r="G800" s="1">
        <v>1.05392151826418E-2</v>
      </c>
      <c r="H800" s="1">
        <v>1.9757396327902302E-3</v>
      </c>
      <c r="I800" s="1">
        <v>0.14775654982734601</v>
      </c>
      <c r="J800" s="50">
        <v>2.18777014761279E-2</v>
      </c>
      <c r="N800" s="21"/>
      <c r="R800" s="21"/>
    </row>
    <row r="801" spans="1:18">
      <c r="A801" s="7" t="s">
        <v>155</v>
      </c>
      <c r="B801" t="s">
        <v>68</v>
      </c>
      <c r="C801" t="s">
        <v>14</v>
      </c>
      <c r="D801" t="s">
        <v>15</v>
      </c>
      <c r="E801" s="1">
        <v>2.32975130559505E-2</v>
      </c>
      <c r="F801" s="1">
        <v>2.4713517080909599E-2</v>
      </c>
      <c r="G801" s="1">
        <v>0.13566343182623899</v>
      </c>
      <c r="H801" s="1">
        <v>8.5254567036211301E-2</v>
      </c>
      <c r="I801" s="1">
        <v>0.15896094488218901</v>
      </c>
      <c r="J801" s="50">
        <v>0.109968084117121</v>
      </c>
      <c r="N801" s="21"/>
      <c r="R801" s="21"/>
    </row>
    <row r="802" spans="1:18">
      <c r="A802" s="7" t="s">
        <v>155</v>
      </c>
      <c r="B802" t="s">
        <v>68</v>
      </c>
      <c r="C802" t="s">
        <v>16</v>
      </c>
      <c r="D802" t="s">
        <v>17</v>
      </c>
      <c r="E802" s="1">
        <v>6.1203440392506296</v>
      </c>
      <c r="F802" s="1">
        <v>0.80766256740654696</v>
      </c>
      <c r="G802" s="1">
        <v>0.57963377870323896</v>
      </c>
      <c r="H802" s="1">
        <v>6.4900793729359293E-2</v>
      </c>
      <c r="I802" s="1">
        <v>6.6999778179538696</v>
      </c>
      <c r="J802" s="50">
        <v>0.87256336113590605</v>
      </c>
      <c r="N802" s="21"/>
      <c r="R802" s="21"/>
    </row>
    <row r="803" spans="1:18">
      <c r="A803" s="7" t="s">
        <v>155</v>
      </c>
      <c r="B803" t="s">
        <v>68</v>
      </c>
      <c r="C803" t="s">
        <v>18</v>
      </c>
      <c r="D803" t="s">
        <v>19</v>
      </c>
      <c r="E803" s="1">
        <v>9.1882553283285997</v>
      </c>
      <c r="F803" s="1">
        <v>0.59739421531158099</v>
      </c>
      <c r="G803" s="1">
        <v>11.6959653874625</v>
      </c>
      <c r="H803" s="1">
        <v>1.88042222577207</v>
      </c>
      <c r="I803" s="1">
        <v>20.884220715791098</v>
      </c>
      <c r="J803" s="50">
        <v>2.4778164410836498</v>
      </c>
      <c r="N803" s="21"/>
      <c r="R803" s="21"/>
    </row>
    <row r="804" spans="1:18">
      <c r="A804" s="7" t="s">
        <v>155</v>
      </c>
      <c r="B804" t="s">
        <v>68</v>
      </c>
      <c r="C804" t="s">
        <v>20</v>
      </c>
      <c r="D804" t="s">
        <v>21</v>
      </c>
      <c r="E804" s="1">
        <v>0.28738102099600599</v>
      </c>
      <c r="F804" s="1">
        <v>4.5817400045330699E-2</v>
      </c>
      <c r="G804" s="1">
        <v>4.8757114222057099E-2</v>
      </c>
      <c r="H804" s="1">
        <v>9.7904400811457508E-3</v>
      </c>
      <c r="I804" s="1">
        <v>0.33613813521806302</v>
      </c>
      <c r="J804" s="50">
        <v>5.5607840126476397E-2</v>
      </c>
      <c r="N804" s="21"/>
      <c r="R804" s="21"/>
    </row>
    <row r="805" spans="1:18">
      <c r="A805" s="7" t="s">
        <v>155</v>
      </c>
      <c r="B805" t="s">
        <v>68</v>
      </c>
      <c r="C805" t="s">
        <v>25</v>
      </c>
      <c r="D805" t="s">
        <v>26</v>
      </c>
      <c r="E805" s="1">
        <v>2.4921835972000401E-3</v>
      </c>
      <c r="F805" s="1">
        <v>3.7143885527659502E-4</v>
      </c>
      <c r="G805" s="1">
        <v>9.5185552718552002E-2</v>
      </c>
      <c r="H805" s="1">
        <v>1.17472683704593E-2</v>
      </c>
      <c r="I805" s="1">
        <v>9.7677736315752106E-2</v>
      </c>
      <c r="J805" s="50">
        <v>1.21187072257359E-2</v>
      </c>
      <c r="N805" s="21"/>
      <c r="R805" s="21"/>
    </row>
    <row r="806" spans="1:18">
      <c r="A806" s="7" t="s">
        <v>155</v>
      </c>
      <c r="B806" t="s">
        <v>68</v>
      </c>
      <c r="C806" t="s">
        <v>22</v>
      </c>
      <c r="D806" t="s">
        <v>23</v>
      </c>
      <c r="E806" s="1">
        <v>1.40187325678457</v>
      </c>
      <c r="F806" s="1">
        <v>5.8699540628768802E-2</v>
      </c>
      <c r="G806" s="1">
        <v>2.4003800683530399</v>
      </c>
      <c r="H806" s="1">
        <v>8.8273295888419798E-2</v>
      </c>
      <c r="I806" s="1">
        <v>3.8022533251376101</v>
      </c>
      <c r="J806" s="50">
        <v>0.14697283651718901</v>
      </c>
      <c r="N806" s="21"/>
      <c r="R806" s="21"/>
    </row>
    <row r="807" spans="1:18">
      <c r="A807" s="7" t="s">
        <v>156</v>
      </c>
      <c r="B807" t="s">
        <v>68</v>
      </c>
      <c r="C807" t="s">
        <v>2</v>
      </c>
      <c r="D807" t="s">
        <v>3</v>
      </c>
      <c r="E807" s="1">
        <v>0.91781578249043205</v>
      </c>
      <c r="F807" s="1">
        <v>0.94483734205669101</v>
      </c>
      <c r="G807" s="1">
        <v>0.81239201427004304</v>
      </c>
      <c r="H807" s="1">
        <v>0.63121128165823104</v>
      </c>
      <c r="I807" s="1">
        <v>1.7302077967604801</v>
      </c>
      <c r="J807" s="50">
        <v>1.57604862371492</v>
      </c>
      <c r="N807" s="21"/>
      <c r="R807" s="21"/>
    </row>
    <row r="808" spans="1:18">
      <c r="A808" s="7" t="s">
        <v>156</v>
      </c>
      <c r="B808" t="s">
        <v>68</v>
      </c>
      <c r="C808" t="s">
        <v>4</v>
      </c>
      <c r="D808" t="s">
        <v>5</v>
      </c>
      <c r="E808" s="1">
        <v>0</v>
      </c>
      <c r="F808" s="1">
        <v>0</v>
      </c>
      <c r="G808" s="1">
        <v>0</v>
      </c>
      <c r="H808" s="1">
        <v>0</v>
      </c>
      <c r="I808" s="1">
        <v>0</v>
      </c>
      <c r="J808" s="50">
        <v>0</v>
      </c>
      <c r="N808" s="21"/>
      <c r="R808" s="21"/>
    </row>
    <row r="809" spans="1:18">
      <c r="A809" s="7" t="s">
        <v>156</v>
      </c>
      <c r="B809" t="s">
        <v>68</v>
      </c>
      <c r="C809" t="s">
        <v>6</v>
      </c>
      <c r="D809" t="s">
        <v>7</v>
      </c>
      <c r="E809" s="1">
        <v>25.679614300176201</v>
      </c>
      <c r="F809" s="1">
        <v>55.129866755962901</v>
      </c>
      <c r="G809" s="1">
        <v>4.88286421326743</v>
      </c>
      <c r="H809" s="1">
        <v>8.2559848735717107</v>
      </c>
      <c r="I809" s="1">
        <v>30.562478513443601</v>
      </c>
      <c r="J809" s="50">
        <v>63.385851629534599</v>
      </c>
      <c r="N809" s="21"/>
      <c r="R809" s="21"/>
    </row>
    <row r="810" spans="1:18">
      <c r="A810" s="7" t="s">
        <v>156</v>
      </c>
      <c r="B810" t="s">
        <v>68</v>
      </c>
      <c r="C810" t="s">
        <v>8</v>
      </c>
      <c r="D810" t="s">
        <v>9</v>
      </c>
      <c r="E810" s="1">
        <v>4.2186494087270097</v>
      </c>
      <c r="F810" s="1">
        <v>4.7396019228217003</v>
      </c>
      <c r="G810" s="1">
        <v>10.4924264443308</v>
      </c>
      <c r="H810" s="1">
        <v>8.6783751299731797</v>
      </c>
      <c r="I810" s="1">
        <v>14.7110758530578</v>
      </c>
      <c r="J810" s="50">
        <v>13.4179770527949</v>
      </c>
      <c r="N810" s="21"/>
      <c r="R810" s="21"/>
    </row>
    <row r="811" spans="1:18">
      <c r="A811" s="7" t="s">
        <v>156</v>
      </c>
      <c r="B811" t="s">
        <v>68</v>
      </c>
      <c r="C811" t="s">
        <v>10</v>
      </c>
      <c r="D811" t="s">
        <v>11</v>
      </c>
      <c r="E811" s="1">
        <v>0.12857381409249699</v>
      </c>
      <c r="F811" s="1">
        <v>8.51540292633583E-2</v>
      </c>
      <c r="G811" s="1">
        <v>0.97815343563107404</v>
      </c>
      <c r="H811" s="1">
        <v>1.07161391222021</v>
      </c>
      <c r="I811" s="1">
        <v>1.1067272497235701</v>
      </c>
      <c r="J811" s="50">
        <v>1.1567679414835701</v>
      </c>
      <c r="N811" s="21"/>
      <c r="R811" s="21"/>
    </row>
    <row r="812" spans="1:18">
      <c r="A812" s="7" t="s">
        <v>156</v>
      </c>
      <c r="B812" t="s">
        <v>68</v>
      </c>
      <c r="C812" t="s">
        <v>12</v>
      </c>
      <c r="D812" t="s">
        <v>13</v>
      </c>
      <c r="E812" s="1">
        <v>1.7831266149501299</v>
      </c>
      <c r="F812" s="1">
        <v>0.25899558258698602</v>
      </c>
      <c r="G812" s="1">
        <v>0.81128671244877104</v>
      </c>
      <c r="H812" s="1">
        <v>0.15135747693304599</v>
      </c>
      <c r="I812" s="1">
        <v>2.5944133273988998</v>
      </c>
      <c r="J812" s="50">
        <v>0.41035305952003198</v>
      </c>
      <c r="N812" s="21"/>
      <c r="R812" s="21"/>
    </row>
    <row r="813" spans="1:18">
      <c r="A813" s="7" t="s">
        <v>156</v>
      </c>
      <c r="B813" t="s">
        <v>68</v>
      </c>
      <c r="C813" t="s">
        <v>14</v>
      </c>
      <c r="D813" t="s">
        <v>15</v>
      </c>
      <c r="E813" s="1">
        <v>0.13950239550478599</v>
      </c>
      <c r="F813" s="1">
        <v>0.15454781511797999</v>
      </c>
      <c r="G813" s="1">
        <v>1.3452543372497101</v>
      </c>
      <c r="H813" s="1">
        <v>0.83089950208646401</v>
      </c>
      <c r="I813" s="1">
        <v>1.4847567327544999</v>
      </c>
      <c r="J813" s="50">
        <v>0.98544731720444401</v>
      </c>
      <c r="N813" s="21"/>
      <c r="R813" s="21"/>
    </row>
    <row r="814" spans="1:18">
      <c r="A814" s="7" t="s">
        <v>156</v>
      </c>
      <c r="B814" t="s">
        <v>68</v>
      </c>
      <c r="C814" t="s">
        <v>16</v>
      </c>
      <c r="D814" t="s">
        <v>17</v>
      </c>
      <c r="E814" s="1">
        <v>26.8950169480722</v>
      </c>
      <c r="F814" s="1">
        <v>3.71608262222979</v>
      </c>
      <c r="G814" s="1">
        <v>4.1234325039855797</v>
      </c>
      <c r="H814" s="1">
        <v>0.56327451493092495</v>
      </c>
      <c r="I814" s="1">
        <v>31.018449452057801</v>
      </c>
      <c r="J814" s="50">
        <v>4.2793571371607104</v>
      </c>
      <c r="N814" s="21"/>
      <c r="R814" s="21"/>
    </row>
    <row r="815" spans="1:18">
      <c r="A815" s="7" t="s">
        <v>156</v>
      </c>
      <c r="B815" t="s">
        <v>68</v>
      </c>
      <c r="C815" t="s">
        <v>18</v>
      </c>
      <c r="D815" t="s">
        <v>19</v>
      </c>
      <c r="E815" s="1">
        <v>39.721441107012801</v>
      </c>
      <c r="F815" s="1">
        <v>2.5835976182213898</v>
      </c>
      <c r="G815" s="1">
        <v>6.0623790922249299</v>
      </c>
      <c r="H815" s="1">
        <v>0.98244673538279204</v>
      </c>
      <c r="I815" s="1">
        <v>45.783820199237702</v>
      </c>
      <c r="J815" s="50">
        <v>3.5660443536041799</v>
      </c>
      <c r="N815" s="21"/>
      <c r="R815" s="21"/>
    </row>
    <row r="816" spans="1:18">
      <c r="A816" s="7" t="s">
        <v>156</v>
      </c>
      <c r="B816" t="s">
        <v>68</v>
      </c>
      <c r="C816" t="s">
        <v>20</v>
      </c>
      <c r="D816" t="s">
        <v>21</v>
      </c>
      <c r="E816" s="1">
        <v>3.5034147672098399</v>
      </c>
      <c r="F816" s="1">
        <v>0.55591667120196597</v>
      </c>
      <c r="G816" s="1">
        <v>0.39348817592711799</v>
      </c>
      <c r="H816" s="1">
        <v>7.9006125628800106E-2</v>
      </c>
      <c r="I816" s="1">
        <v>3.89690294313696</v>
      </c>
      <c r="J816" s="50">
        <v>0.63492279683076602</v>
      </c>
      <c r="N816" s="21"/>
      <c r="R816" s="21"/>
    </row>
    <row r="817" spans="1:18">
      <c r="A817" s="7" t="s">
        <v>156</v>
      </c>
      <c r="B817" t="s">
        <v>68</v>
      </c>
      <c r="C817" t="s">
        <v>25</v>
      </c>
      <c r="D817" t="s">
        <v>26</v>
      </c>
      <c r="E817" s="1">
        <v>1.37333319208599E-2</v>
      </c>
      <c r="F817" s="1">
        <v>2.02500287008135E-3</v>
      </c>
      <c r="G817" s="1">
        <v>0.16951713721049599</v>
      </c>
      <c r="H817" s="1">
        <v>2.4712815303759999E-2</v>
      </c>
      <c r="I817" s="1">
        <v>0.18325046913135501</v>
      </c>
      <c r="J817" s="50">
        <v>2.6737818173841299E-2</v>
      </c>
      <c r="N817" s="21"/>
      <c r="R817" s="21"/>
    </row>
    <row r="818" spans="1:18">
      <c r="A818" s="7" t="s">
        <v>156</v>
      </c>
      <c r="B818" t="s">
        <v>68</v>
      </c>
      <c r="C818" t="s">
        <v>22</v>
      </c>
      <c r="D818" t="s">
        <v>23</v>
      </c>
      <c r="E818" s="1">
        <v>8.1472995478028096</v>
      </c>
      <c r="F818" s="1">
        <v>0.34061967136105398</v>
      </c>
      <c r="G818" s="1">
        <v>8.2756705633299994</v>
      </c>
      <c r="H818" s="1">
        <v>0.29791290359256101</v>
      </c>
      <c r="I818" s="1">
        <v>16.422970111132798</v>
      </c>
      <c r="J818" s="50">
        <v>0.63853257495361504</v>
      </c>
      <c r="N818" s="21"/>
      <c r="R818" s="21"/>
    </row>
    <row r="819" spans="1:18">
      <c r="A819" s="7" t="s">
        <v>157</v>
      </c>
      <c r="B819" t="s">
        <v>68</v>
      </c>
      <c r="C819" t="s">
        <v>2</v>
      </c>
      <c r="D819" t="s">
        <v>3</v>
      </c>
      <c r="E819" s="1">
        <v>0.72072033526593504</v>
      </c>
      <c r="F819" s="1">
        <v>0.75501962342361895</v>
      </c>
      <c r="G819" s="1">
        <v>0.64359100991292795</v>
      </c>
      <c r="H819" s="1">
        <v>0.49228114040918303</v>
      </c>
      <c r="I819" s="1">
        <v>1.36431134517886</v>
      </c>
      <c r="J819" s="50">
        <v>1.2473007638328</v>
      </c>
      <c r="N819" s="21"/>
      <c r="R819" s="21"/>
    </row>
    <row r="820" spans="1:18">
      <c r="A820" s="7" t="s">
        <v>157</v>
      </c>
      <c r="B820" t="s">
        <v>68</v>
      </c>
      <c r="C820" t="s">
        <v>4</v>
      </c>
      <c r="D820" t="s">
        <v>5</v>
      </c>
      <c r="E820" s="1">
        <v>0</v>
      </c>
      <c r="F820" s="1">
        <v>0</v>
      </c>
      <c r="G820" s="1">
        <v>1.1672482421439501</v>
      </c>
      <c r="H820" s="1">
        <v>21.8419186045464</v>
      </c>
      <c r="I820" s="1">
        <v>1.1672482421439501</v>
      </c>
      <c r="J820" s="50">
        <v>21.8419186045464</v>
      </c>
      <c r="N820" s="21"/>
      <c r="R820" s="21"/>
    </row>
    <row r="821" spans="1:18">
      <c r="A821" s="7" t="s">
        <v>157</v>
      </c>
      <c r="B821" t="s">
        <v>68</v>
      </c>
      <c r="C821" t="s">
        <v>6</v>
      </c>
      <c r="D821" t="s">
        <v>7</v>
      </c>
      <c r="E821" s="1">
        <v>1.71687497038017</v>
      </c>
      <c r="F821" s="1">
        <v>3.8039686605848502</v>
      </c>
      <c r="G821" s="1">
        <v>8.8852118222798506E-3</v>
      </c>
      <c r="H821" s="1">
        <v>1.9686615989022101E-2</v>
      </c>
      <c r="I821" s="1">
        <v>1.72576018220245</v>
      </c>
      <c r="J821" s="50">
        <v>3.8236552765738701</v>
      </c>
      <c r="N821" s="21"/>
      <c r="R821" s="21"/>
    </row>
    <row r="822" spans="1:18">
      <c r="A822" s="7" t="s">
        <v>157</v>
      </c>
      <c r="B822" t="s">
        <v>68</v>
      </c>
      <c r="C822" t="s">
        <v>8</v>
      </c>
      <c r="D822" t="s">
        <v>9</v>
      </c>
      <c r="E822" s="1">
        <v>2.1424113241860798</v>
      </c>
      <c r="F822" s="1">
        <v>2.3220138673596602</v>
      </c>
      <c r="G822" s="1">
        <v>1.0679518277942699</v>
      </c>
      <c r="H822" s="1">
        <v>0.67422869285726506</v>
      </c>
      <c r="I822" s="1">
        <v>3.2103631519803502</v>
      </c>
      <c r="J822" s="50">
        <v>2.9962425602169298</v>
      </c>
      <c r="N822" s="21"/>
      <c r="R822" s="21"/>
    </row>
    <row r="823" spans="1:18">
      <c r="A823" s="7" t="s">
        <v>157</v>
      </c>
      <c r="B823" t="s">
        <v>68</v>
      </c>
      <c r="C823" t="s">
        <v>10</v>
      </c>
      <c r="D823" t="s">
        <v>11</v>
      </c>
      <c r="E823" s="1">
        <v>8.8972847717126297E-2</v>
      </c>
      <c r="F823" s="1">
        <v>5.4522405382639201E-2</v>
      </c>
      <c r="G823" s="1">
        <v>0.40342333960284898</v>
      </c>
      <c r="H823" s="1">
        <v>0.45817295984404599</v>
      </c>
      <c r="I823" s="1">
        <v>0.49239618731997498</v>
      </c>
      <c r="J823" s="50">
        <v>0.51269536522668502</v>
      </c>
      <c r="N823" s="21"/>
      <c r="R823" s="21"/>
    </row>
    <row r="824" spans="1:18">
      <c r="A824" s="7" t="s">
        <v>157</v>
      </c>
      <c r="B824" t="s">
        <v>68</v>
      </c>
      <c r="C824" t="s">
        <v>12</v>
      </c>
      <c r="D824" t="s">
        <v>13</v>
      </c>
      <c r="E824" s="1">
        <v>1.46195900612928</v>
      </c>
      <c r="F824" s="1">
        <v>0.21726683114105599</v>
      </c>
      <c r="G824" s="1">
        <v>0.38672772029373798</v>
      </c>
      <c r="H824" s="1">
        <v>7.0285996544542595E-2</v>
      </c>
      <c r="I824" s="1">
        <v>1.84868672642301</v>
      </c>
      <c r="J824" s="50">
        <v>0.28755282768559898</v>
      </c>
      <c r="N824" s="21"/>
      <c r="R824" s="21"/>
    </row>
    <row r="825" spans="1:18">
      <c r="A825" s="7" t="s">
        <v>157</v>
      </c>
      <c r="B825" t="s">
        <v>68</v>
      </c>
      <c r="C825" t="s">
        <v>14</v>
      </c>
      <c r="D825" t="s">
        <v>15</v>
      </c>
      <c r="E825" s="1">
        <v>0.14249649349833199</v>
      </c>
      <c r="F825" s="1">
        <v>0.15379392255282501</v>
      </c>
      <c r="G825" s="1">
        <v>0.75763406477881701</v>
      </c>
      <c r="H825" s="1">
        <v>0.455224147499106</v>
      </c>
      <c r="I825" s="1">
        <v>0.90013055827714905</v>
      </c>
      <c r="J825" s="50">
        <v>0.60901807005193098</v>
      </c>
      <c r="N825" s="21"/>
      <c r="R825" s="21"/>
    </row>
    <row r="826" spans="1:18">
      <c r="A826" s="7" t="s">
        <v>157</v>
      </c>
      <c r="B826" t="s">
        <v>68</v>
      </c>
      <c r="C826" t="s">
        <v>16</v>
      </c>
      <c r="D826" t="s">
        <v>17</v>
      </c>
      <c r="E826" s="1">
        <v>19.868733305967101</v>
      </c>
      <c r="F826" s="1">
        <v>2.8246102298745601</v>
      </c>
      <c r="G826" s="1">
        <v>2.8210053961639501</v>
      </c>
      <c r="H826" s="1">
        <v>0.481846250814151</v>
      </c>
      <c r="I826" s="1">
        <v>22.689738702131098</v>
      </c>
      <c r="J826" s="50">
        <v>3.30645648068871</v>
      </c>
      <c r="N826" s="21"/>
      <c r="R826" s="21"/>
    </row>
    <row r="827" spans="1:18">
      <c r="A827" s="7" t="s">
        <v>157</v>
      </c>
      <c r="B827" t="s">
        <v>68</v>
      </c>
      <c r="C827" t="s">
        <v>18</v>
      </c>
      <c r="D827" t="s">
        <v>19</v>
      </c>
      <c r="E827" s="1">
        <v>36.833262164649902</v>
      </c>
      <c r="F827" s="1">
        <v>2.4296004232567499</v>
      </c>
      <c r="G827" s="1">
        <v>40.771479666036299</v>
      </c>
      <c r="H827" s="1">
        <v>6.8482888788122098</v>
      </c>
      <c r="I827" s="1">
        <v>77.604741830686194</v>
      </c>
      <c r="J827" s="50">
        <v>9.2778893020689601</v>
      </c>
      <c r="N827" s="21"/>
      <c r="R827" s="21"/>
    </row>
    <row r="828" spans="1:18">
      <c r="A828" s="7" t="s">
        <v>157</v>
      </c>
      <c r="B828" t="s">
        <v>68</v>
      </c>
      <c r="C828" t="s">
        <v>20</v>
      </c>
      <c r="D828" t="s">
        <v>21</v>
      </c>
      <c r="E828" s="1">
        <v>2.4808685463059699</v>
      </c>
      <c r="F828" s="1">
        <v>0.40015177784479999</v>
      </c>
      <c r="G828" s="1">
        <v>0.416527070916208</v>
      </c>
      <c r="H828" s="1">
        <v>8.4059736976175303E-2</v>
      </c>
      <c r="I828" s="1">
        <v>2.89739561722218</v>
      </c>
      <c r="J828" s="50">
        <v>0.48421151482097502</v>
      </c>
      <c r="N828" s="21"/>
      <c r="R828" s="21"/>
    </row>
    <row r="829" spans="1:18">
      <c r="A829" s="7" t="s">
        <v>157</v>
      </c>
      <c r="B829" t="s">
        <v>68</v>
      </c>
      <c r="C829" t="s">
        <v>25</v>
      </c>
      <c r="D829" t="s">
        <v>26</v>
      </c>
      <c r="E829" s="1">
        <v>8.7262496772358301E-3</v>
      </c>
      <c r="F829" s="1">
        <v>1.1544995873161901E-3</v>
      </c>
      <c r="G829" s="1">
        <v>1.10078567697523E-3</v>
      </c>
      <c r="H829" s="1">
        <v>3.0716746225887398E-4</v>
      </c>
      <c r="I829" s="1">
        <v>9.8270353542110594E-3</v>
      </c>
      <c r="J829" s="50">
        <v>1.46166704957506E-3</v>
      </c>
      <c r="N829" s="21"/>
      <c r="R829" s="21"/>
    </row>
    <row r="830" spans="1:18">
      <c r="A830" s="7" t="s">
        <v>157</v>
      </c>
      <c r="B830" t="s">
        <v>68</v>
      </c>
      <c r="C830" t="s">
        <v>22</v>
      </c>
      <c r="D830" t="s">
        <v>23</v>
      </c>
      <c r="E830" s="1">
        <v>5.7688276540167198</v>
      </c>
      <c r="F830" s="1">
        <v>0.25054155779945803</v>
      </c>
      <c r="G830" s="1">
        <v>4.9452855054230103</v>
      </c>
      <c r="H830" s="1">
        <v>0.19235852515353699</v>
      </c>
      <c r="I830" s="1">
        <v>10.7141131594397</v>
      </c>
      <c r="J830" s="50">
        <v>0.44290008295299499</v>
      </c>
      <c r="N830" s="21"/>
      <c r="R830" s="21"/>
    </row>
    <row r="831" spans="1:18">
      <c r="A831" s="7" t="s">
        <v>158</v>
      </c>
      <c r="B831" t="s">
        <v>68</v>
      </c>
      <c r="C831" t="s">
        <v>2</v>
      </c>
      <c r="D831" t="s">
        <v>3</v>
      </c>
      <c r="E831" s="1">
        <v>0.39842442432610298</v>
      </c>
      <c r="F831" s="1">
        <v>0.41108558696705</v>
      </c>
      <c r="G831" s="1">
        <v>0.20982634176382101</v>
      </c>
      <c r="H831" s="1">
        <v>0.20025390574138199</v>
      </c>
      <c r="I831" s="1">
        <v>0.60825076608992301</v>
      </c>
      <c r="J831" s="50">
        <v>0.61133949270843202</v>
      </c>
      <c r="N831" s="21"/>
      <c r="R831" s="21"/>
    </row>
    <row r="832" spans="1:18">
      <c r="A832" s="7" t="s">
        <v>158</v>
      </c>
      <c r="B832" t="s">
        <v>68</v>
      </c>
      <c r="C832" t="s">
        <v>4</v>
      </c>
      <c r="D832" t="s">
        <v>5</v>
      </c>
      <c r="E832" s="1">
        <v>0</v>
      </c>
      <c r="F832" s="1">
        <v>0</v>
      </c>
      <c r="G832" s="1">
        <v>1.00809828607569E-2</v>
      </c>
      <c r="H832" s="1">
        <v>0.17814628116185899</v>
      </c>
      <c r="I832" s="1">
        <v>1.00809828607569E-2</v>
      </c>
      <c r="J832" s="50">
        <v>0.17814628116185899</v>
      </c>
      <c r="N832" s="21"/>
      <c r="R832" s="21"/>
    </row>
    <row r="833" spans="1:18">
      <c r="A833" s="7" t="s">
        <v>158</v>
      </c>
      <c r="B833" t="s">
        <v>68</v>
      </c>
      <c r="C833" t="s">
        <v>6</v>
      </c>
      <c r="D833" t="s">
        <v>7</v>
      </c>
      <c r="E833" s="1">
        <v>4.5106786755502704</v>
      </c>
      <c r="F833" s="1">
        <v>9.9288826605475506</v>
      </c>
      <c r="G833" s="1">
        <v>0.387735024043321</v>
      </c>
      <c r="H833" s="1">
        <v>0.85980182583826703</v>
      </c>
      <c r="I833" s="1">
        <v>4.8984136995935899</v>
      </c>
      <c r="J833" s="50">
        <v>10.788684486385799</v>
      </c>
      <c r="N833" s="21"/>
      <c r="R833" s="21"/>
    </row>
    <row r="834" spans="1:18">
      <c r="A834" s="7" t="s">
        <v>158</v>
      </c>
      <c r="B834" t="s">
        <v>68</v>
      </c>
      <c r="C834" t="s">
        <v>8</v>
      </c>
      <c r="D834" t="s">
        <v>9</v>
      </c>
      <c r="E834" s="1">
        <v>1.36708641873277</v>
      </c>
      <c r="F834" s="1">
        <v>1.4137956558236</v>
      </c>
      <c r="G834" s="1">
        <v>3.9345988660738498</v>
      </c>
      <c r="H834" s="1">
        <v>2.8573134929133301</v>
      </c>
      <c r="I834" s="1">
        <v>5.30168528480662</v>
      </c>
      <c r="J834" s="50">
        <v>4.2711091487369304</v>
      </c>
      <c r="N834" s="21"/>
      <c r="R834" s="21"/>
    </row>
    <row r="835" spans="1:18">
      <c r="A835" s="7" t="s">
        <v>158</v>
      </c>
      <c r="B835" t="s">
        <v>68</v>
      </c>
      <c r="C835" t="s">
        <v>10</v>
      </c>
      <c r="D835" t="s">
        <v>11</v>
      </c>
      <c r="E835" s="1">
        <v>4.9430201453285298E-2</v>
      </c>
      <c r="F835" s="1">
        <v>3.0745797039315698E-2</v>
      </c>
      <c r="G835" s="1">
        <v>0.23418236368591799</v>
      </c>
      <c r="H835" s="1">
        <v>0.191467083547013</v>
      </c>
      <c r="I835" s="1">
        <v>0.28361256513920302</v>
      </c>
      <c r="J835" s="50">
        <v>0.22221288058632799</v>
      </c>
      <c r="N835" s="21"/>
      <c r="R835" s="21"/>
    </row>
    <row r="836" spans="1:18">
      <c r="A836" s="7" t="s">
        <v>158</v>
      </c>
      <c r="B836" t="s">
        <v>68</v>
      </c>
      <c r="C836" t="s">
        <v>12</v>
      </c>
      <c r="D836" t="s">
        <v>13</v>
      </c>
      <c r="E836" s="1">
        <v>0.853617302735032</v>
      </c>
      <c r="F836" s="1">
        <v>0.12521583365695399</v>
      </c>
      <c r="G836" s="1">
        <v>0.226753554775486</v>
      </c>
      <c r="H836" s="1">
        <v>4.2162543902980999E-2</v>
      </c>
      <c r="I836" s="1">
        <v>1.08037085751052</v>
      </c>
      <c r="J836" s="50">
        <v>0.16737837755993501</v>
      </c>
      <c r="N836" s="21"/>
      <c r="R836" s="21"/>
    </row>
    <row r="837" spans="1:18">
      <c r="A837" s="7" t="s">
        <v>158</v>
      </c>
      <c r="B837" t="s">
        <v>68</v>
      </c>
      <c r="C837" t="s">
        <v>14</v>
      </c>
      <c r="D837" t="s">
        <v>15</v>
      </c>
      <c r="E837" s="1">
        <v>8.8956429798244793E-2</v>
      </c>
      <c r="F837" s="1">
        <v>9.6731343848743795E-2</v>
      </c>
      <c r="G837" s="1">
        <v>4.3905560672206496</v>
      </c>
      <c r="H837" s="1">
        <v>2.72217838221394</v>
      </c>
      <c r="I837" s="1">
        <v>4.4795124970188898</v>
      </c>
      <c r="J837" s="50">
        <v>2.8189097260626799</v>
      </c>
      <c r="N837" s="21"/>
      <c r="R837" s="21"/>
    </row>
    <row r="838" spans="1:18">
      <c r="A838" s="7" t="s">
        <v>158</v>
      </c>
      <c r="B838" t="s">
        <v>68</v>
      </c>
      <c r="C838" t="s">
        <v>16</v>
      </c>
      <c r="D838" t="s">
        <v>17</v>
      </c>
      <c r="E838" s="1">
        <v>11.7117051188049</v>
      </c>
      <c r="F838" s="1">
        <v>1.6866304212952601</v>
      </c>
      <c r="G838" s="1">
        <v>2.5267715208414199</v>
      </c>
      <c r="H838" s="1">
        <v>0.366777713522141</v>
      </c>
      <c r="I838" s="1">
        <v>14.238476639646301</v>
      </c>
      <c r="J838" s="50">
        <v>2.0534081348174</v>
      </c>
      <c r="N838" s="21"/>
      <c r="R838" s="21"/>
    </row>
    <row r="839" spans="1:18">
      <c r="A839" s="7" t="s">
        <v>158</v>
      </c>
      <c r="B839" t="s">
        <v>68</v>
      </c>
      <c r="C839" t="s">
        <v>18</v>
      </c>
      <c r="D839" t="s">
        <v>19</v>
      </c>
      <c r="E839" s="1">
        <v>20.735863126778899</v>
      </c>
      <c r="F839" s="1">
        <v>1.34445894627542</v>
      </c>
      <c r="G839" s="1">
        <v>4.9343570979600404</v>
      </c>
      <c r="H839" s="1">
        <v>0.79691780634982301</v>
      </c>
      <c r="I839" s="1">
        <v>25.670220224738902</v>
      </c>
      <c r="J839" s="50">
        <v>2.1413767526252401</v>
      </c>
      <c r="N839" s="21"/>
      <c r="R839" s="21"/>
    </row>
    <row r="840" spans="1:18">
      <c r="A840" s="7" t="s">
        <v>158</v>
      </c>
      <c r="B840" t="s">
        <v>68</v>
      </c>
      <c r="C840" t="s">
        <v>20</v>
      </c>
      <c r="D840" t="s">
        <v>21</v>
      </c>
      <c r="E840" s="1">
        <v>1.29360588337572</v>
      </c>
      <c r="F840" s="1">
        <v>0.20562605240617601</v>
      </c>
      <c r="G840" s="1">
        <v>9.4204005306653293E-2</v>
      </c>
      <c r="H840" s="1">
        <v>1.8921741722464899E-2</v>
      </c>
      <c r="I840" s="1">
        <v>1.38780988868237</v>
      </c>
      <c r="J840" s="50">
        <v>0.22454779412864101</v>
      </c>
      <c r="N840" s="21"/>
      <c r="R840" s="21"/>
    </row>
    <row r="841" spans="1:18">
      <c r="A841" s="7" t="s">
        <v>158</v>
      </c>
      <c r="B841" t="s">
        <v>68</v>
      </c>
      <c r="C841" t="s">
        <v>25</v>
      </c>
      <c r="D841" t="s">
        <v>26</v>
      </c>
      <c r="E841" s="1">
        <v>3.9926332280283998E-3</v>
      </c>
      <c r="F841" s="1">
        <v>5.8231389707111096E-4</v>
      </c>
      <c r="G841" s="1">
        <v>9.2824801836395594E-3</v>
      </c>
      <c r="H841" s="1">
        <v>1.35100306285867E-3</v>
      </c>
      <c r="I841" s="1">
        <v>1.3275113411668E-2</v>
      </c>
      <c r="J841" s="50">
        <v>1.93331695992978E-3</v>
      </c>
      <c r="N841" s="21"/>
      <c r="R841" s="21"/>
    </row>
    <row r="842" spans="1:18">
      <c r="A842" s="7" t="s">
        <v>158</v>
      </c>
      <c r="B842" t="s">
        <v>68</v>
      </c>
      <c r="C842" t="s">
        <v>22</v>
      </c>
      <c r="D842" t="s">
        <v>23</v>
      </c>
      <c r="E842" s="1">
        <v>3.9175082928921099</v>
      </c>
      <c r="F842" s="1">
        <v>0.16428288181802</v>
      </c>
      <c r="G842" s="1">
        <v>4.4173334769247896</v>
      </c>
      <c r="H842" s="1">
        <v>0.15915017768888301</v>
      </c>
      <c r="I842" s="1">
        <v>8.3348417698169008</v>
      </c>
      <c r="J842" s="50">
        <v>0.32343305950690299</v>
      </c>
      <c r="N842" s="21"/>
      <c r="R842" s="21"/>
    </row>
    <row r="843" spans="1:18">
      <c r="A843" s="7" t="s">
        <v>159</v>
      </c>
      <c r="B843" t="s">
        <v>68</v>
      </c>
      <c r="C843" t="s">
        <v>2</v>
      </c>
      <c r="D843" t="s">
        <v>3</v>
      </c>
      <c r="E843" s="1">
        <v>0.57006049957293603</v>
      </c>
      <c r="F843" s="1">
        <v>0.59731005594797804</v>
      </c>
      <c r="G843" s="1">
        <v>0.46794238443597402</v>
      </c>
      <c r="H843" s="1">
        <v>0.40257602731389402</v>
      </c>
      <c r="I843" s="1">
        <v>1.0380028840089099</v>
      </c>
      <c r="J843" s="50">
        <v>0.99988608326187201</v>
      </c>
      <c r="N843" s="21"/>
      <c r="R843" s="21"/>
    </row>
    <row r="844" spans="1:18">
      <c r="A844" s="7" t="s">
        <v>159</v>
      </c>
      <c r="B844" t="s">
        <v>68</v>
      </c>
      <c r="C844" t="s">
        <v>4</v>
      </c>
      <c r="D844" t="s">
        <v>5</v>
      </c>
      <c r="E844" s="1">
        <v>0</v>
      </c>
      <c r="F844" s="1">
        <v>0</v>
      </c>
      <c r="G844" s="1">
        <v>3.9549696090112997E-3</v>
      </c>
      <c r="H844" s="1">
        <v>7.4258206723380904E-2</v>
      </c>
      <c r="I844" s="1">
        <v>3.9549696090112997E-3</v>
      </c>
      <c r="J844" s="50">
        <v>7.4258206723380904E-2</v>
      </c>
      <c r="N844" s="21"/>
      <c r="R844" s="21"/>
    </row>
    <row r="845" spans="1:18">
      <c r="A845" s="7" t="s">
        <v>159</v>
      </c>
      <c r="B845" t="s">
        <v>68</v>
      </c>
      <c r="C845" t="s">
        <v>6</v>
      </c>
      <c r="D845" t="s">
        <v>7</v>
      </c>
      <c r="E845" s="1">
        <v>2.1978621219830998</v>
      </c>
      <c r="F845" s="1">
        <v>4.6370224198180896</v>
      </c>
      <c r="G845" s="1">
        <v>7.2609262773485006E-2</v>
      </c>
      <c r="H845" s="1">
        <v>0.159627477299988</v>
      </c>
      <c r="I845" s="1">
        <v>2.2704713847565801</v>
      </c>
      <c r="J845" s="50">
        <v>4.7966498971180798</v>
      </c>
      <c r="N845" s="21"/>
      <c r="R845" s="21"/>
    </row>
    <row r="846" spans="1:18">
      <c r="A846" s="7" t="s">
        <v>159</v>
      </c>
      <c r="B846" t="s">
        <v>68</v>
      </c>
      <c r="C846" t="s">
        <v>8</v>
      </c>
      <c r="D846" t="s">
        <v>9</v>
      </c>
      <c r="E846" s="1">
        <v>1.2047802490497499</v>
      </c>
      <c r="F846" s="1">
        <v>1.43392809625231</v>
      </c>
      <c r="G846" s="1">
        <v>0.86149278831548004</v>
      </c>
      <c r="H846" s="1">
        <v>0.605531258128155</v>
      </c>
      <c r="I846" s="1">
        <v>2.0662730373652298</v>
      </c>
      <c r="J846" s="50">
        <v>2.0394593543804702</v>
      </c>
      <c r="N846" s="21"/>
      <c r="R846" s="21"/>
    </row>
    <row r="847" spans="1:18">
      <c r="A847" s="7" t="s">
        <v>159</v>
      </c>
      <c r="B847" t="s">
        <v>68</v>
      </c>
      <c r="C847" t="s">
        <v>10</v>
      </c>
      <c r="D847" t="s">
        <v>11</v>
      </c>
      <c r="E847" s="1">
        <v>4.6927789324381498E-2</v>
      </c>
      <c r="F847" s="1">
        <v>3.46662083093967E-2</v>
      </c>
      <c r="G847" s="1">
        <v>0.55954790590578196</v>
      </c>
      <c r="H847" s="1">
        <v>0.70248787856653505</v>
      </c>
      <c r="I847" s="1">
        <v>0.60647569523016398</v>
      </c>
      <c r="J847" s="50">
        <v>0.73715408687593098</v>
      </c>
      <c r="N847" s="21"/>
      <c r="R847" s="21"/>
    </row>
    <row r="848" spans="1:18">
      <c r="A848" s="7" t="s">
        <v>159</v>
      </c>
      <c r="B848" t="s">
        <v>68</v>
      </c>
      <c r="C848" t="s">
        <v>12</v>
      </c>
      <c r="D848" t="s">
        <v>13</v>
      </c>
      <c r="E848" s="1">
        <v>0.65834929330664005</v>
      </c>
      <c r="F848" s="1">
        <v>9.9567808737506605E-2</v>
      </c>
      <c r="G848" s="1">
        <v>0.26128330289517898</v>
      </c>
      <c r="H848" s="1">
        <v>4.6367432212740999E-2</v>
      </c>
      <c r="I848" s="1">
        <v>0.91963259620181903</v>
      </c>
      <c r="J848" s="50">
        <v>0.14593524095024801</v>
      </c>
      <c r="N848" s="21"/>
      <c r="R848" s="21"/>
    </row>
    <row r="849" spans="1:18">
      <c r="A849" s="7" t="s">
        <v>159</v>
      </c>
      <c r="B849" t="s">
        <v>68</v>
      </c>
      <c r="C849" t="s">
        <v>14</v>
      </c>
      <c r="D849" t="s">
        <v>15</v>
      </c>
      <c r="E849" s="1">
        <v>8.4718907353657197E-2</v>
      </c>
      <c r="F849" s="1">
        <v>9.0390765105846302E-2</v>
      </c>
      <c r="G849" s="1">
        <v>0.59697759124316896</v>
      </c>
      <c r="H849" s="1">
        <v>0.34836490549737698</v>
      </c>
      <c r="I849" s="1">
        <v>0.68169649859682602</v>
      </c>
      <c r="J849" s="50">
        <v>0.43875567060322301</v>
      </c>
      <c r="N849" s="21"/>
      <c r="R849" s="21"/>
    </row>
    <row r="850" spans="1:18">
      <c r="A850" s="7" t="s">
        <v>159</v>
      </c>
      <c r="B850" t="s">
        <v>68</v>
      </c>
      <c r="C850" t="s">
        <v>16</v>
      </c>
      <c r="D850" t="s">
        <v>17</v>
      </c>
      <c r="E850" s="1">
        <v>9.0958774608482997</v>
      </c>
      <c r="F850" s="1">
        <v>1.2713551738762601</v>
      </c>
      <c r="G850" s="1">
        <v>2.1378585541742101</v>
      </c>
      <c r="H850" s="1">
        <v>0.33335210365275703</v>
      </c>
      <c r="I850" s="1">
        <v>11.233736015022499</v>
      </c>
      <c r="J850" s="50">
        <v>1.6047072775290101</v>
      </c>
      <c r="N850" s="21"/>
      <c r="R850" s="21"/>
    </row>
    <row r="851" spans="1:18">
      <c r="A851" s="7" t="s">
        <v>159</v>
      </c>
      <c r="B851" t="s">
        <v>68</v>
      </c>
      <c r="C851" t="s">
        <v>18</v>
      </c>
      <c r="D851" t="s">
        <v>19</v>
      </c>
      <c r="E851" s="1">
        <v>23.4571766454489</v>
      </c>
      <c r="F851" s="1">
        <v>1.53624554517101</v>
      </c>
      <c r="G851" s="1">
        <v>38.231308784808597</v>
      </c>
      <c r="H851" s="1">
        <v>6.5888987751710699</v>
      </c>
      <c r="I851" s="1">
        <v>61.688485430257501</v>
      </c>
      <c r="J851" s="50">
        <v>8.1251443203420806</v>
      </c>
      <c r="N851" s="21"/>
      <c r="R851" s="21"/>
    </row>
    <row r="852" spans="1:18">
      <c r="A852" s="7" t="s">
        <v>159</v>
      </c>
      <c r="B852" t="s">
        <v>68</v>
      </c>
      <c r="C852" t="s">
        <v>20</v>
      </c>
      <c r="D852" t="s">
        <v>21</v>
      </c>
      <c r="E852" s="1">
        <v>1.23106601135396</v>
      </c>
      <c r="F852" s="1">
        <v>0.198808654003751</v>
      </c>
      <c r="G852" s="1">
        <v>0.50660844042102704</v>
      </c>
      <c r="H852" s="1">
        <v>0.10247270086140101</v>
      </c>
      <c r="I852" s="1">
        <v>1.73767445177499</v>
      </c>
      <c r="J852" s="50">
        <v>0.30128135486515201</v>
      </c>
      <c r="N852" s="21"/>
      <c r="R852" s="21"/>
    </row>
    <row r="853" spans="1:18">
      <c r="A853" s="7" t="s">
        <v>159</v>
      </c>
      <c r="B853" t="s">
        <v>68</v>
      </c>
      <c r="C853" t="s">
        <v>25</v>
      </c>
      <c r="D853" t="s">
        <v>26</v>
      </c>
      <c r="E853" s="1">
        <v>5.3299556871626496E-3</v>
      </c>
      <c r="F853" s="1">
        <v>6.5068151966501898E-4</v>
      </c>
      <c r="G853" s="1">
        <v>8.7212081522137098E-3</v>
      </c>
      <c r="H853" s="1">
        <v>3.22379512165639E-3</v>
      </c>
      <c r="I853" s="1">
        <v>1.40511638393764E-2</v>
      </c>
      <c r="J853" s="50">
        <v>3.87447664132141E-3</v>
      </c>
      <c r="N853" s="21"/>
      <c r="R853" s="21"/>
    </row>
    <row r="854" spans="1:18">
      <c r="A854" s="7" t="s">
        <v>159</v>
      </c>
      <c r="B854" t="s">
        <v>68</v>
      </c>
      <c r="C854" t="s">
        <v>22</v>
      </c>
      <c r="D854" t="s">
        <v>23</v>
      </c>
      <c r="E854" s="1">
        <v>3.90783209987889</v>
      </c>
      <c r="F854" s="1">
        <v>0.17236089960560799</v>
      </c>
      <c r="G854" s="1">
        <v>4.7287057078998203</v>
      </c>
      <c r="H854" s="1">
        <v>0.18573155513803599</v>
      </c>
      <c r="I854" s="1">
        <v>8.6365378077787103</v>
      </c>
      <c r="J854" s="50">
        <v>0.35809245474364398</v>
      </c>
      <c r="N854" s="21"/>
      <c r="R854" s="21"/>
    </row>
    <row r="855" spans="1:18">
      <c r="A855" s="7" t="s">
        <v>160</v>
      </c>
      <c r="B855" t="s">
        <v>68</v>
      </c>
      <c r="C855" t="s">
        <v>2</v>
      </c>
      <c r="D855" t="s">
        <v>3</v>
      </c>
      <c r="E855" s="1">
        <v>8.5773953157696398E-2</v>
      </c>
      <c r="F855" s="1">
        <v>8.8975409788732099E-2</v>
      </c>
      <c r="G855" s="1">
        <v>2.93390171100344E-2</v>
      </c>
      <c r="H855" s="1">
        <v>2.6550676162050799E-2</v>
      </c>
      <c r="I855" s="1">
        <v>0.115112970267731</v>
      </c>
      <c r="J855" s="50">
        <v>0.11552608595078299</v>
      </c>
      <c r="N855" s="21"/>
      <c r="R855" s="21"/>
    </row>
    <row r="856" spans="1:18">
      <c r="A856" s="7" t="s">
        <v>160</v>
      </c>
      <c r="B856" t="s">
        <v>68</v>
      </c>
      <c r="C856" t="s">
        <v>4</v>
      </c>
      <c r="D856" t="s">
        <v>5</v>
      </c>
      <c r="E856" s="1">
        <v>0</v>
      </c>
      <c r="F856" s="1">
        <v>0</v>
      </c>
      <c r="G856" s="1">
        <v>0</v>
      </c>
      <c r="H856" s="1">
        <v>0</v>
      </c>
      <c r="I856" s="1">
        <v>0</v>
      </c>
      <c r="J856" s="50">
        <v>0</v>
      </c>
      <c r="N856" s="21"/>
      <c r="R856" s="21"/>
    </row>
    <row r="857" spans="1:18">
      <c r="A857" s="7" t="s">
        <v>160</v>
      </c>
      <c r="B857" t="s">
        <v>68</v>
      </c>
      <c r="C857" t="s">
        <v>6</v>
      </c>
      <c r="D857" t="s">
        <v>7</v>
      </c>
      <c r="E857" s="1">
        <v>0.39317970144865899</v>
      </c>
      <c r="F857" s="1">
        <v>0.82522455243085102</v>
      </c>
      <c r="G857" s="1">
        <v>9.1289244284093393E-3</v>
      </c>
      <c r="H857" s="1">
        <v>1.94598261315597E-2</v>
      </c>
      <c r="I857" s="1">
        <v>0.402308625877068</v>
      </c>
      <c r="J857" s="50">
        <v>0.84468437856241096</v>
      </c>
      <c r="N857" s="21"/>
      <c r="R857" s="21"/>
    </row>
    <row r="858" spans="1:18">
      <c r="A858" s="7" t="s">
        <v>160</v>
      </c>
      <c r="B858" t="s">
        <v>68</v>
      </c>
      <c r="C858" t="s">
        <v>8</v>
      </c>
      <c r="D858" t="s">
        <v>9</v>
      </c>
      <c r="E858" s="1">
        <v>0.31242799712517599</v>
      </c>
      <c r="F858" s="1">
        <v>0.33726928961979002</v>
      </c>
      <c r="G858" s="1">
        <v>5.3996444878393501E-2</v>
      </c>
      <c r="H858" s="1">
        <v>4.0619410913848901E-2</v>
      </c>
      <c r="I858" s="1">
        <v>0.36642444200356999</v>
      </c>
      <c r="J858" s="50">
        <v>0.37788870053363899</v>
      </c>
      <c r="N858" s="21"/>
      <c r="R858" s="21"/>
    </row>
    <row r="859" spans="1:18">
      <c r="A859" s="7" t="s">
        <v>160</v>
      </c>
      <c r="B859" t="s">
        <v>68</v>
      </c>
      <c r="C859" t="s">
        <v>10</v>
      </c>
      <c r="D859" t="s">
        <v>11</v>
      </c>
      <c r="E859" s="1">
        <v>9.9656618929647792E-3</v>
      </c>
      <c r="F859" s="1">
        <v>5.7832400465696104E-3</v>
      </c>
      <c r="G859" s="1">
        <v>2.7882217682856099E-2</v>
      </c>
      <c r="H859" s="1">
        <v>3.5724017970101302E-2</v>
      </c>
      <c r="I859" s="1">
        <v>3.7847879575820899E-2</v>
      </c>
      <c r="J859" s="50">
        <v>4.1507258016670899E-2</v>
      </c>
      <c r="N859" s="21"/>
      <c r="R859" s="21"/>
    </row>
    <row r="860" spans="1:18">
      <c r="A860" s="7" t="s">
        <v>160</v>
      </c>
      <c r="B860" t="s">
        <v>68</v>
      </c>
      <c r="C860" t="s">
        <v>12</v>
      </c>
      <c r="D860" t="s">
        <v>13</v>
      </c>
      <c r="E860" s="1">
        <v>0.17398650214151301</v>
      </c>
      <c r="F860" s="1">
        <v>2.5347681676800599E-2</v>
      </c>
      <c r="G860" s="1">
        <v>7.4492750696048493E-2</v>
      </c>
      <c r="H860" s="1">
        <v>1.38547175265617E-2</v>
      </c>
      <c r="I860" s="1">
        <v>0.248479252837561</v>
      </c>
      <c r="J860" s="50">
        <v>3.9202399203362298E-2</v>
      </c>
      <c r="N860" s="21"/>
      <c r="R860" s="21"/>
    </row>
    <row r="861" spans="1:18">
      <c r="A861" s="7" t="s">
        <v>160</v>
      </c>
      <c r="B861" t="s">
        <v>68</v>
      </c>
      <c r="C861" t="s">
        <v>14</v>
      </c>
      <c r="D861" t="s">
        <v>15</v>
      </c>
      <c r="E861" s="1">
        <v>1.8427530947263099E-2</v>
      </c>
      <c r="F861" s="1">
        <v>1.9885565230889898E-2</v>
      </c>
      <c r="G861" s="1">
        <v>0.20453490083908801</v>
      </c>
      <c r="H861" s="1">
        <v>0.12643272504508499</v>
      </c>
      <c r="I861" s="1">
        <v>0.222962431786351</v>
      </c>
      <c r="J861" s="50">
        <v>0.14631829027597501</v>
      </c>
      <c r="N861" s="21"/>
      <c r="R861" s="21"/>
    </row>
    <row r="862" spans="1:18">
      <c r="A862" s="7" t="s">
        <v>160</v>
      </c>
      <c r="B862" t="s">
        <v>68</v>
      </c>
      <c r="C862" t="s">
        <v>16</v>
      </c>
      <c r="D862" t="s">
        <v>17</v>
      </c>
      <c r="E862" s="1">
        <v>1.29426319624272</v>
      </c>
      <c r="F862" s="1">
        <v>0.197321715987714</v>
      </c>
      <c r="G862" s="1">
        <v>0.185640934429738</v>
      </c>
      <c r="H862" s="1">
        <v>3.3110795329433299E-2</v>
      </c>
      <c r="I862" s="1">
        <v>1.4799041306724601</v>
      </c>
      <c r="J862" s="50">
        <v>0.23043251131714701</v>
      </c>
      <c r="N862" s="21"/>
      <c r="R862" s="21"/>
    </row>
    <row r="863" spans="1:18">
      <c r="A863" s="7" t="s">
        <v>160</v>
      </c>
      <c r="B863" t="s">
        <v>68</v>
      </c>
      <c r="C863" t="s">
        <v>18</v>
      </c>
      <c r="D863" t="s">
        <v>19</v>
      </c>
      <c r="E863" s="1">
        <v>20.0614031117323</v>
      </c>
      <c r="F863" s="1">
        <v>1.3090173583754099</v>
      </c>
      <c r="G863" s="1">
        <v>13.1562927027536</v>
      </c>
      <c r="H863" s="1">
        <v>2.1448772698504599</v>
      </c>
      <c r="I863" s="1">
        <v>33.2176958144859</v>
      </c>
      <c r="J863" s="50">
        <v>3.45389462822587</v>
      </c>
      <c r="N863" s="21"/>
      <c r="R863" s="21"/>
    </row>
    <row r="864" spans="1:18">
      <c r="A864" s="7" t="s">
        <v>160</v>
      </c>
      <c r="B864" t="s">
        <v>68</v>
      </c>
      <c r="C864" t="s">
        <v>20</v>
      </c>
      <c r="D864" t="s">
        <v>21</v>
      </c>
      <c r="E864" s="1">
        <v>0.305770017286981</v>
      </c>
      <c r="F864" s="1">
        <v>4.85048041815965E-2</v>
      </c>
      <c r="G864" s="1">
        <v>4.39884790326351E-3</v>
      </c>
      <c r="H864" s="1">
        <v>8.8326246575330301E-4</v>
      </c>
      <c r="I864" s="1">
        <v>0.310168865190245</v>
      </c>
      <c r="J864" s="50">
        <v>4.93880666473498E-2</v>
      </c>
      <c r="N864" s="21"/>
      <c r="R864" s="21"/>
    </row>
    <row r="865" spans="1:18">
      <c r="A865" s="7" t="s">
        <v>160</v>
      </c>
      <c r="B865" t="s">
        <v>68</v>
      </c>
      <c r="C865" t="s">
        <v>25</v>
      </c>
      <c r="D865" t="s">
        <v>26</v>
      </c>
      <c r="E865" s="1">
        <v>1.3455598862863001E-3</v>
      </c>
      <c r="F865" s="1">
        <v>1.9890986591043099E-4</v>
      </c>
      <c r="G865" s="1">
        <v>2.6265199641852102E-4</v>
      </c>
      <c r="H865" s="1">
        <v>4.0597959351970102E-5</v>
      </c>
      <c r="I865" s="1">
        <v>1.6082118827048201E-3</v>
      </c>
      <c r="J865" s="50">
        <v>2.39507825262401E-4</v>
      </c>
      <c r="N865" s="21"/>
      <c r="R865" s="21"/>
    </row>
    <row r="866" spans="1:18">
      <c r="A866" s="7" t="s">
        <v>160</v>
      </c>
      <c r="B866" t="s">
        <v>68</v>
      </c>
      <c r="C866" t="s">
        <v>22</v>
      </c>
      <c r="D866" t="s">
        <v>23</v>
      </c>
      <c r="E866" s="1">
        <v>0.47436961711388997</v>
      </c>
      <c r="F866" s="1">
        <v>1.9846179174548201E-2</v>
      </c>
      <c r="G866" s="1">
        <v>0.277002251085608</v>
      </c>
      <c r="H866" s="1">
        <v>9.9853554027668299E-3</v>
      </c>
      <c r="I866" s="1">
        <v>0.75137186819949797</v>
      </c>
      <c r="J866" s="50">
        <v>2.9831534577315001E-2</v>
      </c>
      <c r="N866" s="21"/>
      <c r="R866" s="21"/>
    </row>
    <row r="867" spans="1:18">
      <c r="A867" s="7" t="s">
        <v>161</v>
      </c>
      <c r="B867" t="s">
        <v>68</v>
      </c>
      <c r="C867" t="s">
        <v>2</v>
      </c>
      <c r="D867" t="s">
        <v>3</v>
      </c>
      <c r="E867" s="1">
        <v>0.201800137927687</v>
      </c>
      <c r="F867" s="1">
        <v>0.204032590339601</v>
      </c>
      <c r="G867" s="1">
        <v>0.45448621092213898</v>
      </c>
      <c r="H867" s="1">
        <v>0.17539625916618501</v>
      </c>
      <c r="I867" s="1">
        <v>0.65628634884982595</v>
      </c>
      <c r="J867" s="50">
        <v>0.37942884950578598</v>
      </c>
      <c r="N867" s="21"/>
      <c r="R867" s="21"/>
    </row>
    <row r="868" spans="1:18">
      <c r="A868" s="7" t="s">
        <v>161</v>
      </c>
      <c r="B868" t="s">
        <v>68</v>
      </c>
      <c r="C868" t="s">
        <v>4</v>
      </c>
      <c r="D868" t="s">
        <v>5</v>
      </c>
      <c r="E868" s="1">
        <v>0</v>
      </c>
      <c r="F868" s="1">
        <v>0</v>
      </c>
      <c r="G868" s="1">
        <v>0</v>
      </c>
      <c r="H868" s="1">
        <v>0</v>
      </c>
      <c r="I868" s="1">
        <v>0</v>
      </c>
      <c r="J868" s="50">
        <v>0</v>
      </c>
      <c r="N868" s="21"/>
      <c r="R868" s="21"/>
    </row>
    <row r="869" spans="1:18">
      <c r="A869" s="7" t="s">
        <v>161</v>
      </c>
      <c r="B869" t="s">
        <v>68</v>
      </c>
      <c r="C869" t="s">
        <v>6</v>
      </c>
      <c r="D869" t="s">
        <v>7</v>
      </c>
      <c r="E869" s="1">
        <v>1.55771759151656</v>
      </c>
      <c r="F869" s="1">
        <v>3.2516314681263898</v>
      </c>
      <c r="G869" s="1">
        <v>3.1253760208698801E-3</v>
      </c>
      <c r="H869" s="1">
        <v>6.9369256316707201E-3</v>
      </c>
      <c r="I869" s="1">
        <v>1.56084296753743</v>
      </c>
      <c r="J869" s="50">
        <v>3.2585683937580598</v>
      </c>
      <c r="N869" s="21"/>
      <c r="R869" s="21"/>
    </row>
    <row r="870" spans="1:18">
      <c r="A870" s="7" t="s">
        <v>161</v>
      </c>
      <c r="B870" t="s">
        <v>68</v>
      </c>
      <c r="C870" t="s">
        <v>8</v>
      </c>
      <c r="D870" t="s">
        <v>9</v>
      </c>
      <c r="E870" s="1">
        <v>0.62597683672525595</v>
      </c>
      <c r="F870" s="1">
        <v>0.55628555508167299</v>
      </c>
      <c r="G870" s="1">
        <v>0.70685694510206698</v>
      </c>
      <c r="H870" s="1">
        <v>0.417741437395241</v>
      </c>
      <c r="I870" s="1">
        <v>1.3328337818273199</v>
      </c>
      <c r="J870" s="50">
        <v>0.97402699247691404</v>
      </c>
      <c r="N870" s="21"/>
      <c r="R870" s="21"/>
    </row>
    <row r="871" spans="1:18">
      <c r="A871" s="7" t="s">
        <v>161</v>
      </c>
      <c r="B871" t="s">
        <v>68</v>
      </c>
      <c r="C871" t="s">
        <v>10</v>
      </c>
      <c r="D871" t="s">
        <v>11</v>
      </c>
      <c r="E871" s="1">
        <v>2.7766586522746599E-2</v>
      </c>
      <c r="F871" s="1">
        <v>1.8048249894036399E-2</v>
      </c>
      <c r="G871" s="1">
        <v>0.18401719262970301</v>
      </c>
      <c r="H871" s="1">
        <v>0.237008622923819</v>
      </c>
      <c r="I871" s="1">
        <v>0.21178377915245</v>
      </c>
      <c r="J871" s="50">
        <v>0.255056872817856</v>
      </c>
      <c r="N871" s="21"/>
      <c r="R871" s="21"/>
    </row>
    <row r="872" spans="1:18">
      <c r="A872" s="7" t="s">
        <v>161</v>
      </c>
      <c r="B872" t="s">
        <v>68</v>
      </c>
      <c r="C872" t="s">
        <v>12</v>
      </c>
      <c r="D872" t="s">
        <v>13</v>
      </c>
      <c r="E872" s="1">
        <v>0.53191868785892604</v>
      </c>
      <c r="F872" s="1">
        <v>7.7714807801776503E-2</v>
      </c>
      <c r="G872" s="1">
        <v>0.90317328728672597</v>
      </c>
      <c r="H872" s="1">
        <v>0.169285832341733</v>
      </c>
      <c r="I872" s="1">
        <v>1.4350919751456499</v>
      </c>
      <c r="J872" s="50">
        <v>0.24700064014351</v>
      </c>
      <c r="N872" s="21"/>
      <c r="R872" s="21"/>
    </row>
    <row r="873" spans="1:18">
      <c r="A873" s="7" t="s">
        <v>161</v>
      </c>
      <c r="B873" t="s">
        <v>68</v>
      </c>
      <c r="C873" t="s">
        <v>14</v>
      </c>
      <c r="D873" t="s">
        <v>15</v>
      </c>
      <c r="E873" s="1">
        <v>4.0018900502408701E-2</v>
      </c>
      <c r="F873" s="1">
        <v>4.31525029224566E-2</v>
      </c>
      <c r="G873" s="1">
        <v>0.84328427625282698</v>
      </c>
      <c r="H873" s="1">
        <v>0.525690294036255</v>
      </c>
      <c r="I873" s="1">
        <v>0.88330317675523595</v>
      </c>
      <c r="J873" s="50">
        <v>0.56884279695871198</v>
      </c>
      <c r="N873" s="21"/>
      <c r="R873" s="21"/>
    </row>
    <row r="874" spans="1:18">
      <c r="A874" s="7" t="s">
        <v>161</v>
      </c>
      <c r="B874" t="s">
        <v>68</v>
      </c>
      <c r="C874" t="s">
        <v>16</v>
      </c>
      <c r="D874" t="s">
        <v>17</v>
      </c>
      <c r="E874" s="1">
        <v>5.7666540054704702</v>
      </c>
      <c r="F874" s="1">
        <v>0.81639349313968401</v>
      </c>
      <c r="G874" s="1">
        <v>1.19848816998421</v>
      </c>
      <c r="H874" s="1">
        <v>0.187459372965632</v>
      </c>
      <c r="I874" s="1">
        <v>6.9651421754546803</v>
      </c>
      <c r="J874" s="50">
        <v>1.0038528661053201</v>
      </c>
      <c r="N874" s="21"/>
      <c r="R874" s="21"/>
    </row>
    <row r="875" spans="1:18">
      <c r="A875" s="7" t="s">
        <v>161</v>
      </c>
      <c r="B875" t="s">
        <v>68</v>
      </c>
      <c r="C875" t="s">
        <v>18</v>
      </c>
      <c r="D875" t="s">
        <v>19</v>
      </c>
      <c r="E875" s="1">
        <v>9.9516951441548702</v>
      </c>
      <c r="F875" s="1">
        <v>0.65212463971748702</v>
      </c>
      <c r="G875" s="1">
        <v>3.4099507791392099</v>
      </c>
      <c r="H875" s="1">
        <v>0.55918542217273604</v>
      </c>
      <c r="I875" s="1">
        <v>13.3616459232941</v>
      </c>
      <c r="J875" s="50">
        <v>1.2113100618902199</v>
      </c>
      <c r="N875" s="21"/>
      <c r="R875" s="21"/>
    </row>
    <row r="876" spans="1:18">
      <c r="A876" s="7" t="s">
        <v>161</v>
      </c>
      <c r="B876" t="s">
        <v>68</v>
      </c>
      <c r="C876" t="s">
        <v>20</v>
      </c>
      <c r="D876" t="s">
        <v>21</v>
      </c>
      <c r="E876" s="1">
        <v>0.73256385858409201</v>
      </c>
      <c r="F876" s="1">
        <v>0.11612861837300199</v>
      </c>
      <c r="G876" s="1">
        <v>1.51611851703859E-2</v>
      </c>
      <c r="H876" s="1">
        <v>3.0440708403627502E-3</v>
      </c>
      <c r="I876" s="1">
        <v>0.74772504375447801</v>
      </c>
      <c r="J876" s="50">
        <v>0.119172689213365</v>
      </c>
      <c r="N876" s="21"/>
      <c r="R876" s="21"/>
    </row>
    <row r="877" spans="1:18">
      <c r="A877" s="7" t="s">
        <v>161</v>
      </c>
      <c r="B877" t="s">
        <v>68</v>
      </c>
      <c r="C877" t="s">
        <v>25</v>
      </c>
      <c r="D877" t="s">
        <v>26</v>
      </c>
      <c r="E877" s="1">
        <v>1.07434485801522E-2</v>
      </c>
      <c r="F877" s="1">
        <v>1.5993436425506E-3</v>
      </c>
      <c r="G877" s="1">
        <v>0.42447571776547699</v>
      </c>
      <c r="H877" s="1">
        <v>6.80334614089491E-2</v>
      </c>
      <c r="I877" s="1">
        <v>0.43521916634562902</v>
      </c>
      <c r="J877" s="50">
        <v>6.9632805051499699E-2</v>
      </c>
      <c r="N877" s="21"/>
      <c r="R877" s="21"/>
    </row>
    <row r="878" spans="1:18">
      <c r="A878" s="7" t="s">
        <v>161</v>
      </c>
      <c r="B878" t="s">
        <v>68</v>
      </c>
      <c r="C878" t="s">
        <v>22</v>
      </c>
      <c r="D878" t="s">
        <v>23</v>
      </c>
      <c r="E878" s="1">
        <v>2.17199490265534</v>
      </c>
      <c r="F878" s="1">
        <v>9.0907494871584296E-2</v>
      </c>
      <c r="G878" s="1">
        <v>2.37227967782384</v>
      </c>
      <c r="H878" s="1">
        <v>8.5894281672230302E-2</v>
      </c>
      <c r="I878" s="1">
        <v>4.54427458047918</v>
      </c>
      <c r="J878" s="50">
        <v>0.17680177654381499</v>
      </c>
      <c r="N878" s="21"/>
      <c r="R878" s="21"/>
    </row>
    <row r="879" spans="1:18">
      <c r="A879" s="7" t="s">
        <v>162</v>
      </c>
      <c r="B879" t="s">
        <v>68</v>
      </c>
      <c r="C879" t="s">
        <v>2</v>
      </c>
      <c r="D879" t="s">
        <v>3</v>
      </c>
      <c r="E879" s="1">
        <v>9.9762551986826598E-2</v>
      </c>
      <c r="F879" s="1">
        <v>0.10405216316794599</v>
      </c>
      <c r="G879" s="1">
        <v>0.14010890589557001</v>
      </c>
      <c r="H879" s="1">
        <v>0.13893616132616199</v>
      </c>
      <c r="I879" s="1">
        <v>0.239871457882397</v>
      </c>
      <c r="J879" s="50">
        <v>0.24298832449410801</v>
      </c>
      <c r="N879" s="21"/>
      <c r="R879" s="21"/>
    </row>
    <row r="880" spans="1:18">
      <c r="A880" s="7" t="s">
        <v>162</v>
      </c>
      <c r="B880" t="s">
        <v>68</v>
      </c>
      <c r="C880" t="s">
        <v>4</v>
      </c>
      <c r="D880" t="s">
        <v>5</v>
      </c>
      <c r="E880" s="1">
        <v>0</v>
      </c>
      <c r="F880" s="1">
        <v>0</v>
      </c>
      <c r="G880" s="1">
        <v>0</v>
      </c>
      <c r="H880" s="1">
        <v>0</v>
      </c>
      <c r="I880" s="1">
        <v>0</v>
      </c>
      <c r="J880" s="50">
        <v>0</v>
      </c>
      <c r="N880" s="21"/>
      <c r="R880" s="21"/>
    </row>
    <row r="881" spans="1:18">
      <c r="A881" s="7" t="s">
        <v>162</v>
      </c>
      <c r="B881" t="s">
        <v>68</v>
      </c>
      <c r="C881" t="s">
        <v>6</v>
      </c>
      <c r="D881" t="s">
        <v>7</v>
      </c>
      <c r="E881" s="1">
        <v>0.12503386187562199</v>
      </c>
      <c r="F881" s="1">
        <v>0.27633645060936102</v>
      </c>
      <c r="G881" s="1">
        <v>5.6221785653793005E-4</v>
      </c>
      <c r="H881" s="1">
        <v>1.24598818403196E-3</v>
      </c>
      <c r="I881" s="1">
        <v>0.12559607973216</v>
      </c>
      <c r="J881" s="50">
        <v>0.277582438793393</v>
      </c>
      <c r="N881" s="21"/>
      <c r="R881" s="21"/>
    </row>
    <row r="882" spans="1:18">
      <c r="A882" s="7" t="s">
        <v>162</v>
      </c>
      <c r="B882" t="s">
        <v>68</v>
      </c>
      <c r="C882" t="s">
        <v>8</v>
      </c>
      <c r="D882" t="s">
        <v>9</v>
      </c>
      <c r="E882" s="1">
        <v>0.235251414260191</v>
      </c>
      <c r="F882" s="1">
        <v>0.25757064483908398</v>
      </c>
      <c r="G882" s="1">
        <v>0.101867565506089</v>
      </c>
      <c r="H882" s="1">
        <v>8.0787405920396002E-2</v>
      </c>
      <c r="I882" s="1">
        <v>0.33711897976628002</v>
      </c>
      <c r="J882" s="50">
        <v>0.338358050759481</v>
      </c>
      <c r="N882" s="21"/>
      <c r="R882" s="21"/>
    </row>
    <row r="883" spans="1:18">
      <c r="A883" s="7" t="s">
        <v>162</v>
      </c>
      <c r="B883" t="s">
        <v>68</v>
      </c>
      <c r="C883" t="s">
        <v>10</v>
      </c>
      <c r="D883" t="s">
        <v>11</v>
      </c>
      <c r="E883" s="1">
        <v>1.1459930660309699E-2</v>
      </c>
      <c r="F883" s="1">
        <v>8.1354853770463503E-3</v>
      </c>
      <c r="G883" s="1">
        <v>7.8724777642156199E-2</v>
      </c>
      <c r="H883" s="1">
        <v>9.4372193963400006E-2</v>
      </c>
      <c r="I883" s="1">
        <v>9.0184708302465902E-2</v>
      </c>
      <c r="J883" s="50">
        <v>0.102507679340446</v>
      </c>
      <c r="N883" s="21"/>
      <c r="R883" s="21"/>
    </row>
    <row r="884" spans="1:18">
      <c r="A884" s="7" t="s">
        <v>162</v>
      </c>
      <c r="B884" t="s">
        <v>68</v>
      </c>
      <c r="C884" t="s">
        <v>12</v>
      </c>
      <c r="D884" t="s">
        <v>13</v>
      </c>
      <c r="E884" s="1">
        <v>0.38863713165631197</v>
      </c>
      <c r="F884" s="1">
        <v>5.9805737390318102E-2</v>
      </c>
      <c r="G884" s="1">
        <v>0.11612855542671199</v>
      </c>
      <c r="H884" s="1">
        <v>2.11510238940389E-2</v>
      </c>
      <c r="I884" s="1">
        <v>0.50476568708302405</v>
      </c>
      <c r="J884" s="50">
        <v>8.0956761284356998E-2</v>
      </c>
      <c r="N884" s="21"/>
      <c r="R884" s="21"/>
    </row>
    <row r="885" spans="1:18">
      <c r="A885" s="7" t="s">
        <v>162</v>
      </c>
      <c r="B885" t="s">
        <v>68</v>
      </c>
      <c r="C885" t="s">
        <v>14</v>
      </c>
      <c r="D885" t="s">
        <v>15</v>
      </c>
      <c r="E885" s="1">
        <v>1.6829812738964001E-2</v>
      </c>
      <c r="F885" s="1">
        <v>1.8281901082183499E-2</v>
      </c>
      <c r="G885" s="1">
        <v>0.11067419207102901</v>
      </c>
      <c r="H885" s="1">
        <v>6.3037440190881394E-2</v>
      </c>
      <c r="I885" s="1">
        <v>0.12750400480999299</v>
      </c>
      <c r="J885" s="50">
        <v>8.1319341273064893E-2</v>
      </c>
      <c r="N885" s="21"/>
      <c r="R885" s="21"/>
    </row>
    <row r="886" spans="1:18">
      <c r="A886" s="7" t="s">
        <v>162</v>
      </c>
      <c r="B886" t="s">
        <v>68</v>
      </c>
      <c r="C886" t="s">
        <v>16</v>
      </c>
      <c r="D886" t="s">
        <v>17</v>
      </c>
      <c r="E886" s="1">
        <v>2.0399129823961299</v>
      </c>
      <c r="F886" s="1">
        <v>0.29323228337641499</v>
      </c>
      <c r="G886" s="1">
        <v>0.56691780473690701</v>
      </c>
      <c r="H886" s="1">
        <v>0.113833712285987</v>
      </c>
      <c r="I886" s="1">
        <v>2.6068307871330401</v>
      </c>
      <c r="J886" s="50">
        <v>0.40706599566240298</v>
      </c>
      <c r="N886" s="21"/>
      <c r="R886" s="21"/>
    </row>
    <row r="887" spans="1:18">
      <c r="A887" s="7" t="s">
        <v>162</v>
      </c>
      <c r="B887" t="s">
        <v>68</v>
      </c>
      <c r="C887" t="s">
        <v>18</v>
      </c>
      <c r="D887" t="s">
        <v>19</v>
      </c>
      <c r="E887" s="1">
        <v>3.78977723381864</v>
      </c>
      <c r="F887" s="1">
        <v>0.24947563497860201</v>
      </c>
      <c r="G887" s="1">
        <v>3.3119133251039199</v>
      </c>
      <c r="H887" s="1">
        <v>0.56004509913552902</v>
      </c>
      <c r="I887" s="1">
        <v>7.1016905589225603</v>
      </c>
      <c r="J887" s="50">
        <v>0.80952073411413095</v>
      </c>
      <c r="N887" s="21"/>
      <c r="R887" s="21"/>
    </row>
    <row r="888" spans="1:18">
      <c r="A888" s="7" t="s">
        <v>162</v>
      </c>
      <c r="B888" t="s">
        <v>68</v>
      </c>
      <c r="C888" t="s">
        <v>20</v>
      </c>
      <c r="D888" t="s">
        <v>21</v>
      </c>
      <c r="E888" s="1">
        <v>0.20081174330079499</v>
      </c>
      <c r="F888" s="1">
        <v>3.2368063181909802E-2</v>
      </c>
      <c r="G888" s="1">
        <v>2.5326064778122E-2</v>
      </c>
      <c r="H888" s="1">
        <v>5.11318357636597E-3</v>
      </c>
      <c r="I888" s="1">
        <v>0.22613780807891701</v>
      </c>
      <c r="J888" s="50">
        <v>3.7481246758275799E-2</v>
      </c>
      <c r="N888" s="21"/>
      <c r="R888" s="21"/>
    </row>
    <row r="889" spans="1:18">
      <c r="A889" s="7" t="s">
        <v>162</v>
      </c>
      <c r="B889" t="s">
        <v>68</v>
      </c>
      <c r="C889" t="s">
        <v>25</v>
      </c>
      <c r="D889" t="s">
        <v>26</v>
      </c>
      <c r="E889" s="1">
        <v>6.8316525978814305E-4</v>
      </c>
      <c r="F889" s="1">
        <v>8.8254831641665702E-5</v>
      </c>
      <c r="G889" s="1">
        <v>0</v>
      </c>
      <c r="H889" s="1">
        <v>0</v>
      </c>
      <c r="I889" s="1">
        <v>6.8316525978814305E-4</v>
      </c>
      <c r="J889" s="50">
        <v>8.8254831641665702E-5</v>
      </c>
      <c r="N889" s="21"/>
      <c r="R889" s="21"/>
    </row>
    <row r="890" spans="1:18">
      <c r="A890" s="7" t="s">
        <v>162</v>
      </c>
      <c r="B890" t="s">
        <v>68</v>
      </c>
      <c r="C890" t="s">
        <v>22</v>
      </c>
      <c r="D890" t="s">
        <v>23</v>
      </c>
      <c r="E890" s="1">
        <v>0.57861506355582004</v>
      </c>
      <c r="F890" s="1">
        <v>2.5184152124138399E-2</v>
      </c>
      <c r="G890" s="1">
        <v>0.34701033458612801</v>
      </c>
      <c r="H890" s="1">
        <v>1.34366463308146E-2</v>
      </c>
      <c r="I890" s="1">
        <v>0.925625398141948</v>
      </c>
      <c r="J890" s="50">
        <v>3.8620798454952997E-2</v>
      </c>
      <c r="N890" s="21"/>
      <c r="R890" s="21"/>
    </row>
    <row r="891" spans="1:18">
      <c r="A891" s="7" t="s">
        <v>163</v>
      </c>
      <c r="B891" t="s">
        <v>68</v>
      </c>
      <c r="C891" t="s">
        <v>2</v>
      </c>
      <c r="D891" t="s">
        <v>3</v>
      </c>
      <c r="E891" s="1">
        <v>0.16049725322175601</v>
      </c>
      <c r="F891" s="1">
        <v>0.166057950258857</v>
      </c>
      <c r="G891" s="1">
        <v>0.14845451326784201</v>
      </c>
      <c r="H891" s="1">
        <v>0.11406754402981201</v>
      </c>
      <c r="I891" s="1">
        <v>0.30895176648959799</v>
      </c>
      <c r="J891" s="50">
        <v>0.28012549428866901</v>
      </c>
      <c r="N891" s="21"/>
      <c r="R891" s="21"/>
    </row>
    <row r="892" spans="1:18">
      <c r="A892" s="7" t="s">
        <v>163</v>
      </c>
      <c r="B892" t="s">
        <v>68</v>
      </c>
      <c r="C892" t="s">
        <v>4</v>
      </c>
      <c r="D892" t="s">
        <v>5</v>
      </c>
      <c r="E892" s="1">
        <v>0</v>
      </c>
      <c r="F892" s="1">
        <v>0</v>
      </c>
      <c r="G892" s="1">
        <v>0</v>
      </c>
      <c r="H892" s="1">
        <v>0</v>
      </c>
      <c r="I892" s="1">
        <v>0</v>
      </c>
      <c r="J892" s="50">
        <v>0</v>
      </c>
      <c r="N892" s="21"/>
      <c r="R892" s="21"/>
    </row>
    <row r="893" spans="1:18">
      <c r="A893" s="7" t="s">
        <v>163</v>
      </c>
      <c r="B893" t="s">
        <v>68</v>
      </c>
      <c r="C893" t="s">
        <v>6</v>
      </c>
      <c r="D893" t="s">
        <v>7</v>
      </c>
      <c r="E893" s="1">
        <v>0.58118198237334395</v>
      </c>
      <c r="F893" s="1">
        <v>1.3074220086096899</v>
      </c>
      <c r="G893" s="1">
        <v>1.86130818390862E-2</v>
      </c>
      <c r="H893" s="1">
        <v>3.7552976622076802E-2</v>
      </c>
      <c r="I893" s="1">
        <v>0.59979506421243001</v>
      </c>
      <c r="J893" s="50">
        <v>1.3449749852317701</v>
      </c>
      <c r="N893" s="21"/>
      <c r="R893" s="21"/>
    </row>
    <row r="894" spans="1:18">
      <c r="A894" s="7" t="s">
        <v>163</v>
      </c>
      <c r="B894" t="s">
        <v>68</v>
      </c>
      <c r="C894" t="s">
        <v>8</v>
      </c>
      <c r="D894" t="s">
        <v>9</v>
      </c>
      <c r="E894" s="1">
        <v>0.55240942700305895</v>
      </c>
      <c r="F894" s="1">
        <v>0.55733000744139305</v>
      </c>
      <c r="G894" s="1">
        <v>1.3294868156728801</v>
      </c>
      <c r="H894" s="1">
        <v>1.29724866722704</v>
      </c>
      <c r="I894" s="1">
        <v>1.88189624267594</v>
      </c>
      <c r="J894" s="50">
        <v>1.8545786746684401</v>
      </c>
      <c r="N894" s="21"/>
      <c r="R894" s="21"/>
    </row>
    <row r="895" spans="1:18">
      <c r="A895" s="7" t="s">
        <v>163</v>
      </c>
      <c r="B895" t="s">
        <v>68</v>
      </c>
      <c r="C895" t="s">
        <v>10</v>
      </c>
      <c r="D895" t="s">
        <v>11</v>
      </c>
      <c r="E895" s="1">
        <v>2.2397033599211798E-2</v>
      </c>
      <c r="F895" s="1">
        <v>1.43908597485641E-2</v>
      </c>
      <c r="G895" s="1">
        <v>0.13501636210450599</v>
      </c>
      <c r="H895" s="1">
        <v>0.107564130518744</v>
      </c>
      <c r="I895" s="1">
        <v>0.15741339570371801</v>
      </c>
      <c r="J895" s="50">
        <v>0.12195499026730799</v>
      </c>
      <c r="N895" s="21"/>
      <c r="R895" s="21"/>
    </row>
    <row r="896" spans="1:18">
      <c r="A896" s="7" t="s">
        <v>163</v>
      </c>
      <c r="B896" t="s">
        <v>68</v>
      </c>
      <c r="C896" t="s">
        <v>12</v>
      </c>
      <c r="D896" t="s">
        <v>13</v>
      </c>
      <c r="E896" s="1">
        <v>0.40253285708991698</v>
      </c>
      <c r="F896" s="1">
        <v>5.88615425091625E-2</v>
      </c>
      <c r="G896" s="1">
        <v>0.203193719464556</v>
      </c>
      <c r="H896" s="1">
        <v>3.81090247349537E-2</v>
      </c>
      <c r="I896" s="1">
        <v>0.60572657655447304</v>
      </c>
      <c r="J896" s="50">
        <v>9.6970567244116304E-2</v>
      </c>
      <c r="N896" s="21"/>
      <c r="R896" s="21"/>
    </row>
    <row r="897" spans="1:18">
      <c r="A897" s="7" t="s">
        <v>163</v>
      </c>
      <c r="B897" t="s">
        <v>68</v>
      </c>
      <c r="C897" t="s">
        <v>14</v>
      </c>
      <c r="D897" t="s">
        <v>15</v>
      </c>
      <c r="E897" s="1">
        <v>2.93815671348195E-2</v>
      </c>
      <c r="F897" s="1">
        <v>3.2796663229176903E-2</v>
      </c>
      <c r="G897" s="1">
        <v>8.4493217875043297E-2</v>
      </c>
      <c r="H897" s="1">
        <v>5.1266288131098098E-2</v>
      </c>
      <c r="I897" s="1">
        <v>0.11387478500986301</v>
      </c>
      <c r="J897" s="50">
        <v>8.4062951360275001E-2</v>
      </c>
      <c r="N897" s="21"/>
      <c r="R897" s="21"/>
    </row>
    <row r="898" spans="1:18">
      <c r="A898" s="7" t="s">
        <v>163</v>
      </c>
      <c r="B898" t="s">
        <v>68</v>
      </c>
      <c r="C898" t="s">
        <v>16</v>
      </c>
      <c r="D898" t="s">
        <v>17</v>
      </c>
      <c r="E898" s="1">
        <v>8.3349521572374297</v>
      </c>
      <c r="F898" s="1">
        <v>1.1145567283568201</v>
      </c>
      <c r="G898" s="1">
        <v>1.2862355301221899</v>
      </c>
      <c r="H898" s="1">
        <v>0.17264756622660701</v>
      </c>
      <c r="I898" s="1">
        <v>9.6211876873596296</v>
      </c>
      <c r="J898" s="50">
        <v>1.2872042945834301</v>
      </c>
      <c r="N898" s="21"/>
      <c r="R898" s="21"/>
    </row>
    <row r="899" spans="1:18">
      <c r="A899" s="7" t="s">
        <v>163</v>
      </c>
      <c r="B899" t="s">
        <v>68</v>
      </c>
      <c r="C899" t="s">
        <v>18</v>
      </c>
      <c r="D899" t="s">
        <v>19</v>
      </c>
      <c r="E899" s="1">
        <v>16.6519360229887</v>
      </c>
      <c r="F899" s="1">
        <v>1.0795121274725401</v>
      </c>
      <c r="G899" s="1">
        <v>6.4352560519098896</v>
      </c>
      <c r="H899" s="1">
        <v>1.0335524868747099</v>
      </c>
      <c r="I899" s="1">
        <v>23.087192074898599</v>
      </c>
      <c r="J899" s="50">
        <v>2.11306461434725</v>
      </c>
      <c r="N899" s="21"/>
      <c r="R899" s="21"/>
    </row>
    <row r="900" spans="1:18">
      <c r="A900" s="7" t="s">
        <v>163</v>
      </c>
      <c r="B900" t="s">
        <v>68</v>
      </c>
      <c r="C900" t="s">
        <v>20</v>
      </c>
      <c r="D900" t="s">
        <v>21</v>
      </c>
      <c r="E900" s="1">
        <v>0.67680317221453901</v>
      </c>
      <c r="F900" s="1">
        <v>0.107612526921522</v>
      </c>
      <c r="G900" s="1">
        <v>4.0376378214799398E-2</v>
      </c>
      <c r="H900" s="1">
        <v>8.1070346642403094E-3</v>
      </c>
      <c r="I900" s="1">
        <v>0.71717955042933801</v>
      </c>
      <c r="J900" s="50">
        <v>0.11571956158576201</v>
      </c>
      <c r="N900" s="21"/>
      <c r="R900" s="21"/>
    </row>
    <row r="901" spans="1:18">
      <c r="A901" s="7" t="s">
        <v>163</v>
      </c>
      <c r="B901" t="s">
        <v>68</v>
      </c>
      <c r="C901" t="s">
        <v>25</v>
      </c>
      <c r="D901" t="s">
        <v>26</v>
      </c>
      <c r="E901" s="1">
        <v>1.88471270582116E-3</v>
      </c>
      <c r="F901" s="1">
        <v>2.78063906487454E-4</v>
      </c>
      <c r="G901" s="1">
        <v>1.13643664261034E-2</v>
      </c>
      <c r="H901" s="1">
        <v>1.5002239192727601E-3</v>
      </c>
      <c r="I901" s="1">
        <v>1.32490791319246E-2</v>
      </c>
      <c r="J901" s="50">
        <v>1.7782878257602099E-3</v>
      </c>
      <c r="N901" s="21"/>
      <c r="R901" s="21"/>
    </row>
    <row r="902" spans="1:18">
      <c r="A902" s="7" t="s">
        <v>163</v>
      </c>
      <c r="B902" t="s">
        <v>68</v>
      </c>
      <c r="C902" t="s">
        <v>22</v>
      </c>
      <c r="D902" t="s">
        <v>23</v>
      </c>
      <c r="E902" s="1">
        <v>1.7876485236303601</v>
      </c>
      <c r="F902" s="1">
        <v>7.4688709953825996E-2</v>
      </c>
      <c r="G902" s="1">
        <v>1.9714999562831901</v>
      </c>
      <c r="H902" s="1">
        <v>7.1318801509409793E-2</v>
      </c>
      <c r="I902" s="1">
        <v>3.7591484799135499</v>
      </c>
      <c r="J902" s="50">
        <v>0.14600751146323601</v>
      </c>
      <c r="N902" s="21"/>
      <c r="R902" s="21"/>
    </row>
    <row r="903" spans="1:18">
      <c r="A903" s="7" t="s">
        <v>164</v>
      </c>
      <c r="B903" t="s">
        <v>68</v>
      </c>
      <c r="C903" t="s">
        <v>2</v>
      </c>
      <c r="D903" t="s">
        <v>3</v>
      </c>
      <c r="E903" s="1">
        <v>0.212492574451148</v>
      </c>
      <c r="F903" s="1">
        <v>0.21691318457488001</v>
      </c>
      <c r="G903" s="1">
        <v>0.134796543754436</v>
      </c>
      <c r="H903" s="1">
        <v>0.1184987507339</v>
      </c>
      <c r="I903" s="1">
        <v>0.347289118205584</v>
      </c>
      <c r="J903" s="50">
        <v>0.335411935308781</v>
      </c>
      <c r="N903" s="21"/>
      <c r="R903" s="21"/>
    </row>
    <row r="904" spans="1:18">
      <c r="A904" s="7" t="s">
        <v>164</v>
      </c>
      <c r="B904" t="s">
        <v>68</v>
      </c>
      <c r="C904" t="s">
        <v>4</v>
      </c>
      <c r="D904" t="s">
        <v>5</v>
      </c>
      <c r="E904" s="1">
        <v>0</v>
      </c>
      <c r="F904" s="1">
        <v>0</v>
      </c>
      <c r="G904" s="1">
        <v>4.0486540820705696E-3</v>
      </c>
      <c r="H904" s="1">
        <v>7.1349550077883503E-2</v>
      </c>
      <c r="I904" s="1">
        <v>4.0486540820705696E-3</v>
      </c>
      <c r="J904" s="50">
        <v>7.1349550077883503E-2</v>
      </c>
      <c r="N904" s="21"/>
      <c r="R904" s="21"/>
    </row>
    <row r="905" spans="1:18">
      <c r="A905" s="7" t="s">
        <v>164</v>
      </c>
      <c r="B905" t="s">
        <v>68</v>
      </c>
      <c r="C905" t="s">
        <v>6</v>
      </c>
      <c r="D905" t="s">
        <v>7</v>
      </c>
      <c r="E905" s="1">
        <v>1.34992292909037</v>
      </c>
      <c r="F905" s="1">
        <v>3.0205435106928702</v>
      </c>
      <c r="G905" s="1">
        <v>8.9140793249083805E-2</v>
      </c>
      <c r="H905" s="1">
        <v>0.191657464154179</v>
      </c>
      <c r="I905" s="1">
        <v>1.43906372233945</v>
      </c>
      <c r="J905" s="50">
        <v>3.2122009748470499</v>
      </c>
      <c r="N905" s="21"/>
      <c r="R905" s="21"/>
    </row>
    <row r="906" spans="1:18">
      <c r="A906" s="7" t="s">
        <v>164</v>
      </c>
      <c r="B906" t="s">
        <v>68</v>
      </c>
      <c r="C906" t="s">
        <v>8</v>
      </c>
      <c r="D906" t="s">
        <v>9</v>
      </c>
      <c r="E906" s="1">
        <v>0.830909756092999</v>
      </c>
      <c r="F906" s="1">
        <v>0.84580866400119303</v>
      </c>
      <c r="G906" s="1">
        <v>2.40674902802267</v>
      </c>
      <c r="H906" s="1">
        <v>1.80587950630323</v>
      </c>
      <c r="I906" s="1">
        <v>3.2376587841156601</v>
      </c>
      <c r="J906" s="50">
        <v>2.6516881703044199</v>
      </c>
      <c r="N906" s="21"/>
      <c r="R906" s="21"/>
    </row>
    <row r="907" spans="1:18">
      <c r="A907" s="7" t="s">
        <v>164</v>
      </c>
      <c r="B907" t="s">
        <v>68</v>
      </c>
      <c r="C907" t="s">
        <v>10</v>
      </c>
      <c r="D907" t="s">
        <v>11</v>
      </c>
      <c r="E907" s="1">
        <v>2.9230567986054001E-2</v>
      </c>
      <c r="F907" s="1">
        <v>2.2488617070368901E-2</v>
      </c>
      <c r="G907" s="1">
        <v>0.38981694619595703</v>
      </c>
      <c r="H907" s="1">
        <v>0.67816281871603301</v>
      </c>
      <c r="I907" s="1">
        <v>0.41904751418201103</v>
      </c>
      <c r="J907" s="50">
        <v>0.70065143578640199</v>
      </c>
      <c r="N907" s="21"/>
      <c r="R907" s="21"/>
    </row>
    <row r="908" spans="1:18">
      <c r="A908" s="7" t="s">
        <v>164</v>
      </c>
      <c r="B908" t="s">
        <v>68</v>
      </c>
      <c r="C908" t="s">
        <v>12</v>
      </c>
      <c r="D908" t="s">
        <v>13</v>
      </c>
      <c r="E908" s="1">
        <v>0.41042931721505899</v>
      </c>
      <c r="F908" s="1">
        <v>5.9876574929299702E-2</v>
      </c>
      <c r="G908" s="1">
        <v>0.16244703084866099</v>
      </c>
      <c r="H908" s="1">
        <v>3.0389285016293299E-2</v>
      </c>
      <c r="I908" s="1">
        <v>0.57287634806372001</v>
      </c>
      <c r="J908" s="50">
        <v>9.0265859945592997E-2</v>
      </c>
      <c r="N908" s="21"/>
      <c r="R908" s="21"/>
    </row>
    <row r="909" spans="1:18">
      <c r="A909" s="7" t="s">
        <v>164</v>
      </c>
      <c r="B909" t="s">
        <v>68</v>
      </c>
      <c r="C909" t="s">
        <v>14</v>
      </c>
      <c r="D909" t="s">
        <v>15</v>
      </c>
      <c r="E909" s="1">
        <v>3.2725848152376398E-2</v>
      </c>
      <c r="F909" s="1">
        <v>3.63902998711301E-2</v>
      </c>
      <c r="G909" s="1">
        <v>0.26780353077549701</v>
      </c>
      <c r="H909" s="1">
        <v>0.16767689419171999</v>
      </c>
      <c r="I909" s="1">
        <v>0.30052937892787401</v>
      </c>
      <c r="J909" s="50">
        <v>0.20406719406285001</v>
      </c>
      <c r="N909" s="21"/>
      <c r="R909" s="21"/>
    </row>
    <row r="910" spans="1:18">
      <c r="A910" s="7" t="s">
        <v>164</v>
      </c>
      <c r="B910" t="s">
        <v>68</v>
      </c>
      <c r="C910" t="s">
        <v>16</v>
      </c>
      <c r="D910" t="s">
        <v>17</v>
      </c>
      <c r="E910" s="1">
        <v>3.8953882081620899</v>
      </c>
      <c r="F910" s="1">
        <v>0.57714874514524706</v>
      </c>
      <c r="G910" s="1">
        <v>0.56884858272751304</v>
      </c>
      <c r="H910" s="1">
        <v>8.2898666937526996E-2</v>
      </c>
      <c r="I910" s="1">
        <v>4.4642367908895997</v>
      </c>
      <c r="J910" s="50">
        <v>0.66004741208277395</v>
      </c>
      <c r="N910" s="21"/>
      <c r="R910" s="21"/>
    </row>
    <row r="911" spans="1:18">
      <c r="A911" s="7" t="s">
        <v>164</v>
      </c>
      <c r="B911" t="s">
        <v>68</v>
      </c>
      <c r="C911" t="s">
        <v>18</v>
      </c>
      <c r="D911" t="s">
        <v>19</v>
      </c>
      <c r="E911" s="1">
        <v>7.1681926906037896</v>
      </c>
      <c r="F911" s="1">
        <v>0.46524697195772902</v>
      </c>
      <c r="G911" s="1">
        <v>0.68469068156846602</v>
      </c>
      <c r="H911" s="1">
        <v>0.11023116180029</v>
      </c>
      <c r="I911" s="1">
        <v>7.8528833721722604</v>
      </c>
      <c r="J911" s="50">
        <v>0.57547813375801904</v>
      </c>
      <c r="N911" s="21"/>
      <c r="R911" s="21"/>
    </row>
    <row r="912" spans="1:18">
      <c r="A912" s="7" t="s">
        <v>164</v>
      </c>
      <c r="B912" t="s">
        <v>68</v>
      </c>
      <c r="C912" t="s">
        <v>20</v>
      </c>
      <c r="D912" t="s">
        <v>21</v>
      </c>
      <c r="E912" s="1">
        <v>0.70343793953108202</v>
      </c>
      <c r="F912" s="1">
        <v>0.11175283611760201</v>
      </c>
      <c r="G912" s="1">
        <v>3.7393014554435597E-2</v>
      </c>
      <c r="H912" s="1">
        <v>7.5078443269669696E-3</v>
      </c>
      <c r="I912" s="1">
        <v>0.74083095408551802</v>
      </c>
      <c r="J912" s="50">
        <v>0.119260680444569</v>
      </c>
      <c r="N912" s="21"/>
      <c r="R912" s="21"/>
    </row>
    <row r="913" spans="1:18">
      <c r="A913" s="7" t="s">
        <v>164</v>
      </c>
      <c r="B913" t="s">
        <v>68</v>
      </c>
      <c r="C913" t="s">
        <v>25</v>
      </c>
      <c r="D913" t="s">
        <v>26</v>
      </c>
      <c r="E913" s="1">
        <v>3.44885384743662E-3</v>
      </c>
      <c r="F913" s="1">
        <v>5.09722688906929E-4</v>
      </c>
      <c r="G913" s="1">
        <v>1.4771494812104899E-3</v>
      </c>
      <c r="H913" s="1">
        <v>2.0215902306225701E-4</v>
      </c>
      <c r="I913" s="1">
        <v>4.9260033286471104E-3</v>
      </c>
      <c r="J913" s="50">
        <v>7.1188171196918601E-4</v>
      </c>
      <c r="N913" s="21"/>
      <c r="R913" s="21"/>
    </row>
    <row r="914" spans="1:18">
      <c r="A914" s="7" t="s">
        <v>164</v>
      </c>
      <c r="B914" t="s">
        <v>68</v>
      </c>
      <c r="C914" t="s">
        <v>22</v>
      </c>
      <c r="D914" t="s">
        <v>23</v>
      </c>
      <c r="E914" s="1">
        <v>0.93890323742963699</v>
      </c>
      <c r="F914" s="1">
        <v>3.9208451259937001E-2</v>
      </c>
      <c r="G914" s="1">
        <v>0.14326905459758199</v>
      </c>
      <c r="H914" s="1">
        <v>5.1676812982365096E-3</v>
      </c>
      <c r="I914" s="1">
        <v>1.0821722920272201</v>
      </c>
      <c r="J914" s="50">
        <v>4.4376132558173499E-2</v>
      </c>
      <c r="N914" s="21"/>
      <c r="R914" s="21"/>
    </row>
    <row r="915" spans="1:18">
      <c r="A915" s="7" t="s">
        <v>165</v>
      </c>
      <c r="B915" t="s">
        <v>68</v>
      </c>
      <c r="C915" t="s">
        <v>2</v>
      </c>
      <c r="D915" t="s">
        <v>3</v>
      </c>
      <c r="E915" s="1">
        <v>0.685783711258387</v>
      </c>
      <c r="F915" s="1">
        <v>0.71820987070690501</v>
      </c>
      <c r="G915" s="1">
        <v>0.50949658394918995</v>
      </c>
      <c r="H915" s="1">
        <v>0.43796163734250798</v>
      </c>
      <c r="I915" s="1">
        <v>1.1952802952075801</v>
      </c>
      <c r="J915" s="50">
        <v>1.1561715080494099</v>
      </c>
      <c r="N915" s="21"/>
      <c r="R915" s="21"/>
    </row>
    <row r="916" spans="1:18">
      <c r="A916" s="7" t="s">
        <v>165</v>
      </c>
      <c r="B916" t="s">
        <v>68</v>
      </c>
      <c r="C916" t="s">
        <v>4</v>
      </c>
      <c r="D916" t="s">
        <v>5</v>
      </c>
      <c r="E916" s="1">
        <v>0</v>
      </c>
      <c r="F916" s="1">
        <v>0</v>
      </c>
      <c r="G916" s="1">
        <v>1.9761438688535801E-2</v>
      </c>
      <c r="H916" s="1">
        <v>0.371826885823975</v>
      </c>
      <c r="I916" s="1">
        <v>1.9761438688535801E-2</v>
      </c>
      <c r="J916" s="50">
        <v>0.371826885823975</v>
      </c>
      <c r="N916" s="21"/>
      <c r="R916" s="21"/>
    </row>
    <row r="917" spans="1:18">
      <c r="A917" s="7" t="s">
        <v>165</v>
      </c>
      <c r="B917" t="s">
        <v>68</v>
      </c>
      <c r="C917" t="s">
        <v>6</v>
      </c>
      <c r="D917" t="s">
        <v>7</v>
      </c>
      <c r="E917" s="1">
        <v>6.2089179992336199</v>
      </c>
      <c r="F917" s="1">
        <v>13.315980386975999</v>
      </c>
      <c r="G917" s="1">
        <v>0.280602155312281</v>
      </c>
      <c r="H917" s="1">
        <v>0.49798516278347799</v>
      </c>
      <c r="I917" s="1">
        <v>6.4895201545459003</v>
      </c>
      <c r="J917" s="50">
        <v>13.8139655497595</v>
      </c>
      <c r="N917" s="21"/>
      <c r="R917" s="21"/>
    </row>
    <row r="918" spans="1:18">
      <c r="A918" s="7" t="s">
        <v>165</v>
      </c>
      <c r="B918" t="s">
        <v>68</v>
      </c>
      <c r="C918" t="s">
        <v>8</v>
      </c>
      <c r="D918" t="s">
        <v>9</v>
      </c>
      <c r="E918" s="1">
        <v>1.3994870656966201</v>
      </c>
      <c r="F918" s="1">
        <v>1.23156354385267</v>
      </c>
      <c r="G918" s="1">
        <v>3.10022346862924</v>
      </c>
      <c r="H918" s="1">
        <v>2.4621713192606598</v>
      </c>
      <c r="I918" s="1">
        <v>4.4997105343258603</v>
      </c>
      <c r="J918" s="50">
        <v>3.69373486311334</v>
      </c>
      <c r="N918" s="21"/>
      <c r="R918" s="21"/>
    </row>
    <row r="919" spans="1:18">
      <c r="A919" s="7" t="s">
        <v>165</v>
      </c>
      <c r="B919" t="s">
        <v>68</v>
      </c>
      <c r="C919" t="s">
        <v>10</v>
      </c>
      <c r="D919" t="s">
        <v>11</v>
      </c>
      <c r="E919" s="1">
        <v>6.9365425156072302E-2</v>
      </c>
      <c r="F919" s="1">
        <v>4.3093198474280697E-2</v>
      </c>
      <c r="G919" s="1">
        <v>0.33847453131011801</v>
      </c>
      <c r="H919" s="1">
        <v>0.353423730010828</v>
      </c>
      <c r="I919" s="1">
        <v>0.40783995646618998</v>
      </c>
      <c r="J919" s="50">
        <v>0.396516928485108</v>
      </c>
      <c r="N919" s="21"/>
      <c r="R919" s="21"/>
    </row>
    <row r="920" spans="1:18">
      <c r="A920" s="7" t="s">
        <v>165</v>
      </c>
      <c r="B920" t="s">
        <v>68</v>
      </c>
      <c r="C920" t="s">
        <v>12</v>
      </c>
      <c r="D920" t="s">
        <v>13</v>
      </c>
      <c r="E920" s="1">
        <v>1.52709207924109</v>
      </c>
      <c r="F920" s="1">
        <v>0.23074193081452499</v>
      </c>
      <c r="G920" s="1">
        <v>0.44473607475317101</v>
      </c>
      <c r="H920" s="1">
        <v>8.1043950490924596E-2</v>
      </c>
      <c r="I920" s="1">
        <v>1.9718281539942599</v>
      </c>
      <c r="J920" s="50">
        <v>0.31178588130544999</v>
      </c>
      <c r="N920" s="21"/>
      <c r="R920" s="21"/>
    </row>
    <row r="921" spans="1:18">
      <c r="A921" s="7" t="s">
        <v>165</v>
      </c>
      <c r="B921" t="s">
        <v>68</v>
      </c>
      <c r="C921" t="s">
        <v>14</v>
      </c>
      <c r="D921" t="s">
        <v>15</v>
      </c>
      <c r="E921" s="1">
        <v>0.10525996069787399</v>
      </c>
      <c r="F921" s="1">
        <v>0.114810288608478</v>
      </c>
      <c r="G921" s="1">
        <v>0.94420728305869495</v>
      </c>
      <c r="H921" s="1">
        <v>0.56250329945752597</v>
      </c>
      <c r="I921" s="1">
        <v>1.04946724375657</v>
      </c>
      <c r="J921" s="50">
        <v>0.67731358806600395</v>
      </c>
      <c r="N921" s="21"/>
      <c r="R921" s="21"/>
    </row>
    <row r="922" spans="1:18">
      <c r="A922" s="7" t="s">
        <v>165</v>
      </c>
      <c r="B922" t="s">
        <v>68</v>
      </c>
      <c r="C922" t="s">
        <v>16</v>
      </c>
      <c r="D922" t="s">
        <v>17</v>
      </c>
      <c r="E922" s="1">
        <v>11.081297859962399</v>
      </c>
      <c r="F922" s="1">
        <v>1.6464164030811901</v>
      </c>
      <c r="G922" s="1">
        <v>2.0237898719615801</v>
      </c>
      <c r="H922" s="1">
        <v>0.34348606078305499</v>
      </c>
      <c r="I922" s="1">
        <v>13.105087731924</v>
      </c>
      <c r="J922" s="50">
        <v>1.98990246386424</v>
      </c>
      <c r="N922" s="21"/>
      <c r="R922" s="21"/>
    </row>
    <row r="923" spans="1:18">
      <c r="A923" s="7" t="s">
        <v>165</v>
      </c>
      <c r="B923" t="s">
        <v>68</v>
      </c>
      <c r="C923" t="s">
        <v>18</v>
      </c>
      <c r="D923" t="s">
        <v>19</v>
      </c>
      <c r="E923" s="1">
        <v>22.138750195931799</v>
      </c>
      <c r="F923" s="1">
        <v>1.4619685914152301</v>
      </c>
      <c r="G923" s="1">
        <v>4.6227405744950003</v>
      </c>
      <c r="H923" s="1">
        <v>0.78403685624444797</v>
      </c>
      <c r="I923" s="1">
        <v>26.7614907704268</v>
      </c>
      <c r="J923" s="50">
        <v>2.2460054476596798</v>
      </c>
      <c r="N923" s="21"/>
      <c r="R923" s="21"/>
    </row>
    <row r="924" spans="1:18">
      <c r="A924" s="7" t="s">
        <v>165</v>
      </c>
      <c r="B924" t="s">
        <v>68</v>
      </c>
      <c r="C924" t="s">
        <v>20</v>
      </c>
      <c r="D924" t="s">
        <v>21</v>
      </c>
      <c r="E924" s="1">
        <v>2.5921911644061901</v>
      </c>
      <c r="F924" s="1">
        <v>0.418514067626232</v>
      </c>
      <c r="G924" s="1">
        <v>1.1929407706147399</v>
      </c>
      <c r="H924" s="1">
        <v>0.240944342748692</v>
      </c>
      <c r="I924" s="1">
        <v>3.7851319350209298</v>
      </c>
      <c r="J924" s="50">
        <v>0.65945841037492403</v>
      </c>
      <c r="N924" s="21"/>
      <c r="R924" s="21"/>
    </row>
    <row r="925" spans="1:18">
      <c r="A925" s="7" t="s">
        <v>165</v>
      </c>
      <c r="B925" t="s">
        <v>68</v>
      </c>
      <c r="C925" t="s">
        <v>25</v>
      </c>
      <c r="D925" t="s">
        <v>26</v>
      </c>
      <c r="E925" s="1">
        <v>1.0751329812080801E-2</v>
      </c>
      <c r="F925" s="1">
        <v>1.3886070281418101E-3</v>
      </c>
      <c r="G925" s="1">
        <v>2.07717239168312E-2</v>
      </c>
      <c r="H925" s="1">
        <v>6.6247337054309297E-3</v>
      </c>
      <c r="I925" s="1">
        <v>3.1523053728912002E-2</v>
      </c>
      <c r="J925" s="50">
        <v>8.0133407335727398E-3</v>
      </c>
      <c r="N925" s="21"/>
      <c r="R925" s="21"/>
    </row>
    <row r="926" spans="1:18">
      <c r="A926" s="7" t="s">
        <v>165</v>
      </c>
      <c r="B926" t="s">
        <v>68</v>
      </c>
      <c r="C926" t="s">
        <v>22</v>
      </c>
      <c r="D926" t="s">
        <v>23</v>
      </c>
      <c r="E926" s="1">
        <v>4.8801296682410698</v>
      </c>
      <c r="F926" s="1">
        <v>0.21318697580037199</v>
      </c>
      <c r="G926" s="1">
        <v>4.2272582348106003</v>
      </c>
      <c r="H926" s="1">
        <v>0.165507645088877</v>
      </c>
      <c r="I926" s="1">
        <v>9.10738790305167</v>
      </c>
      <c r="J926" s="50">
        <v>0.37869462088924899</v>
      </c>
      <c r="N926" s="21"/>
      <c r="R926" s="21"/>
    </row>
    <row r="927" spans="1:18">
      <c r="A927" s="7" t="s">
        <v>166</v>
      </c>
      <c r="B927" t="s">
        <v>68</v>
      </c>
      <c r="C927" t="s">
        <v>2</v>
      </c>
      <c r="D927" t="s">
        <v>3</v>
      </c>
      <c r="E927" s="1">
        <v>0.198777732031959</v>
      </c>
      <c r="F927" s="1">
        <v>0.205692473390505</v>
      </c>
      <c r="G927" s="1">
        <v>0.20549145134994001</v>
      </c>
      <c r="H927" s="1">
        <v>0.28192649574302198</v>
      </c>
      <c r="I927" s="1">
        <v>0.40426918338189899</v>
      </c>
      <c r="J927" s="50">
        <v>0.48761896913352598</v>
      </c>
      <c r="N927" s="21"/>
      <c r="R927" s="21"/>
    </row>
    <row r="928" spans="1:18">
      <c r="A928" s="7" t="s">
        <v>166</v>
      </c>
      <c r="B928" t="s">
        <v>68</v>
      </c>
      <c r="C928" t="s">
        <v>4</v>
      </c>
      <c r="D928" t="s">
        <v>5</v>
      </c>
      <c r="E928" s="1">
        <v>0</v>
      </c>
      <c r="F928" s="1">
        <v>0</v>
      </c>
      <c r="G928" s="1">
        <v>0</v>
      </c>
      <c r="H928" s="1">
        <v>0</v>
      </c>
      <c r="I928" s="1">
        <v>0</v>
      </c>
      <c r="J928" s="50">
        <v>0</v>
      </c>
      <c r="N928" s="21"/>
      <c r="R928" s="21"/>
    </row>
    <row r="929" spans="1:18">
      <c r="A929" s="7" t="s">
        <v>166</v>
      </c>
      <c r="B929" t="s">
        <v>68</v>
      </c>
      <c r="C929" t="s">
        <v>6</v>
      </c>
      <c r="D929" t="s">
        <v>7</v>
      </c>
      <c r="E929" s="1">
        <v>0.55232759940402698</v>
      </c>
      <c r="F929" s="1">
        <v>1.2084304602104501</v>
      </c>
      <c r="G929" s="1">
        <v>1.4997004394467901E-2</v>
      </c>
      <c r="H929" s="1">
        <v>3.3281928398279197E-2</v>
      </c>
      <c r="I929" s="1">
        <v>0.56732460379849503</v>
      </c>
      <c r="J929" s="50">
        <v>1.24171238860873</v>
      </c>
      <c r="N929" s="21"/>
      <c r="R929" s="21"/>
    </row>
    <row r="930" spans="1:18">
      <c r="A930" s="7" t="s">
        <v>166</v>
      </c>
      <c r="B930" t="s">
        <v>68</v>
      </c>
      <c r="C930" t="s">
        <v>8</v>
      </c>
      <c r="D930" t="s">
        <v>9</v>
      </c>
      <c r="E930" s="1">
        <v>0.84740290348352398</v>
      </c>
      <c r="F930" s="1">
        <v>0.83906451103300195</v>
      </c>
      <c r="G930" s="1">
        <v>0.93210450298145497</v>
      </c>
      <c r="H930" s="1">
        <v>0.76210041500709802</v>
      </c>
      <c r="I930" s="1">
        <v>1.7795074064649801</v>
      </c>
      <c r="J930" s="50">
        <v>1.6011649260401</v>
      </c>
      <c r="N930" s="21"/>
      <c r="R930" s="21"/>
    </row>
    <row r="931" spans="1:18">
      <c r="A931" s="7" t="s">
        <v>166</v>
      </c>
      <c r="B931" t="s">
        <v>68</v>
      </c>
      <c r="C931" t="s">
        <v>10</v>
      </c>
      <c r="D931" t="s">
        <v>11</v>
      </c>
      <c r="E931" s="1">
        <v>2.2894956696769199E-2</v>
      </c>
      <c r="F931" s="1">
        <v>1.6515802914832501E-2</v>
      </c>
      <c r="G931" s="1">
        <v>0.16532247432556199</v>
      </c>
      <c r="H931" s="1">
        <v>0.14559618983341099</v>
      </c>
      <c r="I931" s="1">
        <v>0.18821743102233099</v>
      </c>
      <c r="J931" s="50">
        <v>0.162111992748244</v>
      </c>
      <c r="N931" s="21"/>
      <c r="R931" s="21"/>
    </row>
    <row r="932" spans="1:18">
      <c r="A932" s="7" t="s">
        <v>166</v>
      </c>
      <c r="B932" t="s">
        <v>68</v>
      </c>
      <c r="C932" t="s">
        <v>12</v>
      </c>
      <c r="D932" t="s">
        <v>13</v>
      </c>
      <c r="E932" s="1">
        <v>0.27626338781055698</v>
      </c>
      <c r="F932" s="1">
        <v>4.0098386579257399E-2</v>
      </c>
      <c r="G932" s="1">
        <v>0.14878837049805499</v>
      </c>
      <c r="H932" s="1">
        <v>2.77717882107393E-2</v>
      </c>
      <c r="I932" s="1">
        <v>0.42505175830861203</v>
      </c>
      <c r="J932" s="50">
        <v>6.7870174789996796E-2</v>
      </c>
      <c r="N932" s="21"/>
      <c r="R932" s="21"/>
    </row>
    <row r="933" spans="1:18">
      <c r="A933" s="7" t="s">
        <v>166</v>
      </c>
      <c r="B933" t="s">
        <v>68</v>
      </c>
      <c r="C933" t="s">
        <v>14</v>
      </c>
      <c r="D933" t="s">
        <v>15</v>
      </c>
      <c r="E933" s="1">
        <v>3.5044806342214199E-2</v>
      </c>
      <c r="F933" s="1">
        <v>3.8750821830557003E-2</v>
      </c>
      <c r="G933" s="1">
        <v>0.15112961837576899</v>
      </c>
      <c r="H933" s="1">
        <v>8.7722252465823894E-2</v>
      </c>
      <c r="I933" s="1">
        <v>0.18617442471798301</v>
      </c>
      <c r="J933" s="50">
        <v>0.12647307429638099</v>
      </c>
      <c r="N933" s="21"/>
      <c r="R933" s="21"/>
    </row>
    <row r="934" spans="1:18">
      <c r="A934" s="7" t="s">
        <v>166</v>
      </c>
      <c r="B934" t="s">
        <v>68</v>
      </c>
      <c r="C934" t="s">
        <v>16</v>
      </c>
      <c r="D934" t="s">
        <v>17</v>
      </c>
      <c r="E934" s="1">
        <v>22.6156850198686</v>
      </c>
      <c r="F934" s="1">
        <v>2.90297999968644</v>
      </c>
      <c r="G934" s="1">
        <v>2.9030882114391101</v>
      </c>
      <c r="H934" s="1">
        <v>0.34590448190550299</v>
      </c>
      <c r="I934" s="1">
        <v>25.518773231307701</v>
      </c>
      <c r="J934" s="50">
        <v>3.2488844815919502</v>
      </c>
      <c r="N934" s="21"/>
      <c r="R934" s="21"/>
    </row>
    <row r="935" spans="1:18">
      <c r="A935" s="7" t="s">
        <v>166</v>
      </c>
      <c r="B935" t="s">
        <v>68</v>
      </c>
      <c r="C935" t="s">
        <v>18</v>
      </c>
      <c r="D935" t="s">
        <v>19</v>
      </c>
      <c r="E935" s="1">
        <v>10.1767779412779</v>
      </c>
      <c r="F935" s="1">
        <v>0.66300372463233603</v>
      </c>
      <c r="G935" s="1">
        <v>2.38881924596877</v>
      </c>
      <c r="H935" s="1">
        <v>0.389057507031429</v>
      </c>
      <c r="I935" s="1">
        <v>12.5655971872467</v>
      </c>
      <c r="J935" s="50">
        <v>1.0520612316637601</v>
      </c>
      <c r="N935" s="21"/>
      <c r="R935" s="21"/>
    </row>
    <row r="936" spans="1:18">
      <c r="A936" s="7" t="s">
        <v>166</v>
      </c>
      <c r="B936" t="s">
        <v>68</v>
      </c>
      <c r="C936" t="s">
        <v>20</v>
      </c>
      <c r="D936" t="s">
        <v>21</v>
      </c>
      <c r="E936" s="1">
        <v>0.54285417836710403</v>
      </c>
      <c r="F936" s="1">
        <v>8.6238259890515506E-2</v>
      </c>
      <c r="G936" s="1">
        <v>0.22695485767920501</v>
      </c>
      <c r="H936" s="1">
        <v>4.5587883948914797E-2</v>
      </c>
      <c r="I936" s="1">
        <v>0.76980903604630901</v>
      </c>
      <c r="J936" s="50">
        <v>0.13182614383943</v>
      </c>
      <c r="N936" s="21"/>
      <c r="R936" s="21"/>
    </row>
    <row r="937" spans="1:18">
      <c r="A937" s="7" t="s">
        <v>166</v>
      </c>
      <c r="B937" t="s">
        <v>68</v>
      </c>
      <c r="C937" t="s">
        <v>25</v>
      </c>
      <c r="D937" t="s">
        <v>26</v>
      </c>
      <c r="E937" s="1">
        <v>1.1265049282686299E-3</v>
      </c>
      <c r="F937" s="1">
        <v>1.6512943884538399E-4</v>
      </c>
      <c r="G937" s="1">
        <v>0</v>
      </c>
      <c r="H937" s="1">
        <v>0</v>
      </c>
      <c r="I937" s="1">
        <v>1.1265049282686299E-3</v>
      </c>
      <c r="J937" s="50">
        <v>1.6512943884538399E-4</v>
      </c>
      <c r="N937" s="21"/>
      <c r="R937" s="21"/>
    </row>
    <row r="938" spans="1:18">
      <c r="A938" s="7" t="s">
        <v>166</v>
      </c>
      <c r="B938" t="s">
        <v>68</v>
      </c>
      <c r="C938" t="s">
        <v>22</v>
      </c>
      <c r="D938" t="s">
        <v>23</v>
      </c>
      <c r="E938" s="1">
        <v>3.8649110017009498</v>
      </c>
      <c r="F938" s="1">
        <v>0.162193545313816</v>
      </c>
      <c r="G938" s="1">
        <v>6.7278127913008401</v>
      </c>
      <c r="H938" s="1">
        <v>0.243134743116598</v>
      </c>
      <c r="I938" s="1">
        <v>10.592723793001801</v>
      </c>
      <c r="J938" s="50">
        <v>0.40532828843041402</v>
      </c>
      <c r="N938" s="21"/>
      <c r="R938" s="21"/>
    </row>
    <row r="939" spans="1:18">
      <c r="A939" s="7" t="s">
        <v>167</v>
      </c>
      <c r="B939" t="s">
        <v>68</v>
      </c>
      <c r="C939" t="s">
        <v>2</v>
      </c>
      <c r="D939" t="s">
        <v>3</v>
      </c>
      <c r="E939" s="1">
        <v>0.428444651186489</v>
      </c>
      <c r="F939" s="1">
        <v>0.45178162499119501</v>
      </c>
      <c r="G939" s="1">
        <v>0.38682875212981899</v>
      </c>
      <c r="H939" s="1">
        <v>0.49080355288368999</v>
      </c>
      <c r="I939" s="1">
        <v>0.81527340331630804</v>
      </c>
      <c r="J939" s="50">
        <v>0.94258517787488405</v>
      </c>
      <c r="N939" s="21"/>
      <c r="R939" s="21"/>
    </row>
    <row r="940" spans="1:18">
      <c r="A940" s="7" t="s">
        <v>167</v>
      </c>
      <c r="B940" t="s">
        <v>68</v>
      </c>
      <c r="C940" t="s">
        <v>4</v>
      </c>
      <c r="D940" t="s">
        <v>5</v>
      </c>
      <c r="E940" s="1">
        <v>0</v>
      </c>
      <c r="F940" s="1">
        <v>0</v>
      </c>
      <c r="G940" s="1">
        <v>7.1636088077974098E-3</v>
      </c>
      <c r="H940" s="1">
        <v>0.135189952827064</v>
      </c>
      <c r="I940" s="1">
        <v>7.1636088077974098E-3</v>
      </c>
      <c r="J940" s="50">
        <v>0.135189952827064</v>
      </c>
      <c r="N940" s="21"/>
      <c r="R940" s="21"/>
    </row>
    <row r="941" spans="1:18">
      <c r="A941" s="7" t="s">
        <v>167</v>
      </c>
      <c r="B941" t="s">
        <v>68</v>
      </c>
      <c r="C941" t="s">
        <v>6</v>
      </c>
      <c r="D941" t="s">
        <v>7</v>
      </c>
      <c r="E941" s="1">
        <v>2.0484187578061999</v>
      </c>
      <c r="F941" s="1">
        <v>4.3645415205433196</v>
      </c>
      <c r="G941" s="1">
        <v>4.2799252165872603E-2</v>
      </c>
      <c r="H941" s="1">
        <v>9.4751970214421194E-2</v>
      </c>
      <c r="I941" s="1">
        <v>2.0912180099720699</v>
      </c>
      <c r="J941" s="50">
        <v>4.45929349075774</v>
      </c>
      <c r="N941" s="21"/>
      <c r="R941" s="21"/>
    </row>
    <row r="942" spans="1:18">
      <c r="A942" s="7" t="s">
        <v>167</v>
      </c>
      <c r="B942" t="s">
        <v>68</v>
      </c>
      <c r="C942" t="s">
        <v>8</v>
      </c>
      <c r="D942" t="s">
        <v>9</v>
      </c>
      <c r="E942" s="1">
        <v>0.54890079224037402</v>
      </c>
      <c r="F942" s="1">
        <v>0.46156718727396101</v>
      </c>
      <c r="G942" s="1">
        <v>9.5399825854425399E-2</v>
      </c>
      <c r="H942" s="1">
        <v>4.7284046725044403E-2</v>
      </c>
      <c r="I942" s="1">
        <v>0.64430061809479899</v>
      </c>
      <c r="J942" s="50">
        <v>0.508851233999006</v>
      </c>
      <c r="N942" s="21"/>
      <c r="R942" s="21"/>
    </row>
    <row r="943" spans="1:18">
      <c r="A943" s="7" t="s">
        <v>167</v>
      </c>
      <c r="B943" t="s">
        <v>68</v>
      </c>
      <c r="C943" t="s">
        <v>10</v>
      </c>
      <c r="D943" t="s">
        <v>11</v>
      </c>
      <c r="E943" s="1">
        <v>4.3562203145373499E-2</v>
      </c>
      <c r="F943" s="1">
        <v>2.5380327196078301E-2</v>
      </c>
      <c r="G943" s="1">
        <v>0.17580143700334799</v>
      </c>
      <c r="H943" s="1">
        <v>0.171561465713193</v>
      </c>
      <c r="I943" s="1">
        <v>0.21936364014872101</v>
      </c>
      <c r="J943" s="50">
        <v>0.196941792909271</v>
      </c>
      <c r="N943" s="21"/>
      <c r="R943" s="21"/>
    </row>
    <row r="944" spans="1:18">
      <c r="A944" s="7" t="s">
        <v>167</v>
      </c>
      <c r="B944" t="s">
        <v>68</v>
      </c>
      <c r="C944" t="s">
        <v>12</v>
      </c>
      <c r="D944" t="s">
        <v>13</v>
      </c>
      <c r="E944" s="1">
        <v>0.65812781537067599</v>
      </c>
      <c r="F944" s="1">
        <v>9.8573248691778997E-2</v>
      </c>
      <c r="G944" s="1">
        <v>8.7047227619351006E-2</v>
      </c>
      <c r="H944" s="1">
        <v>1.56926231332957E-2</v>
      </c>
      <c r="I944" s="1">
        <v>0.74517504299002701</v>
      </c>
      <c r="J944" s="50">
        <v>0.114265871825075</v>
      </c>
      <c r="N944" s="21"/>
      <c r="R944" s="21"/>
    </row>
    <row r="945" spans="1:18">
      <c r="A945" s="7" t="s">
        <v>167</v>
      </c>
      <c r="B945" t="s">
        <v>68</v>
      </c>
      <c r="C945" t="s">
        <v>14</v>
      </c>
      <c r="D945" t="s">
        <v>15</v>
      </c>
      <c r="E945" s="1">
        <v>5.3231861559515599E-2</v>
      </c>
      <c r="F945" s="1">
        <v>5.8330341773759897E-2</v>
      </c>
      <c r="G945" s="1">
        <v>0.10321314970982801</v>
      </c>
      <c r="H945" s="1">
        <v>5.9818277694708002E-2</v>
      </c>
      <c r="I945" s="1">
        <v>0.15644501126934299</v>
      </c>
      <c r="J945" s="50">
        <v>0.118148619468468</v>
      </c>
      <c r="N945" s="21"/>
      <c r="R945" s="21"/>
    </row>
    <row r="946" spans="1:18">
      <c r="A946" s="7" t="s">
        <v>167</v>
      </c>
      <c r="B946" t="s">
        <v>68</v>
      </c>
      <c r="C946" t="s">
        <v>16</v>
      </c>
      <c r="D946" t="s">
        <v>17</v>
      </c>
      <c r="E946" s="1">
        <v>5.3244259705204096</v>
      </c>
      <c r="F946" s="1">
        <v>0.76441865553447597</v>
      </c>
      <c r="G946" s="1">
        <v>0.594006855365245</v>
      </c>
      <c r="H946" s="1">
        <v>8.8110586188176396E-2</v>
      </c>
      <c r="I946" s="1">
        <v>5.9184328258856498</v>
      </c>
      <c r="J946" s="50">
        <v>0.85252924172265299</v>
      </c>
      <c r="N946" s="21"/>
      <c r="R946" s="21"/>
    </row>
    <row r="947" spans="1:18">
      <c r="A947" s="7" t="s">
        <v>167</v>
      </c>
      <c r="B947" t="s">
        <v>68</v>
      </c>
      <c r="C947" t="s">
        <v>18</v>
      </c>
      <c r="D947" t="s">
        <v>19</v>
      </c>
      <c r="E947" s="1">
        <v>35.501466558307001</v>
      </c>
      <c r="F947" s="1">
        <v>2.3394677816332101</v>
      </c>
      <c r="G947" s="1">
        <v>13.46439952844</v>
      </c>
      <c r="H947" s="1">
        <v>2.3052528546936499</v>
      </c>
      <c r="I947" s="1">
        <v>48.965866086746999</v>
      </c>
      <c r="J947" s="50">
        <v>4.6447206363268601</v>
      </c>
      <c r="N947" s="21"/>
      <c r="R947" s="21"/>
    </row>
    <row r="948" spans="1:18">
      <c r="A948" s="7" t="s">
        <v>167</v>
      </c>
      <c r="B948" t="s">
        <v>68</v>
      </c>
      <c r="C948" t="s">
        <v>20</v>
      </c>
      <c r="D948" t="s">
        <v>21</v>
      </c>
      <c r="E948" s="1">
        <v>1.1125741702763401</v>
      </c>
      <c r="F948" s="1">
        <v>0.17970692643157701</v>
      </c>
      <c r="G948" s="1">
        <v>6.1368899750563498E-2</v>
      </c>
      <c r="H948" s="1">
        <v>1.24062466246574E-2</v>
      </c>
      <c r="I948" s="1">
        <v>1.1739430700269</v>
      </c>
      <c r="J948" s="50">
        <v>0.19211317305623399</v>
      </c>
      <c r="N948" s="21"/>
      <c r="R948" s="21"/>
    </row>
    <row r="949" spans="1:18">
      <c r="A949" s="7" t="s">
        <v>167</v>
      </c>
      <c r="B949" t="s">
        <v>68</v>
      </c>
      <c r="C949" t="s">
        <v>25</v>
      </c>
      <c r="D949" t="s">
        <v>26</v>
      </c>
      <c r="E949" s="1">
        <v>4.2771472588765003E-3</v>
      </c>
      <c r="F949" s="1">
        <v>5.3694293239052297E-4</v>
      </c>
      <c r="G949" s="1">
        <v>0</v>
      </c>
      <c r="H949" s="1">
        <v>0</v>
      </c>
      <c r="I949" s="1">
        <v>4.2771472588765003E-3</v>
      </c>
      <c r="J949" s="50">
        <v>5.3694293239052297E-4</v>
      </c>
      <c r="N949" s="21"/>
      <c r="R949" s="21"/>
    </row>
    <row r="950" spans="1:18">
      <c r="A950" s="7" t="s">
        <v>167</v>
      </c>
      <c r="B950" t="s">
        <v>68</v>
      </c>
      <c r="C950" t="s">
        <v>22</v>
      </c>
      <c r="D950" t="s">
        <v>23</v>
      </c>
      <c r="E950" s="1">
        <v>2.2076422847422998</v>
      </c>
      <c r="F950" s="1">
        <v>9.6983277573350707E-2</v>
      </c>
      <c r="G950" s="1">
        <v>1.4813752046466599</v>
      </c>
      <c r="H950" s="1">
        <v>5.8091091940336799E-2</v>
      </c>
      <c r="I950" s="1">
        <v>3.6890174893889598</v>
      </c>
      <c r="J950" s="50">
        <v>0.155074369513687</v>
      </c>
      <c r="N950" s="21"/>
      <c r="R950" s="21"/>
    </row>
    <row r="951" spans="1:18">
      <c r="A951" s="7" t="s">
        <v>168</v>
      </c>
      <c r="B951" t="s">
        <v>68</v>
      </c>
      <c r="C951" t="s">
        <v>2</v>
      </c>
      <c r="D951" t="s">
        <v>3</v>
      </c>
      <c r="E951" s="1">
        <v>0.590358861403251</v>
      </c>
      <c r="F951" s="1">
        <v>0.61836714405381299</v>
      </c>
      <c r="G951" s="1">
        <v>1.35414689991401</v>
      </c>
      <c r="H951" s="1">
        <v>2.0927082835491801</v>
      </c>
      <c r="I951" s="1">
        <v>1.9445057613172601</v>
      </c>
      <c r="J951" s="50">
        <v>2.71107542760299</v>
      </c>
      <c r="N951" s="21"/>
      <c r="R951" s="21"/>
    </row>
    <row r="952" spans="1:18">
      <c r="A952" s="7" t="s">
        <v>168</v>
      </c>
      <c r="B952" t="s">
        <v>68</v>
      </c>
      <c r="C952" t="s">
        <v>4</v>
      </c>
      <c r="D952" t="s">
        <v>5</v>
      </c>
      <c r="E952" s="1">
        <v>0</v>
      </c>
      <c r="F952" s="1">
        <v>0</v>
      </c>
      <c r="G952" s="1">
        <v>0</v>
      </c>
      <c r="H952" s="1">
        <v>0</v>
      </c>
      <c r="I952" s="1">
        <v>0</v>
      </c>
      <c r="J952" s="50">
        <v>0</v>
      </c>
      <c r="N952" s="21"/>
      <c r="R952" s="21"/>
    </row>
    <row r="953" spans="1:18">
      <c r="A953" s="7" t="s">
        <v>168</v>
      </c>
      <c r="B953" t="s">
        <v>68</v>
      </c>
      <c r="C953" t="s">
        <v>6</v>
      </c>
      <c r="D953" t="s">
        <v>7</v>
      </c>
      <c r="E953" s="1">
        <v>9.7668548491808593</v>
      </c>
      <c r="F953" s="1">
        <v>21.0047490037119</v>
      </c>
      <c r="G953" s="1">
        <v>1.50573877006168</v>
      </c>
      <c r="H953" s="1">
        <v>3.33958915121528</v>
      </c>
      <c r="I953" s="1">
        <v>11.2725936192425</v>
      </c>
      <c r="J953" s="50">
        <v>24.3443381549272</v>
      </c>
      <c r="N953" s="21"/>
      <c r="R953" s="21"/>
    </row>
    <row r="954" spans="1:18">
      <c r="A954" s="7" t="s">
        <v>168</v>
      </c>
      <c r="B954" t="s">
        <v>68</v>
      </c>
      <c r="C954" t="s">
        <v>8</v>
      </c>
      <c r="D954" t="s">
        <v>9</v>
      </c>
      <c r="E954" s="1">
        <v>2.4750423963590098</v>
      </c>
      <c r="F954" s="1">
        <v>2.6865924489656199</v>
      </c>
      <c r="G954" s="1">
        <v>7.1379167525081701</v>
      </c>
      <c r="H954" s="1">
        <v>6.3498980085958499</v>
      </c>
      <c r="I954" s="1">
        <v>9.6129591488671799</v>
      </c>
      <c r="J954" s="50">
        <v>9.0364904575614702</v>
      </c>
      <c r="N954" s="21"/>
      <c r="R954" s="21"/>
    </row>
    <row r="955" spans="1:18">
      <c r="A955" s="7" t="s">
        <v>168</v>
      </c>
      <c r="B955" t="s">
        <v>68</v>
      </c>
      <c r="C955" t="s">
        <v>10</v>
      </c>
      <c r="D955" t="s">
        <v>11</v>
      </c>
      <c r="E955" s="1">
        <v>8.0613491515532695E-2</v>
      </c>
      <c r="F955" s="1">
        <v>5.40674821715506E-2</v>
      </c>
      <c r="G955" s="1">
        <v>0.48780905883005499</v>
      </c>
      <c r="H955" s="1">
        <v>0.43671256936886599</v>
      </c>
      <c r="I955" s="1">
        <v>0.56842255034558797</v>
      </c>
      <c r="J955" s="50">
        <v>0.49078005154041698</v>
      </c>
      <c r="N955" s="21"/>
      <c r="R955" s="21"/>
    </row>
    <row r="956" spans="1:18">
      <c r="A956" s="7" t="s">
        <v>168</v>
      </c>
      <c r="B956" t="s">
        <v>68</v>
      </c>
      <c r="C956" t="s">
        <v>12</v>
      </c>
      <c r="D956" t="s">
        <v>13</v>
      </c>
      <c r="E956" s="1">
        <v>1.30804532343802</v>
      </c>
      <c r="F956" s="1">
        <v>0.19291951321609599</v>
      </c>
      <c r="G956" s="1">
        <v>0.55026396097223196</v>
      </c>
      <c r="H956" s="1">
        <v>0.10170744467023</v>
      </c>
      <c r="I956" s="1">
        <v>1.85830928441025</v>
      </c>
      <c r="J956" s="50">
        <v>0.29462695788632598</v>
      </c>
      <c r="N956" s="21"/>
      <c r="R956" s="21"/>
    </row>
    <row r="957" spans="1:18">
      <c r="A957" s="7" t="s">
        <v>168</v>
      </c>
      <c r="B957" t="s">
        <v>68</v>
      </c>
      <c r="C957" t="s">
        <v>14</v>
      </c>
      <c r="D957" t="s">
        <v>15</v>
      </c>
      <c r="E957" s="1">
        <v>0.12196104271849501</v>
      </c>
      <c r="F957" s="1">
        <v>0.13379480009112099</v>
      </c>
      <c r="G957" s="1">
        <v>2.3048424697727601</v>
      </c>
      <c r="H957" s="1">
        <v>1.4255642378593101</v>
      </c>
      <c r="I957" s="1">
        <v>2.4268035124912499</v>
      </c>
      <c r="J957" s="50">
        <v>1.5593590379504301</v>
      </c>
      <c r="N957" s="21"/>
      <c r="R957" s="21"/>
    </row>
    <row r="958" spans="1:18">
      <c r="A958" s="7" t="s">
        <v>168</v>
      </c>
      <c r="B958" t="s">
        <v>68</v>
      </c>
      <c r="C958" t="s">
        <v>16</v>
      </c>
      <c r="D958" t="s">
        <v>17</v>
      </c>
      <c r="E958" s="1">
        <v>13.825148323852</v>
      </c>
      <c r="F958" s="1">
        <v>2.0395747417516499</v>
      </c>
      <c r="G958" s="1">
        <v>3.1044387596447298</v>
      </c>
      <c r="H958" s="1">
        <v>0.44663702769483099</v>
      </c>
      <c r="I958" s="1">
        <v>16.929587083496699</v>
      </c>
      <c r="J958" s="50">
        <v>2.4862117694464798</v>
      </c>
      <c r="N958" s="21"/>
      <c r="R958" s="21"/>
    </row>
    <row r="959" spans="1:18">
      <c r="A959" s="7" t="s">
        <v>168</v>
      </c>
      <c r="B959" t="s">
        <v>68</v>
      </c>
      <c r="C959" t="s">
        <v>18</v>
      </c>
      <c r="D959" t="s">
        <v>19</v>
      </c>
      <c r="E959" s="1">
        <v>23.463804608565699</v>
      </c>
      <c r="F959" s="1">
        <v>1.5174508898001799</v>
      </c>
      <c r="G959" s="1">
        <v>3.30562705720551</v>
      </c>
      <c r="H959" s="1">
        <v>0.53163799689145597</v>
      </c>
      <c r="I959" s="1">
        <v>26.769431665771201</v>
      </c>
      <c r="J959" s="50">
        <v>2.0490888866916399</v>
      </c>
      <c r="N959" s="21"/>
      <c r="R959" s="21"/>
    </row>
    <row r="960" spans="1:18">
      <c r="A960" s="7" t="s">
        <v>168</v>
      </c>
      <c r="B960" t="s">
        <v>68</v>
      </c>
      <c r="C960" t="s">
        <v>20</v>
      </c>
      <c r="D960" t="s">
        <v>21</v>
      </c>
      <c r="E960" s="1">
        <v>5.0935632253937797</v>
      </c>
      <c r="F960" s="1">
        <v>0.81384075736769601</v>
      </c>
      <c r="G960" s="1">
        <v>1.6463105686591599</v>
      </c>
      <c r="H960" s="1">
        <v>0.33101128645276401</v>
      </c>
      <c r="I960" s="1">
        <v>6.7398737940529401</v>
      </c>
      <c r="J960" s="50">
        <v>1.1448520438204599</v>
      </c>
      <c r="N960" s="21"/>
      <c r="R960" s="21"/>
    </row>
    <row r="961" spans="1:18">
      <c r="A961" s="7" t="s">
        <v>168</v>
      </c>
      <c r="B961" t="s">
        <v>68</v>
      </c>
      <c r="C961" t="s">
        <v>25</v>
      </c>
      <c r="D961" t="s">
        <v>26</v>
      </c>
      <c r="E961" s="1">
        <v>8.1443034629891404E-3</v>
      </c>
      <c r="F961" s="1">
        <v>1.1627905740460901E-3</v>
      </c>
      <c r="G961" s="1">
        <v>3.83522891254202E-2</v>
      </c>
      <c r="H961" s="1">
        <v>6.4044583645117602E-3</v>
      </c>
      <c r="I961" s="1">
        <v>4.6496592588409401E-2</v>
      </c>
      <c r="J961" s="50">
        <v>7.5672489385578499E-3</v>
      </c>
      <c r="N961" s="21"/>
      <c r="R961" s="21"/>
    </row>
    <row r="962" spans="1:18">
      <c r="A962" s="7" t="s">
        <v>168</v>
      </c>
      <c r="B962" t="s">
        <v>68</v>
      </c>
      <c r="C962" t="s">
        <v>22</v>
      </c>
      <c r="D962" t="s">
        <v>23</v>
      </c>
      <c r="E962" s="1">
        <v>3.7497892267275001</v>
      </c>
      <c r="F962" s="1">
        <v>0.15806927681229199</v>
      </c>
      <c r="G962" s="1">
        <v>1.64527050843936</v>
      </c>
      <c r="H962" s="1">
        <v>6.01791181274869E-2</v>
      </c>
      <c r="I962" s="1">
        <v>5.3950597351668597</v>
      </c>
      <c r="J962" s="50">
        <v>0.21824839493977899</v>
      </c>
      <c r="N962" s="21"/>
      <c r="R962" s="21"/>
    </row>
    <row r="963" spans="1:18">
      <c r="A963" s="7" t="s">
        <v>169</v>
      </c>
      <c r="B963" t="s">
        <v>68</v>
      </c>
      <c r="C963" t="s">
        <v>2</v>
      </c>
      <c r="D963" t="s">
        <v>3</v>
      </c>
      <c r="E963" s="1">
        <v>0.21424477283114901</v>
      </c>
      <c r="F963" s="1">
        <v>0.22153865399384501</v>
      </c>
      <c r="G963" s="1">
        <v>0.18798573824595999</v>
      </c>
      <c r="H963" s="1">
        <v>0.13055358750316601</v>
      </c>
      <c r="I963" s="1">
        <v>0.402230511077109</v>
      </c>
      <c r="J963" s="50">
        <v>0.35209224149701102</v>
      </c>
      <c r="N963" s="21"/>
      <c r="R963" s="21"/>
    </row>
    <row r="964" spans="1:18">
      <c r="A964" s="7" t="s">
        <v>169</v>
      </c>
      <c r="B964" t="s">
        <v>68</v>
      </c>
      <c r="C964" t="s">
        <v>4</v>
      </c>
      <c r="D964" t="s">
        <v>5</v>
      </c>
      <c r="E964" s="1">
        <v>0</v>
      </c>
      <c r="F964" s="1">
        <v>0</v>
      </c>
      <c r="G964" s="1">
        <v>0.42834753778581502</v>
      </c>
      <c r="H964" s="1">
        <v>7.98650433711438</v>
      </c>
      <c r="I964" s="1">
        <v>0.42834753778581502</v>
      </c>
      <c r="J964" s="50">
        <v>7.98650433711438</v>
      </c>
      <c r="N964" s="21"/>
      <c r="R964" s="21"/>
    </row>
    <row r="965" spans="1:18">
      <c r="A965" s="7" t="s">
        <v>169</v>
      </c>
      <c r="B965" t="s">
        <v>68</v>
      </c>
      <c r="C965" t="s">
        <v>6</v>
      </c>
      <c r="D965" t="s">
        <v>7</v>
      </c>
      <c r="E965" s="1">
        <v>5.8246335729410097</v>
      </c>
      <c r="F965" s="1">
        <v>12.5033021657418</v>
      </c>
      <c r="G965" s="1">
        <v>1.01570786489274</v>
      </c>
      <c r="H965" s="1">
        <v>2.2510312293060299</v>
      </c>
      <c r="I965" s="1">
        <v>6.8403414378337501</v>
      </c>
      <c r="J965" s="50">
        <v>14.7543333950478</v>
      </c>
      <c r="N965" s="21"/>
      <c r="R965" s="21"/>
    </row>
    <row r="966" spans="1:18">
      <c r="A966" s="7" t="s">
        <v>169</v>
      </c>
      <c r="B966" t="s">
        <v>68</v>
      </c>
      <c r="C966" t="s">
        <v>8</v>
      </c>
      <c r="D966" t="s">
        <v>9</v>
      </c>
      <c r="E966" s="1">
        <v>0.72720466236053904</v>
      </c>
      <c r="F966" s="1">
        <v>0.72780972286052903</v>
      </c>
      <c r="G966" s="1">
        <v>1.12085070952695</v>
      </c>
      <c r="H966" s="1">
        <v>1.0052224399218599</v>
      </c>
      <c r="I966" s="1">
        <v>1.8480553718874899</v>
      </c>
      <c r="J966" s="50">
        <v>1.7330321627823799</v>
      </c>
      <c r="N966" s="21"/>
      <c r="R966" s="21"/>
    </row>
    <row r="967" spans="1:18">
      <c r="A967" s="7" t="s">
        <v>169</v>
      </c>
      <c r="B967" t="s">
        <v>68</v>
      </c>
      <c r="C967" t="s">
        <v>10</v>
      </c>
      <c r="D967" t="s">
        <v>11</v>
      </c>
      <c r="E967" s="1">
        <v>3.3251562001426198E-2</v>
      </c>
      <c r="F967" s="1">
        <v>2.1156010759899702E-2</v>
      </c>
      <c r="G967" s="1">
        <v>0.132807380378828</v>
      </c>
      <c r="H967" s="1">
        <v>0.137924088912009</v>
      </c>
      <c r="I967" s="1">
        <v>0.16605894238025401</v>
      </c>
      <c r="J967" s="50">
        <v>0.159080099671909</v>
      </c>
      <c r="N967" s="21"/>
      <c r="R967" s="21"/>
    </row>
    <row r="968" spans="1:18">
      <c r="A968" s="7" t="s">
        <v>169</v>
      </c>
      <c r="B968" t="s">
        <v>68</v>
      </c>
      <c r="C968" t="s">
        <v>12</v>
      </c>
      <c r="D968" t="s">
        <v>13</v>
      </c>
      <c r="E968" s="1">
        <v>0.68913841995716696</v>
      </c>
      <c r="F968" s="1">
        <v>0.104777476812565</v>
      </c>
      <c r="G968" s="1">
        <v>0.117158330147839</v>
      </c>
      <c r="H968" s="1">
        <v>2.12425117278023E-2</v>
      </c>
      <c r="I968" s="1">
        <v>0.80629675010500601</v>
      </c>
      <c r="J968" s="50">
        <v>0.126019988540368</v>
      </c>
      <c r="N968" s="21"/>
      <c r="R968" s="21"/>
    </row>
    <row r="969" spans="1:18">
      <c r="A969" s="7" t="s">
        <v>169</v>
      </c>
      <c r="B969" t="s">
        <v>68</v>
      </c>
      <c r="C969" t="s">
        <v>14</v>
      </c>
      <c r="D969" t="s">
        <v>15</v>
      </c>
      <c r="E969" s="1">
        <v>5.3085869180979899E-2</v>
      </c>
      <c r="F969" s="1">
        <v>5.5995754554269299E-2</v>
      </c>
      <c r="G969" s="1">
        <v>2.4616193139376201</v>
      </c>
      <c r="H969" s="1">
        <v>1.48003983297523</v>
      </c>
      <c r="I969" s="1">
        <v>2.5147051831186</v>
      </c>
      <c r="J969" s="50">
        <v>1.5360355875295</v>
      </c>
      <c r="N969" s="21"/>
      <c r="R969" s="21"/>
    </row>
    <row r="970" spans="1:18">
      <c r="A970" s="7" t="s">
        <v>169</v>
      </c>
      <c r="B970" t="s">
        <v>68</v>
      </c>
      <c r="C970" t="s">
        <v>16</v>
      </c>
      <c r="D970" t="s">
        <v>17</v>
      </c>
      <c r="E970" s="1">
        <v>7.4894978246239701</v>
      </c>
      <c r="F970" s="1">
        <v>1.0286098699945201</v>
      </c>
      <c r="G970" s="1">
        <v>1.02926646751955</v>
      </c>
      <c r="H970" s="1">
        <v>0.122907186515248</v>
      </c>
      <c r="I970" s="1">
        <v>8.5187642921435192</v>
      </c>
      <c r="J970" s="50">
        <v>1.1515170565097701</v>
      </c>
      <c r="N970" s="21"/>
      <c r="R970" s="21"/>
    </row>
    <row r="971" spans="1:18">
      <c r="A971" s="7" t="s">
        <v>169</v>
      </c>
      <c r="B971" t="s">
        <v>68</v>
      </c>
      <c r="C971" t="s">
        <v>18</v>
      </c>
      <c r="D971" t="s">
        <v>19</v>
      </c>
      <c r="E971" s="1">
        <v>12.2731845595553</v>
      </c>
      <c r="F971" s="1">
        <v>0.80776862551375905</v>
      </c>
      <c r="G971" s="1">
        <v>3.43943564843857</v>
      </c>
      <c r="H971" s="1">
        <v>0.58167485526854001</v>
      </c>
      <c r="I971" s="1">
        <v>15.712620207993901</v>
      </c>
      <c r="J971" s="50">
        <v>1.3894434807823</v>
      </c>
      <c r="N971" s="21"/>
      <c r="R971" s="21"/>
    </row>
    <row r="972" spans="1:18">
      <c r="A972" s="7" t="s">
        <v>169</v>
      </c>
      <c r="B972" t="s">
        <v>68</v>
      </c>
      <c r="C972" t="s">
        <v>20</v>
      </c>
      <c r="D972" t="s">
        <v>21</v>
      </c>
      <c r="E972" s="1">
        <v>0.70914603525606301</v>
      </c>
      <c r="F972" s="1">
        <v>0.114278022808983</v>
      </c>
      <c r="G972" s="1">
        <v>3.4096370143515603E-2</v>
      </c>
      <c r="H972" s="1">
        <v>6.8839209402576998E-3</v>
      </c>
      <c r="I972" s="1">
        <v>0.74324240539957898</v>
      </c>
      <c r="J972" s="50">
        <v>0.121161943749241</v>
      </c>
      <c r="N972" s="21"/>
      <c r="R972" s="21"/>
    </row>
    <row r="973" spans="1:18">
      <c r="A973" s="7" t="s">
        <v>169</v>
      </c>
      <c r="B973" t="s">
        <v>68</v>
      </c>
      <c r="C973" t="s">
        <v>25</v>
      </c>
      <c r="D973" t="s">
        <v>26</v>
      </c>
      <c r="E973" s="1">
        <v>2.6831096042760202E-3</v>
      </c>
      <c r="F973" s="1">
        <v>3.4596876802267502E-4</v>
      </c>
      <c r="G973" s="1">
        <v>0</v>
      </c>
      <c r="H973" s="1">
        <v>0</v>
      </c>
      <c r="I973" s="1">
        <v>2.6831096042760202E-3</v>
      </c>
      <c r="J973" s="50">
        <v>3.4596876802267502E-4</v>
      </c>
      <c r="N973" s="21"/>
      <c r="R973" s="21"/>
    </row>
    <row r="974" spans="1:18">
      <c r="A974" s="7" t="s">
        <v>169</v>
      </c>
      <c r="B974" t="s">
        <v>68</v>
      </c>
      <c r="C974" t="s">
        <v>22</v>
      </c>
      <c r="D974" t="s">
        <v>23</v>
      </c>
      <c r="E974" s="1">
        <v>5.4010637029502897</v>
      </c>
      <c r="F974" s="1">
        <v>0.23507718926253399</v>
      </c>
      <c r="G974" s="1">
        <v>6.0090484263248101</v>
      </c>
      <c r="H974" s="1">
        <v>0.23237678273628101</v>
      </c>
      <c r="I974" s="1">
        <v>11.410112129275101</v>
      </c>
      <c r="J974" s="50">
        <v>0.467453971998815</v>
      </c>
      <c r="N974" s="21"/>
      <c r="R974" s="21"/>
    </row>
    <row r="975" spans="1:18">
      <c r="A975" s="7" t="s">
        <v>170</v>
      </c>
      <c r="B975" t="s">
        <v>68</v>
      </c>
      <c r="C975" t="s">
        <v>2</v>
      </c>
      <c r="D975" t="s">
        <v>3</v>
      </c>
      <c r="E975" s="1">
        <v>0.39652183756737602</v>
      </c>
      <c r="F975" s="1">
        <v>0.41368667870607101</v>
      </c>
      <c r="G975" s="1">
        <v>0.40274226069817898</v>
      </c>
      <c r="H975" s="1">
        <v>0.37244673685586199</v>
      </c>
      <c r="I975" s="1">
        <v>0.799264098265554</v>
      </c>
      <c r="J975" s="50">
        <v>0.78613341556193395</v>
      </c>
      <c r="N975" s="21"/>
      <c r="R975" s="21"/>
    </row>
    <row r="976" spans="1:18">
      <c r="A976" s="7" t="s">
        <v>170</v>
      </c>
      <c r="B976" t="s">
        <v>68</v>
      </c>
      <c r="C976" t="s">
        <v>4</v>
      </c>
      <c r="D976" t="s">
        <v>5</v>
      </c>
      <c r="E976" s="1">
        <v>0</v>
      </c>
      <c r="F976" s="1">
        <v>0</v>
      </c>
      <c r="G976" s="1">
        <v>0</v>
      </c>
      <c r="H976" s="1">
        <v>0</v>
      </c>
      <c r="I976" s="1">
        <v>0</v>
      </c>
      <c r="J976" s="50">
        <v>0</v>
      </c>
      <c r="N976" s="21"/>
      <c r="R976" s="21"/>
    </row>
    <row r="977" spans="1:18">
      <c r="A977" s="7" t="s">
        <v>170</v>
      </c>
      <c r="B977" t="s">
        <v>68</v>
      </c>
      <c r="C977" t="s">
        <v>6</v>
      </c>
      <c r="D977" t="s">
        <v>7</v>
      </c>
      <c r="E977" s="1">
        <v>2.6828887422661598</v>
      </c>
      <c r="F977" s="1">
        <v>5.8467492397088199</v>
      </c>
      <c r="G977" s="1">
        <v>0.34307460001762402</v>
      </c>
      <c r="H977" s="1">
        <v>0.69301885915320804</v>
      </c>
      <c r="I977" s="1">
        <v>3.0259633422837799</v>
      </c>
      <c r="J977" s="50">
        <v>6.5397680988620301</v>
      </c>
      <c r="N977" s="21"/>
      <c r="R977" s="21"/>
    </row>
    <row r="978" spans="1:18">
      <c r="A978" s="7" t="s">
        <v>170</v>
      </c>
      <c r="B978" t="s">
        <v>68</v>
      </c>
      <c r="C978" t="s">
        <v>8</v>
      </c>
      <c r="D978" t="s">
        <v>9</v>
      </c>
      <c r="E978" s="1">
        <v>0.84609603612127904</v>
      </c>
      <c r="F978" s="1">
        <v>0.71931322825081401</v>
      </c>
      <c r="G978" s="1">
        <v>0.51527115436614401</v>
      </c>
      <c r="H978" s="1">
        <v>0.40416240199502301</v>
      </c>
      <c r="I978" s="1">
        <v>1.3613671904874201</v>
      </c>
      <c r="J978" s="50">
        <v>1.12347563024584</v>
      </c>
      <c r="N978" s="21"/>
      <c r="R978" s="21"/>
    </row>
    <row r="979" spans="1:18">
      <c r="A979" s="7" t="s">
        <v>170</v>
      </c>
      <c r="B979" t="s">
        <v>68</v>
      </c>
      <c r="C979" t="s">
        <v>10</v>
      </c>
      <c r="D979" t="s">
        <v>11</v>
      </c>
      <c r="E979" s="1">
        <v>5.1557052230672501E-2</v>
      </c>
      <c r="F979" s="1">
        <v>2.9901811113308401E-2</v>
      </c>
      <c r="G979" s="1">
        <v>0.14727480946672</v>
      </c>
      <c r="H979" s="1">
        <v>0.124978638440226</v>
      </c>
      <c r="I979" s="1">
        <v>0.198831861697393</v>
      </c>
      <c r="J979" s="50">
        <v>0.154880449553535</v>
      </c>
      <c r="N979" s="21"/>
      <c r="R979" s="21"/>
    </row>
    <row r="980" spans="1:18">
      <c r="A980" s="7" t="s">
        <v>170</v>
      </c>
      <c r="B980" t="s">
        <v>68</v>
      </c>
      <c r="C980" t="s">
        <v>12</v>
      </c>
      <c r="D980" t="s">
        <v>13</v>
      </c>
      <c r="E980" s="1">
        <v>0.79824408017220805</v>
      </c>
      <c r="F980" s="1">
        <v>0.11732575483501501</v>
      </c>
      <c r="G980" s="1">
        <v>0.27087514342807101</v>
      </c>
      <c r="H980" s="1">
        <v>4.99133660453117E-2</v>
      </c>
      <c r="I980" s="1">
        <v>1.06911922360028</v>
      </c>
      <c r="J980" s="50">
        <v>0.167239120880327</v>
      </c>
      <c r="N980" s="21"/>
      <c r="R980" s="21"/>
    </row>
    <row r="981" spans="1:18">
      <c r="A981" s="7" t="s">
        <v>170</v>
      </c>
      <c r="B981" t="s">
        <v>68</v>
      </c>
      <c r="C981" t="s">
        <v>14</v>
      </c>
      <c r="D981" t="s">
        <v>15</v>
      </c>
      <c r="E981" s="1">
        <v>7.0522619207423698E-2</v>
      </c>
      <c r="F981" s="1">
        <v>7.7855216278371303E-2</v>
      </c>
      <c r="G981" s="1">
        <v>0.54020984434744701</v>
      </c>
      <c r="H981" s="1">
        <v>0.33248899366054802</v>
      </c>
      <c r="I981" s="1">
        <v>0.61073246355487099</v>
      </c>
      <c r="J981" s="50">
        <v>0.41034420993891901</v>
      </c>
      <c r="N981" s="21"/>
      <c r="R981" s="21"/>
    </row>
    <row r="982" spans="1:18">
      <c r="A982" s="7" t="s">
        <v>170</v>
      </c>
      <c r="B982" t="s">
        <v>68</v>
      </c>
      <c r="C982" t="s">
        <v>16</v>
      </c>
      <c r="D982" t="s">
        <v>17</v>
      </c>
      <c r="E982" s="1">
        <v>9.9492901283845896</v>
      </c>
      <c r="F982" s="1">
        <v>1.4424289451086001</v>
      </c>
      <c r="G982" s="1">
        <v>0.96900542179836902</v>
      </c>
      <c r="H982" s="1">
        <v>0.13624553603536299</v>
      </c>
      <c r="I982" s="1">
        <v>10.918295550183</v>
      </c>
      <c r="J982" s="50">
        <v>1.5786744811439599</v>
      </c>
      <c r="N982" s="21"/>
      <c r="R982" s="21"/>
    </row>
    <row r="983" spans="1:18">
      <c r="A983" s="7" t="s">
        <v>170</v>
      </c>
      <c r="B983" t="s">
        <v>68</v>
      </c>
      <c r="C983" t="s">
        <v>18</v>
      </c>
      <c r="D983" t="s">
        <v>19</v>
      </c>
      <c r="E983" s="1">
        <v>15.2476783845204</v>
      </c>
      <c r="F983" s="1">
        <v>0.99573922688263306</v>
      </c>
      <c r="G983" s="1">
        <v>2.5349705569305101</v>
      </c>
      <c r="H983" s="1">
        <v>0.41263217446712502</v>
      </c>
      <c r="I983" s="1">
        <v>17.782648941450901</v>
      </c>
      <c r="J983" s="50">
        <v>1.4083714013497599</v>
      </c>
      <c r="N983" s="21"/>
      <c r="R983" s="21"/>
    </row>
    <row r="984" spans="1:18">
      <c r="A984" s="7" t="s">
        <v>170</v>
      </c>
      <c r="B984" t="s">
        <v>68</v>
      </c>
      <c r="C984" t="s">
        <v>20</v>
      </c>
      <c r="D984" t="s">
        <v>21</v>
      </c>
      <c r="E984" s="1">
        <v>1.6309727237314799</v>
      </c>
      <c r="F984" s="1">
        <v>0.26201672743390497</v>
      </c>
      <c r="G984" s="1">
        <v>0.64926167236434995</v>
      </c>
      <c r="H984" s="1">
        <v>0.130674630267027</v>
      </c>
      <c r="I984" s="1">
        <v>2.28023439609583</v>
      </c>
      <c r="J984" s="50">
        <v>0.392691357700932</v>
      </c>
      <c r="N984" s="21"/>
      <c r="R984" s="21"/>
    </row>
    <row r="985" spans="1:18">
      <c r="A985" s="7" t="s">
        <v>170</v>
      </c>
      <c r="B985" t="s">
        <v>68</v>
      </c>
      <c r="C985" t="s">
        <v>25</v>
      </c>
      <c r="D985" t="s">
        <v>26</v>
      </c>
      <c r="E985" s="1">
        <v>1.17464955253773E-2</v>
      </c>
      <c r="F985" s="1">
        <v>1.6592637209641801E-3</v>
      </c>
      <c r="G985" s="1">
        <v>1.17772300433161E-2</v>
      </c>
      <c r="H985" s="1">
        <v>2.18150175622669E-3</v>
      </c>
      <c r="I985" s="1">
        <v>2.35237255686934E-2</v>
      </c>
      <c r="J985" s="50">
        <v>3.84076547719087E-3</v>
      </c>
      <c r="N985" s="21"/>
      <c r="R985" s="21"/>
    </row>
    <row r="986" spans="1:18">
      <c r="A986" s="7" t="s">
        <v>170</v>
      </c>
      <c r="B986" t="s">
        <v>68</v>
      </c>
      <c r="C986" t="s">
        <v>22</v>
      </c>
      <c r="D986" t="s">
        <v>23</v>
      </c>
      <c r="E986" s="1">
        <v>2.5871476090769998</v>
      </c>
      <c r="F986" s="1">
        <v>0.110090767362077</v>
      </c>
      <c r="G986" s="1">
        <v>0.68139539222885104</v>
      </c>
      <c r="H986" s="1">
        <v>2.58244605360771E-2</v>
      </c>
      <c r="I986" s="1">
        <v>3.2685430013058498</v>
      </c>
      <c r="J986" s="50">
        <v>0.135915227898154</v>
      </c>
      <c r="N986" s="21"/>
      <c r="R986" s="21"/>
    </row>
    <row r="987" spans="1:18">
      <c r="A987" s="7" t="s">
        <v>85</v>
      </c>
      <c r="B987" t="s">
        <v>68</v>
      </c>
      <c r="C987" t="s">
        <v>2</v>
      </c>
      <c r="D987" t="s">
        <v>3</v>
      </c>
      <c r="E987" s="1">
        <v>0.59668229543690898</v>
      </c>
      <c r="F987" s="1">
        <v>0.62773023689451801</v>
      </c>
      <c r="G987" s="1">
        <v>0.24289897633212301</v>
      </c>
      <c r="H987" s="1">
        <v>0.22554973674779699</v>
      </c>
      <c r="I987" s="1">
        <v>0.83958127176903297</v>
      </c>
      <c r="J987" s="50">
        <v>0.853279973642314</v>
      </c>
      <c r="N987" s="21"/>
      <c r="R987" s="21"/>
    </row>
    <row r="988" spans="1:18">
      <c r="A988" s="7" t="s">
        <v>85</v>
      </c>
      <c r="B988" t="s">
        <v>68</v>
      </c>
      <c r="C988" t="s">
        <v>4</v>
      </c>
      <c r="D988" t="s">
        <v>5</v>
      </c>
      <c r="E988" s="1">
        <v>0</v>
      </c>
      <c r="F988" s="1">
        <v>0</v>
      </c>
      <c r="G988" s="1">
        <v>3.8552020842084897E-4</v>
      </c>
      <c r="H988" s="1">
        <v>7.2521366833669804E-3</v>
      </c>
      <c r="I988" s="1">
        <v>3.8552020842084897E-4</v>
      </c>
      <c r="J988" s="50">
        <v>7.2521366833669804E-3</v>
      </c>
      <c r="N988" s="21"/>
      <c r="R988" s="21"/>
    </row>
    <row r="989" spans="1:18">
      <c r="A989" s="7" t="s">
        <v>85</v>
      </c>
      <c r="B989" t="s">
        <v>68</v>
      </c>
      <c r="C989" t="s">
        <v>6</v>
      </c>
      <c r="D989" t="s">
        <v>7</v>
      </c>
      <c r="E989" s="1">
        <v>4.7174335656264104</v>
      </c>
      <c r="F989" s="1">
        <v>10.0691677175788</v>
      </c>
      <c r="G989" s="1">
        <v>2.2592801065762301E-2</v>
      </c>
      <c r="H989" s="1">
        <v>4.9966334895942099E-2</v>
      </c>
      <c r="I989" s="1">
        <v>4.7400263666921703</v>
      </c>
      <c r="J989" s="50">
        <v>10.119134052474701</v>
      </c>
      <c r="N989" s="21"/>
      <c r="R989" s="21"/>
    </row>
    <row r="990" spans="1:18">
      <c r="A990" s="7" t="s">
        <v>85</v>
      </c>
      <c r="B990" t="s">
        <v>68</v>
      </c>
      <c r="C990" t="s">
        <v>8</v>
      </c>
      <c r="D990" t="s">
        <v>9</v>
      </c>
      <c r="E990" s="1">
        <v>1.3193056922104101</v>
      </c>
      <c r="F990" s="1">
        <v>1.14583298430567</v>
      </c>
      <c r="G990" s="1">
        <v>1.7503239482742201</v>
      </c>
      <c r="H990" s="1">
        <v>1.5386343948607699</v>
      </c>
      <c r="I990" s="1">
        <v>3.0696296404846199</v>
      </c>
      <c r="J990" s="50">
        <v>2.6844673791664402</v>
      </c>
      <c r="N990" s="21"/>
      <c r="R990" s="21"/>
    </row>
    <row r="991" spans="1:18">
      <c r="A991" s="7" t="s">
        <v>85</v>
      </c>
      <c r="B991" t="s">
        <v>68</v>
      </c>
      <c r="C991" t="s">
        <v>10</v>
      </c>
      <c r="D991" t="s">
        <v>11</v>
      </c>
      <c r="E991" s="1">
        <v>7.3082365159309104E-2</v>
      </c>
      <c r="F991" s="1">
        <v>4.0128251356556302E-2</v>
      </c>
      <c r="G991" s="1">
        <v>0.205913006362659</v>
      </c>
      <c r="H991" s="1">
        <v>0.13246005774698</v>
      </c>
      <c r="I991" s="1">
        <v>0.27899537152196902</v>
      </c>
      <c r="J991" s="50">
        <v>0.17258830910353601</v>
      </c>
      <c r="N991" s="21"/>
      <c r="R991" s="21"/>
    </row>
    <row r="992" spans="1:18">
      <c r="A992" s="7" t="s">
        <v>85</v>
      </c>
      <c r="B992" t="s">
        <v>68</v>
      </c>
      <c r="C992" t="s">
        <v>12</v>
      </c>
      <c r="D992" t="s">
        <v>13</v>
      </c>
      <c r="E992" s="1">
        <v>1.3657873045659299</v>
      </c>
      <c r="F992" s="1">
        <v>0.20393654662495</v>
      </c>
      <c r="G992" s="1">
        <v>0.35984076631923001</v>
      </c>
      <c r="H992" s="1">
        <v>6.4985020632893603E-2</v>
      </c>
      <c r="I992" s="1">
        <v>1.7256280708851599</v>
      </c>
      <c r="J992" s="50">
        <v>0.268921567257844</v>
      </c>
      <c r="N992" s="21"/>
      <c r="R992" s="21"/>
    </row>
    <row r="993" spans="1:18">
      <c r="A993" s="7" t="s">
        <v>85</v>
      </c>
      <c r="B993" t="s">
        <v>68</v>
      </c>
      <c r="C993" t="s">
        <v>14</v>
      </c>
      <c r="D993" t="s">
        <v>15</v>
      </c>
      <c r="E993" s="1">
        <v>9.9776967474718703E-2</v>
      </c>
      <c r="F993" s="1">
        <v>0.109098138088844</v>
      </c>
      <c r="G993" s="1">
        <v>0.215828128811514</v>
      </c>
      <c r="H993" s="1">
        <v>0.12673985956758901</v>
      </c>
      <c r="I993" s="1">
        <v>0.31560509628623301</v>
      </c>
      <c r="J993" s="50">
        <v>0.23583799765643301</v>
      </c>
      <c r="N993" s="21"/>
      <c r="R993" s="21"/>
    </row>
    <row r="994" spans="1:18">
      <c r="A994" s="7" t="s">
        <v>85</v>
      </c>
      <c r="B994" t="s">
        <v>68</v>
      </c>
      <c r="C994" t="s">
        <v>16</v>
      </c>
      <c r="D994" t="s">
        <v>17</v>
      </c>
      <c r="E994" s="1">
        <v>54.666742875864898</v>
      </c>
      <c r="F994" s="1">
        <v>7.0076745818138297</v>
      </c>
      <c r="G994" s="1">
        <v>8.5452296129985701</v>
      </c>
      <c r="H994" s="1">
        <v>0.87126421211423399</v>
      </c>
      <c r="I994" s="1">
        <v>63.211972488863502</v>
      </c>
      <c r="J994" s="50">
        <v>7.8789387939280697</v>
      </c>
      <c r="N994" s="21"/>
      <c r="R994" s="21"/>
    </row>
    <row r="995" spans="1:18">
      <c r="A995" s="7" t="s">
        <v>85</v>
      </c>
      <c r="B995" t="s">
        <v>68</v>
      </c>
      <c r="C995" t="s">
        <v>18</v>
      </c>
      <c r="D995" t="s">
        <v>19</v>
      </c>
      <c r="E995" s="1">
        <v>44.184764787660903</v>
      </c>
      <c r="F995" s="1">
        <v>2.9188336308303402</v>
      </c>
      <c r="G995" s="1">
        <v>21.1008912118781</v>
      </c>
      <c r="H995" s="1">
        <v>3.5785446618299299</v>
      </c>
      <c r="I995" s="1">
        <v>65.285655999539003</v>
      </c>
      <c r="J995" s="50">
        <v>6.4973782926602697</v>
      </c>
      <c r="N995" s="21"/>
      <c r="R995" s="21"/>
    </row>
    <row r="996" spans="1:18">
      <c r="A996" s="7" t="s">
        <v>85</v>
      </c>
      <c r="B996" t="s">
        <v>68</v>
      </c>
      <c r="C996" t="s">
        <v>20</v>
      </c>
      <c r="D996" t="s">
        <v>21</v>
      </c>
      <c r="E996" s="1">
        <v>2.27547734115053</v>
      </c>
      <c r="F996" s="1">
        <v>0.36742350964809001</v>
      </c>
      <c r="G996" s="1">
        <v>0.16721979510674601</v>
      </c>
      <c r="H996" s="1">
        <v>3.3771897692163398E-2</v>
      </c>
      <c r="I996" s="1">
        <v>2.44269713625728</v>
      </c>
      <c r="J996" s="50">
        <v>0.401195407340253</v>
      </c>
      <c r="N996" s="21"/>
      <c r="R996" s="21"/>
    </row>
    <row r="997" spans="1:18">
      <c r="A997" s="7" t="s">
        <v>85</v>
      </c>
      <c r="B997" t="s">
        <v>68</v>
      </c>
      <c r="C997" t="s">
        <v>25</v>
      </c>
      <c r="D997" t="s">
        <v>26</v>
      </c>
      <c r="E997" s="1">
        <v>3.9589911962564603E-2</v>
      </c>
      <c r="F997" s="1">
        <v>5.1277785790503697E-3</v>
      </c>
      <c r="G997" s="1">
        <v>0.11759913369863501</v>
      </c>
      <c r="H997" s="1">
        <v>3.68031604535691E-2</v>
      </c>
      <c r="I997" s="1">
        <v>0.15718904566119901</v>
      </c>
      <c r="J997" s="50">
        <v>4.1930939032619498E-2</v>
      </c>
      <c r="N997" s="21"/>
      <c r="R997" s="21"/>
    </row>
    <row r="998" spans="1:18">
      <c r="A998" s="7" t="s">
        <v>85</v>
      </c>
      <c r="B998" t="s">
        <v>68</v>
      </c>
      <c r="C998" t="s">
        <v>22</v>
      </c>
      <c r="D998" t="s">
        <v>23</v>
      </c>
      <c r="E998" s="1">
        <v>8.9891251838982296</v>
      </c>
      <c r="F998" s="1">
        <v>0.39263927047050901</v>
      </c>
      <c r="G998" s="1">
        <v>9.1136217217384008</v>
      </c>
      <c r="H998" s="1">
        <v>0.35718769086917501</v>
      </c>
      <c r="I998" s="1">
        <v>18.1027469056366</v>
      </c>
      <c r="J998" s="50">
        <v>0.74982696133968396</v>
      </c>
      <c r="N998" s="21"/>
      <c r="R998" s="21"/>
    </row>
    <row r="999" spans="1:18">
      <c r="A999" s="7" t="s">
        <v>171</v>
      </c>
      <c r="B999" t="s">
        <v>68</v>
      </c>
      <c r="C999" t="s">
        <v>2</v>
      </c>
      <c r="D999" t="s">
        <v>3</v>
      </c>
      <c r="E999" s="1">
        <v>1.1215280090503701</v>
      </c>
      <c r="F999" s="1">
        <v>1.17367037210125</v>
      </c>
      <c r="G999" s="1">
        <v>0.63643345738444002</v>
      </c>
      <c r="H999" s="1">
        <v>0.56664643128076497</v>
      </c>
      <c r="I999" s="1">
        <v>1.75796146643481</v>
      </c>
      <c r="J999" s="50">
        <v>1.74031680338201</v>
      </c>
      <c r="N999" s="21"/>
      <c r="R999" s="21"/>
    </row>
    <row r="1000" spans="1:18">
      <c r="A1000" s="7" t="s">
        <v>171</v>
      </c>
      <c r="B1000" t="s">
        <v>68</v>
      </c>
      <c r="C1000" t="s">
        <v>4</v>
      </c>
      <c r="D1000" t="s">
        <v>5</v>
      </c>
      <c r="E1000" s="1">
        <v>0</v>
      </c>
      <c r="F1000" s="1">
        <v>0</v>
      </c>
      <c r="G1000" s="1">
        <v>1.2743067911447101E-3</v>
      </c>
      <c r="H1000" s="1">
        <v>2.4049706760582101E-2</v>
      </c>
      <c r="I1000" s="1">
        <v>1.2743067911447101E-3</v>
      </c>
      <c r="J1000" s="50">
        <v>2.4049706760582101E-2</v>
      </c>
      <c r="N1000" s="21"/>
      <c r="R1000" s="21"/>
    </row>
    <row r="1001" spans="1:18">
      <c r="A1001" s="7" t="s">
        <v>171</v>
      </c>
      <c r="B1001" t="s">
        <v>68</v>
      </c>
      <c r="C1001" t="s">
        <v>6</v>
      </c>
      <c r="D1001" t="s">
        <v>7</v>
      </c>
      <c r="E1001" s="1">
        <v>81.897963226756701</v>
      </c>
      <c r="F1001" s="1">
        <v>176.18401038596301</v>
      </c>
      <c r="G1001" s="1">
        <v>36.538161472147301</v>
      </c>
      <c r="H1001" s="1">
        <v>59.982464921916801</v>
      </c>
      <c r="I1001" s="1">
        <v>118.436124698904</v>
      </c>
      <c r="J1001" s="50">
        <v>236.16647530788001</v>
      </c>
      <c r="N1001" s="21"/>
      <c r="R1001" s="21"/>
    </row>
    <row r="1002" spans="1:18">
      <c r="A1002" s="7" t="s">
        <v>171</v>
      </c>
      <c r="B1002" t="s">
        <v>68</v>
      </c>
      <c r="C1002" t="s">
        <v>8</v>
      </c>
      <c r="D1002" t="s">
        <v>9</v>
      </c>
      <c r="E1002" s="1">
        <v>2.2540670807866601</v>
      </c>
      <c r="F1002" s="1">
        <v>2.4312756538495899</v>
      </c>
      <c r="G1002" s="1">
        <v>1.66428724353303</v>
      </c>
      <c r="H1002" s="1">
        <v>1.4837324006686601</v>
      </c>
      <c r="I1002" s="1">
        <v>3.9183543243196901</v>
      </c>
      <c r="J1002" s="50">
        <v>3.9150080545182502</v>
      </c>
      <c r="N1002" s="21"/>
      <c r="R1002" s="21"/>
    </row>
    <row r="1003" spans="1:18">
      <c r="A1003" s="7" t="s">
        <v>171</v>
      </c>
      <c r="B1003" t="s">
        <v>68</v>
      </c>
      <c r="C1003" t="s">
        <v>10</v>
      </c>
      <c r="D1003" t="s">
        <v>11</v>
      </c>
      <c r="E1003" s="1">
        <v>0.11803129754724601</v>
      </c>
      <c r="F1003" s="1">
        <v>6.5547547755568702E-2</v>
      </c>
      <c r="G1003" s="1">
        <v>0.40062316229935402</v>
      </c>
      <c r="H1003" s="1">
        <v>0.256985684958976</v>
      </c>
      <c r="I1003" s="1">
        <v>0.51865445984659997</v>
      </c>
      <c r="J1003" s="50">
        <v>0.32253323271454498</v>
      </c>
      <c r="N1003" s="21"/>
      <c r="R1003" s="21"/>
    </row>
    <row r="1004" spans="1:18">
      <c r="A1004" s="7" t="s">
        <v>171</v>
      </c>
      <c r="B1004" t="s">
        <v>68</v>
      </c>
      <c r="C1004" t="s">
        <v>12</v>
      </c>
      <c r="D1004" t="s">
        <v>13</v>
      </c>
      <c r="E1004" s="1">
        <v>1.73997525455304</v>
      </c>
      <c r="F1004" s="1">
        <v>0.257983485146353</v>
      </c>
      <c r="G1004" s="1">
        <v>0.40027816167457098</v>
      </c>
      <c r="H1004" s="1">
        <v>7.1689400149336696E-2</v>
      </c>
      <c r="I1004" s="1">
        <v>2.1402534162276101</v>
      </c>
      <c r="J1004" s="50">
        <v>0.329672885295689</v>
      </c>
      <c r="N1004" s="21"/>
      <c r="R1004" s="21"/>
    </row>
    <row r="1005" spans="1:18">
      <c r="A1005" s="7" t="s">
        <v>171</v>
      </c>
      <c r="B1005" t="s">
        <v>68</v>
      </c>
      <c r="C1005" t="s">
        <v>14</v>
      </c>
      <c r="D1005" t="s">
        <v>15</v>
      </c>
      <c r="E1005" s="1">
        <v>0.14009393515278801</v>
      </c>
      <c r="F1005" s="1">
        <v>0.15319297330748699</v>
      </c>
      <c r="G1005" s="1">
        <v>0.81843095657950204</v>
      </c>
      <c r="H1005" s="1">
        <v>0.48409234651203598</v>
      </c>
      <c r="I1005" s="1">
        <v>0.95852489173229005</v>
      </c>
      <c r="J1005" s="50">
        <v>0.63728531981952297</v>
      </c>
      <c r="N1005" s="21"/>
      <c r="R1005" s="21"/>
    </row>
    <row r="1006" spans="1:18">
      <c r="A1006" s="7" t="s">
        <v>171</v>
      </c>
      <c r="B1006" t="s">
        <v>68</v>
      </c>
      <c r="C1006" t="s">
        <v>16</v>
      </c>
      <c r="D1006" t="s">
        <v>17</v>
      </c>
      <c r="E1006" s="1">
        <v>24.337604155067201</v>
      </c>
      <c r="F1006" s="1">
        <v>3.2726337930127598</v>
      </c>
      <c r="G1006" s="1">
        <v>3.43561235227796</v>
      </c>
      <c r="H1006" s="1">
        <v>0.391259209032771</v>
      </c>
      <c r="I1006" s="1">
        <v>27.773216507345101</v>
      </c>
      <c r="J1006" s="50">
        <v>3.6638930020455298</v>
      </c>
      <c r="N1006" s="21"/>
      <c r="R1006" s="21"/>
    </row>
    <row r="1007" spans="1:18">
      <c r="A1007" s="7" t="s">
        <v>171</v>
      </c>
      <c r="B1007" t="s">
        <v>68</v>
      </c>
      <c r="C1007" t="s">
        <v>18</v>
      </c>
      <c r="D1007" t="s">
        <v>19</v>
      </c>
      <c r="E1007" s="1">
        <v>72.203491746948103</v>
      </c>
      <c r="F1007" s="1">
        <v>4.7620848489723899</v>
      </c>
      <c r="G1007" s="1">
        <v>24.5690365449849</v>
      </c>
      <c r="H1007" s="1">
        <v>4.2048648628164402</v>
      </c>
      <c r="I1007" s="1">
        <v>96.772528291933</v>
      </c>
      <c r="J1007" s="50">
        <v>8.9669497117888302</v>
      </c>
      <c r="N1007" s="21"/>
      <c r="R1007" s="21"/>
    </row>
    <row r="1008" spans="1:18">
      <c r="A1008" s="7" t="s">
        <v>171</v>
      </c>
      <c r="B1008" t="s">
        <v>68</v>
      </c>
      <c r="C1008" t="s">
        <v>20</v>
      </c>
      <c r="D1008" t="s">
        <v>21</v>
      </c>
      <c r="E1008" s="1">
        <v>5.3176024178786099</v>
      </c>
      <c r="F1008" s="1">
        <v>0.85907903848678102</v>
      </c>
      <c r="G1008" s="1">
        <v>2.28020753012692</v>
      </c>
      <c r="H1008" s="1">
        <v>0.46094202352243302</v>
      </c>
      <c r="I1008" s="1">
        <v>7.5978099480055299</v>
      </c>
      <c r="J1008" s="50">
        <v>1.3200210620092101</v>
      </c>
      <c r="N1008" s="21"/>
      <c r="R1008" s="21"/>
    </row>
    <row r="1009" spans="1:18">
      <c r="A1009" s="7" t="s">
        <v>171</v>
      </c>
      <c r="B1009" t="s">
        <v>68</v>
      </c>
      <c r="C1009" t="s">
        <v>25</v>
      </c>
      <c r="D1009" t="s">
        <v>26</v>
      </c>
      <c r="E1009" s="1">
        <v>1.4653319114653699E-2</v>
      </c>
      <c r="F1009" s="1">
        <v>1.8420937608742199E-3</v>
      </c>
      <c r="G1009" s="1">
        <v>1.95308115405547E-2</v>
      </c>
      <c r="H1009" s="1">
        <v>7.0095922648347299E-3</v>
      </c>
      <c r="I1009" s="1">
        <v>3.4184130655208401E-2</v>
      </c>
      <c r="J1009" s="50">
        <v>8.8516860257089498E-3</v>
      </c>
      <c r="N1009" s="21"/>
      <c r="R1009" s="21"/>
    </row>
    <row r="1010" spans="1:18">
      <c r="A1010" s="7" t="s">
        <v>171</v>
      </c>
      <c r="B1010" t="s">
        <v>68</v>
      </c>
      <c r="C1010" t="s">
        <v>22</v>
      </c>
      <c r="D1010" t="s">
        <v>23</v>
      </c>
      <c r="E1010" s="1">
        <v>10.617442002237199</v>
      </c>
      <c r="F1010" s="1">
        <v>0.46642145255990802</v>
      </c>
      <c r="G1010" s="1">
        <v>11.4764068944468</v>
      </c>
      <c r="H1010" s="1">
        <v>0.450678112091977</v>
      </c>
      <c r="I1010" s="1">
        <v>22.093848896684001</v>
      </c>
      <c r="J1010" s="50">
        <v>0.91709956465188502</v>
      </c>
      <c r="N1010" s="21"/>
      <c r="R1010" s="21"/>
    </row>
    <row r="1011" spans="1:18">
      <c r="A1011" s="7" t="s">
        <v>172</v>
      </c>
      <c r="B1011" t="s">
        <v>68</v>
      </c>
      <c r="C1011" t="s">
        <v>2</v>
      </c>
      <c r="D1011" t="s">
        <v>3</v>
      </c>
      <c r="E1011" s="1">
        <v>0.43617129581159297</v>
      </c>
      <c r="F1011" s="1">
        <v>0.45951106875397502</v>
      </c>
      <c r="G1011" s="1">
        <v>0.18974540656165501</v>
      </c>
      <c r="H1011" s="1">
        <v>0.176876293480591</v>
      </c>
      <c r="I1011" s="1">
        <v>0.62591670237324804</v>
      </c>
      <c r="J1011" s="50">
        <v>0.63638736223456505</v>
      </c>
      <c r="N1011" s="21"/>
      <c r="R1011" s="21"/>
    </row>
    <row r="1012" spans="1:18">
      <c r="A1012" s="7" t="s">
        <v>172</v>
      </c>
      <c r="B1012" t="s">
        <v>68</v>
      </c>
      <c r="C1012" t="s">
        <v>4</v>
      </c>
      <c r="D1012" t="s">
        <v>5</v>
      </c>
      <c r="E1012" s="1">
        <v>0</v>
      </c>
      <c r="F1012" s="1">
        <v>0</v>
      </c>
      <c r="G1012" s="1">
        <v>0</v>
      </c>
      <c r="H1012" s="1">
        <v>0</v>
      </c>
      <c r="I1012" s="1">
        <v>0</v>
      </c>
      <c r="J1012" s="50">
        <v>0</v>
      </c>
      <c r="N1012" s="21"/>
      <c r="R1012" s="21"/>
    </row>
    <row r="1013" spans="1:18">
      <c r="A1013" s="7" t="s">
        <v>172</v>
      </c>
      <c r="B1013" t="s">
        <v>68</v>
      </c>
      <c r="C1013" t="s">
        <v>6</v>
      </c>
      <c r="D1013" t="s">
        <v>7</v>
      </c>
      <c r="E1013" s="1">
        <v>1.67913776739732</v>
      </c>
      <c r="F1013" s="1">
        <v>3.7415679502775898</v>
      </c>
      <c r="G1013" s="1">
        <v>0.161114079662876</v>
      </c>
      <c r="H1013" s="1">
        <v>0.26481369335066401</v>
      </c>
      <c r="I1013" s="1">
        <v>1.8402518470602001</v>
      </c>
      <c r="J1013" s="50">
        <v>4.0063816436282504</v>
      </c>
      <c r="N1013" s="21"/>
      <c r="R1013" s="21"/>
    </row>
    <row r="1014" spans="1:18">
      <c r="A1014" s="7" t="s">
        <v>172</v>
      </c>
      <c r="B1014" t="s">
        <v>68</v>
      </c>
      <c r="C1014" t="s">
        <v>8</v>
      </c>
      <c r="D1014" t="s">
        <v>9</v>
      </c>
      <c r="E1014" s="1">
        <v>1.7854889739903299</v>
      </c>
      <c r="F1014" s="1">
        <v>2.19463928075968</v>
      </c>
      <c r="G1014" s="1">
        <v>0.81159047934802198</v>
      </c>
      <c r="H1014" s="1">
        <v>0.44630320745063501</v>
      </c>
      <c r="I1014" s="1">
        <v>2.5970794533383499</v>
      </c>
      <c r="J1014" s="50">
        <v>2.6409424882103099</v>
      </c>
      <c r="N1014" s="21"/>
      <c r="R1014" s="21"/>
    </row>
    <row r="1015" spans="1:18">
      <c r="A1015" s="7" t="s">
        <v>172</v>
      </c>
      <c r="B1015" t="s">
        <v>68</v>
      </c>
      <c r="C1015" t="s">
        <v>10</v>
      </c>
      <c r="D1015" t="s">
        <v>11</v>
      </c>
      <c r="E1015" s="1">
        <v>4.9002644553365102E-2</v>
      </c>
      <c r="F1015" s="1">
        <v>2.7941957460323099E-2</v>
      </c>
      <c r="G1015" s="1">
        <v>0.16700277575214101</v>
      </c>
      <c r="H1015" s="1">
        <v>0.19763671141738301</v>
      </c>
      <c r="I1015" s="1">
        <v>0.21600542030550601</v>
      </c>
      <c r="J1015" s="50">
        <v>0.225578668877706</v>
      </c>
      <c r="N1015" s="21"/>
      <c r="R1015" s="21"/>
    </row>
    <row r="1016" spans="1:18">
      <c r="A1016" s="7" t="s">
        <v>172</v>
      </c>
      <c r="B1016" t="s">
        <v>68</v>
      </c>
      <c r="C1016" t="s">
        <v>12</v>
      </c>
      <c r="D1016" t="s">
        <v>13</v>
      </c>
      <c r="E1016" s="1">
        <v>0.88165149770110696</v>
      </c>
      <c r="F1016" s="1">
        <v>0.13255255035570601</v>
      </c>
      <c r="G1016" s="1">
        <v>0.22576727520692</v>
      </c>
      <c r="H1016" s="1">
        <v>4.0377816107328698E-2</v>
      </c>
      <c r="I1016" s="1">
        <v>1.10741877290803</v>
      </c>
      <c r="J1016" s="50">
        <v>0.172930366463035</v>
      </c>
      <c r="N1016" s="21"/>
      <c r="R1016" s="21"/>
    </row>
    <row r="1017" spans="1:18">
      <c r="A1017" s="7" t="s">
        <v>172</v>
      </c>
      <c r="B1017" t="s">
        <v>68</v>
      </c>
      <c r="C1017" t="s">
        <v>14</v>
      </c>
      <c r="D1017" t="s">
        <v>15</v>
      </c>
      <c r="E1017" s="1">
        <v>0.115822119341011</v>
      </c>
      <c r="F1017" s="1">
        <v>0.123608552939646</v>
      </c>
      <c r="G1017" s="1">
        <v>0.23139611959584999</v>
      </c>
      <c r="H1017" s="1">
        <v>0.13442796754007499</v>
      </c>
      <c r="I1017" s="1">
        <v>0.34721823893686099</v>
      </c>
      <c r="J1017" s="50">
        <v>0.25803652047972098</v>
      </c>
      <c r="N1017" s="21"/>
      <c r="R1017" s="21"/>
    </row>
    <row r="1018" spans="1:18">
      <c r="A1018" s="7" t="s">
        <v>172</v>
      </c>
      <c r="B1018" t="s">
        <v>68</v>
      </c>
      <c r="C1018" t="s">
        <v>16</v>
      </c>
      <c r="D1018" t="s">
        <v>17</v>
      </c>
      <c r="E1018" s="1">
        <v>57.780218056661198</v>
      </c>
      <c r="F1018" s="1">
        <v>7.2700094654707801</v>
      </c>
      <c r="G1018" s="1">
        <v>8.8308673883434903</v>
      </c>
      <c r="H1018" s="1">
        <v>0.88361353153718203</v>
      </c>
      <c r="I1018" s="1">
        <v>66.611085445004605</v>
      </c>
      <c r="J1018" s="50">
        <v>8.1536229970079592</v>
      </c>
      <c r="N1018" s="21"/>
      <c r="R1018" s="21"/>
    </row>
    <row r="1019" spans="1:18">
      <c r="A1019" s="7" t="s">
        <v>172</v>
      </c>
      <c r="B1019" t="s">
        <v>68</v>
      </c>
      <c r="C1019" t="s">
        <v>18</v>
      </c>
      <c r="D1019" t="s">
        <v>19</v>
      </c>
      <c r="E1019" s="1">
        <v>281.75051729863202</v>
      </c>
      <c r="F1019" s="1">
        <v>18.587431322464699</v>
      </c>
      <c r="G1019" s="1">
        <v>173.45278135916899</v>
      </c>
      <c r="H1019" s="1">
        <v>29.6723205183822</v>
      </c>
      <c r="I1019" s="1">
        <v>455.20329865780099</v>
      </c>
      <c r="J1019" s="50">
        <v>48.259751840846903</v>
      </c>
      <c r="N1019" s="21"/>
      <c r="R1019" s="21"/>
    </row>
    <row r="1020" spans="1:18">
      <c r="A1020" s="7" t="s">
        <v>172</v>
      </c>
      <c r="B1020" t="s">
        <v>68</v>
      </c>
      <c r="C1020" t="s">
        <v>20</v>
      </c>
      <c r="D1020" t="s">
        <v>21</v>
      </c>
      <c r="E1020" s="1">
        <v>1.3954724266012599</v>
      </c>
      <c r="F1020" s="1">
        <v>0.22544784993516301</v>
      </c>
      <c r="G1020" s="1">
        <v>0.29711527004315202</v>
      </c>
      <c r="H1020" s="1">
        <v>6.0058523102857697E-2</v>
      </c>
      <c r="I1020" s="1">
        <v>1.69258769664441</v>
      </c>
      <c r="J1020" s="50">
        <v>0.28550637303802101</v>
      </c>
      <c r="N1020" s="21"/>
      <c r="R1020" s="21"/>
    </row>
    <row r="1021" spans="1:18">
      <c r="A1021" s="7" t="s">
        <v>172</v>
      </c>
      <c r="B1021" t="s">
        <v>68</v>
      </c>
      <c r="C1021" t="s">
        <v>25</v>
      </c>
      <c r="D1021" t="s">
        <v>26</v>
      </c>
      <c r="E1021" s="1">
        <v>5.1457072434922197E-3</v>
      </c>
      <c r="F1021" s="1">
        <v>6.4835825223913705E-4</v>
      </c>
      <c r="G1021" s="1">
        <v>1.09535512858914E-2</v>
      </c>
      <c r="H1021" s="1">
        <v>3.8964057009811298E-3</v>
      </c>
      <c r="I1021" s="1">
        <v>1.6099258529383601E-2</v>
      </c>
      <c r="J1021" s="50">
        <v>4.5447639532202704E-3</v>
      </c>
      <c r="N1021" s="21"/>
      <c r="R1021" s="21"/>
    </row>
    <row r="1022" spans="1:18">
      <c r="A1022" s="7" t="s">
        <v>172</v>
      </c>
      <c r="B1022" t="s">
        <v>68</v>
      </c>
      <c r="C1022" t="s">
        <v>22</v>
      </c>
      <c r="D1022" t="s">
        <v>23</v>
      </c>
      <c r="E1022" s="1">
        <v>15.491515710003601</v>
      </c>
      <c r="F1022" s="1">
        <v>0.68037218383104103</v>
      </c>
      <c r="G1022" s="1">
        <v>23.954620307434499</v>
      </c>
      <c r="H1022" s="1">
        <v>0.94087515653981602</v>
      </c>
      <c r="I1022" s="1">
        <v>39.4461360174381</v>
      </c>
      <c r="J1022" s="50">
        <v>1.62124734037086</v>
      </c>
      <c r="N1022" s="21"/>
      <c r="R1022" s="21"/>
    </row>
    <row r="1023" spans="1:18">
      <c r="A1023" s="7" t="s">
        <v>173</v>
      </c>
      <c r="B1023" t="s">
        <v>68</v>
      </c>
      <c r="C1023" t="s">
        <v>2</v>
      </c>
      <c r="D1023" t="s">
        <v>3</v>
      </c>
      <c r="E1023" s="1">
        <v>0.13320124391034199</v>
      </c>
      <c r="F1023" s="1">
        <v>0.13895999604064499</v>
      </c>
      <c r="G1023" s="1">
        <v>0.10657424117614001</v>
      </c>
      <c r="H1023" s="1">
        <v>7.6018292598062503E-2</v>
      </c>
      <c r="I1023" s="1">
        <v>0.239775485086482</v>
      </c>
      <c r="J1023" s="50">
        <v>0.21497828863870799</v>
      </c>
      <c r="N1023" s="21"/>
      <c r="R1023" s="21"/>
    </row>
    <row r="1024" spans="1:18">
      <c r="A1024" s="7" t="s">
        <v>173</v>
      </c>
      <c r="B1024" t="s">
        <v>68</v>
      </c>
      <c r="C1024" t="s">
        <v>4</v>
      </c>
      <c r="D1024" t="s">
        <v>5</v>
      </c>
      <c r="E1024" s="1">
        <v>0</v>
      </c>
      <c r="F1024" s="1">
        <v>0</v>
      </c>
      <c r="G1024" s="1">
        <v>0</v>
      </c>
      <c r="H1024" s="1">
        <v>0</v>
      </c>
      <c r="I1024" s="1">
        <v>0</v>
      </c>
      <c r="J1024" s="50">
        <v>0</v>
      </c>
      <c r="N1024" s="21"/>
      <c r="R1024" s="21"/>
    </row>
    <row r="1025" spans="1:18">
      <c r="A1025" s="7" t="s">
        <v>173</v>
      </c>
      <c r="B1025" t="s">
        <v>68</v>
      </c>
      <c r="C1025" t="s">
        <v>6</v>
      </c>
      <c r="D1025" t="s">
        <v>7</v>
      </c>
      <c r="E1025" s="1">
        <v>0.321982028553077</v>
      </c>
      <c r="F1025" s="1">
        <v>0.711523033211791</v>
      </c>
      <c r="G1025" s="1">
        <v>3.2046214872078101E-2</v>
      </c>
      <c r="H1025" s="1">
        <v>5.1551481287945802E-2</v>
      </c>
      <c r="I1025" s="1">
        <v>0.35402824342515499</v>
      </c>
      <c r="J1025" s="50">
        <v>0.76307451449973696</v>
      </c>
      <c r="N1025" s="21"/>
      <c r="R1025" s="21"/>
    </row>
    <row r="1026" spans="1:18">
      <c r="A1026" s="7" t="s">
        <v>173</v>
      </c>
      <c r="B1026" t="s">
        <v>68</v>
      </c>
      <c r="C1026" t="s">
        <v>8</v>
      </c>
      <c r="D1026" t="s">
        <v>9</v>
      </c>
      <c r="E1026" s="1">
        <v>0.192113396761983</v>
      </c>
      <c r="F1026" s="1">
        <v>0.15241415177293599</v>
      </c>
      <c r="G1026" s="1">
        <v>0.26782975486639199</v>
      </c>
      <c r="H1026" s="1">
        <v>0.16389146601204099</v>
      </c>
      <c r="I1026" s="1">
        <v>0.45994315162837501</v>
      </c>
      <c r="J1026" s="50">
        <v>0.31630561778497701</v>
      </c>
      <c r="N1026" s="21"/>
      <c r="R1026" s="21"/>
    </row>
    <row r="1027" spans="1:18">
      <c r="A1027" s="7" t="s">
        <v>173</v>
      </c>
      <c r="B1027" t="s">
        <v>68</v>
      </c>
      <c r="C1027" t="s">
        <v>10</v>
      </c>
      <c r="D1027" t="s">
        <v>11</v>
      </c>
      <c r="E1027" s="1">
        <v>1.2295893429418499E-2</v>
      </c>
      <c r="F1027" s="1">
        <v>7.1171211889623004E-3</v>
      </c>
      <c r="G1027" s="1">
        <v>3.9939104644296099E-2</v>
      </c>
      <c r="H1027" s="1">
        <v>3.1173746296185401E-2</v>
      </c>
      <c r="I1027" s="1">
        <v>5.2234998073714498E-2</v>
      </c>
      <c r="J1027" s="50">
        <v>3.8290867485147699E-2</v>
      </c>
      <c r="N1027" s="21"/>
      <c r="R1027" s="21"/>
    </row>
    <row r="1028" spans="1:18">
      <c r="A1028" s="7" t="s">
        <v>173</v>
      </c>
      <c r="B1028" t="s">
        <v>68</v>
      </c>
      <c r="C1028" t="s">
        <v>12</v>
      </c>
      <c r="D1028" t="s">
        <v>13</v>
      </c>
      <c r="E1028" s="1">
        <v>0.22532968302276199</v>
      </c>
      <c r="F1028" s="1">
        <v>3.2684113310195197E-2</v>
      </c>
      <c r="G1028" s="1">
        <v>4.0873497420296001E-2</v>
      </c>
      <c r="H1028" s="1">
        <v>7.5449929132792399E-3</v>
      </c>
      <c r="I1028" s="1">
        <v>0.26620318044305802</v>
      </c>
      <c r="J1028" s="50">
        <v>4.0229106223474399E-2</v>
      </c>
      <c r="N1028" s="21"/>
      <c r="R1028" s="21"/>
    </row>
    <row r="1029" spans="1:18">
      <c r="A1029" s="7" t="s">
        <v>173</v>
      </c>
      <c r="B1029" t="s">
        <v>68</v>
      </c>
      <c r="C1029" t="s">
        <v>14</v>
      </c>
      <c r="D1029" t="s">
        <v>15</v>
      </c>
      <c r="E1029" s="1">
        <v>1.83911040360243E-2</v>
      </c>
      <c r="F1029" s="1">
        <v>2.0534410832150098E-2</v>
      </c>
      <c r="G1029" s="1">
        <v>1.4667562663123501E-2</v>
      </c>
      <c r="H1029" s="1">
        <v>8.4472859291719205E-3</v>
      </c>
      <c r="I1029" s="1">
        <v>3.3058666699147803E-2</v>
      </c>
      <c r="J1029" s="50">
        <v>2.8981696761322E-2</v>
      </c>
      <c r="N1029" s="21"/>
      <c r="R1029" s="21"/>
    </row>
    <row r="1030" spans="1:18">
      <c r="A1030" s="7" t="s">
        <v>173</v>
      </c>
      <c r="B1030" t="s">
        <v>68</v>
      </c>
      <c r="C1030" t="s">
        <v>16</v>
      </c>
      <c r="D1030" t="s">
        <v>17</v>
      </c>
      <c r="E1030" s="1">
        <v>1.8331440531364001</v>
      </c>
      <c r="F1030" s="1">
        <v>0.28143535972483202</v>
      </c>
      <c r="G1030" s="1">
        <v>0.38944317461084899</v>
      </c>
      <c r="H1030" s="1">
        <v>7.8705228042855999E-2</v>
      </c>
      <c r="I1030" s="1">
        <v>2.2225872277472498</v>
      </c>
      <c r="J1030" s="50">
        <v>0.36014058776768798</v>
      </c>
      <c r="N1030" s="21"/>
      <c r="R1030" s="21"/>
    </row>
    <row r="1031" spans="1:18">
      <c r="A1031" s="7" t="s">
        <v>173</v>
      </c>
      <c r="B1031" t="s">
        <v>68</v>
      </c>
      <c r="C1031" t="s">
        <v>18</v>
      </c>
      <c r="D1031" t="s">
        <v>19</v>
      </c>
      <c r="E1031" s="1">
        <v>4.7006427477355297</v>
      </c>
      <c r="F1031" s="1">
        <v>0.305908046541572</v>
      </c>
      <c r="G1031" s="1">
        <v>0.63624412332739699</v>
      </c>
      <c r="H1031" s="1">
        <v>0.102416749483976</v>
      </c>
      <c r="I1031" s="1">
        <v>5.33688687106293</v>
      </c>
      <c r="J1031" s="50">
        <v>0.408324796025548</v>
      </c>
      <c r="N1031" s="21"/>
      <c r="R1031" s="21"/>
    </row>
    <row r="1032" spans="1:18">
      <c r="A1032" s="7" t="s">
        <v>173</v>
      </c>
      <c r="B1032" t="s">
        <v>68</v>
      </c>
      <c r="C1032" t="s">
        <v>20</v>
      </c>
      <c r="D1032" t="s">
        <v>21</v>
      </c>
      <c r="E1032" s="1">
        <v>0.47405971454519202</v>
      </c>
      <c r="F1032" s="1">
        <v>7.5615043349599703E-2</v>
      </c>
      <c r="G1032" s="1">
        <v>9.4236211893164196E-2</v>
      </c>
      <c r="H1032" s="1">
        <v>1.8923683298325601E-2</v>
      </c>
      <c r="I1032" s="1">
        <v>0.56829592643835602</v>
      </c>
      <c r="J1032" s="50">
        <v>9.45387266479253E-2</v>
      </c>
      <c r="N1032" s="21"/>
      <c r="R1032" s="21"/>
    </row>
    <row r="1033" spans="1:18">
      <c r="A1033" s="7" t="s">
        <v>173</v>
      </c>
      <c r="B1033" t="s">
        <v>68</v>
      </c>
      <c r="C1033" t="s">
        <v>25</v>
      </c>
      <c r="D1033" t="s">
        <v>26</v>
      </c>
      <c r="E1033" s="1">
        <v>1.9758202738648901E-3</v>
      </c>
      <c r="F1033" s="1">
        <v>2.94580233322657E-4</v>
      </c>
      <c r="G1033" s="1">
        <v>8.2617309412838499E-2</v>
      </c>
      <c r="H1033" s="1">
        <v>1.02383757730183E-2</v>
      </c>
      <c r="I1033" s="1">
        <v>8.4593129686703405E-2</v>
      </c>
      <c r="J1033" s="50">
        <v>1.0532956006341E-2</v>
      </c>
      <c r="N1033" s="21"/>
      <c r="R1033" s="21"/>
    </row>
    <row r="1034" spans="1:18">
      <c r="A1034" s="7" t="s">
        <v>173</v>
      </c>
      <c r="B1034" t="s">
        <v>68</v>
      </c>
      <c r="C1034" t="s">
        <v>22</v>
      </c>
      <c r="D1034" t="s">
        <v>23</v>
      </c>
      <c r="E1034" s="1">
        <v>0.64963778361454505</v>
      </c>
      <c r="F1034" s="1">
        <v>2.72152989663394E-2</v>
      </c>
      <c r="G1034" s="1">
        <v>0.59504207791619501</v>
      </c>
      <c r="H1034" s="1">
        <v>2.19481456813913E-2</v>
      </c>
      <c r="I1034" s="1">
        <v>1.24467986153074</v>
      </c>
      <c r="J1034" s="50">
        <v>4.9163444647730703E-2</v>
      </c>
      <c r="N1034" s="21"/>
      <c r="R1034" s="21"/>
    </row>
    <row r="1035" spans="1:18">
      <c r="A1035" s="7" t="s">
        <v>174</v>
      </c>
      <c r="B1035" t="s">
        <v>68</v>
      </c>
      <c r="C1035" t="s">
        <v>2</v>
      </c>
      <c r="D1035" t="s">
        <v>3</v>
      </c>
      <c r="E1035" s="1">
        <v>9.1701282105254994E-2</v>
      </c>
      <c r="F1035" s="1">
        <v>9.2358111372501203E-2</v>
      </c>
      <c r="G1035" s="1">
        <v>0.100875188671329</v>
      </c>
      <c r="H1035" s="1">
        <v>8.17003744915165E-2</v>
      </c>
      <c r="I1035" s="1">
        <v>0.19257647077658399</v>
      </c>
      <c r="J1035" s="50">
        <v>0.17405848586401801</v>
      </c>
      <c r="N1035" s="21"/>
      <c r="R1035" s="21"/>
    </row>
    <row r="1036" spans="1:18">
      <c r="A1036" s="7" t="s">
        <v>174</v>
      </c>
      <c r="B1036" t="s">
        <v>68</v>
      </c>
      <c r="C1036" t="s">
        <v>4</v>
      </c>
      <c r="D1036" t="s">
        <v>5</v>
      </c>
      <c r="E1036" s="1">
        <v>0</v>
      </c>
      <c r="F1036" s="1">
        <v>0</v>
      </c>
      <c r="G1036" s="1">
        <v>0</v>
      </c>
      <c r="H1036" s="1">
        <v>0</v>
      </c>
      <c r="I1036" s="1">
        <v>0</v>
      </c>
      <c r="J1036" s="50">
        <v>0</v>
      </c>
      <c r="N1036" s="21"/>
      <c r="R1036" s="21"/>
    </row>
    <row r="1037" spans="1:18">
      <c r="A1037" s="7" t="s">
        <v>174</v>
      </c>
      <c r="B1037" t="s">
        <v>68</v>
      </c>
      <c r="C1037" t="s">
        <v>6</v>
      </c>
      <c r="D1037" t="s">
        <v>7</v>
      </c>
      <c r="E1037" s="1">
        <v>0.44756628598063503</v>
      </c>
      <c r="F1037" s="1">
        <v>1.00323060936845</v>
      </c>
      <c r="G1037" s="1">
        <v>1.00841759760557E-3</v>
      </c>
      <c r="H1037" s="1">
        <v>2.2378559140063601E-3</v>
      </c>
      <c r="I1037" s="1">
        <v>0.44857470357824097</v>
      </c>
      <c r="J1037" s="50">
        <v>1.0054684652824599</v>
      </c>
      <c r="N1037" s="21"/>
      <c r="R1037" s="21"/>
    </row>
    <row r="1038" spans="1:18">
      <c r="A1038" s="7" t="s">
        <v>174</v>
      </c>
      <c r="B1038" t="s">
        <v>68</v>
      </c>
      <c r="C1038" t="s">
        <v>8</v>
      </c>
      <c r="D1038" t="s">
        <v>9</v>
      </c>
      <c r="E1038" s="1">
        <v>0.30244177781175702</v>
      </c>
      <c r="F1038" s="1">
        <v>0.25424497861628098</v>
      </c>
      <c r="G1038" s="1">
        <v>0.50002235283057095</v>
      </c>
      <c r="H1038" s="1">
        <v>0.32274498792213202</v>
      </c>
      <c r="I1038" s="1">
        <v>0.80246413064232902</v>
      </c>
      <c r="J1038" s="50">
        <v>0.57698996653841295</v>
      </c>
      <c r="N1038" s="21"/>
      <c r="R1038" s="21"/>
    </row>
    <row r="1039" spans="1:18">
      <c r="A1039" s="7" t="s">
        <v>174</v>
      </c>
      <c r="B1039" t="s">
        <v>68</v>
      </c>
      <c r="C1039" t="s">
        <v>10</v>
      </c>
      <c r="D1039" t="s">
        <v>11</v>
      </c>
      <c r="E1039" s="1">
        <v>1.89994683897746E-2</v>
      </c>
      <c r="F1039" s="1">
        <v>2.23335998243951E-2</v>
      </c>
      <c r="G1039" s="1">
        <v>0.71542345655125705</v>
      </c>
      <c r="H1039" s="1">
        <v>0.59178812085538701</v>
      </c>
      <c r="I1039" s="1">
        <v>0.73442292494103101</v>
      </c>
      <c r="J1039" s="50">
        <v>0.61412172067978199</v>
      </c>
      <c r="N1039" s="21"/>
      <c r="R1039" s="21"/>
    </row>
    <row r="1040" spans="1:18">
      <c r="A1040" s="7" t="s">
        <v>174</v>
      </c>
      <c r="B1040" t="s">
        <v>68</v>
      </c>
      <c r="C1040" t="s">
        <v>12</v>
      </c>
      <c r="D1040" t="s">
        <v>13</v>
      </c>
      <c r="E1040" s="1">
        <v>0.127615950436575</v>
      </c>
      <c r="F1040" s="1">
        <v>1.8437186447538799E-2</v>
      </c>
      <c r="G1040" s="1">
        <v>9.5832055554671502E-2</v>
      </c>
      <c r="H1040" s="1">
        <v>1.7902215785675898E-2</v>
      </c>
      <c r="I1040" s="1">
        <v>0.22344800599124601</v>
      </c>
      <c r="J1040" s="50">
        <v>3.6339402233214697E-2</v>
      </c>
      <c r="N1040" s="21"/>
      <c r="R1040" s="21"/>
    </row>
    <row r="1041" spans="1:18">
      <c r="A1041" s="7" t="s">
        <v>174</v>
      </c>
      <c r="B1041" t="s">
        <v>68</v>
      </c>
      <c r="C1041" t="s">
        <v>14</v>
      </c>
      <c r="D1041" t="s">
        <v>15</v>
      </c>
      <c r="E1041" s="1">
        <v>1.4949827947092899E-2</v>
      </c>
      <c r="F1041" s="1">
        <v>1.6439926866597801E-2</v>
      </c>
      <c r="G1041" s="1">
        <v>0.21614631620440999</v>
      </c>
      <c r="H1041" s="1">
        <v>0.12900624776831801</v>
      </c>
      <c r="I1041" s="1">
        <v>0.23109614415150301</v>
      </c>
      <c r="J1041" s="50">
        <v>0.14544617463491599</v>
      </c>
      <c r="N1041" s="21"/>
      <c r="R1041" s="21"/>
    </row>
    <row r="1042" spans="1:18">
      <c r="A1042" s="7" t="s">
        <v>174</v>
      </c>
      <c r="B1042" t="s">
        <v>68</v>
      </c>
      <c r="C1042" t="s">
        <v>16</v>
      </c>
      <c r="D1042" t="s">
        <v>17</v>
      </c>
      <c r="E1042" s="1">
        <v>1.1702448594566099</v>
      </c>
      <c r="F1042" s="1">
        <v>0.196559335205513</v>
      </c>
      <c r="G1042" s="1">
        <v>0.238988966968188</v>
      </c>
      <c r="H1042" s="1">
        <v>4.9843504536815797E-2</v>
      </c>
      <c r="I1042" s="1">
        <v>1.4092338264248001</v>
      </c>
      <c r="J1042" s="50">
        <v>0.24640283974232899</v>
      </c>
      <c r="N1042" s="21"/>
      <c r="R1042" s="21"/>
    </row>
    <row r="1043" spans="1:18">
      <c r="A1043" s="7" t="s">
        <v>174</v>
      </c>
      <c r="B1043" t="s">
        <v>68</v>
      </c>
      <c r="C1043" t="s">
        <v>18</v>
      </c>
      <c r="D1043" t="s">
        <v>19</v>
      </c>
      <c r="E1043" s="1">
        <v>2.87208024096988</v>
      </c>
      <c r="F1043" s="1">
        <v>0.186684774879914</v>
      </c>
      <c r="G1043" s="1">
        <v>0.91849777133625998</v>
      </c>
      <c r="H1043" s="1">
        <v>0.148888072779916</v>
      </c>
      <c r="I1043" s="1">
        <v>3.7905780123061401</v>
      </c>
      <c r="J1043" s="50">
        <v>0.33557284765982998</v>
      </c>
      <c r="N1043" s="21"/>
      <c r="R1043" s="21"/>
    </row>
    <row r="1044" spans="1:18">
      <c r="A1044" s="7" t="s">
        <v>174</v>
      </c>
      <c r="B1044" t="s">
        <v>68</v>
      </c>
      <c r="C1044" t="s">
        <v>20</v>
      </c>
      <c r="D1044" t="s">
        <v>21</v>
      </c>
      <c r="E1044" s="1">
        <v>0.26476930240785401</v>
      </c>
      <c r="F1044" s="1">
        <v>4.2020435818786901E-2</v>
      </c>
      <c r="G1044" s="1">
        <v>6.8487803259508706E-2</v>
      </c>
      <c r="H1044" s="1">
        <v>1.37525136666472E-2</v>
      </c>
      <c r="I1044" s="1">
        <v>0.333257105667363</v>
      </c>
      <c r="J1044" s="50">
        <v>5.5772949485434098E-2</v>
      </c>
      <c r="N1044" s="21"/>
      <c r="R1044" s="21"/>
    </row>
    <row r="1045" spans="1:18">
      <c r="A1045" s="7" t="s">
        <v>174</v>
      </c>
      <c r="B1045" t="s">
        <v>68</v>
      </c>
      <c r="C1045" t="s">
        <v>25</v>
      </c>
      <c r="D1045" t="s">
        <v>26</v>
      </c>
      <c r="E1045" s="1">
        <v>5.6165969632509995E-4</v>
      </c>
      <c r="F1045" s="1">
        <v>8.2674463577930195E-5</v>
      </c>
      <c r="G1045" s="1">
        <v>0</v>
      </c>
      <c r="H1045" s="1">
        <v>0</v>
      </c>
      <c r="I1045" s="1">
        <v>5.6165969632509995E-4</v>
      </c>
      <c r="J1045" s="50">
        <v>8.2674463577930195E-5</v>
      </c>
      <c r="N1045" s="21"/>
      <c r="R1045" s="21"/>
    </row>
    <row r="1046" spans="1:18">
      <c r="A1046" s="7" t="s">
        <v>174</v>
      </c>
      <c r="B1046" t="s">
        <v>68</v>
      </c>
      <c r="C1046" t="s">
        <v>22</v>
      </c>
      <c r="D1046" t="s">
        <v>23</v>
      </c>
      <c r="E1046" s="1">
        <v>0.47456039475516598</v>
      </c>
      <c r="F1046" s="1">
        <v>1.9850412849635499E-2</v>
      </c>
      <c r="G1046" s="1">
        <v>0.53272725898434803</v>
      </c>
      <c r="H1046" s="1">
        <v>1.9158782692128399E-2</v>
      </c>
      <c r="I1046" s="1">
        <v>1.0072876537395099</v>
      </c>
      <c r="J1046" s="50">
        <v>3.9009195541763901E-2</v>
      </c>
      <c r="N1046" s="21"/>
      <c r="R1046" s="21"/>
    </row>
    <row r="1047" spans="1:18">
      <c r="A1047" s="7" t="s">
        <v>175</v>
      </c>
      <c r="B1047" t="s">
        <v>68</v>
      </c>
      <c r="C1047" t="s">
        <v>2</v>
      </c>
      <c r="D1047" t="s">
        <v>3</v>
      </c>
      <c r="E1047" s="1">
        <v>0.74570293166698298</v>
      </c>
      <c r="F1047" s="1">
        <v>0.76469302837404696</v>
      </c>
      <c r="G1047" s="1">
        <v>1.06364744883086</v>
      </c>
      <c r="H1047" s="1">
        <v>0.47944423478409798</v>
      </c>
      <c r="I1047" s="1">
        <v>1.8093503804978499</v>
      </c>
      <c r="J1047" s="50">
        <v>1.24413726315814</v>
      </c>
      <c r="N1047" s="21"/>
      <c r="R1047" s="21"/>
    </row>
    <row r="1048" spans="1:18">
      <c r="A1048" s="7" t="s">
        <v>175</v>
      </c>
      <c r="B1048" t="s">
        <v>68</v>
      </c>
      <c r="C1048" t="s">
        <v>4</v>
      </c>
      <c r="D1048" t="s">
        <v>5</v>
      </c>
      <c r="E1048" s="1">
        <v>0</v>
      </c>
      <c r="F1048" s="1">
        <v>0</v>
      </c>
      <c r="G1048" s="1">
        <v>0</v>
      </c>
      <c r="H1048" s="1">
        <v>0</v>
      </c>
      <c r="I1048" s="1">
        <v>0</v>
      </c>
      <c r="J1048" s="50">
        <v>0</v>
      </c>
      <c r="N1048" s="21"/>
      <c r="R1048" s="21"/>
    </row>
    <row r="1049" spans="1:18">
      <c r="A1049" s="7" t="s">
        <v>175</v>
      </c>
      <c r="B1049" t="s">
        <v>68</v>
      </c>
      <c r="C1049" t="s">
        <v>6</v>
      </c>
      <c r="D1049" t="s">
        <v>7</v>
      </c>
      <c r="E1049" s="1">
        <v>4.7187944510791198</v>
      </c>
      <c r="F1049" s="1">
        <v>9.9522640264001208</v>
      </c>
      <c r="G1049" s="1">
        <v>0.52087031588902</v>
      </c>
      <c r="H1049" s="1">
        <v>1.08390012279279</v>
      </c>
      <c r="I1049" s="1">
        <v>5.23966476696814</v>
      </c>
      <c r="J1049" s="50">
        <v>11.036164149192899</v>
      </c>
      <c r="N1049" s="21"/>
      <c r="R1049" s="21"/>
    </row>
    <row r="1050" spans="1:18">
      <c r="A1050" s="7" t="s">
        <v>175</v>
      </c>
      <c r="B1050" t="s">
        <v>68</v>
      </c>
      <c r="C1050" t="s">
        <v>8</v>
      </c>
      <c r="D1050" t="s">
        <v>9</v>
      </c>
      <c r="E1050" s="1">
        <v>1.00884280271562</v>
      </c>
      <c r="F1050" s="1">
        <v>0.80044208941692097</v>
      </c>
      <c r="G1050" s="1">
        <v>1.02584866919877</v>
      </c>
      <c r="H1050" s="1">
        <v>0.59552103003458001</v>
      </c>
      <c r="I1050" s="1">
        <v>2.0346914719143898</v>
      </c>
      <c r="J1050" s="50">
        <v>1.3959631194515001</v>
      </c>
      <c r="N1050" s="21"/>
      <c r="R1050" s="21"/>
    </row>
    <row r="1051" spans="1:18">
      <c r="A1051" s="7" t="s">
        <v>175</v>
      </c>
      <c r="B1051" t="s">
        <v>68</v>
      </c>
      <c r="C1051" t="s">
        <v>10</v>
      </c>
      <c r="D1051" t="s">
        <v>11</v>
      </c>
      <c r="E1051" s="1">
        <v>8.4585647312775694E-2</v>
      </c>
      <c r="F1051" s="1">
        <v>5.09830806174097E-2</v>
      </c>
      <c r="G1051" s="1">
        <v>0.58323595337079304</v>
      </c>
      <c r="H1051" s="1">
        <v>0.69151154025153705</v>
      </c>
      <c r="I1051" s="1">
        <v>0.66782160068356899</v>
      </c>
      <c r="J1051" s="50">
        <v>0.74249462086894702</v>
      </c>
      <c r="N1051" s="21"/>
      <c r="R1051" s="21"/>
    </row>
    <row r="1052" spans="1:18">
      <c r="A1052" s="7" t="s">
        <v>175</v>
      </c>
      <c r="B1052" t="s">
        <v>68</v>
      </c>
      <c r="C1052" t="s">
        <v>12</v>
      </c>
      <c r="D1052" t="s">
        <v>13</v>
      </c>
      <c r="E1052" s="1">
        <v>1.15074364096167</v>
      </c>
      <c r="F1052" s="1">
        <v>0.17343325915729299</v>
      </c>
      <c r="G1052" s="1">
        <v>0.32456983415930402</v>
      </c>
      <c r="H1052" s="1">
        <v>5.7488907454261398E-2</v>
      </c>
      <c r="I1052" s="1">
        <v>1.47531347512098</v>
      </c>
      <c r="J1052" s="50">
        <v>0.23092216661155399</v>
      </c>
      <c r="N1052" s="21"/>
      <c r="R1052" s="21"/>
    </row>
    <row r="1053" spans="1:18">
      <c r="A1053" s="7" t="s">
        <v>175</v>
      </c>
      <c r="B1053" t="s">
        <v>68</v>
      </c>
      <c r="C1053" t="s">
        <v>14</v>
      </c>
      <c r="D1053" t="s">
        <v>15</v>
      </c>
      <c r="E1053" s="1">
        <v>8.9810958010390698E-2</v>
      </c>
      <c r="F1053" s="1">
        <v>9.7872993790010201E-2</v>
      </c>
      <c r="G1053" s="1">
        <v>0.28976710011871099</v>
      </c>
      <c r="H1053" s="1">
        <v>0.16385690165231101</v>
      </c>
      <c r="I1053" s="1">
        <v>0.379578058129102</v>
      </c>
      <c r="J1053" s="50">
        <v>0.261729895442321</v>
      </c>
      <c r="N1053" s="21"/>
      <c r="R1053" s="21"/>
    </row>
    <row r="1054" spans="1:18">
      <c r="A1054" s="7" t="s">
        <v>175</v>
      </c>
      <c r="B1054" t="s">
        <v>68</v>
      </c>
      <c r="C1054" t="s">
        <v>16</v>
      </c>
      <c r="D1054" t="s">
        <v>17</v>
      </c>
      <c r="E1054" s="1">
        <v>20.040366019855</v>
      </c>
      <c r="F1054" s="1">
        <v>2.71957324175201</v>
      </c>
      <c r="G1054" s="1">
        <v>1.57204615034784</v>
      </c>
      <c r="H1054" s="1">
        <v>0.20844788259919</v>
      </c>
      <c r="I1054" s="1">
        <v>21.612412170202798</v>
      </c>
      <c r="J1054" s="50">
        <v>2.92802112435121</v>
      </c>
      <c r="N1054" s="21"/>
      <c r="R1054" s="21"/>
    </row>
    <row r="1055" spans="1:18">
      <c r="A1055" s="7" t="s">
        <v>175</v>
      </c>
      <c r="B1055" t="s">
        <v>68</v>
      </c>
      <c r="C1055" t="s">
        <v>18</v>
      </c>
      <c r="D1055" t="s">
        <v>19</v>
      </c>
      <c r="E1055" s="1">
        <v>35.541938341859897</v>
      </c>
      <c r="F1055" s="1">
        <v>2.3293926956278099</v>
      </c>
      <c r="G1055" s="1">
        <v>7.0493344933256701</v>
      </c>
      <c r="H1055" s="1">
        <v>1.2179029793078799</v>
      </c>
      <c r="I1055" s="1">
        <v>42.591272835185599</v>
      </c>
      <c r="J1055" s="50">
        <v>3.5472956749356901</v>
      </c>
      <c r="N1055" s="21"/>
      <c r="R1055" s="21"/>
    </row>
    <row r="1056" spans="1:18">
      <c r="A1056" s="7" t="s">
        <v>175</v>
      </c>
      <c r="B1056" t="s">
        <v>68</v>
      </c>
      <c r="C1056" t="s">
        <v>20</v>
      </c>
      <c r="D1056" t="s">
        <v>21</v>
      </c>
      <c r="E1056" s="1">
        <v>2.2985082618967598</v>
      </c>
      <c r="F1056" s="1">
        <v>0.37121497558934502</v>
      </c>
      <c r="G1056" s="1">
        <v>0.42472909514994001</v>
      </c>
      <c r="H1056" s="1">
        <v>8.5897362271983302E-2</v>
      </c>
      <c r="I1056" s="1">
        <v>2.7232373570466999</v>
      </c>
      <c r="J1056" s="50">
        <v>0.45711233786132799</v>
      </c>
      <c r="N1056" s="21"/>
      <c r="R1056" s="21"/>
    </row>
    <row r="1057" spans="1:18">
      <c r="A1057" s="7" t="s">
        <v>175</v>
      </c>
      <c r="B1057" t="s">
        <v>68</v>
      </c>
      <c r="C1057" t="s">
        <v>25</v>
      </c>
      <c r="D1057" t="s">
        <v>26</v>
      </c>
      <c r="E1057" s="1">
        <v>2.2421854460551199E-2</v>
      </c>
      <c r="F1057" s="1">
        <v>2.7349247320664701E-3</v>
      </c>
      <c r="G1057" s="1">
        <v>8.5038177212908406E-2</v>
      </c>
      <c r="H1057" s="1">
        <v>3.2273477273277298E-2</v>
      </c>
      <c r="I1057" s="1">
        <v>0.10746003167345999</v>
      </c>
      <c r="J1057" s="50">
        <v>3.5008402005343803E-2</v>
      </c>
      <c r="N1057" s="21"/>
      <c r="R1057" s="21"/>
    </row>
    <row r="1058" spans="1:18">
      <c r="A1058" s="7" t="s">
        <v>175</v>
      </c>
      <c r="B1058" t="s">
        <v>68</v>
      </c>
      <c r="C1058" t="s">
        <v>22</v>
      </c>
      <c r="D1058" t="s">
        <v>23</v>
      </c>
      <c r="E1058" s="1">
        <v>8.5558657964009104</v>
      </c>
      <c r="F1058" s="1">
        <v>0.37677226909752298</v>
      </c>
      <c r="G1058" s="1">
        <v>5.18823510629064</v>
      </c>
      <c r="H1058" s="1">
        <v>0.20412603556928599</v>
      </c>
      <c r="I1058" s="1">
        <v>13.7441009026915</v>
      </c>
      <c r="J1058" s="50">
        <v>0.58089830466680903</v>
      </c>
      <c r="N1058" s="21"/>
      <c r="R1058" s="21"/>
    </row>
    <row r="1059" spans="1:18">
      <c r="A1059" s="7" t="s">
        <v>176</v>
      </c>
      <c r="B1059" t="s">
        <v>68</v>
      </c>
      <c r="C1059" t="s">
        <v>2</v>
      </c>
      <c r="D1059" t="s">
        <v>3</v>
      </c>
      <c r="E1059" s="1">
        <v>8.3172802237467397E-2</v>
      </c>
      <c r="F1059" s="1">
        <v>8.5574336020082506E-2</v>
      </c>
      <c r="G1059" s="1">
        <v>6.0746563492626499E-2</v>
      </c>
      <c r="H1059" s="1">
        <v>4.44364592001786E-2</v>
      </c>
      <c r="I1059" s="1">
        <v>0.14391936573009401</v>
      </c>
      <c r="J1059" s="50">
        <v>0.13001079522026099</v>
      </c>
      <c r="N1059" s="21"/>
      <c r="R1059" s="21"/>
    </row>
    <row r="1060" spans="1:18">
      <c r="A1060" s="7" t="s">
        <v>176</v>
      </c>
      <c r="B1060" t="s">
        <v>68</v>
      </c>
      <c r="C1060" t="s">
        <v>4</v>
      </c>
      <c r="D1060" t="s">
        <v>5</v>
      </c>
      <c r="E1060" s="1">
        <v>0</v>
      </c>
      <c r="F1060" s="1">
        <v>0</v>
      </c>
      <c r="G1060" s="1">
        <v>0</v>
      </c>
      <c r="H1060" s="1">
        <v>0</v>
      </c>
      <c r="I1060" s="1">
        <v>0</v>
      </c>
      <c r="J1060" s="50">
        <v>0</v>
      </c>
      <c r="N1060" s="21"/>
      <c r="R1060" s="21"/>
    </row>
    <row r="1061" spans="1:18">
      <c r="A1061" s="7" t="s">
        <v>176</v>
      </c>
      <c r="B1061" t="s">
        <v>68</v>
      </c>
      <c r="C1061" t="s">
        <v>6</v>
      </c>
      <c r="D1061" t="s">
        <v>7</v>
      </c>
      <c r="E1061" s="1">
        <v>0.65136342718552998</v>
      </c>
      <c r="F1061" s="1">
        <v>1.3638060261620499</v>
      </c>
      <c r="G1061" s="1">
        <v>4.07979282870868E-4</v>
      </c>
      <c r="H1061" s="1">
        <v>9.0552836898459804E-4</v>
      </c>
      <c r="I1061" s="1">
        <v>0.65177140646840104</v>
      </c>
      <c r="J1061" s="50">
        <v>1.36471155453103</v>
      </c>
      <c r="N1061" s="21"/>
      <c r="R1061" s="21"/>
    </row>
    <row r="1062" spans="1:18">
      <c r="A1062" s="7" t="s">
        <v>176</v>
      </c>
      <c r="B1062" t="s">
        <v>68</v>
      </c>
      <c r="C1062" t="s">
        <v>8</v>
      </c>
      <c r="D1062" t="s">
        <v>9</v>
      </c>
      <c r="E1062" s="1">
        <v>0.34175925069107999</v>
      </c>
      <c r="F1062" s="1">
        <v>0.33744319424478803</v>
      </c>
      <c r="G1062" s="1">
        <v>1.1722880777593001</v>
      </c>
      <c r="H1062" s="1">
        <v>0.64383573910250602</v>
      </c>
      <c r="I1062" s="1">
        <v>1.5140473284503799</v>
      </c>
      <c r="J1062" s="50">
        <v>0.98127893334729399</v>
      </c>
      <c r="N1062" s="21"/>
      <c r="R1062" s="21"/>
    </row>
    <row r="1063" spans="1:18">
      <c r="A1063" s="7" t="s">
        <v>176</v>
      </c>
      <c r="B1063" t="s">
        <v>68</v>
      </c>
      <c r="C1063" t="s">
        <v>10</v>
      </c>
      <c r="D1063" t="s">
        <v>11</v>
      </c>
      <c r="E1063" s="1">
        <v>1.27094164948691E-2</v>
      </c>
      <c r="F1063" s="1">
        <v>1.1072817783443101E-2</v>
      </c>
      <c r="G1063" s="1">
        <v>0.210319588556175</v>
      </c>
      <c r="H1063" s="1">
        <v>0.316654564260614</v>
      </c>
      <c r="I1063" s="1">
        <v>0.223029005051045</v>
      </c>
      <c r="J1063" s="50">
        <v>0.32772738204405699</v>
      </c>
      <c r="N1063" s="21"/>
      <c r="R1063" s="21"/>
    </row>
    <row r="1064" spans="1:18">
      <c r="A1064" s="7" t="s">
        <v>176</v>
      </c>
      <c r="B1064" t="s">
        <v>68</v>
      </c>
      <c r="C1064" t="s">
        <v>12</v>
      </c>
      <c r="D1064" t="s">
        <v>13</v>
      </c>
      <c r="E1064" s="1">
        <v>0.235974326558509</v>
      </c>
      <c r="F1064" s="1">
        <v>3.4758252124587698E-2</v>
      </c>
      <c r="G1064" s="1">
        <v>0.143951485971888</v>
      </c>
      <c r="H1064" s="1">
        <v>2.6894872557741801E-2</v>
      </c>
      <c r="I1064" s="1">
        <v>0.37992581253039698</v>
      </c>
      <c r="J1064" s="50">
        <v>6.1653124682329502E-2</v>
      </c>
      <c r="N1064" s="21"/>
      <c r="R1064" s="21"/>
    </row>
    <row r="1065" spans="1:18">
      <c r="A1065" s="7" t="s">
        <v>176</v>
      </c>
      <c r="B1065" t="s">
        <v>68</v>
      </c>
      <c r="C1065" t="s">
        <v>14</v>
      </c>
      <c r="D1065" t="s">
        <v>15</v>
      </c>
      <c r="E1065" s="1">
        <v>1.4348929903361099E-2</v>
      </c>
      <c r="F1065" s="1">
        <v>1.5740848259108899E-2</v>
      </c>
      <c r="G1065" s="1">
        <v>9.6581106340137196E-2</v>
      </c>
      <c r="H1065" s="1">
        <v>5.8936333500799701E-2</v>
      </c>
      <c r="I1065" s="1">
        <v>0.110930036243498</v>
      </c>
      <c r="J1065" s="50">
        <v>7.4677181759908604E-2</v>
      </c>
      <c r="N1065" s="21"/>
      <c r="R1065" s="21"/>
    </row>
    <row r="1066" spans="1:18">
      <c r="A1066" s="7" t="s">
        <v>176</v>
      </c>
      <c r="B1066" t="s">
        <v>68</v>
      </c>
      <c r="C1066" t="s">
        <v>16</v>
      </c>
      <c r="D1066" t="s">
        <v>17</v>
      </c>
      <c r="E1066" s="1">
        <v>3.24338176903058</v>
      </c>
      <c r="F1066" s="1">
        <v>0.44949175770863897</v>
      </c>
      <c r="G1066" s="1">
        <v>0.92610590388929703</v>
      </c>
      <c r="H1066" s="1">
        <v>0.127584104468805</v>
      </c>
      <c r="I1066" s="1">
        <v>4.1694876729198702</v>
      </c>
      <c r="J1066" s="50">
        <v>0.577075862177444</v>
      </c>
      <c r="N1066" s="21"/>
      <c r="R1066" s="21"/>
    </row>
    <row r="1067" spans="1:18">
      <c r="A1067" s="7" t="s">
        <v>176</v>
      </c>
      <c r="B1067" t="s">
        <v>68</v>
      </c>
      <c r="C1067" t="s">
        <v>18</v>
      </c>
      <c r="D1067" t="s">
        <v>19</v>
      </c>
      <c r="E1067" s="1">
        <v>3.24893965644321</v>
      </c>
      <c r="F1067" s="1">
        <v>0.21250106773480201</v>
      </c>
      <c r="G1067" s="1">
        <v>0.48644736361025098</v>
      </c>
      <c r="H1067" s="1">
        <v>7.9565997234282607E-2</v>
      </c>
      <c r="I1067" s="1">
        <v>3.73538702005346</v>
      </c>
      <c r="J1067" s="50">
        <v>0.29206706496908502</v>
      </c>
      <c r="N1067" s="21"/>
      <c r="R1067" s="21"/>
    </row>
    <row r="1068" spans="1:18">
      <c r="A1068" s="7" t="s">
        <v>176</v>
      </c>
      <c r="B1068" t="s">
        <v>68</v>
      </c>
      <c r="C1068" t="s">
        <v>20</v>
      </c>
      <c r="D1068" t="s">
        <v>21</v>
      </c>
      <c r="E1068" s="1">
        <v>0.27939870063081601</v>
      </c>
      <c r="F1068" s="1">
        <v>4.4296851534410597E-2</v>
      </c>
      <c r="G1068" s="1">
        <v>4.8080770225367997E-3</v>
      </c>
      <c r="H1068" s="1">
        <v>9.6538920057309295E-4</v>
      </c>
      <c r="I1068" s="1">
        <v>0.284206777653353</v>
      </c>
      <c r="J1068" s="50">
        <v>4.5262240734983701E-2</v>
      </c>
      <c r="N1068" s="21"/>
      <c r="R1068" s="21"/>
    </row>
    <row r="1069" spans="1:18">
      <c r="A1069" s="7" t="s">
        <v>176</v>
      </c>
      <c r="B1069" t="s">
        <v>68</v>
      </c>
      <c r="C1069" t="s">
        <v>25</v>
      </c>
      <c r="D1069" t="s">
        <v>26</v>
      </c>
      <c r="E1069" s="1">
        <v>9.4699414535421504E-4</v>
      </c>
      <c r="F1069" s="1">
        <v>1.4063136595734399E-4</v>
      </c>
      <c r="G1069" s="1">
        <v>1.1623701710881E-2</v>
      </c>
      <c r="H1069" s="1">
        <v>1.86899771352601E-3</v>
      </c>
      <c r="I1069" s="1">
        <v>1.2570695856235201E-2</v>
      </c>
      <c r="J1069" s="50">
        <v>2.0096290794833502E-3</v>
      </c>
      <c r="N1069" s="21"/>
      <c r="R1069" s="21"/>
    </row>
    <row r="1070" spans="1:18">
      <c r="A1070" s="7" t="s">
        <v>176</v>
      </c>
      <c r="B1070" t="s">
        <v>68</v>
      </c>
      <c r="C1070" t="s">
        <v>22</v>
      </c>
      <c r="D1070" t="s">
        <v>23</v>
      </c>
      <c r="E1070" s="1">
        <v>0.747176267296221</v>
      </c>
      <c r="F1070" s="1">
        <v>3.1273444345228898E-2</v>
      </c>
      <c r="G1070" s="1">
        <v>0.84989549699766398</v>
      </c>
      <c r="H1070" s="1">
        <v>3.0700110143205901E-2</v>
      </c>
      <c r="I1070" s="1">
        <v>1.5970717642938801</v>
      </c>
      <c r="J1070" s="50">
        <v>6.19735544884348E-2</v>
      </c>
      <c r="N1070" s="21"/>
      <c r="R1070" s="21"/>
    </row>
    <row r="1071" spans="1:18">
      <c r="A1071" s="7" t="s">
        <v>177</v>
      </c>
      <c r="B1071" t="s">
        <v>68</v>
      </c>
      <c r="C1071" t="s">
        <v>2</v>
      </c>
      <c r="D1071" t="s">
        <v>3</v>
      </c>
      <c r="E1071" s="1">
        <v>0.288617185129936</v>
      </c>
      <c r="F1071" s="1">
        <v>0.30455621554936901</v>
      </c>
      <c r="G1071" s="1">
        <v>0.66897386172523499</v>
      </c>
      <c r="H1071" s="1">
        <v>0.59242472537637803</v>
      </c>
      <c r="I1071" s="1">
        <v>0.95759104685517105</v>
      </c>
      <c r="J1071" s="50">
        <v>0.89698094092574698</v>
      </c>
      <c r="N1071" s="21"/>
      <c r="R1071" s="21"/>
    </row>
    <row r="1072" spans="1:18">
      <c r="A1072" s="7" t="s">
        <v>177</v>
      </c>
      <c r="B1072" t="s">
        <v>68</v>
      </c>
      <c r="C1072" t="s">
        <v>4</v>
      </c>
      <c r="D1072" t="s">
        <v>5</v>
      </c>
      <c r="E1072" s="1">
        <v>0</v>
      </c>
      <c r="F1072" s="1">
        <v>0</v>
      </c>
      <c r="G1072" s="1">
        <v>0</v>
      </c>
      <c r="H1072" s="1">
        <v>0</v>
      </c>
      <c r="I1072" s="1">
        <v>0</v>
      </c>
      <c r="J1072" s="50">
        <v>0</v>
      </c>
      <c r="N1072" s="21"/>
      <c r="R1072" s="21"/>
    </row>
    <row r="1073" spans="1:18">
      <c r="A1073" s="7" t="s">
        <v>177</v>
      </c>
      <c r="B1073" t="s">
        <v>68</v>
      </c>
      <c r="C1073" t="s">
        <v>6</v>
      </c>
      <c r="D1073" t="s">
        <v>7</v>
      </c>
      <c r="E1073" s="1">
        <v>1.20103395906874</v>
      </c>
      <c r="F1073" s="1">
        <v>2.56451638252909</v>
      </c>
      <c r="G1073" s="1">
        <v>1.7187135008304402E-2</v>
      </c>
      <c r="H1073" s="1">
        <v>3.8025389249795302E-2</v>
      </c>
      <c r="I1073" s="1">
        <v>1.2182210940770399</v>
      </c>
      <c r="J1073" s="50">
        <v>2.6025417717788901</v>
      </c>
      <c r="N1073" s="21"/>
      <c r="R1073" s="21"/>
    </row>
    <row r="1074" spans="1:18">
      <c r="A1074" s="7" t="s">
        <v>177</v>
      </c>
      <c r="B1074" t="s">
        <v>68</v>
      </c>
      <c r="C1074" t="s">
        <v>8</v>
      </c>
      <c r="D1074" t="s">
        <v>9</v>
      </c>
      <c r="E1074" s="1">
        <v>0.20348454864589</v>
      </c>
      <c r="F1074" s="1">
        <v>0.18222240207199</v>
      </c>
      <c r="G1074" s="1">
        <v>0.18247597572117</v>
      </c>
      <c r="H1074" s="1">
        <v>0.12995189522369899</v>
      </c>
      <c r="I1074" s="1">
        <v>0.38596052436706002</v>
      </c>
      <c r="J1074" s="50">
        <v>0.31217429729568902</v>
      </c>
      <c r="N1074" s="21"/>
      <c r="R1074" s="21"/>
    </row>
    <row r="1075" spans="1:18">
      <c r="A1075" s="7" t="s">
        <v>177</v>
      </c>
      <c r="B1075" t="s">
        <v>68</v>
      </c>
      <c r="C1075" t="s">
        <v>10</v>
      </c>
      <c r="D1075" t="s">
        <v>11</v>
      </c>
      <c r="E1075" s="1">
        <v>1.51697428649991E-2</v>
      </c>
      <c r="F1075" s="1">
        <v>1.11390055145452E-2</v>
      </c>
      <c r="G1075" s="1">
        <v>0.116972392431303</v>
      </c>
      <c r="H1075" s="1">
        <v>0.105529761952949</v>
      </c>
      <c r="I1075" s="1">
        <v>0.132142135296302</v>
      </c>
      <c r="J1075" s="50">
        <v>0.11666876746749399</v>
      </c>
      <c r="N1075" s="21"/>
      <c r="R1075" s="21"/>
    </row>
    <row r="1076" spans="1:18">
      <c r="A1076" s="7" t="s">
        <v>177</v>
      </c>
      <c r="B1076" t="s">
        <v>68</v>
      </c>
      <c r="C1076" t="s">
        <v>12</v>
      </c>
      <c r="D1076" t="s">
        <v>13</v>
      </c>
      <c r="E1076" s="1">
        <v>0.16412318347093199</v>
      </c>
      <c r="F1076" s="1">
        <v>2.45691705113243E-2</v>
      </c>
      <c r="G1076" s="1">
        <v>1.3016466729318801E-2</v>
      </c>
      <c r="H1076" s="1">
        <v>2.3764054152695399E-3</v>
      </c>
      <c r="I1076" s="1">
        <v>0.17713965020025099</v>
      </c>
      <c r="J1076" s="50">
        <v>2.6945575926593801E-2</v>
      </c>
      <c r="N1076" s="21"/>
      <c r="R1076" s="21"/>
    </row>
    <row r="1077" spans="1:18">
      <c r="A1077" s="7" t="s">
        <v>177</v>
      </c>
      <c r="B1077" t="s">
        <v>68</v>
      </c>
      <c r="C1077" t="s">
        <v>14</v>
      </c>
      <c r="D1077" t="s">
        <v>15</v>
      </c>
      <c r="E1077" s="1">
        <v>1.6642381301659102E-2</v>
      </c>
      <c r="F1077" s="1">
        <v>1.8224691029334501E-2</v>
      </c>
      <c r="G1077" s="1">
        <v>7.2944443575813395E-2</v>
      </c>
      <c r="H1077" s="1">
        <v>4.0716124273539003E-2</v>
      </c>
      <c r="I1077" s="1">
        <v>8.9586824877472507E-2</v>
      </c>
      <c r="J1077" s="50">
        <v>5.8940815302873498E-2</v>
      </c>
      <c r="N1077" s="21"/>
      <c r="R1077" s="21"/>
    </row>
    <row r="1078" spans="1:18">
      <c r="A1078" s="7" t="s">
        <v>177</v>
      </c>
      <c r="B1078" t="s">
        <v>68</v>
      </c>
      <c r="C1078" t="s">
        <v>16</v>
      </c>
      <c r="D1078" t="s">
        <v>17</v>
      </c>
      <c r="E1078" s="1">
        <v>1.4495183654713899</v>
      </c>
      <c r="F1078" s="1">
        <v>0.21678283751312699</v>
      </c>
      <c r="G1078" s="1">
        <v>0.30268241672180002</v>
      </c>
      <c r="H1078" s="1">
        <v>4.2456353428213897E-2</v>
      </c>
      <c r="I1078" s="1">
        <v>1.75220078219319</v>
      </c>
      <c r="J1078" s="50">
        <v>0.25923919094134101</v>
      </c>
      <c r="N1078" s="21"/>
      <c r="R1078" s="21"/>
    </row>
    <row r="1079" spans="1:18">
      <c r="A1079" s="7" t="s">
        <v>177</v>
      </c>
      <c r="B1079" t="s">
        <v>68</v>
      </c>
      <c r="C1079" t="s">
        <v>18</v>
      </c>
      <c r="D1079" t="s">
        <v>19</v>
      </c>
      <c r="E1079" s="1">
        <v>3.1096075253708002</v>
      </c>
      <c r="F1079" s="1">
        <v>0.20509402837725099</v>
      </c>
      <c r="G1079" s="1">
        <v>0.23985969580814101</v>
      </c>
      <c r="H1079" s="1">
        <v>4.1009360063354303E-2</v>
      </c>
      <c r="I1079" s="1">
        <v>3.3494672211789398</v>
      </c>
      <c r="J1079" s="50">
        <v>0.246103388440605</v>
      </c>
      <c r="N1079" s="21"/>
      <c r="R1079" s="21"/>
    </row>
    <row r="1080" spans="1:18">
      <c r="A1080" s="7" t="s">
        <v>177</v>
      </c>
      <c r="B1080" t="s">
        <v>68</v>
      </c>
      <c r="C1080" t="s">
        <v>20</v>
      </c>
      <c r="D1080" t="s">
        <v>21</v>
      </c>
      <c r="E1080" s="1">
        <v>0.30472421888819201</v>
      </c>
      <c r="F1080" s="1">
        <v>4.92234945391982E-2</v>
      </c>
      <c r="G1080" s="1">
        <v>9.5499275571506795E-2</v>
      </c>
      <c r="H1080" s="1">
        <v>1.9303478883827399E-2</v>
      </c>
      <c r="I1080" s="1">
        <v>0.40022349445969901</v>
      </c>
      <c r="J1080" s="50">
        <v>6.8526973423025606E-2</v>
      </c>
      <c r="N1080" s="21"/>
      <c r="R1080" s="21"/>
    </row>
    <row r="1081" spans="1:18">
      <c r="A1081" s="7" t="s">
        <v>177</v>
      </c>
      <c r="B1081" t="s">
        <v>68</v>
      </c>
      <c r="C1081" t="s">
        <v>25</v>
      </c>
      <c r="D1081" t="s">
        <v>26</v>
      </c>
      <c r="E1081" s="1">
        <v>1.1771269369318901E-3</v>
      </c>
      <c r="F1081" s="1">
        <v>1.48429892249179E-4</v>
      </c>
      <c r="G1081" s="1">
        <v>8.2105088894928401E-4</v>
      </c>
      <c r="H1081" s="1">
        <v>2.9111792221847999E-4</v>
      </c>
      <c r="I1081" s="1">
        <v>1.9981778258811702E-3</v>
      </c>
      <c r="J1081" s="50">
        <v>4.3954781446765899E-4</v>
      </c>
      <c r="N1081" s="21"/>
      <c r="R1081" s="21"/>
    </row>
    <row r="1082" spans="1:18">
      <c r="A1082" s="7" t="s">
        <v>177</v>
      </c>
      <c r="B1082" t="s">
        <v>68</v>
      </c>
      <c r="C1082" t="s">
        <v>22</v>
      </c>
      <c r="D1082" t="s">
        <v>23</v>
      </c>
      <c r="E1082" s="1">
        <v>0.40832305733401603</v>
      </c>
      <c r="F1082" s="1">
        <v>1.7927011802076499E-2</v>
      </c>
      <c r="G1082" s="1">
        <v>0.17791108073272799</v>
      </c>
      <c r="H1082" s="1">
        <v>6.9799403154341202E-3</v>
      </c>
      <c r="I1082" s="1">
        <v>0.58623413806674396</v>
      </c>
      <c r="J1082" s="50">
        <v>2.4906952117510602E-2</v>
      </c>
      <c r="N1082" s="21"/>
      <c r="R1082" s="21"/>
    </row>
    <row r="1083" spans="1:18">
      <c r="A1083" s="7" t="s">
        <v>178</v>
      </c>
      <c r="B1083" t="s">
        <v>68</v>
      </c>
      <c r="C1083" t="s">
        <v>2</v>
      </c>
      <c r="D1083" t="s">
        <v>3</v>
      </c>
      <c r="E1083" s="1">
        <v>8.8310429512166E-2</v>
      </c>
      <c r="F1083" s="1">
        <v>9.1391071231675294E-2</v>
      </c>
      <c r="G1083" s="1">
        <v>8.8175003975882502E-2</v>
      </c>
      <c r="H1083" s="1">
        <v>0.129514967721515</v>
      </c>
      <c r="I1083" s="1">
        <v>0.17648543348804799</v>
      </c>
      <c r="J1083" s="50">
        <v>0.22090603895319</v>
      </c>
      <c r="N1083" s="21"/>
      <c r="R1083" s="21"/>
    </row>
    <row r="1084" spans="1:18">
      <c r="A1084" s="7" t="s">
        <v>178</v>
      </c>
      <c r="B1084" t="s">
        <v>68</v>
      </c>
      <c r="C1084" t="s">
        <v>4</v>
      </c>
      <c r="D1084" t="s">
        <v>5</v>
      </c>
      <c r="E1084" s="1">
        <v>0</v>
      </c>
      <c r="F1084" s="1">
        <v>0</v>
      </c>
      <c r="G1084" s="1">
        <v>0</v>
      </c>
      <c r="H1084" s="1">
        <v>0</v>
      </c>
      <c r="I1084" s="1">
        <v>0</v>
      </c>
      <c r="J1084" s="50">
        <v>0</v>
      </c>
      <c r="N1084" s="21"/>
      <c r="R1084" s="21"/>
    </row>
    <row r="1085" spans="1:18">
      <c r="A1085" s="7" t="s">
        <v>178</v>
      </c>
      <c r="B1085" t="s">
        <v>68</v>
      </c>
      <c r="C1085" t="s">
        <v>6</v>
      </c>
      <c r="D1085" t="s">
        <v>7</v>
      </c>
      <c r="E1085" s="1">
        <v>0.26461843041035599</v>
      </c>
      <c r="F1085" s="1">
        <v>0.58113067351703396</v>
      </c>
      <c r="G1085" s="1">
        <v>1.0130479368888399E-3</v>
      </c>
      <c r="H1085" s="1">
        <v>2.2483897563845001E-3</v>
      </c>
      <c r="I1085" s="1">
        <v>0.26563147834724499</v>
      </c>
      <c r="J1085" s="50">
        <v>0.58337906327341804</v>
      </c>
      <c r="N1085" s="21"/>
      <c r="R1085" s="21"/>
    </row>
    <row r="1086" spans="1:18">
      <c r="A1086" s="7" t="s">
        <v>178</v>
      </c>
      <c r="B1086" t="s">
        <v>68</v>
      </c>
      <c r="C1086" t="s">
        <v>8</v>
      </c>
      <c r="D1086" t="s">
        <v>9</v>
      </c>
      <c r="E1086" s="1">
        <v>0.23115357638141601</v>
      </c>
      <c r="F1086" s="1">
        <v>0.197731653729632</v>
      </c>
      <c r="G1086" s="1">
        <v>0.29643938162450401</v>
      </c>
      <c r="H1086" s="1">
        <v>0.24979993037884199</v>
      </c>
      <c r="I1086" s="1">
        <v>0.52759295800591999</v>
      </c>
      <c r="J1086" s="50">
        <v>0.44753158410847499</v>
      </c>
      <c r="N1086" s="21"/>
      <c r="R1086" s="21"/>
    </row>
    <row r="1087" spans="1:18">
      <c r="A1087" s="7" t="s">
        <v>178</v>
      </c>
      <c r="B1087" t="s">
        <v>68</v>
      </c>
      <c r="C1087" t="s">
        <v>10</v>
      </c>
      <c r="D1087" t="s">
        <v>11</v>
      </c>
      <c r="E1087" s="1">
        <v>1.20781268605392E-2</v>
      </c>
      <c r="F1087" s="1">
        <v>9.3497325177192194E-3</v>
      </c>
      <c r="G1087" s="1">
        <v>0.15843408312004301</v>
      </c>
      <c r="H1087" s="1">
        <v>0.225737052955018</v>
      </c>
      <c r="I1087" s="1">
        <v>0.170512209980582</v>
      </c>
      <c r="J1087" s="50">
        <v>0.23508678547273701</v>
      </c>
      <c r="N1087" s="21"/>
      <c r="R1087" s="21"/>
    </row>
    <row r="1088" spans="1:18">
      <c r="A1088" s="7" t="s">
        <v>178</v>
      </c>
      <c r="B1088" t="s">
        <v>68</v>
      </c>
      <c r="C1088" t="s">
        <v>12</v>
      </c>
      <c r="D1088" t="s">
        <v>13</v>
      </c>
      <c r="E1088" s="1">
        <v>0.243540454661856</v>
      </c>
      <c r="F1088" s="1">
        <v>3.6006338296499803E-2</v>
      </c>
      <c r="G1088" s="1">
        <v>3.9782690054133402E-2</v>
      </c>
      <c r="H1088" s="1">
        <v>7.3000637309258102E-3</v>
      </c>
      <c r="I1088" s="1">
        <v>0.28332314471599002</v>
      </c>
      <c r="J1088" s="50">
        <v>4.3306402027425597E-2</v>
      </c>
      <c r="N1088" s="21"/>
      <c r="R1088" s="21"/>
    </row>
    <row r="1089" spans="1:18">
      <c r="A1089" s="7" t="s">
        <v>178</v>
      </c>
      <c r="B1089" t="s">
        <v>68</v>
      </c>
      <c r="C1089" t="s">
        <v>14</v>
      </c>
      <c r="D1089" t="s">
        <v>15</v>
      </c>
      <c r="E1089" s="1">
        <v>2.0321394414948301E-2</v>
      </c>
      <c r="F1089" s="1">
        <v>2.2087320698754201E-2</v>
      </c>
      <c r="G1089" s="1">
        <v>0.31882934412275599</v>
      </c>
      <c r="H1089" s="1">
        <v>0.19828147988252801</v>
      </c>
      <c r="I1089" s="1">
        <v>0.339150738537705</v>
      </c>
      <c r="J1089" s="50">
        <v>0.220368800581283</v>
      </c>
      <c r="N1089" s="21"/>
      <c r="R1089" s="21"/>
    </row>
    <row r="1090" spans="1:18">
      <c r="A1090" s="7" t="s">
        <v>178</v>
      </c>
      <c r="B1090" t="s">
        <v>68</v>
      </c>
      <c r="C1090" t="s">
        <v>16</v>
      </c>
      <c r="D1090" t="s">
        <v>17</v>
      </c>
      <c r="E1090" s="1">
        <v>3.0395358312380201</v>
      </c>
      <c r="F1090" s="1">
        <v>0.42885998239052803</v>
      </c>
      <c r="G1090" s="1">
        <v>0.59195547242198898</v>
      </c>
      <c r="H1090" s="1">
        <v>8.2427233762050398E-2</v>
      </c>
      <c r="I1090" s="1">
        <v>3.6314913036600101</v>
      </c>
      <c r="J1090" s="50">
        <v>0.51128721615257899</v>
      </c>
      <c r="N1090" s="21"/>
      <c r="R1090" s="21"/>
    </row>
    <row r="1091" spans="1:18">
      <c r="A1091" s="7" t="s">
        <v>178</v>
      </c>
      <c r="B1091" t="s">
        <v>68</v>
      </c>
      <c r="C1091" t="s">
        <v>18</v>
      </c>
      <c r="D1091" t="s">
        <v>19</v>
      </c>
      <c r="E1091" s="1">
        <v>6.4198347292600699</v>
      </c>
      <c r="F1091" s="1">
        <v>0.418693417896846</v>
      </c>
      <c r="G1091" s="1">
        <v>2.2674961054490099</v>
      </c>
      <c r="H1091" s="1">
        <v>0.36975983382822902</v>
      </c>
      <c r="I1091" s="1">
        <v>8.6873308347090799</v>
      </c>
      <c r="J1091" s="50">
        <v>0.78845325172507497</v>
      </c>
      <c r="N1091" s="21"/>
      <c r="R1091" s="21"/>
    </row>
    <row r="1092" spans="1:18">
      <c r="A1092" s="7" t="s">
        <v>178</v>
      </c>
      <c r="B1092" t="s">
        <v>68</v>
      </c>
      <c r="C1092" t="s">
        <v>20</v>
      </c>
      <c r="D1092" t="s">
        <v>21</v>
      </c>
      <c r="E1092" s="1">
        <v>0.31144965323413198</v>
      </c>
      <c r="F1092" s="1">
        <v>4.9436340193711202E-2</v>
      </c>
      <c r="G1092" s="1">
        <v>0.12749245326217101</v>
      </c>
      <c r="H1092" s="1">
        <v>2.5606386330583299E-2</v>
      </c>
      <c r="I1092" s="1">
        <v>0.438942106496303</v>
      </c>
      <c r="J1092" s="50">
        <v>7.5042726524294501E-2</v>
      </c>
      <c r="N1092" s="21"/>
      <c r="R1092" s="21"/>
    </row>
    <row r="1093" spans="1:18">
      <c r="A1093" s="7" t="s">
        <v>178</v>
      </c>
      <c r="B1093" t="s">
        <v>68</v>
      </c>
      <c r="C1093" t="s">
        <v>25</v>
      </c>
      <c r="D1093" t="s">
        <v>26</v>
      </c>
      <c r="E1093" s="1">
        <v>7.6267650735852596E-4</v>
      </c>
      <c r="F1093" s="1">
        <v>1.12055043675915E-4</v>
      </c>
      <c r="G1093" s="1">
        <v>0</v>
      </c>
      <c r="H1093" s="1">
        <v>0</v>
      </c>
      <c r="I1093" s="1">
        <v>7.6267650735852596E-4</v>
      </c>
      <c r="J1093" s="50">
        <v>1.12055043675915E-4</v>
      </c>
      <c r="N1093" s="21"/>
      <c r="R1093" s="21"/>
    </row>
    <row r="1094" spans="1:18">
      <c r="A1094" s="7" t="s">
        <v>178</v>
      </c>
      <c r="B1094" t="s">
        <v>68</v>
      </c>
      <c r="C1094" t="s">
        <v>22</v>
      </c>
      <c r="D1094" t="s">
        <v>23</v>
      </c>
      <c r="E1094" s="1">
        <v>1.06933352524973</v>
      </c>
      <c r="F1094" s="1">
        <v>4.4868442135552203E-2</v>
      </c>
      <c r="G1094" s="1">
        <v>1.3398349751222001</v>
      </c>
      <c r="H1094" s="1">
        <v>4.83744572782418E-2</v>
      </c>
      <c r="I1094" s="1">
        <v>2.4091685003719299</v>
      </c>
      <c r="J1094" s="50">
        <v>9.3242899413794003E-2</v>
      </c>
      <c r="N1094" s="21"/>
      <c r="R1094" s="21"/>
    </row>
    <row r="1095" spans="1:18">
      <c r="A1095" s="7" t="s">
        <v>179</v>
      </c>
      <c r="B1095" t="s">
        <v>68</v>
      </c>
      <c r="C1095" t="s">
        <v>2</v>
      </c>
      <c r="D1095" t="s">
        <v>3</v>
      </c>
      <c r="E1095" s="1">
        <v>0.38834484635944999</v>
      </c>
      <c r="F1095" s="1">
        <v>0.40240896115397501</v>
      </c>
      <c r="G1095" s="1">
        <v>0.19528519055402799</v>
      </c>
      <c r="H1095" s="1">
        <v>0.14500164830724799</v>
      </c>
      <c r="I1095" s="1">
        <v>0.58363003691347903</v>
      </c>
      <c r="J1095" s="50">
        <v>0.547410609461222</v>
      </c>
      <c r="N1095" s="21"/>
      <c r="R1095" s="21"/>
    </row>
    <row r="1096" spans="1:18">
      <c r="A1096" s="7" t="s">
        <v>179</v>
      </c>
      <c r="B1096" t="s">
        <v>68</v>
      </c>
      <c r="C1096" t="s">
        <v>4</v>
      </c>
      <c r="D1096" t="s">
        <v>5</v>
      </c>
      <c r="E1096" s="1">
        <v>0</v>
      </c>
      <c r="F1096" s="1">
        <v>0</v>
      </c>
      <c r="G1096" s="1">
        <v>0</v>
      </c>
      <c r="H1096" s="1">
        <v>0</v>
      </c>
      <c r="I1096" s="1">
        <v>0</v>
      </c>
      <c r="J1096" s="50">
        <v>0</v>
      </c>
      <c r="N1096" s="21"/>
      <c r="R1096" s="21"/>
    </row>
    <row r="1097" spans="1:18">
      <c r="A1097" s="7" t="s">
        <v>179</v>
      </c>
      <c r="B1097" t="s">
        <v>68</v>
      </c>
      <c r="C1097" t="s">
        <v>6</v>
      </c>
      <c r="D1097" t="s">
        <v>7</v>
      </c>
      <c r="E1097" s="1">
        <v>1.79252128430112</v>
      </c>
      <c r="F1097" s="1">
        <v>3.7715725038808201</v>
      </c>
      <c r="G1097" s="1">
        <v>0.111873849946448</v>
      </c>
      <c r="H1097" s="1">
        <v>0.208447820876384</v>
      </c>
      <c r="I1097" s="1">
        <v>1.90439513424757</v>
      </c>
      <c r="J1097" s="50">
        <v>3.9800203247571999</v>
      </c>
      <c r="N1097" s="21"/>
      <c r="R1097" s="21"/>
    </row>
    <row r="1098" spans="1:18">
      <c r="A1098" s="7" t="s">
        <v>179</v>
      </c>
      <c r="B1098" t="s">
        <v>68</v>
      </c>
      <c r="C1098" t="s">
        <v>8</v>
      </c>
      <c r="D1098" t="s">
        <v>9</v>
      </c>
      <c r="E1098" s="1">
        <v>0.83419621558153301</v>
      </c>
      <c r="F1098" s="1">
        <v>0.697204876473419</v>
      </c>
      <c r="G1098" s="1">
        <v>0.80079989753244396</v>
      </c>
      <c r="H1098" s="1">
        <v>0.66050827884018204</v>
      </c>
      <c r="I1098" s="1">
        <v>1.6349961131139801</v>
      </c>
      <c r="J1098" s="50">
        <v>1.3577131553135999</v>
      </c>
      <c r="N1098" s="21"/>
      <c r="R1098" s="21"/>
    </row>
    <row r="1099" spans="1:18">
      <c r="A1099" s="7" t="s">
        <v>179</v>
      </c>
      <c r="B1099" t="s">
        <v>68</v>
      </c>
      <c r="C1099" t="s">
        <v>10</v>
      </c>
      <c r="D1099" t="s">
        <v>11</v>
      </c>
      <c r="E1099" s="1">
        <v>5.1181585345843897E-2</v>
      </c>
      <c r="F1099" s="1">
        <v>2.9748692068766399E-2</v>
      </c>
      <c r="G1099" s="1">
        <v>0.18842623672435499</v>
      </c>
      <c r="H1099" s="1">
        <v>0.14927183057260901</v>
      </c>
      <c r="I1099" s="1">
        <v>0.23960782207019901</v>
      </c>
      <c r="J1099" s="50">
        <v>0.179020522641375</v>
      </c>
      <c r="N1099" s="21"/>
      <c r="R1099" s="21"/>
    </row>
    <row r="1100" spans="1:18">
      <c r="A1100" s="7" t="s">
        <v>179</v>
      </c>
      <c r="B1100" t="s">
        <v>68</v>
      </c>
      <c r="C1100" t="s">
        <v>12</v>
      </c>
      <c r="D1100" t="s">
        <v>13</v>
      </c>
      <c r="E1100" s="1">
        <v>0.83449240824106297</v>
      </c>
      <c r="F1100" s="1">
        <v>0.121377142019193</v>
      </c>
      <c r="G1100" s="1">
        <v>0.29973013956648398</v>
      </c>
      <c r="H1100" s="1">
        <v>5.61559619169072E-2</v>
      </c>
      <c r="I1100" s="1">
        <v>1.1342225478075501</v>
      </c>
      <c r="J1100" s="50">
        <v>0.1775331039361</v>
      </c>
      <c r="N1100" s="21"/>
      <c r="R1100" s="21"/>
    </row>
    <row r="1101" spans="1:18">
      <c r="A1101" s="7" t="s">
        <v>179</v>
      </c>
      <c r="B1101" t="s">
        <v>68</v>
      </c>
      <c r="C1101" t="s">
        <v>14</v>
      </c>
      <c r="D1101" t="s">
        <v>15</v>
      </c>
      <c r="E1101" s="1">
        <v>6.85114303096898E-2</v>
      </c>
      <c r="F1101" s="1">
        <v>7.6302420306279803E-2</v>
      </c>
      <c r="G1101" s="1">
        <v>0.19671243465097099</v>
      </c>
      <c r="H1101" s="1">
        <v>0.121563819586338</v>
      </c>
      <c r="I1101" s="1">
        <v>0.26522386496066103</v>
      </c>
      <c r="J1101" s="50">
        <v>0.19786623989261701</v>
      </c>
      <c r="N1101" s="21"/>
      <c r="R1101" s="21"/>
    </row>
    <row r="1102" spans="1:18">
      <c r="A1102" s="7" t="s">
        <v>179</v>
      </c>
      <c r="B1102" t="s">
        <v>68</v>
      </c>
      <c r="C1102" t="s">
        <v>16</v>
      </c>
      <c r="D1102" t="s">
        <v>17</v>
      </c>
      <c r="E1102" s="1">
        <v>12.6001697114731</v>
      </c>
      <c r="F1102" s="1">
        <v>1.74834751807931</v>
      </c>
      <c r="G1102" s="1">
        <v>1.43565261889226</v>
      </c>
      <c r="H1102" s="1">
        <v>0.195403573196956</v>
      </c>
      <c r="I1102" s="1">
        <v>14.0358223303654</v>
      </c>
      <c r="J1102" s="50">
        <v>1.9437510912762701</v>
      </c>
      <c r="N1102" s="21"/>
      <c r="R1102" s="21"/>
    </row>
    <row r="1103" spans="1:18">
      <c r="A1103" s="7" t="s">
        <v>179</v>
      </c>
      <c r="B1103" t="s">
        <v>68</v>
      </c>
      <c r="C1103" t="s">
        <v>18</v>
      </c>
      <c r="D1103" t="s">
        <v>19</v>
      </c>
      <c r="E1103" s="1">
        <v>20.894205864445301</v>
      </c>
      <c r="F1103" s="1">
        <v>1.3584000312587701</v>
      </c>
      <c r="G1103" s="1">
        <v>4.8000521621730901</v>
      </c>
      <c r="H1103" s="1">
        <v>0.771962862341528</v>
      </c>
      <c r="I1103" s="1">
        <v>25.6942580266184</v>
      </c>
      <c r="J1103" s="50">
        <v>2.1303628936002998</v>
      </c>
      <c r="N1103" s="21"/>
      <c r="R1103" s="21"/>
    </row>
    <row r="1104" spans="1:18">
      <c r="A1104" s="7" t="s">
        <v>179</v>
      </c>
      <c r="B1104" t="s">
        <v>68</v>
      </c>
      <c r="C1104" t="s">
        <v>20</v>
      </c>
      <c r="D1104" t="s">
        <v>21</v>
      </c>
      <c r="E1104" s="1">
        <v>1.40655780001183</v>
      </c>
      <c r="F1104" s="1">
        <v>0.224347453644615</v>
      </c>
      <c r="G1104" s="1">
        <v>0.135833846222776</v>
      </c>
      <c r="H1104" s="1">
        <v>2.72785307101455E-2</v>
      </c>
      <c r="I1104" s="1">
        <v>1.5423916462346099</v>
      </c>
      <c r="J1104" s="50">
        <v>0.25162598435476102</v>
      </c>
      <c r="N1104" s="21"/>
      <c r="R1104" s="21"/>
    </row>
    <row r="1105" spans="1:18">
      <c r="A1105" s="7" t="s">
        <v>179</v>
      </c>
      <c r="B1105" t="s">
        <v>68</v>
      </c>
      <c r="C1105" t="s">
        <v>25</v>
      </c>
      <c r="D1105" t="s">
        <v>26</v>
      </c>
      <c r="E1105" s="1">
        <v>1.0040584461384099E-2</v>
      </c>
      <c r="F1105" s="1">
        <v>1.49367786404249E-3</v>
      </c>
      <c r="G1105" s="1">
        <v>0.37644617781224998</v>
      </c>
      <c r="H1105" s="1">
        <v>4.70190181987147E-2</v>
      </c>
      <c r="I1105" s="1">
        <v>0.38648676227363399</v>
      </c>
      <c r="J1105" s="50">
        <v>4.8512696062757203E-2</v>
      </c>
      <c r="N1105" s="21"/>
      <c r="R1105" s="21"/>
    </row>
    <row r="1106" spans="1:18">
      <c r="A1106" s="7" t="s">
        <v>179</v>
      </c>
      <c r="B1106" t="s">
        <v>68</v>
      </c>
      <c r="C1106" t="s">
        <v>22</v>
      </c>
      <c r="D1106" t="s">
        <v>23</v>
      </c>
      <c r="E1106" s="1">
        <v>3.5269037816184401</v>
      </c>
      <c r="F1106" s="1">
        <v>0.14773940721753201</v>
      </c>
      <c r="G1106" s="1">
        <v>3.4778436893464502</v>
      </c>
      <c r="H1106" s="1">
        <v>0.128130047716359</v>
      </c>
      <c r="I1106" s="1">
        <v>7.0047474709648903</v>
      </c>
      <c r="J1106" s="50">
        <v>0.27586945493389098</v>
      </c>
      <c r="N1106" s="21"/>
      <c r="R1106" s="21"/>
    </row>
    <row r="1107" spans="1:18">
      <c r="A1107" s="7" t="s">
        <v>180</v>
      </c>
      <c r="B1107" t="s">
        <v>68</v>
      </c>
      <c r="C1107" t="s">
        <v>2</v>
      </c>
      <c r="D1107" t="s">
        <v>3</v>
      </c>
      <c r="E1107" s="1">
        <v>0.105858349480127</v>
      </c>
      <c r="F1107" s="1">
        <v>0.10878736186164099</v>
      </c>
      <c r="G1107" s="1">
        <v>0.205658946293059</v>
      </c>
      <c r="H1107" s="1">
        <v>0.31321531751229897</v>
      </c>
      <c r="I1107" s="1">
        <v>0.31151729577318499</v>
      </c>
      <c r="J1107" s="50">
        <v>0.42200267937393998</v>
      </c>
      <c r="N1107" s="21"/>
      <c r="R1107" s="21"/>
    </row>
    <row r="1108" spans="1:18">
      <c r="A1108" s="7" t="s">
        <v>180</v>
      </c>
      <c r="B1108" t="s">
        <v>68</v>
      </c>
      <c r="C1108" t="s">
        <v>4</v>
      </c>
      <c r="D1108" t="s">
        <v>5</v>
      </c>
      <c r="E1108" s="1">
        <v>0</v>
      </c>
      <c r="F1108" s="1">
        <v>0</v>
      </c>
      <c r="G1108" s="1">
        <v>0</v>
      </c>
      <c r="H1108" s="1">
        <v>0</v>
      </c>
      <c r="I1108" s="1">
        <v>0</v>
      </c>
      <c r="J1108" s="50">
        <v>0</v>
      </c>
      <c r="N1108" s="21"/>
      <c r="R1108" s="21"/>
    </row>
    <row r="1109" spans="1:18">
      <c r="A1109" s="7" t="s">
        <v>180</v>
      </c>
      <c r="B1109" t="s">
        <v>68</v>
      </c>
      <c r="C1109" t="s">
        <v>6</v>
      </c>
      <c r="D1109" t="s">
        <v>7</v>
      </c>
      <c r="E1109" s="1">
        <v>9.6246976000069999</v>
      </c>
      <c r="F1109" s="1">
        <v>20.630630316320602</v>
      </c>
      <c r="G1109" s="1">
        <v>1.6643128390289099</v>
      </c>
      <c r="H1109" s="1">
        <v>3.69212871914254</v>
      </c>
      <c r="I1109" s="1">
        <v>11.2890104390359</v>
      </c>
      <c r="J1109" s="50">
        <v>24.3227590354631</v>
      </c>
      <c r="N1109" s="21"/>
      <c r="R1109" s="21"/>
    </row>
    <row r="1110" spans="1:18">
      <c r="A1110" s="7" t="s">
        <v>180</v>
      </c>
      <c r="B1110" t="s">
        <v>68</v>
      </c>
      <c r="C1110" t="s">
        <v>8</v>
      </c>
      <c r="D1110" t="s">
        <v>9</v>
      </c>
      <c r="E1110" s="1">
        <v>0.567583280927768</v>
      </c>
      <c r="F1110" s="1">
        <v>0.54518971924682802</v>
      </c>
      <c r="G1110" s="1">
        <v>1.1888795888875401</v>
      </c>
      <c r="H1110" s="1">
        <v>1.0025726989657799</v>
      </c>
      <c r="I1110" s="1">
        <v>1.75646286981531</v>
      </c>
      <c r="J1110" s="50">
        <v>1.54776241821261</v>
      </c>
      <c r="N1110" s="21"/>
      <c r="R1110" s="21"/>
    </row>
    <row r="1111" spans="1:18">
      <c r="A1111" s="7" t="s">
        <v>180</v>
      </c>
      <c r="B1111" t="s">
        <v>68</v>
      </c>
      <c r="C1111" t="s">
        <v>10</v>
      </c>
      <c r="D1111" t="s">
        <v>11</v>
      </c>
      <c r="E1111" s="1">
        <v>1.7126435136346301E-2</v>
      </c>
      <c r="F1111" s="1">
        <v>1.29940050865758E-2</v>
      </c>
      <c r="G1111" s="1">
        <v>0.163785354400938</v>
      </c>
      <c r="H1111" s="1">
        <v>0.1242513555759</v>
      </c>
      <c r="I1111" s="1">
        <v>0.18091178953728401</v>
      </c>
      <c r="J1111" s="50">
        <v>0.137245360662475</v>
      </c>
      <c r="N1111" s="21"/>
      <c r="R1111" s="21"/>
    </row>
    <row r="1112" spans="1:18">
      <c r="A1112" s="7" t="s">
        <v>180</v>
      </c>
      <c r="B1112" t="s">
        <v>68</v>
      </c>
      <c r="C1112" t="s">
        <v>12</v>
      </c>
      <c r="D1112" t="s">
        <v>13</v>
      </c>
      <c r="E1112" s="1">
        <v>0.41674526030322101</v>
      </c>
      <c r="F1112" s="1">
        <v>6.2292832957974498E-2</v>
      </c>
      <c r="G1112" s="1">
        <v>0.189566367867536</v>
      </c>
      <c r="H1112" s="1">
        <v>3.4946494037698901E-2</v>
      </c>
      <c r="I1112" s="1">
        <v>0.60631162817075701</v>
      </c>
      <c r="J1112" s="50">
        <v>9.7239326995673406E-2</v>
      </c>
      <c r="N1112" s="21"/>
      <c r="R1112" s="21"/>
    </row>
    <row r="1113" spans="1:18">
      <c r="A1113" s="7" t="s">
        <v>180</v>
      </c>
      <c r="B1113" t="s">
        <v>68</v>
      </c>
      <c r="C1113" t="s">
        <v>14</v>
      </c>
      <c r="D1113" t="s">
        <v>15</v>
      </c>
      <c r="E1113" s="1">
        <v>3.2488812754546299E-2</v>
      </c>
      <c r="F1113" s="1">
        <v>3.54145351909846E-2</v>
      </c>
      <c r="G1113" s="1">
        <v>1.22357468771059</v>
      </c>
      <c r="H1113" s="1">
        <v>0.73134543647702399</v>
      </c>
      <c r="I1113" s="1">
        <v>1.2560635004651299</v>
      </c>
      <c r="J1113" s="50">
        <v>0.76675997166800902</v>
      </c>
      <c r="N1113" s="21"/>
      <c r="R1113" s="21"/>
    </row>
    <row r="1114" spans="1:18">
      <c r="A1114" s="7" t="s">
        <v>180</v>
      </c>
      <c r="B1114" t="s">
        <v>68</v>
      </c>
      <c r="C1114" t="s">
        <v>16</v>
      </c>
      <c r="D1114" t="s">
        <v>17</v>
      </c>
      <c r="E1114" s="1">
        <v>2.9378408308835802</v>
      </c>
      <c r="F1114" s="1">
        <v>0.45531811275687001</v>
      </c>
      <c r="G1114" s="1">
        <v>0.56834066398201299</v>
      </c>
      <c r="H1114" s="1">
        <v>8.1749777518317399E-2</v>
      </c>
      <c r="I1114" s="1">
        <v>3.5061814948655901</v>
      </c>
      <c r="J1114" s="50">
        <v>0.53706789027518798</v>
      </c>
      <c r="N1114" s="21"/>
      <c r="R1114" s="21"/>
    </row>
    <row r="1115" spans="1:18">
      <c r="A1115" s="7" t="s">
        <v>180</v>
      </c>
      <c r="B1115" t="s">
        <v>68</v>
      </c>
      <c r="C1115" t="s">
        <v>18</v>
      </c>
      <c r="D1115" t="s">
        <v>19</v>
      </c>
      <c r="E1115" s="1">
        <v>5.2584989987631898</v>
      </c>
      <c r="F1115" s="1">
        <v>0.34022645356418801</v>
      </c>
      <c r="G1115" s="1">
        <v>2.3643855795398401</v>
      </c>
      <c r="H1115" s="1">
        <v>0.38143832113901699</v>
      </c>
      <c r="I1115" s="1">
        <v>7.6228845783030303</v>
      </c>
      <c r="J1115" s="50">
        <v>0.721664774703205</v>
      </c>
      <c r="N1115" s="21"/>
      <c r="R1115" s="21"/>
    </row>
    <row r="1116" spans="1:18">
      <c r="A1116" s="7" t="s">
        <v>180</v>
      </c>
      <c r="B1116" t="s">
        <v>68</v>
      </c>
      <c r="C1116" t="s">
        <v>20</v>
      </c>
      <c r="D1116" t="s">
        <v>21</v>
      </c>
      <c r="E1116" s="1">
        <v>3.8544947496635</v>
      </c>
      <c r="F1116" s="1">
        <v>0.61375041361507798</v>
      </c>
      <c r="G1116" s="1">
        <v>2.2235907529077199</v>
      </c>
      <c r="H1116" s="1">
        <v>0.44677891154738902</v>
      </c>
      <c r="I1116" s="1">
        <v>6.0780855025712199</v>
      </c>
      <c r="J1116" s="50">
        <v>1.0605293251624699</v>
      </c>
      <c r="N1116" s="21"/>
      <c r="R1116" s="21"/>
    </row>
    <row r="1117" spans="1:18">
      <c r="A1117" s="7" t="s">
        <v>180</v>
      </c>
      <c r="B1117" t="s">
        <v>68</v>
      </c>
      <c r="C1117" t="s">
        <v>25</v>
      </c>
      <c r="D1117" t="s">
        <v>26</v>
      </c>
      <c r="E1117" s="1">
        <v>8.9826272017257895E-4</v>
      </c>
      <c r="F1117" s="1">
        <v>1.2977125245364099E-4</v>
      </c>
      <c r="G1117" s="1">
        <v>0</v>
      </c>
      <c r="H1117" s="1">
        <v>0</v>
      </c>
      <c r="I1117" s="1">
        <v>8.9826272017257895E-4</v>
      </c>
      <c r="J1117" s="50">
        <v>1.2977125245364099E-4</v>
      </c>
      <c r="N1117" s="21"/>
      <c r="R1117" s="21"/>
    </row>
    <row r="1118" spans="1:18">
      <c r="A1118" s="7" t="s">
        <v>180</v>
      </c>
      <c r="B1118" t="s">
        <v>68</v>
      </c>
      <c r="C1118" t="s">
        <v>22</v>
      </c>
      <c r="D1118" t="s">
        <v>23</v>
      </c>
      <c r="E1118" s="1">
        <v>0.50922535479122999</v>
      </c>
      <c r="F1118" s="1">
        <v>2.13895670085581E-2</v>
      </c>
      <c r="G1118" s="1">
        <v>0.105078271014792</v>
      </c>
      <c r="H1118" s="1">
        <v>3.7988218216078798E-3</v>
      </c>
      <c r="I1118" s="1">
        <v>0.61430362580602205</v>
      </c>
      <c r="J1118" s="50">
        <v>2.5188388830166001E-2</v>
      </c>
      <c r="N1118" s="21"/>
      <c r="R1118" s="21"/>
    </row>
    <row r="1119" spans="1:18">
      <c r="A1119" s="7" t="s">
        <v>86</v>
      </c>
      <c r="B1119" t="s">
        <v>68</v>
      </c>
      <c r="C1119" t="s">
        <v>2</v>
      </c>
      <c r="D1119" t="s">
        <v>3</v>
      </c>
      <c r="E1119" s="1">
        <v>0.15807196698717799</v>
      </c>
      <c r="F1119" s="1">
        <v>0.166376118357869</v>
      </c>
      <c r="G1119" s="1">
        <v>3.7040988744426302E-2</v>
      </c>
      <c r="H1119" s="1">
        <v>3.0246006874016601E-2</v>
      </c>
      <c r="I1119" s="1">
        <v>0.195112955731605</v>
      </c>
      <c r="J1119" s="50">
        <v>0.19662212523188599</v>
      </c>
      <c r="N1119" s="21"/>
      <c r="R1119" s="21"/>
    </row>
    <row r="1120" spans="1:18">
      <c r="A1120" s="7" t="s">
        <v>86</v>
      </c>
      <c r="B1120" t="s">
        <v>68</v>
      </c>
      <c r="C1120" t="s">
        <v>4</v>
      </c>
      <c r="D1120" t="s">
        <v>5</v>
      </c>
      <c r="E1120" s="1">
        <v>0</v>
      </c>
      <c r="F1120" s="1">
        <v>0</v>
      </c>
      <c r="G1120" s="1">
        <v>0.74562293926231005</v>
      </c>
      <c r="H1120" s="1">
        <v>13.939538368631201</v>
      </c>
      <c r="I1120" s="1">
        <v>0.74562293926231005</v>
      </c>
      <c r="J1120" s="50">
        <v>13.939538368631201</v>
      </c>
      <c r="N1120" s="21"/>
      <c r="R1120" s="21"/>
    </row>
    <row r="1121" spans="1:18">
      <c r="A1121" s="7" t="s">
        <v>86</v>
      </c>
      <c r="B1121" t="s">
        <v>68</v>
      </c>
      <c r="C1121" t="s">
        <v>6</v>
      </c>
      <c r="D1121" t="s">
        <v>7</v>
      </c>
      <c r="E1121" s="1">
        <v>0.64263129619972603</v>
      </c>
      <c r="F1121" s="1">
        <v>1.4015598860306</v>
      </c>
      <c r="G1121" s="1">
        <v>2.81577559703705E-3</v>
      </c>
      <c r="H1121" s="1">
        <v>6.2389437633383598E-3</v>
      </c>
      <c r="I1121" s="1">
        <v>0.64544707179676297</v>
      </c>
      <c r="J1121" s="50">
        <v>1.4077988297939401</v>
      </c>
      <c r="N1121" s="21"/>
      <c r="R1121" s="21"/>
    </row>
    <row r="1122" spans="1:18">
      <c r="A1122" s="7" t="s">
        <v>86</v>
      </c>
      <c r="B1122" t="s">
        <v>68</v>
      </c>
      <c r="C1122" t="s">
        <v>8</v>
      </c>
      <c r="D1122" t="s">
        <v>9</v>
      </c>
      <c r="E1122" s="1">
        <v>0.31220685229477702</v>
      </c>
      <c r="F1122" s="1">
        <v>0.26744079905561602</v>
      </c>
      <c r="G1122" s="1">
        <v>0.271589712245076</v>
      </c>
      <c r="H1122" s="1">
        <v>0.16771563540253501</v>
      </c>
      <c r="I1122" s="1">
        <v>0.58379656453985396</v>
      </c>
      <c r="J1122" s="50">
        <v>0.435156434458151</v>
      </c>
      <c r="N1122" s="21"/>
      <c r="R1122" s="21"/>
    </row>
    <row r="1123" spans="1:18">
      <c r="A1123" s="7" t="s">
        <v>86</v>
      </c>
      <c r="B1123" t="s">
        <v>68</v>
      </c>
      <c r="C1123" t="s">
        <v>10</v>
      </c>
      <c r="D1123" t="s">
        <v>11</v>
      </c>
      <c r="E1123" s="1">
        <v>1.9259748135183101E-2</v>
      </c>
      <c r="F1123" s="1">
        <v>1.03693682635577E-2</v>
      </c>
      <c r="G1123" s="1">
        <v>3.4574575386524302E-2</v>
      </c>
      <c r="H1123" s="1">
        <v>2.3635800546463501E-2</v>
      </c>
      <c r="I1123" s="1">
        <v>5.3834323521707403E-2</v>
      </c>
      <c r="J1123" s="50">
        <v>3.4005168810021198E-2</v>
      </c>
      <c r="N1123" s="21"/>
      <c r="R1123" s="21"/>
    </row>
    <row r="1124" spans="1:18">
      <c r="A1124" s="7" t="s">
        <v>86</v>
      </c>
      <c r="B1124" t="s">
        <v>68</v>
      </c>
      <c r="C1124" t="s">
        <v>12</v>
      </c>
      <c r="D1124" t="s">
        <v>13</v>
      </c>
      <c r="E1124" s="1">
        <v>0.28066634830373</v>
      </c>
      <c r="F1124" s="1">
        <v>4.1254859133839597E-2</v>
      </c>
      <c r="G1124" s="1">
        <v>4.6515562950648202E-2</v>
      </c>
      <c r="H1124" s="1">
        <v>8.4263968403495201E-3</v>
      </c>
      <c r="I1124" s="1">
        <v>0.32718191125437901</v>
      </c>
      <c r="J1124" s="50">
        <v>4.9681255974189098E-2</v>
      </c>
      <c r="N1124" s="21"/>
      <c r="R1124" s="21"/>
    </row>
    <row r="1125" spans="1:18">
      <c r="A1125" s="7" t="s">
        <v>86</v>
      </c>
      <c r="B1125" t="s">
        <v>68</v>
      </c>
      <c r="C1125" t="s">
        <v>14</v>
      </c>
      <c r="D1125" t="s">
        <v>15</v>
      </c>
      <c r="E1125" s="1">
        <v>2.60730461808273E-2</v>
      </c>
      <c r="F1125" s="1">
        <v>2.8622924219410199E-2</v>
      </c>
      <c r="G1125" s="1">
        <v>8.3095042632715499E-2</v>
      </c>
      <c r="H1125" s="1">
        <v>4.8733396994032799E-2</v>
      </c>
      <c r="I1125" s="1">
        <v>0.10916808881354299</v>
      </c>
      <c r="J1125" s="50">
        <v>7.7356321213443005E-2</v>
      </c>
      <c r="N1125" s="21"/>
      <c r="R1125" s="21"/>
    </row>
    <row r="1126" spans="1:18">
      <c r="A1126" s="7" t="s">
        <v>86</v>
      </c>
      <c r="B1126" t="s">
        <v>68</v>
      </c>
      <c r="C1126" t="s">
        <v>16</v>
      </c>
      <c r="D1126" t="s">
        <v>17</v>
      </c>
      <c r="E1126" s="1">
        <v>3.83859009606459</v>
      </c>
      <c r="F1126" s="1">
        <v>0.57255718605033201</v>
      </c>
      <c r="G1126" s="1">
        <v>0.49096411700964898</v>
      </c>
      <c r="H1126" s="1">
        <v>8.9738117615527094E-2</v>
      </c>
      <c r="I1126" s="1">
        <v>4.3295542130742399</v>
      </c>
      <c r="J1126" s="50">
        <v>0.66229530366585898</v>
      </c>
      <c r="N1126" s="21"/>
      <c r="R1126" s="21"/>
    </row>
    <row r="1127" spans="1:18">
      <c r="A1127" s="7" t="s">
        <v>86</v>
      </c>
      <c r="B1127" t="s">
        <v>68</v>
      </c>
      <c r="C1127" t="s">
        <v>18</v>
      </c>
      <c r="D1127" t="s">
        <v>19</v>
      </c>
      <c r="E1127" s="1">
        <v>7.5570718543115802</v>
      </c>
      <c r="F1127" s="1">
        <v>0.498251119854006</v>
      </c>
      <c r="G1127" s="1">
        <v>2.5243405732670201</v>
      </c>
      <c r="H1127" s="1">
        <v>0.42276328935132201</v>
      </c>
      <c r="I1127" s="1">
        <v>10.0814124275786</v>
      </c>
      <c r="J1127" s="50">
        <v>0.92101440920532796</v>
      </c>
      <c r="N1127" s="21"/>
      <c r="R1127" s="21"/>
    </row>
    <row r="1128" spans="1:18">
      <c r="A1128" s="7" t="s">
        <v>86</v>
      </c>
      <c r="B1128" t="s">
        <v>68</v>
      </c>
      <c r="C1128" t="s">
        <v>20</v>
      </c>
      <c r="D1128" t="s">
        <v>21</v>
      </c>
      <c r="E1128" s="1">
        <v>0.54238897903083305</v>
      </c>
      <c r="F1128" s="1">
        <v>8.7468096148854702E-2</v>
      </c>
      <c r="G1128" s="1">
        <v>1.77526669872171E-2</v>
      </c>
      <c r="H1128" s="1">
        <v>3.58174115786943E-3</v>
      </c>
      <c r="I1128" s="1">
        <v>0.56014164601805005</v>
      </c>
      <c r="J1128" s="50">
        <v>9.1049837306724099E-2</v>
      </c>
      <c r="N1128" s="21"/>
      <c r="R1128" s="21"/>
    </row>
    <row r="1129" spans="1:18">
      <c r="A1129" s="7" t="s">
        <v>86</v>
      </c>
      <c r="B1129" t="s">
        <v>68</v>
      </c>
      <c r="C1129" t="s">
        <v>25</v>
      </c>
      <c r="D1129" t="s">
        <v>26</v>
      </c>
      <c r="E1129" s="1">
        <v>3.5780313532739602E-3</v>
      </c>
      <c r="F1129" s="1">
        <v>4.7668448485362899E-4</v>
      </c>
      <c r="G1129" s="1">
        <v>0</v>
      </c>
      <c r="H1129" s="1">
        <v>0</v>
      </c>
      <c r="I1129" s="1">
        <v>3.5780313532739602E-3</v>
      </c>
      <c r="J1129" s="50">
        <v>4.7668448485362899E-4</v>
      </c>
      <c r="N1129" s="21"/>
      <c r="R1129" s="21"/>
    </row>
    <row r="1130" spans="1:18">
      <c r="A1130" s="7" t="s">
        <v>86</v>
      </c>
      <c r="B1130" t="s">
        <v>68</v>
      </c>
      <c r="C1130" t="s">
        <v>22</v>
      </c>
      <c r="D1130" t="s">
        <v>23</v>
      </c>
      <c r="E1130" s="1">
        <v>1.5612443221038901</v>
      </c>
      <c r="F1130" s="1">
        <v>6.7689007389907602E-2</v>
      </c>
      <c r="G1130" s="1">
        <v>1.5167788590275699</v>
      </c>
      <c r="H1130" s="1">
        <v>5.8963902840077999E-2</v>
      </c>
      <c r="I1130" s="1">
        <v>3.07802318113146</v>
      </c>
      <c r="J1130" s="50">
        <v>0.12665291022998601</v>
      </c>
      <c r="N1130" s="21"/>
      <c r="R1130" s="21"/>
    </row>
    <row r="1131" spans="1:18">
      <c r="A1131" s="7" t="s">
        <v>181</v>
      </c>
      <c r="B1131" t="s">
        <v>68</v>
      </c>
      <c r="C1131" t="s">
        <v>2</v>
      </c>
      <c r="D1131" t="s">
        <v>3</v>
      </c>
      <c r="E1131" s="1">
        <v>0.193717226365233</v>
      </c>
      <c r="F1131" s="1">
        <v>0.20101409326001299</v>
      </c>
      <c r="G1131" s="1">
        <v>0.13607263060863201</v>
      </c>
      <c r="H1131" s="1">
        <v>0.11795009797271599</v>
      </c>
      <c r="I1131" s="1">
        <v>0.32978985697386498</v>
      </c>
      <c r="J1131" s="50">
        <v>0.31896419123272801</v>
      </c>
      <c r="N1131" s="21"/>
      <c r="R1131" s="21"/>
    </row>
    <row r="1132" spans="1:18">
      <c r="A1132" s="7" t="s">
        <v>181</v>
      </c>
      <c r="B1132" t="s">
        <v>68</v>
      </c>
      <c r="C1132" t="s">
        <v>4</v>
      </c>
      <c r="D1132" t="s">
        <v>5</v>
      </c>
      <c r="E1132" s="1">
        <v>0</v>
      </c>
      <c r="F1132" s="1">
        <v>0</v>
      </c>
      <c r="G1132" s="1">
        <v>3.1387210457209199E-5</v>
      </c>
      <c r="H1132" s="1">
        <v>5.7229808865040001E-4</v>
      </c>
      <c r="I1132" s="1">
        <v>3.1387210457209199E-5</v>
      </c>
      <c r="J1132" s="50">
        <v>5.7229808865040001E-4</v>
      </c>
      <c r="N1132" s="21"/>
      <c r="R1132" s="21"/>
    </row>
    <row r="1133" spans="1:18">
      <c r="A1133" s="7" t="s">
        <v>181</v>
      </c>
      <c r="B1133" t="s">
        <v>68</v>
      </c>
      <c r="C1133" t="s">
        <v>6</v>
      </c>
      <c r="D1133" t="s">
        <v>7</v>
      </c>
      <c r="E1133" s="1">
        <v>11.258205743586</v>
      </c>
      <c r="F1133" s="1">
        <v>24.129012853780001</v>
      </c>
      <c r="G1133" s="1">
        <v>2.5061625427630698</v>
      </c>
      <c r="H1133" s="1">
        <v>5.5553939932232197</v>
      </c>
      <c r="I1133" s="1">
        <v>13.7643682863491</v>
      </c>
      <c r="J1133" s="50">
        <v>29.684406847003199</v>
      </c>
      <c r="N1133" s="21"/>
      <c r="R1133" s="21"/>
    </row>
    <row r="1134" spans="1:18">
      <c r="A1134" s="7" t="s">
        <v>181</v>
      </c>
      <c r="B1134" t="s">
        <v>68</v>
      </c>
      <c r="C1134" t="s">
        <v>8</v>
      </c>
      <c r="D1134" t="s">
        <v>9</v>
      </c>
      <c r="E1134" s="1">
        <v>0.64982662266388602</v>
      </c>
      <c r="F1134" s="1">
        <v>0.59064211376638198</v>
      </c>
      <c r="G1134" s="1">
        <v>2.1600927397024399</v>
      </c>
      <c r="H1134" s="1">
        <v>1.8195141819074501</v>
      </c>
      <c r="I1134" s="1">
        <v>2.8099193623663199</v>
      </c>
      <c r="J1134" s="50">
        <v>2.4101562956738301</v>
      </c>
      <c r="N1134" s="21"/>
      <c r="R1134" s="21"/>
    </row>
    <row r="1135" spans="1:18">
      <c r="A1135" s="7" t="s">
        <v>181</v>
      </c>
      <c r="B1135" t="s">
        <v>68</v>
      </c>
      <c r="C1135" t="s">
        <v>10</v>
      </c>
      <c r="D1135" t="s">
        <v>11</v>
      </c>
      <c r="E1135" s="1">
        <v>2.7107980129223001E-2</v>
      </c>
      <c r="F1135" s="1">
        <v>1.7914420947722599E-2</v>
      </c>
      <c r="G1135" s="1">
        <v>9.4820317903394694E-2</v>
      </c>
      <c r="H1135" s="1">
        <v>0.14882954094638401</v>
      </c>
      <c r="I1135" s="1">
        <v>0.121928298032618</v>
      </c>
      <c r="J1135" s="50">
        <v>0.16674396189410701</v>
      </c>
      <c r="N1135" s="21"/>
      <c r="R1135" s="21"/>
    </row>
    <row r="1136" spans="1:18">
      <c r="A1136" s="7" t="s">
        <v>181</v>
      </c>
      <c r="B1136" t="s">
        <v>68</v>
      </c>
      <c r="C1136" t="s">
        <v>12</v>
      </c>
      <c r="D1136" t="s">
        <v>13</v>
      </c>
      <c r="E1136" s="1">
        <v>0.36988050518717303</v>
      </c>
      <c r="F1136" s="1">
        <v>5.4242249887989299E-2</v>
      </c>
      <c r="G1136" s="1">
        <v>6.3297753979899299E-2</v>
      </c>
      <c r="H1136" s="1">
        <v>1.16579635587008E-2</v>
      </c>
      <c r="I1136" s="1">
        <v>0.43317825916707298</v>
      </c>
      <c r="J1136" s="50">
        <v>6.5900213446690198E-2</v>
      </c>
      <c r="N1136" s="21"/>
      <c r="R1136" s="21"/>
    </row>
    <row r="1137" spans="1:18">
      <c r="A1137" s="7" t="s">
        <v>181</v>
      </c>
      <c r="B1137" t="s">
        <v>68</v>
      </c>
      <c r="C1137" t="s">
        <v>14</v>
      </c>
      <c r="D1137" t="s">
        <v>15</v>
      </c>
      <c r="E1137" s="1">
        <v>4.7847385584589397E-2</v>
      </c>
      <c r="F1137" s="1">
        <v>5.2143922160698901E-2</v>
      </c>
      <c r="G1137" s="1">
        <v>0.59645068883155905</v>
      </c>
      <c r="H1137" s="1">
        <v>0.35696980801147998</v>
      </c>
      <c r="I1137" s="1">
        <v>0.64429807441614795</v>
      </c>
      <c r="J1137" s="50">
        <v>0.409113730172179</v>
      </c>
      <c r="N1137" s="21"/>
      <c r="R1137" s="21"/>
    </row>
    <row r="1138" spans="1:18">
      <c r="A1138" s="7" t="s">
        <v>181</v>
      </c>
      <c r="B1138" t="s">
        <v>68</v>
      </c>
      <c r="C1138" t="s">
        <v>16</v>
      </c>
      <c r="D1138" t="s">
        <v>17</v>
      </c>
      <c r="E1138" s="1">
        <v>11.443086707097001</v>
      </c>
      <c r="F1138" s="1">
        <v>1.64706528511124</v>
      </c>
      <c r="G1138" s="1">
        <v>4.0542461172755697</v>
      </c>
      <c r="H1138" s="1">
        <v>0.54414762826499496</v>
      </c>
      <c r="I1138" s="1">
        <v>15.497332824372601</v>
      </c>
      <c r="J1138" s="50">
        <v>2.1912129133762401</v>
      </c>
      <c r="N1138" s="21"/>
      <c r="R1138" s="21"/>
    </row>
    <row r="1139" spans="1:18">
      <c r="A1139" s="7" t="s">
        <v>181</v>
      </c>
      <c r="B1139" t="s">
        <v>68</v>
      </c>
      <c r="C1139" t="s">
        <v>18</v>
      </c>
      <c r="D1139" t="s">
        <v>19</v>
      </c>
      <c r="E1139" s="1">
        <v>10.8861737033977</v>
      </c>
      <c r="F1139" s="1">
        <v>0.70776031360853098</v>
      </c>
      <c r="G1139" s="1">
        <v>1.68596106524958</v>
      </c>
      <c r="H1139" s="1">
        <v>0.27307083730346898</v>
      </c>
      <c r="I1139" s="1">
        <v>12.572134768647301</v>
      </c>
      <c r="J1139" s="50">
        <v>0.98083115091200002</v>
      </c>
      <c r="N1139" s="21"/>
      <c r="R1139" s="21"/>
    </row>
    <row r="1140" spans="1:18">
      <c r="A1140" s="7" t="s">
        <v>181</v>
      </c>
      <c r="B1140" t="s">
        <v>68</v>
      </c>
      <c r="C1140" t="s">
        <v>20</v>
      </c>
      <c r="D1140" t="s">
        <v>21</v>
      </c>
      <c r="E1140" s="1">
        <v>1.5996209261654</v>
      </c>
      <c r="F1140" s="1">
        <v>0.256396654934893</v>
      </c>
      <c r="G1140" s="1">
        <v>1.3350085303638699</v>
      </c>
      <c r="H1140" s="1">
        <v>0.26860677023778201</v>
      </c>
      <c r="I1140" s="1">
        <v>2.9346294565292701</v>
      </c>
      <c r="J1140" s="50">
        <v>0.52500342517267495</v>
      </c>
      <c r="N1140" s="21"/>
      <c r="R1140" s="21"/>
    </row>
    <row r="1141" spans="1:18">
      <c r="A1141" s="7" t="s">
        <v>181</v>
      </c>
      <c r="B1141" t="s">
        <v>68</v>
      </c>
      <c r="C1141" t="s">
        <v>25</v>
      </c>
      <c r="D1141" t="s">
        <v>26</v>
      </c>
      <c r="E1141" s="1">
        <v>1.9620891973495301E-3</v>
      </c>
      <c r="F1141" s="1">
        <v>2.7706771467940602E-4</v>
      </c>
      <c r="G1141" s="1">
        <v>1.3534924600920499E-3</v>
      </c>
      <c r="H1141" s="1">
        <v>2.4846871909497297E-4</v>
      </c>
      <c r="I1141" s="1">
        <v>3.3155816574415801E-3</v>
      </c>
      <c r="J1141" s="50">
        <v>5.25536433774379E-4</v>
      </c>
      <c r="N1141" s="21"/>
      <c r="R1141" s="21"/>
    </row>
    <row r="1142" spans="1:18">
      <c r="A1142" s="7" t="s">
        <v>181</v>
      </c>
      <c r="B1142" t="s">
        <v>68</v>
      </c>
      <c r="C1142" t="s">
        <v>22</v>
      </c>
      <c r="D1142" t="s">
        <v>23</v>
      </c>
      <c r="E1142" s="1">
        <v>1.2720469808774799</v>
      </c>
      <c r="F1142" s="1">
        <v>5.3969003608329597E-2</v>
      </c>
      <c r="G1142" s="1">
        <v>0.68763025887565499</v>
      </c>
      <c r="H1142" s="1">
        <v>2.55943299376276E-2</v>
      </c>
      <c r="I1142" s="1">
        <v>1.9596772397531299</v>
      </c>
      <c r="J1142" s="50">
        <v>7.9563333545957196E-2</v>
      </c>
      <c r="N1142" s="21"/>
      <c r="R1142" s="21"/>
    </row>
    <row r="1143" spans="1:18">
      <c r="A1143" s="7" t="s">
        <v>182</v>
      </c>
      <c r="B1143" t="s">
        <v>68</v>
      </c>
      <c r="C1143" t="s">
        <v>2</v>
      </c>
      <c r="D1143" t="s">
        <v>3</v>
      </c>
      <c r="E1143" s="1">
        <v>0.286608529800713</v>
      </c>
      <c r="F1143" s="1">
        <v>0.293366671119273</v>
      </c>
      <c r="G1143" s="1">
        <v>0.33497829300978399</v>
      </c>
      <c r="H1143" s="1">
        <v>0.22811579071733601</v>
      </c>
      <c r="I1143" s="1">
        <v>0.62158682281049704</v>
      </c>
      <c r="J1143" s="50">
        <v>0.52148246183660896</v>
      </c>
      <c r="N1143" s="21"/>
      <c r="R1143" s="21"/>
    </row>
    <row r="1144" spans="1:18">
      <c r="A1144" s="7" t="s">
        <v>182</v>
      </c>
      <c r="B1144" t="s">
        <v>68</v>
      </c>
      <c r="C1144" t="s">
        <v>4</v>
      </c>
      <c r="D1144" t="s">
        <v>5</v>
      </c>
      <c r="E1144" s="1">
        <v>0</v>
      </c>
      <c r="F1144" s="1">
        <v>0</v>
      </c>
      <c r="G1144" s="1">
        <v>0</v>
      </c>
      <c r="H1144" s="1">
        <v>0</v>
      </c>
      <c r="I1144" s="1">
        <v>0</v>
      </c>
      <c r="J1144" s="50">
        <v>0</v>
      </c>
      <c r="N1144" s="21"/>
      <c r="R1144" s="21"/>
    </row>
    <row r="1145" spans="1:18">
      <c r="A1145" s="7" t="s">
        <v>182</v>
      </c>
      <c r="B1145" t="s">
        <v>68</v>
      </c>
      <c r="C1145" t="s">
        <v>6</v>
      </c>
      <c r="D1145" t="s">
        <v>7</v>
      </c>
      <c r="E1145" s="1">
        <v>2.5634311304332802</v>
      </c>
      <c r="F1145" s="1">
        <v>5.4968306734296304</v>
      </c>
      <c r="G1145" s="1">
        <v>0.24906725790907899</v>
      </c>
      <c r="H1145" s="1">
        <v>0.48553285588226702</v>
      </c>
      <c r="I1145" s="1">
        <v>2.8124983883423602</v>
      </c>
      <c r="J1145" s="50">
        <v>5.9823635293119004</v>
      </c>
      <c r="N1145" s="21"/>
      <c r="R1145" s="21"/>
    </row>
    <row r="1146" spans="1:18">
      <c r="A1146" s="7" t="s">
        <v>182</v>
      </c>
      <c r="B1146" t="s">
        <v>68</v>
      </c>
      <c r="C1146" t="s">
        <v>8</v>
      </c>
      <c r="D1146" t="s">
        <v>9</v>
      </c>
      <c r="E1146" s="1">
        <v>0.60819489862555298</v>
      </c>
      <c r="F1146" s="1">
        <v>0.51130757439643404</v>
      </c>
      <c r="G1146" s="1">
        <v>0.84903384627221301</v>
      </c>
      <c r="H1146" s="1">
        <v>0.75213529302886495</v>
      </c>
      <c r="I1146" s="1">
        <v>1.4572287448977701</v>
      </c>
      <c r="J1146" s="50">
        <v>1.2634428674253</v>
      </c>
      <c r="N1146" s="21"/>
      <c r="R1146" s="21"/>
    </row>
    <row r="1147" spans="1:18">
      <c r="A1147" s="7" t="s">
        <v>182</v>
      </c>
      <c r="B1147" t="s">
        <v>68</v>
      </c>
      <c r="C1147" t="s">
        <v>10</v>
      </c>
      <c r="D1147" t="s">
        <v>11</v>
      </c>
      <c r="E1147" s="1">
        <v>3.5187668559695198E-2</v>
      </c>
      <c r="F1147" s="1">
        <v>1.96013958881062E-2</v>
      </c>
      <c r="G1147" s="1">
        <v>9.5169340615556902E-2</v>
      </c>
      <c r="H1147" s="1">
        <v>0.10026228069426101</v>
      </c>
      <c r="I1147" s="1">
        <v>0.130357009175252</v>
      </c>
      <c r="J1147" s="50">
        <v>0.119863676582367</v>
      </c>
      <c r="N1147" s="21"/>
      <c r="R1147" s="21"/>
    </row>
    <row r="1148" spans="1:18">
      <c r="A1148" s="7" t="s">
        <v>182</v>
      </c>
      <c r="B1148" t="s">
        <v>68</v>
      </c>
      <c r="C1148" t="s">
        <v>12</v>
      </c>
      <c r="D1148" t="s">
        <v>13</v>
      </c>
      <c r="E1148" s="1">
        <v>0.51087161787692803</v>
      </c>
      <c r="F1148" s="1">
        <v>7.4263813785409499E-2</v>
      </c>
      <c r="G1148" s="1">
        <v>8.2308533973318596E-2</v>
      </c>
      <c r="H1148" s="1">
        <v>1.5383243259421499E-2</v>
      </c>
      <c r="I1148" s="1">
        <v>0.59318015185024697</v>
      </c>
      <c r="J1148" s="50">
        <v>8.9647057044831099E-2</v>
      </c>
      <c r="N1148" s="21"/>
      <c r="R1148" s="21"/>
    </row>
    <row r="1149" spans="1:18">
      <c r="A1149" s="7" t="s">
        <v>182</v>
      </c>
      <c r="B1149" t="s">
        <v>68</v>
      </c>
      <c r="C1149" t="s">
        <v>14</v>
      </c>
      <c r="D1149" t="s">
        <v>15</v>
      </c>
      <c r="E1149" s="1">
        <v>4.3881467912275797E-2</v>
      </c>
      <c r="F1149" s="1">
        <v>4.8900719960412099E-2</v>
      </c>
      <c r="G1149" s="1">
        <v>8.4408879932110104E-2</v>
      </c>
      <c r="H1149" s="1">
        <v>4.9461838703235103E-2</v>
      </c>
      <c r="I1149" s="1">
        <v>0.128290347844386</v>
      </c>
      <c r="J1149" s="50">
        <v>9.8362558663647195E-2</v>
      </c>
      <c r="N1149" s="21"/>
      <c r="R1149" s="21"/>
    </row>
    <row r="1150" spans="1:18">
      <c r="A1150" s="7" t="s">
        <v>182</v>
      </c>
      <c r="B1150" t="s">
        <v>68</v>
      </c>
      <c r="C1150" t="s">
        <v>16</v>
      </c>
      <c r="D1150" t="s">
        <v>17</v>
      </c>
      <c r="E1150" s="1">
        <v>12.2638516739759</v>
      </c>
      <c r="F1150" s="1">
        <v>1.6851502654442301</v>
      </c>
      <c r="G1150" s="1">
        <v>0.92276972969939397</v>
      </c>
      <c r="H1150" s="1">
        <v>0.104990062259488</v>
      </c>
      <c r="I1150" s="1">
        <v>13.1866214036753</v>
      </c>
      <c r="J1150" s="50">
        <v>1.79014032770372</v>
      </c>
      <c r="N1150" s="21"/>
      <c r="R1150" s="21"/>
    </row>
    <row r="1151" spans="1:18">
      <c r="A1151" s="7" t="s">
        <v>182</v>
      </c>
      <c r="B1151" t="s">
        <v>68</v>
      </c>
      <c r="C1151" t="s">
        <v>18</v>
      </c>
      <c r="D1151" t="s">
        <v>19</v>
      </c>
      <c r="E1151" s="1">
        <v>10.6641576484826</v>
      </c>
      <c r="F1151" s="1">
        <v>0.69327566550571795</v>
      </c>
      <c r="G1151" s="1">
        <v>0.64556723797058502</v>
      </c>
      <c r="H1151" s="1">
        <v>0.104150921382459</v>
      </c>
      <c r="I1151" s="1">
        <v>11.3097248864532</v>
      </c>
      <c r="J1151" s="50">
        <v>0.79742658688817702</v>
      </c>
      <c r="N1151" s="21"/>
      <c r="R1151" s="21"/>
    </row>
    <row r="1152" spans="1:18">
      <c r="A1152" s="7" t="s">
        <v>182</v>
      </c>
      <c r="B1152" t="s">
        <v>68</v>
      </c>
      <c r="C1152" t="s">
        <v>20</v>
      </c>
      <c r="D1152" t="s">
        <v>21</v>
      </c>
      <c r="E1152" s="1">
        <v>1.0762924963207201</v>
      </c>
      <c r="F1152" s="1">
        <v>0.17094519686929599</v>
      </c>
      <c r="G1152" s="1">
        <v>0.17997665206468</v>
      </c>
      <c r="H1152" s="1">
        <v>3.6131154282944798E-2</v>
      </c>
      <c r="I1152" s="1">
        <v>1.2562691483854</v>
      </c>
      <c r="J1152" s="50">
        <v>0.20707635115224099</v>
      </c>
      <c r="N1152" s="21"/>
      <c r="R1152" s="21"/>
    </row>
    <row r="1153" spans="1:18">
      <c r="A1153" s="7" t="s">
        <v>182</v>
      </c>
      <c r="B1153" t="s">
        <v>68</v>
      </c>
      <c r="C1153" t="s">
        <v>25</v>
      </c>
      <c r="D1153" t="s">
        <v>26</v>
      </c>
      <c r="E1153" s="1">
        <v>3.9755598137224603E-2</v>
      </c>
      <c r="F1153" s="1">
        <v>5.9003322527873599E-3</v>
      </c>
      <c r="G1153" s="1">
        <v>0.80220853273314696</v>
      </c>
      <c r="H1153" s="1">
        <v>0.109044961637213</v>
      </c>
      <c r="I1153" s="1">
        <v>0.84196413087037203</v>
      </c>
      <c r="J1153" s="50">
        <v>0.11494529388999999</v>
      </c>
      <c r="N1153" s="21"/>
      <c r="R1153" s="21"/>
    </row>
    <row r="1154" spans="1:18">
      <c r="A1154" s="7" t="s">
        <v>182</v>
      </c>
      <c r="B1154" t="s">
        <v>68</v>
      </c>
      <c r="C1154" t="s">
        <v>22</v>
      </c>
      <c r="D1154" t="s">
        <v>23</v>
      </c>
      <c r="E1154" s="1">
        <v>2.33071978795879</v>
      </c>
      <c r="F1154" s="1">
        <v>9.7314716466742099E-2</v>
      </c>
      <c r="G1154" s="1">
        <v>0.43098869329336797</v>
      </c>
      <c r="H1154" s="1">
        <v>1.5569181137862599E-2</v>
      </c>
      <c r="I1154" s="1">
        <v>2.76170848125216</v>
      </c>
      <c r="J1154" s="50">
        <v>0.112883897604605</v>
      </c>
      <c r="N1154" s="21"/>
      <c r="R1154" s="21"/>
    </row>
    <row r="1155" spans="1:18">
      <c r="A1155" s="7" t="s">
        <v>183</v>
      </c>
      <c r="B1155" t="s">
        <v>68</v>
      </c>
      <c r="C1155" t="s">
        <v>2</v>
      </c>
      <c r="D1155" t="s">
        <v>3</v>
      </c>
      <c r="E1155" s="1">
        <v>0.86944652079470697</v>
      </c>
      <c r="F1155" s="1">
        <v>0.90688699109728599</v>
      </c>
      <c r="G1155" s="1">
        <v>0.18319905999474001</v>
      </c>
      <c r="H1155" s="1">
        <v>0.19075997978005199</v>
      </c>
      <c r="I1155" s="1">
        <v>1.0526455807894499</v>
      </c>
      <c r="J1155" s="50">
        <v>1.09764697087734</v>
      </c>
      <c r="N1155" s="21"/>
      <c r="R1155" s="21"/>
    </row>
    <row r="1156" spans="1:18">
      <c r="A1156" s="7" t="s">
        <v>183</v>
      </c>
      <c r="B1156" t="s">
        <v>68</v>
      </c>
      <c r="C1156" t="s">
        <v>4</v>
      </c>
      <c r="D1156" t="s">
        <v>5</v>
      </c>
      <c r="E1156" s="1">
        <v>0</v>
      </c>
      <c r="F1156" s="1">
        <v>0</v>
      </c>
      <c r="G1156" s="1">
        <v>0</v>
      </c>
      <c r="H1156" s="1">
        <v>0</v>
      </c>
      <c r="I1156" s="1">
        <v>0</v>
      </c>
      <c r="J1156" s="50">
        <v>0</v>
      </c>
      <c r="N1156" s="21"/>
      <c r="R1156" s="21"/>
    </row>
    <row r="1157" spans="1:18">
      <c r="A1157" s="7" t="s">
        <v>183</v>
      </c>
      <c r="B1157" t="s">
        <v>68</v>
      </c>
      <c r="C1157" t="s">
        <v>6</v>
      </c>
      <c r="D1157" t="s">
        <v>7</v>
      </c>
      <c r="E1157" s="1">
        <v>6.5064323854168302</v>
      </c>
      <c r="F1157" s="1">
        <v>14.3957509596581</v>
      </c>
      <c r="G1157" s="1">
        <v>0.41105207733660398</v>
      </c>
      <c r="H1157" s="1">
        <v>0.84167600440168699</v>
      </c>
      <c r="I1157" s="1">
        <v>6.9174844627534302</v>
      </c>
      <c r="J1157" s="50">
        <v>15.2374269640598</v>
      </c>
      <c r="N1157" s="21"/>
      <c r="R1157" s="21"/>
    </row>
    <row r="1158" spans="1:18">
      <c r="A1158" s="7" t="s">
        <v>183</v>
      </c>
      <c r="B1158" t="s">
        <v>68</v>
      </c>
      <c r="C1158" t="s">
        <v>8</v>
      </c>
      <c r="D1158" t="s">
        <v>9</v>
      </c>
      <c r="E1158" s="1">
        <v>1.5239173841309801</v>
      </c>
      <c r="F1158" s="1">
        <v>1.17847573107338</v>
      </c>
      <c r="G1158" s="1">
        <v>0.56346971107306998</v>
      </c>
      <c r="H1158" s="1">
        <v>0.53448767381508799</v>
      </c>
      <c r="I1158" s="1">
        <v>2.0873870952040501</v>
      </c>
      <c r="J1158" s="50">
        <v>1.7129634048884701</v>
      </c>
      <c r="N1158" s="21"/>
      <c r="R1158" s="21"/>
    </row>
    <row r="1159" spans="1:18">
      <c r="A1159" s="7" t="s">
        <v>183</v>
      </c>
      <c r="B1159" t="s">
        <v>68</v>
      </c>
      <c r="C1159" t="s">
        <v>10</v>
      </c>
      <c r="D1159" t="s">
        <v>11</v>
      </c>
      <c r="E1159" s="1">
        <v>0.155661221982271</v>
      </c>
      <c r="F1159" s="1">
        <v>7.5602389512596693E-2</v>
      </c>
      <c r="G1159" s="1">
        <v>0.26701441250157698</v>
      </c>
      <c r="H1159" s="1">
        <v>0.159453472405616</v>
      </c>
      <c r="I1159" s="1">
        <v>0.42267563448384798</v>
      </c>
      <c r="J1159" s="50">
        <v>0.23505586191821301</v>
      </c>
      <c r="N1159" s="21"/>
      <c r="R1159" s="21"/>
    </row>
    <row r="1160" spans="1:18">
      <c r="A1160" s="7" t="s">
        <v>183</v>
      </c>
      <c r="B1160" t="s">
        <v>68</v>
      </c>
      <c r="C1160" t="s">
        <v>12</v>
      </c>
      <c r="D1160" t="s">
        <v>13</v>
      </c>
      <c r="E1160" s="1">
        <v>2.0623150970176098</v>
      </c>
      <c r="F1160" s="1">
        <v>0.29909469717002102</v>
      </c>
      <c r="G1160" s="1">
        <v>0.124483433884337</v>
      </c>
      <c r="H1160" s="1">
        <v>2.31652858641055E-2</v>
      </c>
      <c r="I1160" s="1">
        <v>2.18679853090195</v>
      </c>
      <c r="J1160" s="50">
        <v>0.32225998303412601</v>
      </c>
      <c r="N1160" s="21"/>
      <c r="R1160" s="21"/>
    </row>
    <row r="1161" spans="1:18">
      <c r="A1161" s="7" t="s">
        <v>183</v>
      </c>
      <c r="B1161" t="s">
        <v>68</v>
      </c>
      <c r="C1161" t="s">
        <v>14</v>
      </c>
      <c r="D1161" t="s">
        <v>15</v>
      </c>
      <c r="E1161" s="1">
        <v>0.149837644108748</v>
      </c>
      <c r="F1161" s="1">
        <v>0.16844600936201001</v>
      </c>
      <c r="G1161" s="1">
        <v>8.9141172538646604E-2</v>
      </c>
      <c r="H1161" s="1">
        <v>5.2355033260791099E-2</v>
      </c>
      <c r="I1161" s="1">
        <v>0.23897881664739501</v>
      </c>
      <c r="J1161" s="50">
        <v>0.22080104262280101</v>
      </c>
      <c r="N1161" s="21"/>
      <c r="R1161" s="21"/>
    </row>
    <row r="1162" spans="1:18">
      <c r="A1162" s="7" t="s">
        <v>183</v>
      </c>
      <c r="B1162" t="s">
        <v>68</v>
      </c>
      <c r="C1162" t="s">
        <v>16</v>
      </c>
      <c r="D1162" t="s">
        <v>17</v>
      </c>
      <c r="E1162" s="1">
        <v>51.619168019327901</v>
      </c>
      <c r="F1162" s="1">
        <v>6.7409599270622396</v>
      </c>
      <c r="G1162" s="1">
        <v>3.4825328602673</v>
      </c>
      <c r="H1162" s="1">
        <v>0.369655506360618</v>
      </c>
      <c r="I1162" s="1">
        <v>55.101700879595199</v>
      </c>
      <c r="J1162" s="50">
        <v>7.1106154334228604</v>
      </c>
      <c r="N1162" s="21"/>
      <c r="R1162" s="21"/>
    </row>
    <row r="1163" spans="1:18">
      <c r="A1163" s="7" t="s">
        <v>183</v>
      </c>
      <c r="B1163" t="s">
        <v>68</v>
      </c>
      <c r="C1163" t="s">
        <v>18</v>
      </c>
      <c r="D1163" t="s">
        <v>19</v>
      </c>
      <c r="E1163" s="1">
        <v>48.296884456442498</v>
      </c>
      <c r="F1163" s="1">
        <v>3.1358997133759399</v>
      </c>
      <c r="G1163" s="1">
        <v>4.4719144816118197</v>
      </c>
      <c r="H1163" s="1">
        <v>0.72102358245235898</v>
      </c>
      <c r="I1163" s="1">
        <v>52.768798938054303</v>
      </c>
      <c r="J1163" s="50">
        <v>3.8569232958283002</v>
      </c>
      <c r="N1163" s="21"/>
      <c r="R1163" s="21"/>
    </row>
    <row r="1164" spans="1:18">
      <c r="A1164" s="7" t="s">
        <v>183</v>
      </c>
      <c r="B1164" t="s">
        <v>68</v>
      </c>
      <c r="C1164" t="s">
        <v>20</v>
      </c>
      <c r="D1164" t="s">
        <v>21</v>
      </c>
      <c r="E1164" s="1">
        <v>4.47344465629231</v>
      </c>
      <c r="F1164" s="1">
        <v>0.71038739091372605</v>
      </c>
      <c r="G1164" s="1">
        <v>0.13724451554259401</v>
      </c>
      <c r="H1164" s="1">
        <v>2.7556776152915699E-2</v>
      </c>
      <c r="I1164" s="1">
        <v>4.6106891718348999</v>
      </c>
      <c r="J1164" s="50">
        <v>0.73794416706664201</v>
      </c>
      <c r="N1164" s="21"/>
      <c r="R1164" s="21"/>
    </row>
    <row r="1165" spans="1:18">
      <c r="A1165" s="7" t="s">
        <v>183</v>
      </c>
      <c r="B1165" t="s">
        <v>68</v>
      </c>
      <c r="C1165" t="s">
        <v>25</v>
      </c>
      <c r="D1165" t="s">
        <v>26</v>
      </c>
      <c r="E1165" s="1">
        <v>6.3161794222849496E-2</v>
      </c>
      <c r="F1165" s="1">
        <v>9.3057721510954108E-3</v>
      </c>
      <c r="G1165" s="1">
        <v>1.06376429894725E-2</v>
      </c>
      <c r="H1165" s="1">
        <v>1.4824638305859701E-3</v>
      </c>
      <c r="I1165" s="1">
        <v>7.3799437212322003E-2</v>
      </c>
      <c r="J1165" s="50">
        <v>1.07882359816814E-2</v>
      </c>
      <c r="N1165" s="21"/>
      <c r="R1165" s="21"/>
    </row>
    <row r="1166" spans="1:18">
      <c r="A1166" s="7" t="s">
        <v>183</v>
      </c>
      <c r="B1166" t="s">
        <v>68</v>
      </c>
      <c r="C1166" t="s">
        <v>22</v>
      </c>
      <c r="D1166" t="s">
        <v>23</v>
      </c>
      <c r="E1166" s="1">
        <v>10.832863299931899</v>
      </c>
      <c r="F1166" s="1">
        <v>0.45231821338529699</v>
      </c>
      <c r="G1166" s="1">
        <v>5.9652705513257196</v>
      </c>
      <c r="H1166" s="1">
        <v>0.21460055392929001</v>
      </c>
      <c r="I1166" s="1">
        <v>16.7981338512576</v>
      </c>
      <c r="J1166" s="50">
        <v>0.66691876731458699</v>
      </c>
      <c r="N1166" s="21"/>
      <c r="R1166" s="21"/>
    </row>
    <row r="1167" spans="1:18">
      <c r="A1167" s="7" t="s">
        <v>184</v>
      </c>
      <c r="B1167" t="s">
        <v>68</v>
      </c>
      <c r="C1167" t="s">
        <v>2</v>
      </c>
      <c r="D1167" t="s">
        <v>3</v>
      </c>
      <c r="E1167" s="1">
        <v>0.109297954645849</v>
      </c>
      <c r="F1167" s="1">
        <v>0.11265690787126501</v>
      </c>
      <c r="G1167" s="1">
        <v>0.29709146144311999</v>
      </c>
      <c r="H1167" s="1">
        <v>0.393344568450613</v>
      </c>
      <c r="I1167" s="1">
        <v>0.406389416088969</v>
      </c>
      <c r="J1167" s="50">
        <v>0.50600147632187797</v>
      </c>
      <c r="N1167" s="21"/>
      <c r="R1167" s="21"/>
    </row>
    <row r="1168" spans="1:18">
      <c r="A1168" s="7" t="s">
        <v>184</v>
      </c>
      <c r="B1168" t="s">
        <v>68</v>
      </c>
      <c r="C1168" t="s">
        <v>4</v>
      </c>
      <c r="D1168" t="s">
        <v>5</v>
      </c>
      <c r="E1168" s="1">
        <v>0</v>
      </c>
      <c r="F1168" s="1">
        <v>0</v>
      </c>
      <c r="G1168" s="1">
        <v>0</v>
      </c>
      <c r="H1168" s="1">
        <v>0</v>
      </c>
      <c r="I1168" s="1">
        <v>0</v>
      </c>
      <c r="J1168" s="50">
        <v>0</v>
      </c>
      <c r="N1168" s="21"/>
      <c r="R1168" s="21"/>
    </row>
    <row r="1169" spans="1:18">
      <c r="A1169" s="7" t="s">
        <v>184</v>
      </c>
      <c r="B1169" t="s">
        <v>68</v>
      </c>
      <c r="C1169" t="s">
        <v>6</v>
      </c>
      <c r="D1169" t="s">
        <v>7</v>
      </c>
      <c r="E1169" s="1">
        <v>3.4511279374114601</v>
      </c>
      <c r="F1169" s="1">
        <v>7.4059212979053601</v>
      </c>
      <c r="G1169" s="1">
        <v>0.64741465538945597</v>
      </c>
      <c r="H1169" s="1">
        <v>1.4348473699911699</v>
      </c>
      <c r="I1169" s="1">
        <v>4.0985425928009196</v>
      </c>
      <c r="J1169" s="50">
        <v>8.8407686678965298</v>
      </c>
      <c r="N1169" s="21"/>
      <c r="R1169" s="21"/>
    </row>
    <row r="1170" spans="1:18">
      <c r="A1170" s="7" t="s">
        <v>184</v>
      </c>
      <c r="B1170" t="s">
        <v>68</v>
      </c>
      <c r="C1170" t="s">
        <v>8</v>
      </c>
      <c r="D1170" t="s">
        <v>9</v>
      </c>
      <c r="E1170" s="1">
        <v>0.43627474190444199</v>
      </c>
      <c r="F1170" s="1">
        <v>0.36639026127574498</v>
      </c>
      <c r="G1170" s="1">
        <v>2.2360742719164799</v>
      </c>
      <c r="H1170" s="1">
        <v>2.1884363245998801</v>
      </c>
      <c r="I1170" s="1">
        <v>2.67234901382092</v>
      </c>
      <c r="J1170" s="50">
        <v>2.5548265858756198</v>
      </c>
      <c r="N1170" s="21"/>
      <c r="R1170" s="21"/>
    </row>
    <row r="1171" spans="1:18">
      <c r="A1171" s="7" t="s">
        <v>184</v>
      </c>
      <c r="B1171" t="s">
        <v>68</v>
      </c>
      <c r="C1171" t="s">
        <v>10</v>
      </c>
      <c r="D1171" t="s">
        <v>11</v>
      </c>
      <c r="E1171" s="1">
        <v>1.7285853794125498E-2</v>
      </c>
      <c r="F1171" s="1">
        <v>1.0948609335045699E-2</v>
      </c>
      <c r="G1171" s="1">
        <v>5.9283604408099003E-2</v>
      </c>
      <c r="H1171" s="1">
        <v>3.9102753699488901E-2</v>
      </c>
      <c r="I1171" s="1">
        <v>7.6569458202224494E-2</v>
      </c>
      <c r="J1171" s="50">
        <v>5.0051363034534599E-2</v>
      </c>
      <c r="N1171" s="21"/>
      <c r="R1171" s="21"/>
    </row>
    <row r="1172" spans="1:18">
      <c r="A1172" s="7" t="s">
        <v>184</v>
      </c>
      <c r="B1172" t="s">
        <v>68</v>
      </c>
      <c r="C1172" t="s">
        <v>12</v>
      </c>
      <c r="D1172" t="s">
        <v>13</v>
      </c>
      <c r="E1172" s="1">
        <v>0.28819252925653499</v>
      </c>
      <c r="F1172" s="1">
        <v>4.2617893301454199E-2</v>
      </c>
      <c r="G1172" s="1">
        <v>8.5390290674778102E-2</v>
      </c>
      <c r="H1172" s="1">
        <v>1.5717369511182799E-2</v>
      </c>
      <c r="I1172" s="1">
        <v>0.37358281993131298</v>
      </c>
      <c r="J1172" s="50">
        <v>5.8335262812636998E-2</v>
      </c>
      <c r="N1172" s="21"/>
      <c r="R1172" s="21"/>
    </row>
    <row r="1173" spans="1:18">
      <c r="A1173" s="7" t="s">
        <v>184</v>
      </c>
      <c r="B1173" t="s">
        <v>68</v>
      </c>
      <c r="C1173" t="s">
        <v>14</v>
      </c>
      <c r="D1173" t="s">
        <v>15</v>
      </c>
      <c r="E1173" s="1">
        <v>2.4476866891038399E-2</v>
      </c>
      <c r="F1173" s="1">
        <v>2.64710554442758E-2</v>
      </c>
      <c r="G1173" s="1">
        <v>0.47963936830291698</v>
      </c>
      <c r="H1173" s="1">
        <v>0.29747207442184298</v>
      </c>
      <c r="I1173" s="1">
        <v>0.50411623519395599</v>
      </c>
      <c r="J1173" s="50">
        <v>0.32394312986611901</v>
      </c>
      <c r="N1173" s="21"/>
      <c r="R1173" s="21"/>
    </row>
    <row r="1174" spans="1:18">
      <c r="A1174" s="7" t="s">
        <v>184</v>
      </c>
      <c r="B1174" t="s">
        <v>68</v>
      </c>
      <c r="C1174" t="s">
        <v>16</v>
      </c>
      <c r="D1174" t="s">
        <v>17</v>
      </c>
      <c r="E1174" s="1">
        <v>12.677977845422699</v>
      </c>
      <c r="F1174" s="1">
        <v>1.7078322039218901</v>
      </c>
      <c r="G1174" s="1">
        <v>1.7302048765111999</v>
      </c>
      <c r="H1174" s="1">
        <v>0.20210297084104101</v>
      </c>
      <c r="I1174" s="1">
        <v>14.408182721933899</v>
      </c>
      <c r="J1174" s="50">
        <v>1.9099351747629301</v>
      </c>
      <c r="N1174" s="21"/>
      <c r="R1174" s="21"/>
    </row>
    <row r="1175" spans="1:18">
      <c r="A1175" s="7" t="s">
        <v>184</v>
      </c>
      <c r="B1175" t="s">
        <v>68</v>
      </c>
      <c r="C1175" t="s">
        <v>18</v>
      </c>
      <c r="D1175" t="s">
        <v>19</v>
      </c>
      <c r="E1175" s="1">
        <v>6.5972625564405201</v>
      </c>
      <c r="F1175" s="1">
        <v>0.43061411979038799</v>
      </c>
      <c r="G1175" s="1">
        <v>1.41791363383279</v>
      </c>
      <c r="H1175" s="1">
        <v>0.231033614215052</v>
      </c>
      <c r="I1175" s="1">
        <v>8.0151761902733103</v>
      </c>
      <c r="J1175" s="50">
        <v>0.66164773400543997</v>
      </c>
      <c r="N1175" s="21"/>
      <c r="R1175" s="21"/>
    </row>
    <row r="1176" spans="1:18">
      <c r="A1176" s="7" t="s">
        <v>184</v>
      </c>
      <c r="B1176" t="s">
        <v>68</v>
      </c>
      <c r="C1176" t="s">
        <v>20</v>
      </c>
      <c r="D1176" t="s">
        <v>21</v>
      </c>
      <c r="E1176" s="1">
        <v>0.62396432196557705</v>
      </c>
      <c r="F1176" s="1">
        <v>0.100078886294557</v>
      </c>
      <c r="G1176" s="1">
        <v>7.5974166545313707E-2</v>
      </c>
      <c r="H1176" s="1">
        <v>1.52889787501044E-2</v>
      </c>
      <c r="I1176" s="1">
        <v>0.69993848851089102</v>
      </c>
      <c r="J1176" s="50">
        <v>0.115367865044661</v>
      </c>
      <c r="N1176" s="21"/>
      <c r="R1176" s="21"/>
    </row>
    <row r="1177" spans="1:18">
      <c r="A1177" s="7" t="s">
        <v>184</v>
      </c>
      <c r="B1177" t="s">
        <v>68</v>
      </c>
      <c r="C1177" t="s">
        <v>25</v>
      </c>
      <c r="D1177" t="s">
        <v>26</v>
      </c>
      <c r="E1177" s="1">
        <v>1.6730778268492601E-3</v>
      </c>
      <c r="F1177" s="1">
        <v>2.3626085876271601E-4</v>
      </c>
      <c r="G1177" s="1">
        <v>0</v>
      </c>
      <c r="H1177" s="1">
        <v>0</v>
      </c>
      <c r="I1177" s="1">
        <v>1.6730778268492601E-3</v>
      </c>
      <c r="J1177" s="50">
        <v>2.3626085876271601E-4</v>
      </c>
      <c r="N1177" s="21"/>
      <c r="R1177" s="21"/>
    </row>
    <row r="1178" spans="1:18">
      <c r="A1178" s="7" t="s">
        <v>184</v>
      </c>
      <c r="B1178" t="s">
        <v>68</v>
      </c>
      <c r="C1178" t="s">
        <v>22</v>
      </c>
      <c r="D1178" t="s">
        <v>23</v>
      </c>
      <c r="E1178" s="1">
        <v>2.3493898935897302</v>
      </c>
      <c r="F1178" s="1">
        <v>9.9849848254060194E-2</v>
      </c>
      <c r="G1178" s="1">
        <v>0.75591059357942203</v>
      </c>
      <c r="H1178" s="1">
        <v>2.8281970848869801E-2</v>
      </c>
      <c r="I1178" s="1">
        <v>3.1053004871691501</v>
      </c>
      <c r="J1178" s="50">
        <v>0.12813181910293001</v>
      </c>
      <c r="N1178" s="21"/>
      <c r="R1178" s="21"/>
    </row>
    <row r="1179" spans="1:18">
      <c r="A1179" s="7" t="s">
        <v>185</v>
      </c>
      <c r="B1179" t="s">
        <v>68</v>
      </c>
      <c r="C1179" t="s">
        <v>2</v>
      </c>
      <c r="D1179" t="s">
        <v>3</v>
      </c>
      <c r="E1179" s="1">
        <v>8.7728882528461394E-2</v>
      </c>
      <c r="F1179" s="1">
        <v>9.0621746087611602E-2</v>
      </c>
      <c r="G1179" s="1">
        <v>3.1781671993921498E-2</v>
      </c>
      <c r="H1179" s="1">
        <v>3.0107194837083701E-2</v>
      </c>
      <c r="I1179" s="1">
        <v>0.119510554522383</v>
      </c>
      <c r="J1179" s="50">
        <v>0.12072894092469499</v>
      </c>
      <c r="N1179" s="21"/>
      <c r="R1179" s="21"/>
    </row>
    <row r="1180" spans="1:18">
      <c r="A1180" s="7" t="s">
        <v>185</v>
      </c>
      <c r="B1180" t="s">
        <v>68</v>
      </c>
      <c r="C1180" t="s">
        <v>4</v>
      </c>
      <c r="D1180" t="s">
        <v>5</v>
      </c>
      <c r="E1180" s="1">
        <v>0</v>
      </c>
      <c r="F1180" s="1">
        <v>0</v>
      </c>
      <c r="G1180" s="1">
        <v>0</v>
      </c>
      <c r="H1180" s="1">
        <v>0</v>
      </c>
      <c r="I1180" s="1">
        <v>0</v>
      </c>
      <c r="J1180" s="50">
        <v>0</v>
      </c>
      <c r="N1180" s="21"/>
      <c r="R1180" s="21"/>
    </row>
    <row r="1181" spans="1:18">
      <c r="A1181" s="7" t="s">
        <v>185</v>
      </c>
      <c r="B1181" t="s">
        <v>68</v>
      </c>
      <c r="C1181" t="s">
        <v>6</v>
      </c>
      <c r="D1181" t="s">
        <v>7</v>
      </c>
      <c r="E1181" s="1">
        <v>0.83771222993217798</v>
      </c>
      <c r="F1181" s="1">
        <v>1.7610535106251499</v>
      </c>
      <c r="G1181" s="1">
        <v>8.4416635248753399E-4</v>
      </c>
      <c r="H1181" s="1">
        <v>1.87368562928695E-3</v>
      </c>
      <c r="I1181" s="1">
        <v>0.83855639628466505</v>
      </c>
      <c r="J1181" s="50">
        <v>1.7629271962544399</v>
      </c>
      <c r="N1181" s="21"/>
      <c r="R1181" s="21"/>
    </row>
    <row r="1182" spans="1:18">
      <c r="A1182" s="7" t="s">
        <v>185</v>
      </c>
      <c r="B1182" t="s">
        <v>68</v>
      </c>
      <c r="C1182" t="s">
        <v>8</v>
      </c>
      <c r="D1182" t="s">
        <v>9</v>
      </c>
      <c r="E1182" s="1">
        <v>0.47979526993584098</v>
      </c>
      <c r="F1182" s="1">
        <v>0.49747219040929302</v>
      </c>
      <c r="G1182" s="1">
        <v>0.823744114145182</v>
      </c>
      <c r="H1182" s="1">
        <v>0.46491384005066699</v>
      </c>
      <c r="I1182" s="1">
        <v>1.3035393840810201</v>
      </c>
      <c r="J1182" s="50">
        <v>0.96238603045995896</v>
      </c>
      <c r="N1182" s="21"/>
      <c r="R1182" s="21"/>
    </row>
    <row r="1183" spans="1:18">
      <c r="A1183" s="7" t="s">
        <v>185</v>
      </c>
      <c r="B1183" t="s">
        <v>68</v>
      </c>
      <c r="C1183" t="s">
        <v>10</v>
      </c>
      <c r="D1183" t="s">
        <v>11</v>
      </c>
      <c r="E1183" s="1">
        <v>1.41208469702826E-2</v>
      </c>
      <c r="F1183" s="1">
        <v>1.16964238550234E-2</v>
      </c>
      <c r="G1183" s="1">
        <v>0.16817595326122001</v>
      </c>
      <c r="H1183" s="1">
        <v>0.25987585481609199</v>
      </c>
      <c r="I1183" s="1">
        <v>0.18229680023150199</v>
      </c>
      <c r="J1183" s="50">
        <v>0.271572278671115</v>
      </c>
      <c r="N1183" s="21"/>
      <c r="R1183" s="21"/>
    </row>
    <row r="1184" spans="1:18">
      <c r="A1184" s="7" t="s">
        <v>185</v>
      </c>
      <c r="B1184" t="s">
        <v>68</v>
      </c>
      <c r="C1184" t="s">
        <v>12</v>
      </c>
      <c r="D1184" t="s">
        <v>13</v>
      </c>
      <c r="E1184" s="1">
        <v>0.34449732631146701</v>
      </c>
      <c r="F1184" s="1">
        <v>5.0900878709215502E-2</v>
      </c>
      <c r="G1184" s="1">
        <v>0.16073209864191901</v>
      </c>
      <c r="H1184" s="1">
        <v>3.0005396825725901E-2</v>
      </c>
      <c r="I1184" s="1">
        <v>0.50522942495338596</v>
      </c>
      <c r="J1184" s="50">
        <v>8.0906275534941494E-2</v>
      </c>
      <c r="N1184" s="21"/>
      <c r="R1184" s="21"/>
    </row>
    <row r="1185" spans="1:18">
      <c r="A1185" s="7" t="s">
        <v>185</v>
      </c>
      <c r="B1185" t="s">
        <v>68</v>
      </c>
      <c r="C1185" t="s">
        <v>14</v>
      </c>
      <c r="D1185" t="s">
        <v>15</v>
      </c>
      <c r="E1185" s="1">
        <v>2.6407090019698001E-2</v>
      </c>
      <c r="F1185" s="1">
        <v>2.9110255077253001E-2</v>
      </c>
      <c r="G1185" s="1">
        <v>0.249157169676927</v>
      </c>
      <c r="H1185" s="1">
        <v>0.141449232019141</v>
      </c>
      <c r="I1185" s="1">
        <v>0.27556425969662501</v>
      </c>
      <c r="J1185" s="50">
        <v>0.17055948709639401</v>
      </c>
      <c r="N1185" s="21"/>
      <c r="R1185" s="21"/>
    </row>
    <row r="1186" spans="1:18">
      <c r="A1186" s="7" t="s">
        <v>185</v>
      </c>
      <c r="B1186" t="s">
        <v>68</v>
      </c>
      <c r="C1186" t="s">
        <v>16</v>
      </c>
      <c r="D1186" t="s">
        <v>17</v>
      </c>
      <c r="E1186" s="1">
        <v>2.8058753535402801</v>
      </c>
      <c r="F1186" s="1">
        <v>0.40868318681619598</v>
      </c>
      <c r="G1186" s="1">
        <v>1.0897304911276799</v>
      </c>
      <c r="H1186" s="1">
        <v>0.17618426153699901</v>
      </c>
      <c r="I1186" s="1">
        <v>3.8956058446679598</v>
      </c>
      <c r="J1186" s="50">
        <v>0.58486744835319504</v>
      </c>
      <c r="N1186" s="21"/>
      <c r="R1186" s="21"/>
    </row>
    <row r="1187" spans="1:18">
      <c r="A1187" s="7" t="s">
        <v>185</v>
      </c>
      <c r="B1187" t="s">
        <v>68</v>
      </c>
      <c r="C1187" t="s">
        <v>18</v>
      </c>
      <c r="D1187" t="s">
        <v>19</v>
      </c>
      <c r="E1187" s="1">
        <v>6.72006257388193</v>
      </c>
      <c r="F1187" s="1">
        <v>0.44007098275231499</v>
      </c>
      <c r="G1187" s="1">
        <v>4.5277358321682399</v>
      </c>
      <c r="H1187" s="1">
        <v>0.74189782854910402</v>
      </c>
      <c r="I1187" s="1">
        <v>11.247798406050199</v>
      </c>
      <c r="J1187" s="50">
        <v>1.18196881130142</v>
      </c>
      <c r="N1187" s="21"/>
      <c r="R1187" s="21"/>
    </row>
    <row r="1188" spans="1:18">
      <c r="A1188" s="7" t="s">
        <v>185</v>
      </c>
      <c r="B1188" t="s">
        <v>68</v>
      </c>
      <c r="C1188" t="s">
        <v>20</v>
      </c>
      <c r="D1188" t="s">
        <v>21</v>
      </c>
      <c r="E1188" s="1">
        <v>0.34879141378099499</v>
      </c>
      <c r="F1188" s="1">
        <v>5.52926807612905E-2</v>
      </c>
      <c r="G1188" s="1">
        <v>1.4534070558135301E-3</v>
      </c>
      <c r="H1188" s="1">
        <v>2.9182281605602501E-4</v>
      </c>
      <c r="I1188" s="1">
        <v>0.35024482083680902</v>
      </c>
      <c r="J1188" s="50">
        <v>5.5584503577346497E-2</v>
      </c>
      <c r="N1188" s="21"/>
      <c r="R1188" s="21"/>
    </row>
    <row r="1189" spans="1:18">
      <c r="A1189" s="7" t="s">
        <v>185</v>
      </c>
      <c r="B1189" t="s">
        <v>68</v>
      </c>
      <c r="C1189" t="s">
        <v>25</v>
      </c>
      <c r="D1189" t="s">
        <v>26</v>
      </c>
      <c r="E1189" s="1">
        <v>8.1726674089554802E-4</v>
      </c>
      <c r="F1189" s="1">
        <v>1.21529286001734E-4</v>
      </c>
      <c r="G1189" s="1">
        <v>2.1269939702062198E-3</v>
      </c>
      <c r="H1189" s="1">
        <v>3.3957889829672698E-4</v>
      </c>
      <c r="I1189" s="1">
        <v>2.9442607111017701E-3</v>
      </c>
      <c r="J1189" s="50">
        <v>4.6110818429846099E-4</v>
      </c>
      <c r="N1189" s="21"/>
      <c r="R1189" s="21"/>
    </row>
    <row r="1190" spans="1:18">
      <c r="A1190" s="7" t="s">
        <v>185</v>
      </c>
      <c r="B1190" t="s">
        <v>68</v>
      </c>
      <c r="C1190" t="s">
        <v>22</v>
      </c>
      <c r="D1190" t="s">
        <v>23</v>
      </c>
      <c r="E1190" s="1">
        <v>2.0948948827134499</v>
      </c>
      <c r="F1190" s="1">
        <v>8.7694272855431896E-2</v>
      </c>
      <c r="G1190" s="1">
        <v>3.62994850013843</v>
      </c>
      <c r="H1190" s="1">
        <v>0.13130002327425799</v>
      </c>
      <c r="I1190" s="1">
        <v>5.7248433828518799</v>
      </c>
      <c r="J1190" s="50">
        <v>0.21899429612969001</v>
      </c>
      <c r="N1190" s="21"/>
      <c r="R1190" s="21"/>
    </row>
    <row r="1191" spans="1:18">
      <c r="A1191" s="7" t="s">
        <v>186</v>
      </c>
      <c r="B1191" t="s">
        <v>68</v>
      </c>
      <c r="C1191" t="s">
        <v>2</v>
      </c>
      <c r="D1191" t="s">
        <v>3</v>
      </c>
      <c r="E1191" s="1">
        <v>8.1163105269218494E-2</v>
      </c>
      <c r="F1191" s="1">
        <v>8.32443193267738E-2</v>
      </c>
      <c r="G1191" s="1">
        <v>6.1005011398053602E-2</v>
      </c>
      <c r="H1191" s="1">
        <v>8.8680354097145406E-2</v>
      </c>
      <c r="I1191" s="1">
        <v>0.142168116667272</v>
      </c>
      <c r="J1191" s="50">
        <v>0.17192467342391901</v>
      </c>
      <c r="N1191" s="21"/>
      <c r="R1191" s="21"/>
    </row>
    <row r="1192" spans="1:18">
      <c r="A1192" s="7" t="s">
        <v>186</v>
      </c>
      <c r="B1192" t="s">
        <v>68</v>
      </c>
      <c r="C1192" t="s">
        <v>4</v>
      </c>
      <c r="D1192" t="s">
        <v>5</v>
      </c>
      <c r="E1192" s="1">
        <v>0</v>
      </c>
      <c r="F1192" s="1">
        <v>0</v>
      </c>
      <c r="G1192" s="1">
        <v>0</v>
      </c>
      <c r="H1192" s="1">
        <v>0</v>
      </c>
      <c r="I1192" s="1">
        <v>0</v>
      </c>
      <c r="J1192" s="50">
        <v>0</v>
      </c>
      <c r="N1192" s="21"/>
      <c r="R1192" s="21"/>
    </row>
    <row r="1193" spans="1:18">
      <c r="A1193" s="7" t="s">
        <v>186</v>
      </c>
      <c r="B1193" t="s">
        <v>68</v>
      </c>
      <c r="C1193" t="s">
        <v>6</v>
      </c>
      <c r="D1193" t="s">
        <v>7</v>
      </c>
      <c r="E1193" s="1">
        <v>0.36253193909908499</v>
      </c>
      <c r="F1193" s="1">
        <v>0.80158161257975702</v>
      </c>
      <c r="G1193" s="1">
        <v>2.62219065106571E-2</v>
      </c>
      <c r="H1193" s="1">
        <v>5.8184396997407101E-2</v>
      </c>
      <c r="I1193" s="1">
        <v>0.38875384560974202</v>
      </c>
      <c r="J1193" s="50">
        <v>0.85976600957716398</v>
      </c>
      <c r="N1193" s="21"/>
      <c r="R1193" s="21"/>
    </row>
    <row r="1194" spans="1:18">
      <c r="A1194" s="7" t="s">
        <v>186</v>
      </c>
      <c r="B1194" t="s">
        <v>68</v>
      </c>
      <c r="C1194" t="s">
        <v>8</v>
      </c>
      <c r="D1194" t="s">
        <v>9</v>
      </c>
      <c r="E1194" s="1">
        <v>0.238120071878372</v>
      </c>
      <c r="F1194" s="1">
        <v>0.160293321435592</v>
      </c>
      <c r="G1194" s="1">
        <v>8.2785742799205905E-2</v>
      </c>
      <c r="H1194" s="1">
        <v>3.7156465942382498E-2</v>
      </c>
      <c r="I1194" s="1">
        <v>0.32090581467757801</v>
      </c>
      <c r="J1194" s="50">
        <v>0.197449787377974</v>
      </c>
      <c r="N1194" s="21"/>
      <c r="R1194" s="21"/>
    </row>
    <row r="1195" spans="1:18">
      <c r="A1195" s="7" t="s">
        <v>186</v>
      </c>
      <c r="B1195" t="s">
        <v>68</v>
      </c>
      <c r="C1195" t="s">
        <v>10</v>
      </c>
      <c r="D1195" t="s">
        <v>11</v>
      </c>
      <c r="E1195" s="1">
        <v>1.06398021240591E-2</v>
      </c>
      <c r="F1195" s="1">
        <v>6.9866965795260597E-3</v>
      </c>
      <c r="G1195" s="1">
        <v>6.01793448780251E-2</v>
      </c>
      <c r="H1195" s="1">
        <v>7.2877675065606398E-2</v>
      </c>
      <c r="I1195" s="1">
        <v>7.0819147002084096E-2</v>
      </c>
      <c r="J1195" s="50">
        <v>7.9864371645132506E-2</v>
      </c>
      <c r="N1195" s="21"/>
      <c r="R1195" s="21"/>
    </row>
    <row r="1196" spans="1:18">
      <c r="A1196" s="7" t="s">
        <v>186</v>
      </c>
      <c r="B1196" t="s">
        <v>68</v>
      </c>
      <c r="C1196" t="s">
        <v>12</v>
      </c>
      <c r="D1196" t="s">
        <v>13</v>
      </c>
      <c r="E1196" s="1">
        <v>0.231736592088642</v>
      </c>
      <c r="F1196" s="1">
        <v>3.4227708733885802E-2</v>
      </c>
      <c r="G1196" s="1">
        <v>6.5774003170191206E-2</v>
      </c>
      <c r="H1196" s="1">
        <v>1.2178102141338E-2</v>
      </c>
      <c r="I1196" s="1">
        <v>0.297510595258833</v>
      </c>
      <c r="J1196" s="50">
        <v>4.6405810875223698E-2</v>
      </c>
      <c r="N1196" s="21"/>
      <c r="R1196" s="21"/>
    </row>
    <row r="1197" spans="1:18">
      <c r="A1197" s="7" t="s">
        <v>186</v>
      </c>
      <c r="B1197" t="s">
        <v>68</v>
      </c>
      <c r="C1197" t="s">
        <v>14</v>
      </c>
      <c r="D1197" t="s">
        <v>15</v>
      </c>
      <c r="E1197" s="1">
        <v>3.3375067278756797E-2</v>
      </c>
      <c r="F1197" s="1">
        <v>3.5546323200359699E-2</v>
      </c>
      <c r="G1197" s="1">
        <v>1.4907459479123999</v>
      </c>
      <c r="H1197" s="1">
        <v>0.92767656476564397</v>
      </c>
      <c r="I1197" s="1">
        <v>1.5241210151911599</v>
      </c>
      <c r="J1197" s="50">
        <v>0.96322288796600397</v>
      </c>
      <c r="N1197" s="21"/>
      <c r="R1197" s="21"/>
    </row>
    <row r="1198" spans="1:18">
      <c r="A1198" s="7" t="s">
        <v>186</v>
      </c>
      <c r="B1198" t="s">
        <v>68</v>
      </c>
      <c r="C1198" t="s">
        <v>16</v>
      </c>
      <c r="D1198" t="s">
        <v>17</v>
      </c>
      <c r="E1198" s="1">
        <v>2.9226989391002598</v>
      </c>
      <c r="F1198" s="1">
        <v>0.43362017164192002</v>
      </c>
      <c r="G1198" s="1">
        <v>0.97497228233845201</v>
      </c>
      <c r="H1198" s="1">
        <v>0.13222209852727801</v>
      </c>
      <c r="I1198" s="1">
        <v>3.8976712214387099</v>
      </c>
      <c r="J1198" s="50">
        <v>0.56584227016919897</v>
      </c>
      <c r="N1198" s="21"/>
      <c r="R1198" s="21"/>
    </row>
    <row r="1199" spans="1:18">
      <c r="A1199" s="7" t="s">
        <v>186</v>
      </c>
      <c r="B1199" t="s">
        <v>68</v>
      </c>
      <c r="C1199" t="s">
        <v>18</v>
      </c>
      <c r="D1199" t="s">
        <v>19</v>
      </c>
      <c r="E1199" s="1">
        <v>4.5161013876211298</v>
      </c>
      <c r="F1199" s="1">
        <v>0.29286254514814802</v>
      </c>
      <c r="G1199" s="1">
        <v>0.59348316609452301</v>
      </c>
      <c r="H1199" s="1">
        <v>9.5922110309127007E-2</v>
      </c>
      <c r="I1199" s="1">
        <v>5.1095845537156501</v>
      </c>
      <c r="J1199" s="50">
        <v>0.38878465545727497</v>
      </c>
      <c r="N1199" s="21"/>
      <c r="R1199" s="21"/>
    </row>
    <row r="1200" spans="1:18">
      <c r="A1200" s="7" t="s">
        <v>186</v>
      </c>
      <c r="B1200" t="s">
        <v>68</v>
      </c>
      <c r="C1200" t="s">
        <v>20</v>
      </c>
      <c r="D1200" t="s">
        <v>21</v>
      </c>
      <c r="E1200" s="1">
        <v>3.1076660576226298</v>
      </c>
      <c r="F1200" s="1">
        <v>0.49418945520041901</v>
      </c>
      <c r="G1200" s="1">
        <v>2.48338475639367</v>
      </c>
      <c r="H1200" s="1">
        <v>0.49887596878526502</v>
      </c>
      <c r="I1200" s="1">
        <v>5.5910508140162998</v>
      </c>
      <c r="J1200" s="50">
        <v>0.99306542398568398</v>
      </c>
      <c r="N1200" s="21"/>
      <c r="R1200" s="21"/>
    </row>
    <row r="1201" spans="1:25">
      <c r="A1201" s="7" t="s">
        <v>186</v>
      </c>
      <c r="B1201" t="s">
        <v>68</v>
      </c>
      <c r="C1201" t="s">
        <v>25</v>
      </c>
      <c r="D1201" t="s">
        <v>26</v>
      </c>
      <c r="E1201" s="1">
        <v>7.5672191709830802E-4</v>
      </c>
      <c r="F1201" s="1">
        <v>1.10157867055258E-4</v>
      </c>
      <c r="G1201" s="1">
        <v>9.3735499618996104E-3</v>
      </c>
      <c r="H1201" s="1">
        <v>1.4268605869315199E-3</v>
      </c>
      <c r="I1201" s="1">
        <v>1.01302718789979E-2</v>
      </c>
      <c r="J1201" s="50">
        <v>1.53701845398678E-3</v>
      </c>
      <c r="N1201" s="21"/>
      <c r="R1201" s="21"/>
    </row>
    <row r="1202" spans="1:25" s="9" customFormat="1">
      <c r="A1202" s="49" t="s">
        <v>186</v>
      </c>
      <c r="B1202" s="9" t="s">
        <v>68</v>
      </c>
      <c r="C1202" s="9" t="s">
        <v>22</v>
      </c>
      <c r="D1202" s="9" t="s">
        <v>23</v>
      </c>
      <c r="E1202" s="10">
        <v>0.40232138565222703</v>
      </c>
      <c r="F1202" s="10">
        <v>1.6877344267123499E-2</v>
      </c>
      <c r="G1202" s="10">
        <v>0.13280899005375299</v>
      </c>
      <c r="H1202" s="10">
        <v>4.7884952271585899E-3</v>
      </c>
      <c r="I1202" s="10">
        <v>0.53513037570597999</v>
      </c>
      <c r="J1202" s="51">
        <v>2.1665839494282101E-2</v>
      </c>
      <c r="N1202" s="57"/>
      <c r="R1202" s="57"/>
    </row>
    <row r="1203" spans="1:25">
      <c r="J1203" s="21"/>
      <c r="N1203" s="21"/>
      <c r="R1203" s="21"/>
    </row>
    <row r="1204" spans="1:25">
      <c r="B1204" t="s">
        <v>68</v>
      </c>
      <c r="C1204" s="8" t="s">
        <v>337</v>
      </c>
      <c r="E1204" s="13">
        <f>SUM(E3:E1202)</f>
        <v>4844.4638341301725</v>
      </c>
      <c r="F1204" s="13">
        <f t="shared" ref="F1204:J1204" si="0">SUM(F3:F1202)</f>
        <v>1916.2163881951342</v>
      </c>
      <c r="G1204" s="13">
        <f t="shared" si="0"/>
        <v>2043.1730331826018</v>
      </c>
      <c r="H1204" s="13">
        <f t="shared" si="0"/>
        <v>852.33086546116397</v>
      </c>
      <c r="I1204" s="13">
        <f t="shared" si="0"/>
        <v>6887.6368673127654</v>
      </c>
      <c r="J1204" s="52">
        <f t="shared" si="0"/>
        <v>2768.5472536562997</v>
      </c>
      <c r="K1204" s="14">
        <f>E1204/0.72715</f>
        <v>6662.2620286463216</v>
      </c>
      <c r="L1204" s="14">
        <f>G1204/0.72715</f>
        <v>2809.8370806334347</v>
      </c>
      <c r="M1204" s="14">
        <f>I1204/0.72715</f>
        <v>9472.0991092797431</v>
      </c>
      <c r="N1204" s="58">
        <f>K1204-L1204</f>
        <v>3852.4249480128869</v>
      </c>
      <c r="O1204" s="14"/>
      <c r="P1204" s="14"/>
      <c r="Q1204" s="14"/>
      <c r="R1204" s="58"/>
      <c r="S1204" s="1"/>
      <c r="U1204" s="1"/>
      <c r="W1204" s="1"/>
      <c r="Y1204" s="12">
        <f>E1204/G1204</f>
        <v>2.3710492236597638</v>
      </c>
    </row>
    <row r="1205" spans="1:25">
      <c r="B1205" t="s">
        <v>68</v>
      </c>
      <c r="J1205" s="21"/>
      <c r="K1205" s="15"/>
      <c r="L1205" s="15"/>
      <c r="M1205" s="15"/>
      <c r="N1205" s="59"/>
      <c r="O1205" s="15"/>
      <c r="P1205" s="15"/>
      <c r="Q1205" s="15"/>
      <c r="R1205" s="27"/>
      <c r="Y1205" s="12"/>
    </row>
    <row r="1206" spans="1:25">
      <c r="B1206" t="s">
        <v>68</v>
      </c>
      <c r="C1206" t="s">
        <v>2</v>
      </c>
      <c r="D1206" t="s">
        <v>3</v>
      </c>
      <c r="E1206" s="6">
        <f>E3+E15+E27+E39+E51+E63+E75+E87+E99+E111+E123+E135+E147+E159+E171+E183+E195+E207+E219+E231+E243+E255+E267+E279+E291+E303+E315+E327+E339+E351+E363+E375+E387+E399+E411+E423+E435+E447+E459+E471+E483+E495+E507+E519+E531+E543+E555+E567+E579+E591+E603+E615+E627+E639+E651+E663+E675+E687+E699+E711+E723+E735+E747+E759+E771+E783+E795+E807+E819+E831+E843+E855+E867+E879+E891+E903+E915+E927+E939+E951+E963+E975+E987+E999+E1011+E1023+E1035+E1047+E1059+E1071+E1083+E1095+E1107+E1119+E1131+E1143+E1155+E1167+E1179+E1191</f>
        <v>39.516735198811432</v>
      </c>
      <c r="F1206" s="6">
        <f t="shared" ref="F1206:J1206" si="1">F3+F15+F27+F39+F51+F63+F75+F87+F99+F111+F123+F135+F147+F159+F171+F183+F195+F207+F219+F231+F243+F255+F267+F279+F291+F303+F315+F327+F339+F351+F363+F375+F387+F399+F411+F423+F435+F447+F459+F471+F483+F495+F507+F519+F531+F543+F555+F567+F579+F591+F603+F615+F627+F639+F651+F663+F675+F687+F699+F711+F723+F735+F747+F759+F771+F783+F795+F807+F819+F831+F843+F855+F867+F879+F891+F903+F915+F927+F939+F951+F963+F975+F987+F999+F1011+F1023+F1035+F1047+F1059+F1071+F1083+F1095+F1107+F1119+F1131+F1143+F1155+F1167+F1179+F1191</f>
        <v>41.042022815806583</v>
      </c>
      <c r="G1206" s="6">
        <f t="shared" si="1"/>
        <v>39.956291359050304</v>
      </c>
      <c r="H1206" s="6">
        <f t="shared" si="1"/>
        <v>38.486981886052845</v>
      </c>
      <c r="I1206" s="6">
        <f t="shared" si="1"/>
        <v>79.473026557861715</v>
      </c>
      <c r="J1206" s="53">
        <f t="shared" si="1"/>
        <v>79.529004701859407</v>
      </c>
      <c r="K1206" s="15">
        <f t="shared" ref="K1206:K1268" si="2">E1206/0.72715</f>
        <v>54.344681563379545</v>
      </c>
      <c r="L1206" s="15">
        <f t="shared" ref="L1206:L1268" si="3">G1206/0.72715</f>
        <v>54.949173291687146</v>
      </c>
      <c r="M1206" s="15">
        <f t="shared" ref="M1206:M1268" si="4">I1206/0.72715</f>
        <v>109.29385485506666</v>
      </c>
      <c r="N1206" s="59">
        <f t="shared" ref="N1206:N1268" si="5">K1206-L1206</f>
        <v>-0.60449172830760034</v>
      </c>
      <c r="O1206" s="15"/>
      <c r="P1206" s="15"/>
      <c r="Q1206" s="15"/>
      <c r="R1206" s="27"/>
      <c r="S1206" s="5">
        <f>E1206/E$1204*100</f>
        <v>0.81570915898697571</v>
      </c>
      <c r="T1206" s="5">
        <f t="shared" ref="T1206:X1217" si="6">F1206/F$1204*100</f>
        <v>2.1418261042252995</v>
      </c>
      <c r="U1206" s="5">
        <f t="shared" si="6"/>
        <v>1.9555999766114447</v>
      </c>
      <c r="V1206" s="5">
        <f t="shared" si="6"/>
        <v>4.5154978478022141</v>
      </c>
      <c r="W1206" s="5">
        <f t="shared" si="6"/>
        <v>1.1538504147195028</v>
      </c>
      <c r="X1206" s="5">
        <f t="shared" si="6"/>
        <v>2.8725897525075257</v>
      </c>
      <c r="Y1206" s="12">
        <f t="shared" ref="Y1206:Y1269" si="7">E1206/G1206</f>
        <v>0.98899907510712171</v>
      </c>
    </row>
    <row r="1207" spans="1:25">
      <c r="B1207" t="s">
        <v>68</v>
      </c>
      <c r="C1207" t="s">
        <v>4</v>
      </c>
      <c r="D1207" t="s">
        <v>5</v>
      </c>
      <c r="E1207" s="6">
        <f t="shared" ref="E1207:J1217" si="8">E4+E16+E28+E40+E52+E64+E76+E88+E100+E112+E124+E136+E148+E160+E172+E184+E196+E208+E220+E232+E244+E256+E268+E280+E292+E304+E316+E328+E340+E352+E364+E376+E388+E400+E412+E424+E436+E448+E460+E472+E484+E496+E508+E520+E532+E544+E556+E568+E580+E592+E604+E616+E628+E640+E652+E664+E676+E688+E700+E712+E724+E736+E748+E760+E772+E784+E796+E808+E820+E832+E844+E856+E868+E880+E892+E904+E916+E928+E940+E952+E964+E976+E988+E1000+E1012+E1024+E1036+E1048+E1060+E1072+E1084+E1096+E1108+E1120+E1132+E1144+E1156+E1168+E1180+E1192</f>
        <v>0</v>
      </c>
      <c r="F1207" s="6">
        <f t="shared" si="8"/>
        <v>0</v>
      </c>
      <c r="G1207" s="6">
        <f t="shared" si="8"/>
        <v>2.9554372868433827</v>
      </c>
      <c r="H1207" s="6">
        <f t="shared" si="8"/>
        <v>55.061074020533759</v>
      </c>
      <c r="I1207" s="6">
        <f t="shared" si="8"/>
        <v>2.9554372868433827</v>
      </c>
      <c r="J1207" s="53">
        <f t="shared" si="8"/>
        <v>55.061074020533759</v>
      </c>
      <c r="K1207" s="15">
        <f t="shared" si="2"/>
        <v>0</v>
      </c>
      <c r="L1207" s="15">
        <f t="shared" si="3"/>
        <v>4.0644121389581009</v>
      </c>
      <c r="M1207" s="15">
        <f t="shared" si="4"/>
        <v>4.0644121389581009</v>
      </c>
      <c r="N1207" s="59">
        <f t="shared" si="5"/>
        <v>-4.0644121389581009</v>
      </c>
      <c r="O1207" s="15"/>
      <c r="P1207" s="15"/>
      <c r="Q1207" s="15"/>
      <c r="R1207" s="27"/>
      <c r="S1207" s="5">
        <f t="shared" ref="S1207:S1217" si="9">E1207/E$1204*100</f>
        <v>0</v>
      </c>
      <c r="T1207" s="5">
        <f t="shared" si="6"/>
        <v>0</v>
      </c>
      <c r="U1207" s="5">
        <f t="shared" si="6"/>
        <v>0.14464938792970308</v>
      </c>
      <c r="V1207" s="5">
        <f t="shared" si="6"/>
        <v>6.4600586757751985</v>
      </c>
      <c r="W1207" s="5">
        <f t="shared" si="6"/>
        <v>4.2909307557563732E-2</v>
      </c>
      <c r="X1207" s="5">
        <f t="shared" si="6"/>
        <v>1.9888074493876524</v>
      </c>
      <c r="Y1207" s="12">
        <f t="shared" si="7"/>
        <v>0</v>
      </c>
    </row>
    <row r="1208" spans="1:25">
      <c r="B1208" t="s">
        <v>68</v>
      </c>
      <c r="C1208" t="s">
        <v>6</v>
      </c>
      <c r="D1208" t="s">
        <v>7</v>
      </c>
      <c r="E1208" s="6">
        <f t="shared" si="8"/>
        <v>627.93196258811747</v>
      </c>
      <c r="F1208" s="6">
        <f t="shared" si="8"/>
        <v>1347.5717033184956</v>
      </c>
      <c r="G1208" s="6">
        <f t="shared" si="8"/>
        <v>130.12839659335353</v>
      </c>
      <c r="H1208" s="6">
        <f t="shared" si="8"/>
        <v>238.50626432471992</v>
      </c>
      <c r="I1208" s="6">
        <f t="shared" si="8"/>
        <v>758.06035918147052</v>
      </c>
      <c r="J1208" s="53">
        <f t="shared" si="8"/>
        <v>1586.0779676432146</v>
      </c>
      <c r="K1208" s="15">
        <f t="shared" si="2"/>
        <v>863.55217298785328</v>
      </c>
      <c r="L1208" s="15">
        <f t="shared" si="3"/>
        <v>178.95674426645607</v>
      </c>
      <c r="M1208" s="15">
        <f t="shared" si="4"/>
        <v>1042.5089172543087</v>
      </c>
      <c r="N1208" s="59">
        <f t="shared" si="5"/>
        <v>684.59542872139718</v>
      </c>
      <c r="O1208" s="15"/>
      <c r="P1208" s="15"/>
      <c r="Q1208" s="15"/>
      <c r="R1208" s="27"/>
      <c r="S1208" s="5">
        <f t="shared" si="9"/>
        <v>12.961846431058415</v>
      </c>
      <c r="T1208" s="5">
        <f t="shared" si="6"/>
        <v>70.324610081628649</v>
      </c>
      <c r="U1208" s="5">
        <f t="shared" si="6"/>
        <v>6.3689366725174335</v>
      </c>
      <c r="V1208" s="5">
        <f t="shared" si="6"/>
        <v>27.982826152338529</v>
      </c>
      <c r="W1208" s="5">
        <f t="shared" si="6"/>
        <v>11.006102292922279</v>
      </c>
      <c r="X1208" s="5">
        <f t="shared" si="6"/>
        <v>57.289178125767968</v>
      </c>
      <c r="Y1208" s="12">
        <f t="shared" si="7"/>
        <v>4.8254799031327638</v>
      </c>
    </row>
    <row r="1209" spans="1:25">
      <c r="B1209" t="s">
        <v>68</v>
      </c>
      <c r="C1209" t="s">
        <v>8</v>
      </c>
      <c r="D1209" t="s">
        <v>9</v>
      </c>
      <c r="E1209" s="6">
        <f t="shared" si="8"/>
        <v>134.88768770905483</v>
      </c>
      <c r="F1209" s="6">
        <f t="shared" si="8"/>
        <v>144.39219309415034</v>
      </c>
      <c r="G1209" s="6">
        <f t="shared" si="8"/>
        <v>296.20501900989564</v>
      </c>
      <c r="H1209" s="6">
        <f t="shared" si="8"/>
        <v>248.28017308243943</v>
      </c>
      <c r="I1209" s="6">
        <f t="shared" si="8"/>
        <v>431.09270671895052</v>
      </c>
      <c r="J1209" s="53">
        <f t="shared" si="8"/>
        <v>392.67236617658961</v>
      </c>
      <c r="K1209" s="15">
        <f t="shared" si="2"/>
        <v>185.50187404119487</v>
      </c>
      <c r="L1209" s="15">
        <f t="shared" si="3"/>
        <v>407.35064155936965</v>
      </c>
      <c r="M1209" s="15">
        <f t="shared" si="4"/>
        <v>592.85251560056463</v>
      </c>
      <c r="N1209" s="59">
        <f t="shared" si="5"/>
        <v>-221.84876751817478</v>
      </c>
      <c r="O1209" s="15"/>
      <c r="P1209" s="15"/>
      <c r="Q1209" s="15"/>
      <c r="R1209" s="27"/>
      <c r="S1209" s="5">
        <f t="shared" si="9"/>
        <v>2.7843677304131229</v>
      </c>
      <c r="T1209" s="5">
        <f t="shared" si="6"/>
        <v>7.5352759731979937</v>
      </c>
      <c r="U1209" s="5">
        <f t="shared" si="6"/>
        <v>14.497304643283401</v>
      </c>
      <c r="V1209" s="5">
        <f t="shared" si="6"/>
        <v>29.129553222046518</v>
      </c>
      <c r="W1209" s="5">
        <f t="shared" si="6"/>
        <v>6.2589348861410405</v>
      </c>
      <c r="X1209" s="5">
        <f t="shared" si="6"/>
        <v>14.183336248207587</v>
      </c>
      <c r="Y1209" s="12">
        <f t="shared" si="7"/>
        <v>0.45538623268415479</v>
      </c>
    </row>
    <row r="1210" spans="1:25">
      <c r="B1210" t="s">
        <v>68</v>
      </c>
      <c r="C1210" t="s">
        <v>10</v>
      </c>
      <c r="D1210" t="s">
        <v>11</v>
      </c>
      <c r="E1210" s="6">
        <f t="shared" si="8"/>
        <v>4.8225725218260447</v>
      </c>
      <c r="F1210" s="6">
        <f t="shared" si="8"/>
        <v>3.1107419069012541</v>
      </c>
      <c r="G1210" s="6">
        <f t="shared" si="8"/>
        <v>33.176300732961998</v>
      </c>
      <c r="H1210" s="6">
        <f t="shared" si="8"/>
        <v>35.830202145129483</v>
      </c>
      <c r="I1210" s="6">
        <f t="shared" si="8"/>
        <v>37.998873254788052</v>
      </c>
      <c r="J1210" s="53">
        <f t="shared" si="8"/>
        <v>38.940944052030744</v>
      </c>
      <c r="K1210" s="15">
        <f t="shared" si="2"/>
        <v>6.6321563939022825</v>
      </c>
      <c r="L1210" s="15">
        <f t="shared" si="3"/>
        <v>45.625112745598571</v>
      </c>
      <c r="M1210" s="15">
        <f t="shared" si="4"/>
        <v>52.257269139500863</v>
      </c>
      <c r="N1210" s="59">
        <f t="shared" si="5"/>
        <v>-38.992956351696286</v>
      </c>
      <c r="O1210" s="15"/>
      <c r="P1210" s="15"/>
      <c r="Q1210" s="15"/>
      <c r="R1210" s="27"/>
      <c r="S1210" s="5">
        <f t="shared" si="9"/>
        <v>9.9548116921631249E-2</v>
      </c>
      <c r="T1210" s="5">
        <f t="shared" si="6"/>
        <v>0.16233771540964806</v>
      </c>
      <c r="U1210" s="5">
        <f t="shared" si="6"/>
        <v>1.6237636359796737</v>
      </c>
      <c r="V1210" s="5">
        <f t="shared" si="6"/>
        <v>4.2037902881462728</v>
      </c>
      <c r="W1210" s="5">
        <f t="shared" si="6"/>
        <v>0.55169681542188276</v>
      </c>
      <c r="X1210" s="5">
        <f t="shared" si="6"/>
        <v>1.4065479287233813</v>
      </c>
      <c r="Y1210" s="12">
        <f t="shared" si="7"/>
        <v>0.14536197271188298</v>
      </c>
    </row>
    <row r="1211" spans="1:25">
      <c r="B1211" t="s">
        <v>68</v>
      </c>
      <c r="C1211" t="s">
        <v>12</v>
      </c>
      <c r="D1211" t="s">
        <v>13</v>
      </c>
      <c r="E1211" s="6">
        <f t="shared" si="8"/>
        <v>77.505679058003821</v>
      </c>
      <c r="F1211" s="6">
        <f t="shared" si="8"/>
        <v>11.418286409990801</v>
      </c>
      <c r="G1211" s="6">
        <f t="shared" si="8"/>
        <v>34.32433936840691</v>
      </c>
      <c r="H1211" s="6">
        <f t="shared" si="8"/>
        <v>6.3267326759629121</v>
      </c>
      <c r="I1211" s="6">
        <f t="shared" si="8"/>
        <v>111.8300184264108</v>
      </c>
      <c r="J1211" s="53">
        <f t="shared" si="8"/>
        <v>17.745019085953714</v>
      </c>
      <c r="K1211" s="15">
        <f t="shared" si="2"/>
        <v>106.58829547961744</v>
      </c>
      <c r="L1211" s="15">
        <f t="shared" si="3"/>
        <v>47.203932295134308</v>
      </c>
      <c r="M1211" s="15">
        <f t="shared" si="4"/>
        <v>153.79222777475186</v>
      </c>
      <c r="N1211" s="59">
        <f t="shared" si="5"/>
        <v>59.384363184483135</v>
      </c>
      <c r="O1211" s="15"/>
      <c r="P1211" s="15"/>
      <c r="Q1211" s="15"/>
      <c r="R1211" s="27"/>
      <c r="S1211" s="5">
        <f t="shared" si="9"/>
        <v>1.599881467004904</v>
      </c>
      <c r="T1211" s="5">
        <f t="shared" si="6"/>
        <v>0.59587667031412739</v>
      </c>
      <c r="U1211" s="5">
        <f t="shared" si="6"/>
        <v>1.6799526428234377</v>
      </c>
      <c r="V1211" s="5">
        <f t="shared" si="6"/>
        <v>0.74228599858809019</v>
      </c>
      <c r="W1211" s="5">
        <f t="shared" si="6"/>
        <v>1.6236340646402523</v>
      </c>
      <c r="X1211" s="5">
        <f t="shared" si="6"/>
        <v>0.64095055854721783</v>
      </c>
      <c r="Y1211" s="12">
        <f t="shared" si="7"/>
        <v>2.2580384789384245</v>
      </c>
    </row>
    <row r="1212" spans="1:25">
      <c r="B1212" t="s">
        <v>68</v>
      </c>
      <c r="C1212" t="s">
        <v>14</v>
      </c>
      <c r="D1212" t="s">
        <v>15</v>
      </c>
      <c r="E1212" s="6">
        <f t="shared" si="8"/>
        <v>6.4024491583875855</v>
      </c>
      <c r="F1212" s="6">
        <f t="shared" si="8"/>
        <v>7.0231133024808399</v>
      </c>
      <c r="G1212" s="6">
        <f t="shared" si="8"/>
        <v>55.95357692241825</v>
      </c>
      <c r="H1212" s="6">
        <f t="shared" si="8"/>
        <v>34.137938629574066</v>
      </c>
      <c r="I1212" s="6">
        <f t="shared" si="8"/>
        <v>62.356026080805805</v>
      </c>
      <c r="J1212" s="53">
        <f t="shared" si="8"/>
        <v>41.161051932054903</v>
      </c>
      <c r="K1212" s="15">
        <f t="shared" si="2"/>
        <v>8.8048534117961719</v>
      </c>
      <c r="L1212" s="15">
        <f t="shared" si="3"/>
        <v>76.949153437967752</v>
      </c>
      <c r="M1212" s="15">
        <f t="shared" si="4"/>
        <v>85.754006849763883</v>
      </c>
      <c r="N1212" s="59">
        <f t="shared" si="5"/>
        <v>-68.144300026171578</v>
      </c>
      <c r="O1212" s="15"/>
      <c r="P1212" s="15"/>
      <c r="Q1212" s="15"/>
      <c r="R1212" s="27"/>
      <c r="S1212" s="5">
        <f t="shared" si="9"/>
        <v>0.13216011879954825</v>
      </c>
      <c r="T1212" s="5">
        <f t="shared" si="6"/>
        <v>0.36650940602255483</v>
      </c>
      <c r="U1212" s="5">
        <f t="shared" si="6"/>
        <v>2.738562814489613</v>
      </c>
      <c r="V1212" s="5">
        <f t="shared" si="6"/>
        <v>4.0052449128547423</v>
      </c>
      <c r="W1212" s="5">
        <f t="shared" si="6"/>
        <v>0.90533266027327908</v>
      </c>
      <c r="X1212" s="5">
        <f t="shared" si="6"/>
        <v>1.4867382840475376</v>
      </c>
      <c r="Y1212" s="12">
        <f t="shared" si="7"/>
        <v>0.1144243051210975</v>
      </c>
    </row>
    <row r="1213" spans="1:25">
      <c r="B1213" t="s">
        <v>68</v>
      </c>
      <c r="C1213" t="s">
        <v>16</v>
      </c>
      <c r="D1213" t="s">
        <v>17</v>
      </c>
      <c r="E1213" s="6">
        <f t="shared" si="8"/>
        <v>1232.3597878050305</v>
      </c>
      <c r="F1213" s="6">
        <f t="shared" si="8"/>
        <v>171.44609094367857</v>
      </c>
      <c r="G1213" s="6">
        <f t="shared" si="8"/>
        <v>239.43987963202932</v>
      </c>
      <c r="H1213" s="6">
        <f t="shared" si="8"/>
        <v>32.481760495615852</v>
      </c>
      <c r="I1213" s="6">
        <f t="shared" si="8"/>
        <v>1471.799667437059</v>
      </c>
      <c r="J1213" s="53">
        <f t="shared" si="8"/>
        <v>203.92785143929433</v>
      </c>
      <c r="K1213" s="15">
        <f t="shared" si="2"/>
        <v>1694.7807024754597</v>
      </c>
      <c r="L1213" s="15">
        <f t="shared" si="3"/>
        <v>329.28540140552752</v>
      </c>
      <c r="M1213" s="15">
        <f t="shared" si="4"/>
        <v>2024.0661038809862</v>
      </c>
      <c r="N1213" s="59">
        <f t="shared" si="5"/>
        <v>1365.4953010699323</v>
      </c>
      <c r="O1213" s="15"/>
      <c r="P1213" s="15"/>
      <c r="Q1213" s="15"/>
      <c r="R1213" s="27"/>
      <c r="S1213" s="5">
        <f t="shared" si="9"/>
        <v>25.438517656439512</v>
      </c>
      <c r="T1213" s="5">
        <f t="shared" si="6"/>
        <v>8.9471153675479211</v>
      </c>
      <c r="U1213" s="5">
        <f t="shared" si="6"/>
        <v>11.719021137385488</v>
      </c>
      <c r="V1213" s="5">
        <f t="shared" si="6"/>
        <v>3.810933266864764</v>
      </c>
      <c r="W1213" s="5">
        <f t="shared" si="6"/>
        <v>21.368717541162802</v>
      </c>
      <c r="X1213" s="5">
        <f t="shared" si="6"/>
        <v>7.365879385658876</v>
      </c>
      <c r="Y1213" s="12">
        <f t="shared" si="7"/>
        <v>5.146844333946869</v>
      </c>
    </row>
    <row r="1214" spans="1:25">
      <c r="B1214" t="s">
        <v>68</v>
      </c>
      <c r="C1214" t="s">
        <v>18</v>
      </c>
      <c r="D1214" t="s">
        <v>19</v>
      </c>
      <c r="E1214" s="6">
        <f t="shared" si="8"/>
        <v>2176.6134232210957</v>
      </c>
      <c r="F1214" s="6">
        <f t="shared" si="8"/>
        <v>142.2412833635432</v>
      </c>
      <c r="G1214" s="6">
        <f t="shared" si="8"/>
        <v>799.37941670751729</v>
      </c>
      <c r="H1214" s="6">
        <f t="shared" si="8"/>
        <v>133.03534385032572</v>
      </c>
      <c r="I1214" s="6">
        <f t="shared" si="8"/>
        <v>2975.9928399286146</v>
      </c>
      <c r="J1214" s="53">
        <f t="shared" si="8"/>
        <v>275.27662721386895</v>
      </c>
      <c r="K1214" s="15">
        <f t="shared" si="2"/>
        <v>2993.3485845026416</v>
      </c>
      <c r="L1214" s="15">
        <f t="shared" si="3"/>
        <v>1099.3322102833217</v>
      </c>
      <c r="M1214" s="15">
        <f t="shared" si="4"/>
        <v>4092.6807947859652</v>
      </c>
      <c r="N1214" s="59">
        <f t="shared" si="5"/>
        <v>1894.0163742193199</v>
      </c>
      <c r="O1214" s="15"/>
      <c r="P1214" s="15"/>
      <c r="Q1214" s="15"/>
      <c r="R1214" s="27"/>
      <c r="S1214" s="5">
        <f t="shared" si="9"/>
        <v>44.92991376850496</v>
      </c>
      <c r="T1214" s="5">
        <f t="shared" si="6"/>
        <v>7.4230282258215583</v>
      </c>
      <c r="U1214" s="5">
        <f t="shared" si="6"/>
        <v>39.124411086335805</v>
      </c>
      <c r="V1214" s="5">
        <f t="shared" si="6"/>
        <v>15.608415609628937</v>
      </c>
      <c r="W1214" s="5">
        <f t="shared" si="6"/>
        <v>43.207748858712819</v>
      </c>
      <c r="X1214" s="5">
        <f t="shared" si="6"/>
        <v>9.9429990530348764</v>
      </c>
      <c r="Y1214" s="12">
        <f t="shared" si="7"/>
        <v>2.7228789955414761</v>
      </c>
    </row>
    <row r="1215" spans="1:25">
      <c r="B1215" t="s">
        <v>68</v>
      </c>
      <c r="C1215" t="s">
        <v>20</v>
      </c>
      <c r="D1215" t="s">
        <v>21</v>
      </c>
      <c r="E1215" s="6">
        <f t="shared" si="8"/>
        <v>210.81799730710139</v>
      </c>
      <c r="F1215" s="6">
        <f t="shared" si="8"/>
        <v>33.685351732982923</v>
      </c>
      <c r="G1215" s="6">
        <f t="shared" si="8"/>
        <v>86.647996924569568</v>
      </c>
      <c r="H1215" s="6">
        <f t="shared" si="8"/>
        <v>17.422269335182612</v>
      </c>
      <c r="I1215" s="6">
        <f t="shared" si="8"/>
        <v>297.46599423167066</v>
      </c>
      <c r="J1215" s="53">
        <f t="shared" si="8"/>
        <v>51.107621068165528</v>
      </c>
      <c r="K1215" s="15">
        <f t="shared" si="2"/>
        <v>289.92367091673162</v>
      </c>
      <c r="L1215" s="15">
        <f t="shared" si="3"/>
        <v>119.16110420761819</v>
      </c>
      <c r="M1215" s="15">
        <f t="shared" si="4"/>
        <v>409.08477512434939</v>
      </c>
      <c r="N1215" s="59">
        <f t="shared" si="5"/>
        <v>170.76256670911343</v>
      </c>
      <c r="O1215" s="15"/>
      <c r="P1215" s="15"/>
      <c r="Q1215" s="15"/>
      <c r="R1215" s="27"/>
      <c r="S1215" s="5">
        <f t="shared" si="9"/>
        <v>4.3517302332169017</v>
      </c>
      <c r="T1215" s="5">
        <f t="shared" si="6"/>
        <v>1.7579095941617968</v>
      </c>
      <c r="U1215" s="5">
        <f t="shared" si="6"/>
        <v>4.24085456871952</v>
      </c>
      <c r="V1215" s="5">
        <f t="shared" si="6"/>
        <v>2.0440734978846602</v>
      </c>
      <c r="W1215" s="5">
        <f t="shared" si="6"/>
        <v>4.3188396827855424</v>
      </c>
      <c r="X1215" s="5">
        <f t="shared" si="6"/>
        <v>1.8460086242223217</v>
      </c>
      <c r="Y1215" s="12">
        <f t="shared" si="7"/>
        <v>2.433039479154107</v>
      </c>
    </row>
    <row r="1216" spans="1:25">
      <c r="B1216" t="s">
        <v>68</v>
      </c>
      <c r="C1216" t="s">
        <v>25</v>
      </c>
      <c r="D1216" t="s">
        <v>26</v>
      </c>
      <c r="E1216" s="6">
        <f t="shared" si="8"/>
        <v>0.67516267691319909</v>
      </c>
      <c r="F1216" s="6">
        <f t="shared" si="8"/>
        <v>9.5028600905596838E-2</v>
      </c>
      <c r="G1216" s="6">
        <f t="shared" si="8"/>
        <v>5.0987958767969284</v>
      </c>
      <c r="H1216" s="6">
        <f t="shared" si="8"/>
        <v>0.77193350641324432</v>
      </c>
      <c r="I1216" s="6">
        <f t="shared" si="8"/>
        <v>5.7739585537101252</v>
      </c>
      <c r="J1216" s="53">
        <f t="shared" si="8"/>
        <v>0.8669621073188406</v>
      </c>
      <c r="K1216" s="15">
        <f t="shared" si="2"/>
        <v>0.9285053660361674</v>
      </c>
      <c r="L1216" s="15">
        <f t="shared" si="3"/>
        <v>7.0120276102550072</v>
      </c>
      <c r="M1216" s="15">
        <f t="shared" si="4"/>
        <v>7.9405329762911716</v>
      </c>
      <c r="N1216" s="59">
        <f t="shared" si="5"/>
        <v>-6.0835222442188401</v>
      </c>
      <c r="O1216" s="15"/>
      <c r="P1216" s="15"/>
      <c r="Q1216" s="15"/>
      <c r="R1216" s="27"/>
      <c r="S1216" s="5">
        <f t="shared" si="9"/>
        <v>1.3936788466796865E-2</v>
      </c>
      <c r="T1216" s="5">
        <f t="shared" si="6"/>
        <v>4.9591790097935316E-3</v>
      </c>
      <c r="U1216" s="5">
        <f t="shared" si="6"/>
        <v>0.24955281779804306</v>
      </c>
      <c r="V1216" s="5">
        <f t="shared" si="6"/>
        <v>9.0567353324178895E-2</v>
      </c>
      <c r="W1216" s="5">
        <f t="shared" si="6"/>
        <v>8.3830763220286528E-2</v>
      </c>
      <c r="X1216" s="5">
        <f t="shared" si="6"/>
        <v>3.1314694238065884E-2</v>
      </c>
      <c r="Y1216" s="12">
        <f t="shared" si="7"/>
        <v>0.13241610239501045</v>
      </c>
    </row>
    <row r="1217" spans="1:25">
      <c r="B1217" t="s">
        <v>68</v>
      </c>
      <c r="C1217" t="s">
        <v>22</v>
      </c>
      <c r="D1217" t="s">
        <v>23</v>
      </c>
      <c r="E1217" s="6">
        <f t="shared" si="8"/>
        <v>332.93037688582137</v>
      </c>
      <c r="F1217" s="6">
        <f t="shared" si="8"/>
        <v>14.190572706203129</v>
      </c>
      <c r="G1217" s="6">
        <f t="shared" si="8"/>
        <v>319.90758276875903</v>
      </c>
      <c r="H1217" s="6">
        <f t="shared" si="8"/>
        <v>11.990191509213997</v>
      </c>
      <c r="I1217" s="6">
        <f t="shared" si="8"/>
        <v>652.83795965458023</v>
      </c>
      <c r="J1217" s="53">
        <f t="shared" si="8"/>
        <v>26.180764215417142</v>
      </c>
      <c r="K1217" s="15">
        <f t="shared" si="2"/>
        <v>457.85653150769633</v>
      </c>
      <c r="L1217" s="15">
        <f t="shared" si="3"/>
        <v>439.94716739154103</v>
      </c>
      <c r="M1217" s="15">
        <f t="shared" si="4"/>
        <v>897.80369889923713</v>
      </c>
      <c r="N1217" s="59">
        <f t="shared" si="5"/>
        <v>17.909364116155302</v>
      </c>
      <c r="O1217" s="15"/>
      <c r="P1217" s="15"/>
      <c r="Q1217" s="15"/>
      <c r="R1217" s="27"/>
      <c r="S1217" s="5">
        <f t="shared" si="9"/>
        <v>6.8723885301870418</v>
      </c>
      <c r="T1217" s="5">
        <f t="shared" si="6"/>
        <v>0.74055168266090732</v>
      </c>
      <c r="U1217" s="5">
        <f t="shared" si="6"/>
        <v>15.65739061612646</v>
      </c>
      <c r="V1217" s="5">
        <f t="shared" si="6"/>
        <v>1.4067531747458843</v>
      </c>
      <c r="W1217" s="5">
        <f t="shared" si="6"/>
        <v>9.4784027124427528</v>
      </c>
      <c r="X1217" s="5">
        <f t="shared" si="6"/>
        <v>0.94564989565705782</v>
      </c>
      <c r="Y1217" s="12">
        <f t="shared" si="7"/>
        <v>1.0407079882394525</v>
      </c>
    </row>
    <row r="1218" spans="1:25">
      <c r="B1218" t="s">
        <v>68</v>
      </c>
      <c r="E1218" s="6"/>
      <c r="F1218" s="6"/>
      <c r="G1218" s="6"/>
      <c r="H1218" s="6"/>
      <c r="I1218" s="6"/>
      <c r="J1218" s="53"/>
      <c r="K1218" s="15"/>
      <c r="L1218" s="15"/>
      <c r="M1218" s="15"/>
      <c r="N1218" s="59"/>
      <c r="O1218" s="15"/>
      <c r="P1218" s="15"/>
      <c r="Q1218" s="15"/>
      <c r="R1218" s="27"/>
      <c r="Y1218" s="12"/>
    </row>
    <row r="1219" spans="1:25">
      <c r="A1219" s="7" t="s">
        <v>91</v>
      </c>
      <c r="B1219" t="s">
        <v>68</v>
      </c>
      <c r="E1219" s="6">
        <f>SUM(E3:E14)</f>
        <v>11.753820057209317</v>
      </c>
      <c r="F1219" s="6">
        <f t="shared" ref="F1219:J1219" si="10">SUM(F3:F14)</f>
        <v>3.4200869099733122</v>
      </c>
      <c r="G1219" s="6">
        <f t="shared" si="10"/>
        <v>6.8975865797361005</v>
      </c>
      <c r="H1219" s="6">
        <f t="shared" si="10"/>
        <v>3.078792579281258</v>
      </c>
      <c r="I1219" s="6">
        <f t="shared" si="10"/>
        <v>18.651406636945435</v>
      </c>
      <c r="J1219" s="53">
        <f t="shared" si="10"/>
        <v>6.4988794892545778</v>
      </c>
      <c r="K1219" s="15">
        <f t="shared" si="2"/>
        <v>16.164230292524675</v>
      </c>
      <c r="L1219" s="15">
        <f t="shared" si="3"/>
        <v>9.4857822728956904</v>
      </c>
      <c r="M1219" s="15">
        <f t="shared" si="4"/>
        <v>25.65001256542039</v>
      </c>
      <c r="N1219" s="59">
        <f t="shared" si="5"/>
        <v>6.6784480196289842</v>
      </c>
      <c r="O1219" s="15">
        <f>E1219/0.7032</f>
        <v>16.714761173505853</v>
      </c>
      <c r="P1219" s="15">
        <f>G1219/0.7032</f>
        <v>9.808854635574658</v>
      </c>
      <c r="Q1219" s="15">
        <f>O1219+P1219</f>
        <v>26.523615809080511</v>
      </c>
      <c r="R1219" s="27">
        <f>O1219-P1219</f>
        <v>6.9059065379311946</v>
      </c>
      <c r="S1219" s="5">
        <f t="shared" ref="S1219:X1259" si="11">E1219/E$1204*100</f>
        <v>0.24262375486016455</v>
      </c>
      <c r="T1219" s="5">
        <f t="shared" si="11"/>
        <v>0.17848124726637263</v>
      </c>
      <c r="U1219" s="5">
        <f t="shared" si="11"/>
        <v>0.33759189592434541</v>
      </c>
      <c r="V1219" s="5">
        <f t="shared" si="11"/>
        <v>0.36122035515109968</v>
      </c>
      <c r="W1219" s="5">
        <f t="shared" si="11"/>
        <v>0.27079544111073822</v>
      </c>
      <c r="X1219" s="5">
        <f t="shared" si="11"/>
        <v>0.23473969897648633</v>
      </c>
      <c r="Y1219" s="12">
        <f t="shared" si="7"/>
        <v>1.704048208940208</v>
      </c>
    </row>
    <row r="1220" spans="1:25">
      <c r="A1220" s="7" t="s">
        <v>92</v>
      </c>
      <c r="B1220" t="s">
        <v>68</v>
      </c>
      <c r="E1220" s="6">
        <f>SUM(E15:E26)</f>
        <v>11.486713933520026</v>
      </c>
      <c r="F1220" s="6">
        <f t="shared" ref="F1220:J1220" si="12">SUM(F15:F26)</f>
        <v>2.9014553643253906</v>
      </c>
      <c r="G1220" s="6">
        <f t="shared" si="12"/>
        <v>5.3148599244048054</v>
      </c>
      <c r="H1220" s="6">
        <f t="shared" si="12"/>
        <v>1.448443508634063</v>
      </c>
      <c r="I1220" s="6">
        <f t="shared" si="12"/>
        <v>16.801573857924833</v>
      </c>
      <c r="J1220" s="53">
        <f t="shared" si="12"/>
        <v>4.3498988729594643</v>
      </c>
      <c r="K1220" s="15">
        <f t="shared" si="2"/>
        <v>15.796897385023758</v>
      </c>
      <c r="L1220" s="15">
        <f t="shared" si="3"/>
        <v>7.3091658177883598</v>
      </c>
      <c r="M1220" s="15">
        <f t="shared" si="4"/>
        <v>23.10606320281212</v>
      </c>
      <c r="N1220" s="59">
        <f t="shared" si="5"/>
        <v>8.4877315672353983</v>
      </c>
      <c r="O1220" s="15">
        <f>E1220/0.870716</f>
        <v>13.192262383509693</v>
      </c>
      <c r="P1220" s="15">
        <f>G1220/0.870716</f>
        <v>6.1040108650866705</v>
      </c>
      <c r="Q1220" s="15">
        <f t="shared" ref="Q1220:Q1283" si="13">O1220+P1220</f>
        <v>19.296273248596364</v>
      </c>
      <c r="R1220" s="27">
        <f t="shared" ref="R1220:R1283" si="14">O1220-P1220</f>
        <v>7.0882515184230224</v>
      </c>
      <c r="S1220" s="5">
        <f t="shared" si="11"/>
        <v>0.23711011841174109</v>
      </c>
      <c r="T1220" s="5">
        <f t="shared" si="11"/>
        <v>0.15141585168563573</v>
      </c>
      <c r="U1220" s="5">
        <f t="shared" si="11"/>
        <v>0.26012774435095082</v>
      </c>
      <c r="V1220" s="5">
        <f t="shared" si="11"/>
        <v>0.16993911253587715</v>
      </c>
      <c r="W1220" s="5">
        <f t="shared" si="11"/>
        <v>0.24393814862193838</v>
      </c>
      <c r="X1220" s="5">
        <f t="shared" si="11"/>
        <v>0.15711846229876492</v>
      </c>
      <c r="Y1220" s="12">
        <f t="shared" si="7"/>
        <v>2.1612449052091223</v>
      </c>
    </row>
    <row r="1221" spans="1:25">
      <c r="A1221" s="7" t="s">
        <v>93</v>
      </c>
      <c r="B1221" t="s">
        <v>68</v>
      </c>
      <c r="E1221" s="6">
        <f>SUM(E27:E38)</f>
        <v>15.305185585893369</v>
      </c>
      <c r="F1221" s="6">
        <f t="shared" ref="F1221:J1221" si="15">SUM(F27:F38)</f>
        <v>2.6323074459895208</v>
      </c>
      <c r="G1221" s="6">
        <f t="shared" si="15"/>
        <v>11.534058635894578</v>
      </c>
      <c r="H1221" s="6">
        <f t="shared" si="15"/>
        <v>2.3466929238955068</v>
      </c>
      <c r="I1221" s="6">
        <f t="shared" si="15"/>
        <v>26.839244221787975</v>
      </c>
      <c r="J1221" s="53">
        <f t="shared" si="15"/>
        <v>4.9790003698850303</v>
      </c>
      <c r="K1221" s="15">
        <f t="shared" si="2"/>
        <v>21.048182061326234</v>
      </c>
      <c r="L1221" s="15">
        <f t="shared" si="3"/>
        <v>15.862007338093349</v>
      </c>
      <c r="M1221" s="15">
        <f t="shared" si="4"/>
        <v>36.910189399419622</v>
      </c>
      <c r="N1221" s="59">
        <f t="shared" si="5"/>
        <v>5.1861747232328845</v>
      </c>
      <c r="O1221" s="15">
        <f>E1221/0.887077</f>
        <v>17.253502893089742</v>
      </c>
      <c r="P1221" s="15">
        <f>G1221/0.887077</f>
        <v>13.002319568531906</v>
      </c>
      <c r="Q1221" s="15">
        <f t="shared" si="13"/>
        <v>30.255822461621648</v>
      </c>
      <c r="R1221" s="27">
        <f t="shared" si="14"/>
        <v>4.2511833245578359</v>
      </c>
      <c r="S1221" s="5">
        <f t="shared" si="11"/>
        <v>0.31593146548159606</v>
      </c>
      <c r="T1221" s="5">
        <f t="shared" si="11"/>
        <v>0.13737005184831269</v>
      </c>
      <c r="U1221" s="5">
        <f t="shared" si="11"/>
        <v>0.5645169767108883</v>
      </c>
      <c r="V1221" s="5">
        <f t="shared" si="11"/>
        <v>0.27532652154111537</v>
      </c>
      <c r="W1221" s="5">
        <f t="shared" si="11"/>
        <v>0.38967275335262264</v>
      </c>
      <c r="X1221" s="5">
        <f t="shared" si="11"/>
        <v>0.17984162500060208</v>
      </c>
      <c r="Y1221" s="12">
        <f t="shared" si="7"/>
        <v>1.3269557637120772</v>
      </c>
    </row>
    <row r="1222" spans="1:25">
      <c r="A1222" s="7" t="s">
        <v>94</v>
      </c>
      <c r="B1222" t="s">
        <v>68</v>
      </c>
      <c r="E1222" s="6">
        <f>SUM(E39:E50)</f>
        <v>11.24046784819452</v>
      </c>
      <c r="F1222" s="6">
        <f t="shared" ref="F1222:J1222" si="16">SUM(F39:F50)</f>
        <v>2.956763503859301</v>
      </c>
      <c r="G1222" s="6">
        <f t="shared" si="16"/>
        <v>8.1554997448067059</v>
      </c>
      <c r="H1222" s="6">
        <f t="shared" si="16"/>
        <v>4.0947320201535407</v>
      </c>
      <c r="I1222" s="6">
        <f t="shared" si="16"/>
        <v>19.39596759300121</v>
      </c>
      <c r="J1222" s="53">
        <f t="shared" si="16"/>
        <v>7.0514955240128447</v>
      </c>
      <c r="K1222" s="15">
        <f t="shared" si="2"/>
        <v>15.458251871270742</v>
      </c>
      <c r="L1222" s="15">
        <f t="shared" si="3"/>
        <v>11.215704799294102</v>
      </c>
      <c r="M1222" s="15">
        <f t="shared" si="4"/>
        <v>26.673956670564824</v>
      </c>
      <c r="N1222" s="59">
        <f t="shared" si="5"/>
        <v>4.2425470719766398</v>
      </c>
      <c r="O1222" s="15">
        <f>E1222/0.821173</f>
        <v>13.688306663997135</v>
      </c>
      <c r="P1222" s="15">
        <f>G1222/0.821173</f>
        <v>9.93152447146546</v>
      </c>
      <c r="Q1222" s="15">
        <f t="shared" si="13"/>
        <v>23.619831135462597</v>
      </c>
      <c r="R1222" s="27">
        <f t="shared" si="14"/>
        <v>3.7567821925316753</v>
      </c>
      <c r="S1222" s="5">
        <f t="shared" si="11"/>
        <v>0.2320270773620659</v>
      </c>
      <c r="T1222" s="5">
        <f t="shared" si="11"/>
        <v>0.15430217182539852</v>
      </c>
      <c r="U1222" s="5">
        <f t="shared" si="11"/>
        <v>0.39915854469276546</v>
      </c>
      <c r="V1222" s="5">
        <f t="shared" si="11"/>
        <v>0.48041578524063383</v>
      </c>
      <c r="W1222" s="5">
        <f t="shared" si="11"/>
        <v>0.28160554870495969</v>
      </c>
      <c r="X1222" s="5">
        <f t="shared" si="11"/>
        <v>0.25470020476263289</v>
      </c>
      <c r="Y1222" s="12">
        <f t="shared" si="7"/>
        <v>1.3782684323363841</v>
      </c>
    </row>
    <row r="1223" spans="1:25">
      <c r="A1223" s="7" t="s">
        <v>95</v>
      </c>
      <c r="B1223" t="s">
        <v>68</v>
      </c>
      <c r="E1223" s="6">
        <f>SUM(E51:E62)</f>
        <v>98.267540210507264</v>
      </c>
      <c r="F1223" s="6">
        <f t="shared" ref="F1223:J1223" si="17">SUM(F51:F62)</f>
        <v>23.632461303256555</v>
      </c>
      <c r="G1223" s="6">
        <f t="shared" si="17"/>
        <v>28.225151599691504</v>
      </c>
      <c r="H1223" s="6">
        <f t="shared" si="17"/>
        <v>11.673497687664529</v>
      </c>
      <c r="I1223" s="6">
        <f t="shared" si="17"/>
        <v>126.49269181019875</v>
      </c>
      <c r="J1223" s="53">
        <f t="shared" si="17"/>
        <v>35.305958990921106</v>
      </c>
      <c r="K1223" s="15">
        <f t="shared" si="2"/>
        <v>135.14067277797878</v>
      </c>
      <c r="L1223" s="15">
        <f t="shared" si="3"/>
        <v>38.816133672132992</v>
      </c>
      <c r="M1223" s="15">
        <f t="shared" si="4"/>
        <v>173.95680645011174</v>
      </c>
      <c r="N1223" s="59">
        <f t="shared" si="5"/>
        <v>96.324539105845787</v>
      </c>
      <c r="O1223" s="15">
        <f>E1223/5.26886</f>
        <v>18.650626551190818</v>
      </c>
      <c r="P1223" s="15">
        <f>G1223/5.26886</f>
        <v>5.3569750571644539</v>
      </c>
      <c r="Q1223" s="15">
        <f t="shared" si="13"/>
        <v>24.007601608355273</v>
      </c>
      <c r="R1223" s="27">
        <f t="shared" si="14"/>
        <v>13.293651494026363</v>
      </c>
      <c r="S1223" s="5">
        <f t="shared" si="11"/>
        <v>2.0284502800535673</v>
      </c>
      <c r="T1223" s="5">
        <f t="shared" si="11"/>
        <v>1.2332877147301586</v>
      </c>
      <c r="U1223" s="5">
        <f t="shared" si="11"/>
        <v>1.3814371637298806</v>
      </c>
      <c r="V1223" s="5">
        <f t="shared" si="11"/>
        <v>1.3695969676457092</v>
      </c>
      <c r="W1223" s="5">
        <f t="shared" si="11"/>
        <v>1.8365180140449289</v>
      </c>
      <c r="X1223" s="5">
        <f t="shared" si="11"/>
        <v>1.2752521722103194</v>
      </c>
      <c r="Y1223" s="12">
        <f t="shared" si="7"/>
        <v>3.4815593412643109</v>
      </c>
    </row>
    <row r="1224" spans="1:25">
      <c r="A1224" s="7" t="s">
        <v>96</v>
      </c>
      <c r="B1224" t="s">
        <v>68</v>
      </c>
      <c r="E1224" s="6">
        <f>SUM(E63:E74)</f>
        <v>7.7532823825137065</v>
      </c>
      <c r="F1224" s="6">
        <f t="shared" ref="F1224:J1224" si="18">SUM(F63:F74)</f>
        <v>2.2232064636737752</v>
      </c>
      <c r="G1224" s="6">
        <f t="shared" si="18"/>
        <v>5.6758613241212359</v>
      </c>
      <c r="H1224" s="6">
        <f t="shared" si="18"/>
        <v>4.1971187601906621</v>
      </c>
      <c r="I1224" s="6">
        <f t="shared" si="18"/>
        <v>13.429143706634941</v>
      </c>
      <c r="J1224" s="53">
        <f t="shared" si="18"/>
        <v>6.4203252238644337</v>
      </c>
      <c r="K1224" s="15">
        <f t="shared" si="2"/>
        <v>10.662562583392294</v>
      </c>
      <c r="L1224" s="15">
        <f t="shared" si="3"/>
        <v>7.8056265201419741</v>
      </c>
      <c r="M1224" s="15">
        <f t="shared" si="4"/>
        <v>18.468189103534264</v>
      </c>
      <c r="N1224" s="59">
        <f t="shared" si="5"/>
        <v>2.8569360632503198</v>
      </c>
      <c r="O1224" s="15">
        <f>E1224/0.556877</f>
        <v>13.922791536575774</v>
      </c>
      <c r="P1224" s="15">
        <f>G1224/0.556877</f>
        <v>10.192306962078225</v>
      </c>
      <c r="Q1224" s="15">
        <f t="shared" si="13"/>
        <v>24.115098498654</v>
      </c>
      <c r="R1224" s="27">
        <f t="shared" si="14"/>
        <v>3.7304845744975488</v>
      </c>
      <c r="S1224" s="5">
        <f t="shared" si="11"/>
        <v>0.16004417925241493</v>
      </c>
      <c r="T1224" s="5">
        <f t="shared" si="11"/>
        <v>0.116020637197858</v>
      </c>
      <c r="U1224" s="5">
        <f t="shared" si="11"/>
        <v>0.27779640940542771</v>
      </c>
      <c r="V1224" s="5">
        <f t="shared" si="11"/>
        <v>0.49242834329597579</v>
      </c>
      <c r="W1224" s="5">
        <f t="shared" si="11"/>
        <v>0.19497461851345199</v>
      </c>
      <c r="X1224" s="5">
        <f t="shared" si="11"/>
        <v>0.2319023168336892</v>
      </c>
      <c r="Y1224" s="12">
        <f t="shared" si="7"/>
        <v>1.3660098335320248</v>
      </c>
    </row>
    <row r="1225" spans="1:25">
      <c r="A1225" s="7" t="s">
        <v>97</v>
      </c>
      <c r="B1225" t="s">
        <v>68</v>
      </c>
      <c r="E1225" s="6">
        <f>SUM(E75:E86)</f>
        <v>82.173908281381458</v>
      </c>
      <c r="F1225" s="6">
        <f t="shared" ref="F1225:J1225" si="19">SUM(F75:F86)</f>
        <v>10.266399428383229</v>
      </c>
      <c r="G1225" s="6">
        <f t="shared" si="19"/>
        <v>48.264232140097967</v>
      </c>
      <c r="H1225" s="6">
        <f t="shared" si="19"/>
        <v>8.2588591702310499</v>
      </c>
      <c r="I1225" s="6">
        <f t="shared" si="19"/>
        <v>130.43814042147966</v>
      </c>
      <c r="J1225" s="53">
        <f t="shared" si="19"/>
        <v>18.525258598614279</v>
      </c>
      <c r="K1225" s="15">
        <f t="shared" si="2"/>
        <v>113.00819401964033</v>
      </c>
      <c r="L1225" s="15">
        <f t="shared" si="3"/>
        <v>66.37451989286663</v>
      </c>
      <c r="M1225" s="15">
        <f t="shared" si="4"/>
        <v>179.38271391250728</v>
      </c>
      <c r="N1225" s="59">
        <f t="shared" si="5"/>
        <v>46.633674126773698</v>
      </c>
      <c r="O1225" s="15">
        <f>E1225/1.716289</f>
        <v>47.878829428715946</v>
      </c>
      <c r="P1225" s="15">
        <f>G1225/1.716289</f>
        <v>28.121273363692225</v>
      </c>
      <c r="Q1225" s="15">
        <f t="shared" si="13"/>
        <v>76.000102792408171</v>
      </c>
      <c r="R1225" s="27">
        <f t="shared" si="14"/>
        <v>19.757556065023721</v>
      </c>
      <c r="S1225" s="5">
        <f t="shared" si="11"/>
        <v>1.6962436111598274</v>
      </c>
      <c r="T1225" s="5">
        <f t="shared" si="11"/>
        <v>0.53576409697931093</v>
      </c>
      <c r="U1225" s="5">
        <f t="shared" si="11"/>
        <v>2.3622195162255997</v>
      </c>
      <c r="V1225" s="5">
        <f t="shared" si="11"/>
        <v>0.96897337699515251</v>
      </c>
      <c r="W1225" s="5">
        <f t="shared" si="11"/>
        <v>1.8938010660885862</v>
      </c>
      <c r="X1225" s="5">
        <f t="shared" si="11"/>
        <v>0.66913283037335836</v>
      </c>
      <c r="Y1225" s="12">
        <f t="shared" si="7"/>
        <v>1.7025839765326196</v>
      </c>
    </row>
    <row r="1226" spans="1:25">
      <c r="A1226" s="7" t="s">
        <v>98</v>
      </c>
      <c r="B1226" t="s">
        <v>68</v>
      </c>
      <c r="E1226" s="6">
        <f>SUM(E87:E98)</f>
        <v>17.806107827236303</v>
      </c>
      <c r="F1226" s="6">
        <f t="shared" ref="F1226:J1226" si="20">SUM(F87:F98)</f>
        <v>20.336607361427742</v>
      </c>
      <c r="G1226" s="6">
        <f t="shared" si="20"/>
        <v>3.8340124738639871</v>
      </c>
      <c r="H1226" s="6">
        <f t="shared" si="20"/>
        <v>4.202779838957694</v>
      </c>
      <c r="I1226" s="6">
        <f t="shared" si="20"/>
        <v>21.640120301100339</v>
      </c>
      <c r="J1226" s="53">
        <f t="shared" si="20"/>
        <v>24.539387200385399</v>
      </c>
      <c r="K1226" s="15">
        <f t="shared" si="2"/>
        <v>24.4875305332274</v>
      </c>
      <c r="L1226" s="15">
        <f t="shared" si="3"/>
        <v>5.2726569124169531</v>
      </c>
      <c r="M1226" s="15">
        <f t="shared" si="4"/>
        <v>29.760187445644419</v>
      </c>
      <c r="N1226" s="59">
        <f t="shared" si="5"/>
        <v>19.214873620810447</v>
      </c>
      <c r="O1226" s="15">
        <f>E1226/0.839631</f>
        <v>21.20706337335842</v>
      </c>
      <c r="P1226" s="15">
        <f>G1226/0.839631</f>
        <v>4.566306477326334</v>
      </c>
      <c r="Q1226" s="15">
        <f t="shared" si="13"/>
        <v>25.773369850684752</v>
      </c>
      <c r="R1226" s="27">
        <f t="shared" si="14"/>
        <v>16.640756896032087</v>
      </c>
      <c r="S1226" s="5">
        <f t="shared" si="11"/>
        <v>0.3675558005364572</v>
      </c>
      <c r="T1226" s="5">
        <f t="shared" si="11"/>
        <v>1.0612897106355821</v>
      </c>
      <c r="U1226" s="5">
        <f t="shared" si="11"/>
        <v>0.18764991567512213</v>
      </c>
      <c r="V1226" s="5">
        <f t="shared" si="11"/>
        <v>0.49309253123007923</v>
      </c>
      <c r="W1226" s="5">
        <f t="shared" si="11"/>
        <v>0.31418788066193892</v>
      </c>
      <c r="X1226" s="5">
        <f t="shared" si="11"/>
        <v>0.88636331447755845</v>
      </c>
      <c r="Y1226" s="12">
        <f t="shared" si="7"/>
        <v>4.6442487990371575</v>
      </c>
    </row>
    <row r="1227" spans="1:25">
      <c r="A1227" s="7" t="s">
        <v>99</v>
      </c>
      <c r="B1227" t="s">
        <v>68</v>
      </c>
      <c r="E1227" s="6">
        <f>SUM(E99:E110)</f>
        <v>41.500658385451224</v>
      </c>
      <c r="F1227" s="6">
        <f t="shared" ref="F1227:J1227" si="21">SUM(F99:F110)</f>
        <v>8.4882507691274114</v>
      </c>
      <c r="G1227" s="6">
        <f t="shared" si="21"/>
        <v>11.277895112191349</v>
      </c>
      <c r="H1227" s="6">
        <f t="shared" si="21"/>
        <v>5.0932821595361197</v>
      </c>
      <c r="I1227" s="6">
        <f t="shared" si="21"/>
        <v>52.778553497642584</v>
      </c>
      <c r="J1227" s="53">
        <f t="shared" si="21"/>
        <v>13.581532928663515</v>
      </c>
      <c r="K1227" s="15">
        <f t="shared" si="2"/>
        <v>57.073036354880323</v>
      </c>
      <c r="L1227" s="15">
        <f t="shared" si="3"/>
        <v>15.509723045026954</v>
      </c>
      <c r="M1227" s="15">
        <f t="shared" si="4"/>
        <v>72.582759399907289</v>
      </c>
      <c r="N1227" s="59">
        <f t="shared" si="5"/>
        <v>41.56331330985337</v>
      </c>
      <c r="O1227" s="15">
        <f>E1227/2.710489</f>
        <v>15.311133299360826</v>
      </c>
      <c r="P1227" s="15">
        <f>G1227/2.710489</f>
        <v>4.1608341196704171</v>
      </c>
      <c r="Q1227" s="15">
        <f t="shared" si="13"/>
        <v>19.471967419031245</v>
      </c>
      <c r="R1227" s="27">
        <f t="shared" si="14"/>
        <v>11.150299179690409</v>
      </c>
      <c r="S1227" s="5">
        <f t="shared" si="11"/>
        <v>0.85666153792027855</v>
      </c>
      <c r="T1227" s="5">
        <f t="shared" si="11"/>
        <v>0.44296932337179373</v>
      </c>
      <c r="U1227" s="5">
        <f t="shared" si="11"/>
        <v>0.55197944222198547</v>
      </c>
      <c r="V1227" s="5">
        <f t="shared" si="11"/>
        <v>0.59757100979563105</v>
      </c>
      <c r="W1227" s="5">
        <f t="shared" si="11"/>
        <v>0.76627956023811561</v>
      </c>
      <c r="X1227" s="5">
        <f t="shared" si="11"/>
        <v>0.49056532846701373</v>
      </c>
      <c r="Y1227" s="12">
        <f t="shared" si="7"/>
        <v>3.6798230496565996</v>
      </c>
    </row>
    <row r="1228" spans="1:25">
      <c r="A1228" s="7" t="s">
        <v>100</v>
      </c>
      <c r="B1228" t="s">
        <v>68</v>
      </c>
      <c r="E1228" s="6">
        <f>SUM(E111:E122)</f>
        <v>37.962503389610355</v>
      </c>
      <c r="F1228" s="6">
        <f t="shared" ref="F1228:J1228" si="22">SUM(F111:F122)</f>
        <v>55.894616352195236</v>
      </c>
      <c r="G1228" s="6">
        <f t="shared" si="22"/>
        <v>21.957132479841871</v>
      </c>
      <c r="H1228" s="6">
        <f t="shared" si="22"/>
        <v>22.835290694529139</v>
      </c>
      <c r="I1228" s="6">
        <f t="shared" si="22"/>
        <v>59.919635869452193</v>
      </c>
      <c r="J1228" s="53">
        <f t="shared" si="22"/>
        <v>78.729907046724293</v>
      </c>
      <c r="K1228" s="15">
        <f t="shared" si="2"/>
        <v>52.20725213451194</v>
      </c>
      <c r="L1228" s="15">
        <f t="shared" si="3"/>
        <v>30.196152760560917</v>
      </c>
      <c r="M1228" s="15">
        <f t="shared" si="4"/>
        <v>82.403404895072811</v>
      </c>
      <c r="N1228" s="59">
        <f t="shared" si="5"/>
        <v>22.011099373951023</v>
      </c>
      <c r="O1228" s="15">
        <f>E1228/0.802484</f>
        <v>47.306243351406827</v>
      </c>
      <c r="P1228" s="15">
        <f>G1228/0.802484</f>
        <v>27.361458271868187</v>
      </c>
      <c r="Q1228" s="15">
        <f t="shared" si="13"/>
        <v>74.667701623275008</v>
      </c>
      <c r="R1228" s="27">
        <f t="shared" si="14"/>
        <v>19.94478507953864</v>
      </c>
      <c r="S1228" s="5">
        <f t="shared" si="11"/>
        <v>0.78362652069269811</v>
      </c>
      <c r="T1228" s="5">
        <f t="shared" si="11"/>
        <v>2.9169261204806749</v>
      </c>
      <c r="U1228" s="5">
        <f t="shared" si="11"/>
        <v>1.074658490653617</v>
      </c>
      <c r="V1228" s="5">
        <f t="shared" si="11"/>
        <v>2.6791580147896941</v>
      </c>
      <c r="W1228" s="5">
        <f t="shared" si="11"/>
        <v>0.86995927665434603</v>
      </c>
      <c r="X1228" s="5">
        <f t="shared" si="11"/>
        <v>2.8437263240766124</v>
      </c>
      <c r="Y1228" s="12">
        <f t="shared" si="7"/>
        <v>1.7289372109250829</v>
      </c>
    </row>
    <row r="1229" spans="1:25">
      <c r="A1229" s="7" t="s">
        <v>101</v>
      </c>
      <c r="B1229" t="s">
        <v>68</v>
      </c>
      <c r="E1229" s="6">
        <f>SUM(E123:E134)</f>
        <v>17.275311924727749</v>
      </c>
      <c r="F1229" s="6">
        <f t="shared" ref="F1229:J1229" si="23">SUM(F123:F134)</f>
        <v>4.774404059240493</v>
      </c>
      <c r="G1229" s="6">
        <f t="shared" si="23"/>
        <v>4.5884367914702162</v>
      </c>
      <c r="H1229" s="6">
        <f t="shared" si="23"/>
        <v>2.0081400170396861</v>
      </c>
      <c r="I1229" s="6">
        <f t="shared" si="23"/>
        <v>21.863748716197971</v>
      </c>
      <c r="J1229" s="53">
        <f t="shared" si="23"/>
        <v>6.7825440762801836</v>
      </c>
      <c r="K1229" s="15">
        <f t="shared" si="2"/>
        <v>23.757562985254417</v>
      </c>
      <c r="L1229" s="15">
        <f t="shared" si="3"/>
        <v>6.3101654286876387</v>
      </c>
      <c r="M1229" s="15">
        <f t="shared" si="4"/>
        <v>30.067728413942064</v>
      </c>
      <c r="N1229" s="59">
        <f t="shared" si="5"/>
        <v>17.447397556566777</v>
      </c>
      <c r="O1229" s="15">
        <f>E1229/1.128047</f>
        <v>15.314354742956409</v>
      </c>
      <c r="P1229" s="15">
        <f>G1229/1.128047</f>
        <v>4.0675936299375968</v>
      </c>
      <c r="Q1229" s="15">
        <f t="shared" si="13"/>
        <v>19.381948372894005</v>
      </c>
      <c r="R1229" s="27">
        <f t="shared" si="14"/>
        <v>11.246761113018813</v>
      </c>
      <c r="S1229" s="5">
        <f t="shared" si="11"/>
        <v>0.35659904823769928</v>
      </c>
      <c r="T1229" s="5">
        <f t="shared" si="11"/>
        <v>0.24915787635745346</v>
      </c>
      <c r="U1229" s="5">
        <f t="shared" si="11"/>
        <v>0.22457406773438654</v>
      </c>
      <c r="V1229" s="5">
        <f t="shared" si="11"/>
        <v>0.23560569004539775</v>
      </c>
      <c r="W1229" s="5">
        <f t="shared" si="11"/>
        <v>0.31743468968230004</v>
      </c>
      <c r="X1229" s="5">
        <f t="shared" si="11"/>
        <v>0.24498567135969135</v>
      </c>
      <c r="Y1229" s="12">
        <f t="shared" si="7"/>
        <v>3.7649667435415264</v>
      </c>
    </row>
    <row r="1230" spans="1:25">
      <c r="A1230" s="7" t="s">
        <v>102</v>
      </c>
      <c r="B1230" t="s">
        <v>68</v>
      </c>
      <c r="E1230" s="6">
        <f>SUM(E135:E146)</f>
        <v>11.960129597055829</v>
      </c>
      <c r="F1230" s="6">
        <f t="shared" ref="F1230:J1230" si="24">SUM(F135:F146)</f>
        <v>2.1241807809462183</v>
      </c>
      <c r="G1230" s="6">
        <f t="shared" si="24"/>
        <v>11.960744588718253</v>
      </c>
      <c r="H1230" s="6">
        <f t="shared" si="24"/>
        <v>3.4192898301664845</v>
      </c>
      <c r="I1230" s="6">
        <f t="shared" si="24"/>
        <v>23.92087418577411</v>
      </c>
      <c r="J1230" s="53">
        <f t="shared" si="24"/>
        <v>5.5434706111127063</v>
      </c>
      <c r="K1230" s="15">
        <f t="shared" si="2"/>
        <v>16.447953788153516</v>
      </c>
      <c r="L1230" s="15">
        <f t="shared" si="3"/>
        <v>16.448799544410718</v>
      </c>
      <c r="M1230" s="15">
        <f t="shared" si="4"/>
        <v>32.896753332564273</v>
      </c>
      <c r="N1230" s="59">
        <f t="shared" si="5"/>
        <v>-8.4575625720262337E-4</v>
      </c>
      <c r="O1230" s="15">
        <f>E1230/0.616561</f>
        <v>19.398128647539867</v>
      </c>
      <c r="P1230" s="15">
        <f>G1230/0.616561</f>
        <v>19.399126102231982</v>
      </c>
      <c r="Q1230" s="15">
        <f t="shared" si="13"/>
        <v>38.797254749771852</v>
      </c>
      <c r="R1230" s="27">
        <f t="shared" si="14"/>
        <v>-9.9745469211498516E-4</v>
      </c>
      <c r="S1230" s="5">
        <f t="shared" si="11"/>
        <v>0.24688242097700128</v>
      </c>
      <c r="T1230" s="5">
        <f t="shared" si="11"/>
        <v>0.11085286578448293</v>
      </c>
      <c r="U1230" s="5">
        <f t="shared" si="11"/>
        <v>0.58540047242534754</v>
      </c>
      <c r="V1230" s="5">
        <f t="shared" si="11"/>
        <v>0.40116930745156532</v>
      </c>
      <c r="W1230" s="5">
        <f t="shared" si="11"/>
        <v>0.34730161660086067</v>
      </c>
      <c r="X1230" s="5">
        <f t="shared" si="11"/>
        <v>0.20023030503783837</v>
      </c>
      <c r="Y1230" s="12">
        <f t="shared" si="7"/>
        <v>0.9999485824935177</v>
      </c>
    </row>
    <row r="1231" spans="1:25">
      <c r="A1231" s="7" t="s">
        <v>103</v>
      </c>
      <c r="B1231" t="s">
        <v>68</v>
      </c>
      <c r="E1231" s="6">
        <f>SUM(E147:E158)</f>
        <v>101.69203419660687</v>
      </c>
      <c r="F1231" s="6">
        <f t="shared" ref="F1231:J1231" si="25">SUM(F147:F158)</f>
        <v>22.550199519880987</v>
      </c>
      <c r="G1231" s="6">
        <f t="shared" si="25"/>
        <v>58.729879933451926</v>
      </c>
      <c r="H1231" s="6">
        <f t="shared" si="25"/>
        <v>9.7880480789126825</v>
      </c>
      <c r="I1231" s="6">
        <f t="shared" si="25"/>
        <v>160.42191413005878</v>
      </c>
      <c r="J1231" s="53">
        <f t="shared" si="25"/>
        <v>32.338247598793657</v>
      </c>
      <c r="K1231" s="15">
        <f t="shared" si="2"/>
        <v>139.85014673259559</v>
      </c>
      <c r="L1231" s="15">
        <f t="shared" si="3"/>
        <v>80.767214375922336</v>
      </c>
      <c r="M1231" s="15">
        <f t="shared" si="4"/>
        <v>220.61736110851788</v>
      </c>
      <c r="N1231" s="59">
        <f t="shared" si="5"/>
        <v>59.082932356673254</v>
      </c>
      <c r="O1231" s="15">
        <f>E1231/4.552402</f>
        <v>22.338105069940411</v>
      </c>
      <c r="P1231" s="15">
        <f>G1231/4.552402</f>
        <v>12.900855401928901</v>
      </c>
      <c r="Q1231" s="15">
        <f t="shared" si="13"/>
        <v>35.238960471869312</v>
      </c>
      <c r="R1231" s="27">
        <f t="shared" si="14"/>
        <v>9.4372496680115106</v>
      </c>
      <c r="S1231" s="5">
        <f t="shared" si="11"/>
        <v>2.0991390931678975</v>
      </c>
      <c r="T1231" s="5">
        <f t="shared" si="11"/>
        <v>1.1768086140376246</v>
      </c>
      <c r="U1231" s="5">
        <f t="shared" si="11"/>
        <v>2.8744447474411796</v>
      </c>
      <c r="V1231" s="5">
        <f t="shared" si="11"/>
        <v>1.1483859702319639</v>
      </c>
      <c r="W1231" s="5">
        <f t="shared" si="11"/>
        <v>2.3291285127325234</v>
      </c>
      <c r="X1231" s="5">
        <f t="shared" si="11"/>
        <v>1.1680583582630184</v>
      </c>
      <c r="Y1231" s="12">
        <f t="shared" si="7"/>
        <v>1.7315212343671786</v>
      </c>
    </row>
    <row r="1232" spans="1:25">
      <c r="A1232" s="7" t="s">
        <v>104</v>
      </c>
      <c r="B1232" t="s">
        <v>68</v>
      </c>
      <c r="E1232" s="6">
        <f>SUM(E159:E170)</f>
        <v>20.699348827444702</v>
      </c>
      <c r="F1232" s="6">
        <f t="shared" ref="F1232:J1232" si="26">SUM(F159:F170)</f>
        <v>4.6501456771910972</v>
      </c>
      <c r="G1232" s="6">
        <f t="shared" si="26"/>
        <v>10.194141936224103</v>
      </c>
      <c r="H1232" s="6">
        <f t="shared" si="26"/>
        <v>2.7558251902006385</v>
      </c>
      <c r="I1232" s="6">
        <f t="shared" si="26"/>
        <v>30.893490763668801</v>
      </c>
      <c r="J1232" s="53">
        <f t="shared" si="26"/>
        <v>7.4059708673917246</v>
      </c>
      <c r="K1232" s="15">
        <f t="shared" si="2"/>
        <v>28.46640834414454</v>
      </c>
      <c r="L1232" s="15">
        <f t="shared" si="3"/>
        <v>14.019310921026065</v>
      </c>
      <c r="M1232" s="15">
        <f t="shared" si="4"/>
        <v>42.485719265170601</v>
      </c>
      <c r="N1232" s="59">
        <f t="shared" si="5"/>
        <v>14.447097423118475</v>
      </c>
      <c r="O1232" s="15">
        <f>E1232/0.916829</f>
        <v>22.577109610892219</v>
      </c>
      <c r="P1232" s="15">
        <f>G1232/0.916829</f>
        <v>11.118913053823672</v>
      </c>
      <c r="Q1232" s="15">
        <f t="shared" si="13"/>
        <v>33.69602266471589</v>
      </c>
      <c r="R1232" s="27">
        <f t="shared" si="14"/>
        <v>11.458196557068547</v>
      </c>
      <c r="S1232" s="5">
        <f t="shared" si="11"/>
        <v>0.42727842618235351</v>
      </c>
      <c r="T1232" s="5">
        <f t="shared" si="11"/>
        <v>0.242673306931219</v>
      </c>
      <c r="U1232" s="5">
        <f t="shared" si="11"/>
        <v>0.49893678952608983</v>
      </c>
      <c r="V1232" s="5">
        <f t="shared" si="11"/>
        <v>0.32332809967049192</v>
      </c>
      <c r="W1232" s="5">
        <f t="shared" si="11"/>
        <v>0.44853541728197988</v>
      </c>
      <c r="X1232" s="5">
        <f t="shared" si="11"/>
        <v>0.26750386353749178</v>
      </c>
      <c r="Y1232" s="12">
        <f t="shared" si="7"/>
        <v>2.0305140890663047</v>
      </c>
    </row>
    <row r="1233" spans="1:25">
      <c r="A1233" s="7" t="s">
        <v>105</v>
      </c>
      <c r="B1233" t="s">
        <v>68</v>
      </c>
      <c r="E1233" s="6">
        <f>SUM(E171:E182)</f>
        <v>18.103952666158698</v>
      </c>
      <c r="F1233" s="6">
        <f t="shared" ref="F1233:J1233" si="27">SUM(F171:F182)</f>
        <v>4.7912877600779229</v>
      </c>
      <c r="G1233" s="6">
        <f t="shared" si="27"/>
        <v>10.152042674511245</v>
      </c>
      <c r="H1233" s="6">
        <f t="shared" si="27"/>
        <v>4.6152405088264992</v>
      </c>
      <c r="I1233" s="6">
        <f t="shared" si="27"/>
        <v>28.255995340669955</v>
      </c>
      <c r="J1233" s="53">
        <f t="shared" si="27"/>
        <v>9.4065282689044221</v>
      </c>
      <c r="K1233" s="15">
        <f t="shared" si="2"/>
        <v>24.897136307720139</v>
      </c>
      <c r="L1233" s="15">
        <f t="shared" si="3"/>
        <v>13.96141466617788</v>
      </c>
      <c r="M1233" s="15">
        <f t="shared" si="4"/>
        <v>38.858550973898033</v>
      </c>
      <c r="N1233" s="59">
        <f t="shared" si="5"/>
        <v>10.935721641542258</v>
      </c>
      <c r="O1233" s="15">
        <f>E1233/1.135509</f>
        <v>15.943469110468254</v>
      </c>
      <c r="P1233" s="15">
        <f>G1233/1.135509</f>
        <v>8.9405215410104582</v>
      </c>
      <c r="Q1233" s="15">
        <f t="shared" si="13"/>
        <v>24.883990651478712</v>
      </c>
      <c r="R1233" s="27">
        <f t="shared" si="14"/>
        <v>7.0029475694577954</v>
      </c>
      <c r="S1233" s="5">
        <f t="shared" si="11"/>
        <v>0.37370394920925815</v>
      </c>
      <c r="T1233" s="5">
        <f t="shared" si="11"/>
        <v>0.25003897209076636</v>
      </c>
      <c r="U1233" s="5">
        <f t="shared" si="11"/>
        <v>0.49687630512123837</v>
      </c>
      <c r="V1233" s="5">
        <f t="shared" si="11"/>
        <v>0.54148461540570481</v>
      </c>
      <c r="W1233" s="5">
        <f t="shared" si="11"/>
        <v>0.41024223380252228</v>
      </c>
      <c r="X1233" s="5">
        <f t="shared" si="11"/>
        <v>0.33976404977309421</v>
      </c>
      <c r="Y1233" s="12">
        <f t="shared" si="7"/>
        <v>1.7832817735894995</v>
      </c>
    </row>
    <row r="1234" spans="1:25">
      <c r="A1234" s="7" t="s">
        <v>106</v>
      </c>
      <c r="B1234" t="s">
        <v>68</v>
      </c>
      <c r="E1234" s="6">
        <f>SUM(E183:E194)</f>
        <v>5.0330578087449451</v>
      </c>
      <c r="F1234" s="6">
        <f t="shared" ref="F1234:J1234" si="28">SUM(F183:F194)</f>
        <v>1.4980024638240739</v>
      </c>
      <c r="G1234" s="6">
        <f t="shared" si="28"/>
        <v>0.88640154242577951</v>
      </c>
      <c r="H1234" s="6">
        <f t="shared" si="28"/>
        <v>0.37279936771158878</v>
      </c>
      <c r="I1234" s="6">
        <f t="shared" si="28"/>
        <v>5.9194593511707216</v>
      </c>
      <c r="J1234" s="53">
        <f t="shared" si="28"/>
        <v>1.8708018315356663</v>
      </c>
      <c r="K1234" s="15">
        <f t="shared" si="2"/>
        <v>6.921622510823001</v>
      </c>
      <c r="L1234" s="15">
        <f t="shared" si="3"/>
        <v>1.2190078284064905</v>
      </c>
      <c r="M1234" s="15">
        <f t="shared" si="4"/>
        <v>8.140630339229487</v>
      </c>
      <c r="N1234" s="59">
        <f t="shared" si="5"/>
        <v>5.7026146824165105</v>
      </c>
      <c r="O1234" s="15">
        <f>E1234/0.618754</f>
        <v>8.1341822578034968</v>
      </c>
      <c r="P1234" s="15">
        <f>G1234/0.618754</f>
        <v>1.4325588883882439</v>
      </c>
      <c r="Q1234" s="15">
        <f t="shared" si="13"/>
        <v>9.56674114619174</v>
      </c>
      <c r="R1234" s="27">
        <f t="shared" si="14"/>
        <v>6.7016233694152527</v>
      </c>
      <c r="S1234" s="5">
        <f t="shared" si="11"/>
        <v>0.10389297930735063</v>
      </c>
      <c r="T1234" s="5">
        <f t="shared" si="11"/>
        <v>7.8175015778621321E-2</v>
      </c>
      <c r="U1234" s="5">
        <f t="shared" si="11"/>
        <v>4.3383576820464051E-2</v>
      </c>
      <c r="V1234" s="5">
        <f t="shared" si="11"/>
        <v>4.3738808814565357E-2</v>
      </c>
      <c r="W1234" s="5">
        <f t="shared" si="11"/>
        <v>8.5943255505573982E-2</v>
      </c>
      <c r="X1234" s="5">
        <f t="shared" si="11"/>
        <v>6.7573411617409818E-2</v>
      </c>
      <c r="Y1234" s="12">
        <f t="shared" si="7"/>
        <v>5.6780788027186615</v>
      </c>
    </row>
    <row r="1235" spans="1:25">
      <c r="A1235" s="7" t="s">
        <v>107</v>
      </c>
      <c r="B1235" t="s">
        <v>68</v>
      </c>
      <c r="E1235" s="6">
        <f>SUM(E195:E206)</f>
        <v>10.995854203481152</v>
      </c>
      <c r="F1235" s="6">
        <f t="shared" ref="F1235:J1235" si="29">SUM(F195:F206)</f>
        <v>2.8785068002161927</v>
      </c>
      <c r="G1235" s="6">
        <f t="shared" si="29"/>
        <v>5.8196343374875292</v>
      </c>
      <c r="H1235" s="6">
        <f t="shared" si="29"/>
        <v>3.3017692752641143</v>
      </c>
      <c r="I1235" s="6">
        <f t="shared" si="29"/>
        <v>16.815488540968669</v>
      </c>
      <c r="J1235" s="53">
        <f t="shared" si="29"/>
        <v>6.1802760754803092</v>
      </c>
      <c r="K1235" s="15">
        <f t="shared" si="2"/>
        <v>15.12185134220058</v>
      </c>
      <c r="L1235" s="15">
        <f t="shared" si="3"/>
        <v>8.0033477789830556</v>
      </c>
      <c r="M1235" s="15">
        <f t="shared" si="4"/>
        <v>23.12519912118362</v>
      </c>
      <c r="N1235" s="59">
        <f t="shared" si="5"/>
        <v>7.1185035632175246</v>
      </c>
      <c r="O1235" s="15">
        <f>E1235/0.664607</f>
        <v>16.544896763773405</v>
      </c>
      <c r="P1235" s="15">
        <f>G1235/0.664607</f>
        <v>8.7565047275871759</v>
      </c>
      <c r="Q1235" s="15">
        <f t="shared" si="13"/>
        <v>25.301401491360579</v>
      </c>
      <c r="R1235" s="27">
        <f t="shared" si="14"/>
        <v>7.7883920361862291</v>
      </c>
      <c r="S1235" s="5">
        <f t="shared" si="11"/>
        <v>0.22697773334611893</v>
      </c>
      <c r="T1235" s="5">
        <f t="shared" si="11"/>
        <v>0.15021825394821042</v>
      </c>
      <c r="U1235" s="5">
        <f t="shared" si="11"/>
        <v>0.28483316111618917</v>
      </c>
      <c r="V1235" s="5">
        <f t="shared" si="11"/>
        <v>0.38738116957405405</v>
      </c>
      <c r="W1235" s="5">
        <f t="shared" si="11"/>
        <v>0.2441401726733205</v>
      </c>
      <c r="X1235" s="5">
        <f t="shared" si="11"/>
        <v>0.22323173524736803</v>
      </c>
      <c r="Y1235" s="12">
        <f t="shared" si="7"/>
        <v>1.8894407390255925</v>
      </c>
    </row>
    <row r="1236" spans="1:25">
      <c r="A1236" s="7" t="s">
        <v>108</v>
      </c>
      <c r="B1236" t="s">
        <v>68</v>
      </c>
      <c r="E1236" s="6">
        <f>SUM(E207:E218)</f>
        <v>35.277228197731198</v>
      </c>
      <c r="F1236" s="6">
        <f t="shared" ref="F1236:J1236" si="30">SUM(F207:F218)</f>
        <v>6.8062694634865544</v>
      </c>
      <c r="G1236" s="6">
        <f t="shared" si="30"/>
        <v>16.664990423017024</v>
      </c>
      <c r="H1236" s="6">
        <f t="shared" si="30"/>
        <v>7.1218363397300672</v>
      </c>
      <c r="I1236" s="6">
        <f t="shared" si="30"/>
        <v>51.94221862074825</v>
      </c>
      <c r="J1236" s="53">
        <f t="shared" si="30"/>
        <v>13.928105803216626</v>
      </c>
      <c r="K1236" s="15">
        <f t="shared" si="2"/>
        <v>48.514375572758304</v>
      </c>
      <c r="L1236" s="15">
        <f t="shared" si="3"/>
        <v>22.918229282839889</v>
      </c>
      <c r="M1236" s="15">
        <f t="shared" si="4"/>
        <v>71.432604855598228</v>
      </c>
      <c r="N1236" s="59">
        <f t="shared" si="5"/>
        <v>25.596146289918416</v>
      </c>
      <c r="O1236" s="15">
        <f>E1236/1.758038</f>
        <v>20.066248964886537</v>
      </c>
      <c r="P1236" s="15">
        <f>G1236/1.758038</f>
        <v>9.4793118368414238</v>
      </c>
      <c r="Q1236" s="15">
        <f t="shared" si="13"/>
        <v>29.545560801727959</v>
      </c>
      <c r="R1236" s="27">
        <f t="shared" si="14"/>
        <v>10.586937128045113</v>
      </c>
      <c r="S1236" s="5">
        <f t="shared" si="11"/>
        <v>0.7281967500551122</v>
      </c>
      <c r="T1236" s="5">
        <f t="shared" si="11"/>
        <v>0.355193155920001</v>
      </c>
      <c r="U1236" s="5">
        <f t="shared" si="11"/>
        <v>0.81564263781704116</v>
      </c>
      <c r="V1236" s="5">
        <f t="shared" si="11"/>
        <v>0.83557179826835337</v>
      </c>
      <c r="W1236" s="5">
        <f t="shared" si="11"/>
        <v>0.75413700840203679</v>
      </c>
      <c r="X1236" s="5">
        <f t="shared" si="11"/>
        <v>0.50308354985895165</v>
      </c>
      <c r="Y1236" s="12">
        <f t="shared" si="7"/>
        <v>2.1168465929033893</v>
      </c>
    </row>
    <row r="1237" spans="1:25">
      <c r="A1237" s="7" t="s">
        <v>109</v>
      </c>
      <c r="B1237" t="s">
        <v>68</v>
      </c>
      <c r="E1237" s="6">
        <f>SUM(E219:E230)</f>
        <v>11.795263046701542</v>
      </c>
      <c r="F1237" s="6">
        <f t="shared" ref="F1237:J1237" si="31">SUM(F219:F230)</f>
        <v>2.3755906664444644</v>
      </c>
      <c r="G1237" s="6">
        <f t="shared" si="31"/>
        <v>5.6234972019149252</v>
      </c>
      <c r="H1237" s="6">
        <f t="shared" si="31"/>
        <v>2.0667251903815043</v>
      </c>
      <c r="I1237" s="6">
        <f t="shared" si="31"/>
        <v>17.418760248616469</v>
      </c>
      <c r="J1237" s="53">
        <f t="shared" si="31"/>
        <v>4.4423158568259717</v>
      </c>
      <c r="K1237" s="15">
        <f t="shared" si="2"/>
        <v>16.221224020768126</v>
      </c>
      <c r="L1237" s="15">
        <f t="shared" si="3"/>
        <v>7.7336136999448879</v>
      </c>
      <c r="M1237" s="15">
        <f t="shared" si="4"/>
        <v>23.954837720713016</v>
      </c>
      <c r="N1237" s="59">
        <f t="shared" si="5"/>
        <v>8.4876103208232383</v>
      </c>
      <c r="O1237" s="15">
        <f>E1237/0.528143</f>
        <v>22.333464699336243</v>
      </c>
      <c r="P1237" s="15">
        <f>G1237/0.528143</f>
        <v>10.647679135981969</v>
      </c>
      <c r="Q1237" s="15">
        <f t="shared" si="13"/>
        <v>32.981143835318214</v>
      </c>
      <c r="R1237" s="27">
        <f t="shared" si="14"/>
        <v>11.685785563354274</v>
      </c>
      <c r="S1237" s="5">
        <f t="shared" si="11"/>
        <v>0.24347922598991581</v>
      </c>
      <c r="T1237" s="5">
        <f t="shared" si="11"/>
        <v>0.12397298557090468</v>
      </c>
      <c r="U1237" s="5">
        <f t="shared" si="11"/>
        <v>0.2752335269987064</v>
      </c>
      <c r="V1237" s="5">
        <f t="shared" si="11"/>
        <v>0.24247921483674972</v>
      </c>
      <c r="W1237" s="5">
        <f t="shared" si="11"/>
        <v>0.25289893448480333</v>
      </c>
      <c r="X1237" s="5">
        <f t="shared" si="11"/>
        <v>0.16045656619944626</v>
      </c>
      <c r="Y1237" s="12">
        <f t="shared" si="7"/>
        <v>2.0974960283940383</v>
      </c>
    </row>
    <row r="1238" spans="1:25">
      <c r="A1238" s="7" t="s">
        <v>110</v>
      </c>
      <c r="B1238" t="s">
        <v>68</v>
      </c>
      <c r="E1238" s="6">
        <f>SUM(E231:E242)</f>
        <v>209.50306009085938</v>
      </c>
      <c r="F1238" s="6">
        <f t="shared" ref="F1238:J1238" si="32">SUM(F231:F242)</f>
        <v>98.158662645596024</v>
      </c>
      <c r="G1238" s="6">
        <f t="shared" si="32"/>
        <v>86.309809183914723</v>
      </c>
      <c r="H1238" s="6">
        <f t="shared" si="32"/>
        <v>41.105375018742947</v>
      </c>
      <c r="I1238" s="6">
        <f t="shared" si="32"/>
        <v>295.81286927477419</v>
      </c>
      <c r="J1238" s="53">
        <f t="shared" si="32"/>
        <v>139.26403766433904</v>
      </c>
      <c r="K1238" s="15">
        <f t="shared" si="2"/>
        <v>288.11532708637748</v>
      </c>
      <c r="L1238" s="15">
        <f t="shared" si="3"/>
        <v>118.69601758084951</v>
      </c>
      <c r="M1238" s="15">
        <f t="shared" si="4"/>
        <v>406.8113446672271</v>
      </c>
      <c r="N1238" s="59">
        <f t="shared" si="5"/>
        <v>169.41930950552796</v>
      </c>
      <c r="O1238" s="15">
        <f>E1238/9.461105</f>
        <v>22.143614312583932</v>
      </c>
      <c r="P1238" s="15">
        <f>G1238/9.461105</f>
        <v>9.1225928878196285</v>
      </c>
      <c r="Q1238" s="15">
        <f t="shared" si="13"/>
        <v>31.26620720040356</v>
      </c>
      <c r="R1238" s="27">
        <f t="shared" si="14"/>
        <v>13.021021424764303</v>
      </c>
      <c r="S1238" s="5">
        <f t="shared" si="11"/>
        <v>4.3245871424381441</v>
      </c>
      <c r="T1238" s="5">
        <f t="shared" si="11"/>
        <v>5.1225249533561668</v>
      </c>
      <c r="U1238" s="5">
        <f t="shared" si="11"/>
        <v>4.2243024835479543</v>
      </c>
      <c r="V1238" s="5">
        <f t="shared" si="11"/>
        <v>4.8227016859822847</v>
      </c>
      <c r="W1238" s="5">
        <f t="shared" si="11"/>
        <v>4.2948383454801178</v>
      </c>
      <c r="X1238" s="5">
        <f t="shared" si="11"/>
        <v>5.0302207224535938</v>
      </c>
      <c r="Y1238" s="12">
        <f t="shared" si="7"/>
        <v>2.4273377739074387</v>
      </c>
    </row>
    <row r="1239" spans="1:25">
      <c r="A1239" s="7" t="s">
        <v>111</v>
      </c>
      <c r="B1239" t="s">
        <v>68</v>
      </c>
      <c r="E1239" s="6">
        <f>SUM(E243:E254)</f>
        <v>41.261525582986323</v>
      </c>
      <c r="F1239" s="6">
        <f t="shared" ref="F1239:J1239" si="33">SUM(F243:F254)</f>
        <v>9.3647878933045874</v>
      </c>
      <c r="G1239" s="6">
        <f t="shared" si="33"/>
        <v>22.499682450098671</v>
      </c>
      <c r="H1239" s="6">
        <f t="shared" si="33"/>
        <v>13.099263473631629</v>
      </c>
      <c r="I1239" s="6">
        <f t="shared" si="33"/>
        <v>63.761208033085097</v>
      </c>
      <c r="J1239" s="53">
        <f t="shared" si="33"/>
        <v>22.464051366936243</v>
      </c>
      <c r="K1239" s="15">
        <f t="shared" si="2"/>
        <v>56.744173255843123</v>
      </c>
      <c r="L1239" s="15">
        <f t="shared" si="3"/>
        <v>30.942284879459084</v>
      </c>
      <c r="M1239" s="15">
        <f t="shared" si="4"/>
        <v>87.686458135302345</v>
      </c>
      <c r="N1239" s="59">
        <f t="shared" si="5"/>
        <v>25.801888376384039</v>
      </c>
      <c r="O1239" s="15">
        <f>E1239/2.130151</f>
        <v>19.370235059855531</v>
      </c>
      <c r="P1239" s="15">
        <f>G1239/2.130151</f>
        <v>10.562482401528657</v>
      </c>
      <c r="Q1239" s="15">
        <f t="shared" si="13"/>
        <v>29.932717461384186</v>
      </c>
      <c r="R1239" s="27">
        <f t="shared" si="14"/>
        <v>8.8077526583268746</v>
      </c>
      <c r="S1239" s="5">
        <f t="shared" si="11"/>
        <v>0.85172533010342644</v>
      </c>
      <c r="T1239" s="5">
        <f t="shared" si="11"/>
        <v>0.48871244140256997</v>
      </c>
      <c r="U1239" s="5">
        <f t="shared" si="11"/>
        <v>1.1012127746738831</v>
      </c>
      <c r="V1239" s="5">
        <f t="shared" si="11"/>
        <v>1.5368754088876171</v>
      </c>
      <c r="W1239" s="5">
        <f t="shared" si="11"/>
        <v>0.92573417068025166</v>
      </c>
      <c r="X1239" s="5">
        <f t="shared" si="11"/>
        <v>0.81140212930333588</v>
      </c>
      <c r="Y1239" s="12">
        <f t="shared" si="7"/>
        <v>1.8338714634972715</v>
      </c>
    </row>
    <row r="1240" spans="1:25">
      <c r="A1240" s="7" t="s">
        <v>112</v>
      </c>
      <c r="B1240" t="s">
        <v>68</v>
      </c>
      <c r="E1240" s="6">
        <f>SUM(E255:E266)</f>
        <v>42.972916721127419</v>
      </c>
      <c r="F1240" s="6">
        <f t="shared" ref="F1240:J1240" si="34">SUM(F255:F266)</f>
        <v>9.5081891123822189</v>
      </c>
      <c r="G1240" s="6">
        <f t="shared" si="34"/>
        <v>26.192173351465549</v>
      </c>
      <c r="H1240" s="6">
        <f t="shared" si="34"/>
        <v>11.157862187886444</v>
      </c>
      <c r="I1240" s="6">
        <f t="shared" si="34"/>
        <v>69.165090072592946</v>
      </c>
      <c r="J1240" s="53">
        <f t="shared" si="34"/>
        <v>20.666051300268659</v>
      </c>
      <c r="K1240" s="15">
        <f t="shared" si="2"/>
        <v>59.097733234033448</v>
      </c>
      <c r="L1240" s="15">
        <f t="shared" si="3"/>
        <v>36.020316786722894</v>
      </c>
      <c r="M1240" s="15">
        <f t="shared" si="4"/>
        <v>95.118050020756314</v>
      </c>
      <c r="N1240" s="59">
        <f t="shared" si="5"/>
        <v>23.077416447310554</v>
      </c>
      <c r="O1240" s="15">
        <f>E1240/2.07724</f>
        <v>20.687506846164823</v>
      </c>
      <c r="P1240" s="15">
        <f>G1240/2.07724</f>
        <v>12.609122369810684</v>
      </c>
      <c r="Q1240" s="15">
        <f t="shared" si="13"/>
        <v>33.296629215975507</v>
      </c>
      <c r="R1240" s="27">
        <f t="shared" si="14"/>
        <v>8.0783844763541381</v>
      </c>
      <c r="S1240" s="5">
        <f t="shared" si="11"/>
        <v>0.88705207000153496</v>
      </c>
      <c r="T1240" s="5">
        <f t="shared" si="11"/>
        <v>0.49619600223427229</v>
      </c>
      <c r="U1240" s="5">
        <f t="shared" si="11"/>
        <v>1.2819361319910643</v>
      </c>
      <c r="V1240" s="5">
        <f t="shared" si="11"/>
        <v>1.3090998625104755</v>
      </c>
      <c r="W1240" s="5">
        <f t="shared" si="11"/>
        <v>1.0041918789423336</v>
      </c>
      <c r="X1240" s="5">
        <f t="shared" si="11"/>
        <v>0.74645831935777529</v>
      </c>
      <c r="Y1240" s="12">
        <f t="shared" si="7"/>
        <v>1.6406777759327453</v>
      </c>
    </row>
    <row r="1241" spans="1:25">
      <c r="A1241" s="7" t="s">
        <v>113</v>
      </c>
      <c r="B1241" t="s">
        <v>68</v>
      </c>
      <c r="E1241" s="6">
        <f>SUM(E267:E278)</f>
        <v>15.81323439120014</v>
      </c>
      <c r="F1241" s="6">
        <f t="shared" ref="F1241:J1241" si="35">SUM(F267:F278)</f>
        <v>3.6125098620329239</v>
      </c>
      <c r="G1241" s="6">
        <f t="shared" si="35"/>
        <v>6.7083743224945014</v>
      </c>
      <c r="H1241" s="6">
        <f t="shared" si="35"/>
        <v>2.4453876956017448</v>
      </c>
      <c r="I1241" s="6">
        <f t="shared" si="35"/>
        <v>22.521608713694686</v>
      </c>
      <c r="J1241" s="53">
        <f t="shared" si="35"/>
        <v>6.0578975576346634</v>
      </c>
      <c r="K1241" s="15">
        <f t="shared" si="2"/>
        <v>21.746867071718547</v>
      </c>
      <c r="L1241" s="15">
        <f t="shared" si="3"/>
        <v>9.2255715086220196</v>
      </c>
      <c r="M1241" s="15">
        <f t="shared" si="4"/>
        <v>30.972438580340626</v>
      </c>
      <c r="N1241" s="59">
        <f t="shared" si="5"/>
        <v>12.521295563096528</v>
      </c>
      <c r="O1241" s="15">
        <f>E1241/0.645613</f>
        <v>24.493364277361422</v>
      </c>
      <c r="P1241" s="15">
        <f>G1241/0.645613</f>
        <v>10.390705147657345</v>
      </c>
      <c r="Q1241" s="15">
        <f t="shared" si="13"/>
        <v>34.884069425018765</v>
      </c>
      <c r="R1241" s="27">
        <f t="shared" si="14"/>
        <v>14.102659129704078</v>
      </c>
      <c r="S1241" s="5">
        <f t="shared" si="11"/>
        <v>0.32641866948810488</v>
      </c>
      <c r="T1241" s="5">
        <f t="shared" si="11"/>
        <v>0.18852306473777278</v>
      </c>
      <c r="U1241" s="5">
        <f t="shared" si="11"/>
        <v>0.32833118945608963</v>
      </c>
      <c r="V1241" s="5">
        <f t="shared" si="11"/>
        <v>0.28690591819394434</v>
      </c>
      <c r="W1241" s="5">
        <f t="shared" si="11"/>
        <v>0.32698600619578783</v>
      </c>
      <c r="X1241" s="5">
        <f t="shared" si="11"/>
        <v>0.21881141994720379</v>
      </c>
      <c r="Y1241" s="12">
        <f t="shared" si="7"/>
        <v>2.3572379284464269</v>
      </c>
    </row>
    <row r="1242" spans="1:25">
      <c r="A1242" s="7" t="s">
        <v>114</v>
      </c>
      <c r="B1242" t="s">
        <v>68</v>
      </c>
      <c r="E1242" s="6">
        <f>SUM(E279:E290)</f>
        <v>12.947974479773903</v>
      </c>
      <c r="F1242" s="6">
        <f t="shared" ref="F1242:J1242" si="36">SUM(F279:F290)</f>
        <v>3.6097432550354989</v>
      </c>
      <c r="G1242" s="6">
        <f t="shared" si="36"/>
        <v>9.0901558218456007</v>
      </c>
      <c r="H1242" s="6">
        <f t="shared" si="36"/>
        <v>5.9226333082244702</v>
      </c>
      <c r="I1242" s="6">
        <f t="shared" si="36"/>
        <v>22.0381303016195</v>
      </c>
      <c r="J1242" s="53">
        <f t="shared" si="36"/>
        <v>9.5323765632599624</v>
      </c>
      <c r="K1242" s="15">
        <f t="shared" si="2"/>
        <v>17.806469751459677</v>
      </c>
      <c r="L1242" s="15">
        <f t="shared" si="3"/>
        <v>12.50107381124335</v>
      </c>
      <c r="M1242" s="15">
        <f t="shared" si="4"/>
        <v>30.307543562703021</v>
      </c>
      <c r="N1242" s="59">
        <f t="shared" si="5"/>
        <v>5.3053959402163269</v>
      </c>
      <c r="O1242" s="15">
        <f>E1242/0.767598</f>
        <v>16.868171203903479</v>
      </c>
      <c r="P1242" s="15">
        <f>G1242/0.767598</f>
        <v>11.842339117409894</v>
      </c>
      <c r="Q1242" s="15">
        <f t="shared" si="13"/>
        <v>28.710510321313372</v>
      </c>
      <c r="R1242" s="27">
        <f t="shared" si="14"/>
        <v>5.025832086493585</v>
      </c>
      <c r="S1242" s="5">
        <f t="shared" si="11"/>
        <v>0.2672736328126335</v>
      </c>
      <c r="T1242" s="5">
        <f t="shared" si="11"/>
        <v>0.18837868610629521</v>
      </c>
      <c r="U1242" s="5">
        <f t="shared" si="11"/>
        <v>0.44490386639872992</v>
      </c>
      <c r="V1242" s="5">
        <f t="shared" si="11"/>
        <v>0.69487490694355625</v>
      </c>
      <c r="W1242" s="5">
        <f t="shared" si="11"/>
        <v>0.31996649542033351</v>
      </c>
      <c r="X1242" s="5">
        <f t="shared" si="11"/>
        <v>0.3443096934925336</v>
      </c>
      <c r="Y1242" s="12">
        <f t="shared" si="7"/>
        <v>1.4243952175888046</v>
      </c>
    </row>
    <row r="1243" spans="1:25">
      <c r="A1243" s="7" t="s">
        <v>115</v>
      </c>
      <c r="B1243" t="s">
        <v>68</v>
      </c>
      <c r="E1243" s="6">
        <f>SUM(E291:E302)</f>
        <v>38.687952380371286</v>
      </c>
      <c r="F1243" s="6">
        <f t="shared" ref="F1243:J1243" si="37">SUM(F291:F302)</f>
        <v>8.3159460336021596</v>
      </c>
      <c r="G1243" s="6">
        <f t="shared" si="37"/>
        <v>12.985672143584207</v>
      </c>
      <c r="H1243" s="6">
        <f t="shared" si="37"/>
        <v>4.847081979048995</v>
      </c>
      <c r="I1243" s="6">
        <f t="shared" si="37"/>
        <v>51.673624523955453</v>
      </c>
      <c r="J1243" s="53">
        <f t="shared" si="37"/>
        <v>13.163028012651157</v>
      </c>
      <c r="K1243" s="15">
        <f t="shared" si="2"/>
        <v>53.204912852054306</v>
      </c>
      <c r="L1243" s="15">
        <f t="shared" si="3"/>
        <v>17.858312787711213</v>
      </c>
      <c r="M1243" s="15">
        <f t="shared" si="4"/>
        <v>71.063225639765463</v>
      </c>
      <c r="N1243" s="59">
        <f t="shared" si="5"/>
        <v>35.346600064343093</v>
      </c>
      <c r="O1243" s="15">
        <f>E1243/1.836536</f>
        <v>21.065719583156163</v>
      </c>
      <c r="P1243" s="15">
        <f>G1243/1.836536</f>
        <v>7.0707419531031288</v>
      </c>
      <c r="Q1243" s="15">
        <f t="shared" si="13"/>
        <v>28.13646153625929</v>
      </c>
      <c r="R1243" s="27">
        <f t="shared" si="14"/>
        <v>13.994977630053034</v>
      </c>
      <c r="S1243" s="5">
        <f t="shared" si="11"/>
        <v>0.79860132524485539</v>
      </c>
      <c r="T1243" s="5">
        <f t="shared" si="11"/>
        <v>0.43397739862953943</v>
      </c>
      <c r="U1243" s="5">
        <f t="shared" si="11"/>
        <v>0.63556399446779777</v>
      </c>
      <c r="V1243" s="5">
        <f t="shared" si="11"/>
        <v>0.56868549239108246</v>
      </c>
      <c r="W1243" s="5">
        <f t="shared" si="11"/>
        <v>0.75023735309257222</v>
      </c>
      <c r="X1243" s="5">
        <f t="shared" si="11"/>
        <v>0.4754489198357485</v>
      </c>
      <c r="Y1243" s="12">
        <f t="shared" si="7"/>
        <v>2.979279928878054</v>
      </c>
    </row>
    <row r="1244" spans="1:25">
      <c r="A1244" s="7" t="s">
        <v>116</v>
      </c>
      <c r="B1244" t="s">
        <v>68</v>
      </c>
      <c r="E1244" s="6">
        <f>SUM(E303:E314)</f>
        <v>194.69117772613677</v>
      </c>
      <c r="F1244" s="6">
        <f t="shared" ref="F1244:J1244" si="38">SUM(F303:F314)</f>
        <v>45.059506995558756</v>
      </c>
      <c r="G1244" s="6">
        <f t="shared" si="38"/>
        <v>83.139692921889235</v>
      </c>
      <c r="H1244" s="6">
        <f t="shared" si="38"/>
        <v>21.323197441459527</v>
      </c>
      <c r="I1244" s="6">
        <f t="shared" si="38"/>
        <v>277.83087064802606</v>
      </c>
      <c r="J1244" s="53">
        <f t="shared" si="38"/>
        <v>66.382704437018262</v>
      </c>
      <c r="K1244" s="15">
        <f t="shared" si="2"/>
        <v>267.74555143524276</v>
      </c>
      <c r="L1244" s="15">
        <f t="shared" si="3"/>
        <v>114.33637203037783</v>
      </c>
      <c r="M1244" s="15">
        <f t="shared" si="4"/>
        <v>382.08192346562066</v>
      </c>
      <c r="N1244" s="59">
        <f t="shared" si="5"/>
        <v>153.40917940486491</v>
      </c>
      <c r="O1244" s="15">
        <f>E1244/6.371773</f>
        <v>30.555259537045146</v>
      </c>
      <c r="P1244" s="15">
        <f>G1244/6.371773</f>
        <v>13.048125368227844</v>
      </c>
      <c r="Q1244" s="15">
        <f t="shared" si="13"/>
        <v>43.603384905272989</v>
      </c>
      <c r="R1244" s="27">
        <f t="shared" si="14"/>
        <v>17.507134168817302</v>
      </c>
      <c r="S1244" s="5">
        <f t="shared" si="11"/>
        <v>4.0188385008574166</v>
      </c>
      <c r="T1244" s="5">
        <f t="shared" si="11"/>
        <v>2.3514832287808516</v>
      </c>
      <c r="U1244" s="5">
        <f t="shared" si="11"/>
        <v>4.0691459593309398</v>
      </c>
      <c r="V1244" s="5">
        <f t="shared" si="11"/>
        <v>2.5017511749879375</v>
      </c>
      <c r="W1244" s="5">
        <f t="shared" si="11"/>
        <v>4.0337618837972027</v>
      </c>
      <c r="X1244" s="5">
        <f t="shared" si="11"/>
        <v>2.397745039364942</v>
      </c>
      <c r="Y1244" s="12">
        <f t="shared" si="7"/>
        <v>2.3417355884276785</v>
      </c>
    </row>
    <row r="1245" spans="1:25">
      <c r="A1245" s="7" t="s">
        <v>117</v>
      </c>
      <c r="B1245" t="s">
        <v>68</v>
      </c>
      <c r="E1245" s="6">
        <f>SUM(E315:E326)</f>
        <v>15.150146428552274</v>
      </c>
      <c r="F1245" s="6">
        <f t="shared" ref="F1245:J1245" si="39">SUM(F315:F326)</f>
        <v>3.0244333646270838</v>
      </c>
      <c r="G1245" s="6">
        <f t="shared" si="39"/>
        <v>7.0859103007003634</v>
      </c>
      <c r="H1245" s="6">
        <f t="shared" si="39"/>
        <v>2.4834887890757078</v>
      </c>
      <c r="I1245" s="6">
        <f t="shared" si="39"/>
        <v>22.236056729252628</v>
      </c>
      <c r="J1245" s="53">
        <f t="shared" si="39"/>
        <v>5.50792215370278</v>
      </c>
      <c r="K1245" s="15">
        <f t="shared" si="2"/>
        <v>20.834967239981125</v>
      </c>
      <c r="L1245" s="15">
        <f t="shared" si="3"/>
        <v>9.744771093585042</v>
      </c>
      <c r="M1245" s="15">
        <f t="shared" si="4"/>
        <v>30.579738333566155</v>
      </c>
      <c r="N1245" s="59">
        <f t="shared" si="5"/>
        <v>11.090196146396083</v>
      </c>
      <c r="O1245" s="15">
        <f>E1245/0.841502</f>
        <v>18.003696281829722</v>
      </c>
      <c r="P1245" s="15">
        <f>G1245/0.841502</f>
        <v>8.4205507541281701</v>
      </c>
      <c r="Q1245" s="15">
        <f t="shared" si="13"/>
        <v>26.42424703595789</v>
      </c>
      <c r="R1245" s="27">
        <f t="shared" si="14"/>
        <v>9.5831455277015518</v>
      </c>
      <c r="S1245" s="5">
        <f t="shared" si="11"/>
        <v>0.31273112871266784</v>
      </c>
      <c r="T1245" s="5">
        <f t="shared" si="11"/>
        <v>0.15783360288843831</v>
      </c>
      <c r="U1245" s="5">
        <f t="shared" si="11"/>
        <v>0.34680911433442374</v>
      </c>
      <c r="V1245" s="5">
        <f t="shared" si="11"/>
        <v>0.29137614155648184</v>
      </c>
      <c r="W1245" s="5">
        <f t="shared" si="11"/>
        <v>0.3228401432540694</v>
      </c>
      <c r="X1245" s="5">
        <f t="shared" si="11"/>
        <v>0.19894629381632217</v>
      </c>
      <c r="Y1245" s="12">
        <f t="shared" si="7"/>
        <v>2.1380663578333543</v>
      </c>
    </row>
    <row r="1246" spans="1:25">
      <c r="A1246" s="7" t="s">
        <v>118</v>
      </c>
      <c r="B1246" t="s">
        <v>68</v>
      </c>
      <c r="E1246" s="6">
        <f>SUM(E327:E338)</f>
        <v>64.398152743913045</v>
      </c>
      <c r="F1246" s="6">
        <f t="shared" ref="F1246:J1246" si="40">SUM(F327:F338)</f>
        <v>21.553688413888338</v>
      </c>
      <c r="G1246" s="6">
        <f t="shared" si="40"/>
        <v>11.768256817585314</v>
      </c>
      <c r="H1246" s="6">
        <f t="shared" si="40"/>
        <v>9.6549042026041541</v>
      </c>
      <c r="I1246" s="6">
        <f t="shared" si="40"/>
        <v>76.166409561498369</v>
      </c>
      <c r="J1246" s="53">
        <f t="shared" si="40"/>
        <v>31.208592616492449</v>
      </c>
      <c r="K1246" s="15">
        <f t="shared" si="2"/>
        <v>88.562404928712155</v>
      </c>
      <c r="L1246" s="15">
        <f t="shared" si="3"/>
        <v>16.184084188386599</v>
      </c>
      <c r="M1246" s="15">
        <f t="shared" si="4"/>
        <v>104.74648911709878</v>
      </c>
      <c r="N1246" s="59">
        <f t="shared" si="5"/>
        <v>72.378320740325563</v>
      </c>
      <c r="O1246" s="15">
        <f>E1246/2.543482</f>
        <v>25.31889462709508</v>
      </c>
      <c r="P1246" s="15">
        <f>G1246/2.543482</f>
        <v>4.6268292119170944</v>
      </c>
      <c r="Q1246" s="15">
        <f t="shared" si="13"/>
        <v>29.945723839012174</v>
      </c>
      <c r="R1246" s="27">
        <f t="shared" si="14"/>
        <v>20.692065415177986</v>
      </c>
      <c r="S1246" s="5">
        <f t="shared" si="11"/>
        <v>1.3293143462072265</v>
      </c>
      <c r="T1246" s="5">
        <f t="shared" si="11"/>
        <v>1.1248045130325572</v>
      </c>
      <c r="U1246" s="5">
        <f t="shared" si="11"/>
        <v>0.5759794509060342</v>
      </c>
      <c r="V1246" s="5">
        <f t="shared" si="11"/>
        <v>1.1327648210158681</v>
      </c>
      <c r="W1246" s="5">
        <f t="shared" si="11"/>
        <v>1.1058424105220714</v>
      </c>
      <c r="X1246" s="5">
        <f t="shared" si="11"/>
        <v>1.1272551904352228</v>
      </c>
      <c r="Y1246" s="12">
        <f t="shared" si="7"/>
        <v>5.4721913144929708</v>
      </c>
    </row>
    <row r="1247" spans="1:25">
      <c r="A1247" s="7" t="s">
        <v>119</v>
      </c>
      <c r="B1247" t="s">
        <v>68</v>
      </c>
      <c r="E1247" s="6">
        <f>SUM(E339:E350)</f>
        <v>11.172142444413542</v>
      </c>
      <c r="F1247" s="6">
        <f t="shared" ref="F1247:J1247" si="41">SUM(F339:F350)</f>
        <v>1.950601846089536</v>
      </c>
      <c r="G1247" s="6">
        <f t="shared" si="41"/>
        <v>3.8792774882537793</v>
      </c>
      <c r="H1247" s="6">
        <f t="shared" si="41"/>
        <v>2.0531772608295316</v>
      </c>
      <c r="I1247" s="6">
        <f t="shared" si="41"/>
        <v>15.051419932667329</v>
      </c>
      <c r="J1247" s="53">
        <f t="shared" si="41"/>
        <v>4.0037791069190725</v>
      </c>
      <c r="K1247" s="15">
        <f t="shared" si="2"/>
        <v>15.3642885847673</v>
      </c>
      <c r="L1247" s="15">
        <f t="shared" si="3"/>
        <v>5.3349068118734504</v>
      </c>
      <c r="M1247" s="15">
        <f t="shared" si="4"/>
        <v>20.699195396640761</v>
      </c>
      <c r="N1247" s="59">
        <f t="shared" si="5"/>
        <v>10.029381772893849</v>
      </c>
      <c r="O1247" s="15">
        <f>E1247/0.569633</f>
        <v>19.612877843126263</v>
      </c>
      <c r="P1247" s="15">
        <f>G1247/0.569633</f>
        <v>6.810134750363444</v>
      </c>
      <c r="Q1247" s="15">
        <f t="shared" si="13"/>
        <v>26.423012593489709</v>
      </c>
      <c r="R1247" s="27">
        <f t="shared" si="14"/>
        <v>12.802743092762819</v>
      </c>
      <c r="S1247" s="5">
        <f t="shared" si="11"/>
        <v>0.23061669623176181</v>
      </c>
      <c r="T1247" s="5">
        <f t="shared" si="11"/>
        <v>0.10179444545544197</v>
      </c>
      <c r="U1247" s="5">
        <f t="shared" si="11"/>
        <v>0.18986534303514771</v>
      </c>
      <c r="V1247" s="5">
        <f t="shared" si="11"/>
        <v>0.24088969953219222</v>
      </c>
      <c r="W1247" s="5">
        <f t="shared" si="11"/>
        <v>0.2185280702601804</v>
      </c>
      <c r="X1247" s="5">
        <f t="shared" si="11"/>
        <v>0.14461660719828623</v>
      </c>
      <c r="Y1247" s="12">
        <f t="shared" si="7"/>
        <v>2.8799544446722676</v>
      </c>
    </row>
    <row r="1248" spans="1:25">
      <c r="A1248" s="7" t="s">
        <v>120</v>
      </c>
      <c r="B1248" t="s">
        <v>68</v>
      </c>
      <c r="E1248" s="6">
        <f>SUM(E351:E362)</f>
        <v>99.227511645362696</v>
      </c>
      <c r="F1248" s="6">
        <f t="shared" ref="F1248:J1248" si="42">SUM(F351:F362)</f>
        <v>25.19614059450646</v>
      </c>
      <c r="G1248" s="6">
        <f t="shared" si="42"/>
        <v>44.641622675194064</v>
      </c>
      <c r="H1248" s="6">
        <f t="shared" si="42"/>
        <v>12.860659587785678</v>
      </c>
      <c r="I1248" s="6">
        <f t="shared" si="42"/>
        <v>143.86913432055673</v>
      </c>
      <c r="J1248" s="53">
        <f t="shared" si="42"/>
        <v>38.056800182292136</v>
      </c>
      <c r="K1248" s="15">
        <f t="shared" si="2"/>
        <v>136.46085628187129</v>
      </c>
      <c r="L1248" s="15">
        <f t="shared" si="3"/>
        <v>61.392591178153154</v>
      </c>
      <c r="M1248" s="15">
        <f t="shared" si="4"/>
        <v>197.8534474600244</v>
      </c>
      <c r="N1248" s="59">
        <f t="shared" si="5"/>
        <v>75.068265103718133</v>
      </c>
      <c r="O1248" s="15">
        <f>E1248/4.29625</f>
        <v>23.096307627666619</v>
      </c>
      <c r="P1248" s="15">
        <f>G1248/4.29625</f>
        <v>10.390834489425444</v>
      </c>
      <c r="Q1248" s="15">
        <f t="shared" si="13"/>
        <v>33.487142117092063</v>
      </c>
      <c r="R1248" s="27">
        <f t="shared" si="14"/>
        <v>12.705473138241175</v>
      </c>
      <c r="S1248" s="5">
        <f t="shared" si="11"/>
        <v>2.0482661248554677</v>
      </c>
      <c r="T1248" s="5">
        <f t="shared" si="11"/>
        <v>1.3148901527889791</v>
      </c>
      <c r="U1248" s="5">
        <f t="shared" si="11"/>
        <v>2.184916399648094</v>
      </c>
      <c r="V1248" s="5">
        <f t="shared" si="11"/>
        <v>1.5088811292580919</v>
      </c>
      <c r="W1248" s="5">
        <f t="shared" si="11"/>
        <v>2.088802547116392</v>
      </c>
      <c r="X1248" s="5">
        <f t="shared" si="11"/>
        <v>1.3746126287724429</v>
      </c>
      <c r="Y1248" s="12">
        <f t="shared" si="7"/>
        <v>2.2227577247208865</v>
      </c>
    </row>
    <row r="1249" spans="1:25">
      <c r="A1249" s="7" t="s">
        <v>0</v>
      </c>
      <c r="B1249" t="s">
        <v>68</v>
      </c>
      <c r="E1249" s="6">
        <f>SUM(E363:E374)</f>
        <v>15.344512101270094</v>
      </c>
      <c r="F1249" s="6">
        <f t="shared" ref="F1249:J1249" si="43">SUM(F363:F374)</f>
        <v>11.456243975756127</v>
      </c>
      <c r="G1249" s="6">
        <f t="shared" si="43"/>
        <v>4.6760862181833511</v>
      </c>
      <c r="H1249" s="6">
        <f t="shared" si="43"/>
        <v>3.1008147881695063</v>
      </c>
      <c r="I1249" s="6">
        <f t="shared" si="43"/>
        <v>20.02059831945343</v>
      </c>
      <c r="J1249" s="53">
        <f t="shared" si="43"/>
        <v>14.557058763925685</v>
      </c>
      <c r="K1249" s="15">
        <f t="shared" si="2"/>
        <v>21.102265146489852</v>
      </c>
      <c r="L1249" s="15">
        <f t="shared" si="3"/>
        <v>6.4307037312567576</v>
      </c>
      <c r="M1249" s="15">
        <f t="shared" si="4"/>
        <v>27.532968877746587</v>
      </c>
      <c r="N1249" s="59">
        <f t="shared" si="5"/>
        <v>14.671561415233095</v>
      </c>
      <c r="O1249" s="15">
        <f>E1249/0.800647</f>
        <v>19.165140319354339</v>
      </c>
      <c r="P1249" s="15">
        <f>G1249/0.800647</f>
        <v>5.840384361876521</v>
      </c>
      <c r="Q1249" s="15">
        <f t="shared" si="13"/>
        <v>25.00552468123086</v>
      </c>
      <c r="R1249" s="27">
        <f t="shared" si="14"/>
        <v>13.324755957477819</v>
      </c>
      <c r="S1249" s="5">
        <f t="shared" si="11"/>
        <v>0.31674324810033833</v>
      </c>
      <c r="T1249" s="5">
        <f t="shared" si="11"/>
        <v>0.59785753040900846</v>
      </c>
      <c r="U1249" s="5">
        <f t="shared" si="11"/>
        <v>0.22886393576267614</v>
      </c>
      <c r="V1249" s="5">
        <f t="shared" si="11"/>
        <v>0.36380411807470714</v>
      </c>
      <c r="W1249" s="5">
        <f t="shared" si="11"/>
        <v>0.29067441714976089</v>
      </c>
      <c r="X1249" s="5">
        <f t="shared" si="11"/>
        <v>0.52580134742872142</v>
      </c>
      <c r="Y1249" s="12">
        <f t="shared" si="7"/>
        <v>3.2814861371891904</v>
      </c>
    </row>
    <row r="1250" spans="1:25">
      <c r="A1250" s="7" t="s">
        <v>121</v>
      </c>
      <c r="B1250" t="s">
        <v>68</v>
      </c>
      <c r="E1250" s="6">
        <f>SUM(E375:E386)</f>
        <v>22.564748875689574</v>
      </c>
      <c r="F1250" s="6">
        <f t="shared" ref="F1250:J1250" si="44">SUM(F375:F386)</f>
        <v>5.2549502989767474</v>
      </c>
      <c r="G1250" s="6">
        <f t="shared" si="44"/>
        <v>4.1321891704678286</v>
      </c>
      <c r="H1250" s="6">
        <f t="shared" si="44"/>
        <v>1.7694666973793702</v>
      </c>
      <c r="I1250" s="6">
        <f t="shared" si="44"/>
        <v>26.696938046157396</v>
      </c>
      <c r="J1250" s="53">
        <f t="shared" si="44"/>
        <v>7.0244169963561092</v>
      </c>
      <c r="K1250" s="15">
        <f t="shared" si="2"/>
        <v>31.031766314638762</v>
      </c>
      <c r="L1250" s="15">
        <f t="shared" si="3"/>
        <v>5.6827190682360298</v>
      </c>
      <c r="M1250" s="15">
        <f t="shared" si="4"/>
        <v>36.714485382874784</v>
      </c>
      <c r="N1250" s="59">
        <f t="shared" si="5"/>
        <v>25.349047246402733</v>
      </c>
      <c r="O1250" s="15">
        <f>E1250/0.93045</f>
        <v>24.251436268138615</v>
      </c>
      <c r="P1250" s="15">
        <f>G1250/0.93045</f>
        <v>4.4410652592485667</v>
      </c>
      <c r="Q1250" s="15">
        <f t="shared" si="13"/>
        <v>28.692501527387183</v>
      </c>
      <c r="R1250" s="27">
        <f t="shared" si="14"/>
        <v>19.810371008890048</v>
      </c>
      <c r="S1250" s="5">
        <f t="shared" si="11"/>
        <v>0.46578423636309574</v>
      </c>
      <c r="T1250" s="5">
        <f t="shared" si="11"/>
        <v>0.27423574557392938</v>
      </c>
      <c r="U1250" s="5">
        <f t="shared" si="11"/>
        <v>0.20224372108275218</v>
      </c>
      <c r="V1250" s="5">
        <f t="shared" si="11"/>
        <v>0.20760326407069382</v>
      </c>
      <c r="W1250" s="5">
        <f t="shared" si="11"/>
        <v>0.38760664303972364</v>
      </c>
      <c r="X1250" s="5">
        <f t="shared" si="11"/>
        <v>0.25372212762773932</v>
      </c>
      <c r="Y1250" s="12">
        <f t="shared" si="7"/>
        <v>5.4607250406047818</v>
      </c>
    </row>
    <row r="1251" spans="1:25">
      <c r="A1251" s="7" t="s">
        <v>122</v>
      </c>
      <c r="B1251" t="s">
        <v>68</v>
      </c>
      <c r="E1251" s="6">
        <f>SUM(E387:E398)</f>
        <v>16.959767033243018</v>
      </c>
      <c r="F1251" s="6">
        <f t="shared" ref="F1251:J1251" si="45">SUM(F387:F398)</f>
        <v>3.341774408631105</v>
      </c>
      <c r="G1251" s="6">
        <f t="shared" si="45"/>
        <v>8.6585825065482229</v>
      </c>
      <c r="H1251" s="6">
        <f t="shared" si="45"/>
        <v>2.2688848025209638</v>
      </c>
      <c r="I1251" s="6">
        <f t="shared" si="45"/>
        <v>25.618349539791254</v>
      </c>
      <c r="J1251" s="53">
        <f t="shared" si="45"/>
        <v>5.6106592111520719</v>
      </c>
      <c r="K1251" s="15">
        <f t="shared" si="2"/>
        <v>23.323615530829979</v>
      </c>
      <c r="L1251" s="15">
        <f t="shared" si="3"/>
        <v>11.907560347312415</v>
      </c>
      <c r="M1251" s="15">
        <f t="shared" si="4"/>
        <v>35.231175878142409</v>
      </c>
      <c r="N1251" s="59">
        <f t="shared" si="5"/>
        <v>11.416055183517564</v>
      </c>
      <c r="O1251" s="15">
        <f>E1251/0.77416</f>
        <v>21.907315068258523</v>
      </c>
      <c r="P1251" s="15">
        <f>G1251/0.77416</f>
        <v>11.184487065397622</v>
      </c>
      <c r="Q1251" s="15">
        <f t="shared" si="13"/>
        <v>33.091802133656145</v>
      </c>
      <c r="R1251" s="27">
        <f t="shared" si="14"/>
        <v>10.722828002860901</v>
      </c>
      <c r="S1251" s="5">
        <f t="shared" si="11"/>
        <v>0.3500855329697834</v>
      </c>
      <c r="T1251" s="5">
        <f t="shared" si="11"/>
        <v>0.17439441752080465</v>
      </c>
      <c r="U1251" s="5">
        <f t="shared" si="11"/>
        <v>0.42378116615316497</v>
      </c>
      <c r="V1251" s="5">
        <f t="shared" si="11"/>
        <v>0.26619765802959117</v>
      </c>
      <c r="W1251" s="5">
        <f t="shared" si="11"/>
        <v>0.37194686702155277</v>
      </c>
      <c r="X1251" s="5">
        <f t="shared" si="11"/>
        <v>0.20265715904766729</v>
      </c>
      <c r="Y1251" s="12">
        <f t="shared" si="7"/>
        <v>1.9587232691282739</v>
      </c>
    </row>
    <row r="1252" spans="1:25">
      <c r="A1252" s="7" t="s">
        <v>123</v>
      </c>
      <c r="B1252" t="s">
        <v>68</v>
      </c>
      <c r="E1252" s="6">
        <f>SUM(E399:E410)</f>
        <v>21.964638843886178</v>
      </c>
      <c r="F1252" s="6">
        <f t="shared" ref="F1252:J1252" si="46">SUM(F399:F410)</f>
        <v>4.4211663550572355</v>
      </c>
      <c r="G1252" s="6">
        <f t="shared" si="46"/>
        <v>12.281272847703407</v>
      </c>
      <c r="H1252" s="6">
        <f t="shared" si="46"/>
        <v>3.9774889250269791</v>
      </c>
      <c r="I1252" s="6">
        <f t="shared" si="46"/>
        <v>34.245911691589619</v>
      </c>
      <c r="J1252" s="53">
        <f t="shared" si="46"/>
        <v>8.3986552800842151</v>
      </c>
      <c r="K1252" s="15">
        <f t="shared" si="2"/>
        <v>30.206475753126835</v>
      </c>
      <c r="L1252" s="15">
        <f t="shared" si="3"/>
        <v>16.889600285640388</v>
      </c>
      <c r="M1252" s="15">
        <f t="shared" si="4"/>
        <v>47.096076038767272</v>
      </c>
      <c r="N1252" s="59">
        <f t="shared" si="5"/>
        <v>13.316875467486447</v>
      </c>
      <c r="O1252" s="15">
        <f>E1252/0.723801</f>
        <v>30.346239980168825</v>
      </c>
      <c r="P1252" s="15">
        <f>G1252/0.723801</f>
        <v>16.967747830831136</v>
      </c>
      <c r="Q1252" s="15">
        <f t="shared" si="13"/>
        <v>47.313987810999961</v>
      </c>
      <c r="R1252" s="27">
        <f t="shared" si="14"/>
        <v>13.378492149337688</v>
      </c>
      <c r="S1252" s="5">
        <f t="shared" si="11"/>
        <v>0.45339669354410506</v>
      </c>
      <c r="T1252" s="5">
        <f t="shared" si="11"/>
        <v>0.23072375240572332</v>
      </c>
      <c r="U1252" s="5">
        <f t="shared" si="11"/>
        <v>0.60108824109591752</v>
      </c>
      <c r="V1252" s="5">
        <f t="shared" si="11"/>
        <v>0.4666602004228616</v>
      </c>
      <c r="W1252" s="5">
        <f t="shared" si="11"/>
        <v>0.49720843812357918</v>
      </c>
      <c r="X1252" s="5">
        <f t="shared" si="11"/>
        <v>0.30335965076964017</v>
      </c>
      <c r="Y1252" s="12">
        <f t="shared" si="7"/>
        <v>1.7884659934082936</v>
      </c>
    </row>
    <row r="1253" spans="1:25">
      <c r="A1253" s="7" t="s">
        <v>124</v>
      </c>
      <c r="B1253" t="s">
        <v>68</v>
      </c>
      <c r="E1253" s="6">
        <f>SUM(E411:E422)</f>
        <v>14.916269586343793</v>
      </c>
      <c r="F1253" s="6">
        <f t="shared" ref="F1253:J1253" si="47">SUM(F411:F422)</f>
        <v>3.4895850924564691</v>
      </c>
      <c r="G1253" s="6">
        <f t="shared" si="47"/>
        <v>10.292492884226458</v>
      </c>
      <c r="H1253" s="6">
        <f t="shared" si="47"/>
        <v>2.5400288486350391</v>
      </c>
      <c r="I1253" s="6">
        <f t="shared" si="47"/>
        <v>25.208762470570267</v>
      </c>
      <c r="J1253" s="53">
        <f t="shared" si="47"/>
        <v>6.029613941091517</v>
      </c>
      <c r="K1253" s="15">
        <f t="shared" si="2"/>
        <v>20.513332306049364</v>
      </c>
      <c r="L1253" s="15">
        <f t="shared" si="3"/>
        <v>14.154566298874316</v>
      </c>
      <c r="M1253" s="15">
        <f t="shared" si="4"/>
        <v>34.6678986049237</v>
      </c>
      <c r="N1253" s="59">
        <f t="shared" si="5"/>
        <v>6.3587660071750474</v>
      </c>
      <c r="O1253" s="15">
        <f>E1253/0.636986</f>
        <v>23.41695042959153</v>
      </c>
      <c r="P1253" s="15">
        <f>G1253/0.636986</f>
        <v>16.15811475327002</v>
      </c>
      <c r="Q1253" s="15">
        <f t="shared" si="13"/>
        <v>39.57506518286155</v>
      </c>
      <c r="R1253" s="27">
        <f t="shared" si="14"/>
        <v>7.2588356763215103</v>
      </c>
      <c r="S1253" s="5">
        <f t="shared" si="11"/>
        <v>0.30790341505402158</v>
      </c>
      <c r="T1253" s="5">
        <f t="shared" si="11"/>
        <v>0.18210809144280807</v>
      </c>
      <c r="U1253" s="5">
        <f t="shared" si="11"/>
        <v>0.50375042725549724</v>
      </c>
      <c r="V1253" s="5">
        <f t="shared" si="11"/>
        <v>0.29800972269855858</v>
      </c>
      <c r="W1253" s="5">
        <f t="shared" si="11"/>
        <v>0.366000167491489</v>
      </c>
      <c r="X1253" s="5">
        <f t="shared" si="11"/>
        <v>0.21778981496987157</v>
      </c>
      <c r="Y1253" s="12">
        <f t="shared" si="7"/>
        <v>1.449237784677355</v>
      </c>
    </row>
    <row r="1254" spans="1:25">
      <c r="A1254" s="7" t="s">
        <v>125</v>
      </c>
      <c r="B1254" t="s">
        <v>68</v>
      </c>
      <c r="E1254" s="6">
        <f>SUM(E423:E434)</f>
        <v>8.9863114077669302</v>
      </c>
      <c r="F1254" s="6">
        <f t="shared" ref="F1254:J1254" si="48">SUM(F423:F434)</f>
        <v>5.3372703736546026</v>
      </c>
      <c r="G1254" s="6">
        <f t="shared" si="48"/>
        <v>4.006988925773288</v>
      </c>
      <c r="H1254" s="6">
        <f t="shared" si="48"/>
        <v>1.7614698199591632</v>
      </c>
      <c r="I1254" s="6">
        <f t="shared" si="48"/>
        <v>12.993300333540223</v>
      </c>
      <c r="J1254" s="53">
        <f t="shared" si="48"/>
        <v>7.098740193613768</v>
      </c>
      <c r="K1254" s="15">
        <f t="shared" si="2"/>
        <v>12.358263642669231</v>
      </c>
      <c r="L1254" s="15">
        <f t="shared" si="3"/>
        <v>5.5105396765086825</v>
      </c>
      <c r="M1254" s="15">
        <f t="shared" si="4"/>
        <v>17.868803319177918</v>
      </c>
      <c r="N1254" s="59">
        <f t="shared" si="5"/>
        <v>6.8477239661605482</v>
      </c>
      <c r="O1254" s="15">
        <f>E1254/0.549475</f>
        <v>16.354358993160616</v>
      </c>
      <c r="P1254" s="15">
        <f>G1254/0.549475</f>
        <v>7.2923953333150511</v>
      </c>
      <c r="Q1254" s="15">
        <f t="shared" si="13"/>
        <v>23.646754326475666</v>
      </c>
      <c r="R1254" s="27">
        <f t="shared" si="14"/>
        <v>9.0619636598455653</v>
      </c>
      <c r="S1254" s="5">
        <f t="shared" si="11"/>
        <v>0.18549651138804363</v>
      </c>
      <c r="T1254" s="5">
        <f t="shared" si="11"/>
        <v>0.27853171523502762</v>
      </c>
      <c r="U1254" s="5">
        <f t="shared" si="11"/>
        <v>0.19611598531778274</v>
      </c>
      <c r="V1254" s="5">
        <f t="shared" si="11"/>
        <v>0.20666502778895596</v>
      </c>
      <c r="W1254" s="5">
        <f t="shared" si="11"/>
        <v>0.18864670980555923</v>
      </c>
      <c r="X1254" s="5">
        <f t="shared" si="11"/>
        <v>0.25640668347772538</v>
      </c>
      <c r="Y1254" s="12">
        <f t="shared" si="7"/>
        <v>2.2426594069093189</v>
      </c>
    </row>
    <row r="1255" spans="1:25">
      <c r="A1255" s="7" t="s">
        <v>126</v>
      </c>
      <c r="B1255" t="s">
        <v>68</v>
      </c>
      <c r="E1255" s="6">
        <f>SUM(E435:E446)</f>
        <v>20.939181446646725</v>
      </c>
      <c r="F1255" s="6">
        <f t="shared" ref="F1255:J1255" si="49">SUM(F435:F446)</f>
        <v>5.8174927059361927</v>
      </c>
      <c r="G1255" s="6">
        <f t="shared" si="49"/>
        <v>9.184300107105118</v>
      </c>
      <c r="H1255" s="6">
        <f t="shared" si="49"/>
        <v>1.919012916554458</v>
      </c>
      <c r="I1255" s="6">
        <f t="shared" si="49"/>
        <v>30.123481553751908</v>
      </c>
      <c r="J1255" s="53">
        <f t="shared" si="49"/>
        <v>7.7365056224906557</v>
      </c>
      <c r="K1255" s="15">
        <f t="shared" si="2"/>
        <v>28.796233853602043</v>
      </c>
      <c r="L1255" s="15">
        <f t="shared" si="3"/>
        <v>12.630544051578243</v>
      </c>
      <c r="M1255" s="15">
        <f t="shared" si="4"/>
        <v>41.426777905180373</v>
      </c>
      <c r="N1255" s="59">
        <f t="shared" si="5"/>
        <v>16.165689802023799</v>
      </c>
      <c r="O1255" s="15">
        <f>E1255/1.212381</f>
        <v>17.271123060033705</v>
      </c>
      <c r="P1255" s="15">
        <f>G1255/1.212381</f>
        <v>7.5754239856160055</v>
      </c>
      <c r="Q1255" s="15">
        <f t="shared" si="13"/>
        <v>24.846547045649711</v>
      </c>
      <c r="R1255" s="27">
        <f t="shared" si="14"/>
        <v>9.6956990744176998</v>
      </c>
      <c r="S1255" s="5">
        <f t="shared" si="11"/>
        <v>0.4322290796997223</v>
      </c>
      <c r="T1255" s="5">
        <f t="shared" si="11"/>
        <v>0.30359268096102832</v>
      </c>
      <c r="U1255" s="5">
        <f t="shared" si="11"/>
        <v>0.44951161541119961</v>
      </c>
      <c r="V1255" s="5">
        <f t="shared" si="11"/>
        <v>0.22514882357523833</v>
      </c>
      <c r="W1255" s="5">
        <f t="shared" si="11"/>
        <v>0.43735583240039022</v>
      </c>
      <c r="X1255" s="5">
        <f t="shared" si="11"/>
        <v>0.27944278763071101</v>
      </c>
      <c r="Y1255" s="12">
        <f t="shared" si="7"/>
        <v>2.2798886363096789</v>
      </c>
    </row>
    <row r="1256" spans="1:25">
      <c r="A1256" s="7" t="s">
        <v>127</v>
      </c>
      <c r="B1256" t="s">
        <v>68</v>
      </c>
      <c r="E1256" s="6">
        <f>SUM(E447:E458)</f>
        <v>9.5357931847795854</v>
      </c>
      <c r="F1256" s="6">
        <f t="shared" ref="F1256:J1256" si="50">SUM(F447:F458)</f>
        <v>8.5158856105250429</v>
      </c>
      <c r="G1256" s="6">
        <f t="shared" si="50"/>
        <v>2.5643003462870881</v>
      </c>
      <c r="H1256" s="6">
        <f t="shared" si="50"/>
        <v>3.6900338554117216</v>
      </c>
      <c r="I1256" s="6">
        <f t="shared" si="50"/>
        <v>12.100093531066673</v>
      </c>
      <c r="J1256" s="53">
        <f t="shared" si="50"/>
        <v>12.205919465936764</v>
      </c>
      <c r="K1256" s="15">
        <f t="shared" si="2"/>
        <v>13.113928604523943</v>
      </c>
      <c r="L1256" s="15">
        <f t="shared" si="3"/>
        <v>3.5265080743822983</v>
      </c>
      <c r="M1256" s="15">
        <f t="shared" si="4"/>
        <v>16.640436678906241</v>
      </c>
      <c r="N1256" s="59">
        <f t="shared" si="5"/>
        <v>9.587420530141646</v>
      </c>
      <c r="O1256" s="15">
        <f>E1256/0.953207</f>
        <v>10.003905956187465</v>
      </c>
      <c r="P1256" s="15">
        <f>G1256/0.953207</f>
        <v>2.6901820342140668</v>
      </c>
      <c r="Q1256" s="15">
        <f t="shared" si="13"/>
        <v>12.694087990401531</v>
      </c>
      <c r="R1256" s="27">
        <f t="shared" si="14"/>
        <v>7.3137239219733985</v>
      </c>
      <c r="S1256" s="5">
        <f t="shared" si="11"/>
        <v>0.19683897973596381</v>
      </c>
      <c r="T1256" s="5">
        <f t="shared" si="11"/>
        <v>0.44441147998666652</v>
      </c>
      <c r="U1256" s="5">
        <f t="shared" si="11"/>
        <v>0.12550578461251216</v>
      </c>
      <c r="V1256" s="5">
        <f t="shared" si="11"/>
        <v>0.43293443954011734</v>
      </c>
      <c r="W1256" s="5">
        <f t="shared" si="11"/>
        <v>0.17567844769068908</v>
      </c>
      <c r="X1256" s="5">
        <f t="shared" si="11"/>
        <v>0.44087813382332336</v>
      </c>
      <c r="Y1256" s="12">
        <f t="shared" si="7"/>
        <v>3.7186725020673528</v>
      </c>
    </row>
    <row r="1257" spans="1:25">
      <c r="A1257" s="7" t="s">
        <v>128</v>
      </c>
      <c r="B1257" t="s">
        <v>68</v>
      </c>
      <c r="E1257" s="6">
        <f>SUM(E459:E470)</f>
        <v>327.22431064967407</v>
      </c>
      <c r="F1257" s="6">
        <f t="shared" ref="F1257:J1257" si="51">SUM(F459:F470)</f>
        <v>330.45662766878854</v>
      </c>
      <c r="G1257" s="6">
        <f t="shared" si="51"/>
        <v>152.48249454274696</v>
      </c>
      <c r="H1257" s="6">
        <f t="shared" si="51"/>
        <v>122.81034099304074</v>
      </c>
      <c r="I1257" s="6">
        <f t="shared" si="51"/>
        <v>479.70680519242018</v>
      </c>
      <c r="J1257" s="53">
        <f t="shared" si="51"/>
        <v>453.26696866182908</v>
      </c>
      <c r="K1257" s="15">
        <f t="shared" si="2"/>
        <v>450.00936622385211</v>
      </c>
      <c r="L1257" s="15">
        <f t="shared" si="3"/>
        <v>209.69881667159041</v>
      </c>
      <c r="M1257" s="15">
        <f t="shared" si="4"/>
        <v>659.70818289544138</v>
      </c>
      <c r="N1257" s="59">
        <f t="shared" si="5"/>
        <v>240.3105495522617</v>
      </c>
      <c r="O1257" s="15">
        <f>E1257/5.9468</f>
        <v>55.025275887817664</v>
      </c>
      <c r="P1257" s="15">
        <f>G1257/5.9468</f>
        <v>25.641100178709049</v>
      </c>
      <c r="Q1257" s="15">
        <f t="shared" si="13"/>
        <v>80.666376066526709</v>
      </c>
      <c r="R1257" s="27">
        <f t="shared" si="14"/>
        <v>29.384175709108614</v>
      </c>
      <c r="S1257" s="5">
        <f t="shared" si="11"/>
        <v>6.7546032306881179</v>
      </c>
      <c r="T1257" s="5">
        <f t="shared" si="11"/>
        <v>17.245266750903976</v>
      </c>
      <c r="U1257" s="5">
        <f t="shared" si="11"/>
        <v>7.4630240349848709</v>
      </c>
      <c r="V1257" s="5">
        <f t="shared" si="11"/>
        <v>14.408763775859827</v>
      </c>
      <c r="W1257" s="5">
        <f t="shared" si="11"/>
        <v>6.9647516910916849</v>
      </c>
      <c r="X1257" s="5">
        <f t="shared" si="11"/>
        <v>16.372014892041996</v>
      </c>
      <c r="Y1257" s="12">
        <f t="shared" si="7"/>
        <v>2.1459795213275448</v>
      </c>
    </row>
    <row r="1258" spans="1:25">
      <c r="A1258" s="7" t="s">
        <v>129</v>
      </c>
      <c r="B1258" t="s">
        <v>68</v>
      </c>
      <c r="E1258" s="6">
        <f>SUM(E471:E482)</f>
        <v>32.643876512852245</v>
      </c>
      <c r="F1258" s="6">
        <f t="shared" ref="F1258:J1258" si="52">SUM(F471:F482)</f>
        <v>7.5308463985106924</v>
      </c>
      <c r="G1258" s="6">
        <f t="shared" si="52"/>
        <v>14.282809753517659</v>
      </c>
      <c r="H1258" s="6">
        <f t="shared" si="52"/>
        <v>4.8523283061315237</v>
      </c>
      <c r="I1258" s="6">
        <f t="shared" si="52"/>
        <v>46.926686266369884</v>
      </c>
      <c r="J1258" s="53">
        <f t="shared" si="52"/>
        <v>12.38317470464222</v>
      </c>
      <c r="K1258" s="15">
        <f t="shared" si="2"/>
        <v>44.892905883039603</v>
      </c>
      <c r="L1258" s="15">
        <f t="shared" si="3"/>
        <v>19.642178028629115</v>
      </c>
      <c r="M1258" s="15">
        <f t="shared" si="4"/>
        <v>64.535083911668693</v>
      </c>
      <c r="N1258" s="59">
        <f t="shared" si="5"/>
        <v>25.250727854410489</v>
      </c>
      <c r="O1258" s="15">
        <f>E1258/1.756241</f>
        <v>18.58735589981799</v>
      </c>
      <c r="P1258" s="15">
        <f>G1258/1.756241</f>
        <v>8.1326023897162525</v>
      </c>
      <c r="Q1258" s="15">
        <f t="shared" si="13"/>
        <v>26.71995828953424</v>
      </c>
      <c r="R1258" s="27">
        <f t="shared" si="14"/>
        <v>10.454753510101737</v>
      </c>
      <c r="S1258" s="5">
        <f t="shared" si="11"/>
        <v>0.67383879063911889</v>
      </c>
      <c r="T1258" s="5">
        <f t="shared" si="11"/>
        <v>0.39300605322574889</v>
      </c>
      <c r="U1258" s="5">
        <f t="shared" si="11"/>
        <v>0.69905042409793694</v>
      </c>
      <c r="V1258" s="5">
        <f t="shared" si="11"/>
        <v>0.56930101944696232</v>
      </c>
      <c r="W1258" s="5">
        <f t="shared" si="11"/>
        <v>0.68131765902284691</v>
      </c>
      <c r="X1258" s="5">
        <f t="shared" si="11"/>
        <v>0.44728059773183571</v>
      </c>
      <c r="Y1258" s="12">
        <f t="shared" si="7"/>
        <v>2.2855360448116664</v>
      </c>
    </row>
    <row r="1259" spans="1:25">
      <c r="A1259" s="7" t="s">
        <v>130</v>
      </c>
      <c r="B1259" t="s">
        <v>68</v>
      </c>
      <c r="E1259" s="6">
        <f>SUM(E483:E494)</f>
        <v>20.122842229869796</v>
      </c>
      <c r="F1259" s="6">
        <f t="shared" ref="F1259:J1259" si="53">SUM(F483:F494)</f>
        <v>8.9972514988439514</v>
      </c>
      <c r="G1259" s="6">
        <f t="shared" si="53"/>
        <v>5.5689908422296881</v>
      </c>
      <c r="H1259" s="6">
        <f t="shared" si="53"/>
        <v>2.7831836520720614</v>
      </c>
      <c r="I1259" s="6">
        <f t="shared" si="53"/>
        <v>25.691833072099485</v>
      </c>
      <c r="J1259" s="53">
        <f t="shared" si="53"/>
        <v>11.780435150916007</v>
      </c>
      <c r="K1259" s="15">
        <f t="shared" si="2"/>
        <v>27.673577982355493</v>
      </c>
      <c r="L1259" s="15">
        <f t="shared" si="3"/>
        <v>7.6586548060643445</v>
      </c>
      <c r="M1259" s="15">
        <f t="shared" si="4"/>
        <v>35.332232788419837</v>
      </c>
      <c r="N1259" s="59">
        <f t="shared" si="5"/>
        <v>20.014923176291148</v>
      </c>
      <c r="O1259" s="15">
        <f>E1259/0.539057</f>
        <v>37.329711384639836</v>
      </c>
      <c r="P1259" s="15">
        <f>G1259/0.539057</f>
        <v>10.33098696840907</v>
      </c>
      <c r="Q1259" s="15">
        <f t="shared" si="13"/>
        <v>47.660698353048907</v>
      </c>
      <c r="R1259" s="27">
        <f t="shared" si="14"/>
        <v>26.998724416230765</v>
      </c>
      <c r="S1259" s="5">
        <f t="shared" si="11"/>
        <v>0.41537810826660593</v>
      </c>
      <c r="T1259" s="5">
        <f t="shared" si="11"/>
        <v>0.46953212352590179</v>
      </c>
      <c r="U1259" s="5">
        <f t="shared" si="11"/>
        <v>0.27256579603319275</v>
      </c>
      <c r="V1259" s="5">
        <f t="shared" si="11"/>
        <v>0.32653794023594185</v>
      </c>
      <c r="W1259" s="5">
        <f t="shared" si="11"/>
        <v>0.37301375736034181</v>
      </c>
      <c r="X1259" s="5">
        <f t="shared" si="11"/>
        <v>0.42550962911534562</v>
      </c>
      <c r="Y1259" s="12">
        <f t="shared" si="7"/>
        <v>3.6133731945253302</v>
      </c>
    </row>
    <row r="1260" spans="1:25">
      <c r="A1260" s="7" t="s">
        <v>131</v>
      </c>
      <c r="B1260" t="s">
        <v>68</v>
      </c>
      <c r="E1260" s="6">
        <f>SUM(E495:E506)</f>
        <v>17.490543524583035</v>
      </c>
      <c r="F1260" s="6">
        <f t="shared" ref="F1260:J1260" si="54">SUM(F495:F506)</f>
        <v>4.0012011005453436</v>
      </c>
      <c r="G1260" s="6">
        <f t="shared" si="54"/>
        <v>4.6863187813167047</v>
      </c>
      <c r="H1260" s="6">
        <f t="shared" si="54"/>
        <v>1.9543726185212877</v>
      </c>
      <c r="I1260" s="6">
        <f t="shared" si="54"/>
        <v>22.176862305899743</v>
      </c>
      <c r="J1260" s="53">
        <f t="shared" si="54"/>
        <v>5.955573719066634</v>
      </c>
      <c r="K1260" s="15">
        <f t="shared" si="2"/>
        <v>24.053556383941466</v>
      </c>
      <c r="L1260" s="15">
        <f t="shared" si="3"/>
        <v>6.4447758802402602</v>
      </c>
      <c r="M1260" s="15">
        <f t="shared" si="4"/>
        <v>30.498332264181727</v>
      </c>
      <c r="N1260" s="59">
        <f t="shared" si="5"/>
        <v>17.608780503701205</v>
      </c>
      <c r="O1260" s="15">
        <f>E1260/1.345596</f>
        <v>12.998361710783204</v>
      </c>
      <c r="P1260" s="15">
        <f>G1260/1.345596</f>
        <v>3.4827086148566915</v>
      </c>
      <c r="Q1260" s="15">
        <f t="shared" si="13"/>
        <v>16.481070325639894</v>
      </c>
      <c r="R1260" s="27">
        <f t="shared" si="14"/>
        <v>9.5156530959265133</v>
      </c>
      <c r="S1260" s="5">
        <f>E1260/E$1204*100</f>
        <v>0.36104188458088626</v>
      </c>
      <c r="T1260" s="5">
        <f t="shared" ref="T1260:X1301" si="55">F1260/F$1204*100</f>
        <v>0.20880737296658006</v>
      </c>
      <c r="U1260" s="5">
        <f t="shared" si="55"/>
        <v>0.22936475301932399</v>
      </c>
      <c r="V1260" s="5">
        <f t="shared" si="55"/>
        <v>0.22929741227473333</v>
      </c>
      <c r="W1260" s="5">
        <f t="shared" si="55"/>
        <v>0.32198071316951005</v>
      </c>
      <c r="X1260" s="5">
        <f t="shared" si="55"/>
        <v>0.21511548019277502</v>
      </c>
      <c r="Y1260" s="12">
        <f t="shared" si="7"/>
        <v>3.7322564556030384</v>
      </c>
    </row>
    <row r="1261" spans="1:25">
      <c r="A1261" s="7" t="s">
        <v>132</v>
      </c>
      <c r="B1261" t="s">
        <v>68</v>
      </c>
      <c r="E1261" s="6">
        <f>SUM(E507:E518)</f>
        <v>71.316193127645718</v>
      </c>
      <c r="F1261" s="6">
        <f t="shared" ref="F1261:J1261" si="56">SUM(F507:F518)</f>
        <v>14.665791181110951</v>
      </c>
      <c r="G1261" s="6">
        <f t="shared" si="56"/>
        <v>16.412801422671116</v>
      </c>
      <c r="H1261" s="6">
        <f t="shared" si="56"/>
        <v>4.7543350147245897</v>
      </c>
      <c r="I1261" s="6">
        <f t="shared" si="56"/>
        <v>87.728994550316813</v>
      </c>
      <c r="J1261" s="53">
        <f t="shared" si="56"/>
        <v>19.420126195835554</v>
      </c>
      <c r="K1261" s="15">
        <f t="shared" si="2"/>
        <v>98.076315928825863</v>
      </c>
      <c r="L1261" s="15">
        <f t="shared" si="3"/>
        <v>22.571410881759082</v>
      </c>
      <c r="M1261" s="15">
        <f t="shared" si="4"/>
        <v>120.64772681058491</v>
      </c>
      <c r="N1261" s="59">
        <f t="shared" si="5"/>
        <v>75.504905047066785</v>
      </c>
      <c r="O1261" s="15">
        <f>E1261/2.035334</f>
        <v>35.039061464922078</v>
      </c>
      <c r="P1261" s="15">
        <f>G1261/2.035334</f>
        <v>8.0639351687099587</v>
      </c>
      <c r="Q1261" s="15">
        <f t="shared" si="13"/>
        <v>43.102996633632038</v>
      </c>
      <c r="R1261" s="27">
        <f t="shared" si="14"/>
        <v>26.975126296212117</v>
      </c>
      <c r="S1261" s="5">
        <f t="shared" ref="S1261:X1318" si="57">E1261/E$1204*100</f>
        <v>1.4721173605468891</v>
      </c>
      <c r="T1261" s="5">
        <f t="shared" si="55"/>
        <v>0.76535151622017583</v>
      </c>
      <c r="U1261" s="5">
        <f t="shared" si="55"/>
        <v>0.80329963033553187</v>
      </c>
      <c r="V1261" s="5">
        <f t="shared" si="55"/>
        <v>0.55780392420168878</v>
      </c>
      <c r="W1261" s="5">
        <f t="shared" si="55"/>
        <v>1.2737168965260008</v>
      </c>
      <c r="X1261" s="5">
        <f t="shared" si="55"/>
        <v>0.70145547164449662</v>
      </c>
      <c r="Y1261" s="12">
        <f t="shared" si="7"/>
        <v>4.3451566427371846</v>
      </c>
    </row>
    <row r="1262" spans="1:25">
      <c r="A1262" s="7" t="s">
        <v>133</v>
      </c>
      <c r="B1262" t="s">
        <v>68</v>
      </c>
      <c r="E1262" s="6">
        <f>SUM(E519:E530)</f>
        <v>10.1617341207315</v>
      </c>
      <c r="F1262" s="6">
        <f t="shared" ref="F1262:J1262" si="58">SUM(F519:F530)</f>
        <v>1.9951554046085738</v>
      </c>
      <c r="G1262" s="6">
        <f t="shared" si="58"/>
        <v>5.0374936094340388</v>
      </c>
      <c r="H1262" s="6">
        <f t="shared" si="58"/>
        <v>1.7893518880239523</v>
      </c>
      <c r="I1262" s="6">
        <f t="shared" si="58"/>
        <v>15.199227730165541</v>
      </c>
      <c r="J1262" s="53">
        <f t="shared" si="58"/>
        <v>3.7845072926325223</v>
      </c>
      <c r="K1262" s="15">
        <f t="shared" si="2"/>
        <v>13.974742653828647</v>
      </c>
      <c r="L1262" s="15">
        <f t="shared" si="3"/>
        <v>6.9277227661885981</v>
      </c>
      <c r="M1262" s="15">
        <f t="shared" si="4"/>
        <v>20.902465420017247</v>
      </c>
      <c r="N1262" s="59">
        <f t="shared" si="5"/>
        <v>7.0470198876400492</v>
      </c>
      <c r="O1262" s="15">
        <f>E1262/0.69803</f>
        <v>14.557732648641892</v>
      </c>
      <c r="P1262" s="15">
        <f>G1262/0.69803</f>
        <v>7.2167293804478865</v>
      </c>
      <c r="Q1262" s="15">
        <f t="shared" si="13"/>
        <v>21.774462029089779</v>
      </c>
      <c r="R1262" s="27">
        <f t="shared" si="14"/>
        <v>7.3410032681940054</v>
      </c>
      <c r="S1262" s="5">
        <f t="shared" si="57"/>
        <v>0.2097597271578362</v>
      </c>
      <c r="T1262" s="5">
        <f t="shared" si="55"/>
        <v>0.10411952516948211</v>
      </c>
      <c r="U1262" s="5">
        <f t="shared" si="55"/>
        <v>0.24655247145599096</v>
      </c>
      <c r="V1262" s="5">
        <f t="shared" si="55"/>
        <v>0.20993630062379609</v>
      </c>
      <c r="W1262" s="5">
        <f t="shared" si="55"/>
        <v>0.22067405734320558</v>
      </c>
      <c r="X1262" s="5">
        <f t="shared" si="55"/>
        <v>0.13669650346890372</v>
      </c>
      <c r="Y1262" s="12">
        <f t="shared" si="7"/>
        <v>2.017220250503339</v>
      </c>
    </row>
    <row r="1263" spans="1:25">
      <c r="A1263" s="7" t="s">
        <v>134</v>
      </c>
      <c r="B1263" t="s">
        <v>68</v>
      </c>
      <c r="E1263" s="6">
        <f>SUM(E531:E542)</f>
        <v>6.1580434267257438</v>
      </c>
      <c r="F1263" s="6">
        <f t="shared" ref="F1263:J1263" si="59">SUM(F531:F542)</f>
        <v>1.928306711050757</v>
      </c>
      <c r="G1263" s="6">
        <f t="shared" si="59"/>
        <v>1.4730094943004906</v>
      </c>
      <c r="H1263" s="6">
        <f t="shared" si="59"/>
        <v>0.9200558956074355</v>
      </c>
      <c r="I1263" s="6">
        <f t="shared" si="59"/>
        <v>7.6310529210262326</v>
      </c>
      <c r="J1263" s="53">
        <f t="shared" si="59"/>
        <v>2.8483626066581893</v>
      </c>
      <c r="K1263" s="15">
        <f t="shared" si="2"/>
        <v>8.468738811422325</v>
      </c>
      <c r="L1263" s="15">
        <f t="shared" si="3"/>
        <v>2.0257298965832229</v>
      </c>
      <c r="M1263" s="15">
        <f t="shared" si="4"/>
        <v>10.494468708005547</v>
      </c>
      <c r="N1263" s="59">
        <f t="shared" si="5"/>
        <v>6.4430089148391021</v>
      </c>
      <c r="O1263" s="15">
        <f>E1263/0.602095</f>
        <v>10.227694012947696</v>
      </c>
      <c r="P1263" s="15">
        <f>G1263/0.602095</f>
        <v>2.446473553675899</v>
      </c>
      <c r="Q1263" s="15">
        <f t="shared" si="13"/>
        <v>12.674167566623595</v>
      </c>
      <c r="R1263" s="27">
        <f t="shared" si="14"/>
        <v>7.7812204592717968</v>
      </c>
      <c r="S1263" s="5">
        <f t="shared" si="57"/>
        <v>0.12711506654959734</v>
      </c>
      <c r="T1263" s="5">
        <f t="shared" si="55"/>
        <v>0.10063094768054931</v>
      </c>
      <c r="U1263" s="5">
        <f t="shared" si="55"/>
        <v>7.2094211815531786E-2</v>
      </c>
      <c r="V1263" s="5">
        <f t="shared" si="55"/>
        <v>0.10794586150645009</v>
      </c>
      <c r="W1263" s="5">
        <f t="shared" si="55"/>
        <v>0.11079348502302089</v>
      </c>
      <c r="X1263" s="5">
        <f t="shared" si="55"/>
        <v>0.1028829326606754</v>
      </c>
      <c r="Y1263" s="12">
        <f t="shared" si="7"/>
        <v>4.1805863781279315</v>
      </c>
    </row>
    <row r="1264" spans="1:25">
      <c r="A1264" s="7" t="s">
        <v>135</v>
      </c>
      <c r="B1264" t="s">
        <v>68</v>
      </c>
      <c r="E1264" s="6">
        <f>SUM(E543:E554)</f>
        <v>8.1303929785780014</v>
      </c>
      <c r="F1264" s="6">
        <f t="shared" ref="F1264:J1264" si="60">SUM(F543:F554)</f>
        <v>1.8319020597009823</v>
      </c>
      <c r="G1264" s="6">
        <f t="shared" si="60"/>
        <v>3.9995189321073528</v>
      </c>
      <c r="H1264" s="6">
        <f t="shared" si="60"/>
        <v>1.2671235697197161</v>
      </c>
      <c r="I1264" s="6">
        <f t="shared" si="60"/>
        <v>12.129911910685355</v>
      </c>
      <c r="J1264" s="53">
        <f t="shared" si="60"/>
        <v>3.0990256294206997</v>
      </c>
      <c r="K1264" s="15">
        <f t="shared" si="2"/>
        <v>11.181177169192054</v>
      </c>
      <c r="L1264" s="15">
        <f t="shared" si="3"/>
        <v>5.5002667016535147</v>
      </c>
      <c r="M1264" s="15">
        <f t="shared" si="4"/>
        <v>16.68144387084557</v>
      </c>
      <c r="N1264" s="59">
        <f t="shared" si="5"/>
        <v>5.6809104675385393</v>
      </c>
      <c r="O1264" s="15">
        <f>E1264/0.519445</f>
        <v>15.652076694506638</v>
      </c>
      <c r="P1264" s="15">
        <f>G1264/0.519445</f>
        <v>7.6996004044843103</v>
      </c>
      <c r="Q1264" s="15">
        <f t="shared" si="13"/>
        <v>23.351677098990947</v>
      </c>
      <c r="R1264" s="27">
        <f t="shared" si="14"/>
        <v>7.9524762900223278</v>
      </c>
      <c r="S1264" s="5">
        <f t="shared" si="57"/>
        <v>0.1678285411338574</v>
      </c>
      <c r="T1264" s="5">
        <f t="shared" si="55"/>
        <v>9.5599957864175938E-2</v>
      </c>
      <c r="U1264" s="5">
        <f t="shared" si="55"/>
        <v>0.19575037782665902</v>
      </c>
      <c r="V1264" s="5">
        <f t="shared" si="55"/>
        <v>0.14866569087981149</v>
      </c>
      <c r="W1264" s="5">
        <f t="shared" si="55"/>
        <v>0.17611137381895514</v>
      </c>
      <c r="X1264" s="5">
        <f t="shared" si="55"/>
        <v>0.11193688767016535</v>
      </c>
      <c r="Y1264" s="12">
        <f t="shared" si="7"/>
        <v>2.0328427284863695</v>
      </c>
    </row>
    <row r="1265" spans="1:25">
      <c r="A1265" s="7" t="s">
        <v>136</v>
      </c>
      <c r="B1265" t="s">
        <v>68</v>
      </c>
      <c r="E1265" s="6">
        <f>SUM(E555:E566)</f>
        <v>20.297626639098318</v>
      </c>
      <c r="F1265" s="6">
        <f t="shared" ref="F1265:J1265" si="61">SUM(F555:F566)</f>
        <v>5.453623845751645</v>
      </c>
      <c r="G1265" s="6">
        <f t="shared" si="61"/>
        <v>2.3064446202643039</v>
      </c>
      <c r="H1265" s="6">
        <f t="shared" si="61"/>
        <v>1.2047019441401254</v>
      </c>
      <c r="I1265" s="6">
        <f t="shared" si="61"/>
        <v>22.60407125936257</v>
      </c>
      <c r="J1265" s="53">
        <f t="shared" si="61"/>
        <v>6.658325789891772</v>
      </c>
      <c r="K1265" s="15">
        <f t="shared" si="2"/>
        <v>27.91394710733455</v>
      </c>
      <c r="L1265" s="15">
        <f t="shared" si="3"/>
        <v>3.1718966104164257</v>
      </c>
      <c r="M1265" s="15">
        <f t="shared" si="4"/>
        <v>31.085843717750905</v>
      </c>
      <c r="N1265" s="59">
        <f t="shared" si="5"/>
        <v>24.742050496918125</v>
      </c>
      <c r="O1265" s="15">
        <f>E1265/1.951269</f>
        <v>10.402269824969453</v>
      </c>
      <c r="P1265" s="15">
        <f>G1265/1.951269</f>
        <v>1.1820228888299378</v>
      </c>
      <c r="Q1265" s="15">
        <f t="shared" si="13"/>
        <v>11.584292713799391</v>
      </c>
      <c r="R1265" s="27">
        <f t="shared" si="14"/>
        <v>9.2202469361395156</v>
      </c>
      <c r="S1265" s="5">
        <f t="shared" si="57"/>
        <v>0.41898602887893727</v>
      </c>
      <c r="T1265" s="5">
        <f t="shared" si="55"/>
        <v>0.28460375766269075</v>
      </c>
      <c r="U1265" s="5">
        <f t="shared" si="55"/>
        <v>0.1128854278519725</v>
      </c>
      <c r="V1265" s="5">
        <f t="shared" si="55"/>
        <v>0.14134205306390105</v>
      </c>
      <c r="W1265" s="5">
        <f t="shared" si="55"/>
        <v>0.32818326074414</v>
      </c>
      <c r="X1265" s="5">
        <f t="shared" si="55"/>
        <v>0.24049890357112058</v>
      </c>
      <c r="Y1265" s="12">
        <f t="shared" si="7"/>
        <v>8.8003962725852656</v>
      </c>
    </row>
    <row r="1266" spans="1:25">
      <c r="A1266" s="7" t="s">
        <v>137</v>
      </c>
      <c r="B1266" t="s">
        <v>68</v>
      </c>
      <c r="E1266" s="6">
        <f>SUM(E567:E578)</f>
        <v>12.756327685887669</v>
      </c>
      <c r="F1266" s="6">
        <f t="shared" ref="F1266:J1266" si="62">SUM(F567:F578)</f>
        <v>3.1164616341793074</v>
      </c>
      <c r="G1266" s="6">
        <f t="shared" si="62"/>
        <v>3.7365279191128571</v>
      </c>
      <c r="H1266" s="6">
        <f t="shared" si="62"/>
        <v>1.6797330760391949</v>
      </c>
      <c r="I1266" s="6">
        <f t="shared" si="62"/>
        <v>16.492855605000528</v>
      </c>
      <c r="J1266" s="53">
        <f t="shared" si="62"/>
        <v>4.7961947102185061</v>
      </c>
      <c r="K1266" s="15">
        <f t="shared" si="2"/>
        <v>17.54291093431571</v>
      </c>
      <c r="L1266" s="15">
        <f t="shared" si="3"/>
        <v>5.1385930263533757</v>
      </c>
      <c r="M1266" s="15">
        <f t="shared" si="4"/>
        <v>22.68150396066909</v>
      </c>
      <c r="N1266" s="59">
        <f t="shared" si="5"/>
        <v>12.404317907962334</v>
      </c>
      <c r="O1266" s="15">
        <f>E1266/0.699757</f>
        <v>18.229653559575208</v>
      </c>
      <c r="P1266" s="15">
        <f>G1266/0.699757</f>
        <v>5.3397506836128219</v>
      </c>
      <c r="Q1266" s="15">
        <f t="shared" si="13"/>
        <v>23.569404243188032</v>
      </c>
      <c r="R1266" s="27">
        <f t="shared" si="14"/>
        <v>12.889902875962386</v>
      </c>
      <c r="S1266" s="5">
        <f t="shared" si="57"/>
        <v>0.26331763684593756</v>
      </c>
      <c r="T1266" s="5">
        <f t="shared" si="55"/>
        <v>0.1626362060870731</v>
      </c>
      <c r="U1266" s="5">
        <f t="shared" si="55"/>
        <v>0.18287868224712017</v>
      </c>
      <c r="V1266" s="5">
        <f t="shared" si="55"/>
        <v>0.19707523734111809</v>
      </c>
      <c r="W1266" s="5">
        <f t="shared" si="55"/>
        <v>0.23945594000856887</v>
      </c>
      <c r="X1266" s="5">
        <f t="shared" si="55"/>
        <v>0.17323867974022769</v>
      </c>
      <c r="Y1266" s="12">
        <f t="shared" si="7"/>
        <v>3.4139521935959021</v>
      </c>
    </row>
    <row r="1267" spans="1:25">
      <c r="A1267" s="7" t="s">
        <v>138</v>
      </c>
      <c r="B1267" t="s">
        <v>68</v>
      </c>
      <c r="E1267" s="6">
        <f>SUM(E579:E590)</f>
        <v>315.84066193105838</v>
      </c>
      <c r="F1267" s="6">
        <f t="shared" ref="F1267:J1267" si="63">SUM(F579:F590)</f>
        <v>143.86681185647672</v>
      </c>
      <c r="G1267" s="6">
        <f t="shared" si="63"/>
        <v>126.41581843234073</v>
      </c>
      <c r="H1267" s="6">
        <f t="shared" si="63"/>
        <v>37.275769787471035</v>
      </c>
      <c r="I1267" s="6">
        <f t="shared" si="63"/>
        <v>442.25648036339862</v>
      </c>
      <c r="J1267" s="53">
        <f t="shared" si="63"/>
        <v>181.14258164394738</v>
      </c>
      <c r="K1267" s="15">
        <f t="shared" si="2"/>
        <v>434.35420742770873</v>
      </c>
      <c r="L1267" s="15">
        <f t="shared" si="3"/>
        <v>173.85108771552049</v>
      </c>
      <c r="M1267" s="15">
        <f t="shared" si="4"/>
        <v>608.20529514322857</v>
      </c>
      <c r="N1267" s="59">
        <f t="shared" si="5"/>
        <v>260.50311971218821</v>
      </c>
      <c r="O1267" s="15">
        <f>E1267/12.828837</f>
        <v>24.61958647779673</v>
      </c>
      <c r="P1267" s="15">
        <f>G1267/12.828837</f>
        <v>9.85403575026643</v>
      </c>
      <c r="Q1267" s="15">
        <f t="shared" si="13"/>
        <v>34.473622228063164</v>
      </c>
      <c r="R1267" s="27">
        <f t="shared" si="14"/>
        <v>14.7655507275303</v>
      </c>
      <c r="S1267" s="5">
        <f t="shared" si="57"/>
        <v>6.5196205967294185</v>
      </c>
      <c r="T1267" s="5">
        <f t="shared" si="55"/>
        <v>7.507858337021295</v>
      </c>
      <c r="U1267" s="5">
        <f t="shared" si="55"/>
        <v>6.1872301747946352</v>
      </c>
      <c r="V1267" s="5">
        <f t="shared" si="55"/>
        <v>4.3733919887205452</v>
      </c>
      <c r="W1267" s="5">
        <f t="shared" si="55"/>
        <v>6.4210191228613143</v>
      </c>
      <c r="X1267" s="5">
        <f t="shared" si="55"/>
        <v>6.5428748382286139</v>
      </c>
      <c r="Y1267" s="12">
        <f t="shared" si="7"/>
        <v>2.4984267463339656</v>
      </c>
    </row>
    <row r="1268" spans="1:25">
      <c r="A1268" s="7" t="s">
        <v>139</v>
      </c>
      <c r="B1268" t="s">
        <v>68</v>
      </c>
      <c r="E1268" s="6">
        <f>SUM(E591:E602)</f>
        <v>28.657613258004108</v>
      </c>
      <c r="F1268" s="6">
        <f t="shared" ref="F1268:J1268" si="64">SUM(F591:F602)</f>
        <v>6.9608729466907073</v>
      </c>
      <c r="G1268" s="6">
        <f t="shared" si="64"/>
        <v>15.592661055939836</v>
      </c>
      <c r="H1268" s="6">
        <f t="shared" si="64"/>
        <v>8.0455485391629171</v>
      </c>
      <c r="I1268" s="6">
        <f t="shared" si="64"/>
        <v>44.250274313943891</v>
      </c>
      <c r="J1268" s="53">
        <f t="shared" si="64"/>
        <v>15.006421485853611</v>
      </c>
      <c r="K1268" s="15">
        <f t="shared" si="2"/>
        <v>39.410868813867992</v>
      </c>
      <c r="L1268" s="15">
        <f t="shared" si="3"/>
        <v>21.443527547190865</v>
      </c>
      <c r="M1268" s="15">
        <f t="shared" si="4"/>
        <v>60.854396361058782</v>
      </c>
      <c r="N1268" s="59">
        <f t="shared" si="5"/>
        <v>17.967341266677128</v>
      </c>
      <c r="O1268" s="15">
        <f>E1268/1.283566</f>
        <v>22.32655995718499</v>
      </c>
      <c r="P1268" s="15">
        <f>G1268/1.283566</f>
        <v>12.147923095454255</v>
      </c>
      <c r="Q1268" s="15">
        <f t="shared" si="13"/>
        <v>34.474483052639243</v>
      </c>
      <c r="R1268" s="27">
        <f t="shared" si="14"/>
        <v>10.178636861730736</v>
      </c>
      <c r="S1268" s="5">
        <f t="shared" si="57"/>
        <v>0.59155386930759501</v>
      </c>
      <c r="T1268" s="5">
        <f t="shared" si="55"/>
        <v>0.36326132004575362</v>
      </c>
      <c r="U1268" s="5">
        <f t="shared" si="55"/>
        <v>0.76315910609154425</v>
      </c>
      <c r="V1268" s="5">
        <f t="shared" si="55"/>
        <v>0.94394663682744551</v>
      </c>
      <c r="W1268" s="5">
        <f t="shared" si="55"/>
        <v>0.64245945549112959</v>
      </c>
      <c r="X1268" s="5">
        <f t="shared" si="55"/>
        <v>0.54203234082551</v>
      </c>
      <c r="Y1268" s="12">
        <f t="shared" si="7"/>
        <v>1.8378911178273407</v>
      </c>
    </row>
    <row r="1269" spans="1:25">
      <c r="A1269" s="7" t="s">
        <v>140</v>
      </c>
      <c r="B1269" t="s">
        <v>68</v>
      </c>
      <c r="E1269" s="6">
        <f>SUM(E603:E614)</f>
        <v>13.853921560457024</v>
      </c>
      <c r="F1269" s="6">
        <f t="shared" ref="F1269:J1269" si="65">SUM(F603:F614)</f>
        <v>2.1210763493902607</v>
      </c>
      <c r="G1269" s="6">
        <f t="shared" si="65"/>
        <v>6.8643863415404374</v>
      </c>
      <c r="H1269" s="6">
        <f t="shared" si="65"/>
        <v>2.6527605569535839</v>
      </c>
      <c r="I1269" s="6">
        <f t="shared" si="65"/>
        <v>20.71830790199747</v>
      </c>
      <c r="J1269" s="53">
        <f t="shared" si="65"/>
        <v>4.7738369063438508</v>
      </c>
      <c r="K1269" s="15">
        <f t="shared" ref="K1269:K1318" si="66">E1269/0.72715</f>
        <v>19.052357230911127</v>
      </c>
      <c r="L1269" s="15">
        <f t="shared" ref="L1269:L1318" si="67">G1269/0.72715</f>
        <v>9.4401242405836996</v>
      </c>
      <c r="M1269" s="15">
        <f t="shared" ref="M1269:M1318" si="68">I1269/0.72715</f>
        <v>28.492481471494838</v>
      </c>
      <c r="N1269" s="59">
        <f t="shared" ref="N1269:N1318" si="69">K1269-L1269</f>
        <v>9.6122329903274277</v>
      </c>
      <c r="O1269" s="15">
        <f>E1269/0.568593</f>
        <v>24.365269288325788</v>
      </c>
      <c r="P1269" s="15">
        <f>G1269/0.568593</f>
        <v>12.072583274047407</v>
      </c>
      <c r="Q1269" s="15">
        <f t="shared" si="13"/>
        <v>36.437852562373195</v>
      </c>
      <c r="R1269" s="27">
        <f t="shared" si="14"/>
        <v>12.292686014278381</v>
      </c>
      <c r="S1269" s="5">
        <f t="shared" si="57"/>
        <v>0.28597430045516081</v>
      </c>
      <c r="T1269" s="5">
        <f t="shared" si="55"/>
        <v>0.11069085738213952</v>
      </c>
      <c r="U1269" s="5">
        <f t="shared" si="55"/>
        <v>0.33596696070562104</v>
      </c>
      <c r="V1269" s="5">
        <f t="shared" si="55"/>
        <v>0.31123600757063696</v>
      </c>
      <c r="W1269" s="5">
        <f t="shared" si="55"/>
        <v>0.30080430053335244</v>
      </c>
      <c r="X1269" s="5">
        <f t="shared" si="55"/>
        <v>0.17243111527315463</v>
      </c>
      <c r="Y1269" s="12">
        <f t="shared" si="7"/>
        <v>2.0182316191352458</v>
      </c>
    </row>
    <row r="1270" spans="1:25">
      <c r="A1270" s="7" t="s">
        <v>84</v>
      </c>
      <c r="B1270" t="s">
        <v>68</v>
      </c>
      <c r="E1270" s="6">
        <f>SUM(E615:E626)</f>
        <v>5.1186927193566447</v>
      </c>
      <c r="F1270" s="6">
        <f t="shared" ref="F1270:J1270" si="70">SUM(F615:F626)</f>
        <v>1.1068619676304219</v>
      </c>
      <c r="G1270" s="6">
        <f t="shared" si="70"/>
        <v>0.6306745230345685</v>
      </c>
      <c r="H1270" s="6">
        <f t="shared" si="70"/>
        <v>0.40490112523238242</v>
      </c>
      <c r="I1270" s="6">
        <f t="shared" si="70"/>
        <v>5.7493672423912114</v>
      </c>
      <c r="J1270" s="53">
        <f t="shared" si="70"/>
        <v>1.5117630928628059</v>
      </c>
      <c r="K1270" s="15">
        <f t="shared" si="66"/>
        <v>7.0393903862430651</v>
      </c>
      <c r="L1270" s="15">
        <f t="shared" si="67"/>
        <v>0.86732383006885583</v>
      </c>
      <c r="M1270" s="15">
        <f t="shared" si="68"/>
        <v>7.9067142163119186</v>
      </c>
      <c r="N1270" s="59">
        <f t="shared" si="69"/>
        <v>6.172066556174209</v>
      </c>
      <c r="O1270" s="15">
        <f>E1270/0.774769</f>
        <v>6.6067340321523504</v>
      </c>
      <c r="P1270" s="15">
        <f>G1270/0.774769</f>
        <v>0.81401620745611725</v>
      </c>
      <c r="Q1270" s="15">
        <f t="shared" si="13"/>
        <v>7.4207502396084681</v>
      </c>
      <c r="R1270" s="27">
        <f t="shared" si="14"/>
        <v>5.7927178246962328</v>
      </c>
      <c r="S1270" s="5">
        <f t="shared" si="57"/>
        <v>0.10566066534121851</v>
      </c>
      <c r="T1270" s="5">
        <f t="shared" si="55"/>
        <v>5.7762890164662697E-2</v>
      </c>
      <c r="U1270" s="5">
        <f t="shared" si="55"/>
        <v>3.0867406371949901E-2</v>
      </c>
      <c r="V1270" s="5">
        <f t="shared" si="55"/>
        <v>4.7505158107034609E-2</v>
      </c>
      <c r="W1270" s="5">
        <f t="shared" si="55"/>
        <v>8.3473727682660856E-2</v>
      </c>
      <c r="X1270" s="5">
        <f t="shared" si="55"/>
        <v>5.4604922883880212E-2</v>
      </c>
      <c r="Y1270" s="12">
        <f t="shared" ref="Y1270:Y1318" si="71">E1270/G1270</f>
        <v>8.1162192738140444</v>
      </c>
    </row>
    <row r="1271" spans="1:25">
      <c r="A1271" s="7" t="s">
        <v>141</v>
      </c>
      <c r="B1271" t="s">
        <v>68</v>
      </c>
      <c r="E1271" s="6">
        <f>SUM(E627:E638)</f>
        <v>24.871142573845674</v>
      </c>
      <c r="F1271" s="6">
        <f t="shared" ref="F1271:J1271" si="72">SUM(F627:F638)</f>
        <v>9.5945593642022597</v>
      </c>
      <c r="G1271" s="6">
        <f t="shared" si="72"/>
        <v>14.265520239653302</v>
      </c>
      <c r="H1271" s="6">
        <f t="shared" si="72"/>
        <v>7.7423019026715583</v>
      </c>
      <c r="I1271" s="6">
        <f t="shared" si="72"/>
        <v>39.136662813498923</v>
      </c>
      <c r="J1271" s="53">
        <f t="shared" si="72"/>
        <v>17.336861266873814</v>
      </c>
      <c r="K1271" s="15">
        <f t="shared" si="66"/>
        <v>34.203592895338893</v>
      </c>
      <c r="L1271" s="15">
        <f t="shared" si="67"/>
        <v>19.61840093468102</v>
      </c>
      <c r="M1271" s="15">
        <f t="shared" si="68"/>
        <v>53.821993830019835</v>
      </c>
      <c r="N1271" s="59">
        <f t="shared" si="69"/>
        <v>14.585191960657873</v>
      </c>
      <c r="O1271" s="15">
        <f>E1271/1.3161</f>
        <v>18.89760852051187</v>
      </c>
      <c r="P1271" s="15">
        <f>G1271/1.3161</f>
        <v>10.839237322128486</v>
      </c>
      <c r="Q1271" s="15">
        <f t="shared" si="13"/>
        <v>29.736845842640356</v>
      </c>
      <c r="R1271" s="27">
        <f t="shared" si="14"/>
        <v>8.0583711983833837</v>
      </c>
      <c r="S1271" s="5">
        <f t="shared" si="57"/>
        <v>0.51339309003864841</v>
      </c>
      <c r="T1271" s="5">
        <f t="shared" si="55"/>
        <v>0.50070333514052046</v>
      </c>
      <c r="U1271" s="5">
        <f t="shared" si="55"/>
        <v>0.69820421510909636</v>
      </c>
      <c r="V1271" s="5">
        <f t="shared" si="55"/>
        <v>0.90836812515084653</v>
      </c>
      <c r="W1271" s="5">
        <f t="shared" si="55"/>
        <v>0.56821611776940584</v>
      </c>
      <c r="X1271" s="5">
        <f t="shared" si="55"/>
        <v>0.62620788733072108</v>
      </c>
      <c r="Y1271" s="12">
        <f t="shared" si="71"/>
        <v>1.7434444840442862</v>
      </c>
    </row>
    <row r="1272" spans="1:25">
      <c r="A1272" s="7" t="s">
        <v>142</v>
      </c>
      <c r="B1272" t="s">
        <v>68</v>
      </c>
      <c r="E1272" s="6">
        <f>SUM(E639:E650)</f>
        <v>81.160400638493499</v>
      </c>
      <c r="F1272" s="6">
        <f t="shared" ref="F1272:J1272" si="73">SUM(F639:F650)</f>
        <v>19.206454372625295</v>
      </c>
      <c r="G1272" s="6">
        <f t="shared" si="73"/>
        <v>13.455383551172329</v>
      </c>
      <c r="H1272" s="6">
        <f t="shared" si="73"/>
        <v>3.0317698269026039</v>
      </c>
      <c r="I1272" s="6">
        <f t="shared" si="73"/>
        <v>94.615784189665831</v>
      </c>
      <c r="J1272" s="53">
        <f t="shared" si="73"/>
        <v>22.238224199527895</v>
      </c>
      <c r="K1272" s="15">
        <f t="shared" si="66"/>
        <v>111.61438580553325</v>
      </c>
      <c r="L1272" s="15">
        <f t="shared" si="67"/>
        <v>18.504274979264704</v>
      </c>
      <c r="M1272" s="15">
        <f t="shared" si="68"/>
        <v>130.11866078479795</v>
      </c>
      <c r="N1272" s="59">
        <f t="shared" si="69"/>
        <v>93.110110826268539</v>
      </c>
      <c r="O1272" s="15">
        <f>E1272/5.564635</f>
        <v>14.585035790935704</v>
      </c>
      <c r="P1272" s="15">
        <f>G1272/5.564635</f>
        <v>2.4180172735808059</v>
      </c>
      <c r="Q1272" s="15">
        <f t="shared" si="13"/>
        <v>17.003053064516511</v>
      </c>
      <c r="R1272" s="27">
        <f t="shared" si="14"/>
        <v>12.167018517354897</v>
      </c>
      <c r="S1272" s="5">
        <f t="shared" si="57"/>
        <v>1.6753226655693656</v>
      </c>
      <c r="T1272" s="5">
        <f t="shared" si="55"/>
        <v>1.0023113512099575</v>
      </c>
      <c r="U1272" s="5">
        <f t="shared" si="55"/>
        <v>0.65855330569889126</v>
      </c>
      <c r="V1272" s="5">
        <f t="shared" si="55"/>
        <v>0.35570339521404382</v>
      </c>
      <c r="W1272" s="5">
        <f t="shared" si="55"/>
        <v>1.3737045958199665</v>
      </c>
      <c r="X1272" s="5">
        <f t="shared" si="55"/>
        <v>0.80324524604587622</v>
      </c>
      <c r="Y1272" s="12">
        <f t="shared" si="71"/>
        <v>6.0318162116918792</v>
      </c>
    </row>
    <row r="1273" spans="1:25">
      <c r="A1273" s="7" t="s">
        <v>143</v>
      </c>
      <c r="B1273" t="s">
        <v>68</v>
      </c>
      <c r="E1273" s="6">
        <f>SUM(E651:E662)</f>
        <v>51.723460728519356</v>
      </c>
      <c r="F1273" s="6">
        <f t="shared" ref="F1273:J1273" si="74">SUM(F651:F662)</f>
        <v>7.1866168614979182</v>
      </c>
      <c r="G1273" s="6">
        <f t="shared" si="74"/>
        <v>32.354500908371151</v>
      </c>
      <c r="H1273" s="6">
        <f t="shared" si="74"/>
        <v>7.0257131340690346</v>
      </c>
      <c r="I1273" s="6">
        <f t="shared" si="74"/>
        <v>84.07796163689062</v>
      </c>
      <c r="J1273" s="53">
        <f t="shared" si="74"/>
        <v>14.212329995566952</v>
      </c>
      <c r="K1273" s="15">
        <f t="shared" si="66"/>
        <v>71.13176198654935</v>
      </c>
      <c r="L1273" s="15">
        <f t="shared" si="67"/>
        <v>44.494947271362378</v>
      </c>
      <c r="M1273" s="15">
        <f t="shared" si="68"/>
        <v>115.62670925791188</v>
      </c>
      <c r="N1273" s="59">
        <f t="shared" si="69"/>
        <v>26.636814715186972</v>
      </c>
      <c r="O1273" s="15">
        <f>E1273/1.555908</f>
        <v>33.243264208757431</v>
      </c>
      <c r="P1273" s="15">
        <f>G1273/1.555908</f>
        <v>20.794610547905883</v>
      </c>
      <c r="Q1273" s="15">
        <f t="shared" si="13"/>
        <v>54.037874756663314</v>
      </c>
      <c r="R1273" s="27">
        <f t="shared" si="14"/>
        <v>12.448653660851548</v>
      </c>
      <c r="S1273" s="5">
        <f t="shared" si="57"/>
        <v>1.067681842603875</v>
      </c>
      <c r="T1273" s="5">
        <f t="shared" si="55"/>
        <v>0.3750420310446736</v>
      </c>
      <c r="U1273" s="5">
        <f t="shared" si="55"/>
        <v>1.583541892091896</v>
      </c>
      <c r="V1273" s="5">
        <f t="shared" si="55"/>
        <v>0.82429411145021558</v>
      </c>
      <c r="W1273" s="5">
        <f t="shared" si="55"/>
        <v>1.2207083976204731</v>
      </c>
      <c r="X1273" s="5">
        <f t="shared" si="55"/>
        <v>0.51334973520128102</v>
      </c>
      <c r="Y1273" s="12">
        <f t="shared" si="71"/>
        <v>1.5986480791343882</v>
      </c>
    </row>
    <row r="1274" spans="1:25">
      <c r="A1274" s="7" t="s">
        <v>144</v>
      </c>
      <c r="B1274" t="s">
        <v>68</v>
      </c>
      <c r="E1274" s="6">
        <f>SUM(E663:E674)</f>
        <v>99.578935848852183</v>
      </c>
      <c r="F1274" s="6">
        <f t="shared" ref="F1274:J1274" si="75">SUM(F663:F674)</f>
        <v>41.153693758736615</v>
      </c>
      <c r="G1274" s="6">
        <f t="shared" si="75"/>
        <v>50.743637436196373</v>
      </c>
      <c r="H1274" s="6">
        <f t="shared" si="75"/>
        <v>12.802181835775585</v>
      </c>
      <c r="I1274" s="6">
        <f t="shared" si="75"/>
        <v>150.32257328504858</v>
      </c>
      <c r="J1274" s="53">
        <f t="shared" si="75"/>
        <v>53.955875594512165</v>
      </c>
      <c r="K1274" s="15">
        <f t="shared" si="66"/>
        <v>136.94414611682896</v>
      </c>
      <c r="L1274" s="15">
        <f t="shared" si="67"/>
        <v>69.784277571610232</v>
      </c>
      <c r="M1274" s="15">
        <f t="shared" si="68"/>
        <v>206.72842368843922</v>
      </c>
      <c r="N1274" s="59">
        <f t="shared" si="69"/>
        <v>67.159868545218728</v>
      </c>
      <c r="O1274" s="15">
        <f>E1274/3.279833</f>
        <v>30.360977479296107</v>
      </c>
      <c r="P1274" s="15">
        <f>G1274/3.279833</f>
        <v>15.471408890695463</v>
      </c>
      <c r="Q1274" s="15">
        <f t="shared" si="13"/>
        <v>45.832386369991568</v>
      </c>
      <c r="R1274" s="27">
        <f t="shared" si="14"/>
        <v>14.889568588600644</v>
      </c>
      <c r="S1274" s="5">
        <f t="shared" si="57"/>
        <v>2.0555202651591613</v>
      </c>
      <c r="T1274" s="5">
        <f t="shared" si="55"/>
        <v>2.1476537833756284</v>
      </c>
      <c r="U1274" s="5">
        <f t="shared" si="55"/>
        <v>2.4835702415842</v>
      </c>
      <c r="V1274" s="5">
        <f t="shared" si="55"/>
        <v>1.5020202077099258</v>
      </c>
      <c r="W1274" s="5">
        <f t="shared" si="55"/>
        <v>2.1824985286092389</v>
      </c>
      <c r="X1274" s="5">
        <f t="shared" si="55"/>
        <v>1.948887653019286</v>
      </c>
      <c r="Y1274" s="12">
        <f t="shared" si="71"/>
        <v>1.9623925457464484</v>
      </c>
    </row>
    <row r="1275" spans="1:25">
      <c r="A1275" s="7" t="s">
        <v>145</v>
      </c>
      <c r="B1275" t="s">
        <v>68</v>
      </c>
      <c r="E1275" s="6">
        <f>SUM(E675:E686)</f>
        <v>6.059471861490179</v>
      </c>
      <c r="F1275" s="6">
        <f t="shared" ref="F1275:J1275" si="76">SUM(F675:F686)</f>
        <v>2.4736660891004965</v>
      </c>
      <c r="G1275" s="6">
        <f t="shared" si="76"/>
        <v>1.6199493082132925</v>
      </c>
      <c r="H1275" s="6">
        <f t="shared" si="76"/>
        <v>0.94609699423560223</v>
      </c>
      <c r="I1275" s="6">
        <f t="shared" si="76"/>
        <v>7.6794211697034722</v>
      </c>
      <c r="J1275" s="53">
        <f t="shared" si="76"/>
        <v>3.4197630833360946</v>
      </c>
      <c r="K1275" s="15">
        <f t="shared" si="66"/>
        <v>8.33318003367968</v>
      </c>
      <c r="L1275" s="15">
        <f t="shared" si="67"/>
        <v>2.2278062410964625</v>
      </c>
      <c r="M1275" s="15">
        <f t="shared" si="68"/>
        <v>10.560986274776143</v>
      </c>
      <c r="N1275" s="59">
        <f t="shared" si="69"/>
        <v>6.105373792583217</v>
      </c>
      <c r="O1275" s="15">
        <f>E1275/0.514453</f>
        <v>11.778475121129002</v>
      </c>
      <c r="P1275" s="15">
        <f>G1275/0.514453</f>
        <v>3.1488771728676719</v>
      </c>
      <c r="Q1275" s="15">
        <f t="shared" si="13"/>
        <v>14.927352293996673</v>
      </c>
      <c r="R1275" s="27">
        <f t="shared" si="14"/>
        <v>8.6295979482613312</v>
      </c>
      <c r="S1275" s="5">
        <f t="shared" si="57"/>
        <v>0.12508034054873199</v>
      </c>
      <c r="T1275" s="5">
        <f t="shared" si="55"/>
        <v>0.12909116654776231</v>
      </c>
      <c r="U1275" s="5">
        <f t="shared" si="55"/>
        <v>7.9285957767851717E-2</v>
      </c>
      <c r="V1275" s="5">
        <f t="shared" si="55"/>
        <v>0.11100114199474695</v>
      </c>
      <c r="W1275" s="5">
        <f t="shared" si="55"/>
        <v>0.11149573239187947</v>
      </c>
      <c r="X1275" s="5">
        <f t="shared" si="55"/>
        <v>0.12352193298560328</v>
      </c>
      <c r="Y1275" s="12">
        <f t="shared" si="71"/>
        <v>3.740531775141418</v>
      </c>
    </row>
    <row r="1276" spans="1:25">
      <c r="A1276" s="7" t="s">
        <v>146</v>
      </c>
      <c r="B1276" t="s">
        <v>68</v>
      </c>
      <c r="E1276" s="6">
        <f>SUM(E687:E698)</f>
        <v>38.090608103682946</v>
      </c>
      <c r="F1276" s="6">
        <f t="shared" ref="F1276:J1276" si="77">SUM(F687:F698)</f>
        <v>6.7423723528448329</v>
      </c>
      <c r="G1276" s="6">
        <f t="shared" si="77"/>
        <v>16.849073465350475</v>
      </c>
      <c r="H1276" s="6">
        <f t="shared" si="77"/>
        <v>5.649445344488214</v>
      </c>
      <c r="I1276" s="6">
        <f t="shared" si="77"/>
        <v>54.939681569033418</v>
      </c>
      <c r="J1276" s="53">
        <f t="shared" si="77"/>
        <v>12.39181769733306</v>
      </c>
      <c r="K1276" s="15">
        <f t="shared" si="66"/>
        <v>52.383425845675511</v>
      </c>
      <c r="L1276" s="15">
        <f t="shared" si="67"/>
        <v>23.171386186275839</v>
      </c>
      <c r="M1276" s="15">
        <f t="shared" si="68"/>
        <v>75.554812031951343</v>
      </c>
      <c r="N1276" s="59">
        <f t="shared" si="69"/>
        <v>29.212039659399672</v>
      </c>
      <c r="O1276" s="15">
        <f>E1276/1.589934</f>
        <v>23.957351754024348</v>
      </c>
      <c r="P1276" s="15">
        <f>G1276/1.589934</f>
        <v>10.597341440179576</v>
      </c>
      <c r="Q1276" s="15">
        <f t="shared" si="13"/>
        <v>34.554693194203921</v>
      </c>
      <c r="R1276" s="27">
        <f t="shared" si="14"/>
        <v>13.360010313844771</v>
      </c>
      <c r="S1276" s="5">
        <f t="shared" si="57"/>
        <v>0.78627087347267077</v>
      </c>
      <c r="T1276" s="5">
        <f t="shared" si="55"/>
        <v>0.35185861024784415</v>
      </c>
      <c r="U1276" s="5">
        <f t="shared" si="55"/>
        <v>0.82465230265422396</v>
      </c>
      <c r="V1276" s="5">
        <f t="shared" si="55"/>
        <v>0.66282303896521599</v>
      </c>
      <c r="W1276" s="5">
        <f t="shared" si="55"/>
        <v>0.79765647677747453</v>
      </c>
      <c r="X1276" s="5">
        <f t="shared" si="55"/>
        <v>0.44759278285634196</v>
      </c>
      <c r="Y1276" s="12">
        <f t="shared" si="71"/>
        <v>2.2606945231745197</v>
      </c>
    </row>
    <row r="1277" spans="1:25">
      <c r="A1277" s="7" t="s">
        <v>147</v>
      </c>
      <c r="B1277" t="s">
        <v>68</v>
      </c>
      <c r="E1277" s="6">
        <f>SUM(E699:E710)</f>
        <v>15.176854414631897</v>
      </c>
      <c r="F1277" s="6">
        <f t="shared" ref="F1277:J1277" si="78">SUM(F699:F710)</f>
        <v>3.7228830253106273</v>
      </c>
      <c r="G1277" s="6">
        <f t="shared" si="78"/>
        <v>6.9400914950928438</v>
      </c>
      <c r="H1277" s="6">
        <f t="shared" si="78"/>
        <v>1.2783715215196734</v>
      </c>
      <c r="I1277" s="6">
        <f t="shared" si="78"/>
        <v>22.116945909724741</v>
      </c>
      <c r="J1277" s="53">
        <f t="shared" si="78"/>
        <v>5.0012545468303014</v>
      </c>
      <c r="K1277" s="15">
        <f t="shared" si="66"/>
        <v>20.871696918973935</v>
      </c>
      <c r="L1277" s="15">
        <f t="shared" si="67"/>
        <v>9.5442363956444254</v>
      </c>
      <c r="M1277" s="15">
        <f t="shared" si="68"/>
        <v>30.415933314618364</v>
      </c>
      <c r="N1277" s="59">
        <f t="shared" si="69"/>
        <v>11.32746052332951</v>
      </c>
      <c r="O1277" s="15">
        <f>E1277/0.862477</f>
        <v>17.596822193092564</v>
      </c>
      <c r="P1277" s="15">
        <f>G1277/0.862477</f>
        <v>8.0466974714605062</v>
      </c>
      <c r="Q1277" s="15">
        <f t="shared" si="13"/>
        <v>25.643519664553068</v>
      </c>
      <c r="R1277" s="27">
        <f t="shared" si="14"/>
        <v>9.5501247216320575</v>
      </c>
      <c r="S1277" s="5">
        <f t="shared" si="57"/>
        <v>0.31328243814533324</v>
      </c>
      <c r="T1277" s="5">
        <f t="shared" si="55"/>
        <v>0.19428301773460852</v>
      </c>
      <c r="U1277" s="5">
        <f t="shared" si="55"/>
        <v>0.33967223443050387</v>
      </c>
      <c r="V1277" s="5">
        <f t="shared" si="55"/>
        <v>0.14998536053578149</v>
      </c>
      <c r="W1277" s="5">
        <f t="shared" si="55"/>
        <v>0.321110800929227</v>
      </c>
      <c r="X1277" s="5">
        <f t="shared" si="55"/>
        <v>0.18064544646024597</v>
      </c>
      <c r="Y1277" s="12">
        <f t="shared" si="71"/>
        <v>2.1868377996692194</v>
      </c>
    </row>
    <row r="1278" spans="1:25">
      <c r="A1278" s="7" t="s">
        <v>148</v>
      </c>
      <c r="B1278" t="s">
        <v>68</v>
      </c>
      <c r="E1278" s="6">
        <f>SUM(E711:E722)</f>
        <v>56.528523083715058</v>
      </c>
      <c r="F1278" s="6">
        <f t="shared" ref="F1278:J1278" si="79">SUM(F711:F722)</f>
        <v>84.007347401157006</v>
      </c>
      <c r="G1278" s="6">
        <f t="shared" si="79"/>
        <v>20.247629389335767</v>
      </c>
      <c r="H1278" s="6">
        <f t="shared" si="79"/>
        <v>25.18469121665138</v>
      </c>
      <c r="I1278" s="6">
        <f t="shared" si="79"/>
        <v>76.776152473050828</v>
      </c>
      <c r="J1278" s="53">
        <f t="shared" si="79"/>
        <v>109.19203861780836</v>
      </c>
      <c r="K1278" s="15">
        <f t="shared" si="66"/>
        <v>77.739837837743323</v>
      </c>
      <c r="L1278" s="15">
        <f t="shared" si="67"/>
        <v>27.845189286028699</v>
      </c>
      <c r="M1278" s="15">
        <f t="shared" si="68"/>
        <v>105.58502712377204</v>
      </c>
      <c r="N1278" s="59">
        <f t="shared" si="69"/>
        <v>49.894648551714624</v>
      </c>
      <c r="O1278" s="15">
        <f>E1278/1.167764</f>
        <v>48.407489084879359</v>
      </c>
      <c r="P1278" s="15">
        <f>G1278/1.167764</f>
        <v>17.338802522886272</v>
      </c>
      <c r="Q1278" s="15">
        <f t="shared" si="13"/>
        <v>65.746291607765627</v>
      </c>
      <c r="R1278" s="27">
        <f t="shared" si="14"/>
        <v>31.068686561993086</v>
      </c>
      <c r="S1278" s="5">
        <f t="shared" si="57"/>
        <v>1.1668685125784368</v>
      </c>
      <c r="T1278" s="5">
        <f t="shared" si="55"/>
        <v>4.3840219673876559</v>
      </c>
      <c r="U1278" s="5">
        <f t="shared" si="55"/>
        <v>0.99098945906683777</v>
      </c>
      <c r="V1278" s="5">
        <f t="shared" si="55"/>
        <v>2.9548022061860797</v>
      </c>
      <c r="W1278" s="5">
        <f t="shared" si="55"/>
        <v>1.1146951262400875</v>
      </c>
      <c r="X1278" s="5">
        <f t="shared" si="55"/>
        <v>3.9440193218159161</v>
      </c>
      <c r="Y1278" s="12">
        <f t="shared" si="71"/>
        <v>2.7918588392124608</v>
      </c>
    </row>
    <row r="1279" spans="1:25">
      <c r="A1279" s="7" t="s">
        <v>149</v>
      </c>
      <c r="B1279" t="s">
        <v>68</v>
      </c>
      <c r="E1279" s="6">
        <f>SUM(E723:E734)</f>
        <v>251.68371619992183</v>
      </c>
      <c r="F1279" s="6">
        <f t="shared" ref="F1279:J1279" si="80">SUM(F723:F734)</f>
        <v>100.71649977647739</v>
      </c>
      <c r="G1279" s="6">
        <f t="shared" si="80"/>
        <v>75.347267867054157</v>
      </c>
      <c r="H1279" s="6">
        <f t="shared" si="80"/>
        <v>34.953211783757425</v>
      </c>
      <c r="I1279" s="6">
        <f t="shared" si="80"/>
        <v>327.03098406697598</v>
      </c>
      <c r="J1279" s="53">
        <f t="shared" si="80"/>
        <v>135.66971156023473</v>
      </c>
      <c r="K1279" s="15">
        <f t="shared" si="66"/>
        <v>346.12351811857502</v>
      </c>
      <c r="L1279" s="15">
        <f t="shared" si="67"/>
        <v>103.61997918868757</v>
      </c>
      <c r="M1279" s="15">
        <f t="shared" si="68"/>
        <v>449.7434973072626</v>
      </c>
      <c r="N1279" s="59">
        <f t="shared" si="69"/>
        <v>242.50353892988744</v>
      </c>
      <c r="O1279" s="15">
        <f>E1279/18.897109</f>
        <v>13.3186359987616</v>
      </c>
      <c r="P1279" s="15">
        <f>G1279/18.897109</f>
        <v>3.9872378291861552</v>
      </c>
      <c r="Q1279" s="15">
        <f t="shared" si="13"/>
        <v>17.305873827947757</v>
      </c>
      <c r="R1279" s="27">
        <f t="shared" si="14"/>
        <v>9.3313981695754453</v>
      </c>
      <c r="S1279" s="5">
        <f t="shared" si="57"/>
        <v>5.1952852744355731</v>
      </c>
      <c r="T1279" s="5">
        <f t="shared" si="55"/>
        <v>5.2560086844545415</v>
      </c>
      <c r="U1279" s="5">
        <f t="shared" si="55"/>
        <v>3.6877575537343263</v>
      </c>
      <c r="V1279" s="5">
        <f t="shared" si="55"/>
        <v>4.1008971046526117</v>
      </c>
      <c r="W1279" s="5">
        <f t="shared" si="55"/>
        <v>4.7480869036373612</v>
      </c>
      <c r="X1279" s="5">
        <f t="shared" si="55"/>
        <v>4.900393568542551</v>
      </c>
      <c r="Y1279" s="12">
        <f t="shared" si="71"/>
        <v>3.340316421877473</v>
      </c>
    </row>
    <row r="1280" spans="1:25">
      <c r="A1280" s="7" t="s">
        <v>150</v>
      </c>
      <c r="B1280" t="s">
        <v>68</v>
      </c>
      <c r="E1280" s="6">
        <f>SUM(E735:E746)</f>
        <v>11.671193145323048</v>
      </c>
      <c r="F1280" s="6">
        <f t="shared" ref="F1280:J1280" si="81">SUM(F735:F746)</f>
        <v>10.305736644038772</v>
      </c>
      <c r="G1280" s="6">
        <f t="shared" si="81"/>
        <v>3.7508462364884148</v>
      </c>
      <c r="H1280" s="6">
        <f t="shared" si="81"/>
        <v>3.0480354632078899</v>
      </c>
      <c r="I1280" s="6">
        <f t="shared" si="81"/>
        <v>15.422039381811469</v>
      </c>
      <c r="J1280" s="53">
        <f t="shared" si="81"/>
        <v>13.353772107246611</v>
      </c>
      <c r="K1280" s="15">
        <f t="shared" si="66"/>
        <v>16.050599113419583</v>
      </c>
      <c r="L1280" s="15">
        <f t="shared" si="67"/>
        <v>5.1582840356025788</v>
      </c>
      <c r="M1280" s="15">
        <f t="shared" si="68"/>
        <v>21.208883149022167</v>
      </c>
      <c r="N1280" s="59">
        <f t="shared" si="69"/>
        <v>10.892315077817004</v>
      </c>
      <c r="O1280" s="15">
        <f>E1280/0.547184</f>
        <v>21.329558512900686</v>
      </c>
      <c r="P1280" s="15">
        <f>G1280/0.547184</f>
        <v>6.854817093497644</v>
      </c>
      <c r="Q1280" s="15">
        <f t="shared" si="13"/>
        <v>28.18437560639833</v>
      </c>
      <c r="R1280" s="27">
        <f t="shared" si="14"/>
        <v>14.474741419403042</v>
      </c>
      <c r="S1280" s="5">
        <f t="shared" si="57"/>
        <v>0.24091816029458749</v>
      </c>
      <c r="T1280" s="5">
        <f t="shared" si="55"/>
        <v>0.53781695572208554</v>
      </c>
      <c r="U1280" s="5">
        <f t="shared" si="55"/>
        <v>0.18357947053783355</v>
      </c>
      <c r="V1280" s="5">
        <f t="shared" si="55"/>
        <v>0.35761176636008751</v>
      </c>
      <c r="W1280" s="5">
        <f t="shared" si="55"/>
        <v>0.2239090079647075</v>
      </c>
      <c r="X1280" s="5">
        <f t="shared" si="55"/>
        <v>0.48233860157564101</v>
      </c>
      <c r="Y1280" s="12">
        <f t="shared" si="71"/>
        <v>3.1116159952879734</v>
      </c>
    </row>
    <row r="1281" spans="1:25">
      <c r="A1281" s="7" t="s">
        <v>151</v>
      </c>
      <c r="B1281" t="s">
        <v>68</v>
      </c>
      <c r="E1281" s="6">
        <f>SUM(E747:E758)</f>
        <v>26.916574441192918</v>
      </c>
      <c r="F1281" s="6">
        <f t="shared" ref="F1281:J1281" si="82">SUM(F747:F758)</f>
        <v>8.4481599702867065</v>
      </c>
      <c r="G1281" s="6">
        <f t="shared" si="82"/>
        <v>6.3346555631525101</v>
      </c>
      <c r="H1281" s="6">
        <f t="shared" si="82"/>
        <v>2.0830418694953927</v>
      </c>
      <c r="I1281" s="6">
        <f t="shared" si="82"/>
        <v>33.251230004345437</v>
      </c>
      <c r="J1281" s="53">
        <f t="shared" si="82"/>
        <v>10.531201839782097</v>
      </c>
      <c r="K1281" s="15">
        <f t="shared" si="66"/>
        <v>37.016536397157282</v>
      </c>
      <c r="L1281" s="15">
        <f t="shared" si="67"/>
        <v>8.7116214854603733</v>
      </c>
      <c r="M1281" s="15">
        <f t="shared" si="68"/>
        <v>45.728157882617673</v>
      </c>
      <c r="N1281" s="59">
        <f t="shared" si="69"/>
        <v>28.304914911696908</v>
      </c>
      <c r="O1281" s="15">
        <f>E1281/1.252987</f>
        <v>21.481926341768045</v>
      </c>
      <c r="P1281" s="15">
        <f>G1281/1.252987</f>
        <v>5.0556434848506084</v>
      </c>
      <c r="Q1281" s="15">
        <f t="shared" si="13"/>
        <v>26.537569826618654</v>
      </c>
      <c r="R1281" s="27">
        <f t="shared" si="14"/>
        <v>16.426282856917435</v>
      </c>
      <c r="S1281" s="5">
        <f t="shared" si="57"/>
        <v>0.55561513849191135</v>
      </c>
      <c r="T1281" s="5">
        <f t="shared" si="55"/>
        <v>0.44087713800652478</v>
      </c>
      <c r="U1281" s="5">
        <f t="shared" si="55"/>
        <v>0.31004009255570336</v>
      </c>
      <c r="V1281" s="5">
        <f t="shared" si="55"/>
        <v>0.24439357459715336</v>
      </c>
      <c r="W1281" s="5">
        <f t="shared" si="55"/>
        <v>0.48276688572460286</v>
      </c>
      <c r="X1281" s="5">
        <f t="shared" si="55"/>
        <v>0.38038728888856776</v>
      </c>
      <c r="Y1281" s="12">
        <f t="shared" si="71"/>
        <v>4.2490983405256513</v>
      </c>
    </row>
    <row r="1282" spans="1:25">
      <c r="A1282" s="7" t="s">
        <v>152</v>
      </c>
      <c r="B1282" t="s">
        <v>68</v>
      </c>
      <c r="E1282" s="6">
        <f>SUM(E759:E770)</f>
        <v>18.927631133450745</v>
      </c>
      <c r="F1282" s="6">
        <f t="shared" ref="F1282:J1282" si="83">SUM(F759:F770)</f>
        <v>6.0981151946680292</v>
      </c>
      <c r="G1282" s="6">
        <f t="shared" si="83"/>
        <v>7.4977581109382099</v>
      </c>
      <c r="H1282" s="6">
        <f t="shared" si="83"/>
        <v>5.3239524946074832</v>
      </c>
      <c r="I1282" s="6">
        <f t="shared" si="83"/>
        <v>26.425389244388953</v>
      </c>
      <c r="J1282" s="53">
        <f t="shared" si="83"/>
        <v>11.422067689275512</v>
      </c>
      <c r="K1282" s="15">
        <f t="shared" si="66"/>
        <v>26.029885351647867</v>
      </c>
      <c r="L1282" s="15">
        <f t="shared" si="67"/>
        <v>10.311157410353037</v>
      </c>
      <c r="M1282" s="15">
        <f t="shared" si="68"/>
        <v>36.341042762000896</v>
      </c>
      <c r="N1282" s="59">
        <f t="shared" si="69"/>
        <v>15.71872794129483</v>
      </c>
      <c r="O1282" s="15">
        <f>E1282/0.86535</f>
        <v>21.872804221934185</v>
      </c>
      <c r="P1282" s="15">
        <f>G1282/0.86535</f>
        <v>8.6644226162110254</v>
      </c>
      <c r="Q1282" s="15">
        <f t="shared" si="13"/>
        <v>30.537226838145209</v>
      </c>
      <c r="R1282" s="27">
        <f t="shared" si="14"/>
        <v>13.20838160572316</v>
      </c>
      <c r="S1282" s="5">
        <f t="shared" si="57"/>
        <v>0.39070641832646102</v>
      </c>
      <c r="T1282" s="5">
        <f t="shared" si="55"/>
        <v>0.31823729471449652</v>
      </c>
      <c r="U1282" s="5">
        <f t="shared" si="55"/>
        <v>0.366966379703002</v>
      </c>
      <c r="V1282" s="5">
        <f t="shared" si="55"/>
        <v>0.62463448296300916</v>
      </c>
      <c r="W1282" s="5">
        <f t="shared" si="55"/>
        <v>0.3836640890549578</v>
      </c>
      <c r="X1282" s="5">
        <f t="shared" si="55"/>
        <v>0.412565386925973</v>
      </c>
      <c r="Y1282" s="12">
        <f t="shared" si="71"/>
        <v>2.5244387526770042</v>
      </c>
    </row>
    <row r="1283" spans="1:25">
      <c r="A1283" s="7" t="s">
        <v>153</v>
      </c>
      <c r="B1283" t="s">
        <v>68</v>
      </c>
      <c r="E1283" s="6">
        <f>SUM(E771:E782)</f>
        <v>26.017839124924656</v>
      </c>
      <c r="F1283" s="6">
        <f t="shared" ref="F1283:J1283" si="84">SUM(F771:F782)</f>
        <v>4.6898520561036099</v>
      </c>
      <c r="G1283" s="6">
        <f t="shared" si="84"/>
        <v>6.0462000070009392</v>
      </c>
      <c r="H1283" s="6">
        <f t="shared" si="84"/>
        <v>1.0991723887987959</v>
      </c>
      <c r="I1283" s="6">
        <f t="shared" si="84"/>
        <v>32.064039131925611</v>
      </c>
      <c r="J1283" s="53">
        <f t="shared" si="84"/>
        <v>5.7890244449023971</v>
      </c>
      <c r="K1283" s="15">
        <f t="shared" si="66"/>
        <v>35.780566767413404</v>
      </c>
      <c r="L1283" s="15">
        <f t="shared" si="67"/>
        <v>8.3149281537522377</v>
      </c>
      <c r="M1283" s="15">
        <f t="shared" si="68"/>
        <v>44.095494921165667</v>
      </c>
      <c r="N1283" s="59">
        <f t="shared" si="69"/>
        <v>27.465638613661167</v>
      </c>
      <c r="O1283" s="15">
        <f>E1283/2.134411</f>
        <v>12.189704384452973</v>
      </c>
      <c r="P1283" s="15">
        <f>G1283/2.134411</f>
        <v>2.8327252843997428</v>
      </c>
      <c r="Q1283" s="15">
        <f t="shared" si="13"/>
        <v>15.022429668852716</v>
      </c>
      <c r="R1283" s="27">
        <f t="shared" si="14"/>
        <v>9.3569791000532305</v>
      </c>
      <c r="S1283" s="5">
        <f t="shared" si="57"/>
        <v>0.53706333695019071</v>
      </c>
      <c r="T1283" s="5">
        <f t="shared" si="55"/>
        <v>0.24474543089159864</v>
      </c>
      <c r="U1283" s="5">
        <f t="shared" si="55"/>
        <v>0.29592207359857908</v>
      </c>
      <c r="V1283" s="5">
        <f t="shared" si="55"/>
        <v>0.12896076316608285</v>
      </c>
      <c r="W1283" s="5">
        <f t="shared" si="55"/>
        <v>0.46553033717695841</v>
      </c>
      <c r="X1283" s="5">
        <f t="shared" si="55"/>
        <v>0.20909971600654764</v>
      </c>
      <c r="Y1283" s="12">
        <f t="shared" si="71"/>
        <v>4.3031720907013344</v>
      </c>
    </row>
    <row r="1284" spans="1:25">
      <c r="A1284" s="7" t="s">
        <v>154</v>
      </c>
      <c r="B1284" t="s">
        <v>68</v>
      </c>
      <c r="E1284" s="6">
        <f>SUM(E783:E794)</f>
        <v>27.115969594545199</v>
      </c>
      <c r="F1284" s="6">
        <f t="shared" ref="F1284:J1284" si="85">SUM(F783:F794)</f>
        <v>5.5821779970925105</v>
      </c>
      <c r="G1284" s="6">
        <f t="shared" si="85"/>
        <v>11.94762613259382</v>
      </c>
      <c r="H1284" s="6">
        <f t="shared" si="85"/>
        <v>3.2764419920902648</v>
      </c>
      <c r="I1284" s="6">
        <f t="shared" si="85"/>
        <v>39.063595727138939</v>
      </c>
      <c r="J1284" s="53">
        <f t="shared" si="85"/>
        <v>8.858619989182781</v>
      </c>
      <c r="K1284" s="15">
        <f t="shared" si="66"/>
        <v>37.290751006732037</v>
      </c>
      <c r="L1284" s="15">
        <f t="shared" si="67"/>
        <v>16.430758622834105</v>
      </c>
      <c r="M1284" s="15">
        <f t="shared" si="68"/>
        <v>53.721509629566036</v>
      </c>
      <c r="N1284" s="59">
        <f t="shared" si="69"/>
        <v>20.859992383897932</v>
      </c>
      <c r="O1284" s="15">
        <f>E1284/0.823318</f>
        <v>32.934989389938274</v>
      </c>
      <c r="P1284" s="15">
        <f>G1284/0.823318</f>
        <v>14.511557056439699</v>
      </c>
      <c r="Q1284" s="15">
        <f t="shared" ref="Q1284:Q1318" si="86">O1284+P1284</f>
        <v>47.446546446377972</v>
      </c>
      <c r="R1284" s="27">
        <f t="shared" ref="R1284:R1318" si="87">O1284-P1284</f>
        <v>18.423432333498575</v>
      </c>
      <c r="S1284" s="5">
        <f t="shared" si="57"/>
        <v>0.55973107701843117</v>
      </c>
      <c r="T1284" s="5">
        <f t="shared" si="55"/>
        <v>0.29131250684847293</v>
      </c>
      <c r="U1284" s="5">
        <f t="shared" si="55"/>
        <v>0.58475840952067026</v>
      </c>
      <c r="V1284" s="5">
        <f t="shared" si="55"/>
        <v>0.38440963771944431</v>
      </c>
      <c r="W1284" s="5">
        <f t="shared" si="55"/>
        <v>0.56715527371261854</v>
      </c>
      <c r="X1284" s="5">
        <f t="shared" si="55"/>
        <v>0.31997358822333943</v>
      </c>
      <c r="Y1284" s="12">
        <f t="shared" si="71"/>
        <v>2.2695696445146751</v>
      </c>
    </row>
    <row r="1285" spans="1:25">
      <c r="A1285" s="7" t="s">
        <v>155</v>
      </c>
      <c r="B1285" t="s">
        <v>68</v>
      </c>
      <c r="E1285" s="6">
        <f>SUM(E795:E806)</f>
        <v>17.892516538162202</v>
      </c>
      <c r="F1285" s="6">
        <f t="shared" ref="F1285:J1285" si="88">SUM(F795:F806)</f>
        <v>2.6762963320670026</v>
      </c>
      <c r="G1285" s="6">
        <f t="shared" si="88"/>
        <v>15.622891960660453</v>
      </c>
      <c r="H1285" s="6">
        <f t="shared" si="88"/>
        <v>2.7830330662024014</v>
      </c>
      <c r="I1285" s="6">
        <f t="shared" si="88"/>
        <v>33.515408498822659</v>
      </c>
      <c r="J1285" s="53">
        <f t="shared" si="88"/>
        <v>5.4593293982693991</v>
      </c>
      <c r="K1285" s="15">
        <f t="shared" si="66"/>
        <v>24.606362563655644</v>
      </c>
      <c r="L1285" s="15">
        <f t="shared" si="67"/>
        <v>21.485102056880223</v>
      </c>
      <c r="M1285" s="15">
        <f t="shared" si="68"/>
        <v>46.091464620535874</v>
      </c>
      <c r="N1285" s="59">
        <f t="shared" si="69"/>
        <v>3.1212605067754211</v>
      </c>
      <c r="O1285" s="15">
        <f>E1285/0.543376</f>
        <v>32.928426242900315</v>
      </c>
      <c r="P1285" s="15">
        <f>G1285/0.543376</f>
        <v>28.751531095706206</v>
      </c>
      <c r="Q1285" s="15">
        <f t="shared" si="86"/>
        <v>61.679957338606521</v>
      </c>
      <c r="R1285" s="27">
        <f t="shared" si="87"/>
        <v>4.1768951471941094</v>
      </c>
      <c r="S1285" s="5">
        <f t="shared" si="57"/>
        <v>0.36933945944865987</v>
      </c>
      <c r="T1285" s="5">
        <f t="shared" si="55"/>
        <v>0.13966566346861173</v>
      </c>
      <c r="U1285" s="5">
        <f t="shared" si="55"/>
        <v>0.76463871179451937</v>
      </c>
      <c r="V1285" s="5">
        <f t="shared" si="55"/>
        <v>0.32652027269910111</v>
      </c>
      <c r="W1285" s="5">
        <f t="shared" si="55"/>
        <v>0.48660243192958591</v>
      </c>
      <c r="X1285" s="5">
        <f t="shared" si="55"/>
        <v>0.19719112220531906</v>
      </c>
      <c r="Y1285" s="12">
        <f t="shared" si="71"/>
        <v>1.1452755727439468</v>
      </c>
    </row>
    <row r="1286" spans="1:25">
      <c r="A1286" s="7" t="s">
        <v>156</v>
      </c>
      <c r="B1286" t="s">
        <v>68</v>
      </c>
      <c r="E1286" s="6">
        <f>SUM(E807:E818)</f>
        <v>111.14818801795957</v>
      </c>
      <c r="F1286" s="6">
        <f t="shared" ref="F1286:J1286" si="89">SUM(F807:F818)</f>
        <v>68.511245033693896</v>
      </c>
      <c r="G1286" s="6">
        <f t="shared" si="89"/>
        <v>38.346864629875952</v>
      </c>
      <c r="H1286" s="6">
        <f t="shared" si="89"/>
        <v>21.566795271281681</v>
      </c>
      <c r="I1286" s="6">
        <f t="shared" si="89"/>
        <v>149.49505264783548</v>
      </c>
      <c r="J1286" s="53">
        <f t="shared" si="89"/>
        <v>90.078040304975588</v>
      </c>
      <c r="K1286" s="15">
        <f t="shared" si="66"/>
        <v>152.85455273046767</v>
      </c>
      <c r="L1286" s="15">
        <f t="shared" si="67"/>
        <v>52.735838038748476</v>
      </c>
      <c r="M1286" s="15">
        <f t="shared" si="68"/>
        <v>205.5903907692161</v>
      </c>
      <c r="N1286" s="59">
        <f t="shared" si="69"/>
        <v>100.11871469171919</v>
      </c>
      <c r="O1286" s="15">
        <f>E1286/5.965343</f>
        <v>18.632321396767892</v>
      </c>
      <c r="P1286" s="15">
        <f>G1286/5.965343</f>
        <v>6.4282748921354482</v>
      </c>
      <c r="Q1286" s="15">
        <f t="shared" si="86"/>
        <v>25.060596288903341</v>
      </c>
      <c r="R1286" s="27">
        <f t="shared" si="87"/>
        <v>12.204046504632444</v>
      </c>
      <c r="S1286" s="5">
        <f t="shared" si="57"/>
        <v>2.2943341476697454</v>
      </c>
      <c r="T1286" s="5">
        <f t="shared" si="55"/>
        <v>3.5753396879265797</v>
      </c>
      <c r="U1286" s="5">
        <f t="shared" si="55"/>
        <v>1.8768290304881303</v>
      </c>
      <c r="V1286" s="5">
        <f t="shared" si="55"/>
        <v>2.530331370742124</v>
      </c>
      <c r="W1286" s="5">
        <f t="shared" si="55"/>
        <v>2.1704839486719552</v>
      </c>
      <c r="X1286" s="5">
        <f t="shared" si="55"/>
        <v>3.2536211973992297</v>
      </c>
      <c r="Y1286" s="12">
        <f t="shared" si="71"/>
        <v>2.8984948076136656</v>
      </c>
    </row>
    <row r="1287" spans="1:25">
      <c r="A1287" s="7" t="s">
        <v>157</v>
      </c>
      <c r="B1287" t="s">
        <v>68</v>
      </c>
      <c r="E1287" s="6">
        <f>SUM(E819:E830)</f>
        <v>71.233852897793852</v>
      </c>
      <c r="F1287" s="6">
        <f t="shared" ref="F1287:J1287" si="90">SUM(F819:F830)</f>
        <v>13.212643798807532</v>
      </c>
      <c r="G1287" s="6">
        <f t="shared" si="90"/>
        <v>53.390859840565277</v>
      </c>
      <c r="H1287" s="6">
        <f t="shared" si="90"/>
        <v>31.618658716907898</v>
      </c>
      <c r="I1287" s="6">
        <f t="shared" si="90"/>
        <v>124.62471273835912</v>
      </c>
      <c r="J1287" s="53">
        <f t="shared" si="90"/>
        <v>44.831302515715429</v>
      </c>
      <c r="K1287" s="15">
        <f t="shared" si="66"/>
        <v>97.963079004048481</v>
      </c>
      <c r="L1287" s="15">
        <f t="shared" si="67"/>
        <v>73.4248227196112</v>
      </c>
      <c r="M1287" s="15">
        <f t="shared" si="68"/>
        <v>171.38790172365967</v>
      </c>
      <c r="N1287" s="59">
        <f t="shared" si="69"/>
        <v>24.538256284437281</v>
      </c>
      <c r="O1287" s="15">
        <f>E1287/4.192887</f>
        <v>16.989213612910117</v>
      </c>
      <c r="P1287" s="15">
        <f>G1287/4.192887</f>
        <v>12.733674873795854</v>
      </c>
      <c r="Q1287" s="15">
        <f t="shared" si="86"/>
        <v>29.722888486705969</v>
      </c>
      <c r="R1287" s="27">
        <f t="shared" si="87"/>
        <v>4.2555387391142627</v>
      </c>
      <c r="S1287" s="5">
        <f t="shared" si="57"/>
        <v>1.4704176837060432</v>
      </c>
      <c r="T1287" s="5">
        <f t="shared" si="55"/>
        <v>0.68951731548713013</v>
      </c>
      <c r="U1287" s="5">
        <f t="shared" si="55"/>
        <v>2.6131345203494396</v>
      </c>
      <c r="V1287" s="5">
        <f t="shared" si="55"/>
        <v>3.7096695659144334</v>
      </c>
      <c r="W1287" s="5">
        <f t="shared" si="55"/>
        <v>1.8093972597452261</v>
      </c>
      <c r="X1287" s="5">
        <f t="shared" si="55"/>
        <v>1.6193078321675269</v>
      </c>
      <c r="Y1287" s="12">
        <f t="shared" si="71"/>
        <v>1.3341956490401348</v>
      </c>
    </row>
    <row r="1288" spans="1:25">
      <c r="A1288" s="7" t="s">
        <v>158</v>
      </c>
      <c r="B1288" t="s">
        <v>68</v>
      </c>
      <c r="E1288" s="6">
        <f>SUM(E831:E842)</f>
        <v>44.930868507675363</v>
      </c>
      <c r="F1288" s="6">
        <f t="shared" ref="F1288:J1288" si="91">SUM(F831:F842)</f>
        <v>15.408037493575163</v>
      </c>
      <c r="G1288" s="6">
        <f t="shared" si="91"/>
        <v>21.375681781640345</v>
      </c>
      <c r="H1288" s="6">
        <f t="shared" si="91"/>
        <v>8.3944419576649416</v>
      </c>
      <c r="I1288" s="6">
        <f t="shared" si="91"/>
        <v>66.306550289315638</v>
      </c>
      <c r="J1288" s="53">
        <f t="shared" si="91"/>
        <v>23.802479451240075</v>
      </c>
      <c r="K1288" s="15">
        <f t="shared" si="66"/>
        <v>61.790371323214423</v>
      </c>
      <c r="L1288" s="15">
        <f t="shared" si="67"/>
        <v>29.396523113030799</v>
      </c>
      <c r="M1288" s="15">
        <f t="shared" si="68"/>
        <v>91.186894436245126</v>
      </c>
      <c r="N1288" s="59">
        <f t="shared" si="69"/>
        <v>32.39384821018362</v>
      </c>
      <c r="O1288" s="15">
        <f>E1288/2.356285</f>
        <v>19.068520364758662</v>
      </c>
      <c r="P1288" s="15">
        <f>G1288/2.356285</f>
        <v>9.0717726343122091</v>
      </c>
      <c r="Q1288" s="15">
        <f t="shared" si="86"/>
        <v>28.140292999070873</v>
      </c>
      <c r="R1288" s="27">
        <f t="shared" si="87"/>
        <v>9.9967477304464527</v>
      </c>
      <c r="S1288" s="5">
        <f t="shared" si="57"/>
        <v>0.92746834419794455</v>
      </c>
      <c r="T1288" s="5">
        <f t="shared" si="55"/>
        <v>0.8040865107143691</v>
      </c>
      <c r="U1288" s="5">
        <f t="shared" si="55"/>
        <v>1.0462002696043788</v>
      </c>
      <c r="V1288" s="5">
        <f t="shared" si="55"/>
        <v>0.98488067226370213</v>
      </c>
      <c r="W1288" s="5">
        <f t="shared" si="55"/>
        <v>0.96268940373427903</v>
      </c>
      <c r="X1288" s="5">
        <f t="shared" si="55"/>
        <v>0.85974618709524198</v>
      </c>
      <c r="Y1288" s="12">
        <f t="shared" si="71"/>
        <v>2.1019618913987883</v>
      </c>
    </row>
    <row r="1289" spans="1:25">
      <c r="A1289" s="7" t="s">
        <v>159</v>
      </c>
      <c r="B1289" t="s">
        <v>68</v>
      </c>
      <c r="E1289" s="6">
        <f>SUM(E843:E854)</f>
        <v>42.459981033807672</v>
      </c>
      <c r="F1289" s="6">
        <f t="shared" ref="F1289:J1289" si="92">SUM(F843:F854)</f>
        <v>10.072306308347422</v>
      </c>
      <c r="G1289" s="6">
        <f t="shared" si="92"/>
        <v>48.43701090063395</v>
      </c>
      <c r="H1289" s="6">
        <f t="shared" si="92"/>
        <v>9.5528921156869906</v>
      </c>
      <c r="I1289" s="6">
        <f t="shared" si="92"/>
        <v>90.896991934441616</v>
      </c>
      <c r="J1289" s="53">
        <f t="shared" si="92"/>
        <v>19.625198424034416</v>
      </c>
      <c r="K1289" s="15">
        <f t="shared" si="66"/>
        <v>58.39232762677257</v>
      </c>
      <c r="L1289" s="15">
        <f t="shared" si="67"/>
        <v>66.612130785441735</v>
      </c>
      <c r="M1289" s="15">
        <f t="shared" si="68"/>
        <v>125.00445841221429</v>
      </c>
      <c r="N1289" s="59">
        <f t="shared" si="69"/>
        <v>-8.2198031586691656</v>
      </c>
      <c r="O1289" s="15">
        <f>E1289/2.226009</f>
        <v>19.074487584644839</v>
      </c>
      <c r="P1289" s="15">
        <f>G1289/2.226009</f>
        <v>21.759575500653391</v>
      </c>
      <c r="Q1289" s="15">
        <f t="shared" si="86"/>
        <v>40.834063085298226</v>
      </c>
      <c r="R1289" s="27">
        <f t="shared" si="87"/>
        <v>-2.6850879160085519</v>
      </c>
      <c r="S1289" s="5">
        <f t="shared" si="57"/>
        <v>0.87646399039392142</v>
      </c>
      <c r="T1289" s="5">
        <f t="shared" si="55"/>
        <v>0.52563511983291356</v>
      </c>
      <c r="U1289" s="5">
        <f t="shared" si="55"/>
        <v>2.370675910164338</v>
      </c>
      <c r="V1289" s="5">
        <f t="shared" si="55"/>
        <v>1.1207962192614347</v>
      </c>
      <c r="W1289" s="5">
        <f t="shared" si="55"/>
        <v>1.3197123147682055</v>
      </c>
      <c r="X1289" s="5">
        <f t="shared" si="55"/>
        <v>0.70886268594896729</v>
      </c>
      <c r="Y1289" s="12">
        <f t="shared" si="71"/>
        <v>0.87660200834671964</v>
      </c>
    </row>
    <row r="1290" spans="1:25">
      <c r="A1290" s="7" t="s">
        <v>160</v>
      </c>
      <c r="B1290" t="s">
        <v>68</v>
      </c>
      <c r="E1290" s="6">
        <f>SUM(E855:E866)</f>
        <v>23.130912848975449</v>
      </c>
      <c r="F1290" s="6">
        <f t="shared" ref="F1290:J1290" si="93">SUM(F855:F866)</f>
        <v>2.877374706378812</v>
      </c>
      <c r="G1290" s="6">
        <f t="shared" si="93"/>
        <v>14.022971643803459</v>
      </c>
      <c r="H1290" s="6">
        <f t="shared" si="93"/>
        <v>2.4515386547569724</v>
      </c>
      <c r="I1290" s="6">
        <f t="shared" si="93"/>
        <v>37.153884492778907</v>
      </c>
      <c r="J1290" s="53">
        <f t="shared" si="93"/>
        <v>5.3289133611357844</v>
      </c>
      <c r="K1290" s="15">
        <f t="shared" si="66"/>
        <v>31.81037316781331</v>
      </c>
      <c r="L1290" s="15">
        <f t="shared" si="67"/>
        <v>19.284840327034942</v>
      </c>
      <c r="M1290" s="15">
        <f t="shared" si="68"/>
        <v>51.095213494848252</v>
      </c>
      <c r="N1290" s="59">
        <f t="shared" si="69"/>
        <v>12.525532840778368</v>
      </c>
      <c r="O1290" s="15">
        <f>E1290/0.670301</f>
        <v>34.508247561879585</v>
      </c>
      <c r="P1290" s="15">
        <f>G1290/0.670301</f>
        <v>20.920409851400279</v>
      </c>
      <c r="Q1290" s="15">
        <f t="shared" si="86"/>
        <v>55.428657413279865</v>
      </c>
      <c r="R1290" s="27">
        <f t="shared" si="87"/>
        <v>13.587837710479306</v>
      </c>
      <c r="S1290" s="5">
        <f t="shared" si="57"/>
        <v>0.47747106059526656</v>
      </c>
      <c r="T1290" s="5">
        <f t="shared" si="55"/>
        <v>0.15015917430332509</v>
      </c>
      <c r="U1290" s="5">
        <f t="shared" si="55"/>
        <v>0.68633304257937522</v>
      </c>
      <c r="V1290" s="5">
        <f t="shared" si="55"/>
        <v>0.28762758150621914</v>
      </c>
      <c r="W1290" s="5">
        <f t="shared" si="55"/>
        <v>0.5394286198377154</v>
      </c>
      <c r="X1290" s="5">
        <f t="shared" si="55"/>
        <v>0.19248049149596852</v>
      </c>
      <c r="Y1290" s="12">
        <f t="shared" si="71"/>
        <v>1.649501506279994</v>
      </c>
    </row>
    <row r="1291" spans="1:25">
      <c r="A1291" s="7" t="s">
        <v>161</v>
      </c>
      <c r="B1291" t="s">
        <v>68</v>
      </c>
      <c r="E1291" s="6">
        <f>SUM(E867:E878)</f>
        <v>21.618850100498509</v>
      </c>
      <c r="F1291" s="6">
        <f t="shared" ref="F1291:J1291" si="94">SUM(F867:F878)</f>
        <v>5.8280187639102419</v>
      </c>
      <c r="G1291" s="6">
        <f t="shared" si="94"/>
        <v>10.515298818097456</v>
      </c>
      <c r="H1291" s="6">
        <f t="shared" si="94"/>
        <v>2.4356759805548136</v>
      </c>
      <c r="I1291" s="6">
        <f t="shared" si="94"/>
        <v>32.134148918595976</v>
      </c>
      <c r="J1291" s="53">
        <f t="shared" si="94"/>
        <v>8.2636947444650577</v>
      </c>
      <c r="K1291" s="15">
        <f t="shared" si="66"/>
        <v>29.730935983632691</v>
      </c>
      <c r="L1291" s="15">
        <f t="shared" si="67"/>
        <v>14.460976164611781</v>
      </c>
      <c r="M1291" s="15">
        <f t="shared" si="68"/>
        <v>44.191912148244484</v>
      </c>
      <c r="N1291" s="59">
        <f t="shared" si="69"/>
        <v>15.26995981902091</v>
      </c>
      <c r="O1291" s="15">
        <f>E1291/1.600852</f>
        <v>13.504590118573429</v>
      </c>
      <c r="P1291" s="15">
        <f>G1291/1.600852</f>
        <v>6.5685640009803885</v>
      </c>
      <c r="Q1291" s="15">
        <f t="shared" si="86"/>
        <v>20.073154119553816</v>
      </c>
      <c r="R1291" s="27">
        <f t="shared" si="87"/>
        <v>6.9360261175930402</v>
      </c>
      <c r="S1291" s="5">
        <f t="shared" si="57"/>
        <v>0.44625888107966843</v>
      </c>
      <c r="T1291" s="5">
        <f t="shared" si="55"/>
        <v>0.30414199564380079</v>
      </c>
      <c r="U1291" s="5">
        <f t="shared" si="55"/>
        <v>0.51465532518888157</v>
      </c>
      <c r="V1291" s="5">
        <f t="shared" si="55"/>
        <v>0.28576648802187421</v>
      </c>
      <c r="W1291" s="5">
        <f t="shared" si="55"/>
        <v>0.4665482448863949</v>
      </c>
      <c r="X1291" s="5">
        <f t="shared" si="55"/>
        <v>0.29848487265483931</v>
      </c>
      <c r="Y1291" s="12">
        <f t="shared" si="71"/>
        <v>2.055942534252206</v>
      </c>
    </row>
    <row r="1292" spans="1:25">
      <c r="A1292" s="7" t="s">
        <v>162</v>
      </c>
      <c r="B1292" t="s">
        <v>68</v>
      </c>
      <c r="E1292" s="6">
        <f>SUM(E879:E890)</f>
        <v>7.4867748915093992</v>
      </c>
      <c r="F1292" s="6">
        <f t="shared" ref="F1292:J1292" si="95">SUM(F879:F890)</f>
        <v>1.324530770958646</v>
      </c>
      <c r="G1292" s="6">
        <f t="shared" si="95"/>
        <v>4.7992337436031711</v>
      </c>
      <c r="H1292" s="6">
        <f t="shared" si="95"/>
        <v>1.0919588548076071</v>
      </c>
      <c r="I1292" s="6">
        <f t="shared" si="95"/>
        <v>12.286008635112573</v>
      </c>
      <c r="J1292" s="53">
        <f t="shared" si="95"/>
        <v>2.4164896257662543</v>
      </c>
      <c r="K1292" s="15">
        <f t="shared" si="66"/>
        <v>10.296052934758166</v>
      </c>
      <c r="L1292" s="15">
        <f t="shared" si="67"/>
        <v>6.6000601576059568</v>
      </c>
      <c r="M1292" s="15">
        <f t="shared" si="68"/>
        <v>16.896113092364125</v>
      </c>
      <c r="N1292" s="59">
        <f t="shared" si="69"/>
        <v>3.6959927771522088</v>
      </c>
      <c r="O1292" s="15">
        <f>E1292/0.52681</f>
        <v>14.211527669386305</v>
      </c>
      <c r="P1292" s="15">
        <f>G1292/0.52681</f>
        <v>9.1099898323934081</v>
      </c>
      <c r="Q1292" s="15">
        <f t="shared" si="86"/>
        <v>23.321517501779713</v>
      </c>
      <c r="R1292" s="27">
        <f t="shared" si="87"/>
        <v>5.1015378369928968</v>
      </c>
      <c r="S1292" s="5">
        <f t="shared" si="57"/>
        <v>0.15454289985124137</v>
      </c>
      <c r="T1292" s="5">
        <f t="shared" si="55"/>
        <v>6.9122191998692212E-2</v>
      </c>
      <c r="U1292" s="5">
        <f t="shared" si="55"/>
        <v>0.23489120430135665</v>
      </c>
      <c r="V1292" s="5">
        <f t="shared" si="55"/>
        <v>0.12811443291060326</v>
      </c>
      <c r="W1292" s="5">
        <f t="shared" si="55"/>
        <v>0.17837770590693178</v>
      </c>
      <c r="X1292" s="5">
        <f t="shared" si="55"/>
        <v>8.7283669172520048E-2</v>
      </c>
      <c r="Y1292" s="12">
        <f t="shared" si="71"/>
        <v>1.5599938014039039</v>
      </c>
    </row>
    <row r="1293" spans="1:25">
      <c r="A1293" s="7" t="s">
        <v>163</v>
      </c>
      <c r="B1293" t="s">
        <v>68</v>
      </c>
      <c r="E1293" s="6">
        <f>SUM(E891:E902)</f>
        <v>29.201624709198953</v>
      </c>
      <c r="F1293" s="6">
        <f t="shared" ref="F1293:J1293" si="96">SUM(F891:F902)</f>
        <v>4.5135071884080391</v>
      </c>
      <c r="G1293" s="6">
        <f t="shared" si="96"/>
        <v>11.663989993180088</v>
      </c>
      <c r="H1293" s="6">
        <f t="shared" si="96"/>
        <v>2.9329347444579645</v>
      </c>
      <c r="I1293" s="6">
        <f t="shared" si="96"/>
        <v>40.865614702379062</v>
      </c>
      <c r="J1293" s="53">
        <f t="shared" si="96"/>
        <v>7.4464419328660174</v>
      </c>
      <c r="K1293" s="15">
        <f t="shared" si="66"/>
        <v>40.159010808222448</v>
      </c>
      <c r="L1293" s="15">
        <f t="shared" si="67"/>
        <v>16.040693107584527</v>
      </c>
      <c r="M1293" s="15">
        <f t="shared" si="68"/>
        <v>56.199703915807007</v>
      </c>
      <c r="N1293" s="59">
        <f t="shared" si="69"/>
        <v>24.11831770063792</v>
      </c>
      <c r="O1293" s="15">
        <f>E1293/1.13049</f>
        <v>25.830944731221816</v>
      </c>
      <c r="P1293" s="15">
        <f>G1293/1.13049</f>
        <v>10.317641016886562</v>
      </c>
      <c r="Q1293" s="15">
        <f t="shared" si="86"/>
        <v>36.148585748108374</v>
      </c>
      <c r="R1293" s="27">
        <f t="shared" si="87"/>
        <v>15.513303714335255</v>
      </c>
      <c r="S1293" s="5">
        <f t="shared" si="57"/>
        <v>0.60278341853783557</v>
      </c>
      <c r="T1293" s="5">
        <f t="shared" si="55"/>
        <v>0.23554266711283417</v>
      </c>
      <c r="U1293" s="5">
        <f t="shared" si="55"/>
        <v>0.57087626959383708</v>
      </c>
      <c r="V1293" s="5">
        <f t="shared" si="55"/>
        <v>0.34410753655753917</v>
      </c>
      <c r="W1293" s="5">
        <f t="shared" si="55"/>
        <v>0.59331836868924426</v>
      </c>
      <c r="X1293" s="5">
        <f t="shared" si="55"/>
        <v>0.26896567949244232</v>
      </c>
      <c r="Y1293" s="12">
        <f t="shared" si="71"/>
        <v>2.5035707957802678</v>
      </c>
    </row>
    <row r="1294" spans="1:25">
      <c r="A1294" s="7" t="s">
        <v>164</v>
      </c>
      <c r="B1294" t="s">
        <v>68</v>
      </c>
      <c r="E1294" s="6">
        <f>SUM(E903:E914)</f>
        <v>15.575081922562038</v>
      </c>
      <c r="F1294" s="6">
        <f t="shared" ref="F1294:J1294" si="97">SUM(F903:F914)</f>
        <v>5.3958875783091651</v>
      </c>
      <c r="G1294" s="6">
        <f t="shared" si="97"/>
        <v>4.8904810098575835</v>
      </c>
      <c r="H1294" s="6">
        <f t="shared" si="97"/>
        <v>3.2696217825793212</v>
      </c>
      <c r="I1294" s="6">
        <f t="shared" si="97"/>
        <v>20.465562932419616</v>
      </c>
      <c r="J1294" s="53">
        <f t="shared" si="97"/>
        <v>8.6655093608884837</v>
      </c>
      <c r="K1294" s="15">
        <f t="shared" si="66"/>
        <v>21.419352159199669</v>
      </c>
      <c r="L1294" s="15">
        <f t="shared" si="67"/>
        <v>6.7255463244964364</v>
      </c>
      <c r="M1294" s="15">
        <f t="shared" si="68"/>
        <v>28.144898483696096</v>
      </c>
      <c r="N1294" s="59">
        <f t="shared" si="69"/>
        <v>14.693805834703232</v>
      </c>
      <c r="O1294" s="15">
        <f>E1294/1.258251</f>
        <v>12.37835846946439</v>
      </c>
      <c r="P1294" s="15">
        <f>G1294/1.258251</f>
        <v>3.8867292852201856</v>
      </c>
      <c r="Q1294" s="15">
        <f t="shared" si="86"/>
        <v>16.265087754684576</v>
      </c>
      <c r="R1294" s="27">
        <f t="shared" si="87"/>
        <v>8.4916291842442035</v>
      </c>
      <c r="S1294" s="5">
        <f t="shared" si="57"/>
        <v>0.32150269783897678</v>
      </c>
      <c r="T1294" s="5">
        <f t="shared" si="55"/>
        <v>0.28159072281974895</v>
      </c>
      <c r="U1294" s="5">
        <f t="shared" si="55"/>
        <v>0.23935716311994379</v>
      </c>
      <c r="V1294" s="5">
        <f t="shared" si="55"/>
        <v>0.38360945438837918</v>
      </c>
      <c r="W1294" s="5">
        <f t="shared" si="55"/>
        <v>0.29713475502090925</v>
      </c>
      <c r="X1294" s="5">
        <f t="shared" si="55"/>
        <v>0.31299842722367566</v>
      </c>
      <c r="Y1294" s="12">
        <f t="shared" si="71"/>
        <v>3.18477505406275</v>
      </c>
    </row>
    <row r="1295" spans="1:25">
      <c r="A1295" s="7" t="s">
        <v>165</v>
      </c>
      <c r="B1295" t="s">
        <v>68</v>
      </c>
      <c r="E1295" s="6">
        <f>SUM(E915:E926)</f>
        <v>50.699026459637196</v>
      </c>
      <c r="F1295" s="6">
        <f t="shared" ref="F1295:J1295" si="98">SUM(F915:F926)</f>
        <v>19.395873864384022</v>
      </c>
      <c r="G1295" s="6">
        <f t="shared" si="98"/>
        <v>17.725002711499982</v>
      </c>
      <c r="H1295" s="6">
        <f t="shared" si="98"/>
        <v>6.3075156237404029</v>
      </c>
      <c r="I1295" s="6">
        <f t="shared" si="98"/>
        <v>68.424029171137207</v>
      </c>
      <c r="J1295" s="53">
        <f t="shared" si="98"/>
        <v>25.703389488124454</v>
      </c>
      <c r="K1295" s="15">
        <f t="shared" si="66"/>
        <v>69.722927125953646</v>
      </c>
      <c r="L1295" s="15">
        <f t="shared" si="67"/>
        <v>24.375992176992344</v>
      </c>
      <c r="M1295" s="15">
        <f t="shared" si="68"/>
        <v>94.09891930294603</v>
      </c>
      <c r="N1295" s="59">
        <f t="shared" si="69"/>
        <v>45.346934948961305</v>
      </c>
      <c r="O1295" s="15">
        <f>E1295/4.224851</f>
        <v>12.000192778310334</v>
      </c>
      <c r="P1295" s="15">
        <f>G1295/4.224851</f>
        <v>4.1954148706072667</v>
      </c>
      <c r="Q1295" s="15">
        <f t="shared" si="86"/>
        <v>16.195607648917601</v>
      </c>
      <c r="R1295" s="27">
        <f t="shared" si="87"/>
        <v>7.804777907703067</v>
      </c>
      <c r="S1295" s="5">
        <f t="shared" si="57"/>
        <v>1.0465353482970163</v>
      </c>
      <c r="T1295" s="5">
        <f t="shared" si="55"/>
        <v>1.0121964295824026</v>
      </c>
      <c r="U1295" s="5">
        <f t="shared" si="55"/>
        <v>0.86752332884357675</v>
      </c>
      <c r="V1295" s="5">
        <f t="shared" si="55"/>
        <v>0.74003135159579669</v>
      </c>
      <c r="W1295" s="5">
        <f t="shared" si="55"/>
        <v>0.99343258782795074</v>
      </c>
      <c r="X1295" s="5">
        <f t="shared" si="55"/>
        <v>0.92840710788588154</v>
      </c>
      <c r="Y1295" s="12">
        <f t="shared" si="71"/>
        <v>2.8603113514190701</v>
      </c>
    </row>
    <row r="1296" spans="1:25">
      <c r="A1296" s="7" t="s">
        <v>166</v>
      </c>
      <c r="B1296" t="s">
        <v>68</v>
      </c>
      <c r="E1296" s="6">
        <f>SUM(E927:E938)</f>
        <v>39.134066031911871</v>
      </c>
      <c r="F1296" s="6">
        <f t="shared" ref="F1296:J1296" si="99">SUM(F927:F938)</f>
        <v>6.1631331149205568</v>
      </c>
      <c r="G1296" s="6">
        <f t="shared" si="99"/>
        <v>13.864508528313175</v>
      </c>
      <c r="H1296" s="6">
        <f t="shared" si="99"/>
        <v>2.3620836856608181</v>
      </c>
      <c r="I1296" s="6">
        <f t="shared" si="99"/>
        <v>52.99857456022508</v>
      </c>
      <c r="J1296" s="53">
        <f t="shared" si="99"/>
        <v>8.5252168005813775</v>
      </c>
      <c r="K1296" s="15">
        <f t="shared" si="66"/>
        <v>53.818422652701472</v>
      </c>
      <c r="L1296" s="15">
        <f t="shared" si="67"/>
        <v>19.066916768635323</v>
      </c>
      <c r="M1296" s="15">
        <f t="shared" si="68"/>
        <v>72.885339421336838</v>
      </c>
      <c r="N1296" s="59">
        <f t="shared" si="69"/>
        <v>34.751505884066148</v>
      </c>
      <c r="O1296" s="15">
        <f>E1296/1.054323</f>
        <v>37.117720121738664</v>
      </c>
      <c r="P1296" s="15">
        <f>G1296/1.054323</f>
        <v>13.150152778904735</v>
      </c>
      <c r="Q1296" s="15">
        <f t="shared" si="86"/>
        <v>50.267872900643397</v>
      </c>
      <c r="R1296" s="27">
        <f t="shared" si="87"/>
        <v>23.967567342833931</v>
      </c>
      <c r="S1296" s="5">
        <f t="shared" si="57"/>
        <v>0.8078100564236832</v>
      </c>
      <c r="T1296" s="5">
        <f t="shared" si="55"/>
        <v>0.32163033115093814</v>
      </c>
      <c r="U1296" s="5">
        <f t="shared" si="55"/>
        <v>0.67857730613822576</v>
      </c>
      <c r="V1296" s="5">
        <f t="shared" si="55"/>
        <v>0.27713224774310902</v>
      </c>
      <c r="W1296" s="5">
        <f t="shared" si="55"/>
        <v>0.76947399494512914</v>
      </c>
      <c r="X1296" s="5">
        <f t="shared" si="55"/>
        <v>0.30793105623617206</v>
      </c>
      <c r="Y1296" s="12">
        <f t="shared" si="71"/>
        <v>2.8226075199127969</v>
      </c>
    </row>
    <row r="1297" spans="1:25">
      <c r="A1297" s="7" t="s">
        <v>167</v>
      </c>
      <c r="B1297" t="s">
        <v>68</v>
      </c>
      <c r="E1297" s="6">
        <f>SUM(E939:E950)</f>
        <v>47.931072212413554</v>
      </c>
      <c r="F1297" s="6">
        <f t="shared" ref="F1297:J1297" si="100">SUM(F939:F950)</f>
        <v>8.8412878345750965</v>
      </c>
      <c r="G1297" s="6">
        <f t="shared" si="100"/>
        <v>16.499403741492909</v>
      </c>
      <c r="H1297" s="6">
        <f t="shared" si="100"/>
        <v>3.4789626686382364</v>
      </c>
      <c r="I1297" s="6">
        <f t="shared" si="100"/>
        <v>64.430475953906452</v>
      </c>
      <c r="J1297" s="53">
        <f t="shared" si="100"/>
        <v>12.320250503213332</v>
      </c>
      <c r="K1297" s="15">
        <f t="shared" si="66"/>
        <v>65.916347675738919</v>
      </c>
      <c r="L1297" s="15">
        <f t="shared" si="67"/>
        <v>22.690509167974845</v>
      </c>
      <c r="M1297" s="15">
        <f t="shared" si="68"/>
        <v>88.606856843713757</v>
      </c>
      <c r="N1297" s="59">
        <f t="shared" si="69"/>
        <v>43.225838507764074</v>
      </c>
      <c r="O1297" s="15">
        <f>E1297/2.149127</f>
        <v>22.302577843195657</v>
      </c>
      <c r="P1297" s="15">
        <f>G1297/2.149127</f>
        <v>7.6772585991860458</v>
      </c>
      <c r="Q1297" s="15">
        <f t="shared" si="86"/>
        <v>29.979836442381703</v>
      </c>
      <c r="R1297" s="27">
        <f t="shared" si="87"/>
        <v>14.62531924400961</v>
      </c>
      <c r="S1297" s="5">
        <f t="shared" si="57"/>
        <v>0.98939890674237274</v>
      </c>
      <c r="T1297" s="5">
        <f t="shared" si="55"/>
        <v>0.46139297675575253</v>
      </c>
      <c r="U1297" s="5">
        <f t="shared" si="55"/>
        <v>0.80753824925890794</v>
      </c>
      <c r="V1297" s="5">
        <f t="shared" si="55"/>
        <v>0.40817044291314053</v>
      </c>
      <c r="W1297" s="5">
        <f t="shared" si="55"/>
        <v>0.93545111618296184</v>
      </c>
      <c r="X1297" s="5">
        <f t="shared" si="55"/>
        <v>0.44500777391256419</v>
      </c>
      <c r="Y1297" s="12">
        <f t="shared" si="71"/>
        <v>2.9050184457197012</v>
      </c>
    </row>
    <row r="1298" spans="1:25">
      <c r="A1298" s="7" t="s">
        <v>168</v>
      </c>
      <c r="B1298" t="s">
        <v>68</v>
      </c>
      <c r="E1298" s="6">
        <f>SUM(E951:E962)</f>
        <v>60.483325652617133</v>
      </c>
      <c r="F1298" s="6">
        <f t="shared" ref="F1298:J1298" si="101">SUM(F951:F962)</f>
        <v>29.220588848515966</v>
      </c>
      <c r="G1298" s="6">
        <f t="shared" si="101"/>
        <v>23.080717095133089</v>
      </c>
      <c r="H1298" s="6">
        <f t="shared" si="101"/>
        <v>15.122049582789767</v>
      </c>
      <c r="I1298" s="6">
        <f t="shared" si="101"/>
        <v>83.564042747750136</v>
      </c>
      <c r="J1298" s="53">
        <f t="shared" si="101"/>
        <v>44.342638431305751</v>
      </c>
      <c r="K1298" s="15">
        <f t="shared" si="66"/>
        <v>83.178609162644761</v>
      </c>
      <c r="L1298" s="15">
        <f t="shared" si="67"/>
        <v>31.741342357330797</v>
      </c>
      <c r="M1298" s="15">
        <f t="shared" si="68"/>
        <v>114.91995151997544</v>
      </c>
      <c r="N1298" s="59">
        <f t="shared" si="69"/>
        <v>51.437266805313968</v>
      </c>
      <c r="O1298" s="15">
        <f>E1298/2.812896</f>
        <v>21.502154950846791</v>
      </c>
      <c r="P1298" s="15">
        <f>G1298/2.812896</f>
        <v>8.205321880059941</v>
      </c>
      <c r="Q1298" s="15">
        <f t="shared" si="86"/>
        <v>29.707476830906732</v>
      </c>
      <c r="R1298" s="27">
        <f t="shared" si="87"/>
        <v>13.29683307078685</v>
      </c>
      <c r="S1298" s="5">
        <f t="shared" si="57"/>
        <v>1.2485040186800562</v>
      </c>
      <c r="T1298" s="5">
        <f t="shared" si="55"/>
        <v>1.5249107057287281</v>
      </c>
      <c r="U1298" s="5">
        <f t="shared" si="55"/>
        <v>1.1296506326329498</v>
      </c>
      <c r="V1298" s="5">
        <f t="shared" si="55"/>
        <v>1.7741994565230017</v>
      </c>
      <c r="W1298" s="5">
        <f t="shared" si="55"/>
        <v>1.2132469286284098</v>
      </c>
      <c r="X1298" s="5">
        <f t="shared" si="55"/>
        <v>1.6016572725188041</v>
      </c>
      <c r="Y1298" s="12">
        <f t="shared" si="71"/>
        <v>2.6205132796922905</v>
      </c>
    </row>
    <row r="1299" spans="1:25">
      <c r="A1299" s="7" t="s">
        <v>169</v>
      </c>
      <c r="B1299" t="s">
        <v>68</v>
      </c>
      <c r="E1299" s="6">
        <f>SUM(E963:E974)</f>
        <v>33.41713409126217</v>
      </c>
      <c r="F1299" s="6">
        <f t="shared" ref="F1299:J1299" si="102">SUM(F963:F974)</f>
        <v>15.820659461070727</v>
      </c>
      <c r="G1299" s="6">
        <f t="shared" si="102"/>
        <v>15.976323787342197</v>
      </c>
      <c r="H1299" s="6">
        <f t="shared" si="102"/>
        <v>13.956360772920803</v>
      </c>
      <c r="I1299" s="6">
        <f t="shared" si="102"/>
        <v>49.393457878604394</v>
      </c>
      <c r="J1299" s="53">
        <f t="shared" si="102"/>
        <v>29.777020233991493</v>
      </c>
      <c r="K1299" s="15">
        <f t="shared" si="66"/>
        <v>45.956314503557962</v>
      </c>
      <c r="L1299" s="15">
        <f t="shared" si="67"/>
        <v>21.971152839637213</v>
      </c>
      <c r="M1299" s="15">
        <f t="shared" si="68"/>
        <v>67.927467343195204</v>
      </c>
      <c r="N1299" s="59">
        <f t="shared" si="69"/>
        <v>23.985161663920749</v>
      </c>
      <c r="O1299" s="15">
        <f>E1299/1.124197</f>
        <v>29.725336476847183</v>
      </c>
      <c r="P1299" s="15">
        <f>G1299/1.124197</f>
        <v>14.211320424571671</v>
      </c>
      <c r="Q1299" s="15">
        <f t="shared" si="86"/>
        <v>43.936656901418857</v>
      </c>
      <c r="R1299" s="27">
        <f t="shared" si="87"/>
        <v>15.514016052275512</v>
      </c>
      <c r="S1299" s="5">
        <f t="shared" si="57"/>
        <v>0.68980046575705822</v>
      </c>
      <c r="T1299" s="5">
        <f t="shared" si="55"/>
        <v>0.82561967210665888</v>
      </c>
      <c r="U1299" s="5">
        <f t="shared" si="55"/>
        <v>0.78193689559695589</v>
      </c>
      <c r="V1299" s="5">
        <f t="shared" si="55"/>
        <v>1.6374346323090792</v>
      </c>
      <c r="W1299" s="5">
        <f t="shared" si="55"/>
        <v>0.71713214314498863</v>
      </c>
      <c r="X1299" s="5">
        <f t="shared" si="55"/>
        <v>1.0755467581297837</v>
      </c>
      <c r="Y1299" s="12">
        <f t="shared" si="71"/>
        <v>2.0916660513439309</v>
      </c>
    </row>
    <row r="1300" spans="1:25">
      <c r="A1300" s="7" t="s">
        <v>170</v>
      </c>
      <c r="B1300" t="s">
        <v>68</v>
      </c>
      <c r="E1300" s="6">
        <f>SUM(E975:E986)</f>
        <v>34.272665708803963</v>
      </c>
      <c r="F1300" s="6">
        <f t="shared" ref="F1300:J1300" si="103">SUM(F975:F986)</f>
        <v>10.016766859400578</v>
      </c>
      <c r="G1300" s="6">
        <f t="shared" si="103"/>
        <v>7.0658580856895821</v>
      </c>
      <c r="H1300" s="6">
        <f t="shared" si="103"/>
        <v>2.6845672992119973</v>
      </c>
      <c r="I1300" s="6">
        <f t="shared" si="103"/>
        <v>41.338523794493568</v>
      </c>
      <c r="J1300" s="53">
        <f t="shared" si="103"/>
        <v>12.70133415861258</v>
      </c>
      <c r="K1300" s="15">
        <f t="shared" si="66"/>
        <v>47.132869021252787</v>
      </c>
      <c r="L1300" s="15">
        <f t="shared" si="67"/>
        <v>9.7171946444194219</v>
      </c>
      <c r="M1300" s="15">
        <f t="shared" si="68"/>
        <v>56.850063665672238</v>
      </c>
      <c r="N1300" s="59">
        <f t="shared" si="69"/>
        <v>37.415674376833365</v>
      </c>
      <c r="O1300" s="15">
        <f>E1300/2.142508</f>
        <v>15.99651702994993</v>
      </c>
      <c r="P1300" s="15">
        <f>G1300/2.142508</f>
        <v>3.2979377839847426</v>
      </c>
      <c r="Q1300" s="15">
        <f t="shared" si="86"/>
        <v>19.294454813934671</v>
      </c>
      <c r="R1300" s="27">
        <f t="shared" si="87"/>
        <v>12.698579245965187</v>
      </c>
      <c r="S1300" s="5">
        <f t="shared" si="57"/>
        <v>0.70746045139911029</v>
      </c>
      <c r="T1300" s="5">
        <f t="shared" si="55"/>
        <v>0.52273672854010367</v>
      </c>
      <c r="U1300" s="5">
        <f t="shared" si="55"/>
        <v>0.34582768913523021</v>
      </c>
      <c r="V1300" s="5">
        <f t="shared" si="55"/>
        <v>0.31496774410011302</v>
      </c>
      <c r="W1300" s="5">
        <f t="shared" si="55"/>
        <v>0.60018442596294908</v>
      </c>
      <c r="X1300" s="5">
        <f t="shared" si="55"/>
        <v>0.45877252562109899</v>
      </c>
      <c r="Y1300" s="12">
        <f t="shared" si="71"/>
        <v>4.8504605234311287</v>
      </c>
    </row>
    <row r="1301" spans="1:25">
      <c r="A1301" s="7" t="s">
        <v>85</v>
      </c>
      <c r="B1301" t="s">
        <v>68</v>
      </c>
      <c r="E1301" s="6">
        <f>SUM(E987:E998)</f>
        <v>118.32776829101081</v>
      </c>
      <c r="F1301" s="6">
        <f t="shared" ref="F1301:J1301" si="104">SUM(F987:F998)</f>
        <v>22.887592646191163</v>
      </c>
      <c r="G1301" s="6">
        <f t="shared" si="104"/>
        <v>41.842344622794371</v>
      </c>
      <c r="H1301" s="6">
        <f t="shared" si="104"/>
        <v>7.0231591640944098</v>
      </c>
      <c r="I1301" s="6">
        <f t="shared" si="104"/>
        <v>160.17011291380516</v>
      </c>
      <c r="J1301" s="53">
        <f t="shared" si="104"/>
        <v>29.910751810285532</v>
      </c>
      <c r="K1301" s="15">
        <f t="shared" si="66"/>
        <v>162.72814177406426</v>
      </c>
      <c r="L1301" s="15">
        <f t="shared" si="67"/>
        <v>57.542934226492982</v>
      </c>
      <c r="M1301" s="15">
        <f t="shared" si="68"/>
        <v>220.2710760005572</v>
      </c>
      <c r="N1301" s="59">
        <f t="shared" si="69"/>
        <v>105.18520754757128</v>
      </c>
      <c r="O1301" s="15">
        <f>E1301/3.095313</f>
        <v>38.228046175301436</v>
      </c>
      <c r="P1301" s="15">
        <f>G1301/3.095313</f>
        <v>13.517968820211195</v>
      </c>
      <c r="Q1301" s="15">
        <f t="shared" si="86"/>
        <v>51.746014995512631</v>
      </c>
      <c r="R1301" s="27">
        <f t="shared" si="87"/>
        <v>24.710077355090242</v>
      </c>
      <c r="S1301" s="5">
        <f t="shared" si="57"/>
        <v>2.4425358995843687</v>
      </c>
      <c r="T1301" s="5">
        <f t="shared" si="55"/>
        <v>1.1944158701068601</v>
      </c>
      <c r="U1301" s="5">
        <f t="shared" si="55"/>
        <v>2.0479099882019072</v>
      </c>
      <c r="V1301" s="5">
        <f t="shared" si="55"/>
        <v>0.82399446608031079</v>
      </c>
      <c r="W1301" s="5">
        <f t="shared" si="55"/>
        <v>2.3254726693554053</v>
      </c>
      <c r="X1301" s="5">
        <f t="shared" si="55"/>
        <v>1.0803771462012688</v>
      </c>
      <c r="Y1301" s="12">
        <f t="shared" si="71"/>
        <v>2.8279430648001886</v>
      </c>
    </row>
    <row r="1302" spans="1:25">
      <c r="A1302" s="7" t="s">
        <v>171</v>
      </c>
      <c r="B1302" t="s">
        <v>68</v>
      </c>
      <c r="E1302" s="6">
        <f>SUM(E999:E1010)</f>
        <v>199.76245244509258</v>
      </c>
      <c r="F1302" s="6">
        <f t="shared" ref="F1302:J1302" si="105">SUM(F999:F1010)</f>
        <v>189.62774164491594</v>
      </c>
      <c r="G1302" s="6">
        <f t="shared" si="105"/>
        <v>82.240282893786471</v>
      </c>
      <c r="H1302" s="6">
        <f t="shared" si="105"/>
        <v>68.384414691975607</v>
      </c>
      <c r="I1302" s="6">
        <f t="shared" si="105"/>
        <v>282.00273533887901</v>
      </c>
      <c r="J1302" s="53">
        <f t="shared" si="105"/>
        <v>258.01215633689174</v>
      </c>
      <c r="K1302" s="15">
        <f t="shared" si="66"/>
        <v>274.71973106661977</v>
      </c>
      <c r="L1302" s="15">
        <f t="shared" si="67"/>
        <v>113.09947451528086</v>
      </c>
      <c r="M1302" s="15">
        <f t="shared" si="68"/>
        <v>387.81920558190058</v>
      </c>
      <c r="N1302" s="59">
        <f t="shared" si="69"/>
        <v>161.62025655133891</v>
      </c>
      <c r="O1302" s="15">
        <f>E1302/4.335391</f>
        <v>46.077147930853883</v>
      </c>
      <c r="P1302" s="15">
        <f>G1302/4.335391</f>
        <v>18.96951921840186</v>
      </c>
      <c r="Q1302" s="15">
        <f t="shared" si="86"/>
        <v>65.04666714925574</v>
      </c>
      <c r="R1302" s="27">
        <f t="shared" si="87"/>
        <v>27.107628712452023</v>
      </c>
      <c r="S1302" s="5">
        <f t="shared" si="57"/>
        <v>4.123520358181394</v>
      </c>
      <c r="T1302" s="5">
        <f t="shared" si="57"/>
        <v>9.8959461370395907</v>
      </c>
      <c r="U1302" s="5">
        <f t="shared" si="57"/>
        <v>4.025125701942275</v>
      </c>
      <c r="V1302" s="5">
        <f t="shared" si="57"/>
        <v>8.023224015825754</v>
      </c>
      <c r="W1302" s="5">
        <f t="shared" si="57"/>
        <v>4.094332218314281</v>
      </c>
      <c r="X1302" s="5">
        <f t="shared" si="57"/>
        <v>9.3194059085011585</v>
      </c>
      <c r="Y1302" s="12">
        <f t="shared" si="71"/>
        <v>2.4290097919906999</v>
      </c>
    </row>
    <row r="1303" spans="1:25">
      <c r="A1303" s="7" t="s">
        <v>172</v>
      </c>
      <c r="B1303" t="s">
        <v>68</v>
      </c>
      <c r="E1303" s="6">
        <f>SUM(E1011:E1022)</f>
        <v>361.37014349793634</v>
      </c>
      <c r="F1303" s="6">
        <f t="shared" ref="F1303:J1303" si="106">SUM(F1011:F1022)</f>
        <v>33.443730540500844</v>
      </c>
      <c r="G1303" s="6">
        <f t="shared" si="106"/>
        <v>208.33295401240349</v>
      </c>
      <c r="H1303" s="6">
        <f t="shared" si="106"/>
        <v>32.821199824609714</v>
      </c>
      <c r="I1303" s="6">
        <f t="shared" si="106"/>
        <v>569.70309751033972</v>
      </c>
      <c r="J1303" s="53">
        <f t="shared" si="106"/>
        <v>66.264930365110544</v>
      </c>
      <c r="K1303" s="15">
        <f t="shared" si="66"/>
        <v>496.96781062770594</v>
      </c>
      <c r="L1303" s="15">
        <f t="shared" si="67"/>
        <v>286.50615968150106</v>
      </c>
      <c r="M1303" s="15">
        <f t="shared" si="68"/>
        <v>783.47397030920683</v>
      </c>
      <c r="N1303" s="59">
        <f t="shared" si="69"/>
        <v>210.46165094620488</v>
      </c>
      <c r="O1303" s="15">
        <f>E1303/1.836911</f>
        <v>196.72708340139306</v>
      </c>
      <c r="P1303" s="15">
        <f>G1303/1.836911</f>
        <v>113.4148328429649</v>
      </c>
      <c r="Q1303" s="15">
        <f t="shared" si="86"/>
        <v>310.14191624435796</v>
      </c>
      <c r="R1303" s="27">
        <f t="shared" si="87"/>
        <v>83.312250558428161</v>
      </c>
      <c r="S1303" s="5">
        <f t="shared" si="57"/>
        <v>7.4594455830594653</v>
      </c>
      <c r="T1303" s="5">
        <f t="shared" si="57"/>
        <v>1.7453003088028682</v>
      </c>
      <c r="U1303" s="5">
        <f t="shared" si="57"/>
        <v>10.196539922411183</v>
      </c>
      <c r="V1303" s="5">
        <f t="shared" si="57"/>
        <v>3.8507580981302851</v>
      </c>
      <c r="W1303" s="5">
        <f t="shared" si="57"/>
        <v>8.2713869573180805</v>
      </c>
      <c r="X1303" s="5">
        <f t="shared" si="57"/>
        <v>2.3934910367737929</v>
      </c>
      <c r="Y1303" s="12">
        <f t="shared" si="71"/>
        <v>1.7345798470098086</v>
      </c>
    </row>
    <row r="1304" spans="1:25">
      <c r="A1304" s="7" t="s">
        <v>173</v>
      </c>
      <c r="B1304" t="s">
        <v>68</v>
      </c>
      <c r="E1304" s="6">
        <f>SUM(E1023:E1034)</f>
        <v>8.5627734690191382</v>
      </c>
      <c r="F1304" s="6">
        <f t="shared" ref="F1304:J1304" si="107">SUM(F1023:F1034)</f>
        <v>1.7537011551723454</v>
      </c>
      <c r="G1304" s="6">
        <f t="shared" si="107"/>
        <v>2.299513272802769</v>
      </c>
      <c r="H1304" s="6">
        <f t="shared" si="107"/>
        <v>0.57085944731625315</v>
      </c>
      <c r="I1304" s="6">
        <f t="shared" si="107"/>
        <v>10.862286741821912</v>
      </c>
      <c r="J1304" s="53">
        <f t="shared" si="107"/>
        <v>2.324560602488599</v>
      </c>
      <c r="K1304" s="15">
        <f t="shared" si="66"/>
        <v>11.775800686267123</v>
      </c>
      <c r="L1304" s="15">
        <f t="shared" si="67"/>
        <v>3.162364399096155</v>
      </c>
      <c r="M1304" s="15">
        <f t="shared" si="68"/>
        <v>14.938165085363284</v>
      </c>
      <c r="N1304" s="59">
        <f t="shared" si="69"/>
        <v>8.613436287170968</v>
      </c>
      <c r="O1304" s="15">
        <f>E1304/0.702281</f>
        <v>12.192802409604043</v>
      </c>
      <c r="P1304" s="15">
        <f>G1304/0.702281</f>
        <v>3.2743492602003599</v>
      </c>
      <c r="Q1304" s="15">
        <f t="shared" si="86"/>
        <v>15.467151669804403</v>
      </c>
      <c r="R1304" s="27">
        <f t="shared" si="87"/>
        <v>8.9184531494036836</v>
      </c>
      <c r="S1304" s="5">
        <f t="shared" si="57"/>
        <v>0.17675379076406278</v>
      </c>
      <c r="T1304" s="5">
        <f t="shared" si="57"/>
        <v>9.1518951929230694E-2</v>
      </c>
      <c r="U1304" s="5">
        <f t="shared" si="57"/>
        <v>0.11254618358098002</v>
      </c>
      <c r="V1304" s="5">
        <f t="shared" si="57"/>
        <v>6.6976273000201952E-2</v>
      </c>
      <c r="W1304" s="5">
        <f t="shared" si="57"/>
        <v>0.15770701840237797</v>
      </c>
      <c r="X1304" s="5">
        <f t="shared" si="57"/>
        <v>8.3963190421209283E-2</v>
      </c>
      <c r="Y1304" s="12">
        <f t="shared" si="71"/>
        <v>3.72373300484688</v>
      </c>
    </row>
    <row r="1305" spans="1:25">
      <c r="A1305" s="7" t="s">
        <v>174</v>
      </c>
      <c r="B1305" t="s">
        <v>68</v>
      </c>
      <c r="E1305" s="6">
        <f>SUM(E1035:E1046)</f>
        <v>5.7854910499569243</v>
      </c>
      <c r="F1305" s="6">
        <f t="shared" ref="F1305:J1305" si="108">SUM(F1035:F1046)</f>
        <v>1.8522420457131916</v>
      </c>
      <c r="G1305" s="6">
        <f t="shared" si="108"/>
        <v>3.3880095879581491</v>
      </c>
      <c r="H1305" s="6">
        <f t="shared" si="108"/>
        <v>1.3770226764125433</v>
      </c>
      <c r="I1305" s="6">
        <f t="shared" si="108"/>
        <v>9.1735006379150725</v>
      </c>
      <c r="J1305" s="53">
        <f t="shared" si="108"/>
        <v>3.2292647221257376</v>
      </c>
      <c r="K1305" s="15">
        <f t="shared" si="66"/>
        <v>7.9563928349816742</v>
      </c>
      <c r="L1305" s="15">
        <f t="shared" si="67"/>
        <v>4.659299440222993</v>
      </c>
      <c r="M1305" s="15">
        <f t="shared" si="68"/>
        <v>12.615692275204665</v>
      </c>
      <c r="N1305" s="59">
        <f t="shared" si="69"/>
        <v>3.2970933947586811</v>
      </c>
      <c r="O1305" s="15">
        <f>E1305/0.563631</f>
        <v>10.264678575090661</v>
      </c>
      <c r="P1305" s="15">
        <f>G1305/0.563631</f>
        <v>6.0110419546798335</v>
      </c>
      <c r="Q1305" s="15">
        <f t="shared" si="86"/>
        <v>16.275720529770496</v>
      </c>
      <c r="R1305" s="27">
        <f t="shared" si="87"/>
        <v>4.2536366204108278</v>
      </c>
      <c r="S1305" s="5">
        <f t="shared" si="57"/>
        <v>0.11942479597426316</v>
      </c>
      <c r="T1305" s="5">
        <f t="shared" si="57"/>
        <v>9.6661423893665818E-2</v>
      </c>
      <c r="U1305" s="5">
        <f t="shared" si="57"/>
        <v>0.16582098201838186</v>
      </c>
      <c r="V1305" s="5">
        <f t="shared" si="57"/>
        <v>0.16155963983159152</v>
      </c>
      <c r="W1305" s="5">
        <f t="shared" si="57"/>
        <v>0.1331879251859302</v>
      </c>
      <c r="X1305" s="5">
        <f t="shared" si="57"/>
        <v>0.11664112714207743</v>
      </c>
      <c r="Y1305" s="12">
        <f t="shared" si="71"/>
        <v>1.7076371538380637</v>
      </c>
    </row>
    <row r="1306" spans="1:25">
      <c r="A1306" s="7" t="s">
        <v>175</v>
      </c>
      <c r="B1306" t="s">
        <v>68</v>
      </c>
      <c r="E1306" s="6">
        <f>SUM(E1047:E1058)</f>
        <v>74.25758070621967</v>
      </c>
      <c r="F1306" s="6">
        <f t="shared" ref="F1306:J1306" si="109">SUM(F1047:F1058)</f>
        <v>17.639376584554558</v>
      </c>
      <c r="G1306" s="6">
        <f t="shared" si="109"/>
        <v>18.127322343894456</v>
      </c>
      <c r="H1306" s="6">
        <f t="shared" si="109"/>
        <v>4.8203704739911926</v>
      </c>
      <c r="I1306" s="6">
        <f t="shared" si="109"/>
        <v>92.38490305011409</v>
      </c>
      <c r="J1306" s="53">
        <f t="shared" si="109"/>
        <v>22.459747058545741</v>
      </c>
      <c r="K1306" s="15">
        <f t="shared" si="66"/>
        <v>102.1214064583919</v>
      </c>
      <c r="L1306" s="15">
        <f t="shared" si="67"/>
        <v>24.929275038017543</v>
      </c>
      <c r="M1306" s="15">
        <f t="shared" si="68"/>
        <v>127.0506814964094</v>
      </c>
      <c r="N1306" s="59">
        <f t="shared" si="69"/>
        <v>77.192131420374352</v>
      </c>
      <c r="O1306" s="15">
        <f>E1306/3.439809</f>
        <v>21.587704638897005</v>
      </c>
      <c r="P1306" s="15">
        <f>G1306/3.439809</f>
        <v>5.2698630487606888</v>
      </c>
      <c r="Q1306" s="15">
        <f t="shared" si="86"/>
        <v>26.857567687657692</v>
      </c>
      <c r="R1306" s="27">
        <f t="shared" si="87"/>
        <v>16.317841590136318</v>
      </c>
      <c r="S1306" s="5">
        <f t="shared" si="57"/>
        <v>1.5328338336032326</v>
      </c>
      <c r="T1306" s="5">
        <f t="shared" si="57"/>
        <v>0.92053155860799818</v>
      </c>
      <c r="U1306" s="5">
        <f t="shared" si="57"/>
        <v>0.88721425202338144</v>
      </c>
      <c r="V1306" s="5">
        <f t="shared" si="57"/>
        <v>0.56555155624724118</v>
      </c>
      <c r="W1306" s="5">
        <f t="shared" si="57"/>
        <v>1.3413149506843611</v>
      </c>
      <c r="X1306" s="5">
        <f t="shared" si="57"/>
        <v>0.81124665757046877</v>
      </c>
      <c r="Y1306" s="12">
        <f t="shared" si="71"/>
        <v>4.0964450952807541</v>
      </c>
    </row>
    <row r="1307" spans="1:25">
      <c r="A1307" s="7" t="s">
        <v>176</v>
      </c>
      <c r="B1307" t="s">
        <v>68</v>
      </c>
      <c r="E1307" s="6">
        <f>SUM(E1059:E1070)</f>
        <v>8.8591715406169964</v>
      </c>
      <c r="F1307" s="6">
        <f t="shared" ref="F1307:J1307" si="110">SUM(F1059:F1070)</f>
        <v>2.5860992272830976</v>
      </c>
      <c r="G1307" s="6">
        <f t="shared" si="110"/>
        <v>3.9631753446336275</v>
      </c>
      <c r="H1307" s="6">
        <f t="shared" si="110"/>
        <v>1.3323480957512173</v>
      </c>
      <c r="I1307" s="6">
        <f t="shared" si="110"/>
        <v>12.822346885250612</v>
      </c>
      <c r="J1307" s="53">
        <f t="shared" si="110"/>
        <v>3.9184473230343109</v>
      </c>
      <c r="K1307" s="15">
        <f t="shared" si="66"/>
        <v>12.183416819936735</v>
      </c>
      <c r="L1307" s="15">
        <f t="shared" si="67"/>
        <v>5.4502858346058281</v>
      </c>
      <c r="M1307" s="15">
        <f t="shared" si="68"/>
        <v>17.633702654542546</v>
      </c>
      <c r="N1307" s="59">
        <f t="shared" si="69"/>
        <v>6.7331309853309067</v>
      </c>
      <c r="O1307" s="15">
        <f>E1307/0.692942</f>
        <v>12.784867334664369</v>
      </c>
      <c r="P1307" s="15">
        <f>G1307/0.692942</f>
        <v>5.7193464166317352</v>
      </c>
      <c r="Q1307" s="15">
        <f t="shared" si="86"/>
        <v>18.504213751296106</v>
      </c>
      <c r="R1307" s="27">
        <f t="shared" si="87"/>
        <v>7.0655209180326342</v>
      </c>
      <c r="S1307" s="5">
        <f t="shared" si="57"/>
        <v>0.1828720750932733</v>
      </c>
      <c r="T1307" s="5">
        <f t="shared" si="57"/>
        <v>0.13495862175142545</v>
      </c>
      <c r="U1307" s="5">
        <f t="shared" si="57"/>
        <v>0.19397159615308177</v>
      </c>
      <c r="V1307" s="5">
        <f t="shared" si="57"/>
        <v>0.15631817991600411</v>
      </c>
      <c r="W1307" s="5">
        <f t="shared" si="57"/>
        <v>0.18616467639434792</v>
      </c>
      <c r="X1307" s="5">
        <f t="shared" si="57"/>
        <v>0.14153442090827195</v>
      </c>
      <c r="Y1307" s="12">
        <f t="shared" si="71"/>
        <v>2.2353720868325535</v>
      </c>
    </row>
    <row r="1308" spans="1:25">
      <c r="A1308" s="7" t="s">
        <v>177</v>
      </c>
      <c r="B1308" t="s">
        <v>68</v>
      </c>
      <c r="E1308" s="6">
        <f>SUM(E1071:E1082)</f>
        <v>7.1624212944834875</v>
      </c>
      <c r="F1308" s="6">
        <f t="shared" ref="F1308:J1308" si="111">SUM(F1071:F1082)</f>
        <v>3.5944036693295547</v>
      </c>
      <c r="G1308" s="6">
        <f t="shared" si="111"/>
        <v>1.8883437949142694</v>
      </c>
      <c r="H1308" s="6">
        <f t="shared" si="111"/>
        <v>1.0190645521046777</v>
      </c>
      <c r="I1308" s="6">
        <f t="shared" si="111"/>
        <v>9.0507650893977498</v>
      </c>
      <c r="J1308" s="53">
        <f t="shared" si="111"/>
        <v>4.6134682214342382</v>
      </c>
      <c r="K1308" s="15">
        <f t="shared" si="66"/>
        <v>9.8499914659746786</v>
      </c>
      <c r="L1308" s="15">
        <f t="shared" si="67"/>
        <v>2.5969109467293809</v>
      </c>
      <c r="M1308" s="15">
        <f t="shared" si="68"/>
        <v>12.44690241270405</v>
      </c>
      <c r="N1308" s="59">
        <f t="shared" si="69"/>
        <v>7.2530805192452981</v>
      </c>
      <c r="O1308" s="15">
        <f>E1308/0.685306</f>
        <v>10.451420671179719</v>
      </c>
      <c r="P1308" s="15">
        <f>G1308/0.685306</f>
        <v>2.755475356868712</v>
      </c>
      <c r="Q1308" s="15">
        <f t="shared" si="86"/>
        <v>13.20689602804843</v>
      </c>
      <c r="R1308" s="27">
        <f t="shared" si="87"/>
        <v>7.6959453143110066</v>
      </c>
      <c r="S1308" s="5">
        <f t="shared" si="57"/>
        <v>0.1478475542334089</v>
      </c>
      <c r="T1308" s="5">
        <f t="shared" si="57"/>
        <v>0.18757817183241446</v>
      </c>
      <c r="U1308" s="5">
        <f t="shared" si="57"/>
        <v>9.2422118158677999E-2</v>
      </c>
      <c r="V1308" s="5">
        <f t="shared" si="57"/>
        <v>0.11956208479594371</v>
      </c>
      <c r="W1308" s="5">
        <f t="shared" si="57"/>
        <v>0.13140595626274554</v>
      </c>
      <c r="X1308" s="5">
        <f t="shared" si="57"/>
        <v>0.16663859413421361</v>
      </c>
      <c r="Y1308" s="12">
        <f t="shared" si="71"/>
        <v>3.7929646676487003</v>
      </c>
    </row>
    <row r="1309" spans="1:25">
      <c r="A1309" s="7" t="s">
        <v>178</v>
      </c>
      <c r="B1309" t="s">
        <v>68</v>
      </c>
      <c r="E1309" s="6">
        <f>SUM(E1083:E1094)</f>
        <v>11.700938827730592</v>
      </c>
      <c r="F1309" s="6">
        <f t="shared" ref="F1309:J1309" si="112">SUM(F1083:F1094)</f>
        <v>1.8796670276516281</v>
      </c>
      <c r="G1309" s="6">
        <f t="shared" si="112"/>
        <v>5.2294525570895782</v>
      </c>
      <c r="H1309" s="6">
        <f t="shared" si="112"/>
        <v>1.3390497956243179</v>
      </c>
      <c r="I1309" s="6">
        <f t="shared" si="112"/>
        <v>16.930391384820169</v>
      </c>
      <c r="J1309" s="53">
        <f t="shared" si="112"/>
        <v>3.2187168232759471</v>
      </c>
      <c r="K1309" s="15">
        <f t="shared" si="66"/>
        <v>16.091506329822725</v>
      </c>
      <c r="L1309" s="15">
        <f t="shared" si="67"/>
        <v>7.1917108672070116</v>
      </c>
      <c r="M1309" s="15">
        <f t="shared" si="68"/>
        <v>23.283217197029732</v>
      </c>
      <c r="N1309" s="59">
        <f t="shared" si="69"/>
        <v>8.8997954626157139</v>
      </c>
      <c r="O1309" s="15">
        <f>E1309/0.662577</f>
        <v>17.659741928456004</v>
      </c>
      <c r="P1309" s="15">
        <f>G1309/0.662577</f>
        <v>7.89259596558525</v>
      </c>
      <c r="Q1309" s="15">
        <f t="shared" si="86"/>
        <v>25.552337894041255</v>
      </c>
      <c r="R1309" s="27">
        <f t="shared" si="87"/>
        <v>9.7671459628707531</v>
      </c>
      <c r="S1309" s="5">
        <f t="shared" si="57"/>
        <v>0.24153217421699477</v>
      </c>
      <c r="T1309" s="5">
        <f t="shared" si="57"/>
        <v>9.8092628746488719E-2</v>
      </c>
      <c r="U1309" s="5">
        <f t="shared" si="57"/>
        <v>0.25594761051362275</v>
      </c>
      <c r="V1309" s="5">
        <f t="shared" si="57"/>
        <v>0.15710445906470943</v>
      </c>
      <c r="W1309" s="5">
        <f t="shared" si="57"/>
        <v>0.24580842037663372</v>
      </c>
      <c r="X1309" s="5">
        <f t="shared" si="57"/>
        <v>0.1162601367567459</v>
      </c>
      <c r="Y1309" s="12">
        <f t="shared" si="71"/>
        <v>2.2375074063665821</v>
      </c>
    </row>
    <row r="1310" spans="1:25">
      <c r="A1310" s="7" t="s">
        <v>179</v>
      </c>
      <c r="B1310" t="s">
        <v>68</v>
      </c>
      <c r="E1310" s="6">
        <f>SUM(E1095:E1106)</f>
        <v>42.407125512148767</v>
      </c>
      <c r="F1310" s="6">
        <f t="shared" ref="F1310:J1310" si="113">SUM(F1095:F1106)</f>
        <v>8.5789426839667229</v>
      </c>
      <c r="G1310" s="6">
        <f t="shared" si="113"/>
        <v>12.018656243421555</v>
      </c>
      <c r="H1310" s="6">
        <f t="shared" si="113"/>
        <v>2.5107433922633713</v>
      </c>
      <c r="I1310" s="6">
        <f t="shared" si="113"/>
        <v>54.425781755570384</v>
      </c>
      <c r="J1310" s="53">
        <f t="shared" si="113"/>
        <v>11.089686076230091</v>
      </c>
      <c r="K1310" s="15">
        <f t="shared" si="66"/>
        <v>58.319639018288896</v>
      </c>
      <c r="L1310" s="15">
        <f t="shared" si="67"/>
        <v>16.528441509209319</v>
      </c>
      <c r="M1310" s="15">
        <f t="shared" si="68"/>
        <v>74.848080527498297</v>
      </c>
      <c r="N1310" s="59">
        <f t="shared" si="69"/>
        <v>41.791197509079581</v>
      </c>
      <c r="O1310" s="15">
        <f>E1310/2.783243</f>
        <v>15.236587503192773</v>
      </c>
      <c r="P1310" s="15">
        <f>G1310/2.783243</f>
        <v>4.3182202356824586</v>
      </c>
      <c r="Q1310" s="15">
        <f t="shared" si="86"/>
        <v>19.554807738875233</v>
      </c>
      <c r="R1310" s="27">
        <f t="shared" si="87"/>
        <v>10.918367267510314</v>
      </c>
      <c r="S1310" s="5">
        <f t="shared" si="57"/>
        <v>0.87537294041463309</v>
      </c>
      <c r="T1310" s="5">
        <f t="shared" si="57"/>
        <v>0.44770218733214917</v>
      </c>
      <c r="U1310" s="5">
        <f t="shared" si="57"/>
        <v>0.58823487038199507</v>
      </c>
      <c r="V1310" s="5">
        <f t="shared" si="57"/>
        <v>0.29457379686759355</v>
      </c>
      <c r="W1310" s="5">
        <f t="shared" si="57"/>
        <v>0.79019528474074141</v>
      </c>
      <c r="X1310" s="5">
        <f t="shared" si="57"/>
        <v>0.40055975427489732</v>
      </c>
      <c r="Y1310" s="12">
        <f t="shared" si="71"/>
        <v>3.528441504045881</v>
      </c>
    </row>
    <row r="1311" spans="1:25">
      <c r="A1311" s="7" t="s">
        <v>180</v>
      </c>
      <c r="B1311" t="s">
        <v>68</v>
      </c>
      <c r="E1311" s="6">
        <f>SUM(E1107:E1118)</f>
        <v>23.325457935430684</v>
      </c>
      <c r="F1311" s="6">
        <f t="shared" ref="F1311:J1311" si="114">SUM(F1107:F1118)</f>
        <v>22.826123088861756</v>
      </c>
      <c r="G1311" s="6">
        <f t="shared" si="114"/>
        <v>9.8971730516329384</v>
      </c>
      <c r="H1311" s="6">
        <f t="shared" si="114"/>
        <v>6.8122258537375737</v>
      </c>
      <c r="I1311" s="6">
        <f t="shared" si="114"/>
        <v>33.222630987063603</v>
      </c>
      <c r="J1311" s="53">
        <f t="shared" si="114"/>
        <v>29.63834894259929</v>
      </c>
      <c r="K1311" s="15">
        <f t="shared" si="66"/>
        <v>32.077917809847605</v>
      </c>
      <c r="L1311" s="15">
        <f t="shared" si="67"/>
        <v>13.610909787021852</v>
      </c>
      <c r="M1311" s="15">
        <f t="shared" si="68"/>
        <v>45.68882759686943</v>
      </c>
      <c r="N1311" s="59">
        <f t="shared" si="69"/>
        <v>18.467008022825752</v>
      </c>
      <c r="O1311" s="15">
        <f>E1311/0.651429</f>
        <v>35.806600466713462</v>
      </c>
      <c r="P1311" s="15">
        <f>G1311/0.651429</f>
        <v>15.193018811924151</v>
      </c>
      <c r="Q1311" s="15">
        <f t="shared" si="86"/>
        <v>50.99961927863761</v>
      </c>
      <c r="R1311" s="27">
        <f t="shared" si="87"/>
        <v>20.613581654789311</v>
      </c>
      <c r="S1311" s="5">
        <f t="shared" si="57"/>
        <v>0.48148688346269358</v>
      </c>
      <c r="T1311" s="5">
        <f t="shared" si="57"/>
        <v>1.1912080091519028</v>
      </c>
      <c r="U1311" s="5">
        <f t="shared" si="57"/>
        <v>0.48440209864244094</v>
      </c>
      <c r="V1311" s="5">
        <f t="shared" si="57"/>
        <v>0.79924664584940697</v>
      </c>
      <c r="W1311" s="5">
        <f t="shared" si="57"/>
        <v>0.48235166323490464</v>
      </c>
      <c r="X1311" s="5">
        <f t="shared" si="57"/>
        <v>1.0705379474183514</v>
      </c>
      <c r="Y1311" s="12">
        <f t="shared" si="71"/>
        <v>2.3567798414499994</v>
      </c>
    </row>
    <row r="1312" spans="1:25">
      <c r="A1312" s="7" t="s">
        <v>86</v>
      </c>
      <c r="B1312" t="s">
        <v>68</v>
      </c>
      <c r="E1312" s="6">
        <f>SUM(E1119:E1130)</f>
        <v>14.941782540965589</v>
      </c>
      <c r="F1312" s="6">
        <f t="shared" ref="F1312:J1312" si="115">SUM(F1119:F1130)</f>
        <v>3.1420660489888461</v>
      </c>
      <c r="G1312" s="6">
        <f t="shared" si="115"/>
        <v>5.7710908131101935</v>
      </c>
      <c r="H1312" s="6">
        <f t="shared" si="115"/>
        <v>14.799581600016733</v>
      </c>
      <c r="I1312" s="6">
        <f t="shared" si="115"/>
        <v>20.712873354075786</v>
      </c>
      <c r="J1312" s="53">
        <f t="shared" si="115"/>
        <v>17.941647649005581</v>
      </c>
      <c r="K1312" s="15">
        <f t="shared" si="66"/>
        <v>20.548418539456218</v>
      </c>
      <c r="L1312" s="15">
        <f t="shared" si="67"/>
        <v>7.9365891674485232</v>
      </c>
      <c r="M1312" s="15">
        <f t="shared" si="68"/>
        <v>28.485007706904746</v>
      </c>
      <c r="N1312" s="59">
        <f t="shared" si="69"/>
        <v>12.611829372007694</v>
      </c>
      <c r="O1312" s="15">
        <f>E1312/0.980263</f>
        <v>15.242626255367783</v>
      </c>
      <c r="P1312" s="15">
        <f>G1312/0.980263</f>
        <v>5.8872882207225956</v>
      </c>
      <c r="Q1312" s="15">
        <f t="shared" si="86"/>
        <v>21.129914476090377</v>
      </c>
      <c r="R1312" s="27">
        <f t="shared" si="87"/>
        <v>9.3553380346451878</v>
      </c>
      <c r="S1312" s="5">
        <f t="shared" si="57"/>
        <v>0.30843005650486804</v>
      </c>
      <c r="T1312" s="5">
        <f t="shared" si="57"/>
        <v>0.16397240250869202</v>
      </c>
      <c r="U1312" s="5">
        <f t="shared" si="57"/>
        <v>0.28245727206572924</v>
      </c>
      <c r="V1312" s="5">
        <f t="shared" si="57"/>
        <v>1.7363657940522006</v>
      </c>
      <c r="W1312" s="5">
        <f t="shared" si="57"/>
        <v>0.30072539759426925</v>
      </c>
      <c r="X1312" s="5">
        <f t="shared" si="57"/>
        <v>0.64805278744333616</v>
      </c>
      <c r="Y1312" s="12">
        <f t="shared" si="71"/>
        <v>2.5890742365416126</v>
      </c>
    </row>
    <row r="1313" spans="1:25">
      <c r="A1313" s="7" t="s">
        <v>181</v>
      </c>
      <c r="B1313" t="s">
        <v>68</v>
      </c>
      <c r="E1313" s="6">
        <f>SUM(E1131:E1142)</f>
        <v>37.749475870251032</v>
      </c>
      <c r="F1313" s="6">
        <f t="shared" ref="F1313:J1313" si="116">SUM(F1131:F1142)</f>
        <v>27.71043797878048</v>
      </c>
      <c r="G1313" s="6">
        <f t="shared" si="116"/>
        <v>13.32112752522422</v>
      </c>
      <c r="H1313" s="6">
        <f t="shared" si="116"/>
        <v>9.1225559181715674</v>
      </c>
      <c r="I1313" s="6">
        <f t="shared" si="116"/>
        <v>51.070603395475324</v>
      </c>
      <c r="J1313" s="53">
        <f t="shared" si="116"/>
        <v>36.83299389695204</v>
      </c>
      <c r="K1313" s="15">
        <f t="shared" si="66"/>
        <v>51.914289858008708</v>
      </c>
      <c r="L1313" s="15">
        <f t="shared" si="67"/>
        <v>18.319641786734817</v>
      </c>
      <c r="M1313" s="15">
        <f t="shared" si="68"/>
        <v>70.23393164474362</v>
      </c>
      <c r="N1313" s="59">
        <f t="shared" si="69"/>
        <v>33.594648071273895</v>
      </c>
      <c r="O1313" s="15">
        <f>E1313/0.937478</f>
        <v>40.267052528433766</v>
      </c>
      <c r="P1313" s="15">
        <f>G1313/0.937478</f>
        <v>14.209536144020682</v>
      </c>
      <c r="Q1313" s="15">
        <f t="shared" si="86"/>
        <v>54.476588672454447</v>
      </c>
      <c r="R1313" s="27">
        <f t="shared" si="87"/>
        <v>26.057516384413084</v>
      </c>
      <c r="S1313" s="5">
        <f t="shared" si="57"/>
        <v>0.77922918124186968</v>
      </c>
      <c r="T1313" s="5">
        <f t="shared" si="57"/>
        <v>1.4461017111371579</v>
      </c>
      <c r="U1313" s="5">
        <f t="shared" si="57"/>
        <v>0.65198234847854364</v>
      </c>
      <c r="V1313" s="5">
        <f t="shared" si="57"/>
        <v>1.0703068829069915</v>
      </c>
      <c r="W1313" s="5">
        <f t="shared" si="57"/>
        <v>0.74148222938182695</v>
      </c>
      <c r="X1313" s="5">
        <f t="shared" si="57"/>
        <v>1.3304087133896056</v>
      </c>
      <c r="Y1313" s="12">
        <f t="shared" si="71"/>
        <v>2.833804856140782</v>
      </c>
    </row>
    <row r="1314" spans="1:25">
      <c r="A1314" s="7" t="s">
        <v>182</v>
      </c>
      <c r="B1314" t="s">
        <v>68</v>
      </c>
      <c r="E1314" s="6">
        <f>SUM(E1143:E1154)</f>
        <v>30.422952518083676</v>
      </c>
      <c r="F1314" s="6">
        <f t="shared" ref="F1314:J1314" si="117">SUM(F1143:F1154)</f>
        <v>9.0968570251180392</v>
      </c>
      <c r="G1314" s="6">
        <f t="shared" si="117"/>
        <v>4.6764769974732356</v>
      </c>
      <c r="H1314" s="6">
        <f t="shared" si="117"/>
        <v>2.0007775829853527</v>
      </c>
      <c r="I1314" s="6">
        <f t="shared" si="117"/>
        <v>35.099429515556942</v>
      </c>
      <c r="J1314" s="53">
        <f t="shared" si="117"/>
        <v>11.097634608103398</v>
      </c>
      <c r="K1314" s="15">
        <f t="shared" si="66"/>
        <v>41.838619979486595</v>
      </c>
      <c r="L1314" s="15">
        <f t="shared" si="67"/>
        <v>6.43124114346866</v>
      </c>
      <c r="M1314" s="15">
        <f t="shared" si="68"/>
        <v>48.269861122955298</v>
      </c>
      <c r="N1314" s="59">
        <f t="shared" si="69"/>
        <v>35.407378836017934</v>
      </c>
      <c r="O1314" s="15">
        <f>E1314/1.671683</f>
        <v>18.198996172171203</v>
      </c>
      <c r="P1314" s="15">
        <f>G1314/1.671683</f>
        <v>2.7974663841608938</v>
      </c>
      <c r="Q1314" s="15">
        <f t="shared" si="86"/>
        <v>20.996462556332098</v>
      </c>
      <c r="R1314" s="27">
        <f t="shared" si="87"/>
        <v>15.401529788010309</v>
      </c>
      <c r="S1314" s="5">
        <f t="shared" si="57"/>
        <v>0.62799421277021761</v>
      </c>
      <c r="T1314" s="5">
        <f t="shared" si="57"/>
        <v>0.4747301547549273</v>
      </c>
      <c r="U1314" s="5">
        <f t="shared" si="57"/>
        <v>0.22888306186132457</v>
      </c>
      <c r="V1314" s="5">
        <f t="shared" si="57"/>
        <v>0.23474189004088308</v>
      </c>
      <c r="W1314" s="5">
        <f t="shared" si="57"/>
        <v>0.50960046517741442</v>
      </c>
      <c r="X1314" s="5">
        <f t="shared" si="57"/>
        <v>0.40084685545631327</v>
      </c>
      <c r="Y1314" s="12">
        <f t="shared" si="71"/>
        <v>6.5055281004315031</v>
      </c>
    </row>
    <row r="1315" spans="1:25">
      <c r="A1315" s="7" t="s">
        <v>183</v>
      </c>
      <c r="B1315" t="s">
        <v>68</v>
      </c>
      <c r="E1315" s="6">
        <f>SUM(E1155:E1166)</f>
        <v>126.55313247966861</v>
      </c>
      <c r="F1315" s="6">
        <f t="shared" ref="F1315:J1315" si="118">SUM(F1155:F1166)</f>
        <v>28.073127794761692</v>
      </c>
      <c r="G1315" s="6">
        <f t="shared" si="118"/>
        <v>15.705959919065879</v>
      </c>
      <c r="H1315" s="6">
        <f t="shared" si="118"/>
        <v>3.1362163322531087</v>
      </c>
      <c r="I1315" s="6">
        <f t="shared" si="118"/>
        <v>142.25909239873445</v>
      </c>
      <c r="J1315" s="53">
        <f t="shared" si="118"/>
        <v>31.209344127014816</v>
      </c>
      <c r="K1315" s="15">
        <f t="shared" si="66"/>
        <v>174.03992639712385</v>
      </c>
      <c r="L1315" s="15">
        <f t="shared" si="67"/>
        <v>21.599339777303005</v>
      </c>
      <c r="M1315" s="15">
        <f t="shared" si="68"/>
        <v>195.63926617442681</v>
      </c>
      <c r="N1315" s="59">
        <f t="shared" si="69"/>
        <v>152.44058661982083</v>
      </c>
      <c r="O1315" s="15">
        <f>E1315/5.58217</f>
        <v>22.670956362788775</v>
      </c>
      <c r="P1315" s="15">
        <f>G1315/5.58217</f>
        <v>2.8135939821012044</v>
      </c>
      <c r="Q1315" s="15">
        <f t="shared" si="86"/>
        <v>25.484550344889978</v>
      </c>
      <c r="R1315" s="27">
        <f t="shared" si="87"/>
        <v>19.857362380687572</v>
      </c>
      <c r="S1315" s="5">
        <f t="shared" si="57"/>
        <v>2.6123248477587473</v>
      </c>
      <c r="T1315" s="5">
        <f t="shared" si="57"/>
        <v>1.4650291046306885</v>
      </c>
      <c r="U1315" s="5">
        <f t="shared" si="57"/>
        <v>0.76870434681692523</v>
      </c>
      <c r="V1315" s="5">
        <f t="shared" si="57"/>
        <v>0.36795761591435749</v>
      </c>
      <c r="W1315" s="5">
        <f t="shared" si="57"/>
        <v>2.0654267223910328</v>
      </c>
      <c r="X1315" s="5">
        <f t="shared" si="57"/>
        <v>1.1272823350151597</v>
      </c>
      <c r="Y1315" s="12">
        <f t="shared" si="71"/>
        <v>8.0576502889226411</v>
      </c>
    </row>
    <row r="1316" spans="1:25">
      <c r="A1316" s="7" t="s">
        <v>184</v>
      </c>
      <c r="B1316" t="s">
        <v>68</v>
      </c>
      <c r="E1316" s="6">
        <f>SUM(E1167:E1178)</f>
        <v>26.576923579148826</v>
      </c>
      <c r="F1316" s="6">
        <f t="shared" ref="F1316:J1316" si="119">SUM(F1167:F1178)</f>
        <v>10.303617344252803</v>
      </c>
      <c r="G1316" s="6">
        <f t="shared" si="119"/>
        <v>7.7848969226035765</v>
      </c>
      <c r="H1316" s="6">
        <f t="shared" si="119"/>
        <v>4.8456279953292452</v>
      </c>
      <c r="I1316" s="6">
        <f t="shared" si="119"/>
        <v>34.361820501752405</v>
      </c>
      <c r="J1316" s="53">
        <f t="shared" si="119"/>
        <v>15.149245339582041</v>
      </c>
      <c r="K1316" s="15">
        <f t="shared" si="66"/>
        <v>36.549437638931209</v>
      </c>
      <c r="L1316" s="15">
        <f t="shared" si="67"/>
        <v>10.706039912815205</v>
      </c>
      <c r="M1316" s="15">
        <f t="shared" si="68"/>
        <v>47.255477551746417</v>
      </c>
      <c r="N1316" s="59">
        <f t="shared" si="69"/>
        <v>25.843397726116002</v>
      </c>
      <c r="O1316" s="15">
        <f>E1316/0.623061</f>
        <v>42.655411876443601</v>
      </c>
      <c r="P1316" s="15">
        <f>G1316/0.623061</f>
        <v>12.494598317987448</v>
      </c>
      <c r="Q1316" s="15">
        <f t="shared" si="86"/>
        <v>55.150010194431047</v>
      </c>
      <c r="R1316" s="27">
        <f t="shared" si="87"/>
        <v>30.160813558456155</v>
      </c>
      <c r="S1316" s="5">
        <f t="shared" si="57"/>
        <v>0.54860402490590032</v>
      </c>
      <c r="T1316" s="5">
        <f t="shared" si="57"/>
        <v>0.53770635757674945</v>
      </c>
      <c r="U1316" s="5">
        <f t="shared" si="57"/>
        <v>0.381019952601725</v>
      </c>
      <c r="V1316" s="5">
        <f t="shared" si="57"/>
        <v>0.5685149032714496</v>
      </c>
      <c r="W1316" s="5">
        <f t="shared" si="57"/>
        <v>0.49889129121812698</v>
      </c>
      <c r="X1316" s="5">
        <f t="shared" si="57"/>
        <v>0.54719114219831688</v>
      </c>
      <c r="Y1316" s="12">
        <f t="shared" si="71"/>
        <v>3.413908217844515</v>
      </c>
    </row>
    <row r="1317" spans="1:25">
      <c r="A1317" s="7" t="s">
        <v>185</v>
      </c>
      <c r="B1317" t="s">
        <v>68</v>
      </c>
      <c r="E1317" s="6">
        <f>SUM(E1179:E1190)</f>
        <v>13.760703136355477</v>
      </c>
      <c r="F1317" s="6">
        <f t="shared" ref="F1317:J1317" si="120">SUM(F1179:F1190)</f>
        <v>3.4327176572347815</v>
      </c>
      <c r="G1317" s="6">
        <f t="shared" si="120"/>
        <v>10.685430398532027</v>
      </c>
      <c r="H1317" s="6">
        <f t="shared" si="120"/>
        <v>1.9782387192527104</v>
      </c>
      <c r="I1317" s="6">
        <f t="shared" si="120"/>
        <v>24.446133534887529</v>
      </c>
      <c r="J1317" s="53">
        <f t="shared" si="120"/>
        <v>5.4109563764874942</v>
      </c>
      <c r="K1317" s="15">
        <f t="shared" si="66"/>
        <v>18.924160264533423</v>
      </c>
      <c r="L1317" s="15">
        <f t="shared" si="67"/>
        <v>14.694946570215262</v>
      </c>
      <c r="M1317" s="15">
        <f t="shared" si="68"/>
        <v>33.61910683474872</v>
      </c>
      <c r="N1317" s="59">
        <f t="shared" si="69"/>
        <v>4.2292136943181617</v>
      </c>
      <c r="O1317" s="15">
        <f>E1317/0.798552</f>
        <v>17.232068965271488</v>
      </c>
      <c r="P1317" s="15">
        <f>G1317/0.798552</f>
        <v>13.381007621960782</v>
      </c>
      <c r="Q1317" s="15">
        <f t="shared" si="86"/>
        <v>30.613076587232271</v>
      </c>
      <c r="R1317" s="27">
        <f t="shared" si="87"/>
        <v>3.8510613433107057</v>
      </c>
      <c r="S1317" s="5">
        <f t="shared" si="57"/>
        <v>0.28405007463176207</v>
      </c>
      <c r="T1317" s="5">
        <f t="shared" si="57"/>
        <v>0.17914039762847583</v>
      </c>
      <c r="U1317" s="5">
        <f t="shared" si="57"/>
        <v>0.52298215691930838</v>
      </c>
      <c r="V1317" s="5">
        <f t="shared" si="57"/>
        <v>0.23209751041719701</v>
      </c>
      <c r="W1317" s="5">
        <f t="shared" si="57"/>
        <v>0.35492773509741188</v>
      </c>
      <c r="X1317" s="5">
        <f t="shared" si="57"/>
        <v>0.19544388737961688</v>
      </c>
      <c r="Y1317" s="12">
        <f t="shared" si="71"/>
        <v>1.2878005492643454</v>
      </c>
    </row>
    <row r="1318" spans="1:25">
      <c r="A1318" s="7" t="s">
        <v>186</v>
      </c>
      <c r="B1318" t="s">
        <v>68</v>
      </c>
      <c r="E1318" s="6">
        <f>SUM(E1191:E1202)</f>
        <v>11.907111069651478</v>
      </c>
      <c r="F1318" s="6">
        <f t="shared" ref="F1318:J1318" si="121">SUM(F1191:F1202)</f>
        <v>2.3595396559805599</v>
      </c>
      <c r="G1318" s="6">
        <f t="shared" si="121"/>
        <v>5.9807347015108299</v>
      </c>
      <c r="H1318" s="6">
        <f t="shared" si="121"/>
        <v>1.9299890924452834</v>
      </c>
      <c r="I1318" s="6">
        <f t="shared" si="121"/>
        <v>17.887845771162308</v>
      </c>
      <c r="J1318" s="53">
        <f t="shared" si="121"/>
        <v>4.2895287484258429</v>
      </c>
      <c r="K1318" s="15">
        <f t="shared" si="66"/>
        <v>16.375041008941043</v>
      </c>
      <c r="L1318" s="15">
        <f t="shared" si="67"/>
        <v>8.2248981661429283</v>
      </c>
      <c r="M1318" s="15">
        <f t="shared" si="68"/>
        <v>24.599939175083971</v>
      </c>
      <c r="N1318" s="59">
        <f t="shared" si="69"/>
        <v>8.1501428427981146</v>
      </c>
      <c r="O1318" s="15">
        <f>E1318/0.565773</f>
        <v>21.045739315328724</v>
      </c>
      <c r="P1318" s="15">
        <f>G1318/0.565773</f>
        <v>10.570908653312955</v>
      </c>
      <c r="Q1318" s="15">
        <f t="shared" si="86"/>
        <v>31.616647968641679</v>
      </c>
      <c r="R1318" s="27">
        <f t="shared" si="87"/>
        <v>10.474830662015769</v>
      </c>
      <c r="S1318" s="5">
        <f t="shared" si="57"/>
        <v>0.24578800621368266</v>
      </c>
      <c r="T1318" s="5">
        <f t="shared" si="57"/>
        <v>0.12313534476150617</v>
      </c>
      <c r="U1318" s="5">
        <f t="shared" si="57"/>
        <v>0.29271797368012353</v>
      </c>
      <c r="V1318" s="5">
        <f t="shared" si="57"/>
        <v>0.22643660703300228</v>
      </c>
      <c r="W1318" s="5">
        <f t="shared" si="57"/>
        <v>0.25970947823997742</v>
      </c>
      <c r="X1318" s="5">
        <f t="shared" si="57"/>
        <v>0.15493789180447792</v>
      </c>
      <c r="Y1318" s="12">
        <f t="shared" si="71"/>
        <v>1.9909110943582817</v>
      </c>
    </row>
    <row r="1320" spans="1:25">
      <c r="A1320" s="7" t="s">
        <v>319</v>
      </c>
    </row>
    <row r="1321" spans="1:25">
      <c r="A1321" s="40" t="s">
        <v>325</v>
      </c>
    </row>
    <row r="1322" spans="1:25">
      <c r="A1322" s="40" t="s">
        <v>322</v>
      </c>
    </row>
    <row r="1323" spans="1:25">
      <c r="A1323" s="56" t="s">
        <v>323</v>
      </c>
    </row>
    <row r="1324" spans="1:25">
      <c r="A1324" s="7" t="s">
        <v>324</v>
      </c>
    </row>
  </sheetData>
  <mergeCells count="4">
    <mergeCell ref="E1:J1"/>
    <mergeCell ref="S1:X1"/>
    <mergeCell ref="K1:N1"/>
    <mergeCell ref="O1:R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Y1324"/>
  <sheetViews>
    <sheetView workbookViewId="0">
      <pane xSplit="4" ySplit="2" topLeftCell="E3" activePane="bottomRight" state="frozen"/>
      <selection pane="topRight" activeCell="G1" sqref="G1"/>
      <selection pane="bottomLeft" activeCell="A3" sqref="A3"/>
      <selection pane="bottomRight"/>
    </sheetView>
  </sheetViews>
  <sheetFormatPr defaultRowHeight="12.75"/>
  <cols>
    <col min="1" max="1" width="20.85546875" style="7" customWidth="1"/>
    <col min="2" max="2" width="8.7109375" customWidth="1"/>
    <col min="4" max="4" width="24.5703125" customWidth="1"/>
    <col min="5" max="10" width="10.7109375" customWidth="1"/>
    <col min="19" max="24" width="10.7109375" customWidth="1"/>
  </cols>
  <sheetData>
    <row r="1" spans="1:25">
      <c r="E1" s="62" t="s">
        <v>190</v>
      </c>
      <c r="F1" s="62"/>
      <c r="G1" s="62"/>
      <c r="H1" s="62"/>
      <c r="I1" s="62"/>
      <c r="J1" s="63"/>
      <c r="K1" s="60" t="s">
        <v>341</v>
      </c>
      <c r="L1" s="62"/>
      <c r="M1" s="62"/>
      <c r="N1" s="63"/>
      <c r="O1" s="60" t="s">
        <v>339</v>
      </c>
      <c r="P1" s="62"/>
      <c r="Q1" s="62"/>
      <c r="R1" s="63"/>
      <c r="S1" s="61" t="s">
        <v>338</v>
      </c>
      <c r="T1" s="61"/>
      <c r="U1" s="61"/>
      <c r="V1" s="61"/>
      <c r="W1" s="61"/>
      <c r="X1" s="61"/>
    </row>
    <row r="2" spans="1:25" s="3" customFormat="1" ht="63.75">
      <c r="A2" s="48" t="s">
        <v>352</v>
      </c>
      <c r="B2" s="4" t="s">
        <v>351</v>
      </c>
      <c r="C2" s="4" t="s">
        <v>329</v>
      </c>
      <c r="D2" s="4" t="s">
        <v>330</v>
      </c>
      <c r="E2" s="2" t="s">
        <v>89</v>
      </c>
      <c r="F2" s="2" t="s">
        <v>90</v>
      </c>
      <c r="G2" s="2" t="s">
        <v>87</v>
      </c>
      <c r="H2" s="2" t="s">
        <v>88</v>
      </c>
      <c r="I2" s="2" t="s">
        <v>283</v>
      </c>
      <c r="J2" s="20" t="s">
        <v>284</v>
      </c>
      <c r="K2" s="2" t="s">
        <v>188</v>
      </c>
      <c r="L2" s="2" t="s">
        <v>187</v>
      </c>
      <c r="M2" s="2" t="s">
        <v>189</v>
      </c>
      <c r="N2" s="20" t="s">
        <v>282</v>
      </c>
      <c r="O2" s="2" t="s">
        <v>188</v>
      </c>
      <c r="P2" s="2" t="s">
        <v>187</v>
      </c>
      <c r="Q2" s="2" t="s">
        <v>189</v>
      </c>
      <c r="R2" s="20" t="s">
        <v>282</v>
      </c>
      <c r="S2" s="2" t="s">
        <v>89</v>
      </c>
      <c r="T2" s="2" t="s">
        <v>90</v>
      </c>
      <c r="U2" s="2" t="s">
        <v>87</v>
      </c>
      <c r="V2" s="2" t="s">
        <v>88</v>
      </c>
      <c r="W2" s="2" t="s">
        <v>283</v>
      </c>
      <c r="X2" s="2" t="s">
        <v>284</v>
      </c>
      <c r="Y2" s="2" t="s">
        <v>192</v>
      </c>
    </row>
    <row r="3" spans="1:25">
      <c r="A3" s="7" t="s">
        <v>91</v>
      </c>
      <c r="B3" t="s">
        <v>24</v>
      </c>
      <c r="C3" t="s">
        <v>2</v>
      </c>
      <c r="D3" t="s">
        <v>3</v>
      </c>
      <c r="E3" s="1">
        <v>0.121766399924814</v>
      </c>
      <c r="F3" s="1">
        <v>0.139978306460256</v>
      </c>
      <c r="G3" s="1">
        <v>7.2993781836146701E-2</v>
      </c>
      <c r="H3" s="1">
        <v>9.0701662675958694E-2</v>
      </c>
      <c r="I3" s="1">
        <v>0.19476018176096099</v>
      </c>
      <c r="J3" s="50">
        <v>0.230679969136215</v>
      </c>
      <c r="N3" s="21"/>
      <c r="R3" s="21"/>
    </row>
    <row r="4" spans="1:25">
      <c r="A4" s="7" t="s">
        <v>91</v>
      </c>
      <c r="B4" t="s">
        <v>24</v>
      </c>
      <c r="C4" t="s">
        <v>4</v>
      </c>
      <c r="D4" t="s">
        <v>5</v>
      </c>
      <c r="E4" s="1">
        <v>1.70183284093344E-3</v>
      </c>
      <c r="F4" s="1">
        <v>7.0499708503487399E-2</v>
      </c>
      <c r="G4" s="1">
        <v>7.4108630209441501E-7</v>
      </c>
      <c r="H4" s="1">
        <v>3.2939741970816201E-6</v>
      </c>
      <c r="I4" s="1">
        <v>1.7025739272355301E-3</v>
      </c>
      <c r="J4" s="50">
        <v>7.0503002477684498E-2</v>
      </c>
      <c r="N4" s="21"/>
      <c r="R4" s="21"/>
    </row>
    <row r="5" spans="1:25">
      <c r="A5" s="7" t="s">
        <v>91</v>
      </c>
      <c r="B5" t="s">
        <v>24</v>
      </c>
      <c r="C5" t="s">
        <v>6</v>
      </c>
      <c r="D5" t="s">
        <v>7</v>
      </c>
      <c r="E5" s="1">
        <v>3.56544201889923E-4</v>
      </c>
      <c r="F5" s="1">
        <v>7.7972092965854797E-4</v>
      </c>
      <c r="G5" s="1">
        <v>3.2133139994199602E-3</v>
      </c>
      <c r="H5" s="1">
        <v>7.1281412075896999E-3</v>
      </c>
      <c r="I5" s="1">
        <v>3.5698582013098802E-3</v>
      </c>
      <c r="J5" s="50">
        <v>7.9078621372482508E-3</v>
      </c>
      <c r="N5" s="21"/>
      <c r="R5" s="21"/>
    </row>
    <row r="6" spans="1:25">
      <c r="A6" s="7" t="s">
        <v>91</v>
      </c>
      <c r="B6" t="s">
        <v>24</v>
      </c>
      <c r="C6" t="s">
        <v>8</v>
      </c>
      <c r="D6" t="s">
        <v>9</v>
      </c>
      <c r="E6" s="1">
        <v>0.522350958028303</v>
      </c>
      <c r="F6" s="1">
        <v>0.19359283165043301</v>
      </c>
      <c r="G6" s="1">
        <v>3.5230141770373602</v>
      </c>
      <c r="H6" s="1">
        <v>1.5418482141693099</v>
      </c>
      <c r="I6" s="1">
        <v>4.0453651350656701</v>
      </c>
      <c r="J6" s="50">
        <v>1.73544104581975</v>
      </c>
      <c r="N6" s="21"/>
      <c r="R6" s="21"/>
    </row>
    <row r="7" spans="1:25">
      <c r="A7" s="7" t="s">
        <v>91</v>
      </c>
      <c r="B7" t="s">
        <v>24</v>
      </c>
      <c r="C7" t="s">
        <v>10</v>
      </c>
      <c r="D7" t="s">
        <v>11</v>
      </c>
      <c r="E7" s="1">
        <v>7.6750062413636397E-2</v>
      </c>
      <c r="F7" s="1">
        <v>6.0237416261250003E-2</v>
      </c>
      <c r="G7" s="1">
        <v>0.25604150686324301</v>
      </c>
      <c r="H7" s="1">
        <v>0.34271066067801698</v>
      </c>
      <c r="I7" s="1">
        <v>0.33279156927687897</v>
      </c>
      <c r="J7" s="50">
        <v>0.40294807693926699</v>
      </c>
      <c r="N7" s="21"/>
      <c r="R7" s="21"/>
    </row>
    <row r="8" spans="1:25">
      <c r="A8" s="7" t="s">
        <v>91</v>
      </c>
      <c r="B8" t="s">
        <v>24</v>
      </c>
      <c r="C8" t="s">
        <v>12</v>
      </c>
      <c r="D8" t="s">
        <v>13</v>
      </c>
      <c r="E8" s="1">
        <v>0.78095795314602001</v>
      </c>
      <c r="F8" s="1">
        <v>0.118819889818498</v>
      </c>
      <c r="G8" s="1">
        <v>0.13011428815822601</v>
      </c>
      <c r="H8" s="1">
        <v>2.3185635211190901E-2</v>
      </c>
      <c r="I8" s="1">
        <v>0.91107224130424602</v>
      </c>
      <c r="J8" s="50">
        <v>0.14200552502968899</v>
      </c>
      <c r="N8" s="21"/>
      <c r="R8" s="21"/>
    </row>
    <row r="9" spans="1:25">
      <c r="A9" s="7" t="s">
        <v>91</v>
      </c>
      <c r="B9" t="s">
        <v>24</v>
      </c>
      <c r="C9" t="s">
        <v>14</v>
      </c>
      <c r="D9" t="s">
        <v>15</v>
      </c>
      <c r="E9" s="1">
        <v>4.5710478519182501E-2</v>
      </c>
      <c r="F9" s="1">
        <v>4.7942738276578398E-2</v>
      </c>
      <c r="G9" s="1">
        <v>0.157516937868111</v>
      </c>
      <c r="H9" s="1">
        <v>9.1334283933232396E-2</v>
      </c>
      <c r="I9" s="1">
        <v>0.203227416387293</v>
      </c>
      <c r="J9" s="50">
        <v>0.139277022209811</v>
      </c>
      <c r="N9" s="21"/>
      <c r="R9" s="21"/>
    </row>
    <row r="10" spans="1:25">
      <c r="A10" s="7" t="s">
        <v>91</v>
      </c>
      <c r="B10" t="s">
        <v>24</v>
      </c>
      <c r="C10" t="s">
        <v>16</v>
      </c>
      <c r="D10" t="s">
        <v>17</v>
      </c>
      <c r="E10" s="1">
        <v>2.7561693005732799</v>
      </c>
      <c r="F10" s="1">
        <v>0.37230533264411902</v>
      </c>
      <c r="G10" s="1">
        <v>1.94242676907878</v>
      </c>
      <c r="H10" s="1">
        <v>0.38578651546436998</v>
      </c>
      <c r="I10" s="1">
        <v>4.6985960696520603</v>
      </c>
      <c r="J10" s="50">
        <v>0.75809184810848895</v>
      </c>
      <c r="N10" s="21"/>
      <c r="R10" s="21"/>
    </row>
    <row r="11" spans="1:25">
      <c r="A11" s="7" t="s">
        <v>91</v>
      </c>
      <c r="B11" t="s">
        <v>24</v>
      </c>
      <c r="C11" t="s">
        <v>18</v>
      </c>
      <c r="D11" t="s">
        <v>19</v>
      </c>
      <c r="E11" s="1">
        <v>7.9333226139446902</v>
      </c>
      <c r="F11" s="1">
        <v>0.48907188365260801</v>
      </c>
      <c r="G11" s="1">
        <v>1.86208321260448</v>
      </c>
      <c r="H11" s="1">
        <v>0.29863207693431598</v>
      </c>
      <c r="I11" s="1">
        <v>9.7954058265491692</v>
      </c>
      <c r="J11" s="50">
        <v>0.78770396058692405</v>
      </c>
      <c r="N11" s="21"/>
      <c r="R11" s="21"/>
    </row>
    <row r="12" spans="1:25">
      <c r="A12" s="7" t="s">
        <v>91</v>
      </c>
      <c r="B12" t="s">
        <v>24</v>
      </c>
      <c r="C12" t="s">
        <v>20</v>
      </c>
      <c r="D12" t="s">
        <v>21</v>
      </c>
      <c r="E12" s="1">
        <v>0.625100021101476</v>
      </c>
      <c r="F12" s="1">
        <v>9.8904230765298598E-2</v>
      </c>
      <c r="G12" s="1">
        <v>0.26648996118512203</v>
      </c>
      <c r="H12" s="1">
        <v>5.3733647245036202E-2</v>
      </c>
      <c r="I12" s="1">
        <v>0.89158998228659803</v>
      </c>
      <c r="J12" s="50">
        <v>0.15263787801033499</v>
      </c>
      <c r="N12" s="21"/>
      <c r="R12" s="21"/>
    </row>
    <row r="13" spans="1:25">
      <c r="A13" s="7" t="s">
        <v>91</v>
      </c>
      <c r="B13" t="s">
        <v>24</v>
      </c>
      <c r="C13" t="s">
        <v>25</v>
      </c>
      <c r="D13" t="s">
        <v>26</v>
      </c>
      <c r="E13" s="1">
        <v>1.6362531060902801E-3</v>
      </c>
      <c r="F13" s="1">
        <v>1.1771186205225101E-4</v>
      </c>
      <c r="G13" s="1">
        <v>2.5723778878828901E-2</v>
      </c>
      <c r="H13" s="1">
        <v>1.1335311661433501E-2</v>
      </c>
      <c r="I13" s="1">
        <v>2.7360031984919202E-2</v>
      </c>
      <c r="J13" s="50">
        <v>1.14530235234858E-2</v>
      </c>
      <c r="N13" s="21"/>
      <c r="R13" s="21"/>
    </row>
    <row r="14" spans="1:25">
      <c r="A14" s="7" t="s">
        <v>91</v>
      </c>
      <c r="B14" t="s">
        <v>24</v>
      </c>
      <c r="C14" t="s">
        <v>22</v>
      </c>
      <c r="D14" t="s">
        <v>23</v>
      </c>
      <c r="E14" s="1">
        <v>2.7042980787531299</v>
      </c>
      <c r="F14" s="1">
        <v>0.11634669420372699</v>
      </c>
      <c r="G14" s="1">
        <v>0.25352791153912002</v>
      </c>
      <c r="H14" s="1">
        <v>9.0794178875227699E-3</v>
      </c>
      <c r="I14" s="1">
        <v>2.9578259902922501</v>
      </c>
      <c r="J14" s="50">
        <v>0.12542611209125001</v>
      </c>
      <c r="N14" s="21"/>
      <c r="R14" s="21"/>
    </row>
    <row r="15" spans="1:25">
      <c r="A15" s="7" t="s">
        <v>92</v>
      </c>
      <c r="B15" t="s">
        <v>24</v>
      </c>
      <c r="C15" t="s">
        <v>2</v>
      </c>
      <c r="D15" t="s">
        <v>3</v>
      </c>
      <c r="E15" s="1">
        <v>0.13121904544770999</v>
      </c>
      <c r="F15" s="1">
        <v>0.153412212035137</v>
      </c>
      <c r="G15" s="1">
        <v>5.6048165055726101E-2</v>
      </c>
      <c r="H15" s="1">
        <v>6.7451709042746805E-2</v>
      </c>
      <c r="I15" s="1">
        <v>0.187267210503436</v>
      </c>
      <c r="J15" s="50">
        <v>0.220863921077883</v>
      </c>
      <c r="N15" s="21"/>
      <c r="R15" s="21"/>
    </row>
    <row r="16" spans="1:25">
      <c r="A16" s="7" t="s">
        <v>92</v>
      </c>
      <c r="B16" t="s">
        <v>24</v>
      </c>
      <c r="C16" t="s">
        <v>4</v>
      </c>
      <c r="D16" t="s">
        <v>5</v>
      </c>
      <c r="E16" s="1">
        <v>1.3546134304754699E-3</v>
      </c>
      <c r="F16" s="1">
        <v>4.3311695000531301E-2</v>
      </c>
      <c r="G16" s="1">
        <v>2.5859320414017102E-6</v>
      </c>
      <c r="H16" s="1">
        <v>2.0907931916296101E-6</v>
      </c>
      <c r="I16" s="1">
        <v>1.3571993625168699E-3</v>
      </c>
      <c r="J16" s="50">
        <v>4.33137857937229E-2</v>
      </c>
      <c r="N16" s="21"/>
      <c r="R16" s="21"/>
    </row>
    <row r="17" spans="1:18">
      <c r="A17" s="7" t="s">
        <v>92</v>
      </c>
      <c r="B17" t="s">
        <v>24</v>
      </c>
      <c r="C17" t="s">
        <v>6</v>
      </c>
      <c r="D17" t="s">
        <v>7</v>
      </c>
      <c r="E17" s="1">
        <v>3.1647672615051E-4</v>
      </c>
      <c r="F17" s="1">
        <v>6.8346554994575003E-4</v>
      </c>
      <c r="G17" s="1">
        <v>1.54227877315836E-2</v>
      </c>
      <c r="H17" s="1">
        <v>3.4223523188168702E-2</v>
      </c>
      <c r="I17" s="1">
        <v>1.57392644577341E-2</v>
      </c>
      <c r="J17" s="50">
        <v>3.49069887381145E-2</v>
      </c>
      <c r="N17" s="21"/>
      <c r="R17" s="21"/>
    </row>
    <row r="18" spans="1:18">
      <c r="A18" s="7" t="s">
        <v>92</v>
      </c>
      <c r="B18" t="s">
        <v>24</v>
      </c>
      <c r="C18" t="s">
        <v>8</v>
      </c>
      <c r="D18" t="s">
        <v>9</v>
      </c>
      <c r="E18" s="1">
        <v>0.29009328128711298</v>
      </c>
      <c r="F18" s="1">
        <v>0.107705595039167</v>
      </c>
      <c r="G18" s="1">
        <v>2.2085667041706598</v>
      </c>
      <c r="H18" s="1">
        <v>0.85644392151825999</v>
      </c>
      <c r="I18" s="1">
        <v>2.49865998545777</v>
      </c>
      <c r="J18" s="50">
        <v>0.96414951655742798</v>
      </c>
      <c r="N18" s="21"/>
      <c r="R18" s="21"/>
    </row>
    <row r="19" spans="1:18">
      <c r="A19" s="7" t="s">
        <v>92</v>
      </c>
      <c r="B19" t="s">
        <v>24</v>
      </c>
      <c r="C19" t="s">
        <v>10</v>
      </c>
      <c r="D19" t="s">
        <v>11</v>
      </c>
      <c r="E19" s="1">
        <v>7.2897321644798702E-2</v>
      </c>
      <c r="F19" s="1">
        <v>6.2578410557234301E-2</v>
      </c>
      <c r="G19" s="1">
        <v>0.26591632657164099</v>
      </c>
      <c r="H19" s="1">
        <v>0.39882315479348002</v>
      </c>
      <c r="I19" s="1">
        <v>0.338813648216439</v>
      </c>
      <c r="J19" s="50">
        <v>0.46140156535071403</v>
      </c>
      <c r="N19" s="21"/>
      <c r="R19" s="21"/>
    </row>
    <row r="20" spans="1:18">
      <c r="A20" s="7" t="s">
        <v>92</v>
      </c>
      <c r="B20" t="s">
        <v>24</v>
      </c>
      <c r="C20" t="s">
        <v>12</v>
      </c>
      <c r="D20" t="s">
        <v>13</v>
      </c>
      <c r="E20" s="1">
        <v>0.72602164507309097</v>
      </c>
      <c r="F20" s="1">
        <v>0.10902515301476701</v>
      </c>
      <c r="G20" s="1">
        <v>0.15453844176825501</v>
      </c>
      <c r="H20" s="1">
        <v>2.7504526303889301E-2</v>
      </c>
      <c r="I20" s="1">
        <v>0.88056008684134601</v>
      </c>
      <c r="J20" s="50">
        <v>0.13652967931865601</v>
      </c>
      <c r="N20" s="21"/>
      <c r="R20" s="21"/>
    </row>
    <row r="21" spans="1:18">
      <c r="A21" s="7" t="s">
        <v>92</v>
      </c>
      <c r="B21" t="s">
        <v>24</v>
      </c>
      <c r="C21" t="s">
        <v>14</v>
      </c>
      <c r="D21" t="s">
        <v>15</v>
      </c>
      <c r="E21" s="1">
        <v>3.8599544278990303E-2</v>
      </c>
      <c r="F21" s="1">
        <v>4.1562500971668498E-2</v>
      </c>
      <c r="G21" s="1">
        <v>8.63999676606826E-2</v>
      </c>
      <c r="H21" s="1">
        <v>4.7251081340350901E-2</v>
      </c>
      <c r="I21" s="1">
        <v>0.124999511939673</v>
      </c>
      <c r="J21" s="50">
        <v>8.8813582312019398E-2</v>
      </c>
      <c r="N21" s="21"/>
      <c r="R21" s="21"/>
    </row>
    <row r="22" spans="1:18">
      <c r="A22" s="7" t="s">
        <v>92</v>
      </c>
      <c r="B22" t="s">
        <v>24</v>
      </c>
      <c r="C22" t="s">
        <v>16</v>
      </c>
      <c r="D22" t="s">
        <v>17</v>
      </c>
      <c r="E22" s="1">
        <v>2.7773017832964801</v>
      </c>
      <c r="F22" s="1">
        <v>0.30905085524680198</v>
      </c>
      <c r="G22" s="1">
        <v>2.6052963549632602</v>
      </c>
      <c r="H22" s="1">
        <v>0.26925206069378799</v>
      </c>
      <c r="I22" s="1">
        <v>5.3825981382597403</v>
      </c>
      <c r="J22" s="50">
        <v>0.57830291594058902</v>
      </c>
      <c r="N22" s="21"/>
      <c r="R22" s="21"/>
    </row>
    <row r="23" spans="1:18">
      <c r="A23" s="7" t="s">
        <v>92</v>
      </c>
      <c r="B23" t="s">
        <v>24</v>
      </c>
      <c r="C23" t="s">
        <v>18</v>
      </c>
      <c r="D23" t="s">
        <v>19</v>
      </c>
      <c r="E23" s="1">
        <v>7.36160307237233</v>
      </c>
      <c r="F23" s="1">
        <v>0.45790257649343102</v>
      </c>
      <c r="G23" s="1">
        <v>1.60171859367842</v>
      </c>
      <c r="H23" s="1">
        <v>0.260149308355896</v>
      </c>
      <c r="I23" s="1">
        <v>8.9633216660507493</v>
      </c>
      <c r="J23" s="50">
        <v>0.71805188484932703</v>
      </c>
      <c r="N23" s="21"/>
      <c r="R23" s="21"/>
    </row>
    <row r="24" spans="1:18">
      <c r="A24" s="7" t="s">
        <v>92</v>
      </c>
      <c r="B24" t="s">
        <v>24</v>
      </c>
      <c r="C24" t="s">
        <v>20</v>
      </c>
      <c r="D24" t="s">
        <v>21</v>
      </c>
      <c r="E24" s="1">
        <v>0.62623640979250095</v>
      </c>
      <c r="F24" s="1">
        <v>9.8751470347804404E-2</v>
      </c>
      <c r="G24" s="1">
        <v>5.5896183965276798E-2</v>
      </c>
      <c r="H24" s="1">
        <v>1.12657877193134E-2</v>
      </c>
      <c r="I24" s="1">
        <v>0.68213259375777802</v>
      </c>
      <c r="J24" s="50">
        <v>0.110017258067118</v>
      </c>
      <c r="N24" s="21"/>
      <c r="R24" s="21"/>
    </row>
    <row r="25" spans="1:18">
      <c r="A25" s="7" t="s">
        <v>92</v>
      </c>
      <c r="B25" t="s">
        <v>24</v>
      </c>
      <c r="C25" t="s">
        <v>25</v>
      </c>
      <c r="D25" t="s">
        <v>26</v>
      </c>
      <c r="E25" s="1">
        <v>9.972297687070599E-4</v>
      </c>
      <c r="F25" s="1">
        <v>7.4863233535534299E-5</v>
      </c>
      <c r="G25" s="1">
        <v>5.8883122721884102E-4</v>
      </c>
      <c r="H25" s="1">
        <v>2.5041737094690097E-4</v>
      </c>
      <c r="I25" s="1">
        <v>1.5860609959258999E-3</v>
      </c>
      <c r="J25" s="50">
        <v>3.2528060448243498E-4</v>
      </c>
      <c r="N25" s="21"/>
      <c r="R25" s="21"/>
    </row>
    <row r="26" spans="1:18">
      <c r="A26" s="7" t="s">
        <v>92</v>
      </c>
      <c r="B26" t="s">
        <v>24</v>
      </c>
      <c r="C26" t="s">
        <v>22</v>
      </c>
      <c r="D26" t="s">
        <v>23</v>
      </c>
      <c r="E26" s="1">
        <v>2.6361423187240098</v>
      </c>
      <c r="F26" s="1">
        <v>0.11319857579871501</v>
      </c>
      <c r="G26" s="1">
        <v>0.181494870165159</v>
      </c>
      <c r="H26" s="1">
        <v>6.4964575713026404E-3</v>
      </c>
      <c r="I26" s="1">
        <v>2.81763718888917</v>
      </c>
      <c r="J26" s="50">
        <v>0.11969503337001799</v>
      </c>
      <c r="N26" s="21"/>
      <c r="R26" s="21"/>
    </row>
    <row r="27" spans="1:18">
      <c r="A27" s="7" t="s">
        <v>93</v>
      </c>
      <c r="B27" t="s">
        <v>24</v>
      </c>
      <c r="C27" t="s">
        <v>2</v>
      </c>
      <c r="D27" t="s">
        <v>3</v>
      </c>
      <c r="E27" s="1">
        <v>0.183829818571665</v>
      </c>
      <c r="F27" s="1">
        <v>0.21639220387408301</v>
      </c>
      <c r="G27" s="1">
        <v>8.85738405117623E-2</v>
      </c>
      <c r="H27" s="1">
        <v>8.4527491076202305E-2</v>
      </c>
      <c r="I27" s="1">
        <v>0.27240365908342801</v>
      </c>
      <c r="J27" s="50">
        <v>0.30091969495028498</v>
      </c>
      <c r="N27" s="21"/>
      <c r="R27" s="21"/>
    </row>
    <row r="28" spans="1:18">
      <c r="A28" s="7" t="s">
        <v>93</v>
      </c>
      <c r="B28" t="s">
        <v>24</v>
      </c>
      <c r="C28" t="s">
        <v>4</v>
      </c>
      <c r="D28" t="s">
        <v>5</v>
      </c>
      <c r="E28" s="1">
        <v>1.81388312379439E-3</v>
      </c>
      <c r="F28" s="1">
        <v>8.0347805533457495E-2</v>
      </c>
      <c r="G28" s="1">
        <v>9.2511344049995194E-3</v>
      </c>
      <c r="H28" s="1">
        <v>0.12984876996912301</v>
      </c>
      <c r="I28" s="1">
        <v>1.1065017528793899E-2</v>
      </c>
      <c r="J28" s="50">
        <v>0.21019657550258</v>
      </c>
      <c r="N28" s="21"/>
      <c r="R28" s="21"/>
    </row>
    <row r="29" spans="1:18">
      <c r="A29" s="7" t="s">
        <v>93</v>
      </c>
      <c r="B29" t="s">
        <v>24</v>
      </c>
      <c r="C29" t="s">
        <v>6</v>
      </c>
      <c r="D29" t="s">
        <v>7</v>
      </c>
      <c r="E29" s="1">
        <v>1.6350695545736899E-4</v>
      </c>
      <c r="F29" s="1">
        <v>3.6189766932127399E-4</v>
      </c>
      <c r="G29" s="1">
        <v>3.0772469875444901E-2</v>
      </c>
      <c r="H29" s="1">
        <v>6.8176166328575399E-2</v>
      </c>
      <c r="I29" s="1">
        <v>3.0935976830902299E-2</v>
      </c>
      <c r="J29" s="50">
        <v>6.8538063997896706E-2</v>
      </c>
      <c r="N29" s="21"/>
      <c r="R29" s="21"/>
    </row>
    <row r="30" spans="1:18">
      <c r="A30" s="7" t="s">
        <v>93</v>
      </c>
      <c r="B30" t="s">
        <v>24</v>
      </c>
      <c r="C30" t="s">
        <v>8</v>
      </c>
      <c r="D30" t="s">
        <v>9</v>
      </c>
      <c r="E30" s="1">
        <v>0.37574726609871101</v>
      </c>
      <c r="F30" s="1">
        <v>0.138529474827461</v>
      </c>
      <c r="G30" s="1">
        <v>0.27770273643501298</v>
      </c>
      <c r="H30" s="1">
        <v>0.11267037580363699</v>
      </c>
      <c r="I30" s="1">
        <v>0.65345000253372498</v>
      </c>
      <c r="J30" s="50">
        <v>0.25119985063109801</v>
      </c>
      <c r="N30" s="21"/>
      <c r="R30" s="21"/>
    </row>
    <row r="31" spans="1:18">
      <c r="A31" s="7" t="s">
        <v>93</v>
      </c>
      <c r="B31" t="s">
        <v>24</v>
      </c>
      <c r="C31" t="s">
        <v>10</v>
      </c>
      <c r="D31" t="s">
        <v>11</v>
      </c>
      <c r="E31" s="1">
        <v>0.105437251294863</v>
      </c>
      <c r="F31" s="1">
        <v>6.9602212518879394E-2</v>
      </c>
      <c r="G31" s="1">
        <v>0.14363763692685599</v>
      </c>
      <c r="H31" s="1">
        <v>0.10890150077777599</v>
      </c>
      <c r="I31" s="1">
        <v>0.249074888221719</v>
      </c>
      <c r="J31" s="50">
        <v>0.17850371329665499</v>
      </c>
      <c r="N31" s="21"/>
      <c r="R31" s="21"/>
    </row>
    <row r="32" spans="1:18">
      <c r="A32" s="7" t="s">
        <v>93</v>
      </c>
      <c r="B32" t="s">
        <v>24</v>
      </c>
      <c r="C32" t="s">
        <v>12</v>
      </c>
      <c r="D32" t="s">
        <v>13</v>
      </c>
      <c r="E32" s="1">
        <v>1.45437641405686</v>
      </c>
      <c r="F32" s="1">
        <v>0.228742889797939</v>
      </c>
      <c r="G32" s="1">
        <v>4.8256643813738599E-2</v>
      </c>
      <c r="H32" s="1">
        <v>8.6340751489663997E-3</v>
      </c>
      <c r="I32" s="1">
        <v>1.5026330578706</v>
      </c>
      <c r="J32" s="50">
        <v>0.23737696494690499</v>
      </c>
      <c r="N32" s="21"/>
      <c r="R32" s="21"/>
    </row>
    <row r="33" spans="1:18">
      <c r="A33" s="7" t="s">
        <v>93</v>
      </c>
      <c r="B33" t="s">
        <v>24</v>
      </c>
      <c r="C33" t="s">
        <v>14</v>
      </c>
      <c r="D33" t="s">
        <v>15</v>
      </c>
      <c r="E33" s="1">
        <v>7.5650539388469704E-2</v>
      </c>
      <c r="F33" s="1">
        <v>7.8750326996341893E-2</v>
      </c>
      <c r="G33" s="1">
        <v>0.22004813397579501</v>
      </c>
      <c r="H33" s="1">
        <v>0.12603596517850299</v>
      </c>
      <c r="I33" s="1">
        <v>0.29569867336426398</v>
      </c>
      <c r="J33" s="50">
        <v>0.20478629217484501</v>
      </c>
      <c r="N33" s="21"/>
      <c r="R33" s="21"/>
    </row>
    <row r="34" spans="1:18">
      <c r="A34" s="7" t="s">
        <v>93</v>
      </c>
      <c r="B34" t="s">
        <v>24</v>
      </c>
      <c r="C34" t="s">
        <v>16</v>
      </c>
      <c r="D34" t="s">
        <v>17</v>
      </c>
      <c r="E34" s="1">
        <v>2.65797260832273</v>
      </c>
      <c r="F34" s="1">
        <v>0.30186828716230402</v>
      </c>
      <c r="G34" s="1">
        <v>0.46133089800531402</v>
      </c>
      <c r="H34" s="1">
        <v>7.0970711509652298E-2</v>
      </c>
      <c r="I34" s="1">
        <v>3.1193035063280399</v>
      </c>
      <c r="J34" s="50">
        <v>0.37283899867195602</v>
      </c>
      <c r="N34" s="21"/>
      <c r="R34" s="21"/>
    </row>
    <row r="35" spans="1:18">
      <c r="A35" s="7" t="s">
        <v>93</v>
      </c>
      <c r="B35" t="s">
        <v>24</v>
      </c>
      <c r="C35" t="s">
        <v>18</v>
      </c>
      <c r="D35" t="s">
        <v>19</v>
      </c>
      <c r="E35" s="1">
        <v>15.4298932933696</v>
      </c>
      <c r="F35" s="1">
        <v>0.95743439140590803</v>
      </c>
      <c r="G35" s="1">
        <v>15.0599769578735</v>
      </c>
      <c r="H35" s="1">
        <v>2.4936741189288898</v>
      </c>
      <c r="I35" s="1">
        <v>30.489870251243101</v>
      </c>
      <c r="J35" s="50">
        <v>3.4511085103347998</v>
      </c>
      <c r="N35" s="21"/>
      <c r="R35" s="21"/>
    </row>
    <row r="36" spans="1:18">
      <c r="A36" s="7" t="s">
        <v>93</v>
      </c>
      <c r="B36" t="s">
        <v>24</v>
      </c>
      <c r="C36" t="s">
        <v>20</v>
      </c>
      <c r="D36" t="s">
        <v>21</v>
      </c>
      <c r="E36" s="1">
        <v>0.80472987466434798</v>
      </c>
      <c r="F36" s="1">
        <v>0.12907290698941401</v>
      </c>
      <c r="G36" s="1">
        <v>1.74115970674616E-2</v>
      </c>
      <c r="H36" s="1">
        <v>3.5251972364926699E-3</v>
      </c>
      <c r="I36" s="1">
        <v>0.82214147173180996</v>
      </c>
      <c r="J36" s="50">
        <v>0.13259810422590701</v>
      </c>
      <c r="N36" s="21"/>
      <c r="R36" s="21"/>
    </row>
    <row r="37" spans="1:18">
      <c r="A37" s="7" t="s">
        <v>93</v>
      </c>
      <c r="B37" t="s">
        <v>24</v>
      </c>
      <c r="C37" t="s">
        <v>25</v>
      </c>
      <c r="D37" t="s">
        <v>26</v>
      </c>
      <c r="E37" s="1">
        <v>1.8827393174287301E-2</v>
      </c>
      <c r="F37" s="1">
        <v>1.23735249684578E-3</v>
      </c>
      <c r="G37" s="1">
        <v>0.16070730691254101</v>
      </c>
      <c r="H37" s="1">
        <v>6.1359141982729903E-2</v>
      </c>
      <c r="I37" s="1">
        <v>0.17953470008682801</v>
      </c>
      <c r="J37" s="50">
        <v>6.2596494479575701E-2</v>
      </c>
      <c r="N37" s="21"/>
      <c r="R37" s="21"/>
    </row>
    <row r="38" spans="1:18">
      <c r="A38" s="7" t="s">
        <v>93</v>
      </c>
      <c r="B38" t="s">
        <v>24</v>
      </c>
      <c r="C38" t="s">
        <v>22</v>
      </c>
      <c r="D38" t="s">
        <v>23</v>
      </c>
      <c r="E38" s="1">
        <v>5.1655374844769897</v>
      </c>
      <c r="F38" s="1">
        <v>0.228509463493408</v>
      </c>
      <c r="G38" s="1">
        <v>0.41970768965510102</v>
      </c>
      <c r="H38" s="1">
        <v>1.6049123990447799E-2</v>
      </c>
      <c r="I38" s="1">
        <v>5.5852451741320897</v>
      </c>
      <c r="J38" s="50">
        <v>0.244558587483856</v>
      </c>
      <c r="N38" s="21"/>
      <c r="R38" s="21"/>
    </row>
    <row r="39" spans="1:18">
      <c r="A39" s="7" t="s">
        <v>94</v>
      </c>
      <c r="B39" t="s">
        <v>24</v>
      </c>
      <c r="C39" t="s">
        <v>2</v>
      </c>
      <c r="D39" t="s">
        <v>3</v>
      </c>
      <c r="E39" s="1">
        <v>0.151059840622039</v>
      </c>
      <c r="F39" s="1">
        <v>0.16737134321930799</v>
      </c>
      <c r="G39" s="1">
        <v>0.18302363364388</v>
      </c>
      <c r="H39" s="1">
        <v>0.22926243615396699</v>
      </c>
      <c r="I39" s="1">
        <v>0.334083474265919</v>
      </c>
      <c r="J39" s="50">
        <v>0.39663377937327499</v>
      </c>
      <c r="N39" s="21"/>
      <c r="R39" s="21"/>
    </row>
    <row r="40" spans="1:18">
      <c r="A40" s="7" t="s">
        <v>94</v>
      </c>
      <c r="B40" t="s">
        <v>24</v>
      </c>
      <c r="C40" t="s">
        <v>4</v>
      </c>
      <c r="D40" t="s">
        <v>5</v>
      </c>
      <c r="E40" s="1">
        <v>1.9230478170216699E-3</v>
      </c>
      <c r="F40" s="1">
        <v>7.6139910959786103E-2</v>
      </c>
      <c r="G40" s="1">
        <v>9.8507614600017493E-4</v>
      </c>
      <c r="H40" s="1">
        <v>5.2680966444864996E-3</v>
      </c>
      <c r="I40" s="1">
        <v>2.9081239630218401E-3</v>
      </c>
      <c r="J40" s="50">
        <v>8.1408007604272595E-2</v>
      </c>
      <c r="N40" s="21"/>
      <c r="R40" s="21"/>
    </row>
    <row r="41" spans="1:18">
      <c r="A41" s="7" t="s">
        <v>94</v>
      </c>
      <c r="B41" t="s">
        <v>24</v>
      </c>
      <c r="C41" t="s">
        <v>6</v>
      </c>
      <c r="D41" t="s">
        <v>7</v>
      </c>
      <c r="E41" s="1">
        <v>3.0953504935577099E-4</v>
      </c>
      <c r="F41" s="1">
        <v>6.9985925820933905E-4</v>
      </c>
      <c r="G41" s="1">
        <v>1.2450648713626901E-2</v>
      </c>
      <c r="H41" s="1">
        <v>2.7622638547366098E-2</v>
      </c>
      <c r="I41" s="1">
        <v>1.2760183762982699E-2</v>
      </c>
      <c r="J41" s="50">
        <v>2.83224978055754E-2</v>
      </c>
      <c r="N41" s="21"/>
      <c r="R41" s="21"/>
    </row>
    <row r="42" spans="1:18">
      <c r="A42" s="7" t="s">
        <v>94</v>
      </c>
      <c r="B42" t="s">
        <v>24</v>
      </c>
      <c r="C42" t="s">
        <v>8</v>
      </c>
      <c r="D42" t="s">
        <v>9</v>
      </c>
      <c r="E42" s="1">
        <v>0.380209191596587</v>
      </c>
      <c r="F42" s="1">
        <v>0.14050552380902201</v>
      </c>
      <c r="G42" s="1">
        <v>0.98596425903990403</v>
      </c>
      <c r="H42" s="1">
        <v>0.44868256420842401</v>
      </c>
      <c r="I42" s="1">
        <v>1.36617345063649</v>
      </c>
      <c r="J42" s="50">
        <v>0.58918808801744604</v>
      </c>
      <c r="N42" s="21"/>
      <c r="R42" s="21"/>
    </row>
    <row r="43" spans="1:18">
      <c r="A43" s="7" t="s">
        <v>94</v>
      </c>
      <c r="B43" t="s">
        <v>24</v>
      </c>
      <c r="C43" t="s">
        <v>10</v>
      </c>
      <c r="D43" t="s">
        <v>11</v>
      </c>
      <c r="E43" s="1">
        <v>7.9386038603916104E-2</v>
      </c>
      <c r="F43" s="1">
        <v>6.2893545363061104E-2</v>
      </c>
      <c r="G43" s="1">
        <v>0.31386796067509398</v>
      </c>
      <c r="H43" s="1">
        <v>0.241500544084609</v>
      </c>
      <c r="I43" s="1">
        <v>0.39325399927901</v>
      </c>
      <c r="J43" s="50">
        <v>0.30439408944766999</v>
      </c>
      <c r="N43" s="21"/>
      <c r="R43" s="21"/>
    </row>
    <row r="44" spans="1:18">
      <c r="A44" s="7" t="s">
        <v>94</v>
      </c>
      <c r="B44" t="s">
        <v>24</v>
      </c>
      <c r="C44" t="s">
        <v>12</v>
      </c>
      <c r="D44" t="s">
        <v>13</v>
      </c>
      <c r="E44" s="1">
        <v>1.00652686815299</v>
      </c>
      <c r="F44" s="1">
        <v>0.15342237818593399</v>
      </c>
      <c r="G44" s="1">
        <v>0.25860572553559602</v>
      </c>
      <c r="H44" s="1">
        <v>4.6206352076310402E-2</v>
      </c>
      <c r="I44" s="1">
        <v>1.26513259368859</v>
      </c>
      <c r="J44" s="50">
        <v>0.19962873026224401</v>
      </c>
      <c r="N44" s="21"/>
      <c r="R44" s="21"/>
    </row>
    <row r="45" spans="1:18">
      <c r="A45" s="7" t="s">
        <v>94</v>
      </c>
      <c r="B45" t="s">
        <v>24</v>
      </c>
      <c r="C45" t="s">
        <v>14</v>
      </c>
      <c r="D45" t="s">
        <v>15</v>
      </c>
      <c r="E45" s="1">
        <v>4.7464759897877101E-2</v>
      </c>
      <c r="F45" s="1">
        <v>5.0185143502673703E-2</v>
      </c>
      <c r="G45" s="1">
        <v>0.28349084966017202</v>
      </c>
      <c r="H45" s="1">
        <v>0.16504227336133601</v>
      </c>
      <c r="I45" s="1">
        <v>0.33095560955804898</v>
      </c>
      <c r="J45" s="50">
        <v>0.21522741686401001</v>
      </c>
      <c r="N45" s="21"/>
      <c r="R45" s="21"/>
    </row>
    <row r="46" spans="1:18">
      <c r="A46" s="7" t="s">
        <v>94</v>
      </c>
      <c r="B46" t="s">
        <v>24</v>
      </c>
      <c r="C46" t="s">
        <v>16</v>
      </c>
      <c r="D46" t="s">
        <v>17</v>
      </c>
      <c r="E46" s="1">
        <v>2.3730610292941199</v>
      </c>
      <c r="F46" s="1">
        <v>0.26193441710749699</v>
      </c>
      <c r="G46" s="1">
        <v>0.96524317128532899</v>
      </c>
      <c r="H46" s="1">
        <v>0.15398002445247699</v>
      </c>
      <c r="I46" s="1">
        <v>3.3383042005794499</v>
      </c>
      <c r="J46" s="50">
        <v>0.41591444155997398</v>
      </c>
      <c r="N46" s="21"/>
      <c r="R46" s="21"/>
    </row>
    <row r="47" spans="1:18">
      <c r="A47" s="7" t="s">
        <v>94</v>
      </c>
      <c r="B47" t="s">
        <v>24</v>
      </c>
      <c r="C47" t="s">
        <v>18</v>
      </c>
      <c r="D47" t="s">
        <v>19</v>
      </c>
      <c r="E47" s="1">
        <v>7.92306690419964</v>
      </c>
      <c r="F47" s="1">
        <v>0.49069056024090202</v>
      </c>
      <c r="G47" s="1">
        <v>3.58820195214467</v>
      </c>
      <c r="H47" s="1">
        <v>0.57755524557179105</v>
      </c>
      <c r="I47" s="1">
        <v>11.5112688563443</v>
      </c>
      <c r="J47" s="50">
        <v>1.06824580581269</v>
      </c>
      <c r="N47" s="21"/>
      <c r="R47" s="21"/>
    </row>
    <row r="48" spans="1:18">
      <c r="A48" s="7" t="s">
        <v>94</v>
      </c>
      <c r="B48" t="s">
        <v>24</v>
      </c>
      <c r="C48" t="s">
        <v>20</v>
      </c>
      <c r="D48" t="s">
        <v>21</v>
      </c>
      <c r="E48" s="1">
        <v>0.97639826326674894</v>
      </c>
      <c r="F48" s="1">
        <v>0.15407864464287199</v>
      </c>
      <c r="G48" s="1">
        <v>0.53968723557949505</v>
      </c>
      <c r="H48" s="1">
        <v>0.108758866814677</v>
      </c>
      <c r="I48" s="1">
        <v>1.51608549884624</v>
      </c>
      <c r="J48" s="50">
        <v>0.26283751145754902</v>
      </c>
      <c r="N48" s="21"/>
      <c r="R48" s="21"/>
    </row>
    <row r="49" spans="1:18">
      <c r="A49" s="7" t="s">
        <v>94</v>
      </c>
      <c r="B49" t="s">
        <v>24</v>
      </c>
      <c r="C49" t="s">
        <v>25</v>
      </c>
      <c r="D49" t="s">
        <v>26</v>
      </c>
      <c r="E49" s="1">
        <v>4.5872462162896698E-4</v>
      </c>
      <c r="F49" s="1">
        <v>3.4724358469122199E-5</v>
      </c>
      <c r="G49" s="1">
        <v>1.6065969689746701E-3</v>
      </c>
      <c r="H49" s="1">
        <v>7.3787540487106802E-4</v>
      </c>
      <c r="I49" s="1">
        <v>2.0653215906036399E-3</v>
      </c>
      <c r="J49" s="50">
        <v>7.7259976334019098E-4</v>
      </c>
      <c r="N49" s="21"/>
      <c r="R49" s="21"/>
    </row>
    <row r="50" spans="1:18">
      <c r="A50" s="7" t="s">
        <v>94</v>
      </c>
      <c r="B50" t="s">
        <v>24</v>
      </c>
      <c r="C50" t="s">
        <v>22</v>
      </c>
      <c r="D50" t="s">
        <v>23</v>
      </c>
      <c r="E50" s="1">
        <v>3.4869664999447099</v>
      </c>
      <c r="F50" s="1">
        <v>0.14945651778781699</v>
      </c>
      <c r="G50" s="1">
        <v>0.30511532460338903</v>
      </c>
      <c r="H50" s="1">
        <v>1.0893137323096699E-2</v>
      </c>
      <c r="I50" s="1">
        <v>3.7920818245481001</v>
      </c>
      <c r="J50" s="50">
        <v>0.16034965511091401</v>
      </c>
      <c r="N50" s="21"/>
      <c r="R50" s="21"/>
    </row>
    <row r="51" spans="1:18">
      <c r="A51" s="7" t="s">
        <v>95</v>
      </c>
      <c r="B51" t="s">
        <v>24</v>
      </c>
      <c r="C51" t="s">
        <v>2</v>
      </c>
      <c r="D51" t="s">
        <v>3</v>
      </c>
      <c r="E51" s="1">
        <v>1.1123990396014001</v>
      </c>
      <c r="F51" s="1">
        <v>1.2578134758500401</v>
      </c>
      <c r="G51" s="1">
        <v>2.039367186382</v>
      </c>
      <c r="H51" s="1">
        <v>1.5866128830523401</v>
      </c>
      <c r="I51" s="1">
        <v>3.1517662259833998</v>
      </c>
      <c r="J51" s="50">
        <v>2.8444263589023802</v>
      </c>
      <c r="N51" s="21"/>
      <c r="R51" s="21"/>
    </row>
    <row r="52" spans="1:18">
      <c r="A52" s="7" t="s">
        <v>95</v>
      </c>
      <c r="B52" t="s">
        <v>24</v>
      </c>
      <c r="C52" t="s">
        <v>4</v>
      </c>
      <c r="D52" t="s">
        <v>5</v>
      </c>
      <c r="E52" s="1">
        <v>8.3599504085979208E-3</v>
      </c>
      <c r="F52" s="1">
        <v>0.36817659239385803</v>
      </c>
      <c r="G52" s="1">
        <v>1.6123140288700499E-3</v>
      </c>
      <c r="H52" s="1">
        <v>8.5864061754742007E-3</v>
      </c>
      <c r="I52" s="1">
        <v>9.9722644374679696E-3</v>
      </c>
      <c r="J52" s="50">
        <v>0.37676299856933199</v>
      </c>
      <c r="N52" s="21"/>
      <c r="R52" s="21"/>
    </row>
    <row r="53" spans="1:18">
      <c r="A53" s="7" t="s">
        <v>95</v>
      </c>
      <c r="B53" t="s">
        <v>24</v>
      </c>
      <c r="C53" t="s">
        <v>6</v>
      </c>
      <c r="D53" t="s">
        <v>7</v>
      </c>
      <c r="E53" s="1">
        <v>2.18172369535676E-3</v>
      </c>
      <c r="F53" s="1">
        <v>4.8131755496205299E-3</v>
      </c>
      <c r="G53" s="1">
        <v>6.6927711194535805E-2</v>
      </c>
      <c r="H53" s="1">
        <v>0.14598646467148499</v>
      </c>
      <c r="I53" s="1">
        <v>6.9109434889892601E-2</v>
      </c>
      <c r="J53" s="50">
        <v>0.15079964022110601</v>
      </c>
      <c r="N53" s="21"/>
      <c r="R53" s="21"/>
    </row>
    <row r="54" spans="1:18">
      <c r="A54" s="7" t="s">
        <v>95</v>
      </c>
      <c r="B54" t="s">
        <v>24</v>
      </c>
      <c r="C54" t="s">
        <v>8</v>
      </c>
      <c r="D54" t="s">
        <v>9</v>
      </c>
      <c r="E54" s="1">
        <v>2.7307121752032399</v>
      </c>
      <c r="F54" s="1">
        <v>1.01470004984674</v>
      </c>
      <c r="G54" s="1">
        <v>6.5758268529254904</v>
      </c>
      <c r="H54" s="1">
        <v>3.01900628833382</v>
      </c>
      <c r="I54" s="1">
        <v>9.3065390281287304</v>
      </c>
      <c r="J54" s="50">
        <v>4.0337063381805596</v>
      </c>
      <c r="N54" s="21"/>
      <c r="R54" s="21"/>
    </row>
    <row r="55" spans="1:18">
      <c r="A55" s="7" t="s">
        <v>95</v>
      </c>
      <c r="B55" t="s">
        <v>24</v>
      </c>
      <c r="C55" t="s">
        <v>10</v>
      </c>
      <c r="D55" t="s">
        <v>11</v>
      </c>
      <c r="E55" s="1">
        <v>0.62357023920465404</v>
      </c>
      <c r="F55" s="1">
        <v>0.46445359725802898</v>
      </c>
      <c r="G55" s="1">
        <v>1.9055225777367799</v>
      </c>
      <c r="H55" s="1">
        <v>2.35352728815143</v>
      </c>
      <c r="I55" s="1">
        <v>2.52909281694143</v>
      </c>
      <c r="J55" s="50">
        <v>2.8179808854094599</v>
      </c>
      <c r="N55" s="21"/>
      <c r="R55" s="21"/>
    </row>
    <row r="56" spans="1:18">
      <c r="A56" s="7" t="s">
        <v>95</v>
      </c>
      <c r="B56" t="s">
        <v>24</v>
      </c>
      <c r="C56" t="s">
        <v>12</v>
      </c>
      <c r="D56" t="s">
        <v>13</v>
      </c>
      <c r="E56" s="1">
        <v>6.2352462867432896</v>
      </c>
      <c r="F56" s="1">
        <v>0.94533619764459098</v>
      </c>
      <c r="G56" s="1">
        <v>1.79035210573611</v>
      </c>
      <c r="H56" s="1">
        <v>0.31779542439393199</v>
      </c>
      <c r="I56" s="1">
        <v>8.0255983924794094</v>
      </c>
      <c r="J56" s="50">
        <v>1.26313162203852</v>
      </c>
      <c r="N56" s="21"/>
      <c r="R56" s="21"/>
    </row>
    <row r="57" spans="1:18">
      <c r="A57" s="7" t="s">
        <v>95</v>
      </c>
      <c r="B57" t="s">
        <v>24</v>
      </c>
      <c r="C57" t="s">
        <v>14</v>
      </c>
      <c r="D57" t="s">
        <v>15</v>
      </c>
      <c r="E57" s="1">
        <v>0.32025917883551602</v>
      </c>
      <c r="F57" s="1">
        <v>0.34270137623549402</v>
      </c>
      <c r="G57" s="1">
        <v>1.55028335110836</v>
      </c>
      <c r="H57" s="1">
        <v>0.89150519786723303</v>
      </c>
      <c r="I57" s="1">
        <v>1.87054252994388</v>
      </c>
      <c r="J57" s="50">
        <v>1.2342065741027299</v>
      </c>
      <c r="N57" s="21"/>
      <c r="R57" s="21"/>
    </row>
    <row r="58" spans="1:18">
      <c r="A58" s="7" t="s">
        <v>95</v>
      </c>
      <c r="B58" t="s">
        <v>24</v>
      </c>
      <c r="C58" t="s">
        <v>16</v>
      </c>
      <c r="D58" t="s">
        <v>17</v>
      </c>
      <c r="E58" s="1">
        <v>23.774600116230999</v>
      </c>
      <c r="F58" s="1">
        <v>2.6387432629656802</v>
      </c>
      <c r="G58" s="1">
        <v>5.3510777698077101</v>
      </c>
      <c r="H58" s="1">
        <v>0.61754501260509698</v>
      </c>
      <c r="I58" s="1">
        <v>29.125677886038801</v>
      </c>
      <c r="J58" s="50">
        <v>3.2562882755707698</v>
      </c>
      <c r="N58" s="21"/>
      <c r="R58" s="21"/>
    </row>
    <row r="59" spans="1:18">
      <c r="A59" s="7" t="s">
        <v>95</v>
      </c>
      <c r="B59" t="s">
        <v>24</v>
      </c>
      <c r="C59" t="s">
        <v>18</v>
      </c>
      <c r="D59" t="s">
        <v>19</v>
      </c>
      <c r="E59" s="1">
        <v>63.232556513450099</v>
      </c>
      <c r="F59" s="1">
        <v>3.8882231129565001</v>
      </c>
      <c r="G59" s="1">
        <v>12.799890700371201</v>
      </c>
      <c r="H59" s="1">
        <v>2.03036501785353</v>
      </c>
      <c r="I59" s="1">
        <v>76.0324472138213</v>
      </c>
      <c r="J59" s="50">
        <v>5.9185881308100301</v>
      </c>
      <c r="N59" s="21"/>
      <c r="R59" s="21"/>
    </row>
    <row r="60" spans="1:18">
      <c r="A60" s="7" t="s">
        <v>95</v>
      </c>
      <c r="B60" t="s">
        <v>24</v>
      </c>
      <c r="C60" t="s">
        <v>20</v>
      </c>
      <c r="D60" t="s">
        <v>21</v>
      </c>
      <c r="E60" s="1">
        <v>4.73214856484904</v>
      </c>
      <c r="F60" s="1">
        <v>0.75076799651516901</v>
      </c>
      <c r="G60" s="1">
        <v>0.70725364787929201</v>
      </c>
      <c r="H60" s="1">
        <v>0.14261666127112699</v>
      </c>
      <c r="I60" s="1">
        <v>5.4394022127283304</v>
      </c>
      <c r="J60" s="50">
        <v>0.89338465778629605</v>
      </c>
      <c r="N60" s="21"/>
      <c r="R60" s="21"/>
    </row>
    <row r="61" spans="1:18">
      <c r="A61" s="7" t="s">
        <v>95</v>
      </c>
      <c r="B61" t="s">
        <v>24</v>
      </c>
      <c r="C61" t="s">
        <v>25</v>
      </c>
      <c r="D61" t="s">
        <v>26</v>
      </c>
      <c r="E61" s="1">
        <v>0.12717434749444201</v>
      </c>
      <c r="F61" s="1">
        <v>9.0041340003546803E-3</v>
      </c>
      <c r="G61" s="1">
        <v>0.96261729694195097</v>
      </c>
      <c r="H61" s="1">
        <v>0.412911906137989</v>
      </c>
      <c r="I61" s="1">
        <v>1.08979164443639</v>
      </c>
      <c r="J61" s="50">
        <v>0.421916040138344</v>
      </c>
      <c r="N61" s="21"/>
      <c r="R61" s="21"/>
    </row>
    <row r="62" spans="1:18">
      <c r="A62" s="7" t="s">
        <v>95</v>
      </c>
      <c r="B62" t="s">
        <v>24</v>
      </c>
      <c r="C62" t="s">
        <v>22</v>
      </c>
      <c r="D62" t="s">
        <v>23</v>
      </c>
      <c r="E62" s="1">
        <v>19.093027359205301</v>
      </c>
      <c r="F62" s="1">
        <v>0.82036792532406799</v>
      </c>
      <c r="G62" s="1">
        <v>1.1466271675552699</v>
      </c>
      <c r="H62" s="1">
        <v>4.14928168252746E-2</v>
      </c>
      <c r="I62" s="1">
        <v>20.239654526760599</v>
      </c>
      <c r="J62" s="50">
        <v>0.86186074214934305</v>
      </c>
      <c r="N62" s="21"/>
      <c r="R62" s="21"/>
    </row>
    <row r="63" spans="1:18">
      <c r="A63" s="7" t="s">
        <v>96</v>
      </c>
      <c r="B63" t="s">
        <v>24</v>
      </c>
      <c r="C63" t="s">
        <v>2</v>
      </c>
      <c r="D63" t="s">
        <v>3</v>
      </c>
      <c r="E63" s="1">
        <v>9.6219102101460396E-2</v>
      </c>
      <c r="F63" s="1">
        <v>0.108603350391517</v>
      </c>
      <c r="G63" s="1">
        <v>0.12324382088206901</v>
      </c>
      <c r="H63" s="1">
        <v>9.1816465219608706E-2</v>
      </c>
      <c r="I63" s="1">
        <v>0.21946292298352901</v>
      </c>
      <c r="J63" s="50">
        <v>0.20041981561112501</v>
      </c>
      <c r="N63" s="21"/>
      <c r="R63" s="21"/>
    </row>
    <row r="64" spans="1:18">
      <c r="A64" s="7" t="s">
        <v>96</v>
      </c>
      <c r="B64" t="s">
        <v>24</v>
      </c>
      <c r="C64" t="s">
        <v>4</v>
      </c>
      <c r="D64" t="s">
        <v>5</v>
      </c>
      <c r="E64" s="1">
        <v>1.7934320143592199E-3</v>
      </c>
      <c r="F64" s="1">
        <v>7.1766786203046204E-2</v>
      </c>
      <c r="G64" s="1">
        <v>2.7932649913534399E-6</v>
      </c>
      <c r="H64" s="1">
        <v>9.57892079794275E-6</v>
      </c>
      <c r="I64" s="1">
        <v>1.7962252793505701E-3</v>
      </c>
      <c r="J64" s="50">
        <v>7.1776365123844194E-2</v>
      </c>
      <c r="N64" s="21"/>
      <c r="R64" s="21"/>
    </row>
    <row r="65" spans="1:18">
      <c r="A65" s="7" t="s">
        <v>96</v>
      </c>
      <c r="B65" t="s">
        <v>24</v>
      </c>
      <c r="C65" t="s">
        <v>6</v>
      </c>
      <c r="D65" t="s">
        <v>7</v>
      </c>
      <c r="E65" s="1">
        <v>2.2131111247900999E-4</v>
      </c>
      <c r="F65" s="1">
        <v>4.77874417353885E-4</v>
      </c>
      <c r="G65" s="1">
        <v>7.15932839210383E-4</v>
      </c>
      <c r="H65" s="1">
        <v>1.58751747005415E-3</v>
      </c>
      <c r="I65" s="1">
        <v>9.3724395168939302E-4</v>
      </c>
      <c r="J65" s="50">
        <v>2.0653918874080301E-3</v>
      </c>
      <c r="N65" s="21"/>
      <c r="R65" s="21"/>
    </row>
    <row r="66" spans="1:18">
      <c r="A66" s="7" t="s">
        <v>96</v>
      </c>
      <c r="B66" t="s">
        <v>24</v>
      </c>
      <c r="C66" t="s">
        <v>8</v>
      </c>
      <c r="D66" t="s">
        <v>9</v>
      </c>
      <c r="E66" s="1">
        <v>0.404352293952359</v>
      </c>
      <c r="F66" s="1">
        <v>0.149300832491673</v>
      </c>
      <c r="G66" s="1">
        <v>0.85462173336481395</v>
      </c>
      <c r="H66" s="1">
        <v>0.412093626498998</v>
      </c>
      <c r="I66" s="1">
        <v>1.2589740273171699</v>
      </c>
      <c r="J66" s="50">
        <v>0.56139445899067097</v>
      </c>
      <c r="N66" s="21"/>
      <c r="R66" s="21"/>
    </row>
    <row r="67" spans="1:18">
      <c r="A67" s="7" t="s">
        <v>96</v>
      </c>
      <c r="B67" t="s">
        <v>24</v>
      </c>
      <c r="C67" t="s">
        <v>10</v>
      </c>
      <c r="D67" t="s">
        <v>11</v>
      </c>
      <c r="E67" s="1">
        <v>8.2714590535659799E-2</v>
      </c>
      <c r="F67" s="1">
        <v>9.9491581123697506E-2</v>
      </c>
      <c r="G67" s="1">
        <v>1.28358577706622</v>
      </c>
      <c r="H67" s="1">
        <v>1.52899741289264</v>
      </c>
      <c r="I67" s="1">
        <v>1.3663003676018799</v>
      </c>
      <c r="J67" s="50">
        <v>1.6284889940163401</v>
      </c>
      <c r="N67" s="21"/>
      <c r="R67" s="21"/>
    </row>
    <row r="68" spans="1:18">
      <c r="A68" s="7" t="s">
        <v>96</v>
      </c>
      <c r="B68" t="s">
        <v>24</v>
      </c>
      <c r="C68" t="s">
        <v>12</v>
      </c>
      <c r="D68" t="s">
        <v>13</v>
      </c>
      <c r="E68" s="1">
        <v>0.53730883883707603</v>
      </c>
      <c r="F68" s="1">
        <v>8.0270444553862993E-2</v>
      </c>
      <c r="G68" s="1">
        <v>0.72449348756293697</v>
      </c>
      <c r="H68" s="1">
        <v>0.12859981731846201</v>
      </c>
      <c r="I68" s="1">
        <v>1.26180232640001</v>
      </c>
      <c r="J68" s="50">
        <v>0.20887026187232499</v>
      </c>
      <c r="N68" s="21"/>
      <c r="R68" s="21"/>
    </row>
    <row r="69" spans="1:18">
      <c r="A69" s="7" t="s">
        <v>96</v>
      </c>
      <c r="B69" t="s">
        <v>24</v>
      </c>
      <c r="C69" t="s">
        <v>14</v>
      </c>
      <c r="D69" t="s">
        <v>15</v>
      </c>
      <c r="E69" s="1">
        <v>3.1913261140315501E-2</v>
      </c>
      <c r="F69" s="1">
        <v>3.4209542986538402E-2</v>
      </c>
      <c r="G69" s="1">
        <v>0.22471606454054199</v>
      </c>
      <c r="H69" s="1">
        <v>0.122384612768743</v>
      </c>
      <c r="I69" s="1">
        <v>0.256629325680858</v>
      </c>
      <c r="J69" s="50">
        <v>0.15659415575528099</v>
      </c>
      <c r="N69" s="21"/>
      <c r="R69" s="21"/>
    </row>
    <row r="70" spans="1:18">
      <c r="A70" s="7" t="s">
        <v>96</v>
      </c>
      <c r="B70" t="s">
        <v>24</v>
      </c>
      <c r="C70" t="s">
        <v>16</v>
      </c>
      <c r="D70" t="s">
        <v>17</v>
      </c>
      <c r="E70" s="1">
        <v>1.67911639828603</v>
      </c>
      <c r="F70" s="1">
        <v>0.20410138694602201</v>
      </c>
      <c r="G70" s="1">
        <v>0.63629023989560296</v>
      </c>
      <c r="H70" s="1">
        <v>0.105306997241413</v>
      </c>
      <c r="I70" s="1">
        <v>2.3154066381816398</v>
      </c>
      <c r="J70" s="50">
        <v>0.30940838418743499</v>
      </c>
      <c r="N70" s="21"/>
      <c r="R70" s="21"/>
    </row>
    <row r="71" spans="1:18">
      <c r="A71" s="7" t="s">
        <v>96</v>
      </c>
      <c r="B71" t="s">
        <v>24</v>
      </c>
      <c r="C71" t="s">
        <v>18</v>
      </c>
      <c r="D71" t="s">
        <v>19</v>
      </c>
      <c r="E71" s="1">
        <v>5.40275694586086</v>
      </c>
      <c r="F71" s="1">
        <v>0.33271945054833602</v>
      </c>
      <c r="G71" s="1">
        <v>0.55668086954686102</v>
      </c>
      <c r="H71" s="1">
        <v>8.83707807463089E-2</v>
      </c>
      <c r="I71" s="1">
        <v>5.9594378154077203</v>
      </c>
      <c r="J71" s="50">
        <v>0.42109023129464501</v>
      </c>
      <c r="N71" s="21"/>
      <c r="R71" s="21"/>
    </row>
    <row r="72" spans="1:18">
      <c r="A72" s="7" t="s">
        <v>96</v>
      </c>
      <c r="B72" t="s">
        <v>24</v>
      </c>
      <c r="C72" t="s">
        <v>20</v>
      </c>
      <c r="D72" t="s">
        <v>21</v>
      </c>
      <c r="E72" s="1">
        <v>0.49409583251198402</v>
      </c>
      <c r="F72" s="1">
        <v>7.82972414426681E-2</v>
      </c>
      <c r="G72" s="1">
        <v>9.5391233541540194E-2</v>
      </c>
      <c r="H72" s="1">
        <v>1.9229665709729001E-2</v>
      </c>
      <c r="I72" s="1">
        <v>0.58948706605352397</v>
      </c>
      <c r="J72" s="50">
        <v>9.7526907152397105E-2</v>
      </c>
      <c r="N72" s="21"/>
      <c r="R72" s="21"/>
    </row>
    <row r="73" spans="1:18">
      <c r="A73" s="7" t="s">
        <v>96</v>
      </c>
      <c r="B73" t="s">
        <v>24</v>
      </c>
      <c r="C73" t="s">
        <v>25</v>
      </c>
      <c r="D73" t="s">
        <v>26</v>
      </c>
      <c r="E73" s="1">
        <v>9.1306228744381795E-3</v>
      </c>
      <c r="F73" s="1">
        <v>6.54877752373217E-4</v>
      </c>
      <c r="G73" s="1">
        <v>4.65343072806245E-2</v>
      </c>
      <c r="H73" s="1">
        <v>2.02670793835267E-2</v>
      </c>
      <c r="I73" s="1">
        <v>5.56649301550627E-2</v>
      </c>
      <c r="J73" s="50">
        <v>2.0921957135900001E-2</v>
      </c>
      <c r="N73" s="21"/>
      <c r="R73" s="21"/>
    </row>
    <row r="74" spans="1:18">
      <c r="A74" s="7" t="s">
        <v>96</v>
      </c>
      <c r="B74" t="s">
        <v>24</v>
      </c>
      <c r="C74" t="s">
        <v>22</v>
      </c>
      <c r="D74" t="s">
        <v>23</v>
      </c>
      <c r="E74" s="1">
        <v>2.1979088481353801</v>
      </c>
      <c r="F74" s="1">
        <v>9.4303527668859494E-2</v>
      </c>
      <c r="G74" s="1">
        <v>0.100973689951338</v>
      </c>
      <c r="H74" s="1">
        <v>3.6451997339460099E-3</v>
      </c>
      <c r="I74" s="1">
        <v>2.2988825380867199</v>
      </c>
      <c r="J74" s="50">
        <v>9.7948727402805497E-2</v>
      </c>
      <c r="N74" s="21"/>
      <c r="R74" s="21"/>
    </row>
    <row r="75" spans="1:18">
      <c r="A75" s="7" t="s">
        <v>97</v>
      </c>
      <c r="B75" t="s">
        <v>24</v>
      </c>
      <c r="C75" t="s">
        <v>2</v>
      </c>
      <c r="D75" t="s">
        <v>3</v>
      </c>
      <c r="E75" s="1">
        <v>0.36262890441816098</v>
      </c>
      <c r="F75" s="1">
        <v>0.43578683505349203</v>
      </c>
      <c r="G75" s="1">
        <v>0.19232538332799801</v>
      </c>
      <c r="H75" s="1">
        <v>0.269467818054134</v>
      </c>
      <c r="I75" s="1">
        <v>0.55495428774615996</v>
      </c>
      <c r="J75" s="50">
        <v>0.70525465310762503</v>
      </c>
      <c r="N75" s="21"/>
      <c r="R75" s="21"/>
    </row>
    <row r="76" spans="1:18">
      <c r="A76" s="7" t="s">
        <v>97</v>
      </c>
      <c r="B76" t="s">
        <v>24</v>
      </c>
      <c r="C76" t="s">
        <v>4</v>
      </c>
      <c r="D76" t="s">
        <v>5</v>
      </c>
      <c r="E76" s="1">
        <v>2.4286739433101402E-3</v>
      </c>
      <c r="F76" s="1">
        <v>0.14016105279910601</v>
      </c>
      <c r="G76" s="1">
        <v>8.8744071301643298E-3</v>
      </c>
      <c r="H76" s="1">
        <v>0.16355821242627799</v>
      </c>
      <c r="I76" s="1">
        <v>1.13030810734745E-2</v>
      </c>
      <c r="J76" s="50">
        <v>0.30371926522538401</v>
      </c>
      <c r="N76" s="21"/>
      <c r="R76" s="21"/>
    </row>
    <row r="77" spans="1:18">
      <c r="A77" s="7" t="s">
        <v>97</v>
      </c>
      <c r="B77" t="s">
        <v>24</v>
      </c>
      <c r="C77" t="s">
        <v>6</v>
      </c>
      <c r="D77" t="s">
        <v>7</v>
      </c>
      <c r="E77" s="1">
        <v>5.9905588852715596E-4</v>
      </c>
      <c r="F77" s="1">
        <v>1.3097127016816099E-3</v>
      </c>
      <c r="G77" s="1">
        <v>4.5743601313702503E-2</v>
      </c>
      <c r="H77" s="1">
        <v>0.101359692840492</v>
      </c>
      <c r="I77" s="1">
        <v>4.6342657202229701E-2</v>
      </c>
      <c r="J77" s="50">
        <v>0.10266940554217401</v>
      </c>
      <c r="N77" s="21"/>
      <c r="R77" s="21"/>
    </row>
    <row r="78" spans="1:18">
      <c r="A78" s="7" t="s">
        <v>97</v>
      </c>
      <c r="B78" t="s">
        <v>24</v>
      </c>
      <c r="C78" t="s">
        <v>8</v>
      </c>
      <c r="D78" t="s">
        <v>9</v>
      </c>
      <c r="E78" s="1">
        <v>0.76735219769003604</v>
      </c>
      <c r="F78" s="1">
        <v>0.28558698182171999</v>
      </c>
      <c r="G78" s="1">
        <v>0.93905946757758696</v>
      </c>
      <c r="H78" s="1">
        <v>0.35878986141943298</v>
      </c>
      <c r="I78" s="1">
        <v>1.70641166526762</v>
      </c>
      <c r="J78" s="50">
        <v>0.64437684324115296</v>
      </c>
      <c r="N78" s="21"/>
      <c r="R78" s="21"/>
    </row>
    <row r="79" spans="1:18">
      <c r="A79" s="7" t="s">
        <v>97</v>
      </c>
      <c r="B79" t="s">
        <v>24</v>
      </c>
      <c r="C79" t="s">
        <v>10</v>
      </c>
      <c r="D79" t="s">
        <v>11</v>
      </c>
      <c r="E79" s="1">
        <v>0.186891491867097</v>
      </c>
      <c r="F79" s="1">
        <v>0.118993042023635</v>
      </c>
      <c r="G79" s="1">
        <v>0.21651637410635</v>
      </c>
      <c r="H79" s="1">
        <v>7.7775128819396105E-2</v>
      </c>
      <c r="I79" s="1">
        <v>0.40340786597344802</v>
      </c>
      <c r="J79" s="50">
        <v>0.196768170843032</v>
      </c>
      <c r="N79" s="21"/>
      <c r="R79" s="21"/>
    </row>
    <row r="80" spans="1:18">
      <c r="A80" s="7" t="s">
        <v>97</v>
      </c>
      <c r="B80" t="s">
        <v>24</v>
      </c>
      <c r="C80" t="s">
        <v>12</v>
      </c>
      <c r="D80" t="s">
        <v>13</v>
      </c>
      <c r="E80" s="1">
        <v>2.9473690691427099</v>
      </c>
      <c r="F80" s="1">
        <v>0.45798600909329801</v>
      </c>
      <c r="G80" s="1">
        <v>0.27104465702695502</v>
      </c>
      <c r="H80" s="1">
        <v>4.87780062894538E-2</v>
      </c>
      <c r="I80" s="1">
        <v>3.2184137261696599</v>
      </c>
      <c r="J80" s="50">
        <v>0.50676401538275195</v>
      </c>
      <c r="N80" s="21"/>
      <c r="R80" s="21"/>
    </row>
    <row r="81" spans="1:18">
      <c r="A81" s="7" t="s">
        <v>97</v>
      </c>
      <c r="B81" t="s">
        <v>24</v>
      </c>
      <c r="C81" t="s">
        <v>14</v>
      </c>
      <c r="D81" t="s">
        <v>15</v>
      </c>
      <c r="E81" s="1">
        <v>0.15445078302809301</v>
      </c>
      <c r="F81" s="1">
        <v>0.16120968303279801</v>
      </c>
      <c r="G81" s="1">
        <v>0.17607899224676801</v>
      </c>
      <c r="H81" s="1">
        <v>0.10042160782251799</v>
      </c>
      <c r="I81" s="1">
        <v>0.33052977527486099</v>
      </c>
      <c r="J81" s="50">
        <v>0.261631290855316</v>
      </c>
      <c r="N81" s="21"/>
      <c r="R81" s="21"/>
    </row>
    <row r="82" spans="1:18">
      <c r="A82" s="7" t="s">
        <v>97</v>
      </c>
      <c r="B82" t="s">
        <v>24</v>
      </c>
      <c r="C82" t="s">
        <v>16</v>
      </c>
      <c r="D82" t="s">
        <v>17</v>
      </c>
      <c r="E82" s="1">
        <v>6.72627046721718</v>
      </c>
      <c r="F82" s="1">
        <v>0.76975009745409295</v>
      </c>
      <c r="G82" s="1">
        <v>1.88821179390564</v>
      </c>
      <c r="H82" s="1">
        <v>0.21235381987013999</v>
      </c>
      <c r="I82" s="1">
        <v>8.6144822611228093</v>
      </c>
      <c r="J82" s="50">
        <v>0.98210391732423297</v>
      </c>
      <c r="N82" s="21"/>
      <c r="R82" s="21"/>
    </row>
    <row r="83" spans="1:18">
      <c r="A83" s="7" t="s">
        <v>97</v>
      </c>
      <c r="B83" t="s">
        <v>24</v>
      </c>
      <c r="C83" t="s">
        <v>18</v>
      </c>
      <c r="D83" t="s">
        <v>19</v>
      </c>
      <c r="E83" s="1">
        <v>106.039822871391</v>
      </c>
      <c r="F83" s="1">
        <v>6.5621865008598297</v>
      </c>
      <c r="G83" s="1">
        <v>65.899855156903897</v>
      </c>
      <c r="H83" s="1">
        <v>10.6587832169898</v>
      </c>
      <c r="I83" s="1">
        <v>171.93967802829499</v>
      </c>
      <c r="J83" s="50">
        <v>17.220969717849599</v>
      </c>
      <c r="N83" s="21"/>
      <c r="R83" s="21"/>
    </row>
    <row r="84" spans="1:18">
      <c r="A84" s="7" t="s">
        <v>97</v>
      </c>
      <c r="B84" t="s">
        <v>24</v>
      </c>
      <c r="C84" t="s">
        <v>20</v>
      </c>
      <c r="D84" t="s">
        <v>21</v>
      </c>
      <c r="E84" s="1">
        <v>1.75379473374638</v>
      </c>
      <c r="F84" s="1">
        <v>0.28051812280607202</v>
      </c>
      <c r="G84" s="1">
        <v>7.8367746246688796E-2</v>
      </c>
      <c r="H84" s="1">
        <v>1.5834228056034301E-2</v>
      </c>
      <c r="I84" s="1">
        <v>1.83216247999307</v>
      </c>
      <c r="J84" s="50">
        <v>0.29635235086210598</v>
      </c>
      <c r="N84" s="21"/>
      <c r="R84" s="21"/>
    </row>
    <row r="85" spans="1:18">
      <c r="A85" s="7" t="s">
        <v>97</v>
      </c>
      <c r="B85" t="s">
        <v>24</v>
      </c>
      <c r="C85" t="s">
        <v>25</v>
      </c>
      <c r="D85" t="s">
        <v>26</v>
      </c>
      <c r="E85" s="1">
        <v>1.3100672137111E-2</v>
      </c>
      <c r="F85" s="1">
        <v>9.0436678834523499E-4</v>
      </c>
      <c r="G85" s="1">
        <v>0.114750149988724</v>
      </c>
      <c r="H85" s="1">
        <v>4.7320116552138899E-2</v>
      </c>
      <c r="I85" s="1">
        <v>0.12785082212583501</v>
      </c>
      <c r="J85" s="50">
        <v>4.8224483340484098E-2</v>
      </c>
      <c r="N85" s="21"/>
      <c r="R85" s="21"/>
    </row>
    <row r="86" spans="1:18">
      <c r="A86" s="7" t="s">
        <v>97</v>
      </c>
      <c r="B86" t="s">
        <v>24</v>
      </c>
      <c r="C86" t="s">
        <v>22</v>
      </c>
      <c r="D86" t="s">
        <v>23</v>
      </c>
      <c r="E86" s="1">
        <v>11.002331580061</v>
      </c>
      <c r="F86" s="1">
        <v>0.48027167769037099</v>
      </c>
      <c r="G86" s="1">
        <v>1.2026653892616701</v>
      </c>
      <c r="H86" s="1">
        <v>4.5272144859909297E-2</v>
      </c>
      <c r="I86" s="1">
        <v>12.2049969693227</v>
      </c>
      <c r="J86" s="50">
        <v>0.52554382255027998</v>
      </c>
      <c r="N86" s="21"/>
      <c r="R86" s="21"/>
    </row>
    <row r="87" spans="1:18">
      <c r="A87" s="7" t="s">
        <v>98</v>
      </c>
      <c r="B87" t="s">
        <v>24</v>
      </c>
      <c r="C87" t="s">
        <v>2</v>
      </c>
      <c r="D87" t="s">
        <v>3</v>
      </c>
      <c r="E87" s="1">
        <v>0.16422668228989601</v>
      </c>
      <c r="F87" s="1">
        <v>0.18177560456591799</v>
      </c>
      <c r="G87" s="1">
        <v>1.34321854077521</v>
      </c>
      <c r="H87" s="1">
        <v>1.1260279414799399</v>
      </c>
      <c r="I87" s="1">
        <v>1.5074452230651101</v>
      </c>
      <c r="J87" s="50">
        <v>1.3078035460458599</v>
      </c>
      <c r="N87" s="21"/>
      <c r="R87" s="21"/>
    </row>
    <row r="88" spans="1:18">
      <c r="A88" s="7" t="s">
        <v>98</v>
      </c>
      <c r="B88" t="s">
        <v>24</v>
      </c>
      <c r="C88" t="s">
        <v>4</v>
      </c>
      <c r="D88" t="s">
        <v>5</v>
      </c>
      <c r="E88" s="1">
        <v>1.26220552055103E-3</v>
      </c>
      <c r="F88" s="1">
        <v>3.9148389241631498E-2</v>
      </c>
      <c r="G88" s="1">
        <v>6.7263171472967301E-2</v>
      </c>
      <c r="H88" s="1">
        <v>0.36739472421882402</v>
      </c>
      <c r="I88" s="1">
        <v>6.8525376993518294E-2</v>
      </c>
      <c r="J88" s="50">
        <v>0.40654311346045602</v>
      </c>
      <c r="N88" s="21"/>
      <c r="R88" s="21"/>
    </row>
    <row r="89" spans="1:18">
      <c r="A89" s="7" t="s">
        <v>98</v>
      </c>
      <c r="B89" t="s">
        <v>24</v>
      </c>
      <c r="C89" t="s">
        <v>6</v>
      </c>
      <c r="D89" t="s">
        <v>7</v>
      </c>
      <c r="E89" s="1">
        <v>4.7199413123408399E-3</v>
      </c>
      <c r="F89" s="1">
        <v>1.0087551023912801E-2</v>
      </c>
      <c r="G89" s="1">
        <v>2.2010990277483802</v>
      </c>
      <c r="H89" s="1">
        <v>4.8695208237402001</v>
      </c>
      <c r="I89" s="1">
        <v>2.2058189690607199</v>
      </c>
      <c r="J89" s="50">
        <v>4.8796083747641097</v>
      </c>
      <c r="N89" s="21"/>
      <c r="R89" s="21"/>
    </row>
    <row r="90" spans="1:18">
      <c r="A90" s="7" t="s">
        <v>98</v>
      </c>
      <c r="B90" t="s">
        <v>24</v>
      </c>
      <c r="C90" t="s">
        <v>8</v>
      </c>
      <c r="D90" t="s">
        <v>9</v>
      </c>
      <c r="E90" s="1">
        <v>0.31263935337368898</v>
      </c>
      <c r="F90" s="1">
        <v>0.11437038376349799</v>
      </c>
      <c r="G90" s="1">
        <v>0.32348392165040701</v>
      </c>
      <c r="H90" s="1">
        <v>0.15253411976543799</v>
      </c>
      <c r="I90" s="1">
        <v>0.63612327502409505</v>
      </c>
      <c r="J90" s="50">
        <v>0.26690450352893602</v>
      </c>
      <c r="N90" s="21"/>
      <c r="R90" s="21"/>
    </row>
    <row r="91" spans="1:18">
      <c r="A91" s="7" t="s">
        <v>98</v>
      </c>
      <c r="B91" t="s">
        <v>24</v>
      </c>
      <c r="C91" t="s">
        <v>10</v>
      </c>
      <c r="D91" t="s">
        <v>11</v>
      </c>
      <c r="E91" s="1">
        <v>0.10705310791402101</v>
      </c>
      <c r="F91" s="1">
        <v>6.2766516323464694E-2</v>
      </c>
      <c r="G91" s="1">
        <v>1.7102281956953999E-2</v>
      </c>
      <c r="H91" s="1">
        <v>1.92523822713924E-2</v>
      </c>
      <c r="I91" s="1">
        <v>0.12415538987097401</v>
      </c>
      <c r="J91" s="50">
        <v>8.2018898594857101E-2</v>
      </c>
      <c r="N91" s="21"/>
      <c r="R91" s="21"/>
    </row>
    <row r="92" spans="1:18">
      <c r="A92" s="7" t="s">
        <v>98</v>
      </c>
      <c r="B92" t="s">
        <v>24</v>
      </c>
      <c r="C92" t="s">
        <v>12</v>
      </c>
      <c r="D92" t="s">
        <v>13</v>
      </c>
      <c r="E92" s="1">
        <v>0.63428752145440603</v>
      </c>
      <c r="F92" s="1">
        <v>9.8901170976791505E-2</v>
      </c>
      <c r="G92" s="1">
        <v>9.02697163326221E-3</v>
      </c>
      <c r="H92" s="1">
        <v>1.5337719103253799E-3</v>
      </c>
      <c r="I92" s="1">
        <v>0.64331449308766797</v>
      </c>
      <c r="J92" s="50">
        <v>0.100434942887117</v>
      </c>
      <c r="N92" s="21"/>
      <c r="R92" s="21"/>
    </row>
    <row r="93" spans="1:18">
      <c r="A93" s="7" t="s">
        <v>98</v>
      </c>
      <c r="B93" t="s">
        <v>24</v>
      </c>
      <c r="C93" t="s">
        <v>14</v>
      </c>
      <c r="D93" t="s">
        <v>15</v>
      </c>
      <c r="E93" s="1">
        <v>3.9328690970397102E-2</v>
      </c>
      <c r="F93" s="1">
        <v>4.14592366129918E-2</v>
      </c>
      <c r="G93" s="1">
        <v>6.10507848237321E-2</v>
      </c>
      <c r="H93" s="1">
        <v>3.4443777371790302E-2</v>
      </c>
      <c r="I93" s="1">
        <v>0.10037947579412899</v>
      </c>
      <c r="J93" s="50">
        <v>7.5903013984782094E-2</v>
      </c>
      <c r="N93" s="21"/>
      <c r="R93" s="21"/>
    </row>
    <row r="94" spans="1:18">
      <c r="A94" s="7" t="s">
        <v>98</v>
      </c>
      <c r="B94" t="s">
        <v>24</v>
      </c>
      <c r="C94" t="s">
        <v>16</v>
      </c>
      <c r="D94" t="s">
        <v>17</v>
      </c>
      <c r="E94" s="1">
        <v>2.0564854250983799</v>
      </c>
      <c r="F94" s="1">
        <v>0.26219908622040999</v>
      </c>
      <c r="G94" s="1">
        <v>0.67287685235738903</v>
      </c>
      <c r="H94" s="1">
        <v>7.5415930075850804E-2</v>
      </c>
      <c r="I94" s="1">
        <v>2.72936227745577</v>
      </c>
      <c r="J94" s="50">
        <v>0.33761501629626101</v>
      </c>
      <c r="N94" s="21"/>
      <c r="R94" s="21"/>
    </row>
    <row r="95" spans="1:18">
      <c r="A95" s="7" t="s">
        <v>98</v>
      </c>
      <c r="B95" t="s">
        <v>24</v>
      </c>
      <c r="C95" t="s">
        <v>18</v>
      </c>
      <c r="D95" t="s">
        <v>19</v>
      </c>
      <c r="E95" s="1">
        <v>6.9974350617974101</v>
      </c>
      <c r="F95" s="1">
        <v>0.43405700889987697</v>
      </c>
      <c r="G95" s="1">
        <v>0.87717535140609004</v>
      </c>
      <c r="H95" s="1">
        <v>0.14930638093495899</v>
      </c>
      <c r="I95" s="1">
        <v>7.8746104132035004</v>
      </c>
      <c r="J95" s="50">
        <v>0.58336338983483604</v>
      </c>
      <c r="N95" s="21"/>
      <c r="R95" s="21"/>
    </row>
    <row r="96" spans="1:18">
      <c r="A96" s="7" t="s">
        <v>98</v>
      </c>
      <c r="B96" t="s">
        <v>24</v>
      </c>
      <c r="C96" t="s">
        <v>20</v>
      </c>
      <c r="D96" t="s">
        <v>21</v>
      </c>
      <c r="E96" s="1">
        <v>0.53916528364650396</v>
      </c>
      <c r="F96" s="1">
        <v>8.6772348376468494E-2</v>
      </c>
      <c r="G96" s="1">
        <v>1.98358980214518E-2</v>
      </c>
      <c r="H96" s="1">
        <v>4.02422280607578E-3</v>
      </c>
      <c r="I96" s="1">
        <v>0.55900118166795598</v>
      </c>
      <c r="J96" s="50">
        <v>9.0796571182544306E-2</v>
      </c>
      <c r="N96" s="21"/>
      <c r="R96" s="21"/>
    </row>
    <row r="97" spans="1:18">
      <c r="A97" s="7" t="s">
        <v>98</v>
      </c>
      <c r="B97" t="s">
        <v>24</v>
      </c>
      <c r="C97" t="s">
        <v>25</v>
      </c>
      <c r="D97" t="s">
        <v>26</v>
      </c>
      <c r="E97" s="1">
        <v>8.9389554257613395E-3</v>
      </c>
      <c r="F97" s="1">
        <v>5.5594637081628597E-4</v>
      </c>
      <c r="G97" s="1">
        <v>5.3669018438829201E-2</v>
      </c>
      <c r="H97" s="1">
        <v>1.8934642119972998E-2</v>
      </c>
      <c r="I97" s="1">
        <v>6.2607973864590494E-2</v>
      </c>
      <c r="J97" s="50">
        <v>1.9490588490789301E-2</v>
      </c>
      <c r="N97" s="21"/>
      <c r="R97" s="21"/>
    </row>
    <row r="98" spans="1:18">
      <c r="A98" s="7" t="s">
        <v>98</v>
      </c>
      <c r="B98" t="s">
        <v>24</v>
      </c>
      <c r="C98" t="s">
        <v>22</v>
      </c>
      <c r="D98" t="s">
        <v>23</v>
      </c>
      <c r="E98" s="1">
        <v>2.4507333108639302</v>
      </c>
      <c r="F98" s="1">
        <v>0.110175972278371</v>
      </c>
      <c r="G98" s="1">
        <v>8.9191998763935104E-2</v>
      </c>
      <c r="H98" s="1">
        <v>3.4910988557773802E-3</v>
      </c>
      <c r="I98" s="1">
        <v>2.5399253096278702</v>
      </c>
      <c r="J98" s="50">
        <v>0.11366707113414801</v>
      </c>
      <c r="N98" s="21"/>
      <c r="R98" s="21"/>
    </row>
    <row r="99" spans="1:18">
      <c r="A99" s="7" t="s">
        <v>99</v>
      </c>
      <c r="B99" t="s">
        <v>24</v>
      </c>
      <c r="C99" t="s">
        <v>2</v>
      </c>
      <c r="D99" t="s">
        <v>3</v>
      </c>
      <c r="E99" s="1">
        <v>0.54694443557586803</v>
      </c>
      <c r="F99" s="1">
        <v>0.63534823901599802</v>
      </c>
      <c r="G99" s="1">
        <v>0.43890287233235398</v>
      </c>
      <c r="H99" s="1">
        <v>0.467380030357886</v>
      </c>
      <c r="I99" s="1">
        <v>0.98584730790822195</v>
      </c>
      <c r="J99" s="50">
        <v>1.10272826937388</v>
      </c>
      <c r="N99" s="21"/>
      <c r="R99" s="21"/>
    </row>
    <row r="100" spans="1:18">
      <c r="A100" s="7" t="s">
        <v>99</v>
      </c>
      <c r="B100" t="s">
        <v>24</v>
      </c>
      <c r="C100" t="s">
        <v>4</v>
      </c>
      <c r="D100" t="s">
        <v>5</v>
      </c>
      <c r="E100" s="1">
        <v>4.8634773833498499E-3</v>
      </c>
      <c r="F100" s="1">
        <v>0.21951929997134101</v>
      </c>
      <c r="G100" s="1">
        <v>5.6207719023598796E-3</v>
      </c>
      <c r="H100" s="1">
        <v>3.0118307987888199E-2</v>
      </c>
      <c r="I100" s="1">
        <v>1.04842492857097E-2</v>
      </c>
      <c r="J100" s="50">
        <v>0.24963760795922901</v>
      </c>
      <c r="N100" s="21"/>
      <c r="R100" s="21"/>
    </row>
    <row r="101" spans="1:18">
      <c r="A101" s="7" t="s">
        <v>99</v>
      </c>
      <c r="B101" t="s">
        <v>24</v>
      </c>
      <c r="C101" t="s">
        <v>6</v>
      </c>
      <c r="D101" t="s">
        <v>7</v>
      </c>
      <c r="E101" s="1">
        <v>8.7354233451853195E-4</v>
      </c>
      <c r="F101" s="1">
        <v>1.8684294054505299E-3</v>
      </c>
      <c r="G101" s="1">
        <v>3.3131754702028199E-2</v>
      </c>
      <c r="H101" s="1">
        <v>6.7721795671384005E-2</v>
      </c>
      <c r="I101" s="1">
        <v>3.40052970365467E-2</v>
      </c>
      <c r="J101" s="50">
        <v>6.9590225076834503E-2</v>
      </c>
      <c r="N101" s="21"/>
      <c r="R101" s="21"/>
    </row>
    <row r="102" spans="1:18">
      <c r="A102" s="7" t="s">
        <v>99</v>
      </c>
      <c r="B102" t="s">
        <v>24</v>
      </c>
      <c r="C102" t="s">
        <v>8</v>
      </c>
      <c r="D102" t="s">
        <v>9</v>
      </c>
      <c r="E102" s="1">
        <v>1.09118813314778</v>
      </c>
      <c r="F102" s="1">
        <v>0.40422919763705401</v>
      </c>
      <c r="G102" s="1">
        <v>1.5667081212577101</v>
      </c>
      <c r="H102" s="1">
        <v>0.78942198368518202</v>
      </c>
      <c r="I102" s="1">
        <v>2.65789625440549</v>
      </c>
      <c r="J102" s="50">
        <v>1.1936511813222399</v>
      </c>
      <c r="N102" s="21"/>
      <c r="R102" s="21"/>
    </row>
    <row r="103" spans="1:18">
      <c r="A103" s="7" t="s">
        <v>99</v>
      </c>
      <c r="B103" t="s">
        <v>24</v>
      </c>
      <c r="C103" t="s">
        <v>10</v>
      </c>
      <c r="D103" t="s">
        <v>11</v>
      </c>
      <c r="E103" s="1">
        <v>0.26885048015346402</v>
      </c>
      <c r="F103" s="1">
        <v>0.17997116375503799</v>
      </c>
      <c r="G103" s="1">
        <v>0.38764572904528799</v>
      </c>
      <c r="H103" s="1">
        <v>0.26924209640027802</v>
      </c>
      <c r="I103" s="1">
        <v>0.65649620919875196</v>
      </c>
      <c r="J103" s="50">
        <v>0.44921326015531599</v>
      </c>
      <c r="N103" s="21"/>
      <c r="R103" s="21"/>
    </row>
    <row r="104" spans="1:18">
      <c r="A104" s="7" t="s">
        <v>99</v>
      </c>
      <c r="B104" t="s">
        <v>24</v>
      </c>
      <c r="C104" t="s">
        <v>12</v>
      </c>
      <c r="D104" t="s">
        <v>13</v>
      </c>
      <c r="E104" s="1">
        <v>3.2134814677183798</v>
      </c>
      <c r="F104" s="1">
        <v>0.48510111324107802</v>
      </c>
      <c r="G104" s="1">
        <v>0.32375070657556798</v>
      </c>
      <c r="H104" s="1">
        <v>5.7961095958705099E-2</v>
      </c>
      <c r="I104" s="1">
        <v>3.5372321742939499</v>
      </c>
      <c r="J104" s="50">
        <v>0.54306220919978299</v>
      </c>
      <c r="N104" s="21"/>
      <c r="R104" s="21"/>
    </row>
    <row r="105" spans="1:18">
      <c r="A105" s="7" t="s">
        <v>99</v>
      </c>
      <c r="B105" t="s">
        <v>24</v>
      </c>
      <c r="C105" t="s">
        <v>14</v>
      </c>
      <c r="D105" t="s">
        <v>15</v>
      </c>
      <c r="E105" s="1">
        <v>0.141864001124058</v>
      </c>
      <c r="F105" s="1">
        <v>0.15313963616727</v>
      </c>
      <c r="G105" s="1">
        <v>0.99777562541673304</v>
      </c>
      <c r="H105" s="1">
        <v>0.58981263766909997</v>
      </c>
      <c r="I105" s="1">
        <v>1.13963962654079</v>
      </c>
      <c r="J105" s="50">
        <v>0.74295227383636997</v>
      </c>
      <c r="N105" s="21"/>
      <c r="R105" s="21"/>
    </row>
    <row r="106" spans="1:18">
      <c r="A106" s="7" t="s">
        <v>99</v>
      </c>
      <c r="B106" t="s">
        <v>24</v>
      </c>
      <c r="C106" t="s">
        <v>16</v>
      </c>
      <c r="D106" t="s">
        <v>17</v>
      </c>
      <c r="E106" s="1">
        <v>9.0266558550080909</v>
      </c>
      <c r="F106" s="1">
        <v>0.90577173601350702</v>
      </c>
      <c r="G106" s="1">
        <v>2.0679703024099698</v>
      </c>
      <c r="H106" s="1">
        <v>0.27304602001898998</v>
      </c>
      <c r="I106" s="1">
        <v>11.0946261574181</v>
      </c>
      <c r="J106" s="50">
        <v>1.1788177560324999</v>
      </c>
      <c r="N106" s="21"/>
      <c r="R106" s="21"/>
    </row>
    <row r="107" spans="1:18">
      <c r="A107" s="7" t="s">
        <v>99</v>
      </c>
      <c r="B107" t="s">
        <v>24</v>
      </c>
      <c r="C107" t="s">
        <v>18</v>
      </c>
      <c r="D107" t="s">
        <v>19</v>
      </c>
      <c r="E107" s="1">
        <v>32.044875079134997</v>
      </c>
      <c r="F107" s="1">
        <v>1.98260540305161</v>
      </c>
      <c r="G107" s="1">
        <v>2.8474651446194099</v>
      </c>
      <c r="H107" s="1">
        <v>0.45650013735540401</v>
      </c>
      <c r="I107" s="1">
        <v>34.892340223754402</v>
      </c>
      <c r="J107" s="50">
        <v>2.4391055404070099</v>
      </c>
      <c r="N107" s="21"/>
      <c r="R107" s="21"/>
    </row>
    <row r="108" spans="1:18">
      <c r="A108" s="7" t="s">
        <v>99</v>
      </c>
      <c r="B108" t="s">
        <v>24</v>
      </c>
      <c r="C108" t="s">
        <v>20</v>
      </c>
      <c r="D108" t="s">
        <v>21</v>
      </c>
      <c r="E108" s="1">
        <v>2.46255979746496</v>
      </c>
      <c r="F108" s="1">
        <v>0.38870520348379001</v>
      </c>
      <c r="G108" s="1">
        <v>0.219196206102033</v>
      </c>
      <c r="H108" s="1">
        <v>4.4166915339386902E-2</v>
      </c>
      <c r="I108" s="1">
        <v>2.6817560035669898</v>
      </c>
      <c r="J108" s="50">
        <v>0.432872118823177</v>
      </c>
      <c r="N108" s="21"/>
      <c r="R108" s="21"/>
    </row>
    <row r="109" spans="1:18">
      <c r="A109" s="7" t="s">
        <v>99</v>
      </c>
      <c r="B109" t="s">
        <v>24</v>
      </c>
      <c r="C109" t="s">
        <v>25</v>
      </c>
      <c r="D109" t="s">
        <v>26</v>
      </c>
      <c r="E109" s="1">
        <v>1.7049588706726099E-2</v>
      </c>
      <c r="F109" s="1">
        <v>1.2587044127189699E-3</v>
      </c>
      <c r="G109" s="1">
        <v>8.0988047002596694E-2</v>
      </c>
      <c r="H109" s="1">
        <v>3.6099949774890602E-2</v>
      </c>
      <c r="I109" s="1">
        <v>9.8037635709322904E-2</v>
      </c>
      <c r="J109" s="50">
        <v>3.73586541876096E-2</v>
      </c>
      <c r="N109" s="21"/>
      <c r="R109" s="21"/>
    </row>
    <row r="110" spans="1:18">
      <c r="A110" s="7" t="s">
        <v>99</v>
      </c>
      <c r="B110" t="s">
        <v>24</v>
      </c>
      <c r="C110" t="s">
        <v>22</v>
      </c>
      <c r="D110" t="s">
        <v>23</v>
      </c>
      <c r="E110" s="1">
        <v>13.1953674340484</v>
      </c>
      <c r="F110" s="1">
        <v>0.56476925762444996</v>
      </c>
      <c r="G110" s="1">
        <v>0.98465111777454795</v>
      </c>
      <c r="H110" s="1">
        <v>3.51301832234358E-2</v>
      </c>
      <c r="I110" s="1">
        <v>14.180018551822901</v>
      </c>
      <c r="J110" s="50">
        <v>0.59989944084788605</v>
      </c>
      <c r="N110" s="21"/>
      <c r="R110" s="21"/>
    </row>
    <row r="111" spans="1:18">
      <c r="A111" s="7" t="s">
        <v>100</v>
      </c>
      <c r="B111" t="s">
        <v>24</v>
      </c>
      <c r="C111" t="s">
        <v>2</v>
      </c>
      <c r="D111" t="s">
        <v>3</v>
      </c>
      <c r="E111" s="1">
        <v>0.17753098886975099</v>
      </c>
      <c r="F111" s="1">
        <v>0.20402263326443801</v>
      </c>
      <c r="G111" s="1">
        <v>0.14595602896044799</v>
      </c>
      <c r="H111" s="1">
        <v>0.183574307998635</v>
      </c>
      <c r="I111" s="1">
        <v>0.32348701783019901</v>
      </c>
      <c r="J111" s="50">
        <v>0.38759694126307298</v>
      </c>
      <c r="N111" s="21"/>
      <c r="R111" s="21"/>
    </row>
    <row r="112" spans="1:18">
      <c r="A112" s="7" t="s">
        <v>100</v>
      </c>
      <c r="B112" t="s">
        <v>24</v>
      </c>
      <c r="C112" t="s">
        <v>4</v>
      </c>
      <c r="D112" t="s">
        <v>5</v>
      </c>
      <c r="E112" s="1">
        <v>6.1717317103592503E-3</v>
      </c>
      <c r="F112" s="1">
        <v>0.22941599089596701</v>
      </c>
      <c r="G112" s="1">
        <v>1.05697687820638E-4</v>
      </c>
      <c r="H112" s="1">
        <v>5.6503229798678795E-4</v>
      </c>
      <c r="I112" s="1">
        <v>6.2774293981798903E-3</v>
      </c>
      <c r="J112" s="50">
        <v>0.229981023193954</v>
      </c>
      <c r="N112" s="21"/>
      <c r="R112" s="21"/>
    </row>
    <row r="113" spans="1:18">
      <c r="A113" s="7" t="s">
        <v>100</v>
      </c>
      <c r="B113" t="s">
        <v>24</v>
      </c>
      <c r="C113" t="s">
        <v>6</v>
      </c>
      <c r="D113" t="s">
        <v>7</v>
      </c>
      <c r="E113" s="1">
        <v>1.19307824128983E-2</v>
      </c>
      <c r="F113" s="1">
        <v>2.56422327254331E-2</v>
      </c>
      <c r="G113" s="1">
        <v>9.3782835492267793</v>
      </c>
      <c r="H113" s="1">
        <v>15.0141046061434</v>
      </c>
      <c r="I113" s="1">
        <v>9.3902143316396796</v>
      </c>
      <c r="J113" s="50">
        <v>15.039746838868799</v>
      </c>
      <c r="N113" s="21"/>
      <c r="R113" s="21"/>
    </row>
    <row r="114" spans="1:18">
      <c r="A114" s="7" t="s">
        <v>100</v>
      </c>
      <c r="B114" t="s">
        <v>24</v>
      </c>
      <c r="C114" t="s">
        <v>8</v>
      </c>
      <c r="D114" t="s">
        <v>9</v>
      </c>
      <c r="E114" s="1">
        <v>0.50644804771168905</v>
      </c>
      <c r="F114" s="1">
        <v>0.19246812447165301</v>
      </c>
      <c r="G114" s="1">
        <v>8.8133035434882192</v>
      </c>
      <c r="H114" s="1">
        <v>3.7635311279722301</v>
      </c>
      <c r="I114" s="1">
        <v>9.3197515911999105</v>
      </c>
      <c r="J114" s="50">
        <v>3.9559992524438798</v>
      </c>
      <c r="N114" s="21"/>
      <c r="R114" s="21"/>
    </row>
    <row r="115" spans="1:18">
      <c r="A115" s="7" t="s">
        <v>100</v>
      </c>
      <c r="B115" t="s">
        <v>24</v>
      </c>
      <c r="C115" t="s">
        <v>10</v>
      </c>
      <c r="D115" t="s">
        <v>11</v>
      </c>
      <c r="E115" s="1">
        <v>0.10422821622171501</v>
      </c>
      <c r="F115" s="1">
        <v>8.5837208001631804E-2</v>
      </c>
      <c r="G115" s="1">
        <v>0.33843707426832897</v>
      </c>
      <c r="H115" s="1">
        <v>0.76428859536949401</v>
      </c>
      <c r="I115" s="1">
        <v>0.44266529049004399</v>
      </c>
      <c r="J115" s="50">
        <v>0.85012580337112598</v>
      </c>
      <c r="N115" s="21"/>
      <c r="R115" s="21"/>
    </row>
    <row r="116" spans="1:18">
      <c r="A116" s="7" t="s">
        <v>100</v>
      </c>
      <c r="B116" t="s">
        <v>24</v>
      </c>
      <c r="C116" t="s">
        <v>12</v>
      </c>
      <c r="D116" t="s">
        <v>13</v>
      </c>
      <c r="E116" s="1">
        <v>1.0837628461021001</v>
      </c>
      <c r="F116" s="1">
        <v>0.165640067547042</v>
      </c>
      <c r="G116" s="1">
        <v>3.0696320346701798E-2</v>
      </c>
      <c r="H116" s="1">
        <v>5.4236927707710702E-3</v>
      </c>
      <c r="I116" s="1">
        <v>1.1144591664487999</v>
      </c>
      <c r="J116" s="50">
        <v>0.17106376031781301</v>
      </c>
      <c r="N116" s="21"/>
      <c r="R116" s="21"/>
    </row>
    <row r="117" spans="1:18">
      <c r="A117" s="7" t="s">
        <v>100</v>
      </c>
      <c r="B117" t="s">
        <v>24</v>
      </c>
      <c r="C117" t="s">
        <v>14</v>
      </c>
      <c r="D117" t="s">
        <v>15</v>
      </c>
      <c r="E117" s="1">
        <v>6.3879954905496902E-2</v>
      </c>
      <c r="F117" s="1">
        <v>6.8568049186382998E-2</v>
      </c>
      <c r="G117" s="1">
        <v>7.6420955956285203E-2</v>
      </c>
      <c r="H117" s="1">
        <v>4.4190414052680302E-2</v>
      </c>
      <c r="I117" s="1">
        <v>0.14030091086178201</v>
      </c>
      <c r="J117" s="50">
        <v>0.11275846323906299</v>
      </c>
      <c r="N117" s="21"/>
      <c r="R117" s="21"/>
    </row>
    <row r="118" spans="1:18">
      <c r="A118" s="7" t="s">
        <v>100</v>
      </c>
      <c r="B118" t="s">
        <v>24</v>
      </c>
      <c r="C118" t="s">
        <v>16</v>
      </c>
      <c r="D118" t="s">
        <v>17</v>
      </c>
      <c r="E118" s="1">
        <v>2.5258007244062299</v>
      </c>
      <c r="F118" s="1">
        <v>0.31397685892590299</v>
      </c>
      <c r="G118" s="1">
        <v>0.55833710312699503</v>
      </c>
      <c r="H118" s="1">
        <v>9.8466678543347494E-2</v>
      </c>
      <c r="I118" s="1">
        <v>3.0841378275332199</v>
      </c>
      <c r="J118" s="50">
        <v>0.41244353746925</v>
      </c>
      <c r="N118" s="21"/>
      <c r="R118" s="21"/>
    </row>
    <row r="119" spans="1:18">
      <c r="A119" s="7" t="s">
        <v>100</v>
      </c>
      <c r="B119" t="s">
        <v>24</v>
      </c>
      <c r="C119" t="s">
        <v>18</v>
      </c>
      <c r="D119" t="s">
        <v>19</v>
      </c>
      <c r="E119" s="1">
        <v>9.5148350777552899</v>
      </c>
      <c r="F119" s="1">
        <v>0.58624215463799501</v>
      </c>
      <c r="G119" s="1">
        <v>0.27841141473345998</v>
      </c>
      <c r="H119" s="1">
        <v>4.4392575599670699E-2</v>
      </c>
      <c r="I119" s="1">
        <v>9.7932464924887501</v>
      </c>
      <c r="J119" s="50">
        <v>0.63063473023766603</v>
      </c>
      <c r="N119" s="21"/>
      <c r="R119" s="21"/>
    </row>
    <row r="120" spans="1:18">
      <c r="A120" s="7" t="s">
        <v>100</v>
      </c>
      <c r="B120" t="s">
        <v>24</v>
      </c>
      <c r="C120" t="s">
        <v>20</v>
      </c>
      <c r="D120" t="s">
        <v>21</v>
      </c>
      <c r="E120" s="1">
        <v>0.77449816049547904</v>
      </c>
      <c r="F120" s="1">
        <v>0.123422798638918</v>
      </c>
      <c r="G120" s="1">
        <v>1.37126403719203E-2</v>
      </c>
      <c r="H120" s="1">
        <v>2.7674420553965499E-3</v>
      </c>
      <c r="I120" s="1">
        <v>0.78821080086739903</v>
      </c>
      <c r="J120" s="50">
        <v>0.126190240694315</v>
      </c>
      <c r="N120" s="21"/>
      <c r="R120" s="21"/>
    </row>
    <row r="121" spans="1:18">
      <c r="A121" s="7" t="s">
        <v>100</v>
      </c>
      <c r="B121" t="s">
        <v>24</v>
      </c>
      <c r="C121" t="s">
        <v>25</v>
      </c>
      <c r="D121" t="s">
        <v>26</v>
      </c>
      <c r="E121" s="1">
        <v>1.0574450047633301E-3</v>
      </c>
      <c r="F121" s="1">
        <v>7.9178640267698702E-5</v>
      </c>
      <c r="G121" s="1">
        <v>1.5031360440852801E-3</v>
      </c>
      <c r="H121" s="1">
        <v>1.7906070710985801E-4</v>
      </c>
      <c r="I121" s="1">
        <v>2.5605810488486102E-3</v>
      </c>
      <c r="J121" s="50">
        <v>2.5823934737755701E-4</v>
      </c>
      <c r="N121" s="21"/>
      <c r="R121" s="21"/>
    </row>
    <row r="122" spans="1:18">
      <c r="A122" s="7" t="s">
        <v>100</v>
      </c>
      <c r="B122" t="s">
        <v>24</v>
      </c>
      <c r="C122" t="s">
        <v>22</v>
      </c>
      <c r="D122" t="s">
        <v>23</v>
      </c>
      <c r="E122" s="1">
        <v>3.2928656770667999</v>
      </c>
      <c r="F122" s="1">
        <v>0.142407601622907</v>
      </c>
      <c r="G122" s="1">
        <v>7.5535943293566804E-2</v>
      </c>
      <c r="H122" s="1">
        <v>2.78891618165102E-3</v>
      </c>
      <c r="I122" s="1">
        <v>3.3684016203603702</v>
      </c>
      <c r="J122" s="50">
        <v>0.145196517804558</v>
      </c>
      <c r="N122" s="21"/>
      <c r="R122" s="21"/>
    </row>
    <row r="123" spans="1:18">
      <c r="A123" s="7" t="s">
        <v>101</v>
      </c>
      <c r="B123" t="s">
        <v>24</v>
      </c>
      <c r="C123" t="s">
        <v>2</v>
      </c>
      <c r="D123" t="s">
        <v>3</v>
      </c>
      <c r="E123" s="1">
        <v>0.24487819718597001</v>
      </c>
      <c r="F123" s="1">
        <v>0.28216752601195</v>
      </c>
      <c r="G123" s="1">
        <v>0.21760731014012299</v>
      </c>
      <c r="H123" s="1">
        <v>0.15504212714558899</v>
      </c>
      <c r="I123" s="1">
        <v>0.462485507326093</v>
      </c>
      <c r="J123" s="50">
        <v>0.43720965315753801</v>
      </c>
      <c r="N123" s="21"/>
      <c r="R123" s="21"/>
    </row>
    <row r="124" spans="1:18">
      <c r="A124" s="7" t="s">
        <v>101</v>
      </c>
      <c r="B124" t="s">
        <v>24</v>
      </c>
      <c r="C124" t="s">
        <v>4</v>
      </c>
      <c r="D124" t="s">
        <v>5</v>
      </c>
      <c r="E124" s="1">
        <v>2.9525038715558201E-3</v>
      </c>
      <c r="F124" s="1">
        <v>0.14745383360065101</v>
      </c>
      <c r="G124" s="1">
        <v>5.1776535533965499E-3</v>
      </c>
      <c r="H124" s="1">
        <v>8.9878510318622401E-2</v>
      </c>
      <c r="I124" s="1">
        <v>8.1301574249523691E-3</v>
      </c>
      <c r="J124" s="50">
        <v>0.23733234391927299</v>
      </c>
      <c r="N124" s="21"/>
      <c r="R124" s="21"/>
    </row>
    <row r="125" spans="1:18">
      <c r="A125" s="7" t="s">
        <v>101</v>
      </c>
      <c r="B125" t="s">
        <v>24</v>
      </c>
      <c r="C125" t="s">
        <v>6</v>
      </c>
      <c r="D125" t="s">
        <v>7</v>
      </c>
      <c r="E125" s="1">
        <v>6.1781759467209997E-4</v>
      </c>
      <c r="F125" s="1">
        <v>1.3401892491756401E-3</v>
      </c>
      <c r="G125" s="1">
        <v>0.12235394642341101</v>
      </c>
      <c r="H125" s="1">
        <v>0.27126732571346601</v>
      </c>
      <c r="I125" s="1">
        <v>0.122971764018083</v>
      </c>
      <c r="J125" s="50">
        <v>0.27260751496264202</v>
      </c>
      <c r="N125" s="21"/>
      <c r="R125" s="21"/>
    </row>
    <row r="126" spans="1:18">
      <c r="A126" s="7" t="s">
        <v>101</v>
      </c>
      <c r="B126" t="s">
        <v>24</v>
      </c>
      <c r="C126" t="s">
        <v>8</v>
      </c>
      <c r="D126" t="s">
        <v>9</v>
      </c>
      <c r="E126" s="1">
        <v>0.57960808386042595</v>
      </c>
      <c r="F126" s="1">
        <v>0.21425632474890199</v>
      </c>
      <c r="G126" s="1">
        <v>0.58899071753968202</v>
      </c>
      <c r="H126" s="1">
        <v>0.25026487588562202</v>
      </c>
      <c r="I126" s="1">
        <v>1.1685988014001101</v>
      </c>
      <c r="J126" s="50">
        <v>0.46452120063452401</v>
      </c>
      <c r="N126" s="21"/>
      <c r="R126" s="21"/>
    </row>
    <row r="127" spans="1:18">
      <c r="A127" s="7" t="s">
        <v>101</v>
      </c>
      <c r="B127" t="s">
        <v>24</v>
      </c>
      <c r="C127" t="s">
        <v>10</v>
      </c>
      <c r="D127" t="s">
        <v>11</v>
      </c>
      <c r="E127" s="1">
        <v>0.12930520853835001</v>
      </c>
      <c r="F127" s="1">
        <v>8.6780671009037899E-2</v>
      </c>
      <c r="G127" s="1">
        <v>0.29027533536484101</v>
      </c>
      <c r="H127" s="1">
        <v>0.28263079502611099</v>
      </c>
      <c r="I127" s="1">
        <v>0.41958054390319199</v>
      </c>
      <c r="J127" s="50">
        <v>0.36941146603514902</v>
      </c>
      <c r="N127" s="21"/>
      <c r="R127" s="21"/>
    </row>
    <row r="128" spans="1:18">
      <c r="A128" s="7" t="s">
        <v>101</v>
      </c>
      <c r="B128" t="s">
        <v>24</v>
      </c>
      <c r="C128" t="s">
        <v>12</v>
      </c>
      <c r="D128" t="s">
        <v>13</v>
      </c>
      <c r="E128" s="1">
        <v>1.7827830475553801</v>
      </c>
      <c r="F128" s="1">
        <v>0.27366325791285001</v>
      </c>
      <c r="G128" s="1">
        <v>0.109161340959266</v>
      </c>
      <c r="H128" s="1">
        <v>1.97521579262596E-2</v>
      </c>
      <c r="I128" s="1">
        <v>1.8919443885146401</v>
      </c>
      <c r="J128" s="50">
        <v>0.29341541583910902</v>
      </c>
      <c r="N128" s="21"/>
      <c r="R128" s="21"/>
    </row>
    <row r="129" spans="1:18">
      <c r="A129" s="7" t="s">
        <v>101</v>
      </c>
      <c r="B129" t="s">
        <v>24</v>
      </c>
      <c r="C129" t="s">
        <v>14</v>
      </c>
      <c r="D129" t="s">
        <v>15</v>
      </c>
      <c r="E129" s="1">
        <v>9.6636899590657799E-2</v>
      </c>
      <c r="F129" s="1">
        <v>0.101782300336819</v>
      </c>
      <c r="G129" s="1">
        <v>1.9275010784711299</v>
      </c>
      <c r="H129" s="1">
        <v>1.1361923912207299</v>
      </c>
      <c r="I129" s="1">
        <v>2.0241379780617801</v>
      </c>
      <c r="J129" s="50">
        <v>1.23797469155755</v>
      </c>
      <c r="N129" s="21"/>
      <c r="R129" s="21"/>
    </row>
    <row r="130" spans="1:18">
      <c r="A130" s="7" t="s">
        <v>101</v>
      </c>
      <c r="B130" t="s">
        <v>24</v>
      </c>
      <c r="C130" t="s">
        <v>16</v>
      </c>
      <c r="D130" t="s">
        <v>17</v>
      </c>
      <c r="E130" s="1">
        <v>3.6082869630786698</v>
      </c>
      <c r="F130" s="1">
        <v>0.39791673538257</v>
      </c>
      <c r="G130" s="1">
        <v>1.11062008560457</v>
      </c>
      <c r="H130" s="1">
        <v>0.17057821061246201</v>
      </c>
      <c r="I130" s="1">
        <v>4.7189070486832403</v>
      </c>
      <c r="J130" s="50">
        <v>0.56849494599503203</v>
      </c>
      <c r="N130" s="21"/>
      <c r="R130" s="21"/>
    </row>
    <row r="131" spans="1:18">
      <c r="A131" s="7" t="s">
        <v>101</v>
      </c>
      <c r="B131" t="s">
        <v>24</v>
      </c>
      <c r="C131" t="s">
        <v>18</v>
      </c>
      <c r="D131" t="s">
        <v>19</v>
      </c>
      <c r="E131" s="1">
        <v>12.208756091005601</v>
      </c>
      <c r="F131" s="1">
        <v>0.74971698480795801</v>
      </c>
      <c r="G131" s="1">
        <v>0.81425059561572999</v>
      </c>
      <c r="H131" s="1">
        <v>0.12913173439537701</v>
      </c>
      <c r="I131" s="1">
        <v>13.023006686621301</v>
      </c>
      <c r="J131" s="50">
        <v>0.87884871920333496</v>
      </c>
      <c r="N131" s="21"/>
      <c r="R131" s="21"/>
    </row>
    <row r="132" spans="1:18">
      <c r="A132" s="7" t="s">
        <v>101</v>
      </c>
      <c r="B132" t="s">
        <v>24</v>
      </c>
      <c r="C132" t="s">
        <v>20</v>
      </c>
      <c r="D132" t="s">
        <v>21</v>
      </c>
      <c r="E132" s="1">
        <v>2.4948895968596201</v>
      </c>
      <c r="F132" s="1">
        <v>0.39631854437548403</v>
      </c>
      <c r="G132" s="1">
        <v>0.77000304394496799</v>
      </c>
      <c r="H132" s="1">
        <v>0.15532274752300201</v>
      </c>
      <c r="I132" s="1">
        <v>3.26489264080459</v>
      </c>
      <c r="J132" s="50">
        <v>0.55164129189848599</v>
      </c>
      <c r="N132" s="21"/>
      <c r="R132" s="21"/>
    </row>
    <row r="133" spans="1:18">
      <c r="A133" s="7" t="s">
        <v>101</v>
      </c>
      <c r="B133" t="s">
        <v>24</v>
      </c>
      <c r="C133" t="s">
        <v>25</v>
      </c>
      <c r="D133" t="s">
        <v>26</v>
      </c>
      <c r="E133" s="1">
        <v>5.3155596348551304E-3</v>
      </c>
      <c r="F133" s="1">
        <v>3.7732403816571701E-4</v>
      </c>
      <c r="G133" s="1">
        <v>3.1342346363589998E-2</v>
      </c>
      <c r="H133" s="1">
        <v>1.32437788193093E-2</v>
      </c>
      <c r="I133" s="1">
        <v>3.6657905998445102E-2</v>
      </c>
      <c r="J133" s="50">
        <v>1.3621102857475E-2</v>
      </c>
      <c r="N133" s="21"/>
      <c r="R133" s="21"/>
    </row>
    <row r="134" spans="1:18">
      <c r="A134" s="7" t="s">
        <v>101</v>
      </c>
      <c r="B134" t="s">
        <v>24</v>
      </c>
      <c r="C134" t="s">
        <v>22</v>
      </c>
      <c r="D134" t="s">
        <v>23</v>
      </c>
      <c r="E134" s="1">
        <v>3.60989320767017</v>
      </c>
      <c r="F134" s="1">
        <v>0.155366459870274</v>
      </c>
      <c r="G134" s="1">
        <v>0.14568060986429399</v>
      </c>
      <c r="H134" s="1">
        <v>5.2871861558563896E-3</v>
      </c>
      <c r="I134" s="1">
        <v>3.7555738175344602</v>
      </c>
      <c r="J134" s="50">
        <v>0.16065364602613</v>
      </c>
      <c r="N134" s="21"/>
      <c r="R134" s="21"/>
    </row>
    <row r="135" spans="1:18">
      <c r="A135" s="7" t="s">
        <v>102</v>
      </c>
      <c r="B135" t="s">
        <v>24</v>
      </c>
      <c r="C135" t="s">
        <v>2</v>
      </c>
      <c r="D135" t="s">
        <v>3</v>
      </c>
      <c r="E135" s="1">
        <v>0.13605628077779799</v>
      </c>
      <c r="F135" s="1">
        <v>0.14373398277652899</v>
      </c>
      <c r="G135" s="1">
        <v>0.27488027789693498</v>
      </c>
      <c r="H135" s="1">
        <v>0.23137141540638501</v>
      </c>
      <c r="I135" s="1">
        <v>0.410936558674733</v>
      </c>
      <c r="J135" s="50">
        <v>0.375105398182913</v>
      </c>
      <c r="N135" s="21"/>
      <c r="R135" s="21"/>
    </row>
    <row r="136" spans="1:18">
      <c r="A136" s="7" t="s">
        <v>102</v>
      </c>
      <c r="B136" t="s">
        <v>24</v>
      </c>
      <c r="C136" t="s">
        <v>4</v>
      </c>
      <c r="D136" t="s">
        <v>5</v>
      </c>
      <c r="E136" s="1">
        <v>1.3037733183972099E-3</v>
      </c>
      <c r="F136" s="1">
        <v>5.2147728604832799E-2</v>
      </c>
      <c r="G136" s="1">
        <v>7.5958979830810805E-2</v>
      </c>
      <c r="H136" s="1">
        <v>1.40794374034123</v>
      </c>
      <c r="I136" s="1">
        <v>7.7262753149207997E-2</v>
      </c>
      <c r="J136" s="50">
        <v>1.46009146894606</v>
      </c>
      <c r="N136" s="21"/>
      <c r="R136" s="21"/>
    </row>
    <row r="137" spans="1:18">
      <c r="A137" s="7" t="s">
        <v>102</v>
      </c>
      <c r="B137" t="s">
        <v>24</v>
      </c>
      <c r="C137" t="s">
        <v>6</v>
      </c>
      <c r="D137" t="s">
        <v>7</v>
      </c>
      <c r="E137" s="1">
        <v>1.34193019810308E-4</v>
      </c>
      <c r="F137" s="1">
        <v>2.96124501494258E-4</v>
      </c>
      <c r="G137" s="1">
        <v>2.0630254737990999E-2</v>
      </c>
      <c r="H137" s="1">
        <v>4.5712374548423799E-2</v>
      </c>
      <c r="I137" s="1">
        <v>2.0764447757801299E-2</v>
      </c>
      <c r="J137" s="50">
        <v>4.6008499049918099E-2</v>
      </c>
      <c r="N137" s="21"/>
      <c r="R137" s="21"/>
    </row>
    <row r="138" spans="1:18">
      <c r="A138" s="7" t="s">
        <v>102</v>
      </c>
      <c r="B138" t="s">
        <v>24</v>
      </c>
      <c r="C138" t="s">
        <v>8</v>
      </c>
      <c r="D138" t="s">
        <v>9</v>
      </c>
      <c r="E138" s="1">
        <v>0.28860488822064101</v>
      </c>
      <c r="F138" s="1">
        <v>0.105904575908709</v>
      </c>
      <c r="G138" s="1">
        <v>0.37434422561750003</v>
      </c>
      <c r="H138" s="1">
        <v>0.15058937207380299</v>
      </c>
      <c r="I138" s="1">
        <v>0.66294911383814104</v>
      </c>
      <c r="J138" s="50">
        <v>0.25649394798251202</v>
      </c>
      <c r="N138" s="21"/>
      <c r="R138" s="21"/>
    </row>
    <row r="139" spans="1:18">
      <c r="A139" s="7" t="s">
        <v>102</v>
      </c>
      <c r="B139" t="s">
        <v>24</v>
      </c>
      <c r="C139" t="s">
        <v>10</v>
      </c>
      <c r="D139" t="s">
        <v>11</v>
      </c>
      <c r="E139" s="1">
        <v>9.2131388186115895E-2</v>
      </c>
      <c r="F139" s="1">
        <v>6.1776090587264597E-2</v>
      </c>
      <c r="G139" s="1">
        <v>0.116392933224112</v>
      </c>
      <c r="H139" s="1">
        <v>0.114503197676067</v>
      </c>
      <c r="I139" s="1">
        <v>0.208524321410228</v>
      </c>
      <c r="J139" s="50">
        <v>0.176279288263331</v>
      </c>
      <c r="N139" s="21"/>
      <c r="R139" s="21"/>
    </row>
    <row r="140" spans="1:18">
      <c r="A140" s="7" t="s">
        <v>102</v>
      </c>
      <c r="B140" t="s">
        <v>24</v>
      </c>
      <c r="C140" t="s">
        <v>12</v>
      </c>
      <c r="D140" t="s">
        <v>13</v>
      </c>
      <c r="E140" s="1">
        <v>0.85913439666473901</v>
      </c>
      <c r="F140" s="1">
        <v>0.137733507913924</v>
      </c>
      <c r="G140" s="1">
        <v>8.5412311613490402E-2</v>
      </c>
      <c r="H140" s="1">
        <v>1.4380983318562499E-2</v>
      </c>
      <c r="I140" s="1">
        <v>0.94454670827822995</v>
      </c>
      <c r="J140" s="50">
        <v>0.15211449123248699</v>
      </c>
      <c r="N140" s="21"/>
      <c r="R140" s="21"/>
    </row>
    <row r="141" spans="1:18">
      <c r="A141" s="7" t="s">
        <v>102</v>
      </c>
      <c r="B141" t="s">
        <v>24</v>
      </c>
      <c r="C141" t="s">
        <v>14</v>
      </c>
      <c r="D141" t="s">
        <v>15</v>
      </c>
      <c r="E141" s="1">
        <v>5.1728584638313299E-2</v>
      </c>
      <c r="F141" s="1">
        <v>5.3452264861441799E-2</v>
      </c>
      <c r="G141" s="1">
        <v>9.8695178009280699E-3</v>
      </c>
      <c r="H141" s="1">
        <v>5.5551694324970299E-3</v>
      </c>
      <c r="I141" s="1">
        <v>6.1598102439241402E-2</v>
      </c>
      <c r="J141" s="50">
        <v>5.9007434293938801E-2</v>
      </c>
      <c r="N141" s="21"/>
      <c r="R141" s="21"/>
    </row>
    <row r="142" spans="1:18">
      <c r="A142" s="7" t="s">
        <v>102</v>
      </c>
      <c r="B142" t="s">
        <v>24</v>
      </c>
      <c r="C142" t="s">
        <v>16</v>
      </c>
      <c r="D142" t="s">
        <v>17</v>
      </c>
      <c r="E142" s="1">
        <v>1.51266186776072</v>
      </c>
      <c r="F142" s="1">
        <v>0.19763776130318</v>
      </c>
      <c r="G142" s="1">
        <v>0.27963749861779902</v>
      </c>
      <c r="H142" s="1">
        <v>3.69784462577065E-2</v>
      </c>
      <c r="I142" s="1">
        <v>1.7922993663785201</v>
      </c>
      <c r="J142" s="50">
        <v>0.234616207560887</v>
      </c>
      <c r="N142" s="21"/>
      <c r="R142" s="21"/>
    </row>
    <row r="143" spans="1:18">
      <c r="A143" s="7" t="s">
        <v>102</v>
      </c>
      <c r="B143" t="s">
        <v>24</v>
      </c>
      <c r="C143" t="s">
        <v>18</v>
      </c>
      <c r="D143" t="s">
        <v>19</v>
      </c>
      <c r="E143" s="1">
        <v>13.6353521021299</v>
      </c>
      <c r="F143" s="1">
        <v>0.84481813589837496</v>
      </c>
      <c r="G143" s="1">
        <v>18.027970096667701</v>
      </c>
      <c r="H143" s="1">
        <v>3.08881456659917</v>
      </c>
      <c r="I143" s="1">
        <v>31.663322198797601</v>
      </c>
      <c r="J143" s="50">
        <v>3.9336327024975399</v>
      </c>
      <c r="N143" s="21"/>
      <c r="R143" s="21"/>
    </row>
    <row r="144" spans="1:18">
      <c r="A144" s="7" t="s">
        <v>102</v>
      </c>
      <c r="B144" t="s">
        <v>24</v>
      </c>
      <c r="C144" t="s">
        <v>20</v>
      </c>
      <c r="D144" t="s">
        <v>21</v>
      </c>
      <c r="E144" s="1">
        <v>0.66703263292000303</v>
      </c>
      <c r="F144" s="1">
        <v>0.107261208832809</v>
      </c>
      <c r="G144" s="1">
        <v>0.22511854813585699</v>
      </c>
      <c r="H144" s="1">
        <v>4.5674002019896097E-2</v>
      </c>
      <c r="I144" s="1">
        <v>0.89215118105586</v>
      </c>
      <c r="J144" s="50">
        <v>0.15293521085270501</v>
      </c>
      <c r="N144" s="21"/>
      <c r="R144" s="21"/>
    </row>
    <row r="145" spans="1:18">
      <c r="A145" s="7" t="s">
        <v>102</v>
      </c>
      <c r="B145" t="s">
        <v>24</v>
      </c>
      <c r="C145" t="s">
        <v>25</v>
      </c>
      <c r="D145" t="s">
        <v>26</v>
      </c>
      <c r="E145" s="1">
        <v>1.1095190428282299E-3</v>
      </c>
      <c r="F145" s="1">
        <v>7.1499643277727406E-5</v>
      </c>
      <c r="G145" s="1">
        <v>2.6412429640798102E-3</v>
      </c>
      <c r="H145" s="1">
        <v>9.1494859381532098E-4</v>
      </c>
      <c r="I145" s="1">
        <v>3.7507620069080301E-3</v>
      </c>
      <c r="J145" s="50">
        <v>9.864482370930479E-4</v>
      </c>
      <c r="N145" s="21"/>
      <c r="R145" s="21"/>
    </row>
    <row r="146" spans="1:18">
      <c r="A146" s="7" t="s">
        <v>102</v>
      </c>
      <c r="B146" t="s">
        <v>24</v>
      </c>
      <c r="C146" t="s">
        <v>22</v>
      </c>
      <c r="D146" t="s">
        <v>23</v>
      </c>
      <c r="E146" s="1">
        <v>2.54633513275849</v>
      </c>
      <c r="F146" s="1">
        <v>0.114339823033174</v>
      </c>
      <c r="G146" s="1">
        <v>4.8860339365678303E-2</v>
      </c>
      <c r="H146" s="1">
        <v>1.9078027506348599E-3</v>
      </c>
      <c r="I146" s="1">
        <v>2.5951954721241699</v>
      </c>
      <c r="J146" s="50">
        <v>0.116247625783809</v>
      </c>
      <c r="N146" s="21"/>
      <c r="R146" s="21"/>
    </row>
    <row r="147" spans="1:18">
      <c r="A147" s="7" t="s">
        <v>103</v>
      </c>
      <c r="B147" t="s">
        <v>24</v>
      </c>
      <c r="C147" t="s">
        <v>2</v>
      </c>
      <c r="D147" t="s">
        <v>3</v>
      </c>
      <c r="E147" s="1">
        <v>0.82251320737646505</v>
      </c>
      <c r="F147" s="1">
        <v>0.92850577280171498</v>
      </c>
      <c r="G147" s="1">
        <v>0.78173715091101104</v>
      </c>
      <c r="H147" s="1">
        <v>0.54483770914353902</v>
      </c>
      <c r="I147" s="1">
        <v>1.6042503582874801</v>
      </c>
      <c r="J147" s="50">
        <v>1.47334348194525</v>
      </c>
      <c r="N147" s="21"/>
      <c r="R147" s="21"/>
    </row>
    <row r="148" spans="1:18">
      <c r="A148" s="7" t="s">
        <v>103</v>
      </c>
      <c r="B148" t="s">
        <v>24</v>
      </c>
      <c r="C148" t="s">
        <v>4</v>
      </c>
      <c r="D148" t="s">
        <v>5</v>
      </c>
      <c r="E148" s="1">
        <v>5.4086943918448503E-3</v>
      </c>
      <c r="F148" s="1">
        <v>0.25091474131260899</v>
      </c>
      <c r="G148" s="1">
        <v>1.73091914333079E-3</v>
      </c>
      <c r="H148" s="1">
        <v>9.2753651121856E-3</v>
      </c>
      <c r="I148" s="1">
        <v>7.1396135351756403E-3</v>
      </c>
      <c r="J148" s="50">
        <v>0.26019010642479501</v>
      </c>
      <c r="N148" s="21"/>
      <c r="R148" s="21"/>
    </row>
    <row r="149" spans="1:18">
      <c r="A149" s="7" t="s">
        <v>103</v>
      </c>
      <c r="B149" t="s">
        <v>24</v>
      </c>
      <c r="C149" t="s">
        <v>6</v>
      </c>
      <c r="D149" t="s">
        <v>7</v>
      </c>
      <c r="E149" s="1">
        <v>3.0342377873862798E-3</v>
      </c>
      <c r="F149" s="1">
        <v>6.3840084301065103E-3</v>
      </c>
      <c r="G149" s="1">
        <v>0.16412050410901199</v>
      </c>
      <c r="H149" s="1">
        <v>0.36411264109983499</v>
      </c>
      <c r="I149" s="1">
        <v>0.16715474189639801</v>
      </c>
      <c r="J149" s="50">
        <v>0.37049664952994099</v>
      </c>
      <c r="N149" s="21"/>
      <c r="R149" s="21"/>
    </row>
    <row r="150" spans="1:18">
      <c r="A150" s="7" t="s">
        <v>103</v>
      </c>
      <c r="B150" t="s">
        <v>24</v>
      </c>
      <c r="C150" t="s">
        <v>8</v>
      </c>
      <c r="D150" t="s">
        <v>9</v>
      </c>
      <c r="E150" s="1">
        <v>1.8736095268614299</v>
      </c>
      <c r="F150" s="1">
        <v>0.69494961551827705</v>
      </c>
      <c r="G150" s="1">
        <v>4.6425943754732</v>
      </c>
      <c r="H150" s="1">
        <v>1.8208385884365801</v>
      </c>
      <c r="I150" s="1">
        <v>6.5162039023346301</v>
      </c>
      <c r="J150" s="50">
        <v>2.5157882039548598</v>
      </c>
      <c r="N150" s="21"/>
      <c r="R150" s="21"/>
    </row>
    <row r="151" spans="1:18">
      <c r="A151" s="7" t="s">
        <v>103</v>
      </c>
      <c r="B151" t="s">
        <v>24</v>
      </c>
      <c r="C151" t="s">
        <v>10</v>
      </c>
      <c r="D151" t="s">
        <v>11</v>
      </c>
      <c r="E151" s="1">
        <v>0.426977265062361</v>
      </c>
      <c r="F151" s="1">
        <v>0.28211736712389102</v>
      </c>
      <c r="G151" s="1">
        <v>0.98120265669307705</v>
      </c>
      <c r="H151" s="1">
        <v>0.92698995861414601</v>
      </c>
      <c r="I151" s="1">
        <v>1.40817992175544</v>
      </c>
      <c r="J151" s="50">
        <v>1.20910732573804</v>
      </c>
      <c r="N151" s="21"/>
      <c r="R151" s="21"/>
    </row>
    <row r="152" spans="1:18">
      <c r="A152" s="7" t="s">
        <v>103</v>
      </c>
      <c r="B152" t="s">
        <v>24</v>
      </c>
      <c r="C152" t="s">
        <v>12</v>
      </c>
      <c r="D152" t="s">
        <v>13</v>
      </c>
      <c r="E152" s="1">
        <v>5.0456418421778997</v>
      </c>
      <c r="F152" s="1">
        <v>0.759442056446755</v>
      </c>
      <c r="G152" s="1">
        <v>1.6978624321623901</v>
      </c>
      <c r="H152" s="1">
        <v>0.30346094071197599</v>
      </c>
      <c r="I152" s="1">
        <v>6.7435042743402898</v>
      </c>
      <c r="J152" s="50">
        <v>1.06290299715873</v>
      </c>
      <c r="N152" s="21"/>
      <c r="R152" s="21"/>
    </row>
    <row r="153" spans="1:18">
      <c r="A153" s="7" t="s">
        <v>103</v>
      </c>
      <c r="B153" t="s">
        <v>24</v>
      </c>
      <c r="C153" t="s">
        <v>14</v>
      </c>
      <c r="D153" t="s">
        <v>15</v>
      </c>
      <c r="E153" s="1">
        <v>0.246992661934332</v>
      </c>
      <c r="F153" s="1">
        <v>0.26371856649867598</v>
      </c>
      <c r="G153" s="1">
        <v>0.56121776234174303</v>
      </c>
      <c r="H153" s="1">
        <v>0.32679059813088901</v>
      </c>
      <c r="I153" s="1">
        <v>0.80821042427607503</v>
      </c>
      <c r="J153" s="50">
        <v>0.59050916462956504</v>
      </c>
      <c r="N153" s="21"/>
      <c r="R153" s="21"/>
    </row>
    <row r="154" spans="1:18">
      <c r="A154" s="7" t="s">
        <v>103</v>
      </c>
      <c r="B154" t="s">
        <v>24</v>
      </c>
      <c r="C154" t="s">
        <v>16</v>
      </c>
      <c r="D154" t="s">
        <v>17</v>
      </c>
      <c r="E154" s="1">
        <v>14.441956158710701</v>
      </c>
      <c r="F154" s="1">
        <v>1.52699736146656</v>
      </c>
      <c r="G154" s="1">
        <v>5.03298580932156</v>
      </c>
      <c r="H154" s="1">
        <v>0.68199868421938603</v>
      </c>
      <c r="I154" s="1">
        <v>19.474941968032301</v>
      </c>
      <c r="J154" s="50">
        <v>2.2089960456859501</v>
      </c>
      <c r="N154" s="21"/>
      <c r="R154" s="21"/>
    </row>
    <row r="155" spans="1:18">
      <c r="A155" s="7" t="s">
        <v>103</v>
      </c>
      <c r="B155" t="s">
        <v>24</v>
      </c>
      <c r="C155" t="s">
        <v>18</v>
      </c>
      <c r="D155" t="s">
        <v>19</v>
      </c>
      <c r="E155" s="1">
        <v>88.494779972131994</v>
      </c>
      <c r="F155" s="1">
        <v>5.5326900411789097</v>
      </c>
      <c r="G155" s="1">
        <v>43.6932196875306</v>
      </c>
      <c r="H155" s="1">
        <v>7.1267678757654496</v>
      </c>
      <c r="I155" s="1">
        <v>132.18799965966301</v>
      </c>
      <c r="J155" s="50">
        <v>12.659457916944399</v>
      </c>
      <c r="N155" s="21"/>
      <c r="R155" s="21"/>
    </row>
    <row r="156" spans="1:18">
      <c r="A156" s="7" t="s">
        <v>103</v>
      </c>
      <c r="B156" t="s">
        <v>24</v>
      </c>
      <c r="C156" t="s">
        <v>20</v>
      </c>
      <c r="D156" t="s">
        <v>21</v>
      </c>
      <c r="E156" s="1">
        <v>3.5049859026260202</v>
      </c>
      <c r="F156" s="1">
        <v>0.55228018581430705</v>
      </c>
      <c r="G156" s="1">
        <v>0.10336124495486999</v>
      </c>
      <c r="H156" s="1">
        <v>2.0828318228199399E-2</v>
      </c>
      <c r="I156" s="1">
        <v>3.6083471475808899</v>
      </c>
      <c r="J156" s="50">
        <v>0.57310850404250602</v>
      </c>
      <c r="N156" s="21"/>
      <c r="R156" s="21"/>
    </row>
    <row r="157" spans="1:18">
      <c r="A157" s="7" t="s">
        <v>103</v>
      </c>
      <c r="B157" t="s">
        <v>24</v>
      </c>
      <c r="C157" t="s">
        <v>25</v>
      </c>
      <c r="D157" t="s">
        <v>26</v>
      </c>
      <c r="E157" s="1">
        <v>4.7760870478040798E-2</v>
      </c>
      <c r="F157" s="1">
        <v>3.5264151821116298E-3</v>
      </c>
      <c r="G157" s="1">
        <v>0.56997776579023496</v>
      </c>
      <c r="H157" s="1">
        <v>0.2791586756617</v>
      </c>
      <c r="I157" s="1">
        <v>0.61773863626827596</v>
      </c>
      <c r="J157" s="50">
        <v>0.28268509084381199</v>
      </c>
      <c r="N157" s="21"/>
      <c r="R157" s="21"/>
    </row>
    <row r="158" spans="1:18">
      <c r="A158" s="7" t="s">
        <v>103</v>
      </c>
      <c r="B158" t="s">
        <v>24</v>
      </c>
      <c r="C158" t="s">
        <v>22</v>
      </c>
      <c r="D158" t="s">
        <v>23</v>
      </c>
      <c r="E158" s="1">
        <v>45.5017100037605</v>
      </c>
      <c r="F158" s="1">
        <v>1.9522373502905499</v>
      </c>
      <c r="G158" s="1">
        <v>7.4688875808702804</v>
      </c>
      <c r="H158" s="1">
        <v>0.26821240242028599</v>
      </c>
      <c r="I158" s="1">
        <v>52.970597584630802</v>
      </c>
      <c r="J158" s="50">
        <v>2.2204497527108402</v>
      </c>
      <c r="N158" s="21"/>
      <c r="R158" s="21"/>
    </row>
    <row r="159" spans="1:18">
      <c r="A159" s="7" t="s">
        <v>104</v>
      </c>
      <c r="B159" t="s">
        <v>24</v>
      </c>
      <c r="C159" t="s">
        <v>2</v>
      </c>
      <c r="D159" t="s">
        <v>3</v>
      </c>
      <c r="E159" s="1">
        <v>0.18964489659528</v>
      </c>
      <c r="F159" s="1">
        <v>0.224958399911552</v>
      </c>
      <c r="G159" s="1">
        <v>5.2751061281220701E-2</v>
      </c>
      <c r="H159" s="1">
        <v>4.3894825004536897E-2</v>
      </c>
      <c r="I159" s="1">
        <v>0.24239595787650101</v>
      </c>
      <c r="J159" s="50">
        <v>0.26885322491608898</v>
      </c>
      <c r="N159" s="21"/>
      <c r="R159" s="21"/>
    </row>
    <row r="160" spans="1:18">
      <c r="A160" s="7" t="s">
        <v>104</v>
      </c>
      <c r="B160" t="s">
        <v>24</v>
      </c>
      <c r="C160" t="s">
        <v>4</v>
      </c>
      <c r="D160" t="s">
        <v>5</v>
      </c>
      <c r="E160" s="1">
        <v>8.2254773730543304E-4</v>
      </c>
      <c r="F160" s="1">
        <v>4.3010699696848599E-2</v>
      </c>
      <c r="G160" s="1">
        <v>3.7025123775747797E-4</v>
      </c>
      <c r="H160" s="1">
        <v>1.9844688544553199E-3</v>
      </c>
      <c r="I160" s="1">
        <v>1.1927989750629101E-3</v>
      </c>
      <c r="J160" s="50">
        <v>4.49951685513039E-2</v>
      </c>
      <c r="N160" s="21"/>
      <c r="R160" s="21"/>
    </row>
    <row r="161" spans="1:18">
      <c r="A161" s="7" t="s">
        <v>104</v>
      </c>
      <c r="B161" t="s">
        <v>24</v>
      </c>
      <c r="C161" t="s">
        <v>6</v>
      </c>
      <c r="D161" t="s">
        <v>7</v>
      </c>
      <c r="E161" s="1">
        <v>6.1528242733449297E-4</v>
      </c>
      <c r="F161" s="1">
        <v>1.2487418141586999E-3</v>
      </c>
      <c r="G161" s="1">
        <v>1.77419798171416E-3</v>
      </c>
      <c r="H161" s="1">
        <v>3.9366313039403602E-3</v>
      </c>
      <c r="I161" s="1">
        <v>2.3894804090486498E-3</v>
      </c>
      <c r="J161" s="50">
        <v>5.1853731180990601E-3</v>
      </c>
      <c r="N161" s="21"/>
      <c r="R161" s="21"/>
    </row>
    <row r="162" spans="1:18">
      <c r="A162" s="7" t="s">
        <v>104</v>
      </c>
      <c r="B162" t="s">
        <v>24</v>
      </c>
      <c r="C162" t="s">
        <v>8</v>
      </c>
      <c r="D162" t="s">
        <v>9</v>
      </c>
      <c r="E162" s="1">
        <v>0.39180936568771002</v>
      </c>
      <c r="F162" s="1">
        <v>0.145534340642897</v>
      </c>
      <c r="G162" s="1">
        <v>1.43529317182767</v>
      </c>
      <c r="H162" s="1">
        <v>0.63101834985025995</v>
      </c>
      <c r="I162" s="1">
        <v>1.82710253751538</v>
      </c>
      <c r="J162" s="50">
        <v>0.77655269049315701</v>
      </c>
      <c r="N162" s="21"/>
      <c r="R162" s="21"/>
    </row>
    <row r="163" spans="1:18">
      <c r="A163" s="7" t="s">
        <v>104</v>
      </c>
      <c r="B163" t="s">
        <v>24</v>
      </c>
      <c r="C163" t="s">
        <v>10</v>
      </c>
      <c r="D163" t="s">
        <v>11</v>
      </c>
      <c r="E163" s="1">
        <v>8.8547910677011801E-2</v>
      </c>
      <c r="F163" s="1">
        <v>5.54127111152211E-2</v>
      </c>
      <c r="G163" s="1">
        <v>0.16678484722856801</v>
      </c>
      <c r="H163" s="1">
        <v>0.11654414036923801</v>
      </c>
      <c r="I163" s="1">
        <v>0.25533275790558002</v>
      </c>
      <c r="J163" s="50">
        <v>0.17195685148445899</v>
      </c>
      <c r="N163" s="21"/>
      <c r="R163" s="21"/>
    </row>
    <row r="164" spans="1:18">
      <c r="A164" s="7" t="s">
        <v>104</v>
      </c>
      <c r="B164" t="s">
        <v>24</v>
      </c>
      <c r="C164" t="s">
        <v>12</v>
      </c>
      <c r="D164" t="s">
        <v>13</v>
      </c>
      <c r="E164" s="1">
        <v>1.0336889593173999</v>
      </c>
      <c r="F164" s="1">
        <v>0.153022732883697</v>
      </c>
      <c r="G164" s="1">
        <v>0.13685848503336401</v>
      </c>
      <c r="H164" s="1">
        <v>2.4476902772041401E-2</v>
      </c>
      <c r="I164" s="1">
        <v>1.17054744435077</v>
      </c>
      <c r="J164" s="50">
        <v>0.17749963565573901</v>
      </c>
      <c r="N164" s="21"/>
      <c r="R164" s="21"/>
    </row>
    <row r="165" spans="1:18">
      <c r="A165" s="7" t="s">
        <v>104</v>
      </c>
      <c r="B165" t="s">
        <v>24</v>
      </c>
      <c r="C165" t="s">
        <v>14</v>
      </c>
      <c r="D165" t="s">
        <v>15</v>
      </c>
      <c r="E165" s="1">
        <v>4.9921318895632401E-2</v>
      </c>
      <c r="F165" s="1">
        <v>5.3417083507548702E-2</v>
      </c>
      <c r="G165" s="1">
        <v>0.10634495139047299</v>
      </c>
      <c r="H165" s="1">
        <v>6.2613453267956601E-2</v>
      </c>
      <c r="I165" s="1">
        <v>0.15626627028610501</v>
      </c>
      <c r="J165" s="50">
        <v>0.116030536775505</v>
      </c>
      <c r="N165" s="21"/>
      <c r="R165" s="21"/>
    </row>
    <row r="166" spans="1:18">
      <c r="A166" s="7" t="s">
        <v>104</v>
      </c>
      <c r="B166" t="s">
        <v>24</v>
      </c>
      <c r="C166" t="s">
        <v>16</v>
      </c>
      <c r="D166" t="s">
        <v>17</v>
      </c>
      <c r="E166" s="1">
        <v>4.5875306844564001</v>
      </c>
      <c r="F166" s="1">
        <v>0.46149206011015698</v>
      </c>
      <c r="G166" s="1">
        <v>1.55141568225061</v>
      </c>
      <c r="H166" s="1">
        <v>0.17435638753437499</v>
      </c>
      <c r="I166" s="1">
        <v>6.1389463667070103</v>
      </c>
      <c r="J166" s="50">
        <v>0.63584844764453297</v>
      </c>
      <c r="N166" s="21"/>
      <c r="R166" s="21"/>
    </row>
    <row r="167" spans="1:18">
      <c r="A167" s="7" t="s">
        <v>104</v>
      </c>
      <c r="B167" t="s">
        <v>24</v>
      </c>
      <c r="C167" t="s">
        <v>18</v>
      </c>
      <c r="D167" t="s">
        <v>19</v>
      </c>
      <c r="E167" s="1">
        <v>14.2271235181585</v>
      </c>
      <c r="F167" s="1">
        <v>0.88551269173336</v>
      </c>
      <c r="G167" s="1">
        <v>4.5493190532212804</v>
      </c>
      <c r="H167" s="1">
        <v>0.73728614504899903</v>
      </c>
      <c r="I167" s="1">
        <v>18.7764425713798</v>
      </c>
      <c r="J167" s="50">
        <v>1.62279883678236</v>
      </c>
      <c r="N167" s="21"/>
      <c r="R167" s="21"/>
    </row>
    <row r="168" spans="1:18">
      <c r="A168" s="7" t="s">
        <v>104</v>
      </c>
      <c r="B168" t="s">
        <v>24</v>
      </c>
      <c r="C168" t="s">
        <v>20</v>
      </c>
      <c r="D168" t="s">
        <v>21</v>
      </c>
      <c r="E168" s="1">
        <v>0.96577998717836699</v>
      </c>
      <c r="F168" s="1">
        <v>0.15226333737462999</v>
      </c>
      <c r="G168" s="1">
        <v>4.2932376153741299E-2</v>
      </c>
      <c r="H168" s="1">
        <v>8.6510885579806907E-3</v>
      </c>
      <c r="I168" s="1">
        <v>1.00871236333211</v>
      </c>
      <c r="J168" s="50">
        <v>0.16091442593261099</v>
      </c>
      <c r="N168" s="21"/>
      <c r="R168" s="21"/>
    </row>
    <row r="169" spans="1:18">
      <c r="A169" s="7" t="s">
        <v>104</v>
      </c>
      <c r="B169" t="s">
        <v>24</v>
      </c>
      <c r="C169" t="s">
        <v>25</v>
      </c>
      <c r="D169" t="s">
        <v>26</v>
      </c>
      <c r="E169" s="1">
        <v>8.4692269486098495E-2</v>
      </c>
      <c r="F169" s="1">
        <v>6.1801409840964603E-3</v>
      </c>
      <c r="G169" s="1">
        <v>0.68757318088326902</v>
      </c>
      <c r="H169" s="1">
        <v>0.32654260421393499</v>
      </c>
      <c r="I169" s="1">
        <v>0.772265450369367</v>
      </c>
      <c r="J169" s="50">
        <v>0.33272274519803102</v>
      </c>
      <c r="N169" s="21"/>
      <c r="R169" s="21"/>
    </row>
    <row r="170" spans="1:18">
      <c r="A170" s="7" t="s">
        <v>104</v>
      </c>
      <c r="B170" t="s">
        <v>24</v>
      </c>
      <c r="C170" t="s">
        <v>22</v>
      </c>
      <c r="D170" t="s">
        <v>23</v>
      </c>
      <c r="E170" s="1">
        <v>9.2074033073097308</v>
      </c>
      <c r="F170" s="1">
        <v>0.39470214140596299</v>
      </c>
      <c r="G170" s="1">
        <v>1.3581124104958899</v>
      </c>
      <c r="H170" s="1">
        <v>4.8593725266347199E-2</v>
      </c>
      <c r="I170" s="1">
        <v>10.565515717805599</v>
      </c>
      <c r="J170" s="50">
        <v>0.44329586667231002</v>
      </c>
      <c r="N170" s="21"/>
      <c r="R170" s="21"/>
    </row>
    <row r="171" spans="1:18">
      <c r="A171" s="7" t="s">
        <v>105</v>
      </c>
      <c r="B171" t="s">
        <v>24</v>
      </c>
      <c r="C171" t="s">
        <v>2</v>
      </c>
      <c r="D171" t="s">
        <v>3</v>
      </c>
      <c r="E171" s="1">
        <v>0.20116013430426299</v>
      </c>
      <c r="F171" s="1">
        <v>0.228152483549938</v>
      </c>
      <c r="G171" s="1">
        <v>0.26756724752086303</v>
      </c>
      <c r="H171" s="1">
        <v>0.29929692570887201</v>
      </c>
      <c r="I171" s="1">
        <v>0.46872738182512602</v>
      </c>
      <c r="J171" s="50">
        <v>0.52744940925881001</v>
      </c>
      <c r="N171" s="21"/>
      <c r="R171" s="21"/>
    </row>
    <row r="172" spans="1:18">
      <c r="A172" s="7" t="s">
        <v>105</v>
      </c>
      <c r="B172" t="s">
        <v>24</v>
      </c>
      <c r="C172" t="s">
        <v>4</v>
      </c>
      <c r="D172" t="s">
        <v>5</v>
      </c>
      <c r="E172" s="1">
        <v>2.0853077535472899E-3</v>
      </c>
      <c r="F172" s="1">
        <v>9.2480073369473295E-2</v>
      </c>
      <c r="G172" s="1">
        <v>1.1651707255257299E-6</v>
      </c>
      <c r="H172" s="1">
        <v>1.34140252845904E-6</v>
      </c>
      <c r="I172" s="1">
        <v>2.08647292427282E-3</v>
      </c>
      <c r="J172" s="50">
        <v>9.2481414772001794E-2</v>
      </c>
      <c r="N172" s="21"/>
      <c r="R172" s="21"/>
    </row>
    <row r="173" spans="1:18">
      <c r="A173" s="7" t="s">
        <v>105</v>
      </c>
      <c r="B173" t="s">
        <v>24</v>
      </c>
      <c r="C173" t="s">
        <v>6</v>
      </c>
      <c r="D173" t="s">
        <v>7</v>
      </c>
      <c r="E173" s="1">
        <v>5.7728794369940595E-4</v>
      </c>
      <c r="F173" s="1">
        <v>1.25124050140422E-3</v>
      </c>
      <c r="G173" s="1">
        <v>0.15453840071167199</v>
      </c>
      <c r="H173" s="1">
        <v>0.34285906063601701</v>
      </c>
      <c r="I173" s="1">
        <v>0.15511568865537101</v>
      </c>
      <c r="J173" s="50">
        <v>0.34411030113742103</v>
      </c>
      <c r="N173" s="21"/>
      <c r="R173" s="21"/>
    </row>
    <row r="174" spans="1:18">
      <c r="A174" s="7" t="s">
        <v>105</v>
      </c>
      <c r="B174" t="s">
        <v>24</v>
      </c>
      <c r="C174" t="s">
        <v>8</v>
      </c>
      <c r="D174" t="s">
        <v>9</v>
      </c>
      <c r="E174" s="1">
        <v>0.57567300808785704</v>
      </c>
      <c r="F174" s="1">
        <v>0.212392777303097</v>
      </c>
      <c r="G174" s="1">
        <v>1.31780262284267</v>
      </c>
      <c r="H174" s="1">
        <v>0.55101622966355601</v>
      </c>
      <c r="I174" s="1">
        <v>1.8934756309305301</v>
      </c>
      <c r="J174" s="50">
        <v>0.76340900696665304</v>
      </c>
      <c r="N174" s="21"/>
      <c r="R174" s="21"/>
    </row>
    <row r="175" spans="1:18">
      <c r="A175" s="7" t="s">
        <v>105</v>
      </c>
      <c r="B175" t="s">
        <v>24</v>
      </c>
      <c r="C175" t="s">
        <v>10</v>
      </c>
      <c r="D175" t="s">
        <v>11</v>
      </c>
      <c r="E175" s="1">
        <v>0.10795354628211699</v>
      </c>
      <c r="F175" s="1">
        <v>8.0945139799446605E-2</v>
      </c>
      <c r="G175" s="1">
        <v>0.29452661431365501</v>
      </c>
      <c r="H175" s="1">
        <v>0.32932016788917401</v>
      </c>
      <c r="I175" s="1">
        <v>0.40248016059577102</v>
      </c>
      <c r="J175" s="50">
        <v>0.41026530768862102</v>
      </c>
      <c r="N175" s="21"/>
      <c r="R175" s="21"/>
    </row>
    <row r="176" spans="1:18">
      <c r="A176" s="7" t="s">
        <v>105</v>
      </c>
      <c r="B176" t="s">
        <v>24</v>
      </c>
      <c r="C176" t="s">
        <v>12</v>
      </c>
      <c r="D176" t="s">
        <v>13</v>
      </c>
      <c r="E176" s="1">
        <v>1.35419357438134</v>
      </c>
      <c r="F176" s="1">
        <v>0.20695989734251399</v>
      </c>
      <c r="G176" s="1">
        <v>0.31972227114368201</v>
      </c>
      <c r="H176" s="1">
        <v>5.6784391121055197E-2</v>
      </c>
      <c r="I176" s="1">
        <v>1.67391584552502</v>
      </c>
      <c r="J176" s="50">
        <v>0.26374428846356901</v>
      </c>
      <c r="N176" s="21"/>
      <c r="R176" s="21"/>
    </row>
    <row r="177" spans="1:18">
      <c r="A177" s="7" t="s">
        <v>105</v>
      </c>
      <c r="B177" t="s">
        <v>24</v>
      </c>
      <c r="C177" t="s">
        <v>14</v>
      </c>
      <c r="D177" t="s">
        <v>15</v>
      </c>
      <c r="E177" s="1">
        <v>6.9108782916959696E-2</v>
      </c>
      <c r="F177" s="1">
        <v>7.2635620052817707E-2</v>
      </c>
      <c r="G177" s="1">
        <v>0.74493317972796702</v>
      </c>
      <c r="H177" s="1">
        <v>0.43115792947237502</v>
      </c>
      <c r="I177" s="1">
        <v>0.81404196264492701</v>
      </c>
      <c r="J177" s="50">
        <v>0.50379354952519295</v>
      </c>
      <c r="N177" s="21"/>
      <c r="R177" s="21"/>
    </row>
    <row r="178" spans="1:18">
      <c r="A178" s="7" t="s">
        <v>105</v>
      </c>
      <c r="B178" t="s">
        <v>24</v>
      </c>
      <c r="C178" t="s">
        <v>16</v>
      </c>
      <c r="D178" t="s">
        <v>17</v>
      </c>
      <c r="E178" s="1">
        <v>3.95727615260307</v>
      </c>
      <c r="F178" s="1">
        <v>0.46887627846527702</v>
      </c>
      <c r="G178" s="1">
        <v>2.57876129010396</v>
      </c>
      <c r="H178" s="1">
        <v>0.35431461249791701</v>
      </c>
      <c r="I178" s="1">
        <v>6.5360374427070402</v>
      </c>
      <c r="J178" s="50">
        <v>0.82319089096319398</v>
      </c>
      <c r="N178" s="21"/>
      <c r="R178" s="21"/>
    </row>
    <row r="179" spans="1:18">
      <c r="A179" s="7" t="s">
        <v>105</v>
      </c>
      <c r="B179" t="s">
        <v>24</v>
      </c>
      <c r="C179" t="s">
        <v>18</v>
      </c>
      <c r="D179" t="s">
        <v>19</v>
      </c>
      <c r="E179" s="1">
        <v>12.6519651167026</v>
      </c>
      <c r="F179" s="1">
        <v>0.78328051013265199</v>
      </c>
      <c r="G179" s="1">
        <v>3.4170876639649799</v>
      </c>
      <c r="H179" s="1">
        <v>0.55162009242159504</v>
      </c>
      <c r="I179" s="1">
        <v>16.069052780667601</v>
      </c>
      <c r="J179" s="50">
        <v>1.33490060255425</v>
      </c>
      <c r="N179" s="21"/>
      <c r="R179" s="21"/>
    </row>
    <row r="180" spans="1:18">
      <c r="A180" s="7" t="s">
        <v>105</v>
      </c>
      <c r="B180" t="s">
        <v>24</v>
      </c>
      <c r="C180" t="s">
        <v>20</v>
      </c>
      <c r="D180" t="s">
        <v>21</v>
      </c>
      <c r="E180" s="1">
        <v>0.85728147716261605</v>
      </c>
      <c r="F180" s="1">
        <v>0.13550898135078299</v>
      </c>
      <c r="G180" s="1">
        <v>0.48500416399469098</v>
      </c>
      <c r="H180" s="1">
        <v>9.7782443366698696E-2</v>
      </c>
      <c r="I180" s="1">
        <v>1.3422856411573101</v>
      </c>
      <c r="J180" s="50">
        <v>0.23329142471748199</v>
      </c>
      <c r="N180" s="21"/>
      <c r="R180" s="21"/>
    </row>
    <row r="181" spans="1:18">
      <c r="A181" s="7" t="s">
        <v>105</v>
      </c>
      <c r="B181" t="s">
        <v>24</v>
      </c>
      <c r="C181" t="s">
        <v>25</v>
      </c>
      <c r="D181" t="s">
        <v>26</v>
      </c>
      <c r="E181" s="1">
        <v>1.3118361488581099E-3</v>
      </c>
      <c r="F181" s="1">
        <v>9.7354840021843903E-5</v>
      </c>
      <c r="G181" s="1">
        <v>7.9818530130556006E-3</v>
      </c>
      <c r="H181" s="1">
        <v>3.6304139066169801E-3</v>
      </c>
      <c r="I181" s="1">
        <v>9.2936891619137107E-3</v>
      </c>
      <c r="J181" s="50">
        <v>3.72776874663882E-3</v>
      </c>
      <c r="N181" s="21"/>
      <c r="R181" s="21"/>
    </row>
    <row r="182" spans="1:18">
      <c r="A182" s="7" t="s">
        <v>105</v>
      </c>
      <c r="B182" t="s">
        <v>24</v>
      </c>
      <c r="C182" t="s">
        <v>22</v>
      </c>
      <c r="D182" t="s">
        <v>23</v>
      </c>
      <c r="E182" s="1">
        <v>4.5493287076523403</v>
      </c>
      <c r="F182" s="1">
        <v>0.19571906434956901</v>
      </c>
      <c r="G182" s="1">
        <v>0.46780504226837999</v>
      </c>
      <c r="H182" s="1">
        <v>1.6773260620445801E-2</v>
      </c>
      <c r="I182" s="1">
        <v>5.0171337499207196</v>
      </c>
      <c r="J182" s="50">
        <v>0.212492324970015</v>
      </c>
      <c r="N182" s="21"/>
      <c r="R182" s="21"/>
    </row>
    <row r="183" spans="1:18">
      <c r="A183" s="7" t="s">
        <v>106</v>
      </c>
      <c r="B183" t="s">
        <v>24</v>
      </c>
      <c r="C183" t="s">
        <v>2</v>
      </c>
      <c r="D183" t="s">
        <v>3</v>
      </c>
      <c r="E183" s="1">
        <v>9.3182705862969506E-2</v>
      </c>
      <c r="F183" s="1">
        <v>0.11209798321793001</v>
      </c>
      <c r="G183" s="1">
        <v>2.0603086873171899E-2</v>
      </c>
      <c r="H183" s="1">
        <v>1.54153466993388E-2</v>
      </c>
      <c r="I183" s="1">
        <v>0.11378579273614101</v>
      </c>
      <c r="J183" s="50">
        <v>0.12751332991726899</v>
      </c>
      <c r="N183" s="21"/>
      <c r="R183" s="21"/>
    </row>
    <row r="184" spans="1:18">
      <c r="A184" s="7" t="s">
        <v>106</v>
      </c>
      <c r="B184" t="s">
        <v>24</v>
      </c>
      <c r="C184" t="s">
        <v>4</v>
      </c>
      <c r="D184" t="s">
        <v>5</v>
      </c>
      <c r="E184" s="1">
        <v>4.6955451487092E-4</v>
      </c>
      <c r="F184" s="1">
        <v>3.2271993464664001E-2</v>
      </c>
      <c r="G184" s="1">
        <v>1.3320421353063199E-6</v>
      </c>
      <c r="H184" s="1">
        <v>2.0728856181142002E-6</v>
      </c>
      <c r="I184" s="1">
        <v>4.7088655700622598E-4</v>
      </c>
      <c r="J184" s="50">
        <v>3.2274066350282099E-2</v>
      </c>
      <c r="N184" s="21"/>
      <c r="R184" s="21"/>
    </row>
    <row r="185" spans="1:18">
      <c r="A185" s="7" t="s">
        <v>106</v>
      </c>
      <c r="B185" t="s">
        <v>24</v>
      </c>
      <c r="C185" t="s">
        <v>6</v>
      </c>
      <c r="D185" t="s">
        <v>7</v>
      </c>
      <c r="E185" s="1">
        <v>2.23170634432354E-4</v>
      </c>
      <c r="F185" s="1">
        <v>4.8694461738354902E-4</v>
      </c>
      <c r="G185" s="1">
        <v>0.241782093894542</v>
      </c>
      <c r="H185" s="1">
        <v>0.38597465507015399</v>
      </c>
      <c r="I185" s="1">
        <v>0.242005264528974</v>
      </c>
      <c r="J185" s="50">
        <v>0.38646159968753802</v>
      </c>
      <c r="N185" s="21"/>
      <c r="R185" s="21"/>
    </row>
    <row r="186" spans="1:18">
      <c r="A186" s="7" t="s">
        <v>106</v>
      </c>
      <c r="B186" t="s">
        <v>24</v>
      </c>
      <c r="C186" t="s">
        <v>8</v>
      </c>
      <c r="D186" t="s">
        <v>9</v>
      </c>
      <c r="E186" s="1">
        <v>0.13779718238275601</v>
      </c>
      <c r="F186" s="1">
        <v>5.1145238576953002E-2</v>
      </c>
      <c r="G186" s="1">
        <v>8.6211480077500194E-2</v>
      </c>
      <c r="H186" s="1">
        <v>3.5099805261131899E-2</v>
      </c>
      <c r="I186" s="1">
        <v>0.224008662460256</v>
      </c>
      <c r="J186" s="50">
        <v>8.62450438380849E-2</v>
      </c>
      <c r="N186" s="21"/>
      <c r="R186" s="21"/>
    </row>
    <row r="187" spans="1:18">
      <c r="A187" s="7" t="s">
        <v>106</v>
      </c>
      <c r="B187" t="s">
        <v>24</v>
      </c>
      <c r="C187" t="s">
        <v>10</v>
      </c>
      <c r="D187" t="s">
        <v>11</v>
      </c>
      <c r="E187" s="1">
        <v>3.6538548805926399E-2</v>
      </c>
      <c r="F187" s="1">
        <v>2.2692546113973099E-2</v>
      </c>
      <c r="G187" s="1">
        <v>1.55433263587105E-2</v>
      </c>
      <c r="H187" s="1">
        <v>8.0276926986938505E-3</v>
      </c>
      <c r="I187" s="1">
        <v>5.2081875164636901E-2</v>
      </c>
      <c r="J187" s="50">
        <v>3.0720238812666899E-2</v>
      </c>
      <c r="N187" s="21"/>
      <c r="R187" s="21"/>
    </row>
    <row r="188" spans="1:18">
      <c r="A188" s="7" t="s">
        <v>106</v>
      </c>
      <c r="B188" t="s">
        <v>24</v>
      </c>
      <c r="C188" t="s">
        <v>12</v>
      </c>
      <c r="D188" t="s">
        <v>13</v>
      </c>
      <c r="E188" s="1">
        <v>0.56329457581545295</v>
      </c>
      <c r="F188" s="1">
        <v>8.4858780185294802E-2</v>
      </c>
      <c r="G188" s="1">
        <v>5.6057493986620598E-2</v>
      </c>
      <c r="H188" s="1">
        <v>1.0059816190703201E-2</v>
      </c>
      <c r="I188" s="1">
        <v>0.61935206980207302</v>
      </c>
      <c r="J188" s="50">
        <v>9.4918596375998102E-2</v>
      </c>
      <c r="N188" s="21"/>
      <c r="R188" s="21"/>
    </row>
    <row r="189" spans="1:18">
      <c r="A189" s="7" t="s">
        <v>106</v>
      </c>
      <c r="B189" t="s">
        <v>24</v>
      </c>
      <c r="C189" t="s">
        <v>14</v>
      </c>
      <c r="D189" t="s">
        <v>15</v>
      </c>
      <c r="E189" s="1">
        <v>2.50999098136125E-2</v>
      </c>
      <c r="F189" s="1">
        <v>2.7386756214354501E-2</v>
      </c>
      <c r="G189" s="1">
        <v>8.3427086954497506E-3</v>
      </c>
      <c r="H189" s="1">
        <v>4.6887517076566101E-3</v>
      </c>
      <c r="I189" s="1">
        <v>3.3442618509062202E-2</v>
      </c>
      <c r="J189" s="50">
        <v>3.2075507922011103E-2</v>
      </c>
      <c r="N189" s="21"/>
      <c r="R189" s="21"/>
    </row>
    <row r="190" spans="1:18">
      <c r="A190" s="7" t="s">
        <v>106</v>
      </c>
      <c r="B190" t="s">
        <v>24</v>
      </c>
      <c r="C190" t="s">
        <v>16</v>
      </c>
      <c r="D190" t="s">
        <v>17</v>
      </c>
      <c r="E190" s="1">
        <v>1.1509832847959101</v>
      </c>
      <c r="F190" s="1">
        <v>0.11227837559090301</v>
      </c>
      <c r="G190" s="1">
        <v>0.29149223674571501</v>
      </c>
      <c r="H190" s="1">
        <v>3.3995734309910097E-2</v>
      </c>
      <c r="I190" s="1">
        <v>1.4424755215416301</v>
      </c>
      <c r="J190" s="50">
        <v>0.14627410990081299</v>
      </c>
      <c r="N190" s="21"/>
      <c r="R190" s="21"/>
    </row>
    <row r="191" spans="1:18">
      <c r="A191" s="7" t="s">
        <v>106</v>
      </c>
      <c r="B191" t="s">
        <v>24</v>
      </c>
      <c r="C191" t="s">
        <v>18</v>
      </c>
      <c r="D191" t="s">
        <v>19</v>
      </c>
      <c r="E191" s="1">
        <v>3.9904685790622501</v>
      </c>
      <c r="F191" s="1">
        <v>0.24790423901747699</v>
      </c>
      <c r="G191" s="1">
        <v>0.38566534327058</v>
      </c>
      <c r="H191" s="1">
        <v>6.1700748241575301E-2</v>
      </c>
      <c r="I191" s="1">
        <v>4.3761339223328299</v>
      </c>
      <c r="J191" s="50">
        <v>0.309604987259052</v>
      </c>
      <c r="N191" s="21"/>
      <c r="R191" s="21"/>
    </row>
    <row r="192" spans="1:18">
      <c r="A192" s="7" t="s">
        <v>106</v>
      </c>
      <c r="B192" t="s">
        <v>24</v>
      </c>
      <c r="C192" t="s">
        <v>20</v>
      </c>
      <c r="D192" t="s">
        <v>21</v>
      </c>
      <c r="E192" s="1">
        <v>0.39563745395705902</v>
      </c>
      <c r="F192" s="1">
        <v>6.2784818610807799E-2</v>
      </c>
      <c r="G192" s="1">
        <v>6.85905669366179E-3</v>
      </c>
      <c r="H192" s="1">
        <v>1.38230763288122E-3</v>
      </c>
      <c r="I192" s="1">
        <v>0.40249651065072101</v>
      </c>
      <c r="J192" s="50">
        <v>6.4167126243689004E-2</v>
      </c>
      <c r="N192" s="21"/>
      <c r="R192" s="21"/>
    </row>
    <row r="193" spans="1:18">
      <c r="A193" s="7" t="s">
        <v>106</v>
      </c>
      <c r="B193" t="s">
        <v>24</v>
      </c>
      <c r="C193" t="s">
        <v>25</v>
      </c>
      <c r="D193" t="s">
        <v>26</v>
      </c>
      <c r="E193" s="1">
        <v>6.3505351468983405E-4</v>
      </c>
      <c r="F193" s="1">
        <v>4.9132829706142797E-5</v>
      </c>
      <c r="G193" s="1">
        <v>7.8032103688365998E-3</v>
      </c>
      <c r="H193" s="1">
        <v>1.9052007765068401E-3</v>
      </c>
      <c r="I193" s="1">
        <v>8.4382638835264305E-3</v>
      </c>
      <c r="J193" s="50">
        <v>1.9543336062129799E-3</v>
      </c>
      <c r="N193" s="21"/>
      <c r="R193" s="21"/>
    </row>
    <row r="194" spans="1:18">
      <c r="A194" s="7" t="s">
        <v>106</v>
      </c>
      <c r="B194" t="s">
        <v>24</v>
      </c>
      <c r="C194" t="s">
        <v>22</v>
      </c>
      <c r="D194" t="s">
        <v>23</v>
      </c>
      <c r="E194" s="1">
        <v>0.97392754727958797</v>
      </c>
      <c r="F194" s="1">
        <v>4.1816505707878898E-2</v>
      </c>
      <c r="G194" s="1">
        <v>2.2246719268282599E-2</v>
      </c>
      <c r="H194" s="1">
        <v>8.1616446063385395E-4</v>
      </c>
      <c r="I194" s="1">
        <v>0.996174266547871</v>
      </c>
      <c r="J194" s="50">
        <v>4.2632670168512701E-2</v>
      </c>
      <c r="N194" s="21"/>
      <c r="R194" s="21"/>
    </row>
    <row r="195" spans="1:18">
      <c r="A195" s="7" t="s">
        <v>107</v>
      </c>
      <c r="B195" t="s">
        <v>24</v>
      </c>
      <c r="C195" t="s">
        <v>2</v>
      </c>
      <c r="D195" t="s">
        <v>3</v>
      </c>
      <c r="E195" s="1">
        <v>0.108271001427289</v>
      </c>
      <c r="F195" s="1">
        <v>0.12812893106328499</v>
      </c>
      <c r="G195" s="1">
        <v>4.67328451883227E-2</v>
      </c>
      <c r="H195" s="1">
        <v>4.5716043265219497E-2</v>
      </c>
      <c r="I195" s="1">
        <v>0.15500384661561101</v>
      </c>
      <c r="J195" s="50">
        <v>0.17384497432850499</v>
      </c>
      <c r="N195" s="21"/>
      <c r="R195" s="21"/>
    </row>
    <row r="196" spans="1:18">
      <c r="A196" s="7" t="s">
        <v>107</v>
      </c>
      <c r="B196" t="s">
        <v>24</v>
      </c>
      <c r="C196" t="s">
        <v>4</v>
      </c>
      <c r="D196" t="s">
        <v>5</v>
      </c>
      <c r="E196" s="1">
        <v>1.2298266983210601E-3</v>
      </c>
      <c r="F196" s="1">
        <v>7.7597981642070393E-2</v>
      </c>
      <c r="G196" s="1">
        <v>1.96293519111344E-4</v>
      </c>
      <c r="H196" s="1">
        <v>1.0471440301511299E-3</v>
      </c>
      <c r="I196" s="1">
        <v>1.4261202174323999E-3</v>
      </c>
      <c r="J196" s="50">
        <v>7.8645125672221497E-2</v>
      </c>
      <c r="N196" s="21"/>
      <c r="R196" s="21"/>
    </row>
    <row r="197" spans="1:18">
      <c r="A197" s="7" t="s">
        <v>107</v>
      </c>
      <c r="B197" t="s">
        <v>24</v>
      </c>
      <c r="C197" t="s">
        <v>6</v>
      </c>
      <c r="D197" t="s">
        <v>7</v>
      </c>
      <c r="E197" s="1">
        <v>3.3502009581749901E-4</v>
      </c>
      <c r="F197" s="1">
        <v>7.14565269253081E-4</v>
      </c>
      <c r="G197" s="1">
        <v>3.09290113628557E-2</v>
      </c>
      <c r="H197" s="1">
        <v>6.2296733757799802E-2</v>
      </c>
      <c r="I197" s="1">
        <v>3.1264031458673201E-2</v>
      </c>
      <c r="J197" s="50">
        <v>6.3011299027052894E-2</v>
      </c>
      <c r="N197" s="21"/>
      <c r="R197" s="21"/>
    </row>
    <row r="198" spans="1:18">
      <c r="A198" s="7" t="s">
        <v>107</v>
      </c>
      <c r="B198" t="s">
        <v>24</v>
      </c>
      <c r="C198" t="s">
        <v>8</v>
      </c>
      <c r="D198" t="s">
        <v>9</v>
      </c>
      <c r="E198" s="1">
        <v>0.34123410886236499</v>
      </c>
      <c r="F198" s="1">
        <v>0.12589773693369599</v>
      </c>
      <c r="G198" s="1">
        <v>0.82113490861717098</v>
      </c>
      <c r="H198" s="1">
        <v>0.385537747315159</v>
      </c>
      <c r="I198" s="1">
        <v>1.16236901747954</v>
      </c>
      <c r="J198" s="50">
        <v>0.51143548424885399</v>
      </c>
      <c r="N198" s="21"/>
      <c r="R198" s="21"/>
    </row>
    <row r="199" spans="1:18">
      <c r="A199" s="7" t="s">
        <v>107</v>
      </c>
      <c r="B199" t="s">
        <v>24</v>
      </c>
      <c r="C199" t="s">
        <v>10</v>
      </c>
      <c r="D199" t="s">
        <v>11</v>
      </c>
      <c r="E199" s="1">
        <v>6.0039405134079502E-2</v>
      </c>
      <c r="F199" s="1">
        <v>4.2406761070475002E-2</v>
      </c>
      <c r="G199" s="1">
        <v>0.49504700617918102</v>
      </c>
      <c r="H199" s="1">
        <v>1.1303326500374899</v>
      </c>
      <c r="I199" s="1">
        <v>0.55508641131326097</v>
      </c>
      <c r="J199" s="50">
        <v>1.1727394111079601</v>
      </c>
      <c r="N199" s="21"/>
      <c r="R199" s="21"/>
    </row>
    <row r="200" spans="1:18">
      <c r="A200" s="7" t="s">
        <v>107</v>
      </c>
      <c r="B200" t="s">
        <v>24</v>
      </c>
      <c r="C200" t="s">
        <v>12</v>
      </c>
      <c r="D200" t="s">
        <v>13</v>
      </c>
      <c r="E200" s="1">
        <v>0.68363419428386796</v>
      </c>
      <c r="F200" s="1">
        <v>0.10331497504021001</v>
      </c>
      <c r="G200" s="1">
        <v>0.196766101716352</v>
      </c>
      <c r="H200" s="1">
        <v>3.5064280781611598E-2</v>
      </c>
      <c r="I200" s="1">
        <v>0.88040029600021996</v>
      </c>
      <c r="J200" s="50">
        <v>0.13837925582182101</v>
      </c>
      <c r="N200" s="21"/>
      <c r="R200" s="21"/>
    </row>
    <row r="201" spans="1:18">
      <c r="A201" s="7" t="s">
        <v>107</v>
      </c>
      <c r="B201" t="s">
        <v>24</v>
      </c>
      <c r="C201" t="s">
        <v>14</v>
      </c>
      <c r="D201" t="s">
        <v>15</v>
      </c>
      <c r="E201" s="1">
        <v>4.4032485072139298E-2</v>
      </c>
      <c r="F201" s="1">
        <v>4.6294123927532002E-2</v>
      </c>
      <c r="G201" s="1">
        <v>0.60605615096163101</v>
      </c>
      <c r="H201" s="1">
        <v>0.35865474888662202</v>
      </c>
      <c r="I201" s="1">
        <v>0.65008863603376998</v>
      </c>
      <c r="J201" s="50">
        <v>0.40494887281415398</v>
      </c>
      <c r="N201" s="21"/>
      <c r="R201" s="21"/>
    </row>
    <row r="202" spans="1:18">
      <c r="A202" s="7" t="s">
        <v>107</v>
      </c>
      <c r="B202" t="s">
        <v>24</v>
      </c>
      <c r="C202" t="s">
        <v>16</v>
      </c>
      <c r="D202" t="s">
        <v>17</v>
      </c>
      <c r="E202" s="1">
        <v>2.5195761207849201</v>
      </c>
      <c r="F202" s="1">
        <v>0.29204024792588801</v>
      </c>
      <c r="G202" s="1">
        <v>1.28139354126328</v>
      </c>
      <c r="H202" s="1">
        <v>0.13187214984052201</v>
      </c>
      <c r="I202" s="1">
        <v>3.8009696620481899</v>
      </c>
      <c r="J202" s="50">
        <v>0.42391239776640999</v>
      </c>
      <c r="N202" s="21"/>
      <c r="R202" s="21"/>
    </row>
    <row r="203" spans="1:18">
      <c r="A203" s="7" t="s">
        <v>107</v>
      </c>
      <c r="B203" t="s">
        <v>24</v>
      </c>
      <c r="C203" t="s">
        <v>18</v>
      </c>
      <c r="D203" t="s">
        <v>19</v>
      </c>
      <c r="E203" s="1">
        <v>6.7162847803004997</v>
      </c>
      <c r="F203" s="1">
        <v>0.41478243026162198</v>
      </c>
      <c r="G203" s="1">
        <v>0.98463691816230103</v>
      </c>
      <c r="H203" s="1">
        <v>0.15671486464958301</v>
      </c>
      <c r="I203" s="1">
        <v>7.7009216984627997</v>
      </c>
      <c r="J203" s="50">
        <v>0.57149729491120504</v>
      </c>
      <c r="N203" s="21"/>
      <c r="R203" s="21"/>
    </row>
    <row r="204" spans="1:18">
      <c r="A204" s="7" t="s">
        <v>107</v>
      </c>
      <c r="B204" t="s">
        <v>24</v>
      </c>
      <c r="C204" t="s">
        <v>20</v>
      </c>
      <c r="D204" t="s">
        <v>21</v>
      </c>
      <c r="E204" s="1">
        <v>1.22492699937286</v>
      </c>
      <c r="F204" s="1">
        <v>0.193914813836157</v>
      </c>
      <c r="G204" s="1">
        <v>0.91874652804629398</v>
      </c>
      <c r="H204" s="1">
        <v>0.18516232349233</v>
      </c>
      <c r="I204" s="1">
        <v>2.1436735274191498</v>
      </c>
      <c r="J204" s="50">
        <v>0.37907713732848702</v>
      </c>
      <c r="N204" s="21"/>
      <c r="R204" s="21"/>
    </row>
    <row r="205" spans="1:18">
      <c r="A205" s="7" t="s">
        <v>107</v>
      </c>
      <c r="B205" t="s">
        <v>24</v>
      </c>
      <c r="C205" t="s">
        <v>25</v>
      </c>
      <c r="D205" t="s">
        <v>26</v>
      </c>
      <c r="E205" s="1">
        <v>1.56167380834435E-2</v>
      </c>
      <c r="F205" s="1">
        <v>1.1316471377055301E-3</v>
      </c>
      <c r="G205" s="1">
        <v>0.12935448274731301</v>
      </c>
      <c r="H205" s="1">
        <v>5.4481008013480603E-2</v>
      </c>
      <c r="I205" s="1">
        <v>0.144971220830757</v>
      </c>
      <c r="J205" s="50">
        <v>5.5612655151186102E-2</v>
      </c>
      <c r="N205" s="21"/>
      <c r="R205" s="21"/>
    </row>
    <row r="206" spans="1:18">
      <c r="A206" s="7" t="s">
        <v>107</v>
      </c>
      <c r="B206" t="s">
        <v>24</v>
      </c>
      <c r="C206" t="s">
        <v>22</v>
      </c>
      <c r="D206" t="s">
        <v>23</v>
      </c>
      <c r="E206" s="1">
        <v>2.63457659142348</v>
      </c>
      <c r="F206" s="1">
        <v>0.11292821834427701</v>
      </c>
      <c r="G206" s="1">
        <v>0.13571574340196299</v>
      </c>
      <c r="H206" s="1">
        <v>4.8966704073448398E-3</v>
      </c>
      <c r="I206" s="1">
        <v>2.7702923348254398</v>
      </c>
      <c r="J206" s="50">
        <v>0.117824888751622</v>
      </c>
      <c r="N206" s="21"/>
      <c r="R206" s="21"/>
    </row>
    <row r="207" spans="1:18">
      <c r="A207" s="7" t="s">
        <v>108</v>
      </c>
      <c r="B207" t="s">
        <v>24</v>
      </c>
      <c r="C207" t="s">
        <v>2</v>
      </c>
      <c r="D207" t="s">
        <v>3</v>
      </c>
      <c r="E207" s="1">
        <v>0.33564552938498199</v>
      </c>
      <c r="F207" s="1">
        <v>0.37804515054662602</v>
      </c>
      <c r="G207" s="1">
        <v>0.38242782161995997</v>
      </c>
      <c r="H207" s="1">
        <v>0.33243529935720501</v>
      </c>
      <c r="I207" s="1">
        <v>0.71807335100494196</v>
      </c>
      <c r="J207" s="50">
        <v>0.71048044990383197</v>
      </c>
      <c r="N207" s="21"/>
      <c r="R207" s="21"/>
    </row>
    <row r="208" spans="1:18">
      <c r="A208" s="7" t="s">
        <v>108</v>
      </c>
      <c r="B208" t="s">
        <v>24</v>
      </c>
      <c r="C208" t="s">
        <v>4</v>
      </c>
      <c r="D208" t="s">
        <v>5</v>
      </c>
      <c r="E208" s="1">
        <v>2.9856933985101001E-3</v>
      </c>
      <c r="F208" s="1">
        <v>0.159448654478441</v>
      </c>
      <c r="G208" s="1">
        <v>3.3731402258421598E-4</v>
      </c>
      <c r="H208" s="1">
        <v>1.7938297931424901E-3</v>
      </c>
      <c r="I208" s="1">
        <v>3.3230074210943198E-3</v>
      </c>
      <c r="J208" s="50">
        <v>0.161242484271583</v>
      </c>
      <c r="N208" s="21"/>
      <c r="R208" s="21"/>
    </row>
    <row r="209" spans="1:18">
      <c r="A209" s="7" t="s">
        <v>108</v>
      </c>
      <c r="B209" t="s">
        <v>24</v>
      </c>
      <c r="C209" t="s">
        <v>6</v>
      </c>
      <c r="D209" t="s">
        <v>7</v>
      </c>
      <c r="E209" s="1">
        <v>5.7878660249701503E-4</v>
      </c>
      <c r="F209" s="1">
        <v>1.2842206499711201E-3</v>
      </c>
      <c r="G209" s="1">
        <v>2.0976474486939099E-2</v>
      </c>
      <c r="H209" s="1">
        <v>4.1485810976403997E-2</v>
      </c>
      <c r="I209" s="1">
        <v>2.15552610894361E-2</v>
      </c>
      <c r="J209" s="50">
        <v>4.2770031626375098E-2</v>
      </c>
      <c r="N209" s="21"/>
      <c r="R209" s="21"/>
    </row>
    <row r="210" spans="1:18">
      <c r="A210" s="7" t="s">
        <v>108</v>
      </c>
      <c r="B210" t="s">
        <v>24</v>
      </c>
      <c r="C210" t="s">
        <v>8</v>
      </c>
      <c r="D210" t="s">
        <v>9</v>
      </c>
      <c r="E210" s="1">
        <v>1.1192005623925301</v>
      </c>
      <c r="F210" s="1">
        <v>0.41379698829109401</v>
      </c>
      <c r="G210" s="1">
        <v>2.3065574162821698</v>
      </c>
      <c r="H210" s="1">
        <v>1.06270033964043</v>
      </c>
      <c r="I210" s="1">
        <v>3.4257579786746999</v>
      </c>
      <c r="J210" s="50">
        <v>1.4764973279315201</v>
      </c>
      <c r="N210" s="21"/>
      <c r="R210" s="21"/>
    </row>
    <row r="211" spans="1:18">
      <c r="A211" s="7" t="s">
        <v>108</v>
      </c>
      <c r="B211" t="s">
        <v>24</v>
      </c>
      <c r="C211" t="s">
        <v>10</v>
      </c>
      <c r="D211" t="s">
        <v>11</v>
      </c>
      <c r="E211" s="1">
        <v>0.201785270636371</v>
      </c>
      <c r="F211" s="1">
        <v>0.16165120391026599</v>
      </c>
      <c r="G211" s="1">
        <v>1.30824076010014</v>
      </c>
      <c r="H211" s="1">
        <v>2.3413606029373599</v>
      </c>
      <c r="I211" s="1">
        <v>1.5100260307365101</v>
      </c>
      <c r="J211" s="50">
        <v>2.5030118068476299</v>
      </c>
      <c r="N211" s="21"/>
      <c r="R211" s="21"/>
    </row>
    <row r="212" spans="1:18">
      <c r="A212" s="7" t="s">
        <v>108</v>
      </c>
      <c r="B212" t="s">
        <v>24</v>
      </c>
      <c r="C212" t="s">
        <v>12</v>
      </c>
      <c r="D212" t="s">
        <v>13</v>
      </c>
      <c r="E212" s="1">
        <v>1.94316779352807</v>
      </c>
      <c r="F212" s="1">
        <v>0.29319292481264098</v>
      </c>
      <c r="G212" s="1">
        <v>2.1093986226066002</v>
      </c>
      <c r="H212" s="1">
        <v>0.37518075986453198</v>
      </c>
      <c r="I212" s="1">
        <v>4.0525664161346802</v>
      </c>
      <c r="J212" s="50">
        <v>0.66837368467717295</v>
      </c>
      <c r="N212" s="21"/>
      <c r="R212" s="21"/>
    </row>
    <row r="213" spans="1:18">
      <c r="A213" s="7" t="s">
        <v>108</v>
      </c>
      <c r="B213" t="s">
        <v>24</v>
      </c>
      <c r="C213" t="s">
        <v>14</v>
      </c>
      <c r="D213" t="s">
        <v>15</v>
      </c>
      <c r="E213" s="1">
        <v>0.104381971658076</v>
      </c>
      <c r="F213" s="1">
        <v>0.11046633652256101</v>
      </c>
      <c r="G213" s="1">
        <v>1.0602337124743699</v>
      </c>
      <c r="H213" s="1">
        <v>0.62578902773339995</v>
      </c>
      <c r="I213" s="1">
        <v>1.16461568413245</v>
      </c>
      <c r="J213" s="50">
        <v>0.73625536425596105</v>
      </c>
      <c r="N213" s="21"/>
      <c r="R213" s="21"/>
    </row>
    <row r="214" spans="1:18">
      <c r="A214" s="7" t="s">
        <v>108</v>
      </c>
      <c r="B214" t="s">
        <v>24</v>
      </c>
      <c r="C214" t="s">
        <v>16</v>
      </c>
      <c r="D214" t="s">
        <v>17</v>
      </c>
      <c r="E214" s="1">
        <v>6.7275139355611904</v>
      </c>
      <c r="F214" s="1">
        <v>0.780721958706589</v>
      </c>
      <c r="G214" s="1">
        <v>4.10781105064369</v>
      </c>
      <c r="H214" s="1">
        <v>0.54521168452540503</v>
      </c>
      <c r="I214" s="1">
        <v>10.835324986204901</v>
      </c>
      <c r="J214" s="50">
        <v>1.3259336432319899</v>
      </c>
      <c r="N214" s="21"/>
      <c r="R214" s="21"/>
    </row>
    <row r="215" spans="1:18">
      <c r="A215" s="7" t="s">
        <v>108</v>
      </c>
      <c r="B215" t="s">
        <v>24</v>
      </c>
      <c r="C215" t="s">
        <v>18</v>
      </c>
      <c r="D215" t="s">
        <v>19</v>
      </c>
      <c r="E215" s="1">
        <v>30.596852904196599</v>
      </c>
      <c r="F215" s="1">
        <v>1.8844036267439901</v>
      </c>
      <c r="G215" s="1">
        <v>6.9701342493100498</v>
      </c>
      <c r="H215" s="1">
        <v>1.10674740991534</v>
      </c>
      <c r="I215" s="1">
        <v>37.566987153506602</v>
      </c>
      <c r="J215" s="50">
        <v>2.9911510366593301</v>
      </c>
      <c r="N215" s="21"/>
      <c r="R215" s="21"/>
    </row>
    <row r="216" spans="1:18">
      <c r="A216" s="7" t="s">
        <v>108</v>
      </c>
      <c r="B216" t="s">
        <v>24</v>
      </c>
      <c r="C216" t="s">
        <v>20</v>
      </c>
      <c r="D216" t="s">
        <v>21</v>
      </c>
      <c r="E216" s="1">
        <v>1.5967636238454099</v>
      </c>
      <c r="F216" s="1">
        <v>0.25278725691459403</v>
      </c>
      <c r="G216" s="1">
        <v>0.69326588144356605</v>
      </c>
      <c r="H216" s="1">
        <v>0.13973945672047</v>
      </c>
      <c r="I216" s="1">
        <v>2.2900295052889801</v>
      </c>
      <c r="J216" s="50">
        <v>0.39252671363506397</v>
      </c>
      <c r="N216" s="21"/>
      <c r="R216" s="21"/>
    </row>
    <row r="217" spans="1:18">
      <c r="A217" s="7" t="s">
        <v>108</v>
      </c>
      <c r="B217" t="s">
        <v>24</v>
      </c>
      <c r="C217" t="s">
        <v>25</v>
      </c>
      <c r="D217" t="s">
        <v>26</v>
      </c>
      <c r="E217" s="1">
        <v>7.05546416204751E-3</v>
      </c>
      <c r="F217" s="1">
        <v>5.1003091419769104E-4</v>
      </c>
      <c r="G217" s="1">
        <v>5.8358703178599702E-2</v>
      </c>
      <c r="H217" s="1">
        <v>2.5572362836742399E-2</v>
      </c>
      <c r="I217" s="1">
        <v>6.5414167340647297E-2</v>
      </c>
      <c r="J217" s="50">
        <v>2.6082393750940101E-2</v>
      </c>
      <c r="N217" s="21"/>
      <c r="R217" s="21"/>
    </row>
    <row r="218" spans="1:18">
      <c r="A218" s="7" t="s">
        <v>108</v>
      </c>
      <c r="B218" t="s">
        <v>24</v>
      </c>
      <c r="C218" t="s">
        <v>22</v>
      </c>
      <c r="D218" t="s">
        <v>23</v>
      </c>
      <c r="E218" s="1">
        <v>5.5078835458415103</v>
      </c>
      <c r="F218" s="1">
        <v>0.23604134593328999</v>
      </c>
      <c r="G218" s="1">
        <v>0.502545968461235</v>
      </c>
      <c r="H218" s="1">
        <v>1.8055729798843501E-2</v>
      </c>
      <c r="I218" s="1">
        <v>6.01042951430275</v>
      </c>
      <c r="J218" s="50">
        <v>0.25409707573213303</v>
      </c>
      <c r="N218" s="21"/>
      <c r="R218" s="21"/>
    </row>
    <row r="219" spans="1:18">
      <c r="A219" s="7" t="s">
        <v>109</v>
      </c>
      <c r="B219" t="s">
        <v>24</v>
      </c>
      <c r="C219" t="s">
        <v>2</v>
      </c>
      <c r="D219" t="s">
        <v>3</v>
      </c>
      <c r="E219" s="1">
        <v>0.10749419624666801</v>
      </c>
      <c r="F219" s="1">
        <v>0.119939422254891</v>
      </c>
      <c r="G219" s="1">
        <v>0.14880388881494799</v>
      </c>
      <c r="H219" s="1">
        <v>0.11175563897308199</v>
      </c>
      <c r="I219" s="1">
        <v>0.256298085061615</v>
      </c>
      <c r="J219" s="50">
        <v>0.23169506122797301</v>
      </c>
      <c r="N219" s="21"/>
      <c r="R219" s="21"/>
    </row>
    <row r="220" spans="1:18">
      <c r="A220" s="7" t="s">
        <v>109</v>
      </c>
      <c r="B220" t="s">
        <v>24</v>
      </c>
      <c r="C220" t="s">
        <v>4</v>
      </c>
      <c r="D220" t="s">
        <v>5</v>
      </c>
      <c r="E220" s="1">
        <v>6.1954234920520203E-4</v>
      </c>
      <c r="F220" s="1">
        <v>3.0817936306526302E-2</v>
      </c>
      <c r="G220" s="1">
        <v>1.3016583134517801E-6</v>
      </c>
      <c r="H220" s="1">
        <v>3.6486180002791399E-6</v>
      </c>
      <c r="I220" s="1">
        <v>6.2084400751865395E-4</v>
      </c>
      <c r="J220" s="50">
        <v>3.08215849245266E-2</v>
      </c>
      <c r="N220" s="21"/>
      <c r="R220" s="21"/>
    </row>
    <row r="221" spans="1:18">
      <c r="A221" s="7" t="s">
        <v>109</v>
      </c>
      <c r="B221" t="s">
        <v>24</v>
      </c>
      <c r="C221" t="s">
        <v>6</v>
      </c>
      <c r="D221" t="s">
        <v>7</v>
      </c>
      <c r="E221" s="1">
        <v>1.4537224168867101E-4</v>
      </c>
      <c r="F221" s="1">
        <v>3.2150667025760099E-4</v>
      </c>
      <c r="G221" s="1">
        <v>1.2062838294357E-4</v>
      </c>
      <c r="H221" s="1">
        <v>2.6747497582543502E-4</v>
      </c>
      <c r="I221" s="1">
        <v>2.6600062463224102E-4</v>
      </c>
      <c r="J221" s="50">
        <v>5.8898164608303595E-4</v>
      </c>
      <c r="N221" s="21"/>
      <c r="R221" s="21"/>
    </row>
    <row r="222" spans="1:18">
      <c r="A222" s="7" t="s">
        <v>109</v>
      </c>
      <c r="B222" t="s">
        <v>24</v>
      </c>
      <c r="C222" t="s">
        <v>8</v>
      </c>
      <c r="D222" t="s">
        <v>9</v>
      </c>
      <c r="E222" s="1">
        <v>0.54507568545309104</v>
      </c>
      <c r="F222" s="1">
        <v>0.20069362449647499</v>
      </c>
      <c r="G222" s="1">
        <v>1.23198564316337</v>
      </c>
      <c r="H222" s="1">
        <v>0.50096096308026505</v>
      </c>
      <c r="I222" s="1">
        <v>1.77706132861646</v>
      </c>
      <c r="J222" s="50">
        <v>0.70165458757674004</v>
      </c>
      <c r="N222" s="21"/>
      <c r="R222" s="21"/>
    </row>
    <row r="223" spans="1:18">
      <c r="A223" s="7" t="s">
        <v>109</v>
      </c>
      <c r="B223" t="s">
        <v>24</v>
      </c>
      <c r="C223" t="s">
        <v>10</v>
      </c>
      <c r="D223" t="s">
        <v>11</v>
      </c>
      <c r="E223" s="1">
        <v>6.6959863756865204E-2</v>
      </c>
      <c r="F223" s="1">
        <v>5.9254440829327001E-2</v>
      </c>
      <c r="G223" s="1">
        <v>0.63149915786589095</v>
      </c>
      <c r="H223" s="1">
        <v>1.20662050028742</v>
      </c>
      <c r="I223" s="1">
        <v>0.69845902162275597</v>
      </c>
      <c r="J223" s="50">
        <v>1.26587494111674</v>
      </c>
      <c r="N223" s="21"/>
      <c r="R223" s="21"/>
    </row>
    <row r="224" spans="1:18">
      <c r="A224" s="7" t="s">
        <v>109</v>
      </c>
      <c r="B224" t="s">
        <v>24</v>
      </c>
      <c r="C224" t="s">
        <v>12</v>
      </c>
      <c r="D224" t="s">
        <v>13</v>
      </c>
      <c r="E224" s="1">
        <v>0.671515923770996</v>
      </c>
      <c r="F224" s="1">
        <v>0.102101161177518</v>
      </c>
      <c r="G224" s="1">
        <v>0.89140355425246398</v>
      </c>
      <c r="H224" s="1">
        <v>0.15770264851652699</v>
      </c>
      <c r="I224" s="1">
        <v>1.5629194780234601</v>
      </c>
      <c r="J224" s="50">
        <v>0.25980380969404498</v>
      </c>
      <c r="N224" s="21"/>
      <c r="R224" s="21"/>
    </row>
    <row r="225" spans="1:18">
      <c r="A225" s="7" t="s">
        <v>109</v>
      </c>
      <c r="B225" t="s">
        <v>24</v>
      </c>
      <c r="C225" t="s">
        <v>14</v>
      </c>
      <c r="D225" t="s">
        <v>15</v>
      </c>
      <c r="E225" s="1">
        <v>4.8353994294276802E-2</v>
      </c>
      <c r="F225" s="1">
        <v>5.0801058796134203E-2</v>
      </c>
      <c r="G225" s="1">
        <v>0.21982900219183499</v>
      </c>
      <c r="H225" s="1">
        <v>0.12608016370893799</v>
      </c>
      <c r="I225" s="1">
        <v>0.26818299648611199</v>
      </c>
      <c r="J225" s="50">
        <v>0.17688122250507199</v>
      </c>
      <c r="N225" s="21"/>
      <c r="R225" s="21"/>
    </row>
    <row r="226" spans="1:18">
      <c r="A226" s="7" t="s">
        <v>109</v>
      </c>
      <c r="B226" t="s">
        <v>24</v>
      </c>
      <c r="C226" t="s">
        <v>16</v>
      </c>
      <c r="D226" t="s">
        <v>17</v>
      </c>
      <c r="E226" s="1">
        <v>2.2837736772543802</v>
      </c>
      <c r="F226" s="1">
        <v>0.287551806858031</v>
      </c>
      <c r="G226" s="1">
        <v>1.61913991701197</v>
      </c>
      <c r="H226" s="1">
        <v>0.23696745744248399</v>
      </c>
      <c r="I226" s="1">
        <v>3.90291359426636</v>
      </c>
      <c r="J226" s="50">
        <v>0.52451926430051499</v>
      </c>
      <c r="N226" s="21"/>
      <c r="R226" s="21"/>
    </row>
    <row r="227" spans="1:18">
      <c r="A227" s="7" t="s">
        <v>109</v>
      </c>
      <c r="B227" t="s">
        <v>24</v>
      </c>
      <c r="C227" t="s">
        <v>18</v>
      </c>
      <c r="D227" t="s">
        <v>19</v>
      </c>
      <c r="E227" s="1">
        <v>8.7662603634235499</v>
      </c>
      <c r="F227" s="1">
        <v>0.53837166882412701</v>
      </c>
      <c r="G227" s="1">
        <v>1.9187723551859801</v>
      </c>
      <c r="H227" s="1">
        <v>0.30422019043851201</v>
      </c>
      <c r="I227" s="1">
        <v>10.6850327186095</v>
      </c>
      <c r="J227" s="50">
        <v>0.84259185926263902</v>
      </c>
      <c r="N227" s="21"/>
      <c r="R227" s="21"/>
    </row>
    <row r="228" spans="1:18">
      <c r="A228" s="7" t="s">
        <v>109</v>
      </c>
      <c r="B228" t="s">
        <v>24</v>
      </c>
      <c r="C228" t="s">
        <v>20</v>
      </c>
      <c r="D228" t="s">
        <v>21</v>
      </c>
      <c r="E228" s="1">
        <v>1.6137654416087901</v>
      </c>
      <c r="F228" s="1">
        <v>0.25599397076805103</v>
      </c>
      <c r="G228" s="1">
        <v>1.06409390264173</v>
      </c>
      <c r="H228" s="1">
        <v>0.21458071697786399</v>
      </c>
      <c r="I228" s="1">
        <v>2.6778593442505199</v>
      </c>
      <c r="J228" s="50">
        <v>0.47057468774591499</v>
      </c>
      <c r="N228" s="21"/>
      <c r="R228" s="21"/>
    </row>
    <row r="229" spans="1:18">
      <c r="A229" s="7" t="s">
        <v>109</v>
      </c>
      <c r="B229" t="s">
        <v>24</v>
      </c>
      <c r="C229" t="s">
        <v>25</v>
      </c>
      <c r="D229" t="s">
        <v>26</v>
      </c>
      <c r="E229" s="1">
        <v>5.1393121636624396E-4</v>
      </c>
      <c r="F229" s="1">
        <v>3.82076828548666E-5</v>
      </c>
      <c r="G229" s="1">
        <v>1.94148069207257E-4</v>
      </c>
      <c r="H229" s="1">
        <v>2.1397185183986701E-5</v>
      </c>
      <c r="I229" s="1">
        <v>7.0807928557350096E-4</v>
      </c>
      <c r="J229" s="50">
        <v>5.9604868038853301E-5</v>
      </c>
      <c r="N229" s="21"/>
      <c r="R229" s="21"/>
    </row>
    <row r="230" spans="1:18">
      <c r="A230" s="7" t="s">
        <v>109</v>
      </c>
      <c r="B230" t="s">
        <v>24</v>
      </c>
      <c r="C230" t="s">
        <v>22</v>
      </c>
      <c r="D230" t="s">
        <v>23</v>
      </c>
      <c r="E230" s="1">
        <v>1.6123069175418601</v>
      </c>
      <c r="F230" s="1">
        <v>6.9247687691411999E-2</v>
      </c>
      <c r="G230" s="1">
        <v>8.9981173913397897E-2</v>
      </c>
      <c r="H230" s="1">
        <v>3.2452884672330299E-3</v>
      </c>
      <c r="I230" s="1">
        <v>1.7022880914552601</v>
      </c>
      <c r="J230" s="50">
        <v>7.2492976158645001E-2</v>
      </c>
      <c r="N230" s="21"/>
      <c r="R230" s="21"/>
    </row>
    <row r="231" spans="1:18">
      <c r="A231" s="7" t="s">
        <v>110</v>
      </c>
      <c r="B231" t="s">
        <v>24</v>
      </c>
      <c r="C231" t="s">
        <v>2</v>
      </c>
      <c r="D231" t="s">
        <v>3</v>
      </c>
      <c r="E231" s="1">
        <v>2.0943620762914601</v>
      </c>
      <c r="F231" s="1">
        <v>2.3560444062790502</v>
      </c>
      <c r="G231" s="1">
        <v>3.3866310737883198</v>
      </c>
      <c r="H231" s="1">
        <v>3.8082800206956602</v>
      </c>
      <c r="I231" s="1">
        <v>5.4809931500797804</v>
      </c>
      <c r="J231" s="50">
        <v>6.1643244269747104</v>
      </c>
      <c r="N231" s="21"/>
      <c r="R231" s="21"/>
    </row>
    <row r="232" spans="1:18">
      <c r="A232" s="7" t="s">
        <v>110</v>
      </c>
      <c r="B232" t="s">
        <v>24</v>
      </c>
      <c r="C232" t="s">
        <v>4</v>
      </c>
      <c r="D232" t="s">
        <v>5</v>
      </c>
      <c r="E232" s="1">
        <v>1.10893529081899E-2</v>
      </c>
      <c r="F232" s="1">
        <v>0.37982278295486799</v>
      </c>
      <c r="G232" s="1">
        <v>1.59690573226044E-2</v>
      </c>
      <c r="H232" s="1">
        <v>0.14434355328397999</v>
      </c>
      <c r="I232" s="1">
        <v>2.7058410230794298E-2</v>
      </c>
      <c r="J232" s="50">
        <v>0.52416633623884801</v>
      </c>
      <c r="N232" s="21"/>
      <c r="R232" s="21"/>
    </row>
    <row r="233" spans="1:18">
      <c r="A233" s="7" t="s">
        <v>110</v>
      </c>
      <c r="B233" t="s">
        <v>24</v>
      </c>
      <c r="C233" t="s">
        <v>6</v>
      </c>
      <c r="D233" t="s">
        <v>7</v>
      </c>
      <c r="E233" s="1">
        <v>1.8151716143813001E-2</v>
      </c>
      <c r="F233" s="1">
        <v>3.9016204805225899E-2</v>
      </c>
      <c r="G233" s="1">
        <v>8.3719025323275709</v>
      </c>
      <c r="H233" s="1">
        <v>18.566898175672399</v>
      </c>
      <c r="I233" s="1">
        <v>8.3900542484713796</v>
      </c>
      <c r="J233" s="50">
        <v>18.6059143804776</v>
      </c>
      <c r="N233" s="21"/>
      <c r="R233" s="21"/>
    </row>
    <row r="234" spans="1:18">
      <c r="A234" s="7" t="s">
        <v>110</v>
      </c>
      <c r="B234" t="s">
        <v>24</v>
      </c>
      <c r="C234" t="s">
        <v>8</v>
      </c>
      <c r="D234" t="s">
        <v>9</v>
      </c>
      <c r="E234" s="1">
        <v>5.5738558116547496</v>
      </c>
      <c r="F234" s="1">
        <v>2.0642198575883501</v>
      </c>
      <c r="G234" s="1">
        <v>17.877448126514999</v>
      </c>
      <c r="H234" s="1">
        <v>7.81533241010629</v>
      </c>
      <c r="I234" s="1">
        <v>23.451303938169801</v>
      </c>
      <c r="J234" s="50">
        <v>9.8795522676946401</v>
      </c>
      <c r="N234" s="21"/>
      <c r="R234" s="21"/>
    </row>
    <row r="235" spans="1:18">
      <c r="A235" s="7" t="s">
        <v>110</v>
      </c>
      <c r="B235" t="s">
        <v>24</v>
      </c>
      <c r="C235" t="s">
        <v>10</v>
      </c>
      <c r="D235" t="s">
        <v>11</v>
      </c>
      <c r="E235" s="1">
        <v>1.1468091393950499</v>
      </c>
      <c r="F235" s="1">
        <v>0.88646309963584702</v>
      </c>
      <c r="G235" s="1">
        <v>4.4168406514299097</v>
      </c>
      <c r="H235" s="1">
        <v>4.0475827626506504</v>
      </c>
      <c r="I235" s="1">
        <v>5.56364979082496</v>
      </c>
      <c r="J235" s="50">
        <v>4.9340458622864896</v>
      </c>
      <c r="N235" s="21"/>
      <c r="R235" s="21"/>
    </row>
    <row r="236" spans="1:18">
      <c r="A236" s="7" t="s">
        <v>110</v>
      </c>
      <c r="B236" t="s">
        <v>24</v>
      </c>
      <c r="C236" t="s">
        <v>12</v>
      </c>
      <c r="D236" t="s">
        <v>13</v>
      </c>
      <c r="E236" s="1">
        <v>12.274902454511199</v>
      </c>
      <c r="F236" s="1">
        <v>1.8731397950383899</v>
      </c>
      <c r="G236" s="1">
        <v>1.8165493913872599</v>
      </c>
      <c r="H236" s="1">
        <v>0.323379479986871</v>
      </c>
      <c r="I236" s="1">
        <v>14.091451845898501</v>
      </c>
      <c r="J236" s="50">
        <v>2.19651927502527</v>
      </c>
      <c r="N236" s="21"/>
      <c r="R236" s="21"/>
    </row>
    <row r="237" spans="1:18">
      <c r="A237" s="7" t="s">
        <v>110</v>
      </c>
      <c r="B237" t="s">
        <v>24</v>
      </c>
      <c r="C237" t="s">
        <v>14</v>
      </c>
      <c r="D237" t="s">
        <v>15</v>
      </c>
      <c r="E237" s="1">
        <v>0.67096431152596803</v>
      </c>
      <c r="F237" s="1">
        <v>0.70512425198278095</v>
      </c>
      <c r="G237" s="1">
        <v>11.2697160165737</v>
      </c>
      <c r="H237" s="1">
        <v>6.6109305860035796</v>
      </c>
      <c r="I237" s="1">
        <v>11.940680328099599</v>
      </c>
      <c r="J237" s="50">
        <v>7.3160548379863704</v>
      </c>
      <c r="N237" s="21"/>
      <c r="R237" s="21"/>
    </row>
    <row r="238" spans="1:18">
      <c r="A238" s="7" t="s">
        <v>110</v>
      </c>
      <c r="B238" t="s">
        <v>24</v>
      </c>
      <c r="C238" t="s">
        <v>16</v>
      </c>
      <c r="D238" t="s">
        <v>17</v>
      </c>
      <c r="E238" s="1">
        <v>40.6754118276979</v>
      </c>
      <c r="F238" s="1">
        <v>4.5907286497516404</v>
      </c>
      <c r="G238" s="1">
        <v>19.938512180992799</v>
      </c>
      <c r="H238" s="1">
        <v>3.2637445976291302</v>
      </c>
      <c r="I238" s="1">
        <v>60.613924008690802</v>
      </c>
      <c r="J238" s="50">
        <v>7.8544732473807803</v>
      </c>
      <c r="N238" s="21"/>
      <c r="R238" s="21"/>
    </row>
    <row r="239" spans="1:18">
      <c r="A239" s="7" t="s">
        <v>110</v>
      </c>
      <c r="B239" t="s">
        <v>24</v>
      </c>
      <c r="C239" t="s">
        <v>18</v>
      </c>
      <c r="D239" t="s">
        <v>19</v>
      </c>
      <c r="E239" s="1">
        <v>134.55590554154301</v>
      </c>
      <c r="F239" s="1">
        <v>8.2648124429138807</v>
      </c>
      <c r="G239" s="1">
        <v>31.700973898495999</v>
      </c>
      <c r="H239" s="1">
        <v>5.0922773063190601</v>
      </c>
      <c r="I239" s="1">
        <v>166.256879440039</v>
      </c>
      <c r="J239" s="50">
        <v>13.3570897492329</v>
      </c>
      <c r="N239" s="21"/>
      <c r="R239" s="21"/>
    </row>
    <row r="240" spans="1:18">
      <c r="A240" s="7" t="s">
        <v>110</v>
      </c>
      <c r="B240" t="s">
        <v>24</v>
      </c>
      <c r="C240" t="s">
        <v>20</v>
      </c>
      <c r="D240" t="s">
        <v>21</v>
      </c>
      <c r="E240" s="1">
        <v>11.344310643771999</v>
      </c>
      <c r="F240" s="1">
        <v>1.80166274711637</v>
      </c>
      <c r="G240" s="1">
        <v>4.04873353647175</v>
      </c>
      <c r="H240" s="1">
        <v>0.81685137333221702</v>
      </c>
      <c r="I240" s="1">
        <v>15.393044180243701</v>
      </c>
      <c r="J240" s="50">
        <v>2.61851412044859</v>
      </c>
      <c r="N240" s="21"/>
      <c r="R240" s="21"/>
    </row>
    <row r="241" spans="1:18">
      <c r="A241" s="7" t="s">
        <v>110</v>
      </c>
      <c r="B241" t="s">
        <v>24</v>
      </c>
      <c r="C241" t="s">
        <v>25</v>
      </c>
      <c r="D241" t="s">
        <v>26</v>
      </c>
      <c r="E241" s="1">
        <v>1.9516025918650801E-2</v>
      </c>
      <c r="F241" s="1">
        <v>1.4012447458049799E-3</v>
      </c>
      <c r="G241" s="1">
        <v>5.37401859952494E-2</v>
      </c>
      <c r="H241" s="1">
        <v>2.2339590766146399E-2</v>
      </c>
      <c r="I241" s="1">
        <v>7.3256211913900193E-2</v>
      </c>
      <c r="J241" s="50">
        <v>2.37408355119514E-2</v>
      </c>
      <c r="N241" s="21"/>
      <c r="R241" s="21"/>
    </row>
    <row r="242" spans="1:18">
      <c r="A242" s="7" t="s">
        <v>110</v>
      </c>
      <c r="B242" t="s">
        <v>24</v>
      </c>
      <c r="C242" t="s">
        <v>22</v>
      </c>
      <c r="D242" t="s">
        <v>23</v>
      </c>
      <c r="E242" s="1">
        <v>47.406547161257699</v>
      </c>
      <c r="F242" s="1">
        <v>2.0497475235624099</v>
      </c>
      <c r="G242" s="1">
        <v>5.0509796750080698</v>
      </c>
      <c r="H242" s="1">
        <v>0.182944014567163</v>
      </c>
      <c r="I242" s="1">
        <v>52.457526836265799</v>
      </c>
      <c r="J242" s="50">
        <v>2.2326915381295702</v>
      </c>
      <c r="N242" s="21"/>
      <c r="R242" s="21"/>
    </row>
    <row r="243" spans="1:18">
      <c r="A243" s="7" t="s">
        <v>111</v>
      </c>
      <c r="B243" t="s">
        <v>24</v>
      </c>
      <c r="C243" t="s">
        <v>2</v>
      </c>
      <c r="D243" t="s">
        <v>3</v>
      </c>
      <c r="E243" s="1">
        <v>0.489559028779257</v>
      </c>
      <c r="F243" s="1">
        <v>0.55854748864349801</v>
      </c>
      <c r="G243" s="1">
        <v>0.73924061716379397</v>
      </c>
      <c r="H243" s="1">
        <v>0.78938851711326097</v>
      </c>
      <c r="I243" s="1">
        <v>1.2287996459430499</v>
      </c>
      <c r="J243" s="50">
        <v>1.34793600575676</v>
      </c>
      <c r="N243" s="21"/>
      <c r="R243" s="21"/>
    </row>
    <row r="244" spans="1:18">
      <c r="A244" s="7" t="s">
        <v>111</v>
      </c>
      <c r="B244" t="s">
        <v>24</v>
      </c>
      <c r="C244" t="s">
        <v>4</v>
      </c>
      <c r="D244" t="s">
        <v>5</v>
      </c>
      <c r="E244" s="1">
        <v>3.9235484080578798E-3</v>
      </c>
      <c r="F244" s="1">
        <v>0.17414121168901101</v>
      </c>
      <c r="G244" s="1">
        <v>4.7211427666755601E-3</v>
      </c>
      <c r="H244" s="1">
        <v>2.5323670475168002E-2</v>
      </c>
      <c r="I244" s="1">
        <v>8.6446911747334407E-3</v>
      </c>
      <c r="J244" s="50">
        <v>0.19946488216417901</v>
      </c>
      <c r="N244" s="21"/>
      <c r="R244" s="21"/>
    </row>
    <row r="245" spans="1:18">
      <c r="A245" s="7" t="s">
        <v>111</v>
      </c>
      <c r="B245" t="s">
        <v>24</v>
      </c>
      <c r="C245" t="s">
        <v>6</v>
      </c>
      <c r="D245" t="s">
        <v>7</v>
      </c>
      <c r="E245" s="1">
        <v>6.2927989714002303E-4</v>
      </c>
      <c r="F245" s="1">
        <v>1.4010241893000399E-3</v>
      </c>
      <c r="G245" s="1">
        <v>0.124396758755441</v>
      </c>
      <c r="H245" s="1">
        <v>0.27590872824622698</v>
      </c>
      <c r="I245" s="1">
        <v>0.125026038652581</v>
      </c>
      <c r="J245" s="50">
        <v>0.27730975243552702</v>
      </c>
      <c r="N245" s="21"/>
      <c r="R245" s="21"/>
    </row>
    <row r="246" spans="1:18">
      <c r="A246" s="7" t="s">
        <v>111</v>
      </c>
      <c r="B246" t="s">
        <v>24</v>
      </c>
      <c r="C246" t="s">
        <v>8</v>
      </c>
      <c r="D246" t="s">
        <v>9</v>
      </c>
      <c r="E246" s="1">
        <v>1.3489065260326001</v>
      </c>
      <c r="F246" s="1">
        <v>0.50192287130943403</v>
      </c>
      <c r="G246" s="1">
        <v>6.3611877432991299</v>
      </c>
      <c r="H246" s="1">
        <v>2.9616833486432501</v>
      </c>
      <c r="I246" s="1">
        <v>7.71009426933173</v>
      </c>
      <c r="J246" s="50">
        <v>3.46360621995268</v>
      </c>
      <c r="N246" s="21"/>
      <c r="R246" s="21"/>
    </row>
    <row r="247" spans="1:18">
      <c r="A247" s="7" t="s">
        <v>111</v>
      </c>
      <c r="B247" t="s">
        <v>24</v>
      </c>
      <c r="C247" t="s">
        <v>10</v>
      </c>
      <c r="D247" t="s">
        <v>11</v>
      </c>
      <c r="E247" s="1">
        <v>0.29171517983878797</v>
      </c>
      <c r="F247" s="1">
        <v>0.243178902043756</v>
      </c>
      <c r="G247" s="1">
        <v>1.53119080498888</v>
      </c>
      <c r="H247" s="1">
        <v>1.94546028839479</v>
      </c>
      <c r="I247" s="1">
        <v>1.8229059848276701</v>
      </c>
      <c r="J247" s="50">
        <v>2.18863919043855</v>
      </c>
      <c r="N247" s="21"/>
      <c r="R247" s="21"/>
    </row>
    <row r="248" spans="1:18">
      <c r="A248" s="7" t="s">
        <v>111</v>
      </c>
      <c r="B248" t="s">
        <v>24</v>
      </c>
      <c r="C248" t="s">
        <v>12</v>
      </c>
      <c r="D248" t="s">
        <v>13</v>
      </c>
      <c r="E248" s="1">
        <v>2.8922384407064698</v>
      </c>
      <c r="F248" s="1">
        <v>0.44227691900627097</v>
      </c>
      <c r="G248" s="1">
        <v>0.58226577917553601</v>
      </c>
      <c r="H248" s="1">
        <v>0.10339962850876</v>
      </c>
      <c r="I248" s="1">
        <v>3.47450421988201</v>
      </c>
      <c r="J248" s="50">
        <v>0.54567654751503103</v>
      </c>
      <c r="N248" s="21"/>
      <c r="R248" s="21"/>
    </row>
    <row r="249" spans="1:18">
      <c r="A249" s="7" t="s">
        <v>111</v>
      </c>
      <c r="B249" t="s">
        <v>24</v>
      </c>
      <c r="C249" t="s">
        <v>14</v>
      </c>
      <c r="D249" t="s">
        <v>15</v>
      </c>
      <c r="E249" s="1">
        <v>0.175541785499188</v>
      </c>
      <c r="F249" s="1">
        <v>0.18457412657765199</v>
      </c>
      <c r="G249" s="1">
        <v>1.9911355068662999</v>
      </c>
      <c r="H249" s="1">
        <v>1.1691447683540901</v>
      </c>
      <c r="I249" s="1">
        <v>2.16667729236549</v>
      </c>
      <c r="J249" s="50">
        <v>1.35371889493174</v>
      </c>
      <c r="N249" s="21"/>
      <c r="R249" s="21"/>
    </row>
    <row r="250" spans="1:18">
      <c r="A250" s="7" t="s">
        <v>111</v>
      </c>
      <c r="B250" t="s">
        <v>24</v>
      </c>
      <c r="C250" t="s">
        <v>16</v>
      </c>
      <c r="D250" t="s">
        <v>17</v>
      </c>
      <c r="E250" s="1">
        <v>10.277916124836</v>
      </c>
      <c r="F250" s="1">
        <v>1.24163781462329</v>
      </c>
      <c r="G250" s="1">
        <v>4.3344118787148904</v>
      </c>
      <c r="H250" s="1">
        <v>0.62076064336189796</v>
      </c>
      <c r="I250" s="1">
        <v>14.6123280035509</v>
      </c>
      <c r="J250" s="50">
        <v>1.86239845798519</v>
      </c>
      <c r="N250" s="21"/>
      <c r="R250" s="21"/>
    </row>
    <row r="251" spans="1:18">
      <c r="A251" s="7" t="s">
        <v>111</v>
      </c>
      <c r="B251" t="s">
        <v>24</v>
      </c>
      <c r="C251" t="s">
        <v>18</v>
      </c>
      <c r="D251" t="s">
        <v>19</v>
      </c>
      <c r="E251" s="1">
        <v>25.508007584339801</v>
      </c>
      <c r="F251" s="1">
        <v>1.56744689979806</v>
      </c>
      <c r="G251" s="1">
        <v>4.8183125213869902</v>
      </c>
      <c r="H251" s="1">
        <v>0.76882764182306496</v>
      </c>
      <c r="I251" s="1">
        <v>30.326320105726801</v>
      </c>
      <c r="J251" s="50">
        <v>2.3362745416211199</v>
      </c>
      <c r="N251" s="21"/>
      <c r="R251" s="21"/>
    </row>
    <row r="252" spans="1:18">
      <c r="A252" s="7" t="s">
        <v>111</v>
      </c>
      <c r="B252" t="s">
        <v>24</v>
      </c>
      <c r="C252" t="s">
        <v>20</v>
      </c>
      <c r="D252" t="s">
        <v>21</v>
      </c>
      <c r="E252" s="1">
        <v>3.3785860902921501</v>
      </c>
      <c r="F252" s="1">
        <v>0.53552726856269095</v>
      </c>
      <c r="G252" s="1">
        <v>2.5161673330750198</v>
      </c>
      <c r="H252" s="1">
        <v>0.50743462064509404</v>
      </c>
      <c r="I252" s="1">
        <v>5.8947534233671703</v>
      </c>
      <c r="J252" s="50">
        <v>1.0429618892077801</v>
      </c>
      <c r="N252" s="21"/>
      <c r="R252" s="21"/>
    </row>
    <row r="253" spans="1:18">
      <c r="A253" s="7" t="s">
        <v>111</v>
      </c>
      <c r="B253" t="s">
        <v>24</v>
      </c>
      <c r="C253" t="s">
        <v>25</v>
      </c>
      <c r="D253" t="s">
        <v>26</v>
      </c>
      <c r="E253" s="1">
        <v>0.13449213310172101</v>
      </c>
      <c r="F253" s="1">
        <v>9.4718611356445007E-3</v>
      </c>
      <c r="G253" s="1">
        <v>1.8378292232820701</v>
      </c>
      <c r="H253" s="1">
        <v>0.788225412103431</v>
      </c>
      <c r="I253" s="1">
        <v>1.97232135638379</v>
      </c>
      <c r="J253" s="50">
        <v>0.79769727323907502</v>
      </c>
      <c r="N253" s="21"/>
      <c r="R253" s="21"/>
    </row>
    <row r="254" spans="1:18">
      <c r="A254" s="7" t="s">
        <v>111</v>
      </c>
      <c r="B254" t="s">
        <v>24</v>
      </c>
      <c r="C254" t="s">
        <v>22</v>
      </c>
      <c r="D254" t="s">
        <v>23</v>
      </c>
      <c r="E254" s="1">
        <v>7.2400681459997198</v>
      </c>
      <c r="F254" s="1">
        <v>0.31154269761942599</v>
      </c>
      <c r="G254" s="1">
        <v>0.35721508536598101</v>
      </c>
      <c r="H254" s="1">
        <v>1.2838053474267599E-2</v>
      </c>
      <c r="I254" s="1">
        <v>7.5972832313656999</v>
      </c>
      <c r="J254" s="50">
        <v>0.32438075109369402</v>
      </c>
      <c r="N254" s="21"/>
      <c r="R254" s="21"/>
    </row>
    <row r="255" spans="1:18">
      <c r="A255" s="7" t="s">
        <v>112</v>
      </c>
      <c r="B255" t="s">
        <v>24</v>
      </c>
      <c r="C255" t="s">
        <v>2</v>
      </c>
      <c r="D255" t="s">
        <v>3</v>
      </c>
      <c r="E255" s="1">
        <v>0.37032744362732201</v>
      </c>
      <c r="F255" s="1">
        <v>0.42805117032334999</v>
      </c>
      <c r="G255" s="1">
        <v>0.20169812565336201</v>
      </c>
      <c r="H255" s="1">
        <v>0.23718821519890901</v>
      </c>
      <c r="I255" s="1">
        <v>0.57202556928068304</v>
      </c>
      <c r="J255" s="50">
        <v>0.66523938552226003</v>
      </c>
      <c r="N255" s="21"/>
      <c r="R255" s="21"/>
    </row>
    <row r="256" spans="1:18">
      <c r="A256" s="7" t="s">
        <v>112</v>
      </c>
      <c r="B256" t="s">
        <v>24</v>
      </c>
      <c r="C256" t="s">
        <v>4</v>
      </c>
      <c r="D256" t="s">
        <v>5</v>
      </c>
      <c r="E256" s="1">
        <v>7.70429262872335E-3</v>
      </c>
      <c r="F256" s="1">
        <v>0.30628779231721498</v>
      </c>
      <c r="G256" s="1">
        <v>2.54350900998064E-2</v>
      </c>
      <c r="H256" s="1">
        <v>0.136536599053732</v>
      </c>
      <c r="I256" s="1">
        <v>3.3139382728529801E-2</v>
      </c>
      <c r="J256" s="50">
        <v>0.44282439137094698</v>
      </c>
      <c r="N256" s="21"/>
      <c r="R256" s="21"/>
    </row>
    <row r="257" spans="1:18">
      <c r="A257" s="7" t="s">
        <v>112</v>
      </c>
      <c r="B257" t="s">
        <v>24</v>
      </c>
      <c r="C257" t="s">
        <v>6</v>
      </c>
      <c r="D257" t="s">
        <v>7</v>
      </c>
      <c r="E257" s="1">
        <v>7.5427152232255905E-4</v>
      </c>
      <c r="F257" s="1">
        <v>1.66930850224798E-3</v>
      </c>
      <c r="G257" s="1">
        <v>3.9979776558653701E-2</v>
      </c>
      <c r="H257" s="1">
        <v>8.8688061805111004E-2</v>
      </c>
      <c r="I257" s="1">
        <v>4.0734048080976297E-2</v>
      </c>
      <c r="J257" s="50">
        <v>9.0357370307359006E-2</v>
      </c>
      <c r="N257" s="21"/>
      <c r="R257" s="21"/>
    </row>
    <row r="258" spans="1:18">
      <c r="A258" s="7" t="s">
        <v>112</v>
      </c>
      <c r="B258" t="s">
        <v>24</v>
      </c>
      <c r="C258" t="s">
        <v>8</v>
      </c>
      <c r="D258" t="s">
        <v>9</v>
      </c>
      <c r="E258" s="1">
        <v>1.4336241891067001</v>
      </c>
      <c r="F258" s="1">
        <v>0.52965795867561205</v>
      </c>
      <c r="G258" s="1">
        <v>6.5550627259335101</v>
      </c>
      <c r="H258" s="1">
        <v>2.9525683328055301</v>
      </c>
      <c r="I258" s="1">
        <v>7.9886869150402102</v>
      </c>
      <c r="J258" s="50">
        <v>3.4822262914811399</v>
      </c>
      <c r="N258" s="21"/>
      <c r="R258" s="21"/>
    </row>
    <row r="259" spans="1:18">
      <c r="A259" s="7" t="s">
        <v>112</v>
      </c>
      <c r="B259" t="s">
        <v>24</v>
      </c>
      <c r="C259" t="s">
        <v>10</v>
      </c>
      <c r="D259" t="s">
        <v>11</v>
      </c>
      <c r="E259" s="1">
        <v>0.25023679436590102</v>
      </c>
      <c r="F259" s="1">
        <v>0.19217295471995099</v>
      </c>
      <c r="G259" s="1">
        <v>0.81209286562842897</v>
      </c>
      <c r="H259" s="1">
        <v>0.96942874013009095</v>
      </c>
      <c r="I259" s="1">
        <v>1.0623296599943299</v>
      </c>
      <c r="J259" s="50">
        <v>1.1616016948500401</v>
      </c>
      <c r="N259" s="21"/>
      <c r="R259" s="21"/>
    </row>
    <row r="260" spans="1:18">
      <c r="A260" s="7" t="s">
        <v>112</v>
      </c>
      <c r="B260" t="s">
        <v>24</v>
      </c>
      <c r="C260" t="s">
        <v>12</v>
      </c>
      <c r="D260" t="s">
        <v>13</v>
      </c>
      <c r="E260" s="1">
        <v>2.3603773101601599</v>
      </c>
      <c r="F260" s="1">
        <v>0.35878805342004599</v>
      </c>
      <c r="G260" s="1">
        <v>0.15323883807052999</v>
      </c>
      <c r="H260" s="1">
        <v>2.7572724967313601E-2</v>
      </c>
      <c r="I260" s="1">
        <v>2.5136161482306898</v>
      </c>
      <c r="J260" s="50">
        <v>0.38636077838735899</v>
      </c>
      <c r="N260" s="21"/>
      <c r="R260" s="21"/>
    </row>
    <row r="261" spans="1:18">
      <c r="A261" s="7" t="s">
        <v>112</v>
      </c>
      <c r="B261" t="s">
        <v>24</v>
      </c>
      <c r="C261" t="s">
        <v>14</v>
      </c>
      <c r="D261" t="s">
        <v>15</v>
      </c>
      <c r="E261" s="1">
        <v>0.16857532485298801</v>
      </c>
      <c r="F261" s="1">
        <v>0.17607699555689499</v>
      </c>
      <c r="G261" s="1">
        <v>2.0532215865780499</v>
      </c>
      <c r="H261" s="1">
        <v>1.2021055272484999</v>
      </c>
      <c r="I261" s="1">
        <v>2.2217969114310399</v>
      </c>
      <c r="J261" s="50">
        <v>1.3781825228053901</v>
      </c>
      <c r="N261" s="21"/>
      <c r="R261" s="21"/>
    </row>
    <row r="262" spans="1:18">
      <c r="A262" s="7" t="s">
        <v>112</v>
      </c>
      <c r="B262" t="s">
        <v>24</v>
      </c>
      <c r="C262" t="s">
        <v>16</v>
      </c>
      <c r="D262" t="s">
        <v>17</v>
      </c>
      <c r="E262" s="1">
        <v>8.5441109442914094</v>
      </c>
      <c r="F262" s="1">
        <v>1.0606412746207099</v>
      </c>
      <c r="G262" s="1">
        <v>7.3593919747486103</v>
      </c>
      <c r="H262" s="1">
        <v>1.19220363375636</v>
      </c>
      <c r="I262" s="1">
        <v>15.903502919039999</v>
      </c>
      <c r="J262" s="50">
        <v>2.2528449083770701</v>
      </c>
      <c r="N262" s="21"/>
      <c r="R262" s="21"/>
    </row>
    <row r="263" spans="1:18">
      <c r="A263" s="7" t="s">
        <v>112</v>
      </c>
      <c r="B263" t="s">
        <v>24</v>
      </c>
      <c r="C263" t="s">
        <v>18</v>
      </c>
      <c r="D263" t="s">
        <v>19</v>
      </c>
      <c r="E263" s="1">
        <v>30.144849295146301</v>
      </c>
      <c r="F263" s="1">
        <v>1.8575026256543701</v>
      </c>
      <c r="G263" s="1">
        <v>7.00777979921462</v>
      </c>
      <c r="H263" s="1">
        <v>1.12448279936829</v>
      </c>
      <c r="I263" s="1">
        <v>37.152629094360897</v>
      </c>
      <c r="J263" s="50">
        <v>2.9819854250226601</v>
      </c>
      <c r="N263" s="21"/>
      <c r="R263" s="21"/>
    </row>
    <row r="264" spans="1:18">
      <c r="A264" s="7" t="s">
        <v>112</v>
      </c>
      <c r="B264" t="s">
        <v>24</v>
      </c>
      <c r="C264" t="s">
        <v>20</v>
      </c>
      <c r="D264" t="s">
        <v>21</v>
      </c>
      <c r="E264" s="1">
        <v>5.6217568997795597</v>
      </c>
      <c r="F264" s="1">
        <v>0.88968266479987501</v>
      </c>
      <c r="G264" s="1">
        <v>2.4887359628274299</v>
      </c>
      <c r="H264" s="1">
        <v>0.50181248304339598</v>
      </c>
      <c r="I264" s="1">
        <v>8.1104928626069892</v>
      </c>
      <c r="J264" s="50">
        <v>1.39149514784327</v>
      </c>
      <c r="N264" s="21"/>
      <c r="R264" s="21"/>
    </row>
    <row r="265" spans="1:18">
      <c r="A265" s="7" t="s">
        <v>112</v>
      </c>
      <c r="B265" t="s">
        <v>24</v>
      </c>
      <c r="C265" t="s">
        <v>25</v>
      </c>
      <c r="D265" t="s">
        <v>26</v>
      </c>
      <c r="E265" s="1">
        <v>2.8703432412974E-2</v>
      </c>
      <c r="F265" s="1">
        <v>2.0418296333526102E-3</v>
      </c>
      <c r="G265" s="1">
        <v>0.36219752665001098</v>
      </c>
      <c r="H265" s="1">
        <v>0.159035020249193</v>
      </c>
      <c r="I265" s="1">
        <v>0.390900959062985</v>
      </c>
      <c r="J265" s="50">
        <v>0.161076849882546</v>
      </c>
      <c r="N265" s="21"/>
      <c r="R265" s="21"/>
    </row>
    <row r="266" spans="1:18">
      <c r="A266" s="7" t="s">
        <v>112</v>
      </c>
      <c r="B266" t="s">
        <v>24</v>
      </c>
      <c r="C266" t="s">
        <v>22</v>
      </c>
      <c r="D266" t="s">
        <v>23</v>
      </c>
      <c r="E266" s="1">
        <v>11.511726179525199</v>
      </c>
      <c r="F266" s="1">
        <v>0.49540098838032298</v>
      </c>
      <c r="G266" s="1">
        <v>1.26417523337501</v>
      </c>
      <c r="H266" s="1">
        <v>4.52891503544341E-2</v>
      </c>
      <c r="I266" s="1">
        <v>12.7759014129002</v>
      </c>
      <c r="J266" s="50">
        <v>0.54069013873475702</v>
      </c>
      <c r="N266" s="21"/>
      <c r="R266" s="21"/>
    </row>
    <row r="267" spans="1:18">
      <c r="A267" s="7" t="s">
        <v>113</v>
      </c>
      <c r="B267" t="s">
        <v>24</v>
      </c>
      <c r="C267" t="s">
        <v>2</v>
      </c>
      <c r="D267" t="s">
        <v>3</v>
      </c>
      <c r="E267" s="1">
        <v>0.13024880132182501</v>
      </c>
      <c r="F267" s="1">
        <v>0.15225167180813101</v>
      </c>
      <c r="G267" s="1">
        <v>3.1810570741582798E-2</v>
      </c>
      <c r="H267" s="1">
        <v>2.57628388533141E-2</v>
      </c>
      <c r="I267" s="1">
        <v>0.16205937206340801</v>
      </c>
      <c r="J267" s="50">
        <v>0.178014510661445</v>
      </c>
      <c r="N267" s="21"/>
      <c r="R267" s="21"/>
    </row>
    <row r="268" spans="1:18">
      <c r="A268" s="7" t="s">
        <v>113</v>
      </c>
      <c r="B268" t="s">
        <v>24</v>
      </c>
      <c r="C268" t="s">
        <v>4</v>
      </c>
      <c r="D268" t="s">
        <v>5</v>
      </c>
      <c r="E268" s="1">
        <v>2.0622087670534102E-3</v>
      </c>
      <c r="F268" s="1">
        <v>6.4157974554884895E-2</v>
      </c>
      <c r="G268" s="1">
        <v>8.8426970707614197E-2</v>
      </c>
      <c r="H268" s="1">
        <v>1.63907471795167</v>
      </c>
      <c r="I268" s="1">
        <v>9.04891794746676E-2</v>
      </c>
      <c r="J268" s="50">
        <v>1.70323269250656</v>
      </c>
      <c r="N268" s="21"/>
      <c r="R268" s="21"/>
    </row>
    <row r="269" spans="1:18">
      <c r="A269" s="7" t="s">
        <v>113</v>
      </c>
      <c r="B269" t="s">
        <v>24</v>
      </c>
      <c r="C269" t="s">
        <v>6</v>
      </c>
      <c r="D269" t="s">
        <v>7</v>
      </c>
      <c r="E269" s="1">
        <v>4.6094471789663902E-4</v>
      </c>
      <c r="F269" s="1">
        <v>9.9990512143557399E-4</v>
      </c>
      <c r="G269" s="1">
        <v>7.3201313201465806E-2</v>
      </c>
      <c r="H269" s="1">
        <v>0.162194452362626</v>
      </c>
      <c r="I269" s="1">
        <v>7.3662257919362401E-2</v>
      </c>
      <c r="J269" s="50">
        <v>0.163194357484062</v>
      </c>
      <c r="N269" s="21"/>
      <c r="R269" s="21"/>
    </row>
    <row r="270" spans="1:18">
      <c r="A270" s="7" t="s">
        <v>113</v>
      </c>
      <c r="B270" t="s">
        <v>24</v>
      </c>
      <c r="C270" t="s">
        <v>8</v>
      </c>
      <c r="D270" t="s">
        <v>9</v>
      </c>
      <c r="E270" s="1">
        <v>0.38053035396801999</v>
      </c>
      <c r="F270" s="1">
        <v>0.14014461670784401</v>
      </c>
      <c r="G270" s="1">
        <v>8.6224251913433206E-2</v>
      </c>
      <c r="H270" s="1">
        <v>3.4600703934071698E-2</v>
      </c>
      <c r="I270" s="1">
        <v>0.46675460588145401</v>
      </c>
      <c r="J270" s="50">
        <v>0.174745320641916</v>
      </c>
      <c r="N270" s="21"/>
      <c r="R270" s="21"/>
    </row>
    <row r="271" spans="1:18">
      <c r="A271" s="7" t="s">
        <v>113</v>
      </c>
      <c r="B271" t="s">
        <v>24</v>
      </c>
      <c r="C271" t="s">
        <v>10</v>
      </c>
      <c r="D271" t="s">
        <v>11</v>
      </c>
      <c r="E271" s="1">
        <v>0.108979490216345</v>
      </c>
      <c r="F271" s="1">
        <v>6.6950747160820001E-2</v>
      </c>
      <c r="G271" s="1">
        <v>0.101249236888143</v>
      </c>
      <c r="H271" s="1">
        <v>4.5331834807187901E-2</v>
      </c>
      <c r="I271" s="1">
        <v>0.21022872710448801</v>
      </c>
      <c r="J271" s="50">
        <v>0.112282581968008</v>
      </c>
      <c r="N271" s="21"/>
      <c r="R271" s="21"/>
    </row>
    <row r="272" spans="1:18">
      <c r="A272" s="7" t="s">
        <v>113</v>
      </c>
      <c r="B272" t="s">
        <v>24</v>
      </c>
      <c r="C272" t="s">
        <v>12</v>
      </c>
      <c r="D272" t="s">
        <v>13</v>
      </c>
      <c r="E272" s="1">
        <v>1.42309221970977</v>
      </c>
      <c r="F272" s="1">
        <v>0.22444098051238701</v>
      </c>
      <c r="G272" s="1">
        <v>6.2349960677455199E-2</v>
      </c>
      <c r="H272" s="1">
        <v>1.12279913063049E-2</v>
      </c>
      <c r="I272" s="1">
        <v>1.48544218038722</v>
      </c>
      <c r="J272" s="50">
        <v>0.23566897181869201</v>
      </c>
      <c r="N272" s="21"/>
      <c r="R272" s="21"/>
    </row>
    <row r="273" spans="1:18">
      <c r="A273" s="7" t="s">
        <v>113</v>
      </c>
      <c r="B273" t="s">
        <v>24</v>
      </c>
      <c r="C273" t="s">
        <v>14</v>
      </c>
      <c r="D273" t="s">
        <v>15</v>
      </c>
      <c r="E273" s="1">
        <v>4.6778832348428903E-2</v>
      </c>
      <c r="F273" s="1">
        <v>4.9368465923792598E-2</v>
      </c>
      <c r="G273" s="1">
        <v>4.94950748817597E-2</v>
      </c>
      <c r="H273" s="1">
        <v>2.7913297464262E-2</v>
      </c>
      <c r="I273" s="1">
        <v>9.6273907230188596E-2</v>
      </c>
      <c r="J273" s="50">
        <v>7.7281763388054606E-2</v>
      </c>
      <c r="N273" s="21"/>
      <c r="R273" s="21"/>
    </row>
    <row r="274" spans="1:18">
      <c r="A274" s="7" t="s">
        <v>113</v>
      </c>
      <c r="B274" t="s">
        <v>24</v>
      </c>
      <c r="C274" t="s">
        <v>16</v>
      </c>
      <c r="D274" t="s">
        <v>17</v>
      </c>
      <c r="E274" s="1">
        <v>2.4814184897316802</v>
      </c>
      <c r="F274" s="1">
        <v>0.29406499232352201</v>
      </c>
      <c r="G274" s="1">
        <v>0.43196449571727402</v>
      </c>
      <c r="H274" s="1">
        <v>9.00686002645852E-2</v>
      </c>
      <c r="I274" s="1">
        <v>2.9133829854489499</v>
      </c>
      <c r="J274" s="50">
        <v>0.38413359258810797</v>
      </c>
      <c r="N274" s="21"/>
      <c r="R274" s="21"/>
    </row>
    <row r="275" spans="1:18">
      <c r="A275" s="7" t="s">
        <v>113</v>
      </c>
      <c r="B275" t="s">
        <v>24</v>
      </c>
      <c r="C275" t="s">
        <v>18</v>
      </c>
      <c r="D275" t="s">
        <v>19</v>
      </c>
      <c r="E275" s="1">
        <v>14.083985221473201</v>
      </c>
      <c r="F275" s="1">
        <v>0.87585691685029898</v>
      </c>
      <c r="G275" s="1">
        <v>7.4863242876337299</v>
      </c>
      <c r="H275" s="1">
        <v>1.2422916646146001</v>
      </c>
      <c r="I275" s="1">
        <v>21.570309509106899</v>
      </c>
      <c r="J275" s="50">
        <v>2.1181485814648999</v>
      </c>
      <c r="N275" s="21"/>
      <c r="R275" s="21"/>
    </row>
    <row r="276" spans="1:18">
      <c r="A276" s="7" t="s">
        <v>113</v>
      </c>
      <c r="B276" t="s">
        <v>24</v>
      </c>
      <c r="C276" t="s">
        <v>20</v>
      </c>
      <c r="D276" t="s">
        <v>21</v>
      </c>
      <c r="E276" s="1">
        <v>0.87007729024083902</v>
      </c>
      <c r="F276" s="1">
        <v>0.13942522103647401</v>
      </c>
      <c r="G276" s="1">
        <v>6.6867880515556893E-2</v>
      </c>
      <c r="H276" s="1">
        <v>1.3536819742036899E-2</v>
      </c>
      <c r="I276" s="1">
        <v>0.93694517075639605</v>
      </c>
      <c r="J276" s="50">
        <v>0.152962040778511</v>
      </c>
      <c r="N276" s="21"/>
      <c r="R276" s="21"/>
    </row>
    <row r="277" spans="1:18">
      <c r="A277" s="7" t="s">
        <v>113</v>
      </c>
      <c r="B277" t="s">
        <v>24</v>
      </c>
      <c r="C277" t="s">
        <v>25</v>
      </c>
      <c r="D277" t="s">
        <v>26</v>
      </c>
      <c r="E277" s="1">
        <v>1.2090483006977799E-2</v>
      </c>
      <c r="F277" s="1">
        <v>8.1184043352982096E-4</v>
      </c>
      <c r="G277" s="1">
        <v>5.2107301800690701E-3</v>
      </c>
      <c r="H277" s="1">
        <v>2.0604982038423202E-3</v>
      </c>
      <c r="I277" s="1">
        <v>1.7301213187046902E-2</v>
      </c>
      <c r="J277" s="50">
        <v>2.8723386373721402E-3</v>
      </c>
      <c r="N277" s="21"/>
      <c r="R277" s="21"/>
    </row>
    <row r="278" spans="1:18">
      <c r="A278" s="7" t="s">
        <v>113</v>
      </c>
      <c r="B278" t="s">
        <v>24</v>
      </c>
      <c r="C278" t="s">
        <v>22</v>
      </c>
      <c r="D278" t="s">
        <v>23</v>
      </c>
      <c r="E278" s="1">
        <v>7.2014207825755001</v>
      </c>
      <c r="F278" s="1">
        <v>0.31807589786211299</v>
      </c>
      <c r="G278" s="1">
        <v>0.53620122388406899</v>
      </c>
      <c r="H278" s="1">
        <v>2.04295270515585E-2</v>
      </c>
      <c r="I278" s="1">
        <v>7.7376220064595698</v>
      </c>
      <c r="J278" s="50">
        <v>0.33850542491367103</v>
      </c>
      <c r="N278" s="21"/>
      <c r="R278" s="21"/>
    </row>
    <row r="279" spans="1:18">
      <c r="A279" s="7" t="s">
        <v>114</v>
      </c>
      <c r="B279" t="s">
        <v>24</v>
      </c>
      <c r="C279" t="s">
        <v>2</v>
      </c>
      <c r="D279" t="s">
        <v>3</v>
      </c>
      <c r="E279" s="1">
        <v>0.137636183042738</v>
      </c>
      <c r="F279" s="1">
        <v>0.15645852529572299</v>
      </c>
      <c r="G279" s="1">
        <v>0.27515247307846702</v>
      </c>
      <c r="H279" s="1">
        <v>0.19892623077350699</v>
      </c>
      <c r="I279" s="1">
        <v>0.41278865612120502</v>
      </c>
      <c r="J279" s="50">
        <v>0.35538475606922998</v>
      </c>
      <c r="N279" s="21"/>
      <c r="R279" s="21"/>
    </row>
    <row r="280" spans="1:18">
      <c r="A280" s="7" t="s">
        <v>114</v>
      </c>
      <c r="B280" t="s">
        <v>24</v>
      </c>
      <c r="C280" t="s">
        <v>4</v>
      </c>
      <c r="D280" t="s">
        <v>5</v>
      </c>
      <c r="E280" s="1">
        <v>2.3321428120060298E-3</v>
      </c>
      <c r="F280" s="1">
        <v>0.103161604295521</v>
      </c>
      <c r="G280" s="1">
        <v>5.6017011611821004E-3</v>
      </c>
      <c r="H280" s="1">
        <v>2.9949162575814699E-2</v>
      </c>
      <c r="I280" s="1">
        <v>7.9338439731881302E-3</v>
      </c>
      <c r="J280" s="50">
        <v>0.13311076687133599</v>
      </c>
      <c r="N280" s="21"/>
      <c r="R280" s="21"/>
    </row>
    <row r="281" spans="1:18">
      <c r="A281" s="7" t="s">
        <v>114</v>
      </c>
      <c r="B281" t="s">
        <v>24</v>
      </c>
      <c r="C281" t="s">
        <v>6</v>
      </c>
      <c r="D281" t="s">
        <v>7</v>
      </c>
      <c r="E281" s="1">
        <v>4.0374899367703101E-4</v>
      </c>
      <c r="F281" s="1">
        <v>8.4155580123317195E-4</v>
      </c>
      <c r="G281" s="1">
        <v>7.3831998587683295E-4</v>
      </c>
      <c r="H281" s="1">
        <v>1.6372243394089799E-3</v>
      </c>
      <c r="I281" s="1">
        <v>1.1420689795538601E-3</v>
      </c>
      <c r="J281" s="50">
        <v>2.4787801406421501E-3</v>
      </c>
      <c r="N281" s="21"/>
      <c r="R281" s="21"/>
    </row>
    <row r="282" spans="1:18">
      <c r="A282" s="7" t="s">
        <v>114</v>
      </c>
      <c r="B282" t="s">
        <v>24</v>
      </c>
      <c r="C282" t="s">
        <v>8</v>
      </c>
      <c r="D282" t="s">
        <v>9</v>
      </c>
      <c r="E282" s="1">
        <v>0.54634767656241801</v>
      </c>
      <c r="F282" s="1">
        <v>0.20173887896362799</v>
      </c>
      <c r="G282" s="1">
        <v>1.92610237765602</v>
      </c>
      <c r="H282" s="1">
        <v>0.84642628618013405</v>
      </c>
      <c r="I282" s="1">
        <v>2.4724500542184402</v>
      </c>
      <c r="J282" s="50">
        <v>1.04816516514376</v>
      </c>
      <c r="N282" s="21"/>
      <c r="R282" s="21"/>
    </row>
    <row r="283" spans="1:18">
      <c r="A283" s="7" t="s">
        <v>114</v>
      </c>
      <c r="B283" t="s">
        <v>24</v>
      </c>
      <c r="C283" t="s">
        <v>10</v>
      </c>
      <c r="D283" t="s">
        <v>11</v>
      </c>
      <c r="E283" s="1">
        <v>9.3425625391640996E-2</v>
      </c>
      <c r="F283" s="1">
        <v>9.0037304373903101E-2</v>
      </c>
      <c r="G283" s="1">
        <v>0.32390975054520799</v>
      </c>
      <c r="H283" s="1">
        <v>0.65942826138584298</v>
      </c>
      <c r="I283" s="1">
        <v>0.417335375936849</v>
      </c>
      <c r="J283" s="50">
        <v>0.74946556575974599</v>
      </c>
      <c r="N283" s="21"/>
      <c r="R283" s="21"/>
    </row>
    <row r="284" spans="1:18">
      <c r="A284" s="7" t="s">
        <v>114</v>
      </c>
      <c r="B284" t="s">
        <v>24</v>
      </c>
      <c r="C284" t="s">
        <v>12</v>
      </c>
      <c r="D284" t="s">
        <v>13</v>
      </c>
      <c r="E284" s="1">
        <v>0.86769524162770095</v>
      </c>
      <c r="F284" s="1">
        <v>0.13125845924656901</v>
      </c>
      <c r="G284" s="1">
        <v>0.35404804230244802</v>
      </c>
      <c r="H284" s="1">
        <v>6.3042996937885398E-2</v>
      </c>
      <c r="I284" s="1">
        <v>1.2217432839301501</v>
      </c>
      <c r="J284" s="50">
        <v>0.19430145618445399</v>
      </c>
      <c r="N284" s="21"/>
      <c r="R284" s="21"/>
    </row>
    <row r="285" spans="1:18">
      <c r="A285" s="7" t="s">
        <v>114</v>
      </c>
      <c r="B285" t="s">
        <v>24</v>
      </c>
      <c r="C285" t="s">
        <v>14</v>
      </c>
      <c r="D285" t="s">
        <v>15</v>
      </c>
      <c r="E285" s="1">
        <v>4.2420164498728499E-2</v>
      </c>
      <c r="F285" s="1">
        <v>4.5416344878441699E-2</v>
      </c>
      <c r="G285" s="1">
        <v>0.210629382311564</v>
      </c>
      <c r="H285" s="1">
        <v>0.123247511114376</v>
      </c>
      <c r="I285" s="1">
        <v>0.25304954681029201</v>
      </c>
      <c r="J285" s="50">
        <v>0.168663855992818</v>
      </c>
      <c r="N285" s="21"/>
      <c r="R285" s="21"/>
    </row>
    <row r="286" spans="1:18">
      <c r="A286" s="7" t="s">
        <v>114</v>
      </c>
      <c r="B286" t="s">
        <v>24</v>
      </c>
      <c r="C286" t="s">
        <v>16</v>
      </c>
      <c r="D286" t="s">
        <v>17</v>
      </c>
      <c r="E286" s="1">
        <v>2.58157361820522</v>
      </c>
      <c r="F286" s="1">
        <v>0.28847290753936899</v>
      </c>
      <c r="G286" s="1">
        <v>0.55365601652151397</v>
      </c>
      <c r="H286" s="1">
        <v>6.8934606384602304E-2</v>
      </c>
      <c r="I286" s="1">
        <v>3.1352296347267301</v>
      </c>
      <c r="J286" s="50">
        <v>0.35740751392397102</v>
      </c>
      <c r="N286" s="21"/>
      <c r="R286" s="21"/>
    </row>
    <row r="287" spans="1:18">
      <c r="A287" s="7" t="s">
        <v>114</v>
      </c>
      <c r="B287" t="s">
        <v>24</v>
      </c>
      <c r="C287" t="s">
        <v>18</v>
      </c>
      <c r="D287" t="s">
        <v>19</v>
      </c>
      <c r="E287" s="1">
        <v>8.8537300324769195</v>
      </c>
      <c r="F287" s="1">
        <v>0.54552043915420501</v>
      </c>
      <c r="G287" s="1">
        <v>2.5452504765700801</v>
      </c>
      <c r="H287" s="1">
        <v>0.40413087138951098</v>
      </c>
      <c r="I287" s="1">
        <v>11.398980509047</v>
      </c>
      <c r="J287" s="50">
        <v>0.94965131054371599</v>
      </c>
      <c r="N287" s="21"/>
      <c r="R287" s="21"/>
    </row>
    <row r="288" spans="1:18">
      <c r="A288" s="7" t="s">
        <v>114</v>
      </c>
      <c r="B288" t="s">
        <v>24</v>
      </c>
      <c r="C288" t="s">
        <v>20</v>
      </c>
      <c r="D288" t="s">
        <v>21</v>
      </c>
      <c r="E288" s="1">
        <v>0.99218491107450502</v>
      </c>
      <c r="F288" s="1">
        <v>0.15711870878037801</v>
      </c>
      <c r="G288" s="1">
        <v>0.468657844896403</v>
      </c>
      <c r="H288" s="1">
        <v>9.4462654471570304E-2</v>
      </c>
      <c r="I288" s="1">
        <v>1.4608427559709101</v>
      </c>
      <c r="J288" s="50">
        <v>0.25158136325194802</v>
      </c>
      <c r="N288" s="21"/>
      <c r="R288" s="21"/>
    </row>
    <row r="289" spans="1:18">
      <c r="A289" s="7" t="s">
        <v>114</v>
      </c>
      <c r="B289" t="s">
        <v>24</v>
      </c>
      <c r="C289" t="s">
        <v>25</v>
      </c>
      <c r="D289" t="s">
        <v>26</v>
      </c>
      <c r="E289" s="1">
        <v>3.2184288611914499E-3</v>
      </c>
      <c r="F289" s="1">
        <v>2.3622205799027899E-4</v>
      </c>
      <c r="G289" s="1">
        <v>2.5450885765656698E-3</v>
      </c>
      <c r="H289" s="1">
        <v>3.6093923632073599E-4</v>
      </c>
      <c r="I289" s="1">
        <v>5.7635174377571197E-3</v>
      </c>
      <c r="J289" s="50">
        <v>5.9716129431101504E-4</v>
      </c>
      <c r="N289" s="21"/>
      <c r="R289" s="21"/>
    </row>
    <row r="290" spans="1:18">
      <c r="A290" s="7" t="s">
        <v>114</v>
      </c>
      <c r="B290" t="s">
        <v>24</v>
      </c>
      <c r="C290" t="s">
        <v>22</v>
      </c>
      <c r="D290" t="s">
        <v>23</v>
      </c>
      <c r="E290" s="1">
        <v>4.1163210639389796</v>
      </c>
      <c r="F290" s="1">
        <v>0.176453005998537</v>
      </c>
      <c r="G290" s="1">
        <v>0.184766332179325</v>
      </c>
      <c r="H290" s="1">
        <v>6.6513409812990996E-3</v>
      </c>
      <c r="I290" s="1">
        <v>4.3010873961182998</v>
      </c>
      <c r="J290" s="50">
        <v>0.18310434697983599</v>
      </c>
      <c r="N290" s="21"/>
      <c r="R290" s="21"/>
    </row>
    <row r="291" spans="1:18">
      <c r="A291" s="7" t="s">
        <v>115</v>
      </c>
      <c r="B291" t="s">
        <v>24</v>
      </c>
      <c r="C291" t="s">
        <v>2</v>
      </c>
      <c r="D291" t="s">
        <v>3</v>
      </c>
      <c r="E291" s="1">
        <v>0.37936842606313598</v>
      </c>
      <c r="F291" s="1">
        <v>0.42528045714245699</v>
      </c>
      <c r="G291" s="1">
        <v>1.3452473462111001</v>
      </c>
      <c r="H291" s="1">
        <v>1.6483208498988799</v>
      </c>
      <c r="I291" s="1">
        <v>1.7246157722742399</v>
      </c>
      <c r="J291" s="50">
        <v>2.0736013070413399</v>
      </c>
      <c r="N291" s="21"/>
      <c r="R291" s="21"/>
    </row>
    <row r="292" spans="1:18">
      <c r="A292" s="7" t="s">
        <v>115</v>
      </c>
      <c r="B292" t="s">
        <v>24</v>
      </c>
      <c r="C292" t="s">
        <v>4</v>
      </c>
      <c r="D292" t="s">
        <v>5</v>
      </c>
      <c r="E292" s="1">
        <v>8.4089069163434203E-3</v>
      </c>
      <c r="F292" s="1">
        <v>0.29800929081604399</v>
      </c>
      <c r="G292" s="1">
        <v>2.6843327469011601E-3</v>
      </c>
      <c r="H292" s="1">
        <v>1.4396347543648699E-2</v>
      </c>
      <c r="I292" s="1">
        <v>1.1093239663244599E-2</v>
      </c>
      <c r="J292" s="50">
        <v>0.31240563835969298</v>
      </c>
      <c r="N292" s="21"/>
      <c r="R292" s="21"/>
    </row>
    <row r="293" spans="1:18">
      <c r="A293" s="7" t="s">
        <v>115</v>
      </c>
      <c r="B293" t="s">
        <v>24</v>
      </c>
      <c r="C293" t="s">
        <v>6</v>
      </c>
      <c r="D293" t="s">
        <v>7</v>
      </c>
      <c r="E293" s="1">
        <v>7.5795939895648601E-4</v>
      </c>
      <c r="F293" s="1">
        <v>1.6705116645125001E-3</v>
      </c>
      <c r="G293" s="1">
        <v>0.10506810532392601</v>
      </c>
      <c r="H293" s="1">
        <v>0.23305696956196501</v>
      </c>
      <c r="I293" s="1">
        <v>0.105826064722882</v>
      </c>
      <c r="J293" s="50">
        <v>0.23472748122647799</v>
      </c>
      <c r="N293" s="21"/>
      <c r="R293" s="21"/>
    </row>
    <row r="294" spans="1:18">
      <c r="A294" s="7" t="s">
        <v>115</v>
      </c>
      <c r="B294" t="s">
        <v>24</v>
      </c>
      <c r="C294" t="s">
        <v>8</v>
      </c>
      <c r="D294" t="s">
        <v>9</v>
      </c>
      <c r="E294" s="1">
        <v>1.19444469603271</v>
      </c>
      <c r="F294" s="1">
        <v>0.44064352478980001</v>
      </c>
      <c r="G294" s="1">
        <v>2.6195330962094698</v>
      </c>
      <c r="H294" s="1">
        <v>1.10718267377964</v>
      </c>
      <c r="I294" s="1">
        <v>3.81397779224217</v>
      </c>
      <c r="J294" s="50">
        <v>1.5478261985694399</v>
      </c>
      <c r="N294" s="21"/>
      <c r="R294" s="21"/>
    </row>
    <row r="295" spans="1:18">
      <c r="A295" s="7" t="s">
        <v>115</v>
      </c>
      <c r="B295" t="s">
        <v>24</v>
      </c>
      <c r="C295" t="s">
        <v>10</v>
      </c>
      <c r="D295" t="s">
        <v>11</v>
      </c>
      <c r="E295" s="1">
        <v>0.24690485544813201</v>
      </c>
      <c r="F295" s="1">
        <v>0.179810893631695</v>
      </c>
      <c r="G295" s="1">
        <v>0.569127521979236</v>
      </c>
      <c r="H295" s="1">
        <v>0.49714402306847</v>
      </c>
      <c r="I295" s="1">
        <v>0.81603237742736801</v>
      </c>
      <c r="J295" s="50">
        <v>0.67695491670016505</v>
      </c>
      <c r="N295" s="21"/>
      <c r="R295" s="21"/>
    </row>
    <row r="296" spans="1:18">
      <c r="A296" s="7" t="s">
        <v>115</v>
      </c>
      <c r="B296" t="s">
        <v>24</v>
      </c>
      <c r="C296" t="s">
        <v>12</v>
      </c>
      <c r="D296" t="s">
        <v>13</v>
      </c>
      <c r="E296" s="1">
        <v>3.1452708983959701</v>
      </c>
      <c r="F296" s="1">
        <v>0.48490501119056001</v>
      </c>
      <c r="G296" s="1">
        <v>0.20391369081454599</v>
      </c>
      <c r="H296" s="1">
        <v>3.6911936826705197E-2</v>
      </c>
      <c r="I296" s="1">
        <v>3.3491845892105099</v>
      </c>
      <c r="J296" s="50">
        <v>0.52181694801726497</v>
      </c>
      <c r="N296" s="21"/>
      <c r="R296" s="21"/>
    </row>
    <row r="297" spans="1:18">
      <c r="A297" s="7" t="s">
        <v>115</v>
      </c>
      <c r="B297" t="s">
        <v>24</v>
      </c>
      <c r="C297" t="s">
        <v>14</v>
      </c>
      <c r="D297" t="s">
        <v>15</v>
      </c>
      <c r="E297" s="1">
        <v>0.15149219362531</v>
      </c>
      <c r="F297" s="1">
        <v>0.16193911508827599</v>
      </c>
      <c r="G297" s="1">
        <v>0.86896692199186298</v>
      </c>
      <c r="H297" s="1">
        <v>0.48572894500250402</v>
      </c>
      <c r="I297" s="1">
        <v>1.0204591156171701</v>
      </c>
      <c r="J297" s="50">
        <v>0.64766806009078004</v>
      </c>
      <c r="N297" s="21"/>
      <c r="R297" s="21"/>
    </row>
    <row r="298" spans="1:18">
      <c r="A298" s="7" t="s">
        <v>115</v>
      </c>
      <c r="B298" t="s">
        <v>24</v>
      </c>
      <c r="C298" t="s">
        <v>16</v>
      </c>
      <c r="D298" t="s">
        <v>17</v>
      </c>
      <c r="E298" s="1">
        <v>7.0784148790551402</v>
      </c>
      <c r="F298" s="1">
        <v>0.830554535357376</v>
      </c>
      <c r="G298" s="1">
        <v>2.5610427800723001</v>
      </c>
      <c r="H298" s="1">
        <v>0.34522161913497901</v>
      </c>
      <c r="I298" s="1">
        <v>9.6394576591274408</v>
      </c>
      <c r="J298" s="50">
        <v>1.17577615449235</v>
      </c>
      <c r="N298" s="21"/>
      <c r="R298" s="21"/>
    </row>
    <row r="299" spans="1:18">
      <c r="A299" s="7" t="s">
        <v>115</v>
      </c>
      <c r="B299" t="s">
        <v>24</v>
      </c>
      <c r="C299" t="s">
        <v>18</v>
      </c>
      <c r="D299" t="s">
        <v>19</v>
      </c>
      <c r="E299" s="1">
        <v>27.172281597374202</v>
      </c>
      <c r="F299" s="1">
        <v>1.67168197957669</v>
      </c>
      <c r="G299" s="1">
        <v>2.4607128060811299</v>
      </c>
      <c r="H299" s="1">
        <v>0.39353299565470601</v>
      </c>
      <c r="I299" s="1">
        <v>29.632994403455299</v>
      </c>
      <c r="J299" s="50">
        <v>2.0652149752314002</v>
      </c>
      <c r="N299" s="21"/>
      <c r="R299" s="21"/>
    </row>
    <row r="300" spans="1:18">
      <c r="A300" s="7" t="s">
        <v>115</v>
      </c>
      <c r="B300" t="s">
        <v>24</v>
      </c>
      <c r="C300" t="s">
        <v>20</v>
      </c>
      <c r="D300" t="s">
        <v>21</v>
      </c>
      <c r="E300" s="1">
        <v>8.1435584792557201</v>
      </c>
      <c r="F300" s="1">
        <v>1.2899058174014399</v>
      </c>
      <c r="G300" s="1">
        <v>5.7427185336047204</v>
      </c>
      <c r="H300" s="1">
        <v>1.1581687162557199</v>
      </c>
      <c r="I300" s="1">
        <v>13.886277012860401</v>
      </c>
      <c r="J300" s="50">
        <v>2.4480745336571599</v>
      </c>
      <c r="N300" s="21"/>
      <c r="R300" s="21"/>
    </row>
    <row r="301" spans="1:18">
      <c r="A301" s="7" t="s">
        <v>115</v>
      </c>
      <c r="B301" t="s">
        <v>24</v>
      </c>
      <c r="C301" t="s">
        <v>25</v>
      </c>
      <c r="D301" t="s">
        <v>26</v>
      </c>
      <c r="E301" s="1">
        <v>9.3624463885002805E-3</v>
      </c>
      <c r="F301" s="1">
        <v>6.6591759922645603E-4</v>
      </c>
      <c r="G301" s="1">
        <v>9.8971611920308802E-2</v>
      </c>
      <c r="H301" s="1">
        <v>4.2686277178434102E-2</v>
      </c>
      <c r="I301" s="1">
        <v>0.108334058308809</v>
      </c>
      <c r="J301" s="50">
        <v>4.3352194777660502E-2</v>
      </c>
      <c r="N301" s="21"/>
      <c r="R301" s="21"/>
    </row>
    <row r="302" spans="1:18">
      <c r="A302" s="7" t="s">
        <v>115</v>
      </c>
      <c r="B302" t="s">
        <v>24</v>
      </c>
      <c r="C302" t="s">
        <v>22</v>
      </c>
      <c r="D302" t="s">
        <v>23</v>
      </c>
      <c r="E302" s="1">
        <v>6.9499535150806002</v>
      </c>
      <c r="F302" s="1">
        <v>0.29915151032459802</v>
      </c>
      <c r="G302" s="1">
        <v>0.31871932518621698</v>
      </c>
      <c r="H302" s="1">
        <v>1.14409483596605E-2</v>
      </c>
      <c r="I302" s="1">
        <v>7.2686728402668201</v>
      </c>
      <c r="J302" s="50">
        <v>0.310592458684258</v>
      </c>
      <c r="N302" s="21"/>
      <c r="R302" s="21"/>
    </row>
    <row r="303" spans="1:18">
      <c r="A303" s="7" t="s">
        <v>116</v>
      </c>
      <c r="B303" t="s">
        <v>24</v>
      </c>
      <c r="C303" t="s">
        <v>2</v>
      </c>
      <c r="D303" t="s">
        <v>3</v>
      </c>
      <c r="E303" s="1">
        <v>1.51463247073781</v>
      </c>
      <c r="F303" s="1">
        <v>1.75249177057067</v>
      </c>
      <c r="G303" s="1">
        <v>1.7478818045152</v>
      </c>
      <c r="H303" s="1">
        <v>1.4851665804934999</v>
      </c>
      <c r="I303" s="1">
        <v>3.2625142752530198</v>
      </c>
      <c r="J303" s="50">
        <v>3.2376583510641699</v>
      </c>
      <c r="N303" s="21"/>
      <c r="R303" s="21"/>
    </row>
    <row r="304" spans="1:18">
      <c r="A304" s="7" t="s">
        <v>116</v>
      </c>
      <c r="B304" t="s">
        <v>24</v>
      </c>
      <c r="C304" t="s">
        <v>4</v>
      </c>
      <c r="D304" t="s">
        <v>5</v>
      </c>
      <c r="E304" s="1">
        <v>9.2693538357640597E-3</v>
      </c>
      <c r="F304" s="1">
        <v>0.614697799271264</v>
      </c>
      <c r="G304" s="1">
        <v>6.2395394773143804E-3</v>
      </c>
      <c r="H304" s="1">
        <v>5.7427402859363402E-2</v>
      </c>
      <c r="I304" s="1">
        <v>1.5508893313078399E-2</v>
      </c>
      <c r="J304" s="50">
        <v>0.67212520213062699</v>
      </c>
      <c r="N304" s="21"/>
      <c r="R304" s="21"/>
    </row>
    <row r="305" spans="1:18">
      <c r="A305" s="7" t="s">
        <v>116</v>
      </c>
      <c r="B305" t="s">
        <v>24</v>
      </c>
      <c r="C305" t="s">
        <v>6</v>
      </c>
      <c r="D305" t="s">
        <v>7</v>
      </c>
      <c r="E305" s="1">
        <v>4.8020456651364299E-3</v>
      </c>
      <c r="F305" s="1">
        <v>1.04344119405582E-2</v>
      </c>
      <c r="G305" s="1">
        <v>1.61817640020592</v>
      </c>
      <c r="H305" s="1">
        <v>3.5638539817407899</v>
      </c>
      <c r="I305" s="1">
        <v>1.6229784458710601</v>
      </c>
      <c r="J305" s="50">
        <v>3.5742883936813499</v>
      </c>
      <c r="N305" s="21"/>
      <c r="R305" s="21"/>
    </row>
    <row r="306" spans="1:18">
      <c r="A306" s="7" t="s">
        <v>116</v>
      </c>
      <c r="B306" t="s">
        <v>24</v>
      </c>
      <c r="C306" t="s">
        <v>8</v>
      </c>
      <c r="D306" t="s">
        <v>9</v>
      </c>
      <c r="E306" s="1">
        <v>4.08511528753486</v>
      </c>
      <c r="F306" s="1">
        <v>1.5161779245779301</v>
      </c>
      <c r="G306" s="1">
        <v>9.2262113355890403</v>
      </c>
      <c r="H306" s="1">
        <v>4.1990854752095803</v>
      </c>
      <c r="I306" s="1">
        <v>13.3113266231239</v>
      </c>
      <c r="J306" s="50">
        <v>5.71526339978751</v>
      </c>
      <c r="N306" s="21"/>
      <c r="R306" s="21"/>
    </row>
    <row r="307" spans="1:18">
      <c r="A307" s="7" t="s">
        <v>116</v>
      </c>
      <c r="B307" t="s">
        <v>24</v>
      </c>
      <c r="C307" t="s">
        <v>10</v>
      </c>
      <c r="D307" t="s">
        <v>11</v>
      </c>
      <c r="E307" s="1">
        <v>0.84221795806039801</v>
      </c>
      <c r="F307" s="1">
        <v>0.62365608009598805</v>
      </c>
      <c r="G307" s="1">
        <v>2.54820374915675</v>
      </c>
      <c r="H307" s="1">
        <v>2.5943119421474199</v>
      </c>
      <c r="I307" s="1">
        <v>3.3904217072171399</v>
      </c>
      <c r="J307" s="50">
        <v>3.2179680222434102</v>
      </c>
      <c r="N307" s="21"/>
      <c r="R307" s="21"/>
    </row>
    <row r="308" spans="1:18">
      <c r="A308" s="7" t="s">
        <v>116</v>
      </c>
      <c r="B308" t="s">
        <v>24</v>
      </c>
      <c r="C308" t="s">
        <v>12</v>
      </c>
      <c r="D308" t="s">
        <v>13</v>
      </c>
      <c r="E308" s="1">
        <v>12.6852406365542</v>
      </c>
      <c r="F308" s="1">
        <v>1.9707572765855199</v>
      </c>
      <c r="G308" s="1">
        <v>1.7007325967270199</v>
      </c>
      <c r="H308" s="1">
        <v>0.30172908444690699</v>
      </c>
      <c r="I308" s="1">
        <v>14.3859732332812</v>
      </c>
      <c r="J308" s="50">
        <v>2.27248636103243</v>
      </c>
      <c r="N308" s="21"/>
      <c r="R308" s="21"/>
    </row>
    <row r="309" spans="1:18">
      <c r="A309" s="7" t="s">
        <v>116</v>
      </c>
      <c r="B309" t="s">
        <v>24</v>
      </c>
      <c r="C309" t="s">
        <v>14</v>
      </c>
      <c r="D309" t="s">
        <v>15</v>
      </c>
      <c r="E309" s="1">
        <v>0.61105095542241405</v>
      </c>
      <c r="F309" s="1">
        <v>0.64028922062249405</v>
      </c>
      <c r="G309" s="1">
        <v>2.35526421800451</v>
      </c>
      <c r="H309" s="1">
        <v>1.3637759544736701</v>
      </c>
      <c r="I309" s="1">
        <v>2.96631517342693</v>
      </c>
      <c r="J309" s="50">
        <v>2.0040651750961702</v>
      </c>
      <c r="N309" s="21"/>
      <c r="R309" s="21"/>
    </row>
    <row r="310" spans="1:18">
      <c r="A310" s="7" t="s">
        <v>116</v>
      </c>
      <c r="B310" t="s">
        <v>24</v>
      </c>
      <c r="C310" t="s">
        <v>16</v>
      </c>
      <c r="D310" t="s">
        <v>17</v>
      </c>
      <c r="E310" s="1">
        <v>44.903187342923097</v>
      </c>
      <c r="F310" s="1">
        <v>5.3749979487574997</v>
      </c>
      <c r="G310" s="1">
        <v>14.997055540184199</v>
      </c>
      <c r="H310" s="1">
        <v>1.84297653394525</v>
      </c>
      <c r="I310" s="1">
        <v>59.900242883107197</v>
      </c>
      <c r="J310" s="50">
        <v>7.2179744827027497</v>
      </c>
      <c r="N310" s="21"/>
      <c r="R310" s="21"/>
    </row>
    <row r="311" spans="1:18">
      <c r="A311" s="7" t="s">
        <v>116</v>
      </c>
      <c r="B311" t="s">
        <v>24</v>
      </c>
      <c r="C311" t="s">
        <v>18</v>
      </c>
      <c r="D311" t="s">
        <v>19</v>
      </c>
      <c r="E311" s="1">
        <v>130.66517138664099</v>
      </c>
      <c r="F311" s="1">
        <v>8.0648544449097805</v>
      </c>
      <c r="G311" s="1">
        <v>75.610475066717996</v>
      </c>
      <c r="H311" s="1">
        <v>12.1871896348896</v>
      </c>
      <c r="I311" s="1">
        <v>206.275646453359</v>
      </c>
      <c r="J311" s="50">
        <v>20.252044079799401</v>
      </c>
      <c r="N311" s="21"/>
      <c r="R311" s="21"/>
    </row>
    <row r="312" spans="1:18">
      <c r="A312" s="7" t="s">
        <v>116</v>
      </c>
      <c r="B312" t="s">
        <v>24</v>
      </c>
      <c r="C312" t="s">
        <v>20</v>
      </c>
      <c r="D312" t="s">
        <v>21</v>
      </c>
      <c r="E312" s="1">
        <v>7.5336152318171097</v>
      </c>
      <c r="F312" s="1">
        <v>1.2037217006204199</v>
      </c>
      <c r="G312" s="1">
        <v>2.5802979622755702</v>
      </c>
      <c r="H312" s="1">
        <v>0.52132361411720696</v>
      </c>
      <c r="I312" s="1">
        <v>10.113913194092699</v>
      </c>
      <c r="J312" s="50">
        <v>1.7250453147376299</v>
      </c>
      <c r="N312" s="21"/>
      <c r="R312" s="21"/>
    </row>
    <row r="313" spans="1:18">
      <c r="A313" s="7" t="s">
        <v>116</v>
      </c>
      <c r="B313" t="s">
        <v>24</v>
      </c>
      <c r="C313" t="s">
        <v>25</v>
      </c>
      <c r="D313" t="s">
        <v>26</v>
      </c>
      <c r="E313" s="1">
        <v>0.50992991840256796</v>
      </c>
      <c r="F313" s="1">
        <v>3.4797791829040102E-2</v>
      </c>
      <c r="G313" s="1">
        <v>4.30871867269021</v>
      </c>
      <c r="H313" s="1">
        <v>1.75391169855784</v>
      </c>
      <c r="I313" s="1">
        <v>4.8186485910927699</v>
      </c>
      <c r="J313" s="50">
        <v>1.7887094903868801</v>
      </c>
      <c r="N313" s="21"/>
      <c r="R313" s="21"/>
    </row>
    <row r="314" spans="1:18">
      <c r="A314" s="7" t="s">
        <v>116</v>
      </c>
      <c r="B314" t="s">
        <v>24</v>
      </c>
      <c r="C314" t="s">
        <v>22</v>
      </c>
      <c r="D314" t="s">
        <v>23</v>
      </c>
      <c r="E314" s="1">
        <v>37.834653626186302</v>
      </c>
      <c r="F314" s="1">
        <v>1.64918691537841</v>
      </c>
      <c r="G314" s="1">
        <v>3.1573354795990798</v>
      </c>
      <c r="H314" s="1">
        <v>0.117908672086209</v>
      </c>
      <c r="I314" s="1">
        <v>40.9919891057854</v>
      </c>
      <c r="J314" s="50">
        <v>1.7670955874646199</v>
      </c>
      <c r="N314" s="21"/>
      <c r="R314" s="21"/>
    </row>
    <row r="315" spans="1:18">
      <c r="A315" s="7" t="s">
        <v>117</v>
      </c>
      <c r="B315" t="s">
        <v>24</v>
      </c>
      <c r="C315" t="s">
        <v>2</v>
      </c>
      <c r="D315" t="s">
        <v>3</v>
      </c>
      <c r="E315" s="1">
        <v>0.152147394154624</v>
      </c>
      <c r="F315" s="1">
        <v>0.17250494477182399</v>
      </c>
      <c r="G315" s="1">
        <v>0.37026137926330299</v>
      </c>
      <c r="H315" s="1">
        <v>0.52909697910077202</v>
      </c>
      <c r="I315" s="1">
        <v>0.52240877341792802</v>
      </c>
      <c r="J315" s="50">
        <v>0.70160192387259601</v>
      </c>
      <c r="N315" s="21"/>
      <c r="R315" s="21"/>
    </row>
    <row r="316" spans="1:18">
      <c r="A316" s="7" t="s">
        <v>117</v>
      </c>
      <c r="B316" t="s">
        <v>24</v>
      </c>
      <c r="C316" t="s">
        <v>4</v>
      </c>
      <c r="D316" t="s">
        <v>5</v>
      </c>
      <c r="E316" s="1">
        <v>2.0519638112939998E-3</v>
      </c>
      <c r="F316" s="1">
        <v>6.4239183274827902E-2</v>
      </c>
      <c r="G316" s="1">
        <v>6.0742061145344904E-7</v>
      </c>
      <c r="H316" s="1">
        <v>5.3702686620288001E-7</v>
      </c>
      <c r="I316" s="1">
        <v>2.0525712319054501E-3</v>
      </c>
      <c r="J316" s="50">
        <v>6.42397203016941E-2</v>
      </c>
      <c r="N316" s="21"/>
      <c r="R316" s="21"/>
    </row>
    <row r="317" spans="1:18">
      <c r="A317" s="7" t="s">
        <v>117</v>
      </c>
      <c r="B317" t="s">
        <v>24</v>
      </c>
      <c r="C317" t="s">
        <v>6</v>
      </c>
      <c r="D317" t="s">
        <v>7</v>
      </c>
      <c r="E317" s="1">
        <v>2.4721677912419298E-4</v>
      </c>
      <c r="F317" s="1">
        <v>5.4843821998604701E-4</v>
      </c>
      <c r="G317" s="1">
        <v>3.01631530980864E-3</v>
      </c>
      <c r="H317" s="1">
        <v>6.6904005667904297E-3</v>
      </c>
      <c r="I317" s="1">
        <v>3.2635320889328298E-3</v>
      </c>
      <c r="J317" s="50">
        <v>7.2388387867764799E-3</v>
      </c>
      <c r="N317" s="21"/>
      <c r="R317" s="21"/>
    </row>
    <row r="318" spans="1:18">
      <c r="A318" s="7" t="s">
        <v>117</v>
      </c>
      <c r="B318" t="s">
        <v>24</v>
      </c>
      <c r="C318" t="s">
        <v>8</v>
      </c>
      <c r="D318" t="s">
        <v>9</v>
      </c>
      <c r="E318" s="1">
        <v>0.474240820591801</v>
      </c>
      <c r="F318" s="1">
        <v>0.176275346068372</v>
      </c>
      <c r="G318" s="1">
        <v>1.2885474041725</v>
      </c>
      <c r="H318" s="1">
        <v>0.54038218110068204</v>
      </c>
      <c r="I318" s="1">
        <v>1.7627882247643001</v>
      </c>
      <c r="J318" s="50">
        <v>0.71665752716905395</v>
      </c>
      <c r="N318" s="21"/>
      <c r="R318" s="21"/>
    </row>
    <row r="319" spans="1:18">
      <c r="A319" s="7" t="s">
        <v>117</v>
      </c>
      <c r="B319" t="s">
        <v>24</v>
      </c>
      <c r="C319" t="s">
        <v>10</v>
      </c>
      <c r="D319" t="s">
        <v>11</v>
      </c>
      <c r="E319" s="1">
        <v>9.5454964198374903E-2</v>
      </c>
      <c r="F319" s="1">
        <v>7.8246254419104003E-2</v>
      </c>
      <c r="G319" s="1">
        <v>0.340339081903276</v>
      </c>
      <c r="H319" s="1">
        <v>0.44931958267699401</v>
      </c>
      <c r="I319" s="1">
        <v>0.43579404610165101</v>
      </c>
      <c r="J319" s="50">
        <v>0.52756583709609794</v>
      </c>
      <c r="N319" s="21"/>
      <c r="R319" s="21"/>
    </row>
    <row r="320" spans="1:18">
      <c r="A320" s="7" t="s">
        <v>117</v>
      </c>
      <c r="B320" t="s">
        <v>24</v>
      </c>
      <c r="C320" t="s">
        <v>12</v>
      </c>
      <c r="D320" t="s">
        <v>13</v>
      </c>
      <c r="E320" s="1">
        <v>1.2606724476494</v>
      </c>
      <c r="F320" s="1">
        <v>0.194018669979486</v>
      </c>
      <c r="G320" s="1">
        <v>0.21744325665469699</v>
      </c>
      <c r="H320" s="1">
        <v>3.8844315838073601E-2</v>
      </c>
      <c r="I320" s="1">
        <v>1.4781157043041</v>
      </c>
      <c r="J320" s="50">
        <v>0.23286298581755999</v>
      </c>
      <c r="N320" s="21"/>
      <c r="R320" s="21"/>
    </row>
    <row r="321" spans="1:18">
      <c r="A321" s="7" t="s">
        <v>117</v>
      </c>
      <c r="B321" t="s">
        <v>24</v>
      </c>
      <c r="C321" t="s">
        <v>14</v>
      </c>
      <c r="D321" t="s">
        <v>15</v>
      </c>
      <c r="E321" s="1">
        <v>5.3260058025091699E-2</v>
      </c>
      <c r="F321" s="1">
        <v>5.6178024205714203E-2</v>
      </c>
      <c r="G321" s="1">
        <v>0.122525862528251</v>
      </c>
      <c r="H321" s="1">
        <v>6.8467332790697305E-2</v>
      </c>
      <c r="I321" s="1">
        <v>0.17578592055334299</v>
      </c>
      <c r="J321" s="50">
        <v>0.12464535699641099</v>
      </c>
      <c r="N321" s="21"/>
      <c r="R321" s="21"/>
    </row>
    <row r="322" spans="1:18">
      <c r="A322" s="7" t="s">
        <v>117</v>
      </c>
      <c r="B322" t="s">
        <v>24</v>
      </c>
      <c r="C322" t="s">
        <v>16</v>
      </c>
      <c r="D322" t="s">
        <v>17</v>
      </c>
      <c r="E322" s="1">
        <v>3.4808801502606301</v>
      </c>
      <c r="F322" s="1">
        <v>0.44468521453740401</v>
      </c>
      <c r="G322" s="1">
        <v>2.53390852725465</v>
      </c>
      <c r="H322" s="1">
        <v>0.38085094766025401</v>
      </c>
      <c r="I322" s="1">
        <v>6.0147886775152797</v>
      </c>
      <c r="J322" s="50">
        <v>0.82553616219765802</v>
      </c>
      <c r="N322" s="21"/>
      <c r="R322" s="21"/>
    </row>
    <row r="323" spans="1:18">
      <c r="A323" s="7" t="s">
        <v>117</v>
      </c>
      <c r="B323" t="s">
        <v>24</v>
      </c>
      <c r="C323" t="s">
        <v>18</v>
      </c>
      <c r="D323" t="s">
        <v>19</v>
      </c>
      <c r="E323" s="1">
        <v>10.9468415452972</v>
      </c>
      <c r="F323" s="1">
        <v>0.67283083240352104</v>
      </c>
      <c r="G323" s="1">
        <v>2.9246720419157599</v>
      </c>
      <c r="H323" s="1">
        <v>0.46725168610671902</v>
      </c>
      <c r="I323" s="1">
        <v>13.871513587213</v>
      </c>
      <c r="J323" s="50">
        <v>1.1400825185102399</v>
      </c>
      <c r="N323" s="21"/>
      <c r="R323" s="21"/>
    </row>
    <row r="324" spans="1:18">
      <c r="A324" s="7" t="s">
        <v>117</v>
      </c>
      <c r="B324" t="s">
        <v>24</v>
      </c>
      <c r="C324" t="s">
        <v>20</v>
      </c>
      <c r="D324" t="s">
        <v>21</v>
      </c>
      <c r="E324" s="1">
        <v>0.86262833855324295</v>
      </c>
      <c r="F324" s="1">
        <v>0.13671124475452501</v>
      </c>
      <c r="G324" s="1">
        <v>0.579127798750663</v>
      </c>
      <c r="H324" s="1">
        <v>0.11680440578449</v>
      </c>
      <c r="I324" s="1">
        <v>1.4417561373039101</v>
      </c>
      <c r="J324" s="50">
        <v>0.25351565053901498</v>
      </c>
      <c r="N324" s="21"/>
      <c r="R324" s="21"/>
    </row>
    <row r="325" spans="1:18">
      <c r="A325" s="7" t="s">
        <v>117</v>
      </c>
      <c r="B325" t="s">
        <v>24</v>
      </c>
      <c r="C325" t="s">
        <v>25</v>
      </c>
      <c r="D325" t="s">
        <v>26</v>
      </c>
      <c r="E325" s="1">
        <v>1.6066788889829701E-2</v>
      </c>
      <c r="F325" s="1">
        <v>1.13618886598775E-3</v>
      </c>
      <c r="G325" s="1">
        <v>0.18029838609861101</v>
      </c>
      <c r="H325" s="1">
        <v>7.7602390973100593E-2</v>
      </c>
      <c r="I325" s="1">
        <v>0.196365174988441</v>
      </c>
      <c r="J325" s="50">
        <v>7.8738579839088399E-2</v>
      </c>
      <c r="N325" s="21"/>
      <c r="R325" s="21"/>
    </row>
    <row r="326" spans="1:18">
      <c r="A326" s="7" t="s">
        <v>117</v>
      </c>
      <c r="B326" t="s">
        <v>24</v>
      </c>
      <c r="C326" t="s">
        <v>22</v>
      </c>
      <c r="D326" t="s">
        <v>23</v>
      </c>
      <c r="E326" s="1">
        <v>3.9620133276974498</v>
      </c>
      <c r="F326" s="1">
        <v>0.17060051906770701</v>
      </c>
      <c r="G326" s="1">
        <v>0.27170552653328101</v>
      </c>
      <c r="H326" s="1">
        <v>9.7661680604927397E-3</v>
      </c>
      <c r="I326" s="1">
        <v>4.2337188542307302</v>
      </c>
      <c r="J326" s="50">
        <v>0.1803666871282</v>
      </c>
      <c r="N326" s="21"/>
      <c r="R326" s="21"/>
    </row>
    <row r="327" spans="1:18">
      <c r="A327" s="7" t="s">
        <v>118</v>
      </c>
      <c r="B327" t="s">
        <v>24</v>
      </c>
      <c r="C327" t="s">
        <v>2</v>
      </c>
      <c r="D327" t="s">
        <v>3</v>
      </c>
      <c r="E327" s="1">
        <v>0.67565255331087204</v>
      </c>
      <c r="F327" s="1">
        <v>0.77415287214767403</v>
      </c>
      <c r="G327" s="1">
        <v>0.684671881964108</v>
      </c>
      <c r="H327" s="1">
        <v>0.85033104576324003</v>
      </c>
      <c r="I327" s="1">
        <v>1.3603244352749799</v>
      </c>
      <c r="J327" s="50">
        <v>1.6244839179109101</v>
      </c>
      <c r="N327" s="21"/>
      <c r="R327" s="21"/>
    </row>
    <row r="328" spans="1:18">
      <c r="A328" s="7" t="s">
        <v>118</v>
      </c>
      <c r="B328" t="s">
        <v>24</v>
      </c>
      <c r="C328" t="s">
        <v>4</v>
      </c>
      <c r="D328" t="s">
        <v>5</v>
      </c>
      <c r="E328" s="1">
        <v>1.09377139589134E-2</v>
      </c>
      <c r="F328" s="1">
        <v>0.36993469264022599</v>
      </c>
      <c r="G328" s="1">
        <v>0.33266526783320999</v>
      </c>
      <c r="H328" s="1">
        <v>5.8611268327517996</v>
      </c>
      <c r="I328" s="1">
        <v>0.34360298179212301</v>
      </c>
      <c r="J328" s="50">
        <v>6.2310615253920298</v>
      </c>
      <c r="N328" s="21"/>
      <c r="R328" s="21"/>
    </row>
    <row r="329" spans="1:18">
      <c r="A329" s="7" t="s">
        <v>118</v>
      </c>
      <c r="B329" t="s">
        <v>24</v>
      </c>
      <c r="C329" t="s">
        <v>6</v>
      </c>
      <c r="D329" t="s">
        <v>7</v>
      </c>
      <c r="E329" s="1">
        <v>3.5424691776133098E-3</v>
      </c>
      <c r="F329" s="1">
        <v>7.6549507084263096E-3</v>
      </c>
      <c r="G329" s="1">
        <v>1.56856828911104</v>
      </c>
      <c r="H329" s="1">
        <v>3.4756796174422502</v>
      </c>
      <c r="I329" s="1">
        <v>1.57211075828865</v>
      </c>
      <c r="J329" s="50">
        <v>3.48333456815068</v>
      </c>
      <c r="N329" s="21"/>
      <c r="R329" s="21"/>
    </row>
    <row r="330" spans="1:18">
      <c r="A330" s="7" t="s">
        <v>118</v>
      </c>
      <c r="B330" t="s">
        <v>24</v>
      </c>
      <c r="C330" t="s">
        <v>8</v>
      </c>
      <c r="D330" t="s">
        <v>9</v>
      </c>
      <c r="E330" s="1">
        <v>1.74962384844945</v>
      </c>
      <c r="F330" s="1">
        <v>0.64512106664998903</v>
      </c>
      <c r="G330" s="1">
        <v>1.1351927700922599</v>
      </c>
      <c r="H330" s="1">
        <v>0.50140527970144899</v>
      </c>
      <c r="I330" s="1">
        <v>2.8848166185417101</v>
      </c>
      <c r="J330" s="50">
        <v>1.1465263463514399</v>
      </c>
      <c r="N330" s="21"/>
      <c r="R330" s="21"/>
    </row>
    <row r="331" spans="1:18">
      <c r="A331" s="7" t="s">
        <v>118</v>
      </c>
      <c r="B331" t="s">
        <v>24</v>
      </c>
      <c r="C331" t="s">
        <v>10</v>
      </c>
      <c r="D331" t="s">
        <v>11</v>
      </c>
      <c r="E331" s="1">
        <v>0.55281995061575795</v>
      </c>
      <c r="F331" s="1">
        <v>0.36117137277079397</v>
      </c>
      <c r="G331" s="1">
        <v>0.55786973049806599</v>
      </c>
      <c r="H331" s="1">
        <v>0.39464174012097603</v>
      </c>
      <c r="I331" s="1">
        <v>1.11068968111382</v>
      </c>
      <c r="J331" s="50">
        <v>0.75581311289177</v>
      </c>
      <c r="N331" s="21"/>
      <c r="R331" s="21"/>
    </row>
    <row r="332" spans="1:18">
      <c r="A332" s="7" t="s">
        <v>118</v>
      </c>
      <c r="B332" t="s">
        <v>24</v>
      </c>
      <c r="C332" t="s">
        <v>12</v>
      </c>
      <c r="D332" t="s">
        <v>13</v>
      </c>
      <c r="E332" s="1">
        <v>5.8962039639985901</v>
      </c>
      <c r="F332" s="1">
        <v>0.92725321218666201</v>
      </c>
      <c r="G332" s="1">
        <v>0.38759440463649197</v>
      </c>
      <c r="H332" s="1">
        <v>6.8261722950682904E-2</v>
      </c>
      <c r="I332" s="1">
        <v>6.2837983686350798</v>
      </c>
      <c r="J332" s="50">
        <v>0.99551493513734501</v>
      </c>
      <c r="N332" s="21"/>
      <c r="R332" s="21"/>
    </row>
    <row r="333" spans="1:18">
      <c r="A333" s="7" t="s">
        <v>118</v>
      </c>
      <c r="B333" t="s">
        <v>24</v>
      </c>
      <c r="C333" t="s">
        <v>14</v>
      </c>
      <c r="D333" t="s">
        <v>15</v>
      </c>
      <c r="E333" s="1">
        <v>0.23037277383989199</v>
      </c>
      <c r="F333" s="1">
        <v>0.24571698279406501</v>
      </c>
      <c r="G333" s="1">
        <v>0.53825141639040697</v>
      </c>
      <c r="H333" s="1">
        <v>0.301621734210404</v>
      </c>
      <c r="I333" s="1">
        <v>0.76862419023029904</v>
      </c>
      <c r="J333" s="50">
        <v>0.54733871700446901</v>
      </c>
      <c r="N333" s="21"/>
      <c r="R333" s="21"/>
    </row>
    <row r="334" spans="1:18">
      <c r="A334" s="7" t="s">
        <v>118</v>
      </c>
      <c r="B334" t="s">
        <v>24</v>
      </c>
      <c r="C334" t="s">
        <v>16</v>
      </c>
      <c r="D334" t="s">
        <v>17</v>
      </c>
      <c r="E334" s="1">
        <v>11.350763514417499</v>
      </c>
      <c r="F334" s="1">
        <v>1.35495453151585</v>
      </c>
      <c r="G334" s="1">
        <v>2.3287747962314098</v>
      </c>
      <c r="H334" s="1">
        <v>0.34182010408890501</v>
      </c>
      <c r="I334" s="1">
        <v>13.679538310648899</v>
      </c>
      <c r="J334" s="50">
        <v>1.6967746356047599</v>
      </c>
      <c r="N334" s="21"/>
      <c r="R334" s="21"/>
    </row>
    <row r="335" spans="1:18">
      <c r="A335" s="7" t="s">
        <v>118</v>
      </c>
      <c r="B335" t="s">
        <v>24</v>
      </c>
      <c r="C335" t="s">
        <v>18</v>
      </c>
      <c r="D335" t="s">
        <v>19</v>
      </c>
      <c r="E335" s="1">
        <v>51.648690114790497</v>
      </c>
      <c r="F335" s="1">
        <v>3.2063538614789802</v>
      </c>
      <c r="G335" s="1">
        <v>5.0943395818964001</v>
      </c>
      <c r="H335" s="1">
        <v>0.84636838353149402</v>
      </c>
      <c r="I335" s="1">
        <v>56.743029696686897</v>
      </c>
      <c r="J335" s="50">
        <v>4.0527222450104698</v>
      </c>
      <c r="N335" s="21"/>
      <c r="R335" s="21"/>
    </row>
    <row r="336" spans="1:18">
      <c r="A336" s="7" t="s">
        <v>118</v>
      </c>
      <c r="B336" t="s">
        <v>24</v>
      </c>
      <c r="C336" t="s">
        <v>20</v>
      </c>
      <c r="D336" t="s">
        <v>21</v>
      </c>
      <c r="E336" s="1">
        <v>3.8295994529230302</v>
      </c>
      <c r="F336" s="1">
        <v>0.61359585107727699</v>
      </c>
      <c r="G336" s="1">
        <v>0.140526114681301</v>
      </c>
      <c r="H336" s="1">
        <v>2.8446751904524201E-2</v>
      </c>
      <c r="I336" s="1">
        <v>3.9701255676043301</v>
      </c>
      <c r="J336" s="50">
        <v>0.64204260298180105</v>
      </c>
      <c r="N336" s="21"/>
      <c r="R336" s="21"/>
    </row>
    <row r="337" spans="1:18">
      <c r="A337" s="7" t="s">
        <v>118</v>
      </c>
      <c r="B337" t="s">
        <v>24</v>
      </c>
      <c r="C337" t="s">
        <v>25</v>
      </c>
      <c r="D337" t="s">
        <v>26</v>
      </c>
      <c r="E337" s="1">
        <v>1.11542280806519E-2</v>
      </c>
      <c r="F337" s="1">
        <v>7.4822261345868098E-4</v>
      </c>
      <c r="G337" s="1">
        <v>6.5681155435290905E-2</v>
      </c>
      <c r="H337" s="1">
        <v>2.56027882937661E-2</v>
      </c>
      <c r="I337" s="1">
        <v>7.6835383515942796E-2</v>
      </c>
      <c r="J337" s="50">
        <v>2.6351010907224699E-2</v>
      </c>
      <c r="N337" s="21"/>
      <c r="R337" s="21"/>
    </row>
    <row r="338" spans="1:18">
      <c r="A338" s="7" t="s">
        <v>118</v>
      </c>
      <c r="B338" t="s">
        <v>24</v>
      </c>
      <c r="C338" t="s">
        <v>22</v>
      </c>
      <c r="D338" t="s">
        <v>23</v>
      </c>
      <c r="E338" s="1">
        <v>19.784841900808502</v>
      </c>
      <c r="F338" s="1">
        <v>0.87479223232887304</v>
      </c>
      <c r="G338" s="1">
        <v>1.3025617406532699</v>
      </c>
      <c r="H338" s="1">
        <v>4.9578361518768099E-2</v>
      </c>
      <c r="I338" s="1">
        <v>21.087403641461801</v>
      </c>
      <c r="J338" s="50">
        <v>0.92437059384764098</v>
      </c>
      <c r="N338" s="21"/>
      <c r="R338" s="21"/>
    </row>
    <row r="339" spans="1:18">
      <c r="A339" s="7" t="s">
        <v>119</v>
      </c>
      <c r="B339" t="s">
        <v>24</v>
      </c>
      <c r="C339" t="s">
        <v>2</v>
      </c>
      <c r="D339" t="s">
        <v>3</v>
      </c>
      <c r="E339" s="1">
        <v>0.15087001041147899</v>
      </c>
      <c r="F339" s="1">
        <v>0.163800953263914</v>
      </c>
      <c r="G339" s="1">
        <v>0.74653534591142501</v>
      </c>
      <c r="H339" s="1">
        <v>1.1293609624680001</v>
      </c>
      <c r="I339" s="1">
        <v>0.89740535632290397</v>
      </c>
      <c r="J339" s="50">
        <v>1.2931619157319201</v>
      </c>
      <c r="N339" s="21"/>
      <c r="R339" s="21"/>
    </row>
    <row r="340" spans="1:18">
      <c r="A340" s="7" t="s">
        <v>119</v>
      </c>
      <c r="B340" t="s">
        <v>24</v>
      </c>
      <c r="C340" t="s">
        <v>4</v>
      </c>
      <c r="D340" t="s">
        <v>5</v>
      </c>
      <c r="E340" s="1">
        <v>7.1966068680904302E-4</v>
      </c>
      <c r="F340" s="1">
        <v>3.6910293249739497E-2</v>
      </c>
      <c r="G340" s="1">
        <v>1.4524576525467801E-6</v>
      </c>
      <c r="H340" s="1">
        <v>2.6705168087083699E-6</v>
      </c>
      <c r="I340" s="1">
        <v>7.2111314446159005E-4</v>
      </c>
      <c r="J340" s="50">
        <v>3.69129637665482E-2</v>
      </c>
      <c r="N340" s="21"/>
      <c r="R340" s="21"/>
    </row>
    <row r="341" spans="1:18">
      <c r="A341" s="7" t="s">
        <v>119</v>
      </c>
      <c r="B341" t="s">
        <v>24</v>
      </c>
      <c r="C341" t="s">
        <v>6</v>
      </c>
      <c r="D341" t="s">
        <v>7</v>
      </c>
      <c r="E341" s="1">
        <v>8.0945122881438794E-5</v>
      </c>
      <c r="F341" s="1">
        <v>1.81901607307561E-4</v>
      </c>
      <c r="G341" s="1">
        <v>1.8847639744660799E-4</v>
      </c>
      <c r="H341" s="1">
        <v>4.1779356493772601E-4</v>
      </c>
      <c r="I341" s="1">
        <v>2.6942152032804697E-4</v>
      </c>
      <c r="J341" s="50">
        <v>5.9969517224528696E-4</v>
      </c>
      <c r="N341" s="21"/>
      <c r="R341" s="21"/>
    </row>
    <row r="342" spans="1:18">
      <c r="A342" s="7" t="s">
        <v>119</v>
      </c>
      <c r="B342" t="s">
        <v>24</v>
      </c>
      <c r="C342" t="s">
        <v>8</v>
      </c>
      <c r="D342" t="s">
        <v>9</v>
      </c>
      <c r="E342" s="1">
        <v>0.43351159941140099</v>
      </c>
      <c r="F342" s="1">
        <v>0.15972456019832099</v>
      </c>
      <c r="G342" s="1">
        <v>0.83850603786167999</v>
      </c>
      <c r="H342" s="1">
        <v>0.35417105936278698</v>
      </c>
      <c r="I342" s="1">
        <v>1.27201763727308</v>
      </c>
      <c r="J342" s="50">
        <v>0.51389561956110896</v>
      </c>
      <c r="N342" s="21"/>
      <c r="R342" s="21"/>
    </row>
    <row r="343" spans="1:18">
      <c r="A343" s="7" t="s">
        <v>119</v>
      </c>
      <c r="B343" t="s">
        <v>24</v>
      </c>
      <c r="C343" t="s">
        <v>10</v>
      </c>
      <c r="D343" t="s">
        <v>11</v>
      </c>
      <c r="E343" s="1">
        <v>7.3783778140791206E-2</v>
      </c>
      <c r="F343" s="1">
        <v>4.9923712072942002E-2</v>
      </c>
      <c r="G343" s="1">
        <v>0.113000986829895</v>
      </c>
      <c r="H343" s="1">
        <v>0.104938428105969</v>
      </c>
      <c r="I343" s="1">
        <v>0.186784764970686</v>
      </c>
      <c r="J343" s="50">
        <v>0.15486214017891101</v>
      </c>
      <c r="N343" s="21"/>
      <c r="R343" s="21"/>
    </row>
    <row r="344" spans="1:18">
      <c r="A344" s="7" t="s">
        <v>119</v>
      </c>
      <c r="B344" t="s">
        <v>24</v>
      </c>
      <c r="C344" t="s">
        <v>12</v>
      </c>
      <c r="D344" t="s">
        <v>13</v>
      </c>
      <c r="E344" s="1">
        <v>0.75659542169517802</v>
      </c>
      <c r="F344" s="1">
        <v>0.115737434349345</v>
      </c>
      <c r="G344" s="1">
        <v>0.133022588759523</v>
      </c>
      <c r="H344" s="1">
        <v>2.3199073716005901E-2</v>
      </c>
      <c r="I344" s="1">
        <v>0.88961801045470201</v>
      </c>
      <c r="J344" s="50">
        <v>0.13893650806535099</v>
      </c>
      <c r="N344" s="21"/>
      <c r="R344" s="21"/>
    </row>
    <row r="345" spans="1:18">
      <c r="A345" s="7" t="s">
        <v>119</v>
      </c>
      <c r="B345" t="s">
        <v>24</v>
      </c>
      <c r="C345" t="s">
        <v>14</v>
      </c>
      <c r="D345" t="s">
        <v>15</v>
      </c>
      <c r="E345" s="1">
        <v>3.4172455568010802E-2</v>
      </c>
      <c r="F345" s="1">
        <v>3.6423624671641501E-2</v>
      </c>
      <c r="G345" s="1">
        <v>1.0896740563806E-2</v>
      </c>
      <c r="H345" s="1">
        <v>6.2519780199680602E-3</v>
      </c>
      <c r="I345" s="1">
        <v>4.5069196131816799E-2</v>
      </c>
      <c r="J345" s="50">
        <v>4.2675602691609603E-2</v>
      </c>
      <c r="N345" s="21"/>
      <c r="R345" s="21"/>
    </row>
    <row r="346" spans="1:18">
      <c r="A346" s="7" t="s">
        <v>119</v>
      </c>
      <c r="B346" t="s">
        <v>24</v>
      </c>
      <c r="C346" t="s">
        <v>16</v>
      </c>
      <c r="D346" t="s">
        <v>17</v>
      </c>
      <c r="E346" s="1">
        <v>3.06894445193974</v>
      </c>
      <c r="F346" s="1">
        <v>0.36727625465206398</v>
      </c>
      <c r="G346" s="1">
        <v>1.53312646423887</v>
      </c>
      <c r="H346" s="1">
        <v>0.165940310484331</v>
      </c>
      <c r="I346" s="1">
        <v>4.6020709161786097</v>
      </c>
      <c r="J346" s="50">
        <v>0.53321656513639504</v>
      </c>
      <c r="N346" s="21"/>
      <c r="R346" s="21"/>
    </row>
    <row r="347" spans="1:18">
      <c r="A347" s="7" t="s">
        <v>119</v>
      </c>
      <c r="B347" t="s">
        <v>24</v>
      </c>
      <c r="C347" t="s">
        <v>18</v>
      </c>
      <c r="D347" t="s">
        <v>19</v>
      </c>
      <c r="E347" s="1">
        <v>6.4542713211685703</v>
      </c>
      <c r="F347" s="1">
        <v>0.39792248852719603</v>
      </c>
      <c r="G347" s="1">
        <v>0.424292748453513</v>
      </c>
      <c r="H347" s="1">
        <v>6.8803439924742596E-2</v>
      </c>
      <c r="I347" s="1">
        <v>6.8785640696220796</v>
      </c>
      <c r="J347" s="50">
        <v>0.466725928451939</v>
      </c>
      <c r="N347" s="21"/>
      <c r="R347" s="21"/>
    </row>
    <row r="348" spans="1:18">
      <c r="A348" s="7" t="s">
        <v>119</v>
      </c>
      <c r="B348" t="s">
        <v>24</v>
      </c>
      <c r="C348" t="s">
        <v>20</v>
      </c>
      <c r="D348" t="s">
        <v>21</v>
      </c>
      <c r="E348" s="1">
        <v>0.59930306998224903</v>
      </c>
      <c r="F348" s="1">
        <v>9.5495791591700394E-2</v>
      </c>
      <c r="G348" s="1">
        <v>0.14732638639522699</v>
      </c>
      <c r="H348" s="1">
        <v>2.9743841925690701E-2</v>
      </c>
      <c r="I348" s="1">
        <v>0.74662945637747602</v>
      </c>
      <c r="J348" s="50">
        <v>0.12523963351739101</v>
      </c>
      <c r="N348" s="21"/>
      <c r="R348" s="21"/>
    </row>
    <row r="349" spans="1:18">
      <c r="A349" s="7" t="s">
        <v>119</v>
      </c>
      <c r="B349" t="s">
        <v>24</v>
      </c>
      <c r="C349" t="s">
        <v>25</v>
      </c>
      <c r="D349" t="s">
        <v>26</v>
      </c>
      <c r="E349" s="1">
        <v>9.4936127092609002E-3</v>
      </c>
      <c r="F349" s="1">
        <v>6.5709175282464101E-4</v>
      </c>
      <c r="G349" s="1">
        <v>0.106699163528991</v>
      </c>
      <c r="H349" s="1">
        <v>4.4389836663333897E-2</v>
      </c>
      <c r="I349" s="1">
        <v>0.116192776238251</v>
      </c>
      <c r="J349" s="50">
        <v>4.5046928416158503E-2</v>
      </c>
      <c r="N349" s="21"/>
      <c r="R349" s="21"/>
    </row>
    <row r="350" spans="1:18">
      <c r="A350" s="7" t="s">
        <v>119</v>
      </c>
      <c r="B350" t="s">
        <v>24</v>
      </c>
      <c r="C350" t="s">
        <v>22</v>
      </c>
      <c r="D350" t="s">
        <v>23</v>
      </c>
      <c r="E350" s="1">
        <v>2.2606477988443801</v>
      </c>
      <c r="F350" s="1">
        <v>9.8447277010699399E-2</v>
      </c>
      <c r="G350" s="1">
        <v>0.16218496026795601</v>
      </c>
      <c r="H350" s="1">
        <v>5.9671588406317502E-3</v>
      </c>
      <c r="I350" s="1">
        <v>2.4228327591123402</v>
      </c>
      <c r="J350" s="50">
        <v>0.10441443585133101</v>
      </c>
      <c r="N350" s="21"/>
      <c r="R350" s="21"/>
    </row>
    <row r="351" spans="1:18">
      <c r="A351" s="7" t="s">
        <v>120</v>
      </c>
      <c r="B351" t="s">
        <v>24</v>
      </c>
      <c r="C351" t="s">
        <v>2</v>
      </c>
      <c r="D351" t="s">
        <v>3</v>
      </c>
      <c r="E351" s="1">
        <v>0.66938158133959302</v>
      </c>
      <c r="F351" s="1">
        <v>0.78217606416679697</v>
      </c>
      <c r="G351" s="1">
        <v>0.38140474874238001</v>
      </c>
      <c r="H351" s="1">
        <v>0.36014672165682998</v>
      </c>
      <c r="I351" s="1">
        <v>1.05078633008197</v>
      </c>
      <c r="J351" s="50">
        <v>1.14232278582363</v>
      </c>
      <c r="N351" s="21"/>
      <c r="R351" s="21"/>
    </row>
    <row r="352" spans="1:18">
      <c r="A352" s="7" t="s">
        <v>120</v>
      </c>
      <c r="B352" t="s">
        <v>24</v>
      </c>
      <c r="C352" t="s">
        <v>4</v>
      </c>
      <c r="D352" t="s">
        <v>5</v>
      </c>
      <c r="E352" s="1">
        <v>3.73257271373616E-3</v>
      </c>
      <c r="F352" s="1">
        <v>0.19777693242515701</v>
      </c>
      <c r="G352" s="1">
        <v>1.35196631760254E-2</v>
      </c>
      <c r="H352" s="1">
        <v>7.2677112106342701E-2</v>
      </c>
      <c r="I352" s="1">
        <v>1.7252235889761599E-2</v>
      </c>
      <c r="J352" s="50">
        <v>0.27045404453150002</v>
      </c>
      <c r="N352" s="21"/>
      <c r="R352" s="21"/>
    </row>
    <row r="353" spans="1:18">
      <c r="A353" s="7" t="s">
        <v>120</v>
      </c>
      <c r="B353" t="s">
        <v>24</v>
      </c>
      <c r="C353" t="s">
        <v>6</v>
      </c>
      <c r="D353" t="s">
        <v>7</v>
      </c>
      <c r="E353" s="1">
        <v>2.9102126625478401E-3</v>
      </c>
      <c r="F353" s="1">
        <v>6.2986223873276797E-3</v>
      </c>
      <c r="G353" s="1">
        <v>1.3029061419916801</v>
      </c>
      <c r="H353" s="1">
        <v>2.8904208680258199</v>
      </c>
      <c r="I353" s="1">
        <v>1.3058163546542301</v>
      </c>
      <c r="J353" s="50">
        <v>2.8967194904131501</v>
      </c>
      <c r="N353" s="21"/>
      <c r="R353" s="21"/>
    </row>
    <row r="354" spans="1:18">
      <c r="A354" s="7" t="s">
        <v>120</v>
      </c>
      <c r="B354" t="s">
        <v>24</v>
      </c>
      <c r="C354" t="s">
        <v>8</v>
      </c>
      <c r="D354" t="s">
        <v>9</v>
      </c>
      <c r="E354" s="1">
        <v>3.0791739627429</v>
      </c>
      <c r="F354" s="1">
        <v>1.12786341092986</v>
      </c>
      <c r="G354" s="1">
        <v>7.0822241497845102</v>
      </c>
      <c r="H354" s="1">
        <v>2.9297827420806901</v>
      </c>
      <c r="I354" s="1">
        <v>10.161398112527401</v>
      </c>
      <c r="J354" s="50">
        <v>4.0576461530105599</v>
      </c>
      <c r="N354" s="21"/>
      <c r="R354" s="21"/>
    </row>
    <row r="355" spans="1:18">
      <c r="A355" s="7" t="s">
        <v>120</v>
      </c>
      <c r="B355" t="s">
        <v>24</v>
      </c>
      <c r="C355" t="s">
        <v>10</v>
      </c>
      <c r="D355" t="s">
        <v>11</v>
      </c>
      <c r="E355" s="1">
        <v>0.35736611696459197</v>
      </c>
      <c r="F355" s="1">
        <v>0.24579074873430201</v>
      </c>
      <c r="G355" s="1">
        <v>0.62460055221409605</v>
      </c>
      <c r="H355" s="1">
        <v>0.56281555334134903</v>
      </c>
      <c r="I355" s="1">
        <v>0.98196666917868802</v>
      </c>
      <c r="J355" s="50">
        <v>0.80860630207565098</v>
      </c>
      <c r="N355" s="21"/>
      <c r="R355" s="21"/>
    </row>
    <row r="356" spans="1:18">
      <c r="A356" s="7" t="s">
        <v>120</v>
      </c>
      <c r="B356" t="s">
        <v>24</v>
      </c>
      <c r="C356" t="s">
        <v>12</v>
      </c>
      <c r="D356" t="s">
        <v>13</v>
      </c>
      <c r="E356" s="1">
        <v>4.8292773990402802</v>
      </c>
      <c r="F356" s="1">
        <v>0.73207748661362404</v>
      </c>
      <c r="G356" s="1">
        <v>0.39953299262094799</v>
      </c>
      <c r="H356" s="1">
        <v>7.1635116467517995E-2</v>
      </c>
      <c r="I356" s="1">
        <v>5.2288103916612299</v>
      </c>
      <c r="J356" s="50">
        <v>0.80371260308114201</v>
      </c>
      <c r="N356" s="21"/>
      <c r="R356" s="21"/>
    </row>
    <row r="357" spans="1:18">
      <c r="A357" s="7" t="s">
        <v>120</v>
      </c>
      <c r="B357" t="s">
        <v>24</v>
      </c>
      <c r="C357" t="s">
        <v>14</v>
      </c>
      <c r="D357" t="s">
        <v>15</v>
      </c>
      <c r="E357" s="1">
        <v>0.37182156743434103</v>
      </c>
      <c r="F357" s="1">
        <v>0.39380498252733398</v>
      </c>
      <c r="G357" s="1">
        <v>2.4380087788664802</v>
      </c>
      <c r="H357" s="1">
        <v>1.4259534463229899</v>
      </c>
      <c r="I357" s="1">
        <v>2.8098303463008198</v>
      </c>
      <c r="J357" s="50">
        <v>1.8197584288503199</v>
      </c>
      <c r="N357" s="21"/>
      <c r="R357" s="21"/>
    </row>
    <row r="358" spans="1:18">
      <c r="A358" s="7" t="s">
        <v>120</v>
      </c>
      <c r="B358" t="s">
        <v>24</v>
      </c>
      <c r="C358" t="s">
        <v>16</v>
      </c>
      <c r="D358" t="s">
        <v>17</v>
      </c>
      <c r="E358" s="1">
        <v>15.220656249791</v>
      </c>
      <c r="F358" s="1">
        <v>2.0013836211967502</v>
      </c>
      <c r="G358" s="1">
        <v>8.3110794655742009</v>
      </c>
      <c r="H358" s="1">
        <v>1.2940345309283099</v>
      </c>
      <c r="I358" s="1">
        <v>23.531735715365201</v>
      </c>
      <c r="J358" s="50">
        <v>3.2954181521250598</v>
      </c>
      <c r="N358" s="21"/>
      <c r="R358" s="21"/>
    </row>
    <row r="359" spans="1:18">
      <c r="A359" s="7" t="s">
        <v>120</v>
      </c>
      <c r="B359" t="s">
        <v>24</v>
      </c>
      <c r="C359" t="s">
        <v>18</v>
      </c>
      <c r="D359" t="s">
        <v>19</v>
      </c>
      <c r="E359" s="1">
        <v>57.4800123815943</v>
      </c>
      <c r="F359" s="1">
        <v>3.5378953136593601</v>
      </c>
      <c r="G359" s="1">
        <v>5.0198353869420496</v>
      </c>
      <c r="H359" s="1">
        <v>0.80815539594678598</v>
      </c>
      <c r="I359" s="1">
        <v>62.499847768536299</v>
      </c>
      <c r="J359" s="50">
        <v>4.3460507096061498</v>
      </c>
      <c r="N359" s="21"/>
      <c r="R359" s="21"/>
    </row>
    <row r="360" spans="1:18">
      <c r="A360" s="7" t="s">
        <v>120</v>
      </c>
      <c r="B360" t="s">
        <v>24</v>
      </c>
      <c r="C360" t="s">
        <v>20</v>
      </c>
      <c r="D360" t="s">
        <v>21</v>
      </c>
      <c r="E360" s="1">
        <v>39.897888010987799</v>
      </c>
      <c r="F360" s="1">
        <v>6.3209695342913603</v>
      </c>
      <c r="G360" s="1">
        <v>31.642979655956498</v>
      </c>
      <c r="H360" s="1">
        <v>6.3813455891062496</v>
      </c>
      <c r="I360" s="1">
        <v>71.540867666944294</v>
      </c>
      <c r="J360" s="50">
        <v>12.7023151233976</v>
      </c>
      <c r="N360" s="21"/>
      <c r="R360" s="21"/>
    </row>
    <row r="361" spans="1:18">
      <c r="A361" s="7" t="s">
        <v>120</v>
      </c>
      <c r="B361" t="s">
        <v>24</v>
      </c>
      <c r="C361" t="s">
        <v>25</v>
      </c>
      <c r="D361" t="s">
        <v>26</v>
      </c>
      <c r="E361" s="1">
        <v>1.2763685240663999E-2</v>
      </c>
      <c r="F361" s="1">
        <v>9.1418531197798704E-4</v>
      </c>
      <c r="G361" s="1">
        <v>0.131221722986543</v>
      </c>
      <c r="H361" s="1">
        <v>5.7280212708054598E-2</v>
      </c>
      <c r="I361" s="1">
        <v>0.14398540822720701</v>
      </c>
      <c r="J361" s="50">
        <v>5.8194398020032602E-2</v>
      </c>
      <c r="N361" s="21"/>
      <c r="R361" s="21"/>
    </row>
    <row r="362" spans="1:18">
      <c r="A362" s="7" t="s">
        <v>120</v>
      </c>
      <c r="B362" t="s">
        <v>24</v>
      </c>
      <c r="C362" t="s">
        <v>22</v>
      </c>
      <c r="D362" t="s">
        <v>23</v>
      </c>
      <c r="E362" s="1">
        <v>13.0500951282683</v>
      </c>
      <c r="F362" s="1">
        <v>0.56282405489090903</v>
      </c>
      <c r="G362" s="1">
        <v>1.00648985187672</v>
      </c>
      <c r="H362" s="1">
        <v>3.6233660914483101E-2</v>
      </c>
      <c r="I362" s="1">
        <v>14.056584980145001</v>
      </c>
      <c r="J362" s="50">
        <v>0.59905771580539202</v>
      </c>
      <c r="N362" s="21"/>
      <c r="R362" s="21"/>
    </row>
    <row r="363" spans="1:18">
      <c r="A363" s="7" t="s">
        <v>0</v>
      </c>
      <c r="B363" t="s">
        <v>24</v>
      </c>
      <c r="C363" t="s">
        <v>2</v>
      </c>
      <c r="D363" t="s">
        <v>3</v>
      </c>
      <c r="E363" s="1">
        <v>0.14308732187349099</v>
      </c>
      <c r="F363" s="1">
        <v>0.16733059486725699</v>
      </c>
      <c r="G363" s="1">
        <v>0.15134104305988999</v>
      </c>
      <c r="H363" s="1">
        <v>0.122098948538157</v>
      </c>
      <c r="I363" s="1">
        <v>0.29442836493337998</v>
      </c>
      <c r="J363" s="50">
        <v>0.28942954340541399</v>
      </c>
      <c r="N363" s="21"/>
      <c r="R363" s="21"/>
    </row>
    <row r="364" spans="1:18">
      <c r="A364" s="7" t="s">
        <v>0</v>
      </c>
      <c r="B364" t="s">
        <v>24</v>
      </c>
      <c r="C364" t="s">
        <v>4</v>
      </c>
      <c r="D364" t="s">
        <v>5</v>
      </c>
      <c r="E364" s="1">
        <v>1.13122487825462E-3</v>
      </c>
      <c r="F364" s="1">
        <v>7.6527197473633998E-2</v>
      </c>
      <c r="G364" s="1">
        <v>9.4220758609924605E-8</v>
      </c>
      <c r="H364" s="1">
        <v>7.3120151695164096E-8</v>
      </c>
      <c r="I364" s="1">
        <v>1.1313190990132299E-3</v>
      </c>
      <c r="J364" s="50">
        <v>7.6527270593785696E-2</v>
      </c>
      <c r="N364" s="21"/>
      <c r="R364" s="21"/>
    </row>
    <row r="365" spans="1:18">
      <c r="A365" s="7" t="s">
        <v>0</v>
      </c>
      <c r="B365" t="s">
        <v>24</v>
      </c>
      <c r="C365" t="s">
        <v>6</v>
      </c>
      <c r="D365" t="s">
        <v>7</v>
      </c>
      <c r="E365" s="1">
        <v>2.4856613541158101E-3</v>
      </c>
      <c r="F365" s="1">
        <v>5.3360945282648498E-3</v>
      </c>
      <c r="G365" s="1">
        <v>1.3226802944475</v>
      </c>
      <c r="H365" s="1">
        <v>2.92997501834907</v>
      </c>
      <c r="I365" s="1">
        <v>1.32516595580162</v>
      </c>
      <c r="J365" s="50">
        <v>2.9353111128773399</v>
      </c>
      <c r="N365" s="21"/>
      <c r="R365" s="21"/>
    </row>
    <row r="366" spans="1:18">
      <c r="A366" s="7" t="s">
        <v>0</v>
      </c>
      <c r="B366" t="s">
        <v>24</v>
      </c>
      <c r="C366" t="s">
        <v>8</v>
      </c>
      <c r="D366" t="s">
        <v>9</v>
      </c>
      <c r="E366" s="1">
        <v>0.40053949968809299</v>
      </c>
      <c r="F366" s="1">
        <v>0.14738298012506301</v>
      </c>
      <c r="G366" s="1">
        <v>1.01594038482765</v>
      </c>
      <c r="H366" s="1">
        <v>0.40656387247256998</v>
      </c>
      <c r="I366" s="1">
        <v>1.41647988451575</v>
      </c>
      <c r="J366" s="50">
        <v>0.55394685259763299</v>
      </c>
      <c r="N366" s="21"/>
      <c r="R366" s="21"/>
    </row>
    <row r="367" spans="1:18">
      <c r="A367" s="7" t="s">
        <v>0</v>
      </c>
      <c r="B367" t="s">
        <v>24</v>
      </c>
      <c r="C367" t="s">
        <v>10</v>
      </c>
      <c r="D367" t="s">
        <v>11</v>
      </c>
      <c r="E367" s="1">
        <v>7.95650406902908E-2</v>
      </c>
      <c r="F367" s="1">
        <v>6.0449115541812502E-2</v>
      </c>
      <c r="G367" s="1">
        <v>0.24117801744966999</v>
      </c>
      <c r="H367" s="1">
        <v>0.211059736637562</v>
      </c>
      <c r="I367" s="1">
        <v>0.32074305813996101</v>
      </c>
      <c r="J367" s="50">
        <v>0.27150885217937398</v>
      </c>
      <c r="N367" s="21"/>
      <c r="R367" s="21"/>
    </row>
    <row r="368" spans="1:18">
      <c r="A368" s="7" t="s">
        <v>0</v>
      </c>
      <c r="B368" t="s">
        <v>24</v>
      </c>
      <c r="C368" t="s">
        <v>12</v>
      </c>
      <c r="D368" t="s">
        <v>13</v>
      </c>
      <c r="E368" s="1">
        <v>0.80601075408539402</v>
      </c>
      <c r="F368" s="1">
        <v>0.122619454803036</v>
      </c>
      <c r="G368" s="1">
        <v>0.51491299790171996</v>
      </c>
      <c r="H368" s="1">
        <v>8.8196467450547003E-2</v>
      </c>
      <c r="I368" s="1">
        <v>1.32092375198711</v>
      </c>
      <c r="J368" s="50">
        <v>0.210815922253583</v>
      </c>
      <c r="N368" s="21"/>
      <c r="R368" s="21"/>
    </row>
    <row r="369" spans="1:18">
      <c r="A369" s="7" t="s">
        <v>0</v>
      </c>
      <c r="B369" t="s">
        <v>24</v>
      </c>
      <c r="C369" t="s">
        <v>14</v>
      </c>
      <c r="D369" t="s">
        <v>15</v>
      </c>
      <c r="E369" s="1">
        <v>7.8889265703897496E-2</v>
      </c>
      <c r="F369" s="1">
        <v>8.0342380396183494E-2</v>
      </c>
      <c r="G369" s="1">
        <v>0.87327566700305204</v>
      </c>
      <c r="H369" s="1">
        <v>0.50351400977932403</v>
      </c>
      <c r="I369" s="1">
        <v>0.95216493270694902</v>
      </c>
      <c r="J369" s="50">
        <v>0.58385639017550695</v>
      </c>
      <c r="N369" s="21"/>
      <c r="R369" s="21"/>
    </row>
    <row r="370" spans="1:18">
      <c r="A370" s="7" t="s">
        <v>0</v>
      </c>
      <c r="B370" t="s">
        <v>24</v>
      </c>
      <c r="C370" t="s">
        <v>16</v>
      </c>
      <c r="D370" t="s">
        <v>17</v>
      </c>
      <c r="E370" s="1">
        <v>2.2128806638547802</v>
      </c>
      <c r="F370" s="1">
        <v>0.28215358536097501</v>
      </c>
      <c r="G370" s="1">
        <v>0.88210102277555402</v>
      </c>
      <c r="H370" s="1">
        <v>0.18920603961006</v>
      </c>
      <c r="I370" s="1">
        <v>3.0949816866303399</v>
      </c>
      <c r="J370" s="50">
        <v>0.47135962497103501</v>
      </c>
      <c r="N370" s="21"/>
      <c r="R370" s="21"/>
    </row>
    <row r="371" spans="1:18">
      <c r="A371" s="7" t="s">
        <v>0</v>
      </c>
      <c r="B371" t="s">
        <v>24</v>
      </c>
      <c r="C371" t="s">
        <v>18</v>
      </c>
      <c r="D371" t="s">
        <v>19</v>
      </c>
      <c r="E371" s="1">
        <v>9.3460571321929002</v>
      </c>
      <c r="F371" s="1">
        <v>0.58045974052522398</v>
      </c>
      <c r="G371" s="1">
        <v>2.0709122327994298</v>
      </c>
      <c r="H371" s="1">
        <v>0.34215332757158101</v>
      </c>
      <c r="I371" s="1">
        <v>11.416969364992299</v>
      </c>
      <c r="J371" s="50">
        <v>0.92261306809680499</v>
      </c>
      <c r="N371" s="21"/>
      <c r="R371" s="21"/>
    </row>
    <row r="372" spans="1:18">
      <c r="A372" s="7" t="s">
        <v>0</v>
      </c>
      <c r="B372" t="s">
        <v>24</v>
      </c>
      <c r="C372" t="s">
        <v>20</v>
      </c>
      <c r="D372" t="s">
        <v>21</v>
      </c>
      <c r="E372" s="1">
        <v>0.66652464483642304</v>
      </c>
      <c r="F372" s="1">
        <v>0.10695005140542201</v>
      </c>
      <c r="G372" s="1">
        <v>9.7042913741683501E-2</v>
      </c>
      <c r="H372" s="1">
        <v>1.96425203641655E-2</v>
      </c>
      <c r="I372" s="1">
        <v>0.76356755857810699</v>
      </c>
      <c r="J372" s="50">
        <v>0.12659257176958699</v>
      </c>
      <c r="N372" s="21"/>
      <c r="R372" s="21"/>
    </row>
    <row r="373" spans="1:18">
      <c r="A373" s="7" t="s">
        <v>0</v>
      </c>
      <c r="B373" t="s">
        <v>24</v>
      </c>
      <c r="C373" t="s">
        <v>25</v>
      </c>
      <c r="D373" t="s">
        <v>26</v>
      </c>
      <c r="E373" s="1">
        <v>2.0142308111957299E-2</v>
      </c>
      <c r="F373" s="1">
        <v>1.3333513407128099E-3</v>
      </c>
      <c r="G373" s="1">
        <v>9.3214238691149906E-2</v>
      </c>
      <c r="H373" s="1">
        <v>3.59916088830134E-2</v>
      </c>
      <c r="I373" s="1">
        <v>0.113356546803107</v>
      </c>
      <c r="J373" s="50">
        <v>3.7324960223726202E-2</v>
      </c>
      <c r="N373" s="21"/>
      <c r="R373" s="21"/>
    </row>
    <row r="374" spans="1:18">
      <c r="A374" s="7" t="s">
        <v>0</v>
      </c>
      <c r="B374" t="s">
        <v>24</v>
      </c>
      <c r="C374" t="s">
        <v>22</v>
      </c>
      <c r="D374" t="s">
        <v>23</v>
      </c>
      <c r="E374" s="1">
        <v>3.4437009313300599</v>
      </c>
      <c r="F374" s="1">
        <v>0.15230864216205101</v>
      </c>
      <c r="G374" s="1">
        <v>7.3191951161142701E-2</v>
      </c>
      <c r="H374" s="1">
        <v>2.8121360244839702E-3</v>
      </c>
      <c r="I374" s="1">
        <v>3.5168928824912</v>
      </c>
      <c r="J374" s="50">
        <v>0.155120778186535</v>
      </c>
      <c r="N374" s="21"/>
      <c r="R374" s="21"/>
    </row>
    <row r="375" spans="1:18">
      <c r="A375" s="7" t="s">
        <v>121</v>
      </c>
      <c r="B375" t="s">
        <v>24</v>
      </c>
      <c r="C375" t="s">
        <v>2</v>
      </c>
      <c r="D375" t="s">
        <v>3</v>
      </c>
      <c r="E375" s="1">
        <v>0.234026600537283</v>
      </c>
      <c r="F375" s="1">
        <v>0.25359976548921798</v>
      </c>
      <c r="G375" s="1">
        <v>1.89551277894301</v>
      </c>
      <c r="H375" s="1">
        <v>1.45974148976591</v>
      </c>
      <c r="I375" s="1">
        <v>2.1295393794802902</v>
      </c>
      <c r="J375" s="50">
        <v>1.7133412552551199</v>
      </c>
      <c r="N375" s="21"/>
      <c r="R375" s="21"/>
    </row>
    <row r="376" spans="1:18">
      <c r="A376" s="7" t="s">
        <v>121</v>
      </c>
      <c r="B376" t="s">
        <v>24</v>
      </c>
      <c r="C376" t="s">
        <v>4</v>
      </c>
      <c r="D376" t="s">
        <v>5</v>
      </c>
      <c r="E376" s="1">
        <v>1.3096567661698699E-3</v>
      </c>
      <c r="F376" s="1">
        <v>4.0129471668035599E-2</v>
      </c>
      <c r="G376" s="1">
        <v>9.3359092117851001E-8</v>
      </c>
      <c r="H376" s="1">
        <v>1.6820750093843199E-7</v>
      </c>
      <c r="I376" s="1">
        <v>1.3097501252619899E-3</v>
      </c>
      <c r="J376" s="50">
        <v>4.0129639875536499E-2</v>
      </c>
      <c r="N376" s="21"/>
      <c r="R376" s="21"/>
    </row>
    <row r="377" spans="1:18">
      <c r="A377" s="7" t="s">
        <v>121</v>
      </c>
      <c r="B377" t="s">
        <v>24</v>
      </c>
      <c r="C377" t="s">
        <v>6</v>
      </c>
      <c r="D377" t="s">
        <v>7</v>
      </c>
      <c r="E377" s="1">
        <v>5.8439775019206901E-4</v>
      </c>
      <c r="F377" s="1">
        <v>1.2467630343610499E-3</v>
      </c>
      <c r="G377" s="1">
        <v>0.20168544556819901</v>
      </c>
      <c r="H377" s="1">
        <v>0.446186158081946</v>
      </c>
      <c r="I377" s="1">
        <v>0.20226984331839101</v>
      </c>
      <c r="J377" s="50">
        <v>0.447432921116307</v>
      </c>
      <c r="N377" s="21"/>
      <c r="R377" s="21"/>
    </row>
    <row r="378" spans="1:18">
      <c r="A378" s="7" t="s">
        <v>121</v>
      </c>
      <c r="B378" t="s">
        <v>24</v>
      </c>
      <c r="C378" t="s">
        <v>8</v>
      </c>
      <c r="D378" t="s">
        <v>9</v>
      </c>
      <c r="E378" s="1">
        <v>0.34894801625246602</v>
      </c>
      <c r="F378" s="1">
        <v>0.128023289857088</v>
      </c>
      <c r="G378" s="1">
        <v>0.20234920435870099</v>
      </c>
      <c r="H378" s="1">
        <v>8.8840282856947506E-2</v>
      </c>
      <c r="I378" s="1">
        <v>0.55129722061116704</v>
      </c>
      <c r="J378" s="50">
        <v>0.216863572714036</v>
      </c>
      <c r="N378" s="21"/>
      <c r="R378" s="21"/>
    </row>
    <row r="379" spans="1:18">
      <c r="A379" s="7" t="s">
        <v>121</v>
      </c>
      <c r="B379" t="s">
        <v>24</v>
      </c>
      <c r="C379" t="s">
        <v>10</v>
      </c>
      <c r="D379" t="s">
        <v>11</v>
      </c>
      <c r="E379" s="1">
        <v>0.111671110320502</v>
      </c>
      <c r="F379" s="1">
        <v>7.9098417400108798E-2</v>
      </c>
      <c r="G379" s="1">
        <v>0.215482009832487</v>
      </c>
      <c r="H379" s="1">
        <v>0.22003562803580101</v>
      </c>
      <c r="I379" s="1">
        <v>0.32715312015298897</v>
      </c>
      <c r="J379" s="50">
        <v>0.29913404543590999</v>
      </c>
      <c r="N379" s="21"/>
      <c r="R379" s="21"/>
    </row>
    <row r="380" spans="1:18">
      <c r="A380" s="7" t="s">
        <v>121</v>
      </c>
      <c r="B380" t="s">
        <v>24</v>
      </c>
      <c r="C380" t="s">
        <v>12</v>
      </c>
      <c r="D380" t="s">
        <v>13</v>
      </c>
      <c r="E380" s="1">
        <v>0.69873012285082103</v>
      </c>
      <c r="F380" s="1">
        <v>0.108604482029879</v>
      </c>
      <c r="G380" s="1">
        <v>0.360229771364594</v>
      </c>
      <c r="H380" s="1">
        <v>5.9788027715962498E-2</v>
      </c>
      <c r="I380" s="1">
        <v>1.0589598942154099</v>
      </c>
      <c r="J380" s="50">
        <v>0.168392509745841</v>
      </c>
      <c r="N380" s="21"/>
      <c r="R380" s="21"/>
    </row>
    <row r="381" spans="1:18">
      <c r="A381" s="7" t="s">
        <v>121</v>
      </c>
      <c r="B381" t="s">
        <v>24</v>
      </c>
      <c r="C381" t="s">
        <v>14</v>
      </c>
      <c r="D381" t="s">
        <v>15</v>
      </c>
      <c r="E381" s="1">
        <v>4.31859285690048E-2</v>
      </c>
      <c r="F381" s="1">
        <v>4.5448988433124199E-2</v>
      </c>
      <c r="G381" s="1">
        <v>7.0728659945537203E-2</v>
      </c>
      <c r="H381" s="1">
        <v>3.9626063774400297E-2</v>
      </c>
      <c r="I381" s="1">
        <v>0.113914588514542</v>
      </c>
      <c r="J381" s="50">
        <v>8.5075052207524399E-2</v>
      </c>
      <c r="N381" s="21"/>
      <c r="R381" s="21"/>
    </row>
    <row r="382" spans="1:18">
      <c r="A382" s="7" t="s">
        <v>121</v>
      </c>
      <c r="B382" t="s">
        <v>24</v>
      </c>
      <c r="C382" t="s">
        <v>16</v>
      </c>
      <c r="D382" t="s">
        <v>17</v>
      </c>
      <c r="E382" s="1">
        <v>7.28933607944301</v>
      </c>
      <c r="F382" s="1">
        <v>0.87133482311101096</v>
      </c>
      <c r="G382" s="1">
        <v>2.3950378605242002</v>
      </c>
      <c r="H382" s="1">
        <v>0.239307507124045</v>
      </c>
      <c r="I382" s="1">
        <v>9.6843739399672106</v>
      </c>
      <c r="J382" s="50">
        <v>1.1106423302350601</v>
      </c>
      <c r="N382" s="21"/>
      <c r="R382" s="21"/>
    </row>
    <row r="383" spans="1:18">
      <c r="A383" s="7" t="s">
        <v>121</v>
      </c>
      <c r="B383" t="s">
        <v>24</v>
      </c>
      <c r="C383" t="s">
        <v>18</v>
      </c>
      <c r="D383" t="s">
        <v>19</v>
      </c>
      <c r="E383" s="1">
        <v>8.4897535785082106</v>
      </c>
      <c r="F383" s="1">
        <v>0.526054159716001</v>
      </c>
      <c r="G383" s="1">
        <v>0.16112654308393501</v>
      </c>
      <c r="H383" s="1">
        <v>2.7549731488559898E-2</v>
      </c>
      <c r="I383" s="1">
        <v>8.6508801215921505</v>
      </c>
      <c r="J383" s="50">
        <v>0.55360389120456099</v>
      </c>
      <c r="N383" s="21"/>
      <c r="R383" s="21"/>
    </row>
    <row r="384" spans="1:18">
      <c r="A384" s="7" t="s">
        <v>121</v>
      </c>
      <c r="B384" t="s">
        <v>24</v>
      </c>
      <c r="C384" t="s">
        <v>20</v>
      </c>
      <c r="D384" t="s">
        <v>21</v>
      </c>
      <c r="E384" s="1">
        <v>0.61509566694320195</v>
      </c>
      <c r="F384" s="1">
        <v>9.9034396896841598E-2</v>
      </c>
      <c r="G384" s="1">
        <v>6.0884637421563199E-2</v>
      </c>
      <c r="H384" s="1">
        <v>1.23563928900407E-2</v>
      </c>
      <c r="I384" s="1">
        <v>0.67598030436476497</v>
      </c>
      <c r="J384" s="50">
        <v>0.11139078978688199</v>
      </c>
      <c r="N384" s="21"/>
      <c r="R384" s="21"/>
    </row>
    <row r="385" spans="1:18">
      <c r="A385" s="7" t="s">
        <v>121</v>
      </c>
      <c r="B385" t="s">
        <v>24</v>
      </c>
      <c r="C385" t="s">
        <v>25</v>
      </c>
      <c r="D385" t="s">
        <v>26</v>
      </c>
      <c r="E385" s="1">
        <v>1.31069469835756E-3</v>
      </c>
      <c r="F385" s="1">
        <v>8.3269643233992795E-5</v>
      </c>
      <c r="G385" s="1">
        <v>3.0394544004639301E-4</v>
      </c>
      <c r="H385" s="1">
        <v>1.03587726430371E-4</v>
      </c>
      <c r="I385" s="1">
        <v>1.6146401384039501E-3</v>
      </c>
      <c r="J385" s="50">
        <v>1.86857369664364E-4</v>
      </c>
      <c r="N385" s="21"/>
      <c r="R385" s="21"/>
    </row>
    <row r="386" spans="1:18">
      <c r="A386" s="7" t="s">
        <v>121</v>
      </c>
      <c r="B386" t="s">
        <v>24</v>
      </c>
      <c r="C386" t="s">
        <v>22</v>
      </c>
      <c r="D386" t="s">
        <v>23</v>
      </c>
      <c r="E386" s="1">
        <v>2.32448310029296</v>
      </c>
      <c r="F386" s="1">
        <v>0.104742853760285</v>
      </c>
      <c r="G386" s="1">
        <v>0.115807276015434</v>
      </c>
      <c r="H386" s="1">
        <v>4.5468142130336902E-3</v>
      </c>
      <c r="I386" s="1">
        <v>2.4402903763083899</v>
      </c>
      <c r="J386" s="50">
        <v>0.109289667973319</v>
      </c>
      <c r="N386" s="21"/>
      <c r="R386" s="21"/>
    </row>
    <row r="387" spans="1:18">
      <c r="A387" s="7" t="s">
        <v>122</v>
      </c>
      <c r="B387" t="s">
        <v>24</v>
      </c>
      <c r="C387" t="s">
        <v>2</v>
      </c>
      <c r="D387" t="s">
        <v>3</v>
      </c>
      <c r="E387" s="1">
        <v>0.18614629401581501</v>
      </c>
      <c r="F387" s="1">
        <v>0.19425546578730099</v>
      </c>
      <c r="G387" s="1">
        <v>0.37758808181132902</v>
      </c>
      <c r="H387" s="1">
        <v>0.53861458331391998</v>
      </c>
      <c r="I387" s="1">
        <v>0.56373437582714403</v>
      </c>
      <c r="J387" s="50">
        <v>0.732870049101221</v>
      </c>
      <c r="N387" s="21"/>
      <c r="R387" s="21"/>
    </row>
    <row r="388" spans="1:18">
      <c r="A388" s="7" t="s">
        <v>122</v>
      </c>
      <c r="B388" t="s">
        <v>24</v>
      </c>
      <c r="C388" t="s">
        <v>4</v>
      </c>
      <c r="D388" t="s">
        <v>5</v>
      </c>
      <c r="E388" s="1">
        <v>1.4185923880714599E-3</v>
      </c>
      <c r="F388" s="1">
        <v>6.4712900426173697E-2</v>
      </c>
      <c r="G388" s="1">
        <v>2.3563218457599599E-7</v>
      </c>
      <c r="H388" s="1">
        <v>1.9733547745657799E-7</v>
      </c>
      <c r="I388" s="1">
        <v>1.4188280202560399E-3</v>
      </c>
      <c r="J388" s="50">
        <v>6.4713097761651198E-2</v>
      </c>
      <c r="N388" s="21"/>
      <c r="R388" s="21"/>
    </row>
    <row r="389" spans="1:18">
      <c r="A389" s="7" t="s">
        <v>122</v>
      </c>
      <c r="B389" t="s">
        <v>24</v>
      </c>
      <c r="C389" t="s">
        <v>6</v>
      </c>
      <c r="D389" t="s">
        <v>7</v>
      </c>
      <c r="E389" s="1">
        <v>1.8303444906062099E-4</v>
      </c>
      <c r="F389" s="1">
        <v>4.0381650559846602E-4</v>
      </c>
      <c r="G389" s="1">
        <v>2.67703394477197E-4</v>
      </c>
      <c r="H389" s="1">
        <v>5.9375593563060398E-4</v>
      </c>
      <c r="I389" s="1">
        <v>4.5073784353781798E-4</v>
      </c>
      <c r="J389" s="50">
        <v>9.9757244122906995E-4</v>
      </c>
      <c r="N389" s="21"/>
      <c r="R389" s="21"/>
    </row>
    <row r="390" spans="1:18">
      <c r="A390" s="7" t="s">
        <v>122</v>
      </c>
      <c r="B390" t="s">
        <v>24</v>
      </c>
      <c r="C390" t="s">
        <v>8</v>
      </c>
      <c r="D390" t="s">
        <v>9</v>
      </c>
      <c r="E390" s="1">
        <v>0.77869910055969804</v>
      </c>
      <c r="F390" s="1">
        <v>0.28742014410970701</v>
      </c>
      <c r="G390" s="1">
        <v>3.2618966051714402</v>
      </c>
      <c r="H390" s="1">
        <v>1.5106462209634299</v>
      </c>
      <c r="I390" s="1">
        <v>4.0405957057311399</v>
      </c>
      <c r="J390" s="50">
        <v>1.7980663650731401</v>
      </c>
      <c r="N390" s="21"/>
      <c r="R390" s="21"/>
    </row>
    <row r="391" spans="1:18">
      <c r="A391" s="7" t="s">
        <v>122</v>
      </c>
      <c r="B391" t="s">
        <v>24</v>
      </c>
      <c r="C391" t="s">
        <v>10</v>
      </c>
      <c r="D391" t="s">
        <v>11</v>
      </c>
      <c r="E391" s="1">
        <v>0.16590243619394801</v>
      </c>
      <c r="F391" s="1">
        <v>0.12209203547853099</v>
      </c>
      <c r="G391" s="1">
        <v>0.42210386811073303</v>
      </c>
      <c r="H391" s="1">
        <v>0.57527671655964396</v>
      </c>
      <c r="I391" s="1">
        <v>0.58800630430468104</v>
      </c>
      <c r="J391" s="50">
        <v>0.69736875203817505</v>
      </c>
      <c r="N391" s="21"/>
      <c r="R391" s="21"/>
    </row>
    <row r="392" spans="1:18">
      <c r="A392" s="7" t="s">
        <v>122</v>
      </c>
      <c r="B392" t="s">
        <v>24</v>
      </c>
      <c r="C392" t="s">
        <v>12</v>
      </c>
      <c r="D392" t="s">
        <v>13</v>
      </c>
      <c r="E392" s="1">
        <v>1.8811111971282199</v>
      </c>
      <c r="F392" s="1">
        <v>0.29484354244257999</v>
      </c>
      <c r="G392" s="1">
        <v>0.40723912445652799</v>
      </c>
      <c r="H392" s="1">
        <v>7.2815164484710801E-2</v>
      </c>
      <c r="I392" s="1">
        <v>2.2883503215847498</v>
      </c>
      <c r="J392" s="50">
        <v>0.36765870692729102</v>
      </c>
      <c r="N392" s="21"/>
      <c r="R392" s="21"/>
    </row>
    <row r="393" spans="1:18">
      <c r="A393" s="7" t="s">
        <v>122</v>
      </c>
      <c r="B393" t="s">
        <v>24</v>
      </c>
      <c r="C393" t="s">
        <v>14</v>
      </c>
      <c r="D393" t="s">
        <v>15</v>
      </c>
      <c r="E393" s="1">
        <v>6.2768284985586301E-2</v>
      </c>
      <c r="F393" s="1">
        <v>6.5794719018319306E-2</v>
      </c>
      <c r="G393" s="1">
        <v>0.18432845312539001</v>
      </c>
      <c r="H393" s="1">
        <v>0.106128562789139</v>
      </c>
      <c r="I393" s="1">
        <v>0.24709673811097599</v>
      </c>
      <c r="J393" s="50">
        <v>0.171923281807458</v>
      </c>
      <c r="N393" s="21"/>
      <c r="R393" s="21"/>
    </row>
    <row r="394" spans="1:18">
      <c r="A394" s="7" t="s">
        <v>122</v>
      </c>
      <c r="B394" t="s">
        <v>24</v>
      </c>
      <c r="C394" t="s">
        <v>16</v>
      </c>
      <c r="D394" t="s">
        <v>17</v>
      </c>
      <c r="E394" s="1">
        <v>2.9709526896121901</v>
      </c>
      <c r="F394" s="1">
        <v>0.41187280550382199</v>
      </c>
      <c r="G394" s="1">
        <v>1.74689137623024</v>
      </c>
      <c r="H394" s="1">
        <v>0.27746346469619598</v>
      </c>
      <c r="I394" s="1">
        <v>4.7178440658424297</v>
      </c>
      <c r="J394" s="50">
        <v>0.68933627020001798</v>
      </c>
      <c r="N394" s="21"/>
      <c r="R394" s="21"/>
    </row>
    <row r="395" spans="1:18">
      <c r="A395" s="7" t="s">
        <v>122</v>
      </c>
      <c r="B395" t="s">
        <v>24</v>
      </c>
      <c r="C395" t="s">
        <v>18</v>
      </c>
      <c r="D395" t="s">
        <v>19</v>
      </c>
      <c r="E395" s="1">
        <v>13.939043008855799</v>
      </c>
      <c r="F395" s="1">
        <v>0.85837966274339605</v>
      </c>
      <c r="G395" s="1">
        <v>4.3580964110473603</v>
      </c>
      <c r="H395" s="1">
        <v>0.70218866148867198</v>
      </c>
      <c r="I395" s="1">
        <v>18.2971394199032</v>
      </c>
      <c r="J395" s="50">
        <v>1.56056832423207</v>
      </c>
      <c r="N395" s="21"/>
      <c r="R395" s="21"/>
    </row>
    <row r="396" spans="1:18">
      <c r="A396" s="7" t="s">
        <v>122</v>
      </c>
      <c r="B396" t="s">
        <v>24</v>
      </c>
      <c r="C396" t="s">
        <v>20</v>
      </c>
      <c r="D396" t="s">
        <v>21</v>
      </c>
      <c r="E396" s="1">
        <v>1.0530443767408999</v>
      </c>
      <c r="F396" s="1">
        <v>0.16707761336422999</v>
      </c>
      <c r="G396" s="1">
        <v>1.157773658849</v>
      </c>
      <c r="H396" s="1">
        <v>0.23354708189540199</v>
      </c>
      <c r="I396" s="1">
        <v>2.2108180355899001</v>
      </c>
      <c r="J396" s="50">
        <v>0.40062469525963201</v>
      </c>
      <c r="N396" s="21"/>
      <c r="R396" s="21"/>
    </row>
    <row r="397" spans="1:18">
      <c r="A397" s="7" t="s">
        <v>122</v>
      </c>
      <c r="B397" t="s">
        <v>24</v>
      </c>
      <c r="C397" t="s">
        <v>25</v>
      </c>
      <c r="D397" t="s">
        <v>26</v>
      </c>
      <c r="E397" s="1">
        <v>1.1418540902139E-3</v>
      </c>
      <c r="F397" s="1">
        <v>8.2437453438465497E-5</v>
      </c>
      <c r="G397" s="1">
        <v>1.1386653514842899E-2</v>
      </c>
      <c r="H397" s="1">
        <v>4.7556073150458898E-3</v>
      </c>
      <c r="I397" s="1">
        <v>1.2528507605056799E-2</v>
      </c>
      <c r="J397" s="50">
        <v>4.83804476848436E-3</v>
      </c>
      <c r="N397" s="21"/>
      <c r="R397" s="21"/>
    </row>
    <row r="398" spans="1:18">
      <c r="A398" s="7" t="s">
        <v>122</v>
      </c>
      <c r="B398" t="s">
        <v>24</v>
      </c>
      <c r="C398" t="s">
        <v>22</v>
      </c>
      <c r="D398" t="s">
        <v>23</v>
      </c>
      <c r="E398" s="1">
        <v>4.8473315676874797</v>
      </c>
      <c r="F398" s="1">
        <v>0.20934816428407399</v>
      </c>
      <c r="G398" s="1">
        <v>0.626955565483032</v>
      </c>
      <c r="H398" s="1">
        <v>2.2670973724900099E-2</v>
      </c>
      <c r="I398" s="1">
        <v>5.4742871331705096</v>
      </c>
      <c r="J398" s="50">
        <v>0.232019138008974</v>
      </c>
      <c r="N398" s="21"/>
      <c r="R398" s="21"/>
    </row>
    <row r="399" spans="1:18">
      <c r="A399" s="7" t="s">
        <v>123</v>
      </c>
      <c r="B399" t="s">
        <v>24</v>
      </c>
      <c r="C399" t="s">
        <v>2</v>
      </c>
      <c r="D399" t="s">
        <v>3</v>
      </c>
      <c r="E399" s="1">
        <v>0.123476017998931</v>
      </c>
      <c r="F399" s="1">
        <v>0.13807168905544501</v>
      </c>
      <c r="G399" s="1">
        <v>0.16683525819665501</v>
      </c>
      <c r="H399" s="1">
        <v>0.17636468905231401</v>
      </c>
      <c r="I399" s="1">
        <v>0.290311276195586</v>
      </c>
      <c r="J399" s="50">
        <v>0.31443637810775998</v>
      </c>
      <c r="N399" s="21"/>
      <c r="R399" s="21"/>
    </row>
    <row r="400" spans="1:18">
      <c r="A400" s="7" t="s">
        <v>123</v>
      </c>
      <c r="B400" t="s">
        <v>24</v>
      </c>
      <c r="C400" t="s">
        <v>4</v>
      </c>
      <c r="D400" t="s">
        <v>5</v>
      </c>
      <c r="E400" s="1">
        <v>8.2125947092406197E-4</v>
      </c>
      <c r="F400" s="1">
        <v>5.4464706614654503E-2</v>
      </c>
      <c r="G400" s="1">
        <v>1.19979182064482E-6</v>
      </c>
      <c r="H400" s="1">
        <v>1.1530723460953999E-6</v>
      </c>
      <c r="I400" s="1">
        <v>8.2245926274470695E-4</v>
      </c>
      <c r="J400" s="50">
        <v>5.4465859687000601E-2</v>
      </c>
      <c r="N400" s="21"/>
      <c r="R400" s="21"/>
    </row>
    <row r="401" spans="1:18">
      <c r="A401" s="7" t="s">
        <v>123</v>
      </c>
      <c r="B401" t="s">
        <v>24</v>
      </c>
      <c r="C401" t="s">
        <v>6</v>
      </c>
      <c r="D401" t="s">
        <v>7</v>
      </c>
      <c r="E401" s="1">
        <v>2.8578625483751503E-4</v>
      </c>
      <c r="F401" s="1">
        <v>6.3385090821170195E-4</v>
      </c>
      <c r="G401" s="1">
        <v>2.5949345075651501E-2</v>
      </c>
      <c r="H401" s="1">
        <v>5.7551600739464102E-2</v>
      </c>
      <c r="I401" s="1">
        <v>2.6235131330488999E-2</v>
      </c>
      <c r="J401" s="50">
        <v>5.8185451647675801E-2</v>
      </c>
      <c r="N401" s="21"/>
      <c r="R401" s="21"/>
    </row>
    <row r="402" spans="1:18">
      <c r="A402" s="7" t="s">
        <v>123</v>
      </c>
      <c r="B402" t="s">
        <v>24</v>
      </c>
      <c r="C402" t="s">
        <v>8</v>
      </c>
      <c r="D402" t="s">
        <v>9</v>
      </c>
      <c r="E402" s="1">
        <v>0.71808438453699597</v>
      </c>
      <c r="F402" s="1">
        <v>0.26593282358231601</v>
      </c>
      <c r="G402" s="1">
        <v>3.72470431295489</v>
      </c>
      <c r="H402" s="1">
        <v>1.6758520841739499</v>
      </c>
      <c r="I402" s="1">
        <v>4.4427886974918804</v>
      </c>
      <c r="J402" s="50">
        <v>1.9417849077562599</v>
      </c>
      <c r="N402" s="21"/>
      <c r="R402" s="21"/>
    </row>
    <row r="403" spans="1:18">
      <c r="A403" s="7" t="s">
        <v>123</v>
      </c>
      <c r="B403" t="s">
        <v>24</v>
      </c>
      <c r="C403" t="s">
        <v>10</v>
      </c>
      <c r="D403" t="s">
        <v>11</v>
      </c>
      <c r="E403" s="1">
        <v>9.7076776291355499E-2</v>
      </c>
      <c r="F403" s="1">
        <v>8.3129335556712605E-2</v>
      </c>
      <c r="G403" s="1">
        <v>0.67776862005000904</v>
      </c>
      <c r="H403" s="1">
        <v>1.09612557881072</v>
      </c>
      <c r="I403" s="1">
        <v>0.77484539634136496</v>
      </c>
      <c r="J403" s="50">
        <v>1.17925491436743</v>
      </c>
      <c r="N403" s="21"/>
      <c r="R403" s="21"/>
    </row>
    <row r="404" spans="1:18">
      <c r="A404" s="7" t="s">
        <v>123</v>
      </c>
      <c r="B404" t="s">
        <v>24</v>
      </c>
      <c r="C404" t="s">
        <v>12</v>
      </c>
      <c r="D404" t="s">
        <v>13</v>
      </c>
      <c r="E404" s="1">
        <v>1.26169734397797</v>
      </c>
      <c r="F404" s="1">
        <v>0.19167177613721501</v>
      </c>
      <c r="G404" s="1">
        <v>2.0995112269237799</v>
      </c>
      <c r="H404" s="1">
        <v>0.37429293597403701</v>
      </c>
      <c r="I404" s="1">
        <v>3.3612085709017498</v>
      </c>
      <c r="J404" s="50">
        <v>0.56596471211125199</v>
      </c>
      <c r="N404" s="21"/>
      <c r="R404" s="21"/>
    </row>
    <row r="405" spans="1:18">
      <c r="A405" s="7" t="s">
        <v>123</v>
      </c>
      <c r="B405" t="s">
        <v>24</v>
      </c>
      <c r="C405" t="s">
        <v>14</v>
      </c>
      <c r="D405" t="s">
        <v>15</v>
      </c>
      <c r="E405" s="1">
        <v>5.5138392909305001E-2</v>
      </c>
      <c r="F405" s="1">
        <v>5.8744357801420101E-2</v>
      </c>
      <c r="G405" s="1">
        <v>0.104863604539778</v>
      </c>
      <c r="H405" s="1">
        <v>5.9664483743267403E-2</v>
      </c>
      <c r="I405" s="1">
        <v>0.160001997449083</v>
      </c>
      <c r="J405" s="50">
        <v>0.118408841544688</v>
      </c>
      <c r="N405" s="21"/>
      <c r="R405" s="21"/>
    </row>
    <row r="406" spans="1:18">
      <c r="A406" s="7" t="s">
        <v>123</v>
      </c>
      <c r="B406" t="s">
        <v>24</v>
      </c>
      <c r="C406" t="s">
        <v>16</v>
      </c>
      <c r="D406" t="s">
        <v>17</v>
      </c>
      <c r="E406" s="1">
        <v>2.7054809885890099</v>
      </c>
      <c r="F406" s="1">
        <v>0.34368708635610501</v>
      </c>
      <c r="G406" s="1">
        <v>0.97351815076628501</v>
      </c>
      <c r="H406" s="1">
        <v>0.135478312406243</v>
      </c>
      <c r="I406" s="1">
        <v>3.6789991393552901</v>
      </c>
      <c r="J406" s="50">
        <v>0.47916539876234898</v>
      </c>
      <c r="N406" s="21"/>
      <c r="R406" s="21"/>
    </row>
    <row r="407" spans="1:18">
      <c r="A407" s="7" t="s">
        <v>123</v>
      </c>
      <c r="B407" t="s">
        <v>24</v>
      </c>
      <c r="C407" t="s">
        <v>18</v>
      </c>
      <c r="D407" t="s">
        <v>19</v>
      </c>
      <c r="E407" s="1">
        <v>21.511298409174099</v>
      </c>
      <c r="F407" s="1">
        <v>1.3259387110021701</v>
      </c>
      <c r="G407" s="1">
        <v>8.1941296619636006</v>
      </c>
      <c r="H407" s="1">
        <v>1.30297445869475</v>
      </c>
      <c r="I407" s="1">
        <v>29.7054280711377</v>
      </c>
      <c r="J407" s="50">
        <v>2.6289131696969199</v>
      </c>
      <c r="N407" s="21"/>
      <c r="R407" s="21"/>
    </row>
    <row r="408" spans="1:18">
      <c r="A408" s="7" t="s">
        <v>123</v>
      </c>
      <c r="B408" t="s">
        <v>24</v>
      </c>
      <c r="C408" t="s">
        <v>20</v>
      </c>
      <c r="D408" t="s">
        <v>21</v>
      </c>
      <c r="E408" s="1">
        <v>1.6161695455090099</v>
      </c>
      <c r="F408" s="1">
        <v>0.25568536509558198</v>
      </c>
      <c r="G408" s="1">
        <v>1.3271385058596199</v>
      </c>
      <c r="H408" s="1">
        <v>0.26746540492253901</v>
      </c>
      <c r="I408" s="1">
        <v>2.9433080513686298</v>
      </c>
      <c r="J408" s="50">
        <v>0.52315077001812105</v>
      </c>
      <c r="N408" s="21"/>
      <c r="R408" s="21"/>
    </row>
    <row r="409" spans="1:18">
      <c r="A409" s="7" t="s">
        <v>123</v>
      </c>
      <c r="B409" t="s">
        <v>24</v>
      </c>
      <c r="C409" t="s">
        <v>25</v>
      </c>
      <c r="D409" t="s">
        <v>26</v>
      </c>
      <c r="E409" s="1">
        <v>5.2374767591261704E-3</v>
      </c>
      <c r="F409" s="1">
        <v>3.7861953965089099E-4</v>
      </c>
      <c r="G409" s="1">
        <v>5.1297123203543002E-2</v>
      </c>
      <c r="H409" s="1">
        <v>2.25992348190572E-2</v>
      </c>
      <c r="I409" s="1">
        <v>5.6534599962669199E-2</v>
      </c>
      <c r="J409" s="50">
        <v>2.29778543587081E-2</v>
      </c>
      <c r="N409" s="21"/>
      <c r="R409" s="21"/>
    </row>
    <row r="410" spans="1:18">
      <c r="A410" s="7" t="s">
        <v>123</v>
      </c>
      <c r="B410" t="s">
        <v>24</v>
      </c>
      <c r="C410" t="s">
        <v>22</v>
      </c>
      <c r="D410" t="s">
        <v>23</v>
      </c>
      <c r="E410" s="1">
        <v>2.5582608680387602</v>
      </c>
      <c r="F410" s="1">
        <v>0.109551457677146</v>
      </c>
      <c r="G410" s="1">
        <v>0.28689898952278298</v>
      </c>
      <c r="H410" s="1">
        <v>1.02884061626224E-2</v>
      </c>
      <c r="I410" s="1">
        <v>2.8451598575615402</v>
      </c>
      <c r="J410" s="50">
        <v>0.119839863839768</v>
      </c>
      <c r="N410" s="21"/>
      <c r="R410" s="21"/>
    </row>
    <row r="411" spans="1:18">
      <c r="A411" s="7" t="s">
        <v>124</v>
      </c>
      <c r="B411" t="s">
        <v>24</v>
      </c>
      <c r="C411" t="s">
        <v>2</v>
      </c>
      <c r="D411" t="s">
        <v>3</v>
      </c>
      <c r="E411" s="1">
        <v>0.108695767361413</v>
      </c>
      <c r="F411" s="1">
        <v>0.126864462431035</v>
      </c>
      <c r="G411" s="1">
        <v>7.6510388649234207E-2</v>
      </c>
      <c r="H411" s="1">
        <v>4.5161424231790398E-2</v>
      </c>
      <c r="I411" s="1">
        <v>0.18520615601064699</v>
      </c>
      <c r="J411" s="50">
        <v>0.17202588666282501</v>
      </c>
      <c r="N411" s="21"/>
      <c r="R411" s="21"/>
    </row>
    <row r="412" spans="1:18">
      <c r="A412" s="7" t="s">
        <v>124</v>
      </c>
      <c r="B412" t="s">
        <v>24</v>
      </c>
      <c r="C412" t="s">
        <v>4</v>
      </c>
      <c r="D412" t="s">
        <v>5</v>
      </c>
      <c r="E412" s="1">
        <v>6.7483562625513796E-4</v>
      </c>
      <c r="F412" s="1">
        <v>2.3835541643636202E-2</v>
      </c>
      <c r="G412" s="1">
        <v>1.0797781480834001E-6</v>
      </c>
      <c r="H412" s="1">
        <v>1.3795837850125501E-6</v>
      </c>
      <c r="I412" s="1">
        <v>6.75915404403221E-4</v>
      </c>
      <c r="J412" s="50">
        <v>2.38369212274212E-2</v>
      </c>
      <c r="N412" s="21"/>
      <c r="R412" s="21"/>
    </row>
    <row r="413" spans="1:18">
      <c r="A413" s="7" t="s">
        <v>124</v>
      </c>
      <c r="B413" t="s">
        <v>24</v>
      </c>
      <c r="C413" t="s">
        <v>6</v>
      </c>
      <c r="D413" t="s">
        <v>7</v>
      </c>
      <c r="E413" s="1">
        <v>2.6229910709258601E-4</v>
      </c>
      <c r="F413" s="1">
        <v>5.4348492624868203E-4</v>
      </c>
      <c r="G413" s="1">
        <v>1.5482878246127701E-4</v>
      </c>
      <c r="H413" s="1">
        <v>3.43323772012107E-4</v>
      </c>
      <c r="I413" s="1">
        <v>4.1712788955386302E-4</v>
      </c>
      <c r="J413" s="50">
        <v>8.8680869826078903E-4</v>
      </c>
      <c r="N413" s="21"/>
      <c r="R413" s="21"/>
    </row>
    <row r="414" spans="1:18">
      <c r="A414" s="7" t="s">
        <v>124</v>
      </c>
      <c r="B414" t="s">
        <v>24</v>
      </c>
      <c r="C414" t="s">
        <v>8</v>
      </c>
      <c r="D414" t="s">
        <v>9</v>
      </c>
      <c r="E414" s="1">
        <v>0.68314892599020405</v>
      </c>
      <c r="F414" s="1">
        <v>0.25178887269321198</v>
      </c>
      <c r="G414" s="1">
        <v>3.3642959380792501</v>
      </c>
      <c r="H414" s="1">
        <v>1.3708769021398901</v>
      </c>
      <c r="I414" s="1">
        <v>4.04744486406946</v>
      </c>
      <c r="J414" s="50">
        <v>1.6226657748330999</v>
      </c>
      <c r="N414" s="21"/>
      <c r="R414" s="21"/>
    </row>
    <row r="415" spans="1:18">
      <c r="A415" s="7" t="s">
        <v>124</v>
      </c>
      <c r="B415" t="s">
        <v>24</v>
      </c>
      <c r="C415" t="s">
        <v>10</v>
      </c>
      <c r="D415" t="s">
        <v>11</v>
      </c>
      <c r="E415" s="1">
        <v>7.0421445674080096E-2</v>
      </c>
      <c r="F415" s="1">
        <v>5.7233477991701899E-2</v>
      </c>
      <c r="G415" s="1">
        <v>0.290205841910183</v>
      </c>
      <c r="H415" s="1">
        <v>0.42354089235109299</v>
      </c>
      <c r="I415" s="1">
        <v>0.36062728758426399</v>
      </c>
      <c r="J415" s="50">
        <v>0.48077437034279502</v>
      </c>
      <c r="N415" s="21"/>
      <c r="R415" s="21"/>
    </row>
    <row r="416" spans="1:18">
      <c r="A416" s="7" t="s">
        <v>124</v>
      </c>
      <c r="B416" t="s">
        <v>24</v>
      </c>
      <c r="C416" t="s">
        <v>12</v>
      </c>
      <c r="D416" t="s">
        <v>13</v>
      </c>
      <c r="E416" s="1">
        <v>0.67923474781514104</v>
      </c>
      <c r="F416" s="1">
        <v>0.10182585553864799</v>
      </c>
      <c r="G416" s="1">
        <v>1.04111128485153</v>
      </c>
      <c r="H416" s="1">
        <v>0.18472226105084999</v>
      </c>
      <c r="I416" s="1">
        <v>1.72034603266667</v>
      </c>
      <c r="J416" s="50">
        <v>0.28654811658949803</v>
      </c>
      <c r="N416" s="21"/>
      <c r="R416" s="21"/>
    </row>
    <row r="417" spans="1:18">
      <c r="A417" s="7" t="s">
        <v>124</v>
      </c>
      <c r="B417" t="s">
        <v>24</v>
      </c>
      <c r="C417" t="s">
        <v>14</v>
      </c>
      <c r="D417" t="s">
        <v>15</v>
      </c>
      <c r="E417" s="1">
        <v>4.1204730864668901E-2</v>
      </c>
      <c r="F417" s="1">
        <v>4.3753110746235703E-2</v>
      </c>
      <c r="G417" s="1">
        <v>7.8850223602826799E-2</v>
      </c>
      <c r="H417" s="1">
        <v>4.4162927838331097E-2</v>
      </c>
      <c r="I417" s="1">
        <v>0.12005495446749601</v>
      </c>
      <c r="J417" s="50">
        <v>8.79160385845668E-2</v>
      </c>
      <c r="N417" s="21"/>
      <c r="R417" s="21"/>
    </row>
    <row r="418" spans="1:18">
      <c r="A418" s="7" t="s">
        <v>124</v>
      </c>
      <c r="B418" t="s">
        <v>24</v>
      </c>
      <c r="C418" t="s">
        <v>16</v>
      </c>
      <c r="D418" t="s">
        <v>17</v>
      </c>
      <c r="E418" s="1">
        <v>3.9956461200035598</v>
      </c>
      <c r="F418" s="1">
        <v>0.494764936668873</v>
      </c>
      <c r="G418" s="1">
        <v>5.8295362097897003</v>
      </c>
      <c r="H418" s="1">
        <v>0.610620678649471</v>
      </c>
      <c r="I418" s="1">
        <v>9.8251823297932592</v>
      </c>
      <c r="J418" s="50">
        <v>1.1053856153183399</v>
      </c>
      <c r="N418" s="21"/>
      <c r="R418" s="21"/>
    </row>
    <row r="419" spans="1:18">
      <c r="A419" s="7" t="s">
        <v>124</v>
      </c>
      <c r="B419" t="s">
        <v>24</v>
      </c>
      <c r="C419" t="s">
        <v>18</v>
      </c>
      <c r="D419" t="s">
        <v>19</v>
      </c>
      <c r="E419" s="1">
        <v>7.3426184255948401</v>
      </c>
      <c r="F419" s="1">
        <v>0.45195887954437902</v>
      </c>
      <c r="G419" s="1">
        <v>2.5687820129029499</v>
      </c>
      <c r="H419" s="1">
        <v>0.407658725255927</v>
      </c>
      <c r="I419" s="1">
        <v>9.9114004384977896</v>
      </c>
      <c r="J419" s="50">
        <v>0.85961760480030602</v>
      </c>
      <c r="N419" s="21"/>
      <c r="R419" s="21"/>
    </row>
    <row r="420" spans="1:18">
      <c r="A420" s="7" t="s">
        <v>124</v>
      </c>
      <c r="B420" t="s">
        <v>24</v>
      </c>
      <c r="C420" t="s">
        <v>20</v>
      </c>
      <c r="D420" t="s">
        <v>21</v>
      </c>
      <c r="E420" s="1">
        <v>0.55294788296167197</v>
      </c>
      <c r="F420" s="1">
        <v>8.7615259339972495E-2</v>
      </c>
      <c r="G420" s="1">
        <v>0.25851160588328198</v>
      </c>
      <c r="H420" s="1">
        <v>5.2115514087053602E-2</v>
      </c>
      <c r="I420" s="1">
        <v>0.811459488844954</v>
      </c>
      <c r="J420" s="50">
        <v>0.139730773427026</v>
      </c>
      <c r="N420" s="21"/>
      <c r="R420" s="21"/>
    </row>
    <row r="421" spans="1:18">
      <c r="A421" s="7" t="s">
        <v>124</v>
      </c>
      <c r="B421" t="s">
        <v>24</v>
      </c>
      <c r="C421" t="s">
        <v>25</v>
      </c>
      <c r="D421" t="s">
        <v>26</v>
      </c>
      <c r="E421" s="1">
        <v>1.10953530492632E-2</v>
      </c>
      <c r="F421" s="1">
        <v>7.9602831583129E-4</v>
      </c>
      <c r="G421" s="1">
        <v>0.15381396391110799</v>
      </c>
      <c r="H421" s="1">
        <v>6.2713760022639897E-2</v>
      </c>
      <c r="I421" s="1">
        <v>0.16490931696037101</v>
      </c>
      <c r="J421" s="50">
        <v>6.3509788338471193E-2</v>
      </c>
      <c r="N421" s="21"/>
      <c r="R421" s="21"/>
    </row>
    <row r="422" spans="1:18">
      <c r="A422" s="7" t="s">
        <v>124</v>
      </c>
      <c r="B422" t="s">
        <v>24</v>
      </c>
      <c r="C422" t="s">
        <v>22</v>
      </c>
      <c r="D422" t="s">
        <v>23</v>
      </c>
      <c r="E422" s="1">
        <v>2.3433733663770102</v>
      </c>
      <c r="F422" s="1">
        <v>0.100528492612026</v>
      </c>
      <c r="G422" s="1">
        <v>0.206542356746617</v>
      </c>
      <c r="H422" s="1">
        <v>7.4438326561522801E-3</v>
      </c>
      <c r="I422" s="1">
        <v>2.5499157231236298</v>
      </c>
      <c r="J422" s="50">
        <v>0.107972325268178</v>
      </c>
      <c r="N422" s="21"/>
      <c r="R422" s="21"/>
    </row>
    <row r="423" spans="1:18">
      <c r="A423" s="7" t="s">
        <v>125</v>
      </c>
      <c r="B423" t="s">
        <v>24</v>
      </c>
      <c r="C423" t="s">
        <v>2</v>
      </c>
      <c r="D423" t="s">
        <v>3</v>
      </c>
      <c r="E423" s="1">
        <v>0.197321086466374</v>
      </c>
      <c r="F423" s="1">
        <v>0.19636565531047101</v>
      </c>
      <c r="G423" s="1">
        <v>0.53795638437467896</v>
      </c>
      <c r="H423" s="1">
        <v>0.51554806629286398</v>
      </c>
      <c r="I423" s="1">
        <v>0.73527747084105299</v>
      </c>
      <c r="J423" s="50">
        <v>0.71191372160333499</v>
      </c>
      <c r="N423" s="21"/>
      <c r="R423" s="21"/>
    </row>
    <row r="424" spans="1:18">
      <c r="A424" s="7" t="s">
        <v>125</v>
      </c>
      <c r="B424" t="s">
        <v>24</v>
      </c>
      <c r="C424" t="s">
        <v>4</v>
      </c>
      <c r="D424" t="s">
        <v>5</v>
      </c>
      <c r="E424" s="1">
        <v>1.27821071456182E-3</v>
      </c>
      <c r="F424" s="1">
        <v>5.1423113053510397E-2</v>
      </c>
      <c r="G424" s="1">
        <v>9.2113551178397698E-7</v>
      </c>
      <c r="H424" s="1">
        <v>1.28547005151334E-6</v>
      </c>
      <c r="I424" s="1">
        <v>1.2791318500736E-3</v>
      </c>
      <c r="J424" s="50">
        <v>5.1424398523561898E-2</v>
      </c>
      <c r="N424" s="21"/>
      <c r="R424" s="21"/>
    </row>
    <row r="425" spans="1:18">
      <c r="A425" s="7" t="s">
        <v>125</v>
      </c>
      <c r="B425" t="s">
        <v>24</v>
      </c>
      <c r="C425" t="s">
        <v>6</v>
      </c>
      <c r="D425" t="s">
        <v>7</v>
      </c>
      <c r="E425" s="1">
        <v>1.0583555499748599E-3</v>
      </c>
      <c r="F425" s="1">
        <v>2.30143227268754E-3</v>
      </c>
      <c r="G425" s="1">
        <v>0.41092504460006501</v>
      </c>
      <c r="H425" s="1">
        <v>0.90233832310039197</v>
      </c>
      <c r="I425" s="1">
        <v>0.41198340015003998</v>
      </c>
      <c r="J425" s="50">
        <v>0.90463975537307995</v>
      </c>
      <c r="N425" s="21"/>
      <c r="R425" s="21"/>
    </row>
    <row r="426" spans="1:18">
      <c r="A426" s="7" t="s">
        <v>125</v>
      </c>
      <c r="B426" t="s">
        <v>24</v>
      </c>
      <c r="C426" t="s">
        <v>8</v>
      </c>
      <c r="D426" t="s">
        <v>9</v>
      </c>
      <c r="E426" s="1">
        <v>0.28798517604926899</v>
      </c>
      <c r="F426" s="1">
        <v>0.10635265794932</v>
      </c>
      <c r="G426" s="1">
        <v>0.24256680019750401</v>
      </c>
      <c r="H426" s="1">
        <v>9.6674052570461896E-2</v>
      </c>
      <c r="I426" s="1">
        <v>0.53055197624677297</v>
      </c>
      <c r="J426" s="50">
        <v>0.20302671051978199</v>
      </c>
      <c r="N426" s="21"/>
      <c r="R426" s="21"/>
    </row>
    <row r="427" spans="1:18">
      <c r="A427" s="7" t="s">
        <v>125</v>
      </c>
      <c r="B427" t="s">
        <v>24</v>
      </c>
      <c r="C427" t="s">
        <v>10</v>
      </c>
      <c r="D427" t="s">
        <v>11</v>
      </c>
      <c r="E427" s="1">
        <v>7.86219623560378E-2</v>
      </c>
      <c r="F427" s="1">
        <v>5.7770818876920003E-2</v>
      </c>
      <c r="G427" s="1">
        <v>0.15469834955832801</v>
      </c>
      <c r="H427" s="1">
        <v>0.141341514781371</v>
      </c>
      <c r="I427" s="1">
        <v>0.233320311914365</v>
      </c>
      <c r="J427" s="50">
        <v>0.19911233365829101</v>
      </c>
      <c r="N427" s="21"/>
      <c r="R427" s="21"/>
    </row>
    <row r="428" spans="1:18">
      <c r="A428" s="7" t="s">
        <v>125</v>
      </c>
      <c r="B428" t="s">
        <v>24</v>
      </c>
      <c r="C428" t="s">
        <v>12</v>
      </c>
      <c r="D428" t="s">
        <v>13</v>
      </c>
      <c r="E428" s="1">
        <v>0.554508489487191</v>
      </c>
      <c r="F428" s="1">
        <v>8.3897785490340798E-2</v>
      </c>
      <c r="G428" s="1">
        <v>3.9065310887341297E-2</v>
      </c>
      <c r="H428" s="1">
        <v>6.975535824944E-3</v>
      </c>
      <c r="I428" s="1">
        <v>0.593573800374532</v>
      </c>
      <c r="J428" s="50">
        <v>9.0873321315284805E-2</v>
      </c>
      <c r="N428" s="21"/>
      <c r="R428" s="21"/>
    </row>
    <row r="429" spans="1:18">
      <c r="A429" s="7" t="s">
        <v>125</v>
      </c>
      <c r="B429" t="s">
        <v>24</v>
      </c>
      <c r="C429" t="s">
        <v>14</v>
      </c>
      <c r="D429" t="s">
        <v>15</v>
      </c>
      <c r="E429" s="1">
        <v>3.5055467944877503E-2</v>
      </c>
      <c r="F429" s="1">
        <v>3.7132932610693198E-2</v>
      </c>
      <c r="G429" s="1">
        <v>0.48296815389981501</v>
      </c>
      <c r="H429" s="1">
        <v>0.28013352401115799</v>
      </c>
      <c r="I429" s="1">
        <v>0.51802362184469297</v>
      </c>
      <c r="J429" s="50">
        <v>0.31726645662185199</v>
      </c>
      <c r="N429" s="21"/>
      <c r="R429" s="21"/>
    </row>
    <row r="430" spans="1:18">
      <c r="A430" s="7" t="s">
        <v>125</v>
      </c>
      <c r="B430" t="s">
        <v>24</v>
      </c>
      <c r="C430" t="s">
        <v>16</v>
      </c>
      <c r="D430" t="s">
        <v>17</v>
      </c>
      <c r="E430" s="1">
        <v>1.5088374342995099</v>
      </c>
      <c r="F430" s="1">
        <v>0.16937779584229001</v>
      </c>
      <c r="G430" s="1">
        <v>0.57274710442502297</v>
      </c>
      <c r="H430" s="1">
        <v>9.2139441597213406E-2</v>
      </c>
      <c r="I430" s="1">
        <v>2.0815845387245302</v>
      </c>
      <c r="J430" s="50">
        <v>0.261517237439503</v>
      </c>
      <c r="N430" s="21"/>
      <c r="R430" s="21"/>
    </row>
    <row r="431" spans="1:18">
      <c r="A431" s="7" t="s">
        <v>125</v>
      </c>
      <c r="B431" t="s">
        <v>24</v>
      </c>
      <c r="C431" t="s">
        <v>18</v>
      </c>
      <c r="D431" t="s">
        <v>19</v>
      </c>
      <c r="E431" s="1">
        <v>5.81592489168996</v>
      </c>
      <c r="F431" s="1">
        <v>0.35931367305411199</v>
      </c>
      <c r="G431" s="1">
        <v>3.1377697066286001</v>
      </c>
      <c r="H431" s="1">
        <v>0.50337540919424595</v>
      </c>
      <c r="I431" s="1">
        <v>8.9536945983185596</v>
      </c>
      <c r="J431" s="50">
        <v>0.86268908224835805</v>
      </c>
      <c r="N431" s="21"/>
      <c r="R431" s="21"/>
    </row>
    <row r="432" spans="1:18">
      <c r="A432" s="7" t="s">
        <v>125</v>
      </c>
      <c r="B432" t="s">
        <v>24</v>
      </c>
      <c r="C432" t="s">
        <v>20</v>
      </c>
      <c r="D432" t="s">
        <v>21</v>
      </c>
      <c r="E432" s="1">
        <v>0.52540383218298803</v>
      </c>
      <c r="F432" s="1">
        <v>8.2950769071726702E-2</v>
      </c>
      <c r="G432" s="1">
        <v>9.7726168269157407E-2</v>
      </c>
      <c r="H432" s="1">
        <v>1.9694755957569199E-2</v>
      </c>
      <c r="I432" s="1">
        <v>0.62313000045214495</v>
      </c>
      <c r="J432" s="50">
        <v>0.102645525029296</v>
      </c>
      <c r="N432" s="21"/>
      <c r="R432" s="21"/>
    </row>
    <row r="433" spans="1:18">
      <c r="A433" s="7" t="s">
        <v>125</v>
      </c>
      <c r="B433" t="s">
        <v>24</v>
      </c>
      <c r="C433" t="s">
        <v>25</v>
      </c>
      <c r="D433" t="s">
        <v>26</v>
      </c>
      <c r="E433" s="1">
        <v>8.8054835652045496E-4</v>
      </c>
      <c r="F433" s="1">
        <v>6.5606657661020296E-5</v>
      </c>
      <c r="G433" s="1">
        <v>2.6059810736012699E-3</v>
      </c>
      <c r="H433" s="1">
        <v>1.17958984001509E-3</v>
      </c>
      <c r="I433" s="1">
        <v>3.4865294301217199E-3</v>
      </c>
      <c r="J433" s="50">
        <v>1.24519649767611E-3</v>
      </c>
      <c r="N433" s="21"/>
      <c r="R433" s="21"/>
    </row>
    <row r="434" spans="1:18">
      <c r="A434" s="7" t="s">
        <v>125</v>
      </c>
      <c r="B434" t="s">
        <v>24</v>
      </c>
      <c r="C434" t="s">
        <v>22</v>
      </c>
      <c r="D434" t="s">
        <v>23</v>
      </c>
      <c r="E434" s="1">
        <v>1.7743285068636501</v>
      </c>
      <c r="F434" s="1">
        <v>7.60506003865212E-2</v>
      </c>
      <c r="G434" s="1">
        <v>6.3670747780923007E-2</v>
      </c>
      <c r="H434" s="1">
        <v>2.2715974591512298E-3</v>
      </c>
      <c r="I434" s="1">
        <v>1.83799925464457</v>
      </c>
      <c r="J434" s="50">
        <v>7.8322197845672403E-2</v>
      </c>
      <c r="N434" s="21"/>
      <c r="R434" s="21"/>
    </row>
    <row r="435" spans="1:18">
      <c r="A435" s="7" t="s">
        <v>126</v>
      </c>
      <c r="B435" t="s">
        <v>24</v>
      </c>
      <c r="C435" t="s">
        <v>2</v>
      </c>
      <c r="D435" t="s">
        <v>3</v>
      </c>
      <c r="E435" s="1">
        <v>0.193517326195453</v>
      </c>
      <c r="F435" s="1">
        <v>0.223018027756893</v>
      </c>
      <c r="G435" s="1">
        <v>7.6337461734212506E-2</v>
      </c>
      <c r="H435" s="1">
        <v>5.5814342722352701E-2</v>
      </c>
      <c r="I435" s="1">
        <v>0.269854787929666</v>
      </c>
      <c r="J435" s="50">
        <v>0.27883237047924497</v>
      </c>
      <c r="N435" s="21"/>
      <c r="R435" s="21"/>
    </row>
    <row r="436" spans="1:18">
      <c r="A436" s="7" t="s">
        <v>126</v>
      </c>
      <c r="B436" t="s">
        <v>24</v>
      </c>
      <c r="C436" t="s">
        <v>4</v>
      </c>
      <c r="D436" t="s">
        <v>5</v>
      </c>
      <c r="E436" s="1">
        <v>1.1499348553136099E-3</v>
      </c>
      <c r="F436" s="1">
        <v>3.7028677940174198E-2</v>
      </c>
      <c r="G436" s="1">
        <v>7.4952747333231898E-8</v>
      </c>
      <c r="H436" s="1">
        <v>6.5179352069404103E-8</v>
      </c>
      <c r="I436" s="1">
        <v>1.15000980806094E-3</v>
      </c>
      <c r="J436" s="50">
        <v>3.7028743119526301E-2</v>
      </c>
      <c r="N436" s="21"/>
      <c r="R436" s="21"/>
    </row>
    <row r="437" spans="1:18">
      <c r="A437" s="7" t="s">
        <v>126</v>
      </c>
      <c r="B437" t="s">
        <v>24</v>
      </c>
      <c r="C437" t="s">
        <v>6</v>
      </c>
      <c r="D437" t="s">
        <v>7</v>
      </c>
      <c r="E437" s="1">
        <v>7.8967069083594804E-4</v>
      </c>
      <c r="F437" s="1">
        <v>1.6162538804946E-3</v>
      </c>
      <c r="G437" s="1">
        <v>1.07924266936785E-3</v>
      </c>
      <c r="H437" s="1">
        <v>2.3947518910530001E-3</v>
      </c>
      <c r="I437" s="1">
        <v>1.8689133602038E-3</v>
      </c>
      <c r="J437" s="50">
        <v>4.0110057715475999E-3</v>
      </c>
      <c r="N437" s="21"/>
      <c r="R437" s="21"/>
    </row>
    <row r="438" spans="1:18">
      <c r="A438" s="7" t="s">
        <v>126</v>
      </c>
      <c r="B438" t="s">
        <v>24</v>
      </c>
      <c r="C438" t="s">
        <v>8</v>
      </c>
      <c r="D438" t="s">
        <v>9</v>
      </c>
      <c r="E438" s="1">
        <v>0.50315255337057296</v>
      </c>
      <c r="F438" s="1">
        <v>0.186452674138812</v>
      </c>
      <c r="G438" s="1">
        <v>0.87620370442559004</v>
      </c>
      <c r="H438" s="1">
        <v>0.38797691514070198</v>
      </c>
      <c r="I438" s="1">
        <v>1.37935625779616</v>
      </c>
      <c r="J438" s="50">
        <v>0.57442958927951304</v>
      </c>
      <c r="N438" s="21"/>
      <c r="R438" s="21"/>
    </row>
    <row r="439" spans="1:18">
      <c r="A439" s="7" t="s">
        <v>126</v>
      </c>
      <c r="B439" t="s">
        <v>24</v>
      </c>
      <c r="C439" t="s">
        <v>10</v>
      </c>
      <c r="D439" t="s">
        <v>11</v>
      </c>
      <c r="E439" s="1">
        <v>0.10627736625056</v>
      </c>
      <c r="F439" s="1">
        <v>7.61039329963768E-2</v>
      </c>
      <c r="G439" s="1">
        <v>0.216510199689566</v>
      </c>
      <c r="H439" s="1">
        <v>0.29370726588533003</v>
      </c>
      <c r="I439" s="1">
        <v>0.32278756594012598</v>
      </c>
      <c r="J439" s="50">
        <v>0.36981119888170599</v>
      </c>
      <c r="N439" s="21"/>
      <c r="R439" s="21"/>
    </row>
    <row r="440" spans="1:18">
      <c r="A440" s="7" t="s">
        <v>126</v>
      </c>
      <c r="B440" t="s">
        <v>24</v>
      </c>
      <c r="C440" t="s">
        <v>12</v>
      </c>
      <c r="D440" t="s">
        <v>13</v>
      </c>
      <c r="E440" s="1">
        <v>1.5559203598610001</v>
      </c>
      <c r="F440" s="1">
        <v>0.236978708300046</v>
      </c>
      <c r="G440" s="1">
        <v>0.18027419369037301</v>
      </c>
      <c r="H440" s="1">
        <v>3.2353841434080099E-2</v>
      </c>
      <c r="I440" s="1">
        <v>1.7361945535513801</v>
      </c>
      <c r="J440" s="50">
        <v>0.26933254973412601</v>
      </c>
      <c r="N440" s="21"/>
      <c r="R440" s="21"/>
    </row>
    <row r="441" spans="1:18">
      <c r="A441" s="7" t="s">
        <v>126</v>
      </c>
      <c r="B441" t="s">
        <v>24</v>
      </c>
      <c r="C441" t="s">
        <v>14</v>
      </c>
      <c r="D441" t="s">
        <v>15</v>
      </c>
      <c r="E441" s="1">
        <v>6.3573964085274104E-2</v>
      </c>
      <c r="F441" s="1">
        <v>6.6953094757118303E-2</v>
      </c>
      <c r="G441" s="1">
        <v>0.171331416034183</v>
      </c>
      <c r="H441" s="1">
        <v>0.101348515525676</v>
      </c>
      <c r="I441" s="1">
        <v>0.234905380119457</v>
      </c>
      <c r="J441" s="50">
        <v>0.168301610282794</v>
      </c>
      <c r="N441" s="21"/>
      <c r="R441" s="21"/>
    </row>
    <row r="442" spans="1:18">
      <c r="A442" s="7" t="s">
        <v>126</v>
      </c>
      <c r="B442" t="s">
        <v>24</v>
      </c>
      <c r="C442" t="s">
        <v>16</v>
      </c>
      <c r="D442" t="s">
        <v>17</v>
      </c>
      <c r="E442" s="1">
        <v>4.66246360381784</v>
      </c>
      <c r="F442" s="1">
        <v>0.58737925338265695</v>
      </c>
      <c r="G442" s="1">
        <v>4.47477391205424</v>
      </c>
      <c r="H442" s="1">
        <v>0.66768716204746303</v>
      </c>
      <c r="I442" s="1">
        <v>9.13723751587208</v>
      </c>
      <c r="J442" s="50">
        <v>1.2550664154301201</v>
      </c>
      <c r="N442" s="21"/>
      <c r="R442" s="21"/>
    </row>
    <row r="443" spans="1:18">
      <c r="A443" s="7" t="s">
        <v>126</v>
      </c>
      <c r="B443" t="s">
        <v>24</v>
      </c>
      <c r="C443" t="s">
        <v>18</v>
      </c>
      <c r="D443" t="s">
        <v>19</v>
      </c>
      <c r="E443" s="1">
        <v>14.297737046514101</v>
      </c>
      <c r="F443" s="1">
        <v>0.89087928253388105</v>
      </c>
      <c r="G443" s="1">
        <v>4.3243413411124401</v>
      </c>
      <c r="H443" s="1">
        <v>0.702296393069755</v>
      </c>
      <c r="I443" s="1">
        <v>18.622078387626502</v>
      </c>
      <c r="J443" s="50">
        <v>1.5931756756036399</v>
      </c>
      <c r="N443" s="21"/>
      <c r="R443" s="21"/>
    </row>
    <row r="444" spans="1:18">
      <c r="A444" s="7" t="s">
        <v>126</v>
      </c>
      <c r="B444" t="s">
        <v>24</v>
      </c>
      <c r="C444" t="s">
        <v>20</v>
      </c>
      <c r="D444" t="s">
        <v>21</v>
      </c>
      <c r="E444" s="1">
        <v>0.94509623484566796</v>
      </c>
      <c r="F444" s="1">
        <v>0.14897466576062801</v>
      </c>
      <c r="G444" s="1">
        <v>0.235556675737319</v>
      </c>
      <c r="H444" s="1">
        <v>4.7467378054261003E-2</v>
      </c>
      <c r="I444" s="1">
        <v>1.1806529105829899</v>
      </c>
      <c r="J444" s="50">
        <v>0.196442043814889</v>
      </c>
      <c r="N444" s="21"/>
      <c r="R444" s="21"/>
    </row>
    <row r="445" spans="1:18">
      <c r="A445" s="7" t="s">
        <v>126</v>
      </c>
      <c r="B445" t="s">
        <v>24</v>
      </c>
      <c r="C445" t="s">
        <v>25</v>
      </c>
      <c r="D445" t="s">
        <v>26</v>
      </c>
      <c r="E445" s="1">
        <v>0.169999294220605</v>
      </c>
      <c r="F445" s="1">
        <v>1.24109175146906E-2</v>
      </c>
      <c r="G445" s="1">
        <v>2.2080988237307801</v>
      </c>
      <c r="H445" s="1">
        <v>1.05644198383407</v>
      </c>
      <c r="I445" s="1">
        <v>2.3780981179513798</v>
      </c>
      <c r="J445" s="50">
        <v>1.06885290134876</v>
      </c>
      <c r="N445" s="21"/>
      <c r="R445" s="21"/>
    </row>
    <row r="446" spans="1:18">
      <c r="A446" s="7" t="s">
        <v>126</v>
      </c>
      <c r="B446" t="s">
        <v>24</v>
      </c>
      <c r="C446" t="s">
        <v>22</v>
      </c>
      <c r="D446" t="s">
        <v>23</v>
      </c>
      <c r="E446" s="1">
        <v>5.0751703956537799</v>
      </c>
      <c r="F446" s="1">
        <v>0.217669064915642</v>
      </c>
      <c r="G446" s="1">
        <v>0.62879090313864505</v>
      </c>
      <c r="H446" s="1">
        <v>2.25171853700709E-2</v>
      </c>
      <c r="I446" s="1">
        <v>5.7039612987924304</v>
      </c>
      <c r="J446" s="50">
        <v>0.240186250285713</v>
      </c>
      <c r="N446" s="21"/>
      <c r="R446" s="21"/>
    </row>
    <row r="447" spans="1:18">
      <c r="A447" s="7" t="s">
        <v>127</v>
      </c>
      <c r="B447" t="s">
        <v>24</v>
      </c>
      <c r="C447" t="s">
        <v>2</v>
      </c>
      <c r="D447" t="s">
        <v>3</v>
      </c>
      <c r="E447" s="1">
        <v>8.3113812478860696E-2</v>
      </c>
      <c r="F447" s="1">
        <v>8.9830752990721296E-2</v>
      </c>
      <c r="G447" s="1">
        <v>9.5766906026224105E-2</v>
      </c>
      <c r="H447" s="1">
        <v>6.5199999699974406E-2</v>
      </c>
      <c r="I447" s="1">
        <v>0.178880718505085</v>
      </c>
      <c r="J447" s="50">
        <v>0.15503075269069599</v>
      </c>
      <c r="N447" s="21"/>
      <c r="R447" s="21"/>
    </row>
    <row r="448" spans="1:18">
      <c r="A448" s="7" t="s">
        <v>127</v>
      </c>
      <c r="B448" t="s">
        <v>24</v>
      </c>
      <c r="C448" t="s">
        <v>4</v>
      </c>
      <c r="D448" t="s">
        <v>5</v>
      </c>
      <c r="E448" s="1">
        <v>1.45519271700039E-3</v>
      </c>
      <c r="F448" s="1">
        <v>4.5651935267078399E-2</v>
      </c>
      <c r="G448" s="1">
        <v>2.0472637851990899E-3</v>
      </c>
      <c r="H448" s="1">
        <v>1.1666772271838301E-2</v>
      </c>
      <c r="I448" s="1">
        <v>3.5024565021994801E-3</v>
      </c>
      <c r="J448" s="50">
        <v>5.7318707538916699E-2</v>
      </c>
      <c r="N448" s="21"/>
      <c r="R448" s="21"/>
    </row>
    <row r="449" spans="1:18">
      <c r="A449" s="7" t="s">
        <v>127</v>
      </c>
      <c r="B449" t="s">
        <v>24</v>
      </c>
      <c r="C449" t="s">
        <v>6</v>
      </c>
      <c r="D449" t="s">
        <v>7</v>
      </c>
      <c r="E449" s="1">
        <v>1.9463875252140001E-3</v>
      </c>
      <c r="F449" s="1">
        <v>4.1664381957031704E-3</v>
      </c>
      <c r="G449" s="1">
        <v>3.4952754992385802</v>
      </c>
      <c r="H449" s="1">
        <v>5.4688361471011602</v>
      </c>
      <c r="I449" s="1">
        <v>3.4972218867637901</v>
      </c>
      <c r="J449" s="50">
        <v>5.47300258529686</v>
      </c>
      <c r="N449" s="21"/>
      <c r="R449" s="21"/>
    </row>
    <row r="450" spans="1:18">
      <c r="A450" s="7" t="s">
        <v>127</v>
      </c>
      <c r="B450" t="s">
        <v>24</v>
      </c>
      <c r="C450" t="s">
        <v>8</v>
      </c>
      <c r="D450" t="s">
        <v>9</v>
      </c>
      <c r="E450" s="1">
        <v>0.19845138655560099</v>
      </c>
      <c r="F450" s="1">
        <v>7.1934561133262798E-2</v>
      </c>
      <c r="G450" s="1">
        <v>2.9462896746523901E-2</v>
      </c>
      <c r="H450" s="1">
        <v>1.3454646557649899E-2</v>
      </c>
      <c r="I450" s="1">
        <v>0.22791428330212499</v>
      </c>
      <c r="J450" s="50">
        <v>8.5389207690912697E-2</v>
      </c>
      <c r="N450" s="21"/>
      <c r="R450" s="21"/>
    </row>
    <row r="451" spans="1:18">
      <c r="A451" s="7" t="s">
        <v>127</v>
      </c>
      <c r="B451" t="s">
        <v>24</v>
      </c>
      <c r="C451" t="s">
        <v>10</v>
      </c>
      <c r="D451" t="s">
        <v>11</v>
      </c>
      <c r="E451" s="1">
        <v>8.1519236416141602E-2</v>
      </c>
      <c r="F451" s="1">
        <v>4.80640188738643E-2</v>
      </c>
      <c r="G451" s="1">
        <v>2.81435859808793E-2</v>
      </c>
      <c r="H451" s="1">
        <v>1.9496747355684602E-2</v>
      </c>
      <c r="I451" s="1">
        <v>0.10966282239702101</v>
      </c>
      <c r="J451" s="50">
        <v>6.7560766229548902E-2</v>
      </c>
      <c r="N451" s="21"/>
      <c r="R451" s="21"/>
    </row>
    <row r="452" spans="1:18">
      <c r="A452" s="7" t="s">
        <v>127</v>
      </c>
      <c r="B452" t="s">
        <v>24</v>
      </c>
      <c r="C452" t="s">
        <v>12</v>
      </c>
      <c r="D452" t="s">
        <v>13</v>
      </c>
      <c r="E452" s="1">
        <v>0.65814694895331705</v>
      </c>
      <c r="F452" s="1">
        <v>0.11057071510387299</v>
      </c>
      <c r="G452" s="1">
        <v>3.7484260518692802E-2</v>
      </c>
      <c r="H452" s="1">
        <v>5.9676558611403401E-3</v>
      </c>
      <c r="I452" s="1">
        <v>0.69563120947200996</v>
      </c>
      <c r="J452" s="50">
        <v>0.116538370965014</v>
      </c>
      <c r="N452" s="21"/>
      <c r="R452" s="21"/>
    </row>
    <row r="453" spans="1:18">
      <c r="A453" s="7" t="s">
        <v>127</v>
      </c>
      <c r="B453" t="s">
        <v>24</v>
      </c>
      <c r="C453" t="s">
        <v>14</v>
      </c>
      <c r="D453" t="s">
        <v>15</v>
      </c>
      <c r="E453" s="1">
        <v>1.9753012627686601E-2</v>
      </c>
      <c r="F453" s="1">
        <v>2.0371164755528699E-2</v>
      </c>
      <c r="G453" s="1">
        <v>3.0072061382209699E-3</v>
      </c>
      <c r="H453" s="1">
        <v>1.7052103740323901E-3</v>
      </c>
      <c r="I453" s="1">
        <v>2.27602187659076E-2</v>
      </c>
      <c r="J453" s="50">
        <v>2.20763751295611E-2</v>
      </c>
      <c r="N453" s="21"/>
      <c r="R453" s="21"/>
    </row>
    <row r="454" spans="1:18">
      <c r="A454" s="7" t="s">
        <v>127</v>
      </c>
      <c r="B454" t="s">
        <v>24</v>
      </c>
      <c r="C454" t="s">
        <v>16</v>
      </c>
      <c r="D454" t="s">
        <v>17</v>
      </c>
      <c r="E454" s="1">
        <v>1.1693377741419999</v>
      </c>
      <c r="F454" s="1">
        <v>0.14854182204850799</v>
      </c>
      <c r="G454" s="1">
        <v>2.8752111071160599E-2</v>
      </c>
      <c r="H454" s="1">
        <v>3.2283264986476602E-3</v>
      </c>
      <c r="I454" s="1">
        <v>1.1980898852131601</v>
      </c>
      <c r="J454" s="50">
        <v>0.15177014854715601</v>
      </c>
      <c r="N454" s="21"/>
      <c r="R454" s="21"/>
    </row>
    <row r="455" spans="1:18">
      <c r="A455" s="7" t="s">
        <v>127</v>
      </c>
      <c r="B455" t="s">
        <v>24</v>
      </c>
      <c r="C455" t="s">
        <v>18</v>
      </c>
      <c r="D455" t="s">
        <v>19</v>
      </c>
      <c r="E455" s="1">
        <v>5.9484392982614898</v>
      </c>
      <c r="F455" s="1">
        <v>0.35523983509236201</v>
      </c>
      <c r="G455" s="1">
        <v>0.15150094402893399</v>
      </c>
      <c r="H455" s="1">
        <v>2.7054766722272E-2</v>
      </c>
      <c r="I455" s="1">
        <v>6.0999402422904199</v>
      </c>
      <c r="J455" s="50">
        <v>0.38229460181463398</v>
      </c>
      <c r="N455" s="21"/>
      <c r="R455" s="21"/>
    </row>
    <row r="456" spans="1:18">
      <c r="A456" s="7" t="s">
        <v>127</v>
      </c>
      <c r="B456" t="s">
        <v>24</v>
      </c>
      <c r="C456" t="s">
        <v>20</v>
      </c>
      <c r="D456" t="s">
        <v>21</v>
      </c>
      <c r="E456" s="1">
        <v>0.51478539632481601</v>
      </c>
      <c r="F456" s="1">
        <v>8.2854243191356494E-2</v>
      </c>
      <c r="G456" s="1">
        <v>1.2175906951302101E-3</v>
      </c>
      <c r="H456" s="1">
        <v>2.4755057617598802E-4</v>
      </c>
      <c r="I456" s="1">
        <v>0.51600298701994596</v>
      </c>
      <c r="J456" s="50">
        <v>8.3101793767532503E-2</v>
      </c>
      <c r="N456" s="21"/>
      <c r="R456" s="21"/>
    </row>
    <row r="457" spans="1:18">
      <c r="A457" s="7" t="s">
        <v>127</v>
      </c>
      <c r="B457" t="s">
        <v>24</v>
      </c>
      <c r="C457" t="s">
        <v>25</v>
      </c>
      <c r="D457" t="s">
        <v>26</v>
      </c>
      <c r="E457" s="1">
        <v>8.1440689971681805E-3</v>
      </c>
      <c r="F457" s="1">
        <v>4.3636378033513998E-4</v>
      </c>
      <c r="G457" s="1">
        <v>1.6705940612374401E-4</v>
      </c>
      <c r="H457" s="1">
        <v>6.4161328461528197E-5</v>
      </c>
      <c r="I457" s="1">
        <v>8.3111284032919199E-3</v>
      </c>
      <c r="J457" s="50">
        <v>5.00525108796668E-4</v>
      </c>
      <c r="N457" s="21"/>
      <c r="R457" s="21"/>
    </row>
    <row r="458" spans="1:18">
      <c r="A458" s="7" t="s">
        <v>127</v>
      </c>
      <c r="B458" t="s">
        <v>24</v>
      </c>
      <c r="C458" t="s">
        <v>22</v>
      </c>
      <c r="D458" t="s">
        <v>23</v>
      </c>
      <c r="E458" s="1">
        <v>3.1008748461637001</v>
      </c>
      <c r="F458" s="1">
        <v>0.14250782009854801</v>
      </c>
      <c r="G458" s="1">
        <v>7.5508099012753299E-3</v>
      </c>
      <c r="H458" s="1">
        <v>3.0968953836319201E-4</v>
      </c>
      <c r="I458" s="1">
        <v>3.1084256560649801</v>
      </c>
      <c r="J458" s="50">
        <v>0.14281750963691101</v>
      </c>
      <c r="N458" s="21"/>
      <c r="R458" s="21"/>
    </row>
    <row r="459" spans="1:18">
      <c r="A459" s="7" t="s">
        <v>128</v>
      </c>
      <c r="B459" t="s">
        <v>24</v>
      </c>
      <c r="C459" t="s">
        <v>2</v>
      </c>
      <c r="D459" t="s">
        <v>3</v>
      </c>
      <c r="E459" s="1">
        <v>1.38806508173216</v>
      </c>
      <c r="F459" s="1">
        <v>1.6408150567837001</v>
      </c>
      <c r="G459" s="1">
        <v>0.91244951796518203</v>
      </c>
      <c r="H459" s="1">
        <v>0.90965446807316697</v>
      </c>
      <c r="I459" s="1">
        <v>2.30051459969734</v>
      </c>
      <c r="J459" s="50">
        <v>2.5504695248568701</v>
      </c>
      <c r="N459" s="21"/>
      <c r="R459" s="21"/>
    </row>
    <row r="460" spans="1:18">
      <c r="A460" s="7" t="s">
        <v>128</v>
      </c>
      <c r="B460" t="s">
        <v>24</v>
      </c>
      <c r="C460" t="s">
        <v>4</v>
      </c>
      <c r="D460" t="s">
        <v>5</v>
      </c>
      <c r="E460" s="1">
        <v>9.6406864976165997E-3</v>
      </c>
      <c r="F460" s="1">
        <v>0.52242362264213804</v>
      </c>
      <c r="G460" s="1">
        <v>5.0099888339338997E-2</v>
      </c>
      <c r="H460" s="1">
        <v>0.42688031880126498</v>
      </c>
      <c r="I460" s="1">
        <v>5.97405748369556E-2</v>
      </c>
      <c r="J460" s="50">
        <v>0.94930394144340302</v>
      </c>
      <c r="N460" s="21"/>
      <c r="R460" s="21"/>
    </row>
    <row r="461" spans="1:18">
      <c r="A461" s="7" t="s">
        <v>128</v>
      </c>
      <c r="B461" t="s">
        <v>24</v>
      </c>
      <c r="C461" t="s">
        <v>6</v>
      </c>
      <c r="D461" t="s">
        <v>7</v>
      </c>
      <c r="E461" s="1">
        <v>7.0483036232881394E-2</v>
      </c>
      <c r="F461" s="1">
        <v>0.15072809680544599</v>
      </c>
      <c r="G461" s="1">
        <v>46.395417067743601</v>
      </c>
      <c r="H461" s="1">
        <v>90.8834536975899</v>
      </c>
      <c r="I461" s="1">
        <v>46.465900103976502</v>
      </c>
      <c r="J461" s="50">
        <v>91.034181794395394</v>
      </c>
      <c r="N461" s="21"/>
      <c r="R461" s="21"/>
    </row>
    <row r="462" spans="1:18">
      <c r="A462" s="7" t="s">
        <v>128</v>
      </c>
      <c r="B462" t="s">
        <v>24</v>
      </c>
      <c r="C462" t="s">
        <v>8</v>
      </c>
      <c r="D462" t="s">
        <v>9</v>
      </c>
      <c r="E462" s="1">
        <v>4.1566314021818904</v>
      </c>
      <c r="F462" s="1">
        <v>1.55802268575872</v>
      </c>
      <c r="G462" s="1">
        <v>24.729458708309799</v>
      </c>
      <c r="H462" s="1">
        <v>11.3456265270276</v>
      </c>
      <c r="I462" s="1">
        <v>28.886090110491701</v>
      </c>
      <c r="J462" s="50">
        <v>12.9036492127863</v>
      </c>
      <c r="N462" s="21"/>
      <c r="R462" s="21"/>
    </row>
    <row r="463" spans="1:18">
      <c r="A463" s="7" t="s">
        <v>128</v>
      </c>
      <c r="B463" t="s">
        <v>24</v>
      </c>
      <c r="C463" t="s">
        <v>10</v>
      </c>
      <c r="D463" t="s">
        <v>11</v>
      </c>
      <c r="E463" s="1">
        <v>0.671660908591595</v>
      </c>
      <c r="F463" s="1">
        <v>0.43542506385520602</v>
      </c>
      <c r="G463" s="1">
        <v>0.79377830141227201</v>
      </c>
      <c r="H463" s="1">
        <v>0.81658665751701198</v>
      </c>
      <c r="I463" s="1">
        <v>1.46543921000387</v>
      </c>
      <c r="J463" s="50">
        <v>1.2520117213722199</v>
      </c>
      <c r="N463" s="21"/>
      <c r="R463" s="21"/>
    </row>
    <row r="464" spans="1:18">
      <c r="A464" s="7" t="s">
        <v>128</v>
      </c>
      <c r="B464" t="s">
        <v>24</v>
      </c>
      <c r="C464" t="s">
        <v>12</v>
      </c>
      <c r="D464" t="s">
        <v>13</v>
      </c>
      <c r="E464" s="1">
        <v>8.98821053225765</v>
      </c>
      <c r="F464" s="1">
        <v>1.3755350723928701</v>
      </c>
      <c r="G464" s="1">
        <v>0.58295035438873399</v>
      </c>
      <c r="H464" s="1">
        <v>0.103382077228384</v>
      </c>
      <c r="I464" s="1">
        <v>9.5711608866463802</v>
      </c>
      <c r="J464" s="50">
        <v>1.4789171496212601</v>
      </c>
      <c r="N464" s="21"/>
      <c r="R464" s="21"/>
    </row>
    <row r="465" spans="1:18">
      <c r="A465" s="7" t="s">
        <v>128</v>
      </c>
      <c r="B465" t="s">
        <v>24</v>
      </c>
      <c r="C465" t="s">
        <v>14</v>
      </c>
      <c r="D465" t="s">
        <v>15</v>
      </c>
      <c r="E465" s="1">
        <v>0.573643251963187</v>
      </c>
      <c r="F465" s="1">
        <v>0.60507210725447402</v>
      </c>
      <c r="G465" s="1">
        <v>1.0369336540448</v>
      </c>
      <c r="H465" s="1">
        <v>0.60106465797710495</v>
      </c>
      <c r="I465" s="1">
        <v>1.61057690600798</v>
      </c>
      <c r="J465" s="50">
        <v>1.20613676523158</v>
      </c>
      <c r="N465" s="21"/>
      <c r="R465" s="21"/>
    </row>
    <row r="466" spans="1:18">
      <c r="A466" s="7" t="s">
        <v>128</v>
      </c>
      <c r="B466" t="s">
        <v>24</v>
      </c>
      <c r="C466" t="s">
        <v>16</v>
      </c>
      <c r="D466" t="s">
        <v>17</v>
      </c>
      <c r="E466" s="1">
        <v>31.938509998335299</v>
      </c>
      <c r="F466" s="1">
        <v>4.2530008946496398</v>
      </c>
      <c r="G466" s="1">
        <v>32.538455805075998</v>
      </c>
      <c r="H466" s="1">
        <v>4.2212126454482002</v>
      </c>
      <c r="I466" s="1">
        <v>64.476965803411403</v>
      </c>
      <c r="J466" s="50">
        <v>8.4742135400978391</v>
      </c>
      <c r="N466" s="21"/>
      <c r="R466" s="21"/>
    </row>
    <row r="467" spans="1:18">
      <c r="A467" s="7" t="s">
        <v>128</v>
      </c>
      <c r="B467" t="s">
        <v>24</v>
      </c>
      <c r="C467" t="s">
        <v>18</v>
      </c>
      <c r="D467" t="s">
        <v>19</v>
      </c>
      <c r="E467" s="1">
        <v>171.27121211764401</v>
      </c>
      <c r="F467" s="1">
        <v>10.5836563862945</v>
      </c>
      <c r="G467" s="1">
        <v>48.2088405016937</v>
      </c>
      <c r="H467" s="1">
        <v>7.7569209415384401</v>
      </c>
      <c r="I467" s="1">
        <v>219.48005261933801</v>
      </c>
      <c r="J467" s="50">
        <v>18.3405773278329</v>
      </c>
      <c r="N467" s="21"/>
      <c r="R467" s="21"/>
    </row>
    <row r="468" spans="1:18">
      <c r="A468" s="7" t="s">
        <v>128</v>
      </c>
      <c r="B468" t="s">
        <v>24</v>
      </c>
      <c r="C468" t="s">
        <v>20</v>
      </c>
      <c r="D468" t="s">
        <v>21</v>
      </c>
      <c r="E468" s="1">
        <v>6.69754779708712</v>
      </c>
      <c r="F468" s="1">
        <v>1.07009901863271</v>
      </c>
      <c r="G468" s="1">
        <v>0.49879100054144199</v>
      </c>
      <c r="H468" s="1">
        <v>0.100747722946483</v>
      </c>
      <c r="I468" s="1">
        <v>7.1963387976285604</v>
      </c>
      <c r="J468" s="50">
        <v>1.1708467415791901</v>
      </c>
      <c r="N468" s="21"/>
      <c r="R468" s="21"/>
    </row>
    <row r="469" spans="1:18">
      <c r="A469" s="7" t="s">
        <v>128</v>
      </c>
      <c r="B469" t="s">
        <v>24</v>
      </c>
      <c r="C469" t="s">
        <v>25</v>
      </c>
      <c r="D469" t="s">
        <v>26</v>
      </c>
      <c r="E469" s="1">
        <v>2.6520130891621099E-2</v>
      </c>
      <c r="F469" s="1">
        <v>1.86294820928072E-3</v>
      </c>
      <c r="G469" s="1">
        <v>0.13297886074231499</v>
      </c>
      <c r="H469" s="1">
        <v>5.3376094289135402E-2</v>
      </c>
      <c r="I469" s="1">
        <v>0.15949899163393599</v>
      </c>
      <c r="J469" s="50">
        <v>5.5239042498416102E-2</v>
      </c>
      <c r="N469" s="21"/>
      <c r="R469" s="21"/>
    </row>
    <row r="470" spans="1:18">
      <c r="A470" s="7" t="s">
        <v>128</v>
      </c>
      <c r="B470" t="s">
        <v>24</v>
      </c>
      <c r="C470" t="s">
        <v>22</v>
      </c>
      <c r="D470" t="s">
        <v>23</v>
      </c>
      <c r="E470" s="1">
        <v>29.320100579750001</v>
      </c>
      <c r="F470" s="1">
        <v>1.27575582558798</v>
      </c>
      <c r="G470" s="1">
        <v>2.1871761239354801</v>
      </c>
      <c r="H470" s="1">
        <v>8.1910334842558899E-2</v>
      </c>
      <c r="I470" s="1">
        <v>31.507276703685498</v>
      </c>
      <c r="J470" s="50">
        <v>1.35766616043054</v>
      </c>
      <c r="N470" s="21"/>
      <c r="R470" s="21"/>
    </row>
    <row r="471" spans="1:18">
      <c r="A471" s="7" t="s">
        <v>129</v>
      </c>
      <c r="B471" t="s">
        <v>24</v>
      </c>
      <c r="C471" t="s">
        <v>2</v>
      </c>
      <c r="D471" t="s">
        <v>3</v>
      </c>
      <c r="E471" s="1">
        <v>0.34606826648191602</v>
      </c>
      <c r="F471" s="1">
        <v>0.39853718394920101</v>
      </c>
      <c r="G471" s="1">
        <v>0.85040344213141394</v>
      </c>
      <c r="H471" s="1">
        <v>1.3214012657807599</v>
      </c>
      <c r="I471" s="1">
        <v>1.1964717086133301</v>
      </c>
      <c r="J471" s="50">
        <v>1.7199384497299599</v>
      </c>
      <c r="N471" s="21"/>
      <c r="R471" s="21"/>
    </row>
    <row r="472" spans="1:18">
      <c r="A472" s="7" t="s">
        <v>129</v>
      </c>
      <c r="B472" t="s">
        <v>24</v>
      </c>
      <c r="C472" t="s">
        <v>4</v>
      </c>
      <c r="D472" t="s">
        <v>5</v>
      </c>
      <c r="E472" s="1">
        <v>2.76609916227448E-3</v>
      </c>
      <c r="F472" s="1">
        <v>0.103142693310684</v>
      </c>
      <c r="G472" s="1">
        <v>5.7372102404293997E-6</v>
      </c>
      <c r="H472" s="1">
        <v>1.8012756819919701E-5</v>
      </c>
      <c r="I472" s="1">
        <v>2.7718363725149102E-3</v>
      </c>
      <c r="J472" s="50">
        <v>0.10316070606750399</v>
      </c>
      <c r="N472" s="21"/>
      <c r="R472" s="21"/>
    </row>
    <row r="473" spans="1:18">
      <c r="A473" s="7" t="s">
        <v>129</v>
      </c>
      <c r="B473" t="s">
        <v>24</v>
      </c>
      <c r="C473" t="s">
        <v>6</v>
      </c>
      <c r="D473" t="s">
        <v>7</v>
      </c>
      <c r="E473" s="1">
        <v>4.2434683109017702E-4</v>
      </c>
      <c r="F473" s="1">
        <v>9.3475361873618401E-4</v>
      </c>
      <c r="G473" s="1">
        <v>1.8736431324813299E-2</v>
      </c>
      <c r="H473" s="1">
        <v>4.1553459216035198E-2</v>
      </c>
      <c r="I473" s="1">
        <v>1.9160778155903498E-2</v>
      </c>
      <c r="J473" s="50">
        <v>4.2488212834771402E-2</v>
      </c>
      <c r="N473" s="21"/>
      <c r="R473" s="21"/>
    </row>
    <row r="474" spans="1:18">
      <c r="A474" s="7" t="s">
        <v>129</v>
      </c>
      <c r="B474" t="s">
        <v>24</v>
      </c>
      <c r="C474" t="s">
        <v>8</v>
      </c>
      <c r="D474" t="s">
        <v>9</v>
      </c>
      <c r="E474" s="1">
        <v>1.0771040783705901</v>
      </c>
      <c r="F474" s="1">
        <v>0.39858616439551797</v>
      </c>
      <c r="G474" s="1">
        <v>3.26665347437415</v>
      </c>
      <c r="H474" s="1">
        <v>1.37513744494587</v>
      </c>
      <c r="I474" s="1">
        <v>4.3437575527447398</v>
      </c>
      <c r="J474" s="50">
        <v>1.77372360934139</v>
      </c>
      <c r="N474" s="21"/>
      <c r="R474" s="21"/>
    </row>
    <row r="475" spans="1:18">
      <c r="A475" s="7" t="s">
        <v>129</v>
      </c>
      <c r="B475" t="s">
        <v>24</v>
      </c>
      <c r="C475" t="s">
        <v>10</v>
      </c>
      <c r="D475" t="s">
        <v>11</v>
      </c>
      <c r="E475" s="1">
        <v>0.207153151707794</v>
      </c>
      <c r="F475" s="1">
        <v>0.15618562707449901</v>
      </c>
      <c r="G475" s="1">
        <v>0.75017870897678696</v>
      </c>
      <c r="H475" s="1">
        <v>0.56171638093623999</v>
      </c>
      <c r="I475" s="1">
        <v>0.95733186068458098</v>
      </c>
      <c r="J475" s="50">
        <v>0.71790200801074</v>
      </c>
      <c r="N475" s="21"/>
      <c r="R475" s="21"/>
    </row>
    <row r="476" spans="1:18">
      <c r="A476" s="7" t="s">
        <v>129</v>
      </c>
      <c r="B476" t="s">
        <v>24</v>
      </c>
      <c r="C476" t="s">
        <v>12</v>
      </c>
      <c r="D476" t="s">
        <v>13</v>
      </c>
      <c r="E476" s="1">
        <v>1.89666902872261</v>
      </c>
      <c r="F476" s="1">
        <v>0.28764010053008998</v>
      </c>
      <c r="G476" s="1">
        <v>0.218320047051967</v>
      </c>
      <c r="H476" s="1">
        <v>3.8733866935844602E-2</v>
      </c>
      <c r="I476" s="1">
        <v>2.11498907577458</v>
      </c>
      <c r="J476" s="50">
        <v>0.326373967465935</v>
      </c>
      <c r="N476" s="21"/>
      <c r="R476" s="21"/>
    </row>
    <row r="477" spans="1:18">
      <c r="A477" s="7" t="s">
        <v>129</v>
      </c>
      <c r="B477" t="s">
        <v>24</v>
      </c>
      <c r="C477" t="s">
        <v>14</v>
      </c>
      <c r="D477" t="s">
        <v>15</v>
      </c>
      <c r="E477" s="1">
        <v>0.12759454155703401</v>
      </c>
      <c r="F477" s="1">
        <v>0.13495026671959101</v>
      </c>
      <c r="G477" s="1">
        <v>0.72326656825681701</v>
      </c>
      <c r="H477" s="1">
        <v>0.41945923587470602</v>
      </c>
      <c r="I477" s="1">
        <v>0.85086110981385099</v>
      </c>
      <c r="J477" s="50">
        <v>0.554409502594297</v>
      </c>
      <c r="N477" s="21"/>
      <c r="R477" s="21"/>
    </row>
    <row r="478" spans="1:18">
      <c r="A478" s="7" t="s">
        <v>129</v>
      </c>
      <c r="B478" t="s">
        <v>24</v>
      </c>
      <c r="C478" t="s">
        <v>16</v>
      </c>
      <c r="D478" t="s">
        <v>17</v>
      </c>
      <c r="E478" s="1">
        <v>6.4539382442250997</v>
      </c>
      <c r="F478" s="1">
        <v>0.78514083978238203</v>
      </c>
      <c r="G478" s="1">
        <v>4.0506511433315397</v>
      </c>
      <c r="H478" s="1">
        <v>0.57874610158074702</v>
      </c>
      <c r="I478" s="1">
        <v>10.504589387556599</v>
      </c>
      <c r="J478" s="50">
        <v>1.36388694136313</v>
      </c>
      <c r="N478" s="21"/>
      <c r="R478" s="21"/>
    </row>
    <row r="479" spans="1:18">
      <c r="A479" s="7" t="s">
        <v>129</v>
      </c>
      <c r="B479" t="s">
        <v>24</v>
      </c>
      <c r="C479" t="s">
        <v>18</v>
      </c>
      <c r="D479" t="s">
        <v>19</v>
      </c>
      <c r="E479" s="1">
        <v>23.725341062445501</v>
      </c>
      <c r="F479" s="1">
        <v>1.4584315274598101</v>
      </c>
      <c r="G479" s="1">
        <v>3.00417245960573</v>
      </c>
      <c r="H479" s="1">
        <v>0.48047638701262202</v>
      </c>
      <c r="I479" s="1">
        <v>26.729513522051199</v>
      </c>
      <c r="J479" s="50">
        <v>1.9389079144724299</v>
      </c>
      <c r="N479" s="21"/>
      <c r="R479" s="21"/>
    </row>
    <row r="480" spans="1:18">
      <c r="A480" s="7" t="s">
        <v>129</v>
      </c>
      <c r="B480" t="s">
        <v>24</v>
      </c>
      <c r="C480" t="s">
        <v>20</v>
      </c>
      <c r="D480" t="s">
        <v>21</v>
      </c>
      <c r="E480" s="1">
        <v>1.8312511574611801</v>
      </c>
      <c r="F480" s="1">
        <v>0.29055857990276401</v>
      </c>
      <c r="G480" s="1">
        <v>1.1984719103664601</v>
      </c>
      <c r="H480" s="1">
        <v>0.24177777417091101</v>
      </c>
      <c r="I480" s="1">
        <v>3.0297230678276401</v>
      </c>
      <c r="J480" s="50">
        <v>0.53233635407367497</v>
      </c>
      <c r="N480" s="21"/>
      <c r="R480" s="21"/>
    </row>
    <row r="481" spans="1:18">
      <c r="A481" s="7" t="s">
        <v>129</v>
      </c>
      <c r="B481" t="s">
        <v>24</v>
      </c>
      <c r="C481" t="s">
        <v>25</v>
      </c>
      <c r="D481" t="s">
        <v>26</v>
      </c>
      <c r="E481" s="1">
        <v>8.2478313588619095E-2</v>
      </c>
      <c r="F481" s="1">
        <v>5.7698000802340497E-3</v>
      </c>
      <c r="G481" s="1">
        <v>1.1070615337488301</v>
      </c>
      <c r="H481" s="1">
        <v>0.47099638928616699</v>
      </c>
      <c r="I481" s="1">
        <v>1.1895398473374501</v>
      </c>
      <c r="J481" s="50">
        <v>0.47676618936640103</v>
      </c>
      <c r="N481" s="21"/>
      <c r="R481" s="21"/>
    </row>
    <row r="482" spans="1:18">
      <c r="A482" s="7" t="s">
        <v>129</v>
      </c>
      <c r="B482" t="s">
        <v>24</v>
      </c>
      <c r="C482" t="s">
        <v>22</v>
      </c>
      <c r="D482" t="s">
        <v>23</v>
      </c>
      <c r="E482" s="1">
        <v>12.5935988844774</v>
      </c>
      <c r="F482" s="1">
        <v>0.54313937447346206</v>
      </c>
      <c r="G482" s="1">
        <v>1.62020254777303</v>
      </c>
      <c r="H482" s="1">
        <v>5.8450851947024797E-2</v>
      </c>
      <c r="I482" s="1">
        <v>14.213801432250399</v>
      </c>
      <c r="J482" s="50">
        <v>0.60159022642048698</v>
      </c>
      <c r="N482" s="21"/>
      <c r="R482" s="21"/>
    </row>
    <row r="483" spans="1:18">
      <c r="A483" s="7" t="s">
        <v>130</v>
      </c>
      <c r="B483" t="s">
        <v>24</v>
      </c>
      <c r="C483" t="s">
        <v>2</v>
      </c>
      <c r="D483" t="s">
        <v>3</v>
      </c>
      <c r="E483" s="1">
        <v>0.114577162061496</v>
      </c>
      <c r="F483" s="1">
        <v>0.13146735402759999</v>
      </c>
      <c r="G483" s="1">
        <v>0.136469699556031</v>
      </c>
      <c r="H483" s="1">
        <v>9.6647103415129207E-2</v>
      </c>
      <c r="I483" s="1">
        <v>0.25104686161752698</v>
      </c>
      <c r="J483" s="50">
        <v>0.22811445744272901</v>
      </c>
      <c r="N483" s="21"/>
      <c r="R483" s="21"/>
    </row>
    <row r="484" spans="1:18">
      <c r="A484" s="7" t="s">
        <v>130</v>
      </c>
      <c r="B484" t="s">
        <v>24</v>
      </c>
      <c r="C484" t="s">
        <v>4</v>
      </c>
      <c r="D484" t="s">
        <v>5</v>
      </c>
      <c r="E484" s="1">
        <v>1.87645621551827E-3</v>
      </c>
      <c r="F484" s="1">
        <v>7.5178210071544294E-2</v>
      </c>
      <c r="G484" s="1">
        <v>1.2512366367204101E-6</v>
      </c>
      <c r="H484" s="1">
        <v>7.0350701765731296E-6</v>
      </c>
      <c r="I484" s="1">
        <v>1.87770745215499E-3</v>
      </c>
      <c r="J484" s="50">
        <v>7.5185245141720897E-2</v>
      </c>
      <c r="N484" s="21"/>
      <c r="R484" s="21"/>
    </row>
    <row r="485" spans="1:18">
      <c r="A485" s="7" t="s">
        <v>130</v>
      </c>
      <c r="B485" t="s">
        <v>24</v>
      </c>
      <c r="C485" t="s">
        <v>6</v>
      </c>
      <c r="D485" t="s">
        <v>7</v>
      </c>
      <c r="E485" s="1">
        <v>1.64191797484876E-3</v>
      </c>
      <c r="F485" s="1">
        <v>3.55951132515453E-3</v>
      </c>
      <c r="G485" s="1">
        <v>1.67181591614324</v>
      </c>
      <c r="H485" s="1">
        <v>2.6936542728944199</v>
      </c>
      <c r="I485" s="1">
        <v>1.6734578341180899</v>
      </c>
      <c r="J485" s="50">
        <v>2.6972137842195698</v>
      </c>
      <c r="N485" s="21"/>
      <c r="R485" s="21"/>
    </row>
    <row r="486" spans="1:18">
      <c r="A486" s="7" t="s">
        <v>130</v>
      </c>
      <c r="B486" t="s">
        <v>24</v>
      </c>
      <c r="C486" t="s">
        <v>8</v>
      </c>
      <c r="D486" t="s">
        <v>9</v>
      </c>
      <c r="E486" s="1">
        <v>0.48062253034415903</v>
      </c>
      <c r="F486" s="1">
        <v>0.17665425846628599</v>
      </c>
      <c r="G486" s="1">
        <v>0.23301191063795701</v>
      </c>
      <c r="H486" s="1">
        <v>0.105477561399969</v>
      </c>
      <c r="I486" s="1">
        <v>0.71363444098211604</v>
      </c>
      <c r="J486" s="50">
        <v>0.28213181986625502</v>
      </c>
      <c r="N486" s="21"/>
      <c r="R486" s="21"/>
    </row>
    <row r="487" spans="1:18">
      <c r="A487" s="7" t="s">
        <v>130</v>
      </c>
      <c r="B487" t="s">
        <v>24</v>
      </c>
      <c r="C487" t="s">
        <v>10</v>
      </c>
      <c r="D487" t="s">
        <v>11</v>
      </c>
      <c r="E487" s="1">
        <v>7.2590615961636296E-2</v>
      </c>
      <c r="F487" s="1">
        <v>5.1467097062578397E-2</v>
      </c>
      <c r="G487" s="1">
        <v>0.15100865480673001</v>
      </c>
      <c r="H487" s="1">
        <v>0.14455649110882601</v>
      </c>
      <c r="I487" s="1">
        <v>0.223599270768366</v>
      </c>
      <c r="J487" s="50">
        <v>0.196023588171405</v>
      </c>
      <c r="N487" s="21"/>
      <c r="R487" s="21"/>
    </row>
    <row r="488" spans="1:18">
      <c r="A488" s="7" t="s">
        <v>130</v>
      </c>
      <c r="B488" t="s">
        <v>24</v>
      </c>
      <c r="C488" t="s">
        <v>12</v>
      </c>
      <c r="D488" t="s">
        <v>13</v>
      </c>
      <c r="E488" s="1">
        <v>1.0502118928020301</v>
      </c>
      <c r="F488" s="1">
        <v>0.16232882445024099</v>
      </c>
      <c r="G488" s="1">
        <v>9.6366859664377094E-2</v>
      </c>
      <c r="H488" s="1">
        <v>1.71563228026008E-2</v>
      </c>
      <c r="I488" s="1">
        <v>1.1465787524664</v>
      </c>
      <c r="J488" s="50">
        <v>0.17948514725284201</v>
      </c>
      <c r="N488" s="21"/>
      <c r="R488" s="21"/>
    </row>
    <row r="489" spans="1:18">
      <c r="A489" s="7" t="s">
        <v>130</v>
      </c>
      <c r="B489" t="s">
        <v>24</v>
      </c>
      <c r="C489" t="s">
        <v>14</v>
      </c>
      <c r="D489" t="s">
        <v>15</v>
      </c>
      <c r="E489" s="1">
        <v>5.0321979819631699E-2</v>
      </c>
      <c r="F489" s="1">
        <v>5.39892343414086E-2</v>
      </c>
      <c r="G489" s="1">
        <v>0.131419170898289</v>
      </c>
      <c r="H489" s="1">
        <v>7.6824465694577598E-2</v>
      </c>
      <c r="I489" s="1">
        <v>0.18174115071791999</v>
      </c>
      <c r="J489" s="50">
        <v>0.130813700035986</v>
      </c>
      <c r="N489" s="21"/>
      <c r="R489" s="21"/>
    </row>
    <row r="490" spans="1:18">
      <c r="A490" s="7" t="s">
        <v>130</v>
      </c>
      <c r="B490" t="s">
        <v>24</v>
      </c>
      <c r="C490" t="s">
        <v>16</v>
      </c>
      <c r="D490" t="s">
        <v>17</v>
      </c>
      <c r="E490" s="1">
        <v>2.0907214307834301</v>
      </c>
      <c r="F490" s="1">
        <v>0.252426783330645</v>
      </c>
      <c r="G490" s="1">
        <v>0.33108669088340198</v>
      </c>
      <c r="H490" s="1">
        <v>4.7598539595147898E-2</v>
      </c>
      <c r="I490" s="1">
        <v>2.4218081216668299</v>
      </c>
      <c r="J490" s="50">
        <v>0.30002532292579298</v>
      </c>
      <c r="N490" s="21"/>
      <c r="R490" s="21"/>
    </row>
    <row r="491" spans="1:18">
      <c r="A491" s="7" t="s">
        <v>130</v>
      </c>
      <c r="B491" t="s">
        <v>24</v>
      </c>
      <c r="C491" t="s">
        <v>18</v>
      </c>
      <c r="D491" t="s">
        <v>19</v>
      </c>
      <c r="E491" s="1">
        <v>10.5599212196986</v>
      </c>
      <c r="F491" s="1">
        <v>0.64906215535856404</v>
      </c>
      <c r="G491" s="1">
        <v>1.54831257763748</v>
      </c>
      <c r="H491" s="1">
        <v>0.246382458027016</v>
      </c>
      <c r="I491" s="1">
        <v>12.1082337973361</v>
      </c>
      <c r="J491" s="50">
        <v>0.89544461338558001</v>
      </c>
      <c r="N491" s="21"/>
      <c r="R491" s="21"/>
    </row>
    <row r="492" spans="1:18">
      <c r="A492" s="7" t="s">
        <v>130</v>
      </c>
      <c r="B492" t="s">
        <v>24</v>
      </c>
      <c r="C492" t="s">
        <v>20</v>
      </c>
      <c r="D492" t="s">
        <v>21</v>
      </c>
      <c r="E492" s="1">
        <v>8.8948232760002792</v>
      </c>
      <c r="F492" s="1">
        <v>1.4162011073232701</v>
      </c>
      <c r="G492" s="1">
        <v>3.5036494463299301</v>
      </c>
      <c r="H492" s="1">
        <v>0.707136582193852</v>
      </c>
      <c r="I492" s="1">
        <v>12.398472722330199</v>
      </c>
      <c r="J492" s="50">
        <v>2.1233376895171201</v>
      </c>
      <c r="N492" s="21"/>
      <c r="R492" s="21"/>
    </row>
    <row r="493" spans="1:18">
      <c r="A493" s="7" t="s">
        <v>130</v>
      </c>
      <c r="B493" t="s">
        <v>24</v>
      </c>
      <c r="C493" t="s">
        <v>25</v>
      </c>
      <c r="D493" t="s">
        <v>26</v>
      </c>
      <c r="E493" s="1">
        <v>8.4061114103326103E-4</v>
      </c>
      <c r="F493" s="1">
        <v>6.0669073132733103E-5</v>
      </c>
      <c r="G493" s="1">
        <v>0</v>
      </c>
      <c r="H493" s="1">
        <v>0</v>
      </c>
      <c r="I493" s="1">
        <v>8.4061114103326103E-4</v>
      </c>
      <c r="J493" s="50">
        <v>6.0669073132733103E-5</v>
      </c>
      <c r="N493" s="21"/>
      <c r="R493" s="21"/>
    </row>
    <row r="494" spans="1:18">
      <c r="A494" s="7" t="s">
        <v>130</v>
      </c>
      <c r="B494" t="s">
        <v>24</v>
      </c>
      <c r="C494" t="s">
        <v>22</v>
      </c>
      <c r="D494" t="s">
        <v>23</v>
      </c>
      <c r="E494" s="1">
        <v>1.9814954356215999</v>
      </c>
      <c r="F494" s="1">
        <v>8.5621089339974296E-2</v>
      </c>
      <c r="G494" s="1">
        <v>3.2170690129015002E-2</v>
      </c>
      <c r="H494" s="1">
        <v>1.18012392776712E-3</v>
      </c>
      <c r="I494" s="1">
        <v>2.0136661257506101</v>
      </c>
      <c r="J494" s="50">
        <v>8.6801213267741401E-2</v>
      </c>
      <c r="N494" s="21"/>
      <c r="R494" s="21"/>
    </row>
    <row r="495" spans="1:18">
      <c r="A495" s="7" t="s">
        <v>131</v>
      </c>
      <c r="B495" t="s">
        <v>24</v>
      </c>
      <c r="C495" t="s">
        <v>2</v>
      </c>
      <c r="D495" t="s">
        <v>3</v>
      </c>
      <c r="E495" s="1">
        <v>0.25843049739836399</v>
      </c>
      <c r="F495" s="1">
        <v>0.30341506959381198</v>
      </c>
      <c r="G495" s="1">
        <v>0.185222274002284</v>
      </c>
      <c r="H495" s="1">
        <v>0.192754353822363</v>
      </c>
      <c r="I495" s="1">
        <v>0.44365277140064802</v>
      </c>
      <c r="J495" s="50">
        <v>0.49616942341617598</v>
      </c>
      <c r="N495" s="21"/>
      <c r="R495" s="21"/>
    </row>
    <row r="496" spans="1:18">
      <c r="A496" s="7" t="s">
        <v>131</v>
      </c>
      <c r="B496" t="s">
        <v>24</v>
      </c>
      <c r="C496" t="s">
        <v>4</v>
      </c>
      <c r="D496" t="s">
        <v>5</v>
      </c>
      <c r="E496" s="1">
        <v>1.74087007490055E-3</v>
      </c>
      <c r="F496" s="1">
        <v>9.04283249692448E-2</v>
      </c>
      <c r="G496" s="1">
        <v>3.3337601933540899E-2</v>
      </c>
      <c r="H496" s="1">
        <v>0.2910594619145</v>
      </c>
      <c r="I496" s="1">
        <v>3.50784720084414E-2</v>
      </c>
      <c r="J496" s="50">
        <v>0.38148778688374502</v>
      </c>
      <c r="N496" s="21"/>
      <c r="R496" s="21"/>
    </row>
    <row r="497" spans="1:18">
      <c r="A497" s="7" t="s">
        <v>131</v>
      </c>
      <c r="B497" t="s">
        <v>24</v>
      </c>
      <c r="C497" t="s">
        <v>6</v>
      </c>
      <c r="D497" t="s">
        <v>7</v>
      </c>
      <c r="E497" s="1">
        <v>4.3603392845470901E-4</v>
      </c>
      <c r="F497" s="1">
        <v>9.0494787328849601E-4</v>
      </c>
      <c r="G497" s="1">
        <v>7.5960720828000998E-3</v>
      </c>
      <c r="H497" s="1">
        <v>1.6841817200534001E-2</v>
      </c>
      <c r="I497" s="1">
        <v>8.0321060112548102E-3</v>
      </c>
      <c r="J497" s="50">
        <v>1.7746765073822501E-2</v>
      </c>
      <c r="N497" s="21"/>
      <c r="R497" s="21"/>
    </row>
    <row r="498" spans="1:18">
      <c r="A498" s="7" t="s">
        <v>131</v>
      </c>
      <c r="B498" t="s">
        <v>24</v>
      </c>
      <c r="C498" t="s">
        <v>8</v>
      </c>
      <c r="D498" t="s">
        <v>9</v>
      </c>
      <c r="E498" s="1">
        <v>0.51635428062920496</v>
      </c>
      <c r="F498" s="1">
        <v>0.191867242307113</v>
      </c>
      <c r="G498" s="1">
        <v>0.73576005453183901</v>
      </c>
      <c r="H498" s="1">
        <v>0.34696183045983098</v>
      </c>
      <c r="I498" s="1">
        <v>1.25211433516104</v>
      </c>
      <c r="J498" s="50">
        <v>0.53882907276694403</v>
      </c>
      <c r="N498" s="21"/>
      <c r="R498" s="21"/>
    </row>
    <row r="499" spans="1:18">
      <c r="A499" s="7" t="s">
        <v>131</v>
      </c>
      <c r="B499" t="s">
        <v>24</v>
      </c>
      <c r="C499" t="s">
        <v>10</v>
      </c>
      <c r="D499" t="s">
        <v>11</v>
      </c>
      <c r="E499" s="1">
        <v>0.13331328388257899</v>
      </c>
      <c r="F499" s="1">
        <v>0.102796713900957</v>
      </c>
      <c r="G499" s="1">
        <v>0.89350939218000902</v>
      </c>
      <c r="H499" s="1">
        <v>1.71035749689292</v>
      </c>
      <c r="I499" s="1">
        <v>1.02682267606259</v>
      </c>
      <c r="J499" s="50">
        <v>1.8131542107938701</v>
      </c>
      <c r="N499" s="21"/>
      <c r="R499" s="21"/>
    </row>
    <row r="500" spans="1:18">
      <c r="A500" s="7" t="s">
        <v>131</v>
      </c>
      <c r="B500" t="s">
        <v>24</v>
      </c>
      <c r="C500" t="s">
        <v>12</v>
      </c>
      <c r="D500" t="s">
        <v>13</v>
      </c>
      <c r="E500" s="1">
        <v>1.5899900282831501</v>
      </c>
      <c r="F500" s="1">
        <v>0.241496663966315</v>
      </c>
      <c r="G500" s="1">
        <v>8.7628341579740199E-2</v>
      </c>
      <c r="H500" s="1">
        <v>1.5796097685260801E-2</v>
      </c>
      <c r="I500" s="1">
        <v>1.6776183698628899</v>
      </c>
      <c r="J500" s="50">
        <v>0.257292761651576</v>
      </c>
      <c r="N500" s="21"/>
      <c r="R500" s="21"/>
    </row>
    <row r="501" spans="1:18">
      <c r="A501" s="7" t="s">
        <v>131</v>
      </c>
      <c r="B501" t="s">
        <v>24</v>
      </c>
      <c r="C501" t="s">
        <v>14</v>
      </c>
      <c r="D501" t="s">
        <v>15</v>
      </c>
      <c r="E501" s="1">
        <v>7.7193153014244106E-2</v>
      </c>
      <c r="F501" s="1">
        <v>8.3022364703812496E-2</v>
      </c>
      <c r="G501" s="1">
        <v>0.35753787811069598</v>
      </c>
      <c r="H501" s="1">
        <v>0.21177051629166399</v>
      </c>
      <c r="I501" s="1">
        <v>0.43473103112494099</v>
      </c>
      <c r="J501" s="50">
        <v>0.29479288099547701</v>
      </c>
      <c r="N501" s="21"/>
      <c r="R501" s="21"/>
    </row>
    <row r="502" spans="1:18">
      <c r="A502" s="7" t="s">
        <v>131</v>
      </c>
      <c r="B502" t="s">
        <v>24</v>
      </c>
      <c r="C502" t="s">
        <v>16</v>
      </c>
      <c r="D502" t="s">
        <v>17</v>
      </c>
      <c r="E502" s="1">
        <v>3.8428885845276901</v>
      </c>
      <c r="F502" s="1">
        <v>0.40949762797375999</v>
      </c>
      <c r="G502" s="1">
        <v>0.66529763741211301</v>
      </c>
      <c r="H502" s="1">
        <v>0.100033587465392</v>
      </c>
      <c r="I502" s="1">
        <v>4.5081862219398099</v>
      </c>
      <c r="J502" s="50">
        <v>0.50953121543915303</v>
      </c>
      <c r="N502" s="21"/>
      <c r="R502" s="21"/>
    </row>
    <row r="503" spans="1:18">
      <c r="A503" s="7" t="s">
        <v>131</v>
      </c>
      <c r="B503" t="s">
        <v>24</v>
      </c>
      <c r="C503" t="s">
        <v>18</v>
      </c>
      <c r="D503" t="s">
        <v>19</v>
      </c>
      <c r="E503" s="1">
        <v>12.374147934793401</v>
      </c>
      <c r="F503" s="1">
        <v>0.76397401663134301</v>
      </c>
      <c r="G503" s="1">
        <v>2.0098048215243902</v>
      </c>
      <c r="H503" s="1">
        <v>0.31927825574032598</v>
      </c>
      <c r="I503" s="1">
        <v>14.3839527563178</v>
      </c>
      <c r="J503" s="50">
        <v>1.08325227237167</v>
      </c>
      <c r="N503" s="21"/>
      <c r="R503" s="21"/>
    </row>
    <row r="504" spans="1:18">
      <c r="A504" s="7" t="s">
        <v>131</v>
      </c>
      <c r="B504" t="s">
        <v>24</v>
      </c>
      <c r="C504" t="s">
        <v>20</v>
      </c>
      <c r="D504" t="s">
        <v>21</v>
      </c>
      <c r="E504" s="1">
        <v>1.0772478163685599</v>
      </c>
      <c r="F504" s="1">
        <v>0.17081873198466799</v>
      </c>
      <c r="G504" s="1">
        <v>6.41686678582018E-2</v>
      </c>
      <c r="H504" s="1">
        <v>1.2933456417513801E-2</v>
      </c>
      <c r="I504" s="1">
        <v>1.14141648422676</v>
      </c>
      <c r="J504" s="50">
        <v>0.18375218840218199</v>
      </c>
      <c r="N504" s="21"/>
      <c r="R504" s="21"/>
    </row>
    <row r="505" spans="1:18">
      <c r="A505" s="7" t="s">
        <v>131</v>
      </c>
      <c r="B505" t="s">
        <v>24</v>
      </c>
      <c r="C505" t="s">
        <v>25</v>
      </c>
      <c r="D505" t="s">
        <v>26</v>
      </c>
      <c r="E505" s="1">
        <v>1.5229300747510501E-2</v>
      </c>
      <c r="F505" s="1">
        <v>1.10644622523774E-3</v>
      </c>
      <c r="G505" s="1">
        <v>0.121995111403674</v>
      </c>
      <c r="H505" s="1">
        <v>5.2062303449444999E-2</v>
      </c>
      <c r="I505" s="1">
        <v>0.137224412151184</v>
      </c>
      <c r="J505" s="50">
        <v>5.3168749674682797E-2</v>
      </c>
      <c r="N505" s="21"/>
      <c r="R505" s="21"/>
    </row>
    <row r="506" spans="1:18">
      <c r="A506" s="7" t="s">
        <v>131</v>
      </c>
      <c r="B506" t="s">
        <v>24</v>
      </c>
      <c r="C506" t="s">
        <v>22</v>
      </c>
      <c r="D506" t="s">
        <v>23</v>
      </c>
      <c r="E506" s="1">
        <v>6.5709563328188301</v>
      </c>
      <c r="F506" s="1">
        <v>0.28192450703977601</v>
      </c>
      <c r="G506" s="1">
        <v>0.565039856901839</v>
      </c>
      <c r="H506" s="1">
        <v>2.05167559511488E-2</v>
      </c>
      <c r="I506" s="1">
        <v>7.1359961897206698</v>
      </c>
      <c r="J506" s="50">
        <v>0.302441262990925</v>
      </c>
      <c r="N506" s="21"/>
      <c r="R506" s="21"/>
    </row>
    <row r="507" spans="1:18">
      <c r="A507" s="7" t="s">
        <v>132</v>
      </c>
      <c r="B507" t="s">
        <v>24</v>
      </c>
      <c r="C507" t="s">
        <v>2</v>
      </c>
      <c r="D507" t="s">
        <v>3</v>
      </c>
      <c r="E507" s="1">
        <v>0.50456691101668705</v>
      </c>
      <c r="F507" s="1">
        <v>0.57173855919948602</v>
      </c>
      <c r="G507" s="1">
        <v>1.02448502687958</v>
      </c>
      <c r="H507" s="1">
        <v>1.3072246521317901</v>
      </c>
      <c r="I507" s="1">
        <v>1.5290519378962599</v>
      </c>
      <c r="J507" s="50">
        <v>1.87896321133127</v>
      </c>
      <c r="N507" s="21"/>
      <c r="R507" s="21"/>
    </row>
    <row r="508" spans="1:18">
      <c r="A508" s="7" t="s">
        <v>132</v>
      </c>
      <c r="B508" t="s">
        <v>24</v>
      </c>
      <c r="C508" t="s">
        <v>4</v>
      </c>
      <c r="D508" t="s">
        <v>5</v>
      </c>
      <c r="E508" s="1">
        <v>4.39284562904242E-3</v>
      </c>
      <c r="F508" s="1">
        <v>0.20762139522716599</v>
      </c>
      <c r="G508" s="1">
        <v>2.8816127828031799E-3</v>
      </c>
      <c r="H508" s="1">
        <v>1.5477280829706499E-2</v>
      </c>
      <c r="I508" s="1">
        <v>7.2744584118456003E-3</v>
      </c>
      <c r="J508" s="50">
        <v>0.223098676056873</v>
      </c>
      <c r="N508" s="21"/>
      <c r="R508" s="21"/>
    </row>
    <row r="509" spans="1:18">
      <c r="A509" s="7" t="s">
        <v>132</v>
      </c>
      <c r="B509" t="s">
        <v>24</v>
      </c>
      <c r="C509" t="s">
        <v>6</v>
      </c>
      <c r="D509" t="s">
        <v>7</v>
      </c>
      <c r="E509" s="1">
        <v>1.2000963277236901E-3</v>
      </c>
      <c r="F509" s="1">
        <v>2.60786523400444E-3</v>
      </c>
      <c r="G509" s="1">
        <v>3.8477146783555002E-2</v>
      </c>
      <c r="H509" s="1">
        <v>8.5281859208129099E-2</v>
      </c>
      <c r="I509" s="1">
        <v>3.9677243111278702E-2</v>
      </c>
      <c r="J509" s="50">
        <v>8.7889724442133499E-2</v>
      </c>
      <c r="N509" s="21"/>
      <c r="R509" s="21"/>
    </row>
    <row r="510" spans="1:18">
      <c r="A510" s="7" t="s">
        <v>132</v>
      </c>
      <c r="B510" t="s">
        <v>24</v>
      </c>
      <c r="C510" t="s">
        <v>8</v>
      </c>
      <c r="D510" t="s">
        <v>9</v>
      </c>
      <c r="E510" s="1">
        <v>1.6331095860818501</v>
      </c>
      <c r="F510" s="1">
        <v>0.60431192557450097</v>
      </c>
      <c r="G510" s="1">
        <v>3.603933195997</v>
      </c>
      <c r="H510" s="1">
        <v>1.66751725217576</v>
      </c>
      <c r="I510" s="1">
        <v>5.2370427820788503</v>
      </c>
      <c r="J510" s="50">
        <v>2.2718291777502602</v>
      </c>
      <c r="N510" s="21"/>
      <c r="R510" s="21"/>
    </row>
    <row r="511" spans="1:18">
      <c r="A511" s="7" t="s">
        <v>132</v>
      </c>
      <c r="B511" t="s">
        <v>24</v>
      </c>
      <c r="C511" t="s">
        <v>10</v>
      </c>
      <c r="D511" t="s">
        <v>11</v>
      </c>
      <c r="E511" s="1">
        <v>0.31075188767442902</v>
      </c>
      <c r="F511" s="1">
        <v>0.23893206864358599</v>
      </c>
      <c r="G511" s="1">
        <v>1.10399321773171</v>
      </c>
      <c r="H511" s="1">
        <v>0.82960837892849904</v>
      </c>
      <c r="I511" s="1">
        <v>1.41474510540614</v>
      </c>
      <c r="J511" s="50">
        <v>1.0685404475720801</v>
      </c>
      <c r="N511" s="21"/>
      <c r="R511" s="21"/>
    </row>
    <row r="512" spans="1:18">
      <c r="A512" s="7" t="s">
        <v>132</v>
      </c>
      <c r="B512" t="s">
        <v>24</v>
      </c>
      <c r="C512" t="s">
        <v>12</v>
      </c>
      <c r="D512" t="s">
        <v>13</v>
      </c>
      <c r="E512" s="1">
        <v>2.8966655769466501</v>
      </c>
      <c r="F512" s="1">
        <v>0.44295736909593902</v>
      </c>
      <c r="G512" s="1">
        <v>0.40078229891764999</v>
      </c>
      <c r="H512" s="1">
        <v>7.0557080789528603E-2</v>
      </c>
      <c r="I512" s="1">
        <v>3.2974478758643002</v>
      </c>
      <c r="J512" s="50">
        <v>0.51351444988546702</v>
      </c>
      <c r="N512" s="21"/>
      <c r="R512" s="21"/>
    </row>
    <row r="513" spans="1:18">
      <c r="A513" s="7" t="s">
        <v>132</v>
      </c>
      <c r="B513" t="s">
        <v>24</v>
      </c>
      <c r="C513" t="s">
        <v>14</v>
      </c>
      <c r="D513" t="s">
        <v>15</v>
      </c>
      <c r="E513" s="1">
        <v>0.16913745528982099</v>
      </c>
      <c r="F513" s="1">
        <v>0.18058685205748101</v>
      </c>
      <c r="G513" s="1">
        <v>0.27745767773890401</v>
      </c>
      <c r="H513" s="1">
        <v>0.155227748111362</v>
      </c>
      <c r="I513" s="1">
        <v>0.446595133028725</v>
      </c>
      <c r="J513" s="50">
        <v>0.33581460016884301</v>
      </c>
      <c r="N513" s="21"/>
      <c r="R513" s="21"/>
    </row>
    <row r="514" spans="1:18">
      <c r="A514" s="7" t="s">
        <v>132</v>
      </c>
      <c r="B514" t="s">
        <v>24</v>
      </c>
      <c r="C514" t="s">
        <v>16</v>
      </c>
      <c r="D514" t="s">
        <v>17</v>
      </c>
      <c r="E514" s="1">
        <v>16.886688990710599</v>
      </c>
      <c r="F514" s="1">
        <v>2.0227340822174198</v>
      </c>
      <c r="G514" s="1">
        <v>5.36666115676939</v>
      </c>
      <c r="H514" s="1">
        <v>0.61958738130304303</v>
      </c>
      <c r="I514" s="1">
        <v>22.253350147479999</v>
      </c>
      <c r="J514" s="50">
        <v>2.6423214635204699</v>
      </c>
      <c r="N514" s="21"/>
      <c r="R514" s="21"/>
    </row>
    <row r="515" spans="1:18">
      <c r="A515" s="7" t="s">
        <v>132</v>
      </c>
      <c r="B515" t="s">
        <v>24</v>
      </c>
      <c r="C515" t="s">
        <v>18</v>
      </c>
      <c r="D515" t="s">
        <v>19</v>
      </c>
      <c r="E515" s="1">
        <v>32.807907504288799</v>
      </c>
      <c r="F515" s="1">
        <v>2.0257337926668</v>
      </c>
      <c r="G515" s="1">
        <v>3.0764660722056498</v>
      </c>
      <c r="H515" s="1">
        <v>0.49724127295027098</v>
      </c>
      <c r="I515" s="1">
        <v>35.884373576494397</v>
      </c>
      <c r="J515" s="50">
        <v>2.5229750656170702</v>
      </c>
      <c r="N515" s="21"/>
      <c r="R515" s="21"/>
    </row>
    <row r="516" spans="1:18">
      <c r="A516" s="7" t="s">
        <v>132</v>
      </c>
      <c r="B516" t="s">
        <v>24</v>
      </c>
      <c r="C516" t="s">
        <v>20</v>
      </c>
      <c r="D516" t="s">
        <v>21</v>
      </c>
      <c r="E516" s="1">
        <v>16.418079054078099</v>
      </c>
      <c r="F516" s="1">
        <v>2.61746854231572</v>
      </c>
      <c r="G516" s="1">
        <v>7.9349016969589004</v>
      </c>
      <c r="H516" s="1">
        <v>1.6023833596308199</v>
      </c>
      <c r="I516" s="1">
        <v>24.352980751036998</v>
      </c>
      <c r="J516" s="50">
        <v>4.2198519019465399</v>
      </c>
      <c r="N516" s="21"/>
      <c r="R516" s="21"/>
    </row>
    <row r="517" spans="1:18">
      <c r="A517" s="7" t="s">
        <v>132</v>
      </c>
      <c r="B517" t="s">
        <v>24</v>
      </c>
      <c r="C517" t="s">
        <v>25</v>
      </c>
      <c r="D517" t="s">
        <v>26</v>
      </c>
      <c r="E517" s="1">
        <v>9.1408336795444703E-3</v>
      </c>
      <c r="F517" s="1">
        <v>6.4239908750397996E-4</v>
      </c>
      <c r="G517" s="1">
        <v>3.7504638415375303E-2</v>
      </c>
      <c r="H517" s="1">
        <v>1.5565861864826299E-2</v>
      </c>
      <c r="I517" s="1">
        <v>4.6645472094919697E-2</v>
      </c>
      <c r="J517" s="50">
        <v>1.6208260952330199E-2</v>
      </c>
      <c r="N517" s="21"/>
      <c r="R517" s="21"/>
    </row>
    <row r="518" spans="1:18">
      <c r="A518" s="7" t="s">
        <v>132</v>
      </c>
      <c r="B518" t="s">
        <v>24</v>
      </c>
      <c r="C518" t="s">
        <v>22</v>
      </c>
      <c r="D518" t="s">
        <v>23</v>
      </c>
      <c r="E518" s="1">
        <v>8.8445494764528991</v>
      </c>
      <c r="F518" s="1">
        <v>0.38488009270961798</v>
      </c>
      <c r="G518" s="1">
        <v>0.37496379181702899</v>
      </c>
      <c r="H518" s="1">
        <v>1.3836101364152101E-2</v>
      </c>
      <c r="I518" s="1">
        <v>9.2195132682699299</v>
      </c>
      <c r="J518" s="50">
        <v>0.39871619407377001</v>
      </c>
      <c r="N518" s="21"/>
      <c r="R518" s="21"/>
    </row>
    <row r="519" spans="1:18">
      <c r="A519" s="7" t="s">
        <v>133</v>
      </c>
      <c r="B519" t="s">
        <v>24</v>
      </c>
      <c r="C519" t="s">
        <v>2</v>
      </c>
      <c r="D519" t="s">
        <v>3</v>
      </c>
      <c r="E519" s="1">
        <v>0.123033874572366</v>
      </c>
      <c r="F519" s="1">
        <v>0.144282304977881</v>
      </c>
      <c r="G519" s="1">
        <v>0.19864335962825699</v>
      </c>
      <c r="H519" s="1">
        <v>0.162481201469724</v>
      </c>
      <c r="I519" s="1">
        <v>0.321677234200623</v>
      </c>
      <c r="J519" s="50">
        <v>0.30676350644760603</v>
      </c>
      <c r="N519" s="21"/>
      <c r="R519" s="21"/>
    </row>
    <row r="520" spans="1:18">
      <c r="A520" s="7" t="s">
        <v>133</v>
      </c>
      <c r="B520" t="s">
        <v>24</v>
      </c>
      <c r="C520" t="s">
        <v>4</v>
      </c>
      <c r="D520" t="s">
        <v>5</v>
      </c>
      <c r="E520" s="1">
        <v>1.14379279085228E-3</v>
      </c>
      <c r="F520" s="1">
        <v>5.6156819528695799E-2</v>
      </c>
      <c r="G520" s="1">
        <v>1.16591418081782E-6</v>
      </c>
      <c r="H520" s="1">
        <v>1.10886823775286E-6</v>
      </c>
      <c r="I520" s="1">
        <v>1.1449587050331E-3</v>
      </c>
      <c r="J520" s="50">
        <v>5.61579283969336E-2</v>
      </c>
      <c r="N520" s="21"/>
      <c r="R520" s="21"/>
    </row>
    <row r="521" spans="1:18">
      <c r="A521" s="7" t="s">
        <v>133</v>
      </c>
      <c r="B521" t="s">
        <v>24</v>
      </c>
      <c r="C521" t="s">
        <v>6</v>
      </c>
      <c r="D521" t="s">
        <v>7</v>
      </c>
      <c r="E521" s="1">
        <v>1.21393060193304E-4</v>
      </c>
      <c r="F521" s="1">
        <v>2.6975815398341103E-4</v>
      </c>
      <c r="G521" s="1">
        <v>9.8656866098049403E-4</v>
      </c>
      <c r="H521" s="1">
        <v>2.18774235205982E-3</v>
      </c>
      <c r="I521" s="1">
        <v>1.1079617211737999E-3</v>
      </c>
      <c r="J521" s="50">
        <v>2.4575005060432299E-3</v>
      </c>
      <c r="N521" s="21"/>
      <c r="R521" s="21"/>
    </row>
    <row r="522" spans="1:18">
      <c r="A522" s="7" t="s">
        <v>133</v>
      </c>
      <c r="B522" t="s">
        <v>24</v>
      </c>
      <c r="C522" t="s">
        <v>8</v>
      </c>
      <c r="D522" t="s">
        <v>9</v>
      </c>
      <c r="E522" s="1">
        <v>0.41496754740573699</v>
      </c>
      <c r="F522" s="1">
        <v>0.15335229427488201</v>
      </c>
      <c r="G522" s="1">
        <v>1.4289108332890399</v>
      </c>
      <c r="H522" s="1">
        <v>0.62960659581003198</v>
      </c>
      <c r="I522" s="1">
        <v>1.8438783806947801</v>
      </c>
      <c r="J522" s="50">
        <v>0.78295889008491404</v>
      </c>
      <c r="N522" s="21"/>
      <c r="R522" s="21"/>
    </row>
    <row r="523" spans="1:18">
      <c r="A523" s="7" t="s">
        <v>133</v>
      </c>
      <c r="B523" t="s">
        <v>24</v>
      </c>
      <c r="C523" t="s">
        <v>10</v>
      </c>
      <c r="D523" t="s">
        <v>11</v>
      </c>
      <c r="E523" s="1">
        <v>7.3362876777449196E-2</v>
      </c>
      <c r="F523" s="1">
        <v>5.4122581038594603E-2</v>
      </c>
      <c r="G523" s="1">
        <v>0.15736901597130401</v>
      </c>
      <c r="H523" s="1">
        <v>0.20466548210949601</v>
      </c>
      <c r="I523" s="1">
        <v>0.230731892748753</v>
      </c>
      <c r="J523" s="50">
        <v>0.258788063148091</v>
      </c>
      <c r="N523" s="21"/>
      <c r="R523" s="21"/>
    </row>
    <row r="524" spans="1:18">
      <c r="A524" s="7" t="s">
        <v>133</v>
      </c>
      <c r="B524" t="s">
        <v>24</v>
      </c>
      <c r="C524" t="s">
        <v>12</v>
      </c>
      <c r="D524" t="s">
        <v>13</v>
      </c>
      <c r="E524" s="1">
        <v>0.78232491641022806</v>
      </c>
      <c r="F524" s="1">
        <v>0.11826662329028299</v>
      </c>
      <c r="G524" s="1">
        <v>0.14987227821856999</v>
      </c>
      <c r="H524" s="1">
        <v>2.65655655456923E-2</v>
      </c>
      <c r="I524" s="1">
        <v>0.93219719462879802</v>
      </c>
      <c r="J524" s="50">
        <v>0.14483218883597501</v>
      </c>
      <c r="N524" s="21"/>
      <c r="R524" s="21"/>
    </row>
    <row r="525" spans="1:18">
      <c r="A525" s="7" t="s">
        <v>133</v>
      </c>
      <c r="B525" t="s">
        <v>24</v>
      </c>
      <c r="C525" t="s">
        <v>14</v>
      </c>
      <c r="D525" t="s">
        <v>15</v>
      </c>
      <c r="E525" s="1">
        <v>5.9140681255844998E-2</v>
      </c>
      <c r="F525" s="1">
        <v>6.1550863561913798E-2</v>
      </c>
      <c r="G525" s="1">
        <v>0.66608543195086001</v>
      </c>
      <c r="H525" s="1">
        <v>0.39360903086874699</v>
      </c>
      <c r="I525" s="1">
        <v>0.72522611320670505</v>
      </c>
      <c r="J525" s="50">
        <v>0.45515989443066102</v>
      </c>
      <c r="N525" s="21"/>
      <c r="R525" s="21"/>
    </row>
    <row r="526" spans="1:18">
      <c r="A526" s="7" t="s">
        <v>133</v>
      </c>
      <c r="B526" t="s">
        <v>24</v>
      </c>
      <c r="C526" t="s">
        <v>16</v>
      </c>
      <c r="D526" t="s">
        <v>17</v>
      </c>
      <c r="E526" s="1">
        <v>2.2241925499903501</v>
      </c>
      <c r="F526" s="1">
        <v>0.27798837003345001</v>
      </c>
      <c r="G526" s="1">
        <v>1.1518088388856</v>
      </c>
      <c r="H526" s="1">
        <v>0.146520229927951</v>
      </c>
      <c r="I526" s="1">
        <v>3.3760013888759599</v>
      </c>
      <c r="J526" s="50">
        <v>0.424508599961401</v>
      </c>
      <c r="N526" s="21"/>
      <c r="R526" s="21"/>
    </row>
    <row r="527" spans="1:18">
      <c r="A527" s="7" t="s">
        <v>133</v>
      </c>
      <c r="B527" t="s">
        <v>24</v>
      </c>
      <c r="C527" t="s">
        <v>18</v>
      </c>
      <c r="D527" t="s">
        <v>19</v>
      </c>
      <c r="E527" s="1">
        <v>8.3496299771719702</v>
      </c>
      <c r="F527" s="1">
        <v>0.51286858797170198</v>
      </c>
      <c r="G527" s="1">
        <v>1.3527431394848699</v>
      </c>
      <c r="H527" s="1">
        <v>0.21460637836552099</v>
      </c>
      <c r="I527" s="1">
        <v>9.7023731166568403</v>
      </c>
      <c r="J527" s="50">
        <v>0.72747496633722297</v>
      </c>
      <c r="N527" s="21"/>
      <c r="R527" s="21"/>
    </row>
    <row r="528" spans="1:18">
      <c r="A528" s="7" t="s">
        <v>133</v>
      </c>
      <c r="B528" t="s">
        <v>24</v>
      </c>
      <c r="C528" t="s">
        <v>20</v>
      </c>
      <c r="D528" t="s">
        <v>21</v>
      </c>
      <c r="E528" s="1">
        <v>0.76999538504697296</v>
      </c>
      <c r="F528" s="1">
        <v>0.122071956934089</v>
      </c>
      <c r="G528" s="1">
        <v>0.76507279711682596</v>
      </c>
      <c r="H528" s="1">
        <v>0.154279024674043</v>
      </c>
      <c r="I528" s="1">
        <v>1.5350681821637999</v>
      </c>
      <c r="J528" s="50">
        <v>0.27635098160813198</v>
      </c>
      <c r="N528" s="21"/>
      <c r="R528" s="21"/>
    </row>
    <row r="529" spans="1:18">
      <c r="A529" s="7" t="s">
        <v>133</v>
      </c>
      <c r="B529" t="s">
        <v>24</v>
      </c>
      <c r="C529" t="s">
        <v>25</v>
      </c>
      <c r="D529" t="s">
        <v>26</v>
      </c>
      <c r="E529" s="1">
        <v>1.7358873316184499E-3</v>
      </c>
      <c r="F529" s="1">
        <v>1.36160774162951E-4</v>
      </c>
      <c r="G529" s="1">
        <v>3.5741579404588601E-2</v>
      </c>
      <c r="H529" s="1">
        <v>6.9462673020911697E-3</v>
      </c>
      <c r="I529" s="1">
        <v>3.7477466736206999E-2</v>
      </c>
      <c r="J529" s="50">
        <v>7.0824280762541202E-3</v>
      </c>
      <c r="N529" s="21"/>
      <c r="R529" s="21"/>
    </row>
    <row r="530" spans="1:18">
      <c r="A530" s="7" t="s">
        <v>133</v>
      </c>
      <c r="B530" t="s">
        <v>24</v>
      </c>
      <c r="C530" t="s">
        <v>22</v>
      </c>
      <c r="D530" t="s">
        <v>23</v>
      </c>
      <c r="E530" s="1">
        <v>2.58560432881101</v>
      </c>
      <c r="F530" s="1">
        <v>0.110985737566517</v>
      </c>
      <c r="G530" s="1">
        <v>0.19112998607620599</v>
      </c>
      <c r="H530" s="1">
        <v>6.8760434928175698E-3</v>
      </c>
      <c r="I530" s="1">
        <v>2.7767343148872201</v>
      </c>
      <c r="J530" s="50">
        <v>0.11786178105933499</v>
      </c>
      <c r="N530" s="21"/>
      <c r="R530" s="21"/>
    </row>
    <row r="531" spans="1:18">
      <c r="A531" s="7" t="s">
        <v>134</v>
      </c>
      <c r="B531" t="s">
        <v>24</v>
      </c>
      <c r="C531" t="s">
        <v>2</v>
      </c>
      <c r="D531" t="s">
        <v>3</v>
      </c>
      <c r="E531" s="1">
        <v>0.116336942357373</v>
      </c>
      <c r="F531" s="1">
        <v>0.13036935258097701</v>
      </c>
      <c r="G531" s="1">
        <v>0.25844007909401601</v>
      </c>
      <c r="H531" s="1">
        <v>0.23240286523154799</v>
      </c>
      <c r="I531" s="1">
        <v>0.37477702145138903</v>
      </c>
      <c r="J531" s="50">
        <v>0.362772217812525</v>
      </c>
      <c r="N531" s="21"/>
      <c r="R531" s="21"/>
    </row>
    <row r="532" spans="1:18">
      <c r="A532" s="7" t="s">
        <v>134</v>
      </c>
      <c r="B532" t="s">
        <v>24</v>
      </c>
      <c r="C532" t="s">
        <v>4</v>
      </c>
      <c r="D532" t="s">
        <v>5</v>
      </c>
      <c r="E532" s="1">
        <v>1.2072768588286801E-2</v>
      </c>
      <c r="F532" s="1">
        <v>0.39635127635041301</v>
      </c>
      <c r="G532" s="1">
        <v>6.4649079124506903E-2</v>
      </c>
      <c r="H532" s="1">
        <v>0.34521550951729202</v>
      </c>
      <c r="I532" s="1">
        <v>7.6721847712793695E-2</v>
      </c>
      <c r="J532" s="50">
        <v>0.74156678586770497</v>
      </c>
      <c r="N532" s="21"/>
      <c r="R532" s="21"/>
    </row>
    <row r="533" spans="1:18">
      <c r="A533" s="7" t="s">
        <v>134</v>
      </c>
      <c r="B533" t="s">
        <v>24</v>
      </c>
      <c r="C533" t="s">
        <v>6</v>
      </c>
      <c r="D533" t="s">
        <v>7</v>
      </c>
      <c r="E533" s="1">
        <v>2.3642567232047299E-4</v>
      </c>
      <c r="F533" s="1">
        <v>5.1660341510473805E-4</v>
      </c>
      <c r="G533" s="1">
        <v>0.18864176246735201</v>
      </c>
      <c r="H533" s="1">
        <v>0.30337279416044899</v>
      </c>
      <c r="I533" s="1">
        <v>0.188878188139672</v>
      </c>
      <c r="J533" s="50">
        <v>0.303889397575554</v>
      </c>
      <c r="N533" s="21"/>
      <c r="R533" s="21"/>
    </row>
    <row r="534" spans="1:18">
      <c r="A534" s="7" t="s">
        <v>134</v>
      </c>
      <c r="B534" t="s">
        <v>24</v>
      </c>
      <c r="C534" t="s">
        <v>8</v>
      </c>
      <c r="D534" t="s">
        <v>9</v>
      </c>
      <c r="E534" s="1">
        <v>0.20753136835098501</v>
      </c>
      <c r="F534" s="1">
        <v>7.7107368183636005E-2</v>
      </c>
      <c r="G534" s="1">
        <v>0.57391526368284396</v>
      </c>
      <c r="H534" s="1">
        <v>0.24562933176888399</v>
      </c>
      <c r="I534" s="1">
        <v>0.78144663203382903</v>
      </c>
      <c r="J534" s="50">
        <v>0.32273669995252002</v>
      </c>
      <c r="N534" s="21"/>
      <c r="R534" s="21"/>
    </row>
    <row r="535" spans="1:18">
      <c r="A535" s="7" t="s">
        <v>134</v>
      </c>
      <c r="B535" t="s">
        <v>24</v>
      </c>
      <c r="C535" t="s">
        <v>10</v>
      </c>
      <c r="D535" t="s">
        <v>11</v>
      </c>
      <c r="E535" s="1">
        <v>5.68494321212758E-2</v>
      </c>
      <c r="F535" s="1">
        <v>4.9416337131606702E-2</v>
      </c>
      <c r="G535" s="1">
        <v>0.29544196975360598</v>
      </c>
      <c r="H535" s="1">
        <v>0.23847268877981501</v>
      </c>
      <c r="I535" s="1">
        <v>0.352291401874882</v>
      </c>
      <c r="J535" s="50">
        <v>0.28788902591142201</v>
      </c>
      <c r="N535" s="21"/>
      <c r="R535" s="21"/>
    </row>
    <row r="536" spans="1:18">
      <c r="A536" s="7" t="s">
        <v>134</v>
      </c>
      <c r="B536" t="s">
        <v>24</v>
      </c>
      <c r="C536" t="s">
        <v>12</v>
      </c>
      <c r="D536" t="s">
        <v>13</v>
      </c>
      <c r="E536" s="1">
        <v>0.49523711076429899</v>
      </c>
      <c r="F536" s="1">
        <v>7.4698662851475597E-2</v>
      </c>
      <c r="G536" s="1">
        <v>2.49233177907092E-2</v>
      </c>
      <c r="H536" s="1">
        <v>4.51275680847047E-3</v>
      </c>
      <c r="I536" s="1">
        <v>0.52016042855500899</v>
      </c>
      <c r="J536" s="50">
        <v>7.9211419659946006E-2</v>
      </c>
      <c r="N536" s="21"/>
      <c r="R536" s="21"/>
    </row>
    <row r="537" spans="1:18">
      <c r="A537" s="7" t="s">
        <v>134</v>
      </c>
      <c r="B537" t="s">
        <v>24</v>
      </c>
      <c r="C537" t="s">
        <v>14</v>
      </c>
      <c r="D537" t="s">
        <v>15</v>
      </c>
      <c r="E537" s="1">
        <v>2.7949185657506401E-2</v>
      </c>
      <c r="F537" s="1">
        <v>3.0228747580681101E-2</v>
      </c>
      <c r="G537" s="1">
        <v>2.5312204878491701E-2</v>
      </c>
      <c r="H537" s="1">
        <v>1.44378614141296E-2</v>
      </c>
      <c r="I537" s="1">
        <v>5.3261390535998099E-2</v>
      </c>
      <c r="J537" s="50">
        <v>4.4666608994810703E-2</v>
      </c>
      <c r="N537" s="21"/>
      <c r="R537" s="21"/>
    </row>
    <row r="538" spans="1:18">
      <c r="A538" s="7" t="s">
        <v>134</v>
      </c>
      <c r="B538" t="s">
        <v>24</v>
      </c>
      <c r="C538" t="s">
        <v>16</v>
      </c>
      <c r="D538" t="s">
        <v>17</v>
      </c>
      <c r="E538" s="1">
        <v>1.4203862304591399</v>
      </c>
      <c r="F538" s="1">
        <v>0.160514469134868</v>
      </c>
      <c r="G538" s="1">
        <v>0.36032725639354102</v>
      </c>
      <c r="H538" s="1">
        <v>4.9718269979208099E-2</v>
      </c>
      <c r="I538" s="1">
        <v>1.7807134868526799</v>
      </c>
      <c r="J538" s="50">
        <v>0.210232739114076</v>
      </c>
      <c r="N538" s="21"/>
      <c r="R538" s="21"/>
    </row>
    <row r="539" spans="1:18">
      <c r="A539" s="7" t="s">
        <v>134</v>
      </c>
      <c r="B539" t="s">
        <v>24</v>
      </c>
      <c r="C539" t="s">
        <v>18</v>
      </c>
      <c r="D539" t="s">
        <v>19</v>
      </c>
      <c r="E539" s="1">
        <v>4.1012533775841504</v>
      </c>
      <c r="F539" s="1">
        <v>0.25406263927796502</v>
      </c>
      <c r="G539" s="1">
        <v>0.103858390306124</v>
      </c>
      <c r="H539" s="1">
        <v>1.6559329024332398E-2</v>
      </c>
      <c r="I539" s="1">
        <v>4.2051117678902701</v>
      </c>
      <c r="J539" s="50">
        <v>0.27062196830229701</v>
      </c>
      <c r="N539" s="21"/>
      <c r="R539" s="21"/>
    </row>
    <row r="540" spans="1:18">
      <c r="A540" s="7" t="s">
        <v>134</v>
      </c>
      <c r="B540" t="s">
        <v>24</v>
      </c>
      <c r="C540" t="s">
        <v>20</v>
      </c>
      <c r="D540" t="s">
        <v>21</v>
      </c>
      <c r="E540" s="1">
        <v>0.37480232284874898</v>
      </c>
      <c r="F540" s="1">
        <v>5.94637149929872E-2</v>
      </c>
      <c r="G540" s="1">
        <v>6.1759631666685001E-2</v>
      </c>
      <c r="H540" s="1">
        <v>1.2447206309134699E-2</v>
      </c>
      <c r="I540" s="1">
        <v>0.436561954515434</v>
      </c>
      <c r="J540" s="50">
        <v>7.19109213021219E-2</v>
      </c>
      <c r="N540" s="21"/>
      <c r="R540" s="21"/>
    </row>
    <row r="541" spans="1:18">
      <c r="A541" s="7" t="s">
        <v>134</v>
      </c>
      <c r="B541" t="s">
        <v>24</v>
      </c>
      <c r="C541" t="s">
        <v>25</v>
      </c>
      <c r="D541" t="s">
        <v>26</v>
      </c>
      <c r="E541" s="1">
        <v>3.4722598881061599E-3</v>
      </c>
      <c r="F541" s="1">
        <v>2.5226787019885902E-4</v>
      </c>
      <c r="G541" s="1">
        <v>2.5824865399936298E-2</v>
      </c>
      <c r="H541" s="1">
        <v>1.13107179074821E-2</v>
      </c>
      <c r="I541" s="1">
        <v>2.9297125288042399E-2</v>
      </c>
      <c r="J541" s="50">
        <v>1.15629857776809E-2</v>
      </c>
      <c r="N541" s="21"/>
      <c r="R541" s="21"/>
    </row>
    <row r="542" spans="1:18">
      <c r="A542" s="7" t="s">
        <v>134</v>
      </c>
      <c r="B542" t="s">
        <v>24</v>
      </c>
      <c r="C542" t="s">
        <v>22</v>
      </c>
      <c r="D542" t="s">
        <v>23</v>
      </c>
      <c r="E542" s="1">
        <v>1.0148951167996201</v>
      </c>
      <c r="F542" s="1">
        <v>4.35633645299544E-2</v>
      </c>
      <c r="G542" s="1">
        <v>2.7560137285504299E-2</v>
      </c>
      <c r="H542" s="1">
        <v>1.0070256601059601E-3</v>
      </c>
      <c r="I542" s="1">
        <v>1.04245525408512</v>
      </c>
      <c r="J542" s="50">
        <v>4.4570390190060399E-2</v>
      </c>
      <c r="N542" s="21"/>
      <c r="R542" s="21"/>
    </row>
    <row r="543" spans="1:18">
      <c r="A543" s="7" t="s">
        <v>135</v>
      </c>
      <c r="B543" t="s">
        <v>24</v>
      </c>
      <c r="C543" t="s">
        <v>2</v>
      </c>
      <c r="D543" t="s">
        <v>3</v>
      </c>
      <c r="E543" s="1">
        <v>0.168671185486748</v>
      </c>
      <c r="F543" s="1">
        <v>0.16507315354058699</v>
      </c>
      <c r="G543" s="1">
        <v>0.52818771606516901</v>
      </c>
      <c r="H543" s="1">
        <v>0.534366424903856</v>
      </c>
      <c r="I543" s="1">
        <v>0.69685890155191799</v>
      </c>
      <c r="J543" s="50">
        <v>0.69943957844444304</v>
      </c>
      <c r="N543" s="21"/>
      <c r="R543" s="21"/>
    </row>
    <row r="544" spans="1:18">
      <c r="A544" s="7" t="s">
        <v>135</v>
      </c>
      <c r="B544" t="s">
        <v>24</v>
      </c>
      <c r="C544" t="s">
        <v>4</v>
      </c>
      <c r="D544" t="s">
        <v>5</v>
      </c>
      <c r="E544" s="1">
        <v>1.0522488502263401E-3</v>
      </c>
      <c r="F544" s="1">
        <v>4.1383231171124898E-2</v>
      </c>
      <c r="G544" s="1">
        <v>1.8267341713165701E-6</v>
      </c>
      <c r="H544" s="1">
        <v>1.87661750718882E-6</v>
      </c>
      <c r="I544" s="1">
        <v>1.0540755843976601E-3</v>
      </c>
      <c r="J544" s="50">
        <v>4.1385107788632101E-2</v>
      </c>
      <c r="N544" s="21"/>
      <c r="R544" s="21"/>
    </row>
    <row r="545" spans="1:18">
      <c r="A545" s="7" t="s">
        <v>135</v>
      </c>
      <c r="B545" t="s">
        <v>24</v>
      </c>
      <c r="C545" t="s">
        <v>6</v>
      </c>
      <c r="D545" t="s">
        <v>7</v>
      </c>
      <c r="E545" s="1">
        <v>1.3591317315511599E-4</v>
      </c>
      <c r="F545" s="1">
        <v>3.1484856736561202E-4</v>
      </c>
      <c r="G545" s="1">
        <v>4.1018587342151001E-4</v>
      </c>
      <c r="H545" s="1">
        <v>9.0999703891064495E-4</v>
      </c>
      <c r="I545" s="1">
        <v>5.46099046576626E-4</v>
      </c>
      <c r="J545" s="50">
        <v>1.2248456062762599E-3</v>
      </c>
      <c r="N545" s="21"/>
      <c r="R545" s="21"/>
    </row>
    <row r="546" spans="1:18">
      <c r="A546" s="7" t="s">
        <v>135</v>
      </c>
      <c r="B546" t="s">
        <v>24</v>
      </c>
      <c r="C546" t="s">
        <v>8</v>
      </c>
      <c r="D546" t="s">
        <v>9</v>
      </c>
      <c r="E546" s="1">
        <v>0.33850547289083699</v>
      </c>
      <c r="F546" s="1">
        <v>0.125859894215227</v>
      </c>
      <c r="G546" s="1">
        <v>0.949379096540231</v>
      </c>
      <c r="H546" s="1">
        <v>0.38357870179240799</v>
      </c>
      <c r="I546" s="1">
        <v>1.2878845694310701</v>
      </c>
      <c r="J546" s="50">
        <v>0.50943859600763497</v>
      </c>
      <c r="N546" s="21"/>
      <c r="R546" s="21"/>
    </row>
    <row r="547" spans="1:18">
      <c r="A547" s="7" t="s">
        <v>135</v>
      </c>
      <c r="B547" t="s">
        <v>24</v>
      </c>
      <c r="C547" t="s">
        <v>10</v>
      </c>
      <c r="D547" t="s">
        <v>11</v>
      </c>
      <c r="E547" s="1">
        <v>8.0691724611773402E-2</v>
      </c>
      <c r="F547" s="1">
        <v>6.4676587576223604E-2</v>
      </c>
      <c r="G547" s="1">
        <v>0.23189874670746399</v>
      </c>
      <c r="H547" s="1">
        <v>0.17527299178622199</v>
      </c>
      <c r="I547" s="1">
        <v>0.31259047131923801</v>
      </c>
      <c r="J547" s="50">
        <v>0.23994957936244499</v>
      </c>
      <c r="N547" s="21"/>
      <c r="R547" s="21"/>
    </row>
    <row r="548" spans="1:18">
      <c r="A548" s="7" t="s">
        <v>135</v>
      </c>
      <c r="B548" t="s">
        <v>24</v>
      </c>
      <c r="C548" t="s">
        <v>12</v>
      </c>
      <c r="D548" t="s">
        <v>13</v>
      </c>
      <c r="E548" s="1">
        <v>0.71061610114375495</v>
      </c>
      <c r="F548" s="1">
        <v>0.109149129905699</v>
      </c>
      <c r="G548" s="1">
        <v>0.12736095456380001</v>
      </c>
      <c r="H548" s="1">
        <v>2.2801988620138599E-2</v>
      </c>
      <c r="I548" s="1">
        <v>0.83797705570755499</v>
      </c>
      <c r="J548" s="50">
        <v>0.13195111852583799</v>
      </c>
      <c r="N548" s="21"/>
      <c r="R548" s="21"/>
    </row>
    <row r="549" spans="1:18">
      <c r="A549" s="7" t="s">
        <v>135</v>
      </c>
      <c r="B549" t="s">
        <v>24</v>
      </c>
      <c r="C549" t="s">
        <v>14</v>
      </c>
      <c r="D549" t="s">
        <v>15</v>
      </c>
      <c r="E549" s="1">
        <v>4.3109549008843603E-2</v>
      </c>
      <c r="F549" s="1">
        <v>4.48016252062374E-2</v>
      </c>
      <c r="G549" s="1">
        <v>0.39306314873673698</v>
      </c>
      <c r="H549" s="1">
        <v>0.231895702526138</v>
      </c>
      <c r="I549" s="1">
        <v>0.43617269774557998</v>
      </c>
      <c r="J549" s="50">
        <v>0.27669732773237499</v>
      </c>
      <c r="N549" s="21"/>
      <c r="R549" s="21"/>
    </row>
    <row r="550" spans="1:18">
      <c r="A550" s="7" t="s">
        <v>135</v>
      </c>
      <c r="B550" t="s">
        <v>24</v>
      </c>
      <c r="C550" t="s">
        <v>16</v>
      </c>
      <c r="D550" t="s">
        <v>17</v>
      </c>
      <c r="E550" s="1">
        <v>2.1249873802523802</v>
      </c>
      <c r="F550" s="1">
        <v>0.26968245769627502</v>
      </c>
      <c r="G550" s="1">
        <v>1.28960908879056</v>
      </c>
      <c r="H550" s="1">
        <v>0.22431384357519699</v>
      </c>
      <c r="I550" s="1">
        <v>3.41459646904294</v>
      </c>
      <c r="J550" s="50">
        <v>0.49399630127147198</v>
      </c>
      <c r="N550" s="21"/>
      <c r="R550" s="21"/>
    </row>
    <row r="551" spans="1:18">
      <c r="A551" s="7" t="s">
        <v>135</v>
      </c>
      <c r="B551" t="s">
        <v>24</v>
      </c>
      <c r="C551" t="s">
        <v>18</v>
      </c>
      <c r="D551" t="s">
        <v>19</v>
      </c>
      <c r="E551" s="1">
        <v>4.6464742305615196</v>
      </c>
      <c r="F551" s="1">
        <v>0.28734443100203799</v>
      </c>
      <c r="G551" s="1">
        <v>1.83356069565493</v>
      </c>
      <c r="H551" s="1">
        <v>0.294505360933493</v>
      </c>
      <c r="I551" s="1">
        <v>6.4800349262164501</v>
      </c>
      <c r="J551" s="50">
        <v>0.58184979193553099</v>
      </c>
      <c r="N551" s="21"/>
      <c r="R551" s="21"/>
    </row>
    <row r="552" spans="1:18">
      <c r="A552" s="7" t="s">
        <v>135</v>
      </c>
      <c r="B552" t="s">
        <v>24</v>
      </c>
      <c r="C552" t="s">
        <v>20</v>
      </c>
      <c r="D552" t="s">
        <v>21</v>
      </c>
      <c r="E552" s="1">
        <v>0.42507315388045103</v>
      </c>
      <c r="F552" s="1">
        <v>6.7088288806168697E-2</v>
      </c>
      <c r="G552" s="1">
        <v>0.10119873995044899</v>
      </c>
      <c r="H552" s="1">
        <v>2.0393835071146001E-2</v>
      </c>
      <c r="I552" s="1">
        <v>0.52627189383090001</v>
      </c>
      <c r="J552" s="50">
        <v>8.7482123877314702E-2</v>
      </c>
      <c r="N552" s="21"/>
      <c r="R552" s="21"/>
    </row>
    <row r="553" spans="1:18">
      <c r="A553" s="7" t="s">
        <v>135</v>
      </c>
      <c r="B553" t="s">
        <v>24</v>
      </c>
      <c r="C553" t="s">
        <v>25</v>
      </c>
      <c r="D553" t="s">
        <v>26</v>
      </c>
      <c r="E553" s="1">
        <v>2.3845125067042101E-4</v>
      </c>
      <c r="F553" s="1">
        <v>1.8090899631631399E-5</v>
      </c>
      <c r="G553" s="1">
        <v>2.29719737055222E-4</v>
      </c>
      <c r="H553" s="1">
        <v>1.0448055364900401E-4</v>
      </c>
      <c r="I553" s="1">
        <v>4.6817098772564299E-4</v>
      </c>
      <c r="J553" s="50">
        <v>1.2257145328063501E-4</v>
      </c>
      <c r="N553" s="21"/>
      <c r="R553" s="21"/>
    </row>
    <row r="554" spans="1:18">
      <c r="A554" s="7" t="s">
        <v>135</v>
      </c>
      <c r="B554" t="s">
        <v>24</v>
      </c>
      <c r="C554" t="s">
        <v>22</v>
      </c>
      <c r="D554" t="s">
        <v>23</v>
      </c>
      <c r="E554" s="1">
        <v>1.6263842935422199</v>
      </c>
      <c r="F554" s="1">
        <v>6.9717175574088894E-2</v>
      </c>
      <c r="G554" s="1">
        <v>0.15762486443007201</v>
      </c>
      <c r="H554" s="1">
        <v>5.6246621110692197E-3</v>
      </c>
      <c r="I554" s="1">
        <v>1.7840091579722901</v>
      </c>
      <c r="J554" s="50">
        <v>7.5341837685158106E-2</v>
      </c>
      <c r="N554" s="21"/>
      <c r="R554" s="21"/>
    </row>
    <row r="555" spans="1:18">
      <c r="A555" s="7" t="s">
        <v>136</v>
      </c>
      <c r="B555" t="s">
        <v>24</v>
      </c>
      <c r="C555" t="s">
        <v>2</v>
      </c>
      <c r="D555" t="s">
        <v>3</v>
      </c>
      <c r="E555" s="1">
        <v>0.41679193855798602</v>
      </c>
      <c r="F555" s="1">
        <v>0.48984116078321599</v>
      </c>
      <c r="G555" s="1">
        <v>8.1511157213824806E-2</v>
      </c>
      <c r="H555" s="1">
        <v>7.44761994740714E-2</v>
      </c>
      <c r="I555" s="1">
        <v>0.49830309577181098</v>
      </c>
      <c r="J555" s="50">
        <v>0.56431736025728796</v>
      </c>
      <c r="N555" s="21"/>
      <c r="R555" s="21"/>
    </row>
    <row r="556" spans="1:18">
      <c r="A556" s="7" t="s">
        <v>136</v>
      </c>
      <c r="B556" t="s">
        <v>24</v>
      </c>
      <c r="C556" t="s">
        <v>4</v>
      </c>
      <c r="D556" t="s">
        <v>5</v>
      </c>
      <c r="E556" s="1">
        <v>2.7600611488999699E-3</v>
      </c>
      <c r="F556" s="1">
        <v>0.12017966209235301</v>
      </c>
      <c r="G556" s="1">
        <v>9.9915697331202907E-3</v>
      </c>
      <c r="H556" s="1">
        <v>0.154811771757176</v>
      </c>
      <c r="I556" s="1">
        <v>1.27516308820203E-2</v>
      </c>
      <c r="J556" s="50">
        <v>0.27499143384952901</v>
      </c>
      <c r="N556" s="21"/>
      <c r="R556" s="21"/>
    </row>
    <row r="557" spans="1:18">
      <c r="A557" s="7" t="s">
        <v>136</v>
      </c>
      <c r="B557" t="s">
        <v>24</v>
      </c>
      <c r="C557" t="s">
        <v>6</v>
      </c>
      <c r="D557" t="s">
        <v>7</v>
      </c>
      <c r="E557" s="1">
        <v>7.50196910253667E-4</v>
      </c>
      <c r="F557" s="1">
        <v>1.6306215132682301E-3</v>
      </c>
      <c r="G557" s="1">
        <v>7.2111338315345497E-2</v>
      </c>
      <c r="H557" s="1">
        <v>0.15978761728777</v>
      </c>
      <c r="I557" s="1">
        <v>7.2861535225599197E-2</v>
      </c>
      <c r="J557" s="50">
        <v>0.16141823880103801</v>
      </c>
      <c r="N557" s="21"/>
      <c r="R557" s="21"/>
    </row>
    <row r="558" spans="1:18">
      <c r="A558" s="7" t="s">
        <v>136</v>
      </c>
      <c r="B558" t="s">
        <v>24</v>
      </c>
      <c r="C558" t="s">
        <v>8</v>
      </c>
      <c r="D558" t="s">
        <v>9</v>
      </c>
      <c r="E558" s="1">
        <v>0.67471181913338096</v>
      </c>
      <c r="F558" s="1">
        <v>0.24812163732669701</v>
      </c>
      <c r="G558" s="1">
        <v>0.35669529256047799</v>
      </c>
      <c r="H558" s="1">
        <v>0.153091951159009</v>
      </c>
      <c r="I558" s="1">
        <v>1.0314071116938599</v>
      </c>
      <c r="J558" s="50">
        <v>0.40121358848570698</v>
      </c>
      <c r="N558" s="21"/>
      <c r="R558" s="21"/>
    </row>
    <row r="559" spans="1:18">
      <c r="A559" s="7" t="s">
        <v>136</v>
      </c>
      <c r="B559" t="s">
        <v>24</v>
      </c>
      <c r="C559" t="s">
        <v>10</v>
      </c>
      <c r="D559" t="s">
        <v>11</v>
      </c>
      <c r="E559" s="1">
        <v>0.22317244655468499</v>
      </c>
      <c r="F559" s="1">
        <v>0.15537606370353399</v>
      </c>
      <c r="G559" s="1">
        <v>0.39011501219090999</v>
      </c>
      <c r="H559" s="1">
        <v>0.26709101509529598</v>
      </c>
      <c r="I559" s="1">
        <v>0.61328745874559598</v>
      </c>
      <c r="J559" s="50">
        <v>0.42246707879883</v>
      </c>
      <c r="N559" s="21"/>
      <c r="R559" s="21"/>
    </row>
    <row r="560" spans="1:18">
      <c r="A560" s="7" t="s">
        <v>136</v>
      </c>
      <c r="B560" t="s">
        <v>24</v>
      </c>
      <c r="C560" t="s">
        <v>12</v>
      </c>
      <c r="D560" t="s">
        <v>13</v>
      </c>
      <c r="E560" s="1">
        <v>2.5183404320976002</v>
      </c>
      <c r="F560" s="1">
        <v>0.397171816174057</v>
      </c>
      <c r="G560" s="1">
        <v>0.16342689570562999</v>
      </c>
      <c r="H560" s="1">
        <v>2.7894689882027701E-2</v>
      </c>
      <c r="I560" s="1">
        <v>2.6817673278032301</v>
      </c>
      <c r="J560" s="50">
        <v>0.42506650605608498</v>
      </c>
      <c r="N560" s="21"/>
      <c r="R560" s="21"/>
    </row>
    <row r="561" spans="1:18">
      <c r="A561" s="7" t="s">
        <v>136</v>
      </c>
      <c r="B561" t="s">
        <v>24</v>
      </c>
      <c r="C561" t="s">
        <v>14</v>
      </c>
      <c r="D561" t="s">
        <v>15</v>
      </c>
      <c r="E561" s="1">
        <v>9.5746491326428707E-2</v>
      </c>
      <c r="F561" s="1">
        <v>0.101578638366691</v>
      </c>
      <c r="G561" s="1">
        <v>0.219638331054785</v>
      </c>
      <c r="H561" s="1">
        <v>0.124438411647739</v>
      </c>
      <c r="I561" s="1">
        <v>0.31538482238121301</v>
      </c>
      <c r="J561" s="50">
        <v>0.22601705001443001</v>
      </c>
      <c r="N561" s="21"/>
      <c r="R561" s="21"/>
    </row>
    <row r="562" spans="1:18">
      <c r="A562" s="7" t="s">
        <v>136</v>
      </c>
      <c r="B562" t="s">
        <v>24</v>
      </c>
      <c r="C562" t="s">
        <v>16</v>
      </c>
      <c r="D562" t="s">
        <v>17</v>
      </c>
      <c r="E562" s="1">
        <v>4.2171028900733001</v>
      </c>
      <c r="F562" s="1">
        <v>0.49524603411752699</v>
      </c>
      <c r="G562" s="1">
        <v>0.40834631801111598</v>
      </c>
      <c r="H562" s="1">
        <v>5.6468472148106699E-2</v>
      </c>
      <c r="I562" s="1">
        <v>4.6254492080844196</v>
      </c>
      <c r="J562" s="50">
        <v>0.55171450626563401</v>
      </c>
      <c r="N562" s="21"/>
      <c r="R562" s="21"/>
    </row>
    <row r="563" spans="1:18">
      <c r="A563" s="7" t="s">
        <v>136</v>
      </c>
      <c r="B563" t="s">
        <v>24</v>
      </c>
      <c r="C563" t="s">
        <v>18</v>
      </c>
      <c r="D563" t="s">
        <v>19</v>
      </c>
      <c r="E563" s="1">
        <v>18.874238544096698</v>
      </c>
      <c r="F563" s="1">
        <v>1.17036149729398</v>
      </c>
      <c r="G563" s="1">
        <v>0.84559580060084505</v>
      </c>
      <c r="H563" s="1">
        <v>0.142921715868881</v>
      </c>
      <c r="I563" s="1">
        <v>19.7198343446975</v>
      </c>
      <c r="J563" s="50">
        <v>1.31328321316286</v>
      </c>
      <c r="N563" s="21"/>
      <c r="R563" s="21"/>
    </row>
    <row r="564" spans="1:18">
      <c r="A564" s="7" t="s">
        <v>136</v>
      </c>
      <c r="B564" t="s">
        <v>24</v>
      </c>
      <c r="C564" t="s">
        <v>20</v>
      </c>
      <c r="D564" t="s">
        <v>21</v>
      </c>
      <c r="E564" s="1">
        <v>1.6562466525232999</v>
      </c>
      <c r="F564" s="1">
        <v>0.26631991954066098</v>
      </c>
      <c r="G564" s="1">
        <v>0.105868292101704</v>
      </c>
      <c r="H564" s="1">
        <v>2.1469337135593399E-2</v>
      </c>
      <c r="I564" s="1">
        <v>1.762114944625</v>
      </c>
      <c r="J564" s="50">
        <v>0.28778925667625399</v>
      </c>
      <c r="N564" s="21"/>
      <c r="R564" s="21"/>
    </row>
    <row r="565" spans="1:18">
      <c r="A565" s="7" t="s">
        <v>136</v>
      </c>
      <c r="B565" t="s">
        <v>24</v>
      </c>
      <c r="C565" t="s">
        <v>25</v>
      </c>
      <c r="D565" t="s">
        <v>26</v>
      </c>
      <c r="E565" s="1">
        <v>5.9454050242078301E-3</v>
      </c>
      <c r="F565" s="1">
        <v>3.8035250133511002E-4</v>
      </c>
      <c r="G565" s="1">
        <v>2.0748085284406702E-3</v>
      </c>
      <c r="H565" s="1">
        <v>7.41083838727872E-4</v>
      </c>
      <c r="I565" s="1">
        <v>8.0202135526484999E-3</v>
      </c>
      <c r="J565" s="50">
        <v>1.1214363400629799E-3</v>
      </c>
      <c r="N565" s="21"/>
      <c r="R565" s="21"/>
    </row>
    <row r="566" spans="1:18">
      <c r="A566" s="7" t="s">
        <v>136</v>
      </c>
      <c r="B566" t="s">
        <v>24</v>
      </c>
      <c r="C566" t="s">
        <v>22</v>
      </c>
      <c r="D566" t="s">
        <v>23</v>
      </c>
      <c r="E566" s="1">
        <v>5.4702046937229598</v>
      </c>
      <c r="F566" s="1">
        <v>0.245085759331957</v>
      </c>
      <c r="G566" s="1">
        <v>0.124753881494891</v>
      </c>
      <c r="H566" s="1">
        <v>4.8544495949928998E-3</v>
      </c>
      <c r="I566" s="1">
        <v>5.5949585752178503</v>
      </c>
      <c r="J566" s="50">
        <v>0.24994020892695001</v>
      </c>
      <c r="N566" s="21"/>
      <c r="R566" s="21"/>
    </row>
    <row r="567" spans="1:18">
      <c r="A567" s="7" t="s">
        <v>137</v>
      </c>
      <c r="B567" t="s">
        <v>24</v>
      </c>
      <c r="C567" t="s">
        <v>2</v>
      </c>
      <c r="D567" t="s">
        <v>3</v>
      </c>
      <c r="E567" s="1">
        <v>0.164011467315995</v>
      </c>
      <c r="F567" s="1">
        <v>0.18794203946174701</v>
      </c>
      <c r="G567" s="1">
        <v>0.25694250414505898</v>
      </c>
      <c r="H567" s="1">
        <v>0.36191193702718899</v>
      </c>
      <c r="I567" s="1">
        <v>0.42095397146105501</v>
      </c>
      <c r="J567" s="50">
        <v>0.54985397648893697</v>
      </c>
      <c r="N567" s="21"/>
      <c r="R567" s="21"/>
    </row>
    <row r="568" spans="1:18">
      <c r="A568" s="7" t="s">
        <v>137</v>
      </c>
      <c r="B568" t="s">
        <v>24</v>
      </c>
      <c r="C568" t="s">
        <v>4</v>
      </c>
      <c r="D568" t="s">
        <v>5</v>
      </c>
      <c r="E568" s="1">
        <v>1.82194542995453E-3</v>
      </c>
      <c r="F568" s="1">
        <v>8.2423725391314998E-2</v>
      </c>
      <c r="G568" s="1">
        <v>3.5275632599089999E-6</v>
      </c>
      <c r="H568" s="1">
        <v>3.0122053183603398E-6</v>
      </c>
      <c r="I568" s="1">
        <v>1.82547299321444E-3</v>
      </c>
      <c r="J568" s="50">
        <v>8.2426737596633395E-2</v>
      </c>
      <c r="N568" s="21"/>
      <c r="R568" s="21"/>
    </row>
    <row r="569" spans="1:18">
      <c r="A569" s="7" t="s">
        <v>137</v>
      </c>
      <c r="B569" t="s">
        <v>24</v>
      </c>
      <c r="C569" t="s">
        <v>6</v>
      </c>
      <c r="D569" t="s">
        <v>7</v>
      </c>
      <c r="E569" s="1">
        <v>3.6155631434425198E-4</v>
      </c>
      <c r="F569" s="1">
        <v>7.8506182554052405E-4</v>
      </c>
      <c r="G569" s="1">
        <v>6.6553393110709097E-2</v>
      </c>
      <c r="H569" s="1">
        <v>0.14668823779932599</v>
      </c>
      <c r="I569" s="1">
        <v>6.6914949425053397E-2</v>
      </c>
      <c r="J569" s="50">
        <v>0.14747329962486699</v>
      </c>
      <c r="N569" s="21"/>
      <c r="R569" s="21"/>
    </row>
    <row r="570" spans="1:18">
      <c r="A570" s="7" t="s">
        <v>137</v>
      </c>
      <c r="B570" t="s">
        <v>24</v>
      </c>
      <c r="C570" t="s">
        <v>8</v>
      </c>
      <c r="D570" t="s">
        <v>9</v>
      </c>
      <c r="E570" s="1">
        <v>0.42252825945686201</v>
      </c>
      <c r="F570" s="1">
        <v>0.156533871227928</v>
      </c>
      <c r="G570" s="1">
        <v>0.83207350963344995</v>
      </c>
      <c r="H570" s="1">
        <v>0.39217315709893702</v>
      </c>
      <c r="I570" s="1">
        <v>1.25460176909031</v>
      </c>
      <c r="J570" s="50">
        <v>0.54870702832686502</v>
      </c>
      <c r="N570" s="21"/>
      <c r="R570" s="21"/>
    </row>
    <row r="571" spans="1:18">
      <c r="A571" s="7" t="s">
        <v>137</v>
      </c>
      <c r="B571" t="s">
        <v>24</v>
      </c>
      <c r="C571" t="s">
        <v>10</v>
      </c>
      <c r="D571" t="s">
        <v>11</v>
      </c>
      <c r="E571" s="1">
        <v>0.117215914576281</v>
      </c>
      <c r="F571" s="1">
        <v>0.10816454446757701</v>
      </c>
      <c r="G571" s="1">
        <v>0.89034450119952901</v>
      </c>
      <c r="H571" s="1">
        <v>0.73000218326555999</v>
      </c>
      <c r="I571" s="1">
        <v>1.00756041577581</v>
      </c>
      <c r="J571" s="50">
        <v>0.83816672773313705</v>
      </c>
      <c r="N571" s="21"/>
      <c r="R571" s="21"/>
    </row>
    <row r="572" spans="1:18">
      <c r="A572" s="7" t="s">
        <v>137</v>
      </c>
      <c r="B572" t="s">
        <v>24</v>
      </c>
      <c r="C572" t="s">
        <v>12</v>
      </c>
      <c r="D572" t="s">
        <v>13</v>
      </c>
      <c r="E572" s="1">
        <v>2.32570990035128</v>
      </c>
      <c r="F572" s="1">
        <v>0.36582405434404602</v>
      </c>
      <c r="G572" s="1">
        <v>0.20738013668586899</v>
      </c>
      <c r="H572" s="1">
        <v>3.7454822957631403E-2</v>
      </c>
      <c r="I572" s="1">
        <v>2.5330900370371499</v>
      </c>
      <c r="J572" s="50">
        <v>0.403278877301677</v>
      </c>
      <c r="N572" s="21"/>
      <c r="R572" s="21"/>
    </row>
    <row r="573" spans="1:18">
      <c r="A573" s="7" t="s">
        <v>137</v>
      </c>
      <c r="B573" t="s">
        <v>24</v>
      </c>
      <c r="C573" t="s">
        <v>14</v>
      </c>
      <c r="D573" t="s">
        <v>15</v>
      </c>
      <c r="E573" s="1">
        <v>4.9092509277553299E-2</v>
      </c>
      <c r="F573" s="1">
        <v>5.2076475886834402E-2</v>
      </c>
      <c r="G573" s="1">
        <v>0.222386277870114</v>
      </c>
      <c r="H573" s="1">
        <v>0.13023721902114599</v>
      </c>
      <c r="I573" s="1">
        <v>0.27147878714766699</v>
      </c>
      <c r="J573" s="50">
        <v>0.18231369490798099</v>
      </c>
      <c r="N573" s="21"/>
      <c r="R573" s="21"/>
    </row>
    <row r="574" spans="1:18">
      <c r="A574" s="7" t="s">
        <v>137</v>
      </c>
      <c r="B574" t="s">
        <v>24</v>
      </c>
      <c r="C574" t="s">
        <v>16</v>
      </c>
      <c r="D574" t="s">
        <v>17</v>
      </c>
      <c r="E574" s="1">
        <v>2.6550250442203498</v>
      </c>
      <c r="F574" s="1">
        <v>0.30585983389462501</v>
      </c>
      <c r="G574" s="1">
        <v>0.95134635558079295</v>
      </c>
      <c r="H574" s="1">
        <v>0.13752111545465601</v>
      </c>
      <c r="I574" s="1">
        <v>3.60637139980114</v>
      </c>
      <c r="J574" s="50">
        <v>0.44338094934928002</v>
      </c>
      <c r="N574" s="21"/>
      <c r="R574" s="21"/>
    </row>
    <row r="575" spans="1:18">
      <c r="A575" s="7" t="s">
        <v>137</v>
      </c>
      <c r="B575" t="s">
        <v>24</v>
      </c>
      <c r="C575" t="s">
        <v>18</v>
      </c>
      <c r="D575" t="s">
        <v>19</v>
      </c>
      <c r="E575" s="1">
        <v>9.6567359530932197</v>
      </c>
      <c r="F575" s="1">
        <v>0.59418761865214398</v>
      </c>
      <c r="G575" s="1">
        <v>1.8125444115329301</v>
      </c>
      <c r="H575" s="1">
        <v>0.28985111149831499</v>
      </c>
      <c r="I575" s="1">
        <v>11.469280364626099</v>
      </c>
      <c r="J575" s="50">
        <v>0.88403873015045897</v>
      </c>
      <c r="N575" s="21"/>
      <c r="R575" s="21"/>
    </row>
    <row r="576" spans="1:18">
      <c r="A576" s="7" t="s">
        <v>137</v>
      </c>
      <c r="B576" t="s">
        <v>24</v>
      </c>
      <c r="C576" t="s">
        <v>20</v>
      </c>
      <c r="D576" t="s">
        <v>21</v>
      </c>
      <c r="E576" s="1">
        <v>0.85042793791480198</v>
      </c>
      <c r="F576" s="1">
        <v>0.13551701044542699</v>
      </c>
      <c r="G576" s="1">
        <v>7.4413230552138096E-2</v>
      </c>
      <c r="H576" s="1">
        <v>1.50224994372073E-2</v>
      </c>
      <c r="I576" s="1">
        <v>0.92484116846693998</v>
      </c>
      <c r="J576" s="50">
        <v>0.15053950988263401</v>
      </c>
      <c r="N576" s="21"/>
      <c r="R576" s="21"/>
    </row>
    <row r="577" spans="1:18">
      <c r="A577" s="7" t="s">
        <v>137</v>
      </c>
      <c r="B577" t="s">
        <v>24</v>
      </c>
      <c r="C577" t="s">
        <v>25</v>
      </c>
      <c r="D577" t="s">
        <v>26</v>
      </c>
      <c r="E577" s="1">
        <v>3.27804472576727E-2</v>
      </c>
      <c r="F577" s="1">
        <v>2.2755688090905801E-3</v>
      </c>
      <c r="G577" s="1">
        <v>0.231478526722636</v>
      </c>
      <c r="H577" s="1">
        <v>9.4335617205297803E-2</v>
      </c>
      <c r="I577" s="1">
        <v>0.26425897398030901</v>
      </c>
      <c r="J577" s="50">
        <v>9.6611186014388395E-2</v>
      </c>
      <c r="N577" s="21"/>
      <c r="R577" s="21"/>
    </row>
    <row r="578" spans="1:18">
      <c r="A578" s="7" t="s">
        <v>137</v>
      </c>
      <c r="B578" t="s">
        <v>24</v>
      </c>
      <c r="C578" t="s">
        <v>22</v>
      </c>
      <c r="D578" t="s">
        <v>23</v>
      </c>
      <c r="E578" s="1">
        <v>3.1655610052451602</v>
      </c>
      <c r="F578" s="1">
        <v>0.13712908805680299</v>
      </c>
      <c r="G578" s="1">
        <v>5.1572785374478701E-2</v>
      </c>
      <c r="H578" s="1">
        <v>1.8961825836418501E-3</v>
      </c>
      <c r="I578" s="1">
        <v>3.21713379061964</v>
      </c>
      <c r="J578" s="50">
        <v>0.13902527064044501</v>
      </c>
      <c r="N578" s="21"/>
      <c r="R578" s="21"/>
    </row>
    <row r="579" spans="1:18">
      <c r="A579" s="7" t="s">
        <v>138</v>
      </c>
      <c r="B579" t="s">
        <v>24</v>
      </c>
      <c r="C579" t="s">
        <v>2</v>
      </c>
      <c r="D579" t="s">
        <v>3</v>
      </c>
      <c r="E579" s="1">
        <v>2.95047980144362</v>
      </c>
      <c r="F579" s="1">
        <v>3.4033997757998899</v>
      </c>
      <c r="G579" s="1">
        <v>2.85631926562779</v>
      </c>
      <c r="H579" s="1">
        <v>2.3140447892153002</v>
      </c>
      <c r="I579" s="1">
        <v>5.8067990670714096</v>
      </c>
      <c r="J579" s="50">
        <v>5.7174445650151799</v>
      </c>
      <c r="N579" s="21"/>
      <c r="R579" s="21"/>
    </row>
    <row r="580" spans="1:18">
      <c r="A580" s="7" t="s">
        <v>138</v>
      </c>
      <c r="B580" t="s">
        <v>24</v>
      </c>
      <c r="C580" t="s">
        <v>4</v>
      </c>
      <c r="D580" t="s">
        <v>5</v>
      </c>
      <c r="E580" s="1">
        <v>9.6579469577374906E-3</v>
      </c>
      <c r="F580" s="1">
        <v>0.50768711867556904</v>
      </c>
      <c r="G580" s="1">
        <v>8.3846533171459004E-3</v>
      </c>
      <c r="H580" s="1">
        <v>4.5731020697339198E-2</v>
      </c>
      <c r="I580" s="1">
        <v>1.80426002748834E-2</v>
      </c>
      <c r="J580" s="50">
        <v>0.55341813937290796</v>
      </c>
      <c r="N580" s="21"/>
      <c r="R580" s="21"/>
    </row>
    <row r="581" spans="1:18">
      <c r="A581" s="7" t="s">
        <v>138</v>
      </c>
      <c r="B581" t="s">
        <v>24</v>
      </c>
      <c r="C581" t="s">
        <v>6</v>
      </c>
      <c r="D581" t="s">
        <v>7</v>
      </c>
      <c r="E581" s="1">
        <v>2.7833420867670901E-2</v>
      </c>
      <c r="F581" s="1">
        <v>5.9640023966177298E-2</v>
      </c>
      <c r="G581" s="1">
        <v>13.2725178964496</v>
      </c>
      <c r="H581" s="1">
        <v>23.302722032443601</v>
      </c>
      <c r="I581" s="1">
        <v>13.3003513173173</v>
      </c>
      <c r="J581" s="50">
        <v>23.3623620564098</v>
      </c>
      <c r="N581" s="21"/>
      <c r="R581" s="21"/>
    </row>
    <row r="582" spans="1:18">
      <c r="A582" s="7" t="s">
        <v>138</v>
      </c>
      <c r="B582" t="s">
        <v>24</v>
      </c>
      <c r="C582" t="s">
        <v>8</v>
      </c>
      <c r="D582" t="s">
        <v>9</v>
      </c>
      <c r="E582" s="1">
        <v>7.1472810948200403</v>
      </c>
      <c r="F582" s="1">
        <v>2.6350243664684299</v>
      </c>
      <c r="G582" s="1">
        <v>15.640227727970499</v>
      </c>
      <c r="H582" s="1">
        <v>6.8378247716601299</v>
      </c>
      <c r="I582" s="1">
        <v>22.787508822790599</v>
      </c>
      <c r="J582" s="50">
        <v>9.4728491381285593</v>
      </c>
      <c r="N582" s="21"/>
      <c r="R582" s="21"/>
    </row>
    <row r="583" spans="1:18">
      <c r="A583" s="7" t="s">
        <v>138</v>
      </c>
      <c r="B583" t="s">
        <v>24</v>
      </c>
      <c r="C583" t="s">
        <v>10</v>
      </c>
      <c r="D583" t="s">
        <v>11</v>
      </c>
      <c r="E583" s="1">
        <v>1.6351452250375</v>
      </c>
      <c r="F583" s="1">
        <v>1.11564394638346</v>
      </c>
      <c r="G583" s="1">
        <v>3.68036070138933</v>
      </c>
      <c r="H583" s="1">
        <v>2.8786644141300801</v>
      </c>
      <c r="I583" s="1">
        <v>5.3155059264268303</v>
      </c>
      <c r="J583" s="50">
        <v>3.9943083605135401</v>
      </c>
      <c r="N583" s="21"/>
      <c r="R583" s="21"/>
    </row>
    <row r="584" spans="1:18">
      <c r="A584" s="7" t="s">
        <v>138</v>
      </c>
      <c r="B584" t="s">
        <v>24</v>
      </c>
      <c r="C584" t="s">
        <v>12</v>
      </c>
      <c r="D584" t="s">
        <v>13</v>
      </c>
      <c r="E584" s="1">
        <v>19.003694566974001</v>
      </c>
      <c r="F584" s="1">
        <v>2.9592657853988298</v>
      </c>
      <c r="G584" s="1">
        <v>9.58153895639221</v>
      </c>
      <c r="H584" s="1">
        <v>1.61731197826647</v>
      </c>
      <c r="I584" s="1">
        <v>28.585233523366199</v>
      </c>
      <c r="J584" s="50">
        <v>4.5765777636653002</v>
      </c>
      <c r="N584" s="21"/>
      <c r="R584" s="21"/>
    </row>
    <row r="585" spans="1:18">
      <c r="A585" s="7" t="s">
        <v>138</v>
      </c>
      <c r="B585" t="s">
        <v>24</v>
      </c>
      <c r="C585" t="s">
        <v>14</v>
      </c>
      <c r="D585" t="s">
        <v>15</v>
      </c>
      <c r="E585" s="1">
        <v>0.87757856845822602</v>
      </c>
      <c r="F585" s="1">
        <v>0.91623052599631805</v>
      </c>
      <c r="G585" s="1">
        <v>3.0162670532838298</v>
      </c>
      <c r="H585" s="1">
        <v>1.7082457070510699</v>
      </c>
      <c r="I585" s="1">
        <v>3.8938456217420598</v>
      </c>
      <c r="J585" s="50">
        <v>2.6244762330473899</v>
      </c>
      <c r="N585" s="21"/>
      <c r="R585" s="21"/>
    </row>
    <row r="586" spans="1:18">
      <c r="A586" s="7" t="s">
        <v>138</v>
      </c>
      <c r="B586" t="s">
        <v>24</v>
      </c>
      <c r="C586" t="s">
        <v>16</v>
      </c>
      <c r="D586" t="s">
        <v>17</v>
      </c>
      <c r="E586" s="1">
        <v>47.521496438460503</v>
      </c>
      <c r="F586" s="1">
        <v>6.0421993150473003</v>
      </c>
      <c r="G586" s="1">
        <v>18.4280207321112</v>
      </c>
      <c r="H586" s="1">
        <v>3.1966331918945801</v>
      </c>
      <c r="I586" s="1">
        <v>65.949517170571696</v>
      </c>
      <c r="J586" s="50">
        <v>9.2388325069418809</v>
      </c>
      <c r="N586" s="21"/>
      <c r="R586" s="21"/>
    </row>
    <row r="587" spans="1:18">
      <c r="A587" s="7" t="s">
        <v>138</v>
      </c>
      <c r="B587" t="s">
        <v>24</v>
      </c>
      <c r="C587" t="s">
        <v>18</v>
      </c>
      <c r="D587" t="s">
        <v>19</v>
      </c>
      <c r="E587" s="1">
        <v>247.23487636959501</v>
      </c>
      <c r="F587" s="1">
        <v>15.3519993852306</v>
      </c>
      <c r="G587" s="1">
        <v>79.698306911607801</v>
      </c>
      <c r="H587" s="1">
        <v>13.542356147968899</v>
      </c>
      <c r="I587" s="1">
        <v>326.93318328120301</v>
      </c>
      <c r="J587" s="50">
        <v>28.894355533199501</v>
      </c>
      <c r="N587" s="21"/>
      <c r="R587" s="21"/>
    </row>
    <row r="588" spans="1:18">
      <c r="A588" s="7" t="s">
        <v>138</v>
      </c>
      <c r="B588" t="s">
        <v>24</v>
      </c>
      <c r="C588" t="s">
        <v>20</v>
      </c>
      <c r="D588" t="s">
        <v>21</v>
      </c>
      <c r="E588" s="1">
        <v>12.932984088752301</v>
      </c>
      <c r="F588" s="1">
        <v>2.0814398100252101</v>
      </c>
      <c r="G588" s="1">
        <v>2.2651725022451599</v>
      </c>
      <c r="H588" s="1">
        <v>0.45947447119882301</v>
      </c>
      <c r="I588" s="1">
        <v>15.198156590997501</v>
      </c>
      <c r="J588" s="50">
        <v>2.5409142812240302</v>
      </c>
      <c r="N588" s="21"/>
      <c r="R588" s="21"/>
    </row>
    <row r="589" spans="1:18">
      <c r="A589" s="7" t="s">
        <v>138</v>
      </c>
      <c r="B589" t="s">
        <v>24</v>
      </c>
      <c r="C589" t="s">
        <v>25</v>
      </c>
      <c r="D589" t="s">
        <v>26</v>
      </c>
      <c r="E589" s="1">
        <v>0.46192740445550301</v>
      </c>
      <c r="F589" s="1">
        <v>2.8689881213072602E-2</v>
      </c>
      <c r="G589" s="1">
        <v>3.6834229065636901</v>
      </c>
      <c r="H589" s="1">
        <v>1.3095498633462399</v>
      </c>
      <c r="I589" s="1">
        <v>4.1453503110191896</v>
      </c>
      <c r="J589" s="50">
        <v>1.3382397445593099</v>
      </c>
      <c r="N589" s="21"/>
      <c r="R589" s="21"/>
    </row>
    <row r="590" spans="1:18">
      <c r="A590" s="7" t="s">
        <v>138</v>
      </c>
      <c r="B590" t="s">
        <v>24</v>
      </c>
      <c r="C590" t="s">
        <v>22</v>
      </c>
      <c r="D590" t="s">
        <v>23</v>
      </c>
      <c r="E590" s="1">
        <v>113.31634892306</v>
      </c>
      <c r="F590" s="1">
        <v>5.0885497271297799</v>
      </c>
      <c r="G590" s="1">
        <v>14.641370729382899</v>
      </c>
      <c r="H590" s="1">
        <v>0.57296290570141195</v>
      </c>
      <c r="I590" s="1">
        <v>127.957719652443</v>
      </c>
      <c r="J590" s="50">
        <v>5.6615126328311902</v>
      </c>
      <c r="N590" s="21"/>
      <c r="R590" s="21"/>
    </row>
    <row r="591" spans="1:18">
      <c r="A591" s="7" t="s">
        <v>139</v>
      </c>
      <c r="B591" t="s">
        <v>24</v>
      </c>
      <c r="C591" t="s">
        <v>2</v>
      </c>
      <c r="D591" t="s">
        <v>3</v>
      </c>
      <c r="E591" s="1">
        <v>0.55175150166987497</v>
      </c>
      <c r="F591" s="1">
        <v>0.71978378474887605</v>
      </c>
      <c r="G591" s="1">
        <v>0.91075517873588296</v>
      </c>
      <c r="H591" s="1">
        <v>1.2317036226851701</v>
      </c>
      <c r="I591" s="1">
        <v>1.46250668040576</v>
      </c>
      <c r="J591" s="50">
        <v>1.95148740743405</v>
      </c>
      <c r="N591" s="21"/>
      <c r="R591" s="21"/>
    </row>
    <row r="592" spans="1:18">
      <c r="A592" s="7" t="s">
        <v>139</v>
      </c>
      <c r="B592" t="s">
        <v>24</v>
      </c>
      <c r="C592" t="s">
        <v>4</v>
      </c>
      <c r="D592" t="s">
        <v>5</v>
      </c>
      <c r="E592" s="1">
        <v>2.3464173415988199E-3</v>
      </c>
      <c r="F592" s="1">
        <v>8.1060711270925206E-2</v>
      </c>
      <c r="G592" s="1">
        <v>5.4008104675461202E-6</v>
      </c>
      <c r="H592" s="1">
        <v>5.5597410617102296E-6</v>
      </c>
      <c r="I592" s="1">
        <v>2.3518181520663698E-3</v>
      </c>
      <c r="J592" s="50">
        <v>8.1066271011986907E-2</v>
      </c>
      <c r="N592" s="21"/>
      <c r="R592" s="21"/>
    </row>
    <row r="593" spans="1:18">
      <c r="A593" s="7" t="s">
        <v>139</v>
      </c>
      <c r="B593" t="s">
        <v>24</v>
      </c>
      <c r="C593" t="s">
        <v>6</v>
      </c>
      <c r="D593" t="s">
        <v>7</v>
      </c>
      <c r="E593" s="1">
        <v>6.6657027437991203E-4</v>
      </c>
      <c r="F593" s="1">
        <v>1.4454491651276699E-3</v>
      </c>
      <c r="G593" s="1">
        <v>0.23837039572508201</v>
      </c>
      <c r="H593" s="1">
        <v>0.52865272907735605</v>
      </c>
      <c r="I593" s="1">
        <v>0.239036965999462</v>
      </c>
      <c r="J593" s="50">
        <v>0.53009817824248395</v>
      </c>
      <c r="N593" s="21"/>
      <c r="R593" s="21"/>
    </row>
    <row r="594" spans="1:18">
      <c r="A594" s="7" t="s">
        <v>139</v>
      </c>
      <c r="B594" t="s">
        <v>24</v>
      </c>
      <c r="C594" t="s">
        <v>8</v>
      </c>
      <c r="D594" t="s">
        <v>9</v>
      </c>
      <c r="E594" s="1">
        <v>1.0042466064125199</v>
      </c>
      <c r="F594" s="1">
        <v>0.37133701230212302</v>
      </c>
      <c r="G594" s="1">
        <v>3.7912314651677499</v>
      </c>
      <c r="H594" s="1">
        <v>1.61931134019625</v>
      </c>
      <c r="I594" s="1">
        <v>4.7954780715802698</v>
      </c>
      <c r="J594" s="50">
        <v>1.99064835249837</v>
      </c>
      <c r="N594" s="21"/>
      <c r="R594" s="21"/>
    </row>
    <row r="595" spans="1:18">
      <c r="A595" s="7" t="s">
        <v>139</v>
      </c>
      <c r="B595" t="s">
        <v>24</v>
      </c>
      <c r="C595" t="s">
        <v>10</v>
      </c>
      <c r="D595" t="s">
        <v>11</v>
      </c>
      <c r="E595" s="1">
        <v>0.17266683778244399</v>
      </c>
      <c r="F595" s="1">
        <v>0.140515455296533</v>
      </c>
      <c r="G595" s="1">
        <v>0.642664043212959</v>
      </c>
      <c r="H595" s="1">
        <v>0.61587224412105201</v>
      </c>
      <c r="I595" s="1">
        <v>0.81533088099540296</v>
      </c>
      <c r="J595" s="50">
        <v>0.75638769941758499</v>
      </c>
      <c r="N595" s="21"/>
      <c r="R595" s="21"/>
    </row>
    <row r="596" spans="1:18">
      <c r="A596" s="7" t="s">
        <v>139</v>
      </c>
      <c r="B596" t="s">
        <v>24</v>
      </c>
      <c r="C596" t="s">
        <v>12</v>
      </c>
      <c r="D596" t="s">
        <v>13</v>
      </c>
      <c r="E596" s="1">
        <v>1.6685930374959299</v>
      </c>
      <c r="F596" s="1">
        <v>0.25451756969591899</v>
      </c>
      <c r="G596" s="1">
        <v>0.21949295079498801</v>
      </c>
      <c r="H596" s="1">
        <v>3.9291090696413601E-2</v>
      </c>
      <c r="I596" s="1">
        <v>1.88808598829092</v>
      </c>
      <c r="J596" s="50">
        <v>0.293808660392333</v>
      </c>
      <c r="N596" s="21"/>
      <c r="R596" s="21"/>
    </row>
    <row r="597" spans="1:18">
      <c r="A597" s="7" t="s">
        <v>139</v>
      </c>
      <c r="B597" t="s">
        <v>24</v>
      </c>
      <c r="C597" t="s">
        <v>14</v>
      </c>
      <c r="D597" t="s">
        <v>15</v>
      </c>
      <c r="E597" s="1">
        <v>0.10945917349342101</v>
      </c>
      <c r="F597" s="1">
        <v>0.11567091296254101</v>
      </c>
      <c r="G597" s="1">
        <v>0.53875067196686199</v>
      </c>
      <c r="H597" s="1">
        <v>0.31576119334761199</v>
      </c>
      <c r="I597" s="1">
        <v>0.64820984546028304</v>
      </c>
      <c r="J597" s="50">
        <v>0.431432106310153</v>
      </c>
      <c r="N597" s="21"/>
      <c r="R597" s="21"/>
    </row>
    <row r="598" spans="1:18">
      <c r="A598" s="7" t="s">
        <v>139</v>
      </c>
      <c r="B598" t="s">
        <v>24</v>
      </c>
      <c r="C598" t="s">
        <v>16</v>
      </c>
      <c r="D598" t="s">
        <v>17</v>
      </c>
      <c r="E598" s="1">
        <v>4.6937224428758899</v>
      </c>
      <c r="F598" s="1">
        <v>0.57678121538860505</v>
      </c>
      <c r="G598" s="1">
        <v>1.6325523369436801</v>
      </c>
      <c r="H598" s="1">
        <v>0.23577936897149299</v>
      </c>
      <c r="I598" s="1">
        <v>6.3262747798195802</v>
      </c>
      <c r="J598" s="50">
        <v>0.81256058436009704</v>
      </c>
      <c r="N598" s="21"/>
      <c r="R598" s="21"/>
    </row>
    <row r="599" spans="1:18">
      <c r="A599" s="7" t="s">
        <v>139</v>
      </c>
      <c r="B599" t="s">
        <v>24</v>
      </c>
      <c r="C599" t="s">
        <v>18</v>
      </c>
      <c r="D599" t="s">
        <v>19</v>
      </c>
      <c r="E599" s="1">
        <v>17.4717757648076</v>
      </c>
      <c r="F599" s="1">
        <v>1.0725327557675199</v>
      </c>
      <c r="G599" s="1">
        <v>4.5592183510617703</v>
      </c>
      <c r="H599" s="1">
        <v>0.72608370972852698</v>
      </c>
      <c r="I599" s="1">
        <v>22.030994115869401</v>
      </c>
      <c r="J599" s="50">
        <v>1.7986164654960499</v>
      </c>
      <c r="N599" s="21"/>
      <c r="R599" s="21"/>
    </row>
    <row r="600" spans="1:18">
      <c r="A600" s="7" t="s">
        <v>139</v>
      </c>
      <c r="B600" t="s">
        <v>24</v>
      </c>
      <c r="C600" t="s">
        <v>20</v>
      </c>
      <c r="D600" t="s">
        <v>21</v>
      </c>
      <c r="E600" s="1">
        <v>9.5277820154610708</v>
      </c>
      <c r="F600" s="1">
        <v>1.51160382948755</v>
      </c>
      <c r="G600" s="1">
        <v>4.1392616362427503</v>
      </c>
      <c r="H600" s="1">
        <v>0.83482740091587204</v>
      </c>
      <c r="I600" s="1">
        <v>13.6670436517038</v>
      </c>
      <c r="J600" s="50">
        <v>2.3464312304034198</v>
      </c>
      <c r="N600" s="21"/>
      <c r="R600" s="21"/>
    </row>
    <row r="601" spans="1:18">
      <c r="A601" s="7" t="s">
        <v>139</v>
      </c>
      <c r="B601" t="s">
        <v>24</v>
      </c>
      <c r="C601" t="s">
        <v>25</v>
      </c>
      <c r="D601" t="s">
        <v>26</v>
      </c>
      <c r="E601" s="1">
        <v>5.9006999750722501E-3</v>
      </c>
      <c r="F601" s="1">
        <v>4.2142756827271902E-4</v>
      </c>
      <c r="G601" s="1">
        <v>6.0135652128348101E-2</v>
      </c>
      <c r="H601" s="1">
        <v>2.4739293953507598E-2</v>
      </c>
      <c r="I601" s="1">
        <v>6.6036352103420307E-2</v>
      </c>
      <c r="J601" s="50">
        <v>2.51607215217803E-2</v>
      </c>
      <c r="N601" s="21"/>
      <c r="R601" s="21"/>
    </row>
    <row r="602" spans="1:18">
      <c r="A602" s="7" t="s">
        <v>139</v>
      </c>
      <c r="B602" t="s">
        <v>24</v>
      </c>
      <c r="C602" t="s">
        <v>22</v>
      </c>
      <c r="D602" t="s">
        <v>23</v>
      </c>
      <c r="E602" s="1">
        <v>5.02643018030248</v>
      </c>
      <c r="F602" s="1">
        <v>0.21631339500046501</v>
      </c>
      <c r="G602" s="1">
        <v>0.26663750404346498</v>
      </c>
      <c r="H602" s="1">
        <v>9.6057449556496994E-3</v>
      </c>
      <c r="I602" s="1">
        <v>5.2930676843459397</v>
      </c>
      <c r="J602" s="50">
        <v>0.22591913995611501</v>
      </c>
      <c r="N602" s="21"/>
      <c r="R602" s="21"/>
    </row>
    <row r="603" spans="1:18">
      <c r="A603" s="7" t="s">
        <v>140</v>
      </c>
      <c r="B603" t="s">
        <v>24</v>
      </c>
      <c r="C603" t="s">
        <v>2</v>
      </c>
      <c r="D603" t="s">
        <v>3</v>
      </c>
      <c r="E603" s="1">
        <v>0.14003474175045399</v>
      </c>
      <c r="F603" s="1">
        <v>0.153013105610213</v>
      </c>
      <c r="G603" s="1">
        <v>0.37760242557740997</v>
      </c>
      <c r="H603" s="1">
        <v>0.51859347890008201</v>
      </c>
      <c r="I603" s="1">
        <v>0.51763716732786302</v>
      </c>
      <c r="J603" s="50">
        <v>0.67160658451029498</v>
      </c>
      <c r="N603" s="21"/>
      <c r="R603" s="21"/>
    </row>
    <row r="604" spans="1:18">
      <c r="A604" s="7" t="s">
        <v>140</v>
      </c>
      <c r="B604" t="s">
        <v>24</v>
      </c>
      <c r="C604" t="s">
        <v>4</v>
      </c>
      <c r="D604" t="s">
        <v>5</v>
      </c>
      <c r="E604" s="1">
        <v>2.0391960849226501E-3</v>
      </c>
      <c r="F604" s="1">
        <v>8.0925080591752199E-2</v>
      </c>
      <c r="G604" s="1">
        <v>1.6100472677523801E-6</v>
      </c>
      <c r="H604" s="1">
        <v>6.2718248072854803E-6</v>
      </c>
      <c r="I604" s="1">
        <v>2.0408061321904002E-3</v>
      </c>
      <c r="J604" s="50">
        <v>8.0931352416559493E-2</v>
      </c>
      <c r="N604" s="21"/>
      <c r="R604" s="21"/>
    </row>
    <row r="605" spans="1:18">
      <c r="A605" s="7" t="s">
        <v>140</v>
      </c>
      <c r="B605" t="s">
        <v>24</v>
      </c>
      <c r="C605" t="s">
        <v>6</v>
      </c>
      <c r="D605" t="s">
        <v>7</v>
      </c>
      <c r="E605" s="1">
        <v>9.4526940859615893E-5</v>
      </c>
      <c r="F605" s="1">
        <v>2.11799173269745E-4</v>
      </c>
      <c r="G605" s="1">
        <v>2.0313339944515599E-3</v>
      </c>
      <c r="H605" s="1">
        <v>4.5053247702111403E-3</v>
      </c>
      <c r="I605" s="1">
        <v>2.1258609353111799E-3</v>
      </c>
      <c r="J605" s="50">
        <v>4.7171239434808899E-3</v>
      </c>
      <c r="N605" s="21"/>
      <c r="R605" s="21"/>
    </row>
    <row r="606" spans="1:18">
      <c r="A606" s="7" t="s">
        <v>140</v>
      </c>
      <c r="B606" t="s">
        <v>24</v>
      </c>
      <c r="C606" t="s">
        <v>8</v>
      </c>
      <c r="D606" t="s">
        <v>9</v>
      </c>
      <c r="E606" s="1">
        <v>0.37256783750042899</v>
      </c>
      <c r="F606" s="1">
        <v>0.137498116595374</v>
      </c>
      <c r="G606" s="1">
        <v>0.77908837714830304</v>
      </c>
      <c r="H606" s="1">
        <v>0.30206052515151599</v>
      </c>
      <c r="I606" s="1">
        <v>1.1516562146487299</v>
      </c>
      <c r="J606" s="50">
        <v>0.43955864174689102</v>
      </c>
      <c r="N606" s="21"/>
      <c r="R606" s="21"/>
    </row>
    <row r="607" spans="1:18">
      <c r="A607" s="7" t="s">
        <v>140</v>
      </c>
      <c r="B607" t="s">
        <v>24</v>
      </c>
      <c r="C607" t="s">
        <v>10</v>
      </c>
      <c r="D607" t="s">
        <v>11</v>
      </c>
      <c r="E607" s="1">
        <v>7.5240156768670602E-2</v>
      </c>
      <c r="F607" s="1">
        <v>5.1098483247080502E-2</v>
      </c>
      <c r="G607" s="1">
        <v>9.3542043207058306E-2</v>
      </c>
      <c r="H607" s="1">
        <v>9.5339058457754797E-2</v>
      </c>
      <c r="I607" s="1">
        <v>0.16878219997572899</v>
      </c>
      <c r="J607" s="50">
        <v>0.146437541704835</v>
      </c>
      <c r="N607" s="21"/>
      <c r="R607" s="21"/>
    </row>
    <row r="608" spans="1:18">
      <c r="A608" s="7" t="s">
        <v>140</v>
      </c>
      <c r="B608" t="s">
        <v>24</v>
      </c>
      <c r="C608" t="s">
        <v>12</v>
      </c>
      <c r="D608" t="s">
        <v>13</v>
      </c>
      <c r="E608" s="1">
        <v>1.2924909420181201</v>
      </c>
      <c r="F608" s="1">
        <v>0.202074508717898</v>
      </c>
      <c r="G608" s="1">
        <v>0.21213515835895699</v>
      </c>
      <c r="H608" s="1">
        <v>3.7727887364182103E-2</v>
      </c>
      <c r="I608" s="1">
        <v>1.50462610037708</v>
      </c>
      <c r="J608" s="50">
        <v>0.23980239608208101</v>
      </c>
      <c r="N608" s="21"/>
      <c r="R608" s="21"/>
    </row>
    <row r="609" spans="1:18">
      <c r="A609" s="7" t="s">
        <v>140</v>
      </c>
      <c r="B609" t="s">
        <v>24</v>
      </c>
      <c r="C609" t="s">
        <v>14</v>
      </c>
      <c r="D609" t="s">
        <v>15</v>
      </c>
      <c r="E609" s="1">
        <v>3.7627416042380901E-2</v>
      </c>
      <c r="F609" s="1">
        <v>4.00235260484458E-2</v>
      </c>
      <c r="G609" s="1">
        <v>8.8889441198741398E-2</v>
      </c>
      <c r="H609" s="1">
        <v>4.8609549241087499E-2</v>
      </c>
      <c r="I609" s="1">
        <v>0.12651685724112199</v>
      </c>
      <c r="J609" s="50">
        <v>8.8633075289533306E-2</v>
      </c>
      <c r="N609" s="21"/>
      <c r="R609" s="21"/>
    </row>
    <row r="610" spans="1:18">
      <c r="A610" s="7" t="s">
        <v>140</v>
      </c>
      <c r="B610" t="s">
        <v>24</v>
      </c>
      <c r="C610" t="s">
        <v>16</v>
      </c>
      <c r="D610" t="s">
        <v>17</v>
      </c>
      <c r="E610" s="1">
        <v>2.45423702962329</v>
      </c>
      <c r="F610" s="1">
        <v>0.283296859107035</v>
      </c>
      <c r="G610" s="1">
        <v>1.2719186276498999</v>
      </c>
      <c r="H610" s="1">
        <v>0.15794203869978399</v>
      </c>
      <c r="I610" s="1">
        <v>3.7261556572731802</v>
      </c>
      <c r="J610" s="50">
        <v>0.44123889780681902</v>
      </c>
      <c r="N610" s="21"/>
      <c r="R610" s="21"/>
    </row>
    <row r="611" spans="1:18">
      <c r="A611" s="7" t="s">
        <v>140</v>
      </c>
      <c r="B611" t="s">
        <v>24</v>
      </c>
      <c r="C611" t="s">
        <v>18</v>
      </c>
      <c r="D611" t="s">
        <v>19</v>
      </c>
      <c r="E611" s="1">
        <v>10.6039172259685</v>
      </c>
      <c r="F611" s="1">
        <v>0.65161116710274203</v>
      </c>
      <c r="G611" s="1">
        <v>1.4382786885200201</v>
      </c>
      <c r="H611" s="1">
        <v>0.23213757996222401</v>
      </c>
      <c r="I611" s="1">
        <v>12.0421959144885</v>
      </c>
      <c r="J611" s="50">
        <v>0.88374874706496598</v>
      </c>
      <c r="N611" s="21"/>
      <c r="R611" s="21"/>
    </row>
    <row r="612" spans="1:18">
      <c r="A612" s="7" t="s">
        <v>140</v>
      </c>
      <c r="B612" t="s">
        <v>24</v>
      </c>
      <c r="C612" t="s">
        <v>20</v>
      </c>
      <c r="D612" t="s">
        <v>21</v>
      </c>
      <c r="E612" s="1">
        <v>0.55796817951512301</v>
      </c>
      <c r="F612" s="1">
        <v>8.8689262667734206E-2</v>
      </c>
      <c r="G612" s="1">
        <v>0.121284713088903</v>
      </c>
      <c r="H612" s="1">
        <v>2.4471968817603301E-2</v>
      </c>
      <c r="I612" s="1">
        <v>0.67925289260402599</v>
      </c>
      <c r="J612" s="50">
        <v>0.11316123148533801</v>
      </c>
      <c r="N612" s="21"/>
      <c r="R612" s="21"/>
    </row>
    <row r="613" spans="1:18">
      <c r="A613" s="7" t="s">
        <v>140</v>
      </c>
      <c r="B613" t="s">
        <v>24</v>
      </c>
      <c r="C613" t="s">
        <v>25</v>
      </c>
      <c r="D613" t="s">
        <v>26</v>
      </c>
      <c r="E613" s="1">
        <v>5.4130189621642898E-4</v>
      </c>
      <c r="F613" s="1">
        <v>3.9648327644070902E-5</v>
      </c>
      <c r="G613" s="1">
        <v>0</v>
      </c>
      <c r="H613" s="1">
        <v>0</v>
      </c>
      <c r="I613" s="1">
        <v>5.4130189621642898E-4</v>
      </c>
      <c r="J613" s="50">
        <v>3.9648327644070902E-5</v>
      </c>
      <c r="N613" s="21"/>
      <c r="R613" s="21"/>
    </row>
    <row r="614" spans="1:18">
      <c r="A614" s="7" t="s">
        <v>140</v>
      </c>
      <c r="B614" t="s">
        <v>24</v>
      </c>
      <c r="C614" t="s">
        <v>22</v>
      </c>
      <c r="D614" t="s">
        <v>23</v>
      </c>
      <c r="E614" s="1">
        <v>7.3257073634454404</v>
      </c>
      <c r="F614" s="1">
        <v>0.31740816947780298</v>
      </c>
      <c r="G614" s="1">
        <v>0.93061609099116505</v>
      </c>
      <c r="H614" s="1">
        <v>3.3855595299261201E-2</v>
      </c>
      <c r="I614" s="1">
        <v>8.2563234544366093</v>
      </c>
      <c r="J614" s="50">
        <v>0.351263764777064</v>
      </c>
      <c r="N614" s="21"/>
      <c r="R614" s="21"/>
    </row>
    <row r="615" spans="1:18">
      <c r="A615" s="7" t="s">
        <v>84</v>
      </c>
      <c r="B615" t="s">
        <v>24</v>
      </c>
      <c r="C615" t="s">
        <v>2</v>
      </c>
      <c r="D615" t="s">
        <v>3</v>
      </c>
      <c r="E615" s="1">
        <v>0.119628380417806</v>
      </c>
      <c r="F615" s="1">
        <v>0.133687129317591</v>
      </c>
      <c r="G615" s="1">
        <v>0.228414566914381</v>
      </c>
      <c r="H615" s="1">
        <v>0.291578194353246</v>
      </c>
      <c r="I615" s="1">
        <v>0.34804294733218699</v>
      </c>
      <c r="J615" s="50">
        <v>0.42526532367083603</v>
      </c>
      <c r="N615" s="21"/>
      <c r="R615" s="21"/>
    </row>
    <row r="616" spans="1:18">
      <c r="A616" s="7" t="s">
        <v>84</v>
      </c>
      <c r="B616" t="s">
        <v>24</v>
      </c>
      <c r="C616" t="s">
        <v>4</v>
      </c>
      <c r="D616" t="s">
        <v>5</v>
      </c>
      <c r="E616" s="1">
        <v>3.00700949345616E-4</v>
      </c>
      <c r="F616" s="1">
        <v>1.4727453549031299E-2</v>
      </c>
      <c r="G616" s="1">
        <v>5.6662238220115104E-7</v>
      </c>
      <c r="H616" s="1">
        <v>3.76394366763819E-6</v>
      </c>
      <c r="I616" s="1">
        <v>3.0126757172781703E-4</v>
      </c>
      <c r="J616" s="50">
        <v>1.47312174926989E-2</v>
      </c>
      <c r="N616" s="21"/>
      <c r="R616" s="21"/>
    </row>
    <row r="617" spans="1:18">
      <c r="A617" s="7" t="s">
        <v>84</v>
      </c>
      <c r="B617" t="s">
        <v>24</v>
      </c>
      <c r="C617" t="s">
        <v>6</v>
      </c>
      <c r="D617" t="s">
        <v>7</v>
      </c>
      <c r="E617" s="1">
        <v>1.01742514484375E-4</v>
      </c>
      <c r="F617" s="1">
        <v>2.22132203563263E-4</v>
      </c>
      <c r="G617" s="1">
        <v>7.1776562163621395E-4</v>
      </c>
      <c r="H617" s="1">
        <v>1.5900729650687099E-3</v>
      </c>
      <c r="I617" s="1">
        <v>8.1950813612058902E-4</v>
      </c>
      <c r="J617" s="50">
        <v>1.81220516863197E-3</v>
      </c>
      <c r="N617" s="21"/>
      <c r="R617" s="21"/>
    </row>
    <row r="618" spans="1:18">
      <c r="A618" s="7" t="s">
        <v>84</v>
      </c>
      <c r="B618" t="s">
        <v>24</v>
      </c>
      <c r="C618" t="s">
        <v>8</v>
      </c>
      <c r="D618" t="s">
        <v>9</v>
      </c>
      <c r="E618" s="1">
        <v>0.178221307248041</v>
      </c>
      <c r="F618" s="1">
        <v>6.6078396571534304E-2</v>
      </c>
      <c r="G618" s="1">
        <v>9.6955905804179898E-2</v>
      </c>
      <c r="H618" s="1">
        <v>3.9409150766790003E-2</v>
      </c>
      <c r="I618" s="1">
        <v>0.27517721305222098</v>
      </c>
      <c r="J618" s="50">
        <v>0.10548754733832399</v>
      </c>
      <c r="N618" s="21"/>
      <c r="R618" s="21"/>
    </row>
    <row r="619" spans="1:18">
      <c r="A619" s="7" t="s">
        <v>84</v>
      </c>
      <c r="B619" t="s">
        <v>24</v>
      </c>
      <c r="C619" t="s">
        <v>10</v>
      </c>
      <c r="D619" t="s">
        <v>11</v>
      </c>
      <c r="E619" s="1">
        <v>5.1628694786477199E-2</v>
      </c>
      <c r="F619" s="1">
        <v>4.1795061174267699E-2</v>
      </c>
      <c r="G619" s="1">
        <v>0.123206738196092</v>
      </c>
      <c r="H619" s="1">
        <v>0.15540736183804901</v>
      </c>
      <c r="I619" s="1">
        <v>0.17483543298256901</v>
      </c>
      <c r="J619" s="50">
        <v>0.197202423012317</v>
      </c>
      <c r="N619" s="21"/>
      <c r="R619" s="21"/>
    </row>
    <row r="620" spans="1:18">
      <c r="A620" s="7" t="s">
        <v>84</v>
      </c>
      <c r="B620" t="s">
        <v>24</v>
      </c>
      <c r="C620" t="s">
        <v>12</v>
      </c>
      <c r="D620" t="s">
        <v>13</v>
      </c>
      <c r="E620" s="1">
        <v>0.77262704687525396</v>
      </c>
      <c r="F620" s="1">
        <v>0.119666703020962</v>
      </c>
      <c r="G620" s="1">
        <v>5.7687669231514797E-2</v>
      </c>
      <c r="H620" s="1">
        <v>1.03313047265819E-2</v>
      </c>
      <c r="I620" s="1">
        <v>0.83031471610676899</v>
      </c>
      <c r="J620" s="50">
        <v>0.129998007747544</v>
      </c>
      <c r="N620" s="21"/>
      <c r="R620" s="21"/>
    </row>
    <row r="621" spans="1:18">
      <c r="A621" s="7" t="s">
        <v>84</v>
      </c>
      <c r="B621" t="s">
        <v>24</v>
      </c>
      <c r="C621" t="s">
        <v>14</v>
      </c>
      <c r="D621" t="s">
        <v>15</v>
      </c>
      <c r="E621" s="1">
        <v>2.77854091994926E-2</v>
      </c>
      <c r="F621" s="1">
        <v>2.9965907906072099E-2</v>
      </c>
      <c r="G621" s="1">
        <v>3.8792862827789598E-2</v>
      </c>
      <c r="H621" s="1">
        <v>2.2762120180136101E-2</v>
      </c>
      <c r="I621" s="1">
        <v>6.6578272027282198E-2</v>
      </c>
      <c r="J621" s="50">
        <v>5.2728028086208197E-2</v>
      </c>
      <c r="N621" s="21"/>
      <c r="R621" s="21"/>
    </row>
    <row r="622" spans="1:18">
      <c r="A622" s="7" t="s">
        <v>84</v>
      </c>
      <c r="B622" t="s">
        <v>24</v>
      </c>
      <c r="C622" t="s">
        <v>16</v>
      </c>
      <c r="D622" t="s">
        <v>17</v>
      </c>
      <c r="E622" s="1">
        <v>0.99532939583324398</v>
      </c>
      <c r="F622" s="1">
        <v>0.120386182437057</v>
      </c>
      <c r="G622" s="1">
        <v>0.11383519127706</v>
      </c>
      <c r="H622" s="1">
        <v>1.8870620330881702E-2</v>
      </c>
      <c r="I622" s="1">
        <v>1.1091645871103</v>
      </c>
      <c r="J622" s="50">
        <v>0.139256802767938</v>
      </c>
      <c r="N622" s="21"/>
      <c r="R622" s="21"/>
    </row>
    <row r="623" spans="1:18">
      <c r="A623" s="7" t="s">
        <v>84</v>
      </c>
      <c r="B623" t="s">
        <v>24</v>
      </c>
      <c r="C623" t="s">
        <v>18</v>
      </c>
      <c r="D623" t="s">
        <v>19</v>
      </c>
      <c r="E623" s="1">
        <v>4.2040442019773199</v>
      </c>
      <c r="F623" s="1">
        <v>0.26253321316654199</v>
      </c>
      <c r="G623" s="1">
        <v>0.17283584711965899</v>
      </c>
      <c r="H623" s="1">
        <v>2.82491604321536E-2</v>
      </c>
      <c r="I623" s="1">
        <v>4.3768800490969797</v>
      </c>
      <c r="J623" s="50">
        <v>0.29078237359869602</v>
      </c>
      <c r="N623" s="21"/>
      <c r="R623" s="21"/>
    </row>
    <row r="624" spans="1:18">
      <c r="A624" s="7" t="s">
        <v>84</v>
      </c>
      <c r="B624" t="s">
        <v>24</v>
      </c>
      <c r="C624" t="s">
        <v>20</v>
      </c>
      <c r="D624" t="s">
        <v>21</v>
      </c>
      <c r="E624" s="1">
        <v>0.38720458823723197</v>
      </c>
      <c r="F624" s="1">
        <v>6.2040334365701499E-2</v>
      </c>
      <c r="G624" s="1">
        <v>2.0431084337336501E-2</v>
      </c>
      <c r="H624" s="1">
        <v>4.1278623003300503E-3</v>
      </c>
      <c r="I624" s="1">
        <v>0.40763567257456801</v>
      </c>
      <c r="J624" s="50">
        <v>6.6168196666031506E-2</v>
      </c>
      <c r="N624" s="21"/>
      <c r="R624" s="21"/>
    </row>
    <row r="625" spans="1:18">
      <c r="A625" s="7" t="s">
        <v>84</v>
      </c>
      <c r="B625" t="s">
        <v>24</v>
      </c>
      <c r="C625" t="s">
        <v>25</v>
      </c>
      <c r="D625" t="s">
        <v>26</v>
      </c>
      <c r="E625" s="1">
        <v>8.2092077998953093E-3</v>
      </c>
      <c r="F625" s="1">
        <v>5.7396653406129104E-4</v>
      </c>
      <c r="G625" s="1">
        <v>8.6014986217226197E-2</v>
      </c>
      <c r="H625" s="1">
        <v>3.7320324366496099E-2</v>
      </c>
      <c r="I625" s="1">
        <v>9.4224194017121496E-2</v>
      </c>
      <c r="J625" s="50">
        <v>3.7894290900557397E-2</v>
      </c>
      <c r="N625" s="21"/>
      <c r="R625" s="21"/>
    </row>
    <row r="626" spans="1:18">
      <c r="A626" s="7" t="s">
        <v>84</v>
      </c>
      <c r="B626" t="s">
        <v>24</v>
      </c>
      <c r="C626" t="s">
        <v>22</v>
      </c>
      <c r="D626" t="s">
        <v>23</v>
      </c>
      <c r="E626" s="1">
        <v>1.4513708206666101</v>
      </c>
      <c r="F626" s="1">
        <v>6.3413573839651696E-2</v>
      </c>
      <c r="G626" s="1">
        <v>1.0045868589200001E-2</v>
      </c>
      <c r="H626" s="1">
        <v>3.83950016881566E-4</v>
      </c>
      <c r="I626" s="1">
        <v>1.46141668925581</v>
      </c>
      <c r="J626" s="50">
        <v>6.3797523856533297E-2</v>
      </c>
      <c r="N626" s="21"/>
      <c r="R626" s="21"/>
    </row>
    <row r="627" spans="1:18">
      <c r="A627" s="7" t="s">
        <v>141</v>
      </c>
      <c r="B627" t="s">
        <v>24</v>
      </c>
      <c r="C627" t="s">
        <v>2</v>
      </c>
      <c r="D627" t="s">
        <v>3</v>
      </c>
      <c r="E627" s="1">
        <v>0.36063222791942801</v>
      </c>
      <c r="F627" s="1">
        <v>0.39024744983766602</v>
      </c>
      <c r="G627" s="1">
        <v>1.54062711519658</v>
      </c>
      <c r="H627" s="1">
        <v>1.4983760800267001</v>
      </c>
      <c r="I627" s="1">
        <v>1.9012593431160101</v>
      </c>
      <c r="J627" s="50">
        <v>1.8886235298643601</v>
      </c>
      <c r="N627" s="21"/>
      <c r="R627" s="21"/>
    </row>
    <row r="628" spans="1:18">
      <c r="A628" s="7" t="s">
        <v>141</v>
      </c>
      <c r="B628" t="s">
        <v>24</v>
      </c>
      <c r="C628" t="s">
        <v>4</v>
      </c>
      <c r="D628" t="s">
        <v>5</v>
      </c>
      <c r="E628" s="1">
        <v>2.4048629013477801E-3</v>
      </c>
      <c r="F628" s="1">
        <v>0.13372593224979601</v>
      </c>
      <c r="G628" s="1">
        <v>8.4763210739527295E-7</v>
      </c>
      <c r="H628" s="1">
        <v>2.7719866855330901E-6</v>
      </c>
      <c r="I628" s="1">
        <v>2.4057105334551799E-3</v>
      </c>
      <c r="J628" s="50">
        <v>0.133728704236482</v>
      </c>
      <c r="N628" s="21"/>
      <c r="R628" s="21"/>
    </row>
    <row r="629" spans="1:18">
      <c r="A629" s="7" t="s">
        <v>141</v>
      </c>
      <c r="B629" t="s">
        <v>24</v>
      </c>
      <c r="C629" t="s">
        <v>6</v>
      </c>
      <c r="D629" t="s">
        <v>7</v>
      </c>
      <c r="E629" s="1">
        <v>1.36322496574085E-3</v>
      </c>
      <c r="F629" s="1">
        <v>2.9502977933734899E-3</v>
      </c>
      <c r="G629" s="1">
        <v>0.60229541533685804</v>
      </c>
      <c r="H629" s="1">
        <v>1.33532417099542</v>
      </c>
      <c r="I629" s="1">
        <v>0.60365864030259897</v>
      </c>
      <c r="J629" s="50">
        <v>1.33827446878879</v>
      </c>
      <c r="N629" s="21"/>
      <c r="R629" s="21"/>
    </row>
    <row r="630" spans="1:18">
      <c r="A630" s="7" t="s">
        <v>141</v>
      </c>
      <c r="B630" t="s">
        <v>24</v>
      </c>
      <c r="C630" t="s">
        <v>8</v>
      </c>
      <c r="D630" t="s">
        <v>9</v>
      </c>
      <c r="E630" s="1">
        <v>0.87122588567755999</v>
      </c>
      <c r="F630" s="1">
        <v>0.323555873189735</v>
      </c>
      <c r="G630" s="1">
        <v>3.8830388088991699</v>
      </c>
      <c r="H630" s="1">
        <v>1.74134171639396</v>
      </c>
      <c r="I630" s="1">
        <v>4.7542646945767304</v>
      </c>
      <c r="J630" s="50">
        <v>2.0648975895836901</v>
      </c>
      <c r="N630" s="21"/>
      <c r="R630" s="21"/>
    </row>
    <row r="631" spans="1:18">
      <c r="A631" s="7" t="s">
        <v>141</v>
      </c>
      <c r="B631" t="s">
        <v>24</v>
      </c>
      <c r="C631" t="s">
        <v>10</v>
      </c>
      <c r="D631" t="s">
        <v>11</v>
      </c>
      <c r="E631" s="1">
        <v>0.22124602384031899</v>
      </c>
      <c r="F631" s="1">
        <v>0.24053306310817199</v>
      </c>
      <c r="G631" s="1">
        <v>1.7105094656114701</v>
      </c>
      <c r="H631" s="1">
        <v>3.2086165473844201</v>
      </c>
      <c r="I631" s="1">
        <v>1.9317554894517801</v>
      </c>
      <c r="J631" s="50">
        <v>3.4491496104925901</v>
      </c>
      <c r="N631" s="21"/>
      <c r="R631" s="21"/>
    </row>
    <row r="632" spans="1:18">
      <c r="A632" s="7" t="s">
        <v>141</v>
      </c>
      <c r="B632" t="s">
        <v>24</v>
      </c>
      <c r="C632" t="s">
        <v>12</v>
      </c>
      <c r="D632" t="s">
        <v>13</v>
      </c>
      <c r="E632" s="1">
        <v>1.64899436378052</v>
      </c>
      <c r="F632" s="1">
        <v>0.25083063178427201</v>
      </c>
      <c r="G632" s="1">
        <v>0.25223076316535398</v>
      </c>
      <c r="H632" s="1">
        <v>4.5197664765685097E-2</v>
      </c>
      <c r="I632" s="1">
        <v>1.90122512694587</v>
      </c>
      <c r="J632" s="50">
        <v>0.29602829654995699</v>
      </c>
      <c r="N632" s="21"/>
      <c r="R632" s="21"/>
    </row>
    <row r="633" spans="1:18">
      <c r="A633" s="7" t="s">
        <v>141</v>
      </c>
      <c r="B633" t="s">
        <v>24</v>
      </c>
      <c r="C633" t="s">
        <v>14</v>
      </c>
      <c r="D633" t="s">
        <v>15</v>
      </c>
      <c r="E633" s="1">
        <v>8.0875710053804506E-2</v>
      </c>
      <c r="F633" s="1">
        <v>8.60623454872292E-2</v>
      </c>
      <c r="G633" s="1">
        <v>0.35800951939213499</v>
      </c>
      <c r="H633" s="1">
        <v>0.20747115438553501</v>
      </c>
      <c r="I633" s="1">
        <v>0.43888522944593999</v>
      </c>
      <c r="J633" s="50">
        <v>0.293533499872764</v>
      </c>
      <c r="N633" s="21"/>
      <c r="R633" s="21"/>
    </row>
    <row r="634" spans="1:18">
      <c r="A634" s="7" t="s">
        <v>141</v>
      </c>
      <c r="B634" t="s">
        <v>24</v>
      </c>
      <c r="C634" t="s">
        <v>16</v>
      </c>
      <c r="D634" t="s">
        <v>17</v>
      </c>
      <c r="E634" s="1">
        <v>4.3981652582473201</v>
      </c>
      <c r="F634" s="1">
        <v>0.51266297993972598</v>
      </c>
      <c r="G634" s="1">
        <v>2.6014734897630101</v>
      </c>
      <c r="H634" s="1">
        <v>0.327645106960477</v>
      </c>
      <c r="I634" s="1">
        <v>6.9996387480103301</v>
      </c>
      <c r="J634" s="50">
        <v>0.84030808690020198</v>
      </c>
      <c r="N634" s="21"/>
      <c r="R634" s="21"/>
    </row>
    <row r="635" spans="1:18">
      <c r="A635" s="7" t="s">
        <v>141</v>
      </c>
      <c r="B635" t="s">
        <v>24</v>
      </c>
      <c r="C635" t="s">
        <v>18</v>
      </c>
      <c r="D635" t="s">
        <v>19</v>
      </c>
      <c r="E635" s="1">
        <v>16.8854141294469</v>
      </c>
      <c r="F635" s="1">
        <v>1.0365627091337499</v>
      </c>
      <c r="G635" s="1">
        <v>1.3600921322908299</v>
      </c>
      <c r="H635" s="1">
        <v>0.21640361255554599</v>
      </c>
      <c r="I635" s="1">
        <v>18.245506261737699</v>
      </c>
      <c r="J635" s="50">
        <v>1.2529663216892999</v>
      </c>
      <c r="N635" s="21"/>
      <c r="R635" s="21"/>
    </row>
    <row r="636" spans="1:18">
      <c r="A636" s="7" t="s">
        <v>141</v>
      </c>
      <c r="B636" t="s">
        <v>24</v>
      </c>
      <c r="C636" t="s">
        <v>20</v>
      </c>
      <c r="D636" t="s">
        <v>21</v>
      </c>
      <c r="E636" s="1">
        <v>1.8415602547218399</v>
      </c>
      <c r="F636" s="1">
        <v>0.29300558221168399</v>
      </c>
      <c r="G636" s="1">
        <v>0.63385699645947902</v>
      </c>
      <c r="H636" s="1">
        <v>0.127919963726321</v>
      </c>
      <c r="I636" s="1">
        <v>2.4754172511813199</v>
      </c>
      <c r="J636" s="50">
        <v>0.42092554593800502</v>
      </c>
      <c r="N636" s="21"/>
      <c r="R636" s="21"/>
    </row>
    <row r="637" spans="1:18">
      <c r="A637" s="7" t="s">
        <v>141</v>
      </c>
      <c r="B637" t="s">
        <v>24</v>
      </c>
      <c r="C637" t="s">
        <v>25</v>
      </c>
      <c r="D637" t="s">
        <v>26</v>
      </c>
      <c r="E637" s="1">
        <v>8.7810586693926607E-3</v>
      </c>
      <c r="F637" s="1">
        <v>6.1814164191026897E-4</v>
      </c>
      <c r="G637" s="1">
        <v>5.6845689186339303E-2</v>
      </c>
      <c r="H637" s="1">
        <v>2.34775361785079E-2</v>
      </c>
      <c r="I637" s="1">
        <v>6.5626747855731998E-2</v>
      </c>
      <c r="J637" s="50">
        <v>2.4095677820418201E-2</v>
      </c>
      <c r="N637" s="21"/>
      <c r="R637" s="21"/>
    </row>
    <row r="638" spans="1:18">
      <c r="A638" s="7" t="s">
        <v>141</v>
      </c>
      <c r="B638" t="s">
        <v>24</v>
      </c>
      <c r="C638" t="s">
        <v>22</v>
      </c>
      <c r="D638" t="s">
        <v>23</v>
      </c>
      <c r="E638" s="1">
        <v>8.7361509623655493</v>
      </c>
      <c r="F638" s="1">
        <v>0.37717034069808097</v>
      </c>
      <c r="G638" s="1">
        <v>1.5591154292215901</v>
      </c>
      <c r="H638" s="1">
        <v>5.6850278657655601E-2</v>
      </c>
      <c r="I638" s="1">
        <v>10.2952663915871</v>
      </c>
      <c r="J638" s="50">
        <v>0.43402061935573699</v>
      </c>
      <c r="N638" s="21"/>
      <c r="R638" s="21"/>
    </row>
    <row r="639" spans="1:18">
      <c r="A639" s="7" t="s">
        <v>142</v>
      </c>
      <c r="B639" t="s">
        <v>24</v>
      </c>
      <c r="C639" t="s">
        <v>2</v>
      </c>
      <c r="D639" t="s">
        <v>3</v>
      </c>
      <c r="E639" s="1">
        <v>0.95727838764176998</v>
      </c>
      <c r="F639" s="1">
        <v>1.12288498227052</v>
      </c>
      <c r="G639" s="1">
        <v>0.39053729297156797</v>
      </c>
      <c r="H639" s="1">
        <v>0.32346340061101297</v>
      </c>
      <c r="I639" s="1">
        <v>1.3478156806133399</v>
      </c>
      <c r="J639" s="50">
        <v>1.44634838288154</v>
      </c>
      <c r="N639" s="21"/>
      <c r="R639" s="21"/>
    </row>
    <row r="640" spans="1:18">
      <c r="A640" s="7" t="s">
        <v>142</v>
      </c>
      <c r="B640" t="s">
        <v>24</v>
      </c>
      <c r="C640" t="s">
        <v>4</v>
      </c>
      <c r="D640" t="s">
        <v>5</v>
      </c>
      <c r="E640" s="1">
        <v>3.3095219823758701E-3</v>
      </c>
      <c r="F640" s="1">
        <v>0.16016474394837199</v>
      </c>
      <c r="G640" s="1">
        <v>1.1685483981780801E-2</v>
      </c>
      <c r="H640" s="1">
        <v>6.2347000953770597E-2</v>
      </c>
      <c r="I640" s="1">
        <v>1.4995005964156699E-2</v>
      </c>
      <c r="J640" s="50">
        <v>0.22251174490214301</v>
      </c>
      <c r="N640" s="21"/>
      <c r="R640" s="21"/>
    </row>
    <row r="641" spans="1:18">
      <c r="A641" s="7" t="s">
        <v>142</v>
      </c>
      <c r="B641" t="s">
        <v>24</v>
      </c>
      <c r="C641" t="s">
        <v>6</v>
      </c>
      <c r="D641" t="s">
        <v>7</v>
      </c>
      <c r="E641" s="1">
        <v>2.4961246713289301E-3</v>
      </c>
      <c r="F641" s="1">
        <v>5.1731769595713597E-3</v>
      </c>
      <c r="G641" s="1">
        <v>0.22499386280591799</v>
      </c>
      <c r="H641" s="1">
        <v>0.40478349588110302</v>
      </c>
      <c r="I641" s="1">
        <v>0.227489987477247</v>
      </c>
      <c r="J641" s="50">
        <v>0.409956672840674</v>
      </c>
      <c r="N641" s="21"/>
      <c r="R641" s="21"/>
    </row>
    <row r="642" spans="1:18">
      <c r="A642" s="7" t="s">
        <v>142</v>
      </c>
      <c r="B642" t="s">
        <v>24</v>
      </c>
      <c r="C642" t="s">
        <v>8</v>
      </c>
      <c r="D642" t="s">
        <v>9</v>
      </c>
      <c r="E642" s="1">
        <v>1.5689388585123101</v>
      </c>
      <c r="F642" s="1">
        <v>0.58405791817401398</v>
      </c>
      <c r="G642" s="1">
        <v>1.1558103650026601</v>
      </c>
      <c r="H642" s="1">
        <v>0.52277669802145998</v>
      </c>
      <c r="I642" s="1">
        <v>2.7247492235149702</v>
      </c>
      <c r="J642" s="50">
        <v>1.1068346161954701</v>
      </c>
      <c r="N642" s="21"/>
      <c r="R642" s="21"/>
    </row>
    <row r="643" spans="1:18">
      <c r="A643" s="7" t="s">
        <v>142</v>
      </c>
      <c r="B643" t="s">
        <v>24</v>
      </c>
      <c r="C643" t="s">
        <v>10</v>
      </c>
      <c r="D643" t="s">
        <v>11</v>
      </c>
      <c r="E643" s="1">
        <v>0.40967212017007998</v>
      </c>
      <c r="F643" s="1">
        <v>0.264860645595837</v>
      </c>
      <c r="G643" s="1">
        <v>0.63622797524718999</v>
      </c>
      <c r="H643" s="1">
        <v>0.55914729944420005</v>
      </c>
      <c r="I643" s="1">
        <v>1.0459000954172699</v>
      </c>
      <c r="J643" s="50">
        <v>0.82400794504003605</v>
      </c>
      <c r="N643" s="21"/>
      <c r="R643" s="21"/>
    </row>
    <row r="644" spans="1:18">
      <c r="A644" s="7" t="s">
        <v>142</v>
      </c>
      <c r="B644" t="s">
        <v>24</v>
      </c>
      <c r="C644" t="s">
        <v>12</v>
      </c>
      <c r="D644" t="s">
        <v>13</v>
      </c>
      <c r="E644" s="1">
        <v>5.2315069657599498</v>
      </c>
      <c r="F644" s="1">
        <v>0.78332919572294402</v>
      </c>
      <c r="G644" s="1">
        <v>0.76382298112837799</v>
      </c>
      <c r="H644" s="1">
        <v>0.13770286969824699</v>
      </c>
      <c r="I644" s="1">
        <v>5.9953299468883197</v>
      </c>
      <c r="J644" s="50">
        <v>0.92103206542119098</v>
      </c>
      <c r="N644" s="21"/>
      <c r="R644" s="21"/>
    </row>
    <row r="645" spans="1:18">
      <c r="A645" s="7" t="s">
        <v>142</v>
      </c>
      <c r="B645" t="s">
        <v>24</v>
      </c>
      <c r="C645" t="s">
        <v>14</v>
      </c>
      <c r="D645" t="s">
        <v>15</v>
      </c>
      <c r="E645" s="1">
        <v>0.219585631785226</v>
      </c>
      <c r="F645" s="1">
        <v>0.23881636313988899</v>
      </c>
      <c r="G645" s="1">
        <v>0.56101278351740902</v>
      </c>
      <c r="H645" s="1">
        <v>0.33044039721864998</v>
      </c>
      <c r="I645" s="1">
        <v>0.78059841530263496</v>
      </c>
      <c r="J645" s="50">
        <v>0.56925676035853801</v>
      </c>
      <c r="N645" s="21"/>
      <c r="R645" s="21"/>
    </row>
    <row r="646" spans="1:18">
      <c r="A646" s="7" t="s">
        <v>142</v>
      </c>
      <c r="B646" t="s">
        <v>24</v>
      </c>
      <c r="C646" t="s">
        <v>16</v>
      </c>
      <c r="D646" t="s">
        <v>17</v>
      </c>
      <c r="E646" s="1">
        <v>21.366086366930698</v>
      </c>
      <c r="F646" s="1">
        <v>2.3011918380321199</v>
      </c>
      <c r="G646" s="1">
        <v>4.5469505095411202</v>
      </c>
      <c r="H646" s="1">
        <v>0.54376811264817804</v>
      </c>
      <c r="I646" s="1">
        <v>25.9130368764718</v>
      </c>
      <c r="J646" s="50">
        <v>2.8449599506803001</v>
      </c>
      <c r="N646" s="21"/>
      <c r="R646" s="21"/>
    </row>
    <row r="647" spans="1:18">
      <c r="A647" s="7" t="s">
        <v>142</v>
      </c>
      <c r="B647" t="s">
        <v>24</v>
      </c>
      <c r="C647" t="s">
        <v>18</v>
      </c>
      <c r="D647" t="s">
        <v>19</v>
      </c>
      <c r="E647" s="1">
        <v>46.258876211445497</v>
      </c>
      <c r="F647" s="1">
        <v>2.87827979759293</v>
      </c>
      <c r="G647" s="1">
        <v>3.9002316918397102</v>
      </c>
      <c r="H647" s="1">
        <v>0.62466940583724995</v>
      </c>
      <c r="I647" s="1">
        <v>50.159107903285197</v>
      </c>
      <c r="J647" s="50">
        <v>3.5029492034301799</v>
      </c>
      <c r="N647" s="21"/>
      <c r="R647" s="21"/>
    </row>
    <row r="648" spans="1:18">
      <c r="A648" s="7" t="s">
        <v>142</v>
      </c>
      <c r="B648" t="s">
        <v>24</v>
      </c>
      <c r="C648" t="s">
        <v>20</v>
      </c>
      <c r="D648" t="s">
        <v>21</v>
      </c>
      <c r="E648" s="1">
        <v>4.1328919998821103</v>
      </c>
      <c r="F648" s="1">
        <v>0.65562149803413905</v>
      </c>
      <c r="G648" s="1">
        <v>0.31583834617624501</v>
      </c>
      <c r="H648" s="1">
        <v>6.3643248779791897E-2</v>
      </c>
      <c r="I648" s="1">
        <v>4.44873034605836</v>
      </c>
      <c r="J648" s="50">
        <v>0.71926474681393104</v>
      </c>
      <c r="N648" s="21"/>
      <c r="R648" s="21"/>
    </row>
    <row r="649" spans="1:18">
      <c r="A649" s="7" t="s">
        <v>142</v>
      </c>
      <c r="B649" t="s">
        <v>24</v>
      </c>
      <c r="C649" t="s">
        <v>25</v>
      </c>
      <c r="D649" t="s">
        <v>26</v>
      </c>
      <c r="E649" s="1">
        <v>4.31680868720127E-2</v>
      </c>
      <c r="F649" s="1">
        <v>3.1875475574110299E-3</v>
      </c>
      <c r="G649" s="1">
        <v>0.39638310991476799</v>
      </c>
      <c r="H649" s="1">
        <v>0.169563839733574</v>
      </c>
      <c r="I649" s="1">
        <v>0.43955119678678001</v>
      </c>
      <c r="J649" s="50">
        <v>0.17275138729098499</v>
      </c>
      <c r="N649" s="21"/>
      <c r="R649" s="21"/>
    </row>
    <row r="650" spans="1:18">
      <c r="A650" s="7" t="s">
        <v>142</v>
      </c>
      <c r="B650" t="s">
        <v>24</v>
      </c>
      <c r="C650" t="s">
        <v>22</v>
      </c>
      <c r="D650" t="s">
        <v>23</v>
      </c>
      <c r="E650" s="1">
        <v>17.696825763366</v>
      </c>
      <c r="F650" s="1">
        <v>0.75972066203323096</v>
      </c>
      <c r="G650" s="1">
        <v>1.4886614264617299</v>
      </c>
      <c r="H650" s="1">
        <v>5.4669745416380797E-2</v>
      </c>
      <c r="I650" s="1">
        <v>19.1854871898277</v>
      </c>
      <c r="J650" s="50">
        <v>0.814390407449612</v>
      </c>
      <c r="N650" s="21"/>
      <c r="R650" s="21"/>
    </row>
    <row r="651" spans="1:18">
      <c r="A651" s="7" t="s">
        <v>143</v>
      </c>
      <c r="B651" t="s">
        <v>24</v>
      </c>
      <c r="C651" t="s">
        <v>2</v>
      </c>
      <c r="D651" t="s">
        <v>3</v>
      </c>
      <c r="E651" s="1">
        <v>0.35356003479351999</v>
      </c>
      <c r="F651" s="1">
        <v>0.38656592044301202</v>
      </c>
      <c r="G651" s="1">
        <v>0.72670812186608802</v>
      </c>
      <c r="H651" s="1">
        <v>0.56087838345129803</v>
      </c>
      <c r="I651" s="1">
        <v>1.08026815665961</v>
      </c>
      <c r="J651" s="50">
        <v>0.94744430389431</v>
      </c>
      <c r="N651" s="21"/>
      <c r="R651" s="21"/>
    </row>
    <row r="652" spans="1:18">
      <c r="A652" s="7" t="s">
        <v>143</v>
      </c>
      <c r="B652" t="s">
        <v>24</v>
      </c>
      <c r="C652" t="s">
        <v>4</v>
      </c>
      <c r="D652" t="s">
        <v>5</v>
      </c>
      <c r="E652" s="1">
        <v>1.9120073328336199E-3</v>
      </c>
      <c r="F652" s="1">
        <v>0.110024221773401</v>
      </c>
      <c r="G652" s="1">
        <v>5.1635309797627704E-3</v>
      </c>
      <c r="H652" s="1">
        <v>2.7779027127127699E-2</v>
      </c>
      <c r="I652" s="1">
        <v>7.0755383125963899E-3</v>
      </c>
      <c r="J652" s="50">
        <v>0.137803248900529</v>
      </c>
      <c r="N652" s="21"/>
      <c r="R652" s="21"/>
    </row>
    <row r="653" spans="1:18">
      <c r="A653" s="7" t="s">
        <v>143</v>
      </c>
      <c r="B653" t="s">
        <v>24</v>
      </c>
      <c r="C653" t="s">
        <v>6</v>
      </c>
      <c r="D653" t="s">
        <v>7</v>
      </c>
      <c r="E653" s="1">
        <v>3.1535052839603802E-4</v>
      </c>
      <c r="F653" s="1">
        <v>6.96904740366165E-4</v>
      </c>
      <c r="G653" s="1">
        <v>1.7780888043786699E-3</v>
      </c>
      <c r="H653" s="1">
        <v>3.9436477199437598E-3</v>
      </c>
      <c r="I653" s="1">
        <v>2.09343933277471E-3</v>
      </c>
      <c r="J653" s="50">
        <v>4.6405524603099204E-3</v>
      </c>
      <c r="N653" s="21"/>
      <c r="R653" s="21"/>
    </row>
    <row r="654" spans="1:18">
      <c r="A654" s="7" t="s">
        <v>143</v>
      </c>
      <c r="B654" t="s">
        <v>24</v>
      </c>
      <c r="C654" t="s">
        <v>8</v>
      </c>
      <c r="D654" t="s">
        <v>9</v>
      </c>
      <c r="E654" s="1">
        <v>1.16305072824665</v>
      </c>
      <c r="F654" s="1">
        <v>0.43115560169915301</v>
      </c>
      <c r="G654" s="1">
        <v>2.1513317942732302</v>
      </c>
      <c r="H654" s="1">
        <v>0.99488817261083196</v>
      </c>
      <c r="I654" s="1">
        <v>3.31438252251988</v>
      </c>
      <c r="J654" s="50">
        <v>1.4260437743099901</v>
      </c>
      <c r="N654" s="21"/>
      <c r="R654" s="21"/>
    </row>
    <row r="655" spans="1:18">
      <c r="A655" s="7" t="s">
        <v>143</v>
      </c>
      <c r="B655" t="s">
        <v>24</v>
      </c>
      <c r="C655" t="s">
        <v>10</v>
      </c>
      <c r="D655" t="s">
        <v>11</v>
      </c>
      <c r="E655" s="1">
        <v>0.21206112615754399</v>
      </c>
      <c r="F655" s="1">
        <v>0.19876904038627</v>
      </c>
      <c r="G655" s="1">
        <v>1.43866006220211</v>
      </c>
      <c r="H655" s="1">
        <v>1.35574271447871</v>
      </c>
      <c r="I655" s="1">
        <v>1.65072118835966</v>
      </c>
      <c r="J655" s="50">
        <v>1.5545117548649801</v>
      </c>
      <c r="N655" s="21"/>
      <c r="R655" s="21"/>
    </row>
    <row r="656" spans="1:18">
      <c r="A656" s="7" t="s">
        <v>143</v>
      </c>
      <c r="B656" t="s">
        <v>24</v>
      </c>
      <c r="C656" t="s">
        <v>12</v>
      </c>
      <c r="D656" t="s">
        <v>13</v>
      </c>
      <c r="E656" s="1">
        <v>2.8857537743478798</v>
      </c>
      <c r="F656" s="1">
        <v>0.448382290386802</v>
      </c>
      <c r="G656" s="1">
        <v>1.0058205299410401</v>
      </c>
      <c r="H656" s="1">
        <v>0.17760403953937301</v>
      </c>
      <c r="I656" s="1">
        <v>3.8915743042889201</v>
      </c>
      <c r="J656" s="50">
        <v>0.62598632992617498</v>
      </c>
      <c r="N656" s="21"/>
      <c r="R656" s="21"/>
    </row>
    <row r="657" spans="1:18">
      <c r="A657" s="7" t="s">
        <v>143</v>
      </c>
      <c r="B657" t="s">
        <v>24</v>
      </c>
      <c r="C657" t="s">
        <v>14</v>
      </c>
      <c r="D657" t="s">
        <v>15</v>
      </c>
      <c r="E657" s="1">
        <v>0.139675702005783</v>
      </c>
      <c r="F657" s="1">
        <v>0.145218451210017</v>
      </c>
      <c r="G657" s="1">
        <v>0.41086449241901701</v>
      </c>
      <c r="H657" s="1">
        <v>0.23917888687243299</v>
      </c>
      <c r="I657" s="1">
        <v>0.55054019442479996</v>
      </c>
      <c r="J657" s="50">
        <v>0.38439733808245002</v>
      </c>
      <c r="N657" s="21"/>
      <c r="R657" s="21"/>
    </row>
    <row r="658" spans="1:18">
      <c r="A658" s="7" t="s">
        <v>143</v>
      </c>
      <c r="B658" t="s">
        <v>24</v>
      </c>
      <c r="C658" t="s">
        <v>16</v>
      </c>
      <c r="D658" t="s">
        <v>17</v>
      </c>
      <c r="E658" s="1">
        <v>9.5134481956621304</v>
      </c>
      <c r="F658" s="1">
        <v>1.2239094083938</v>
      </c>
      <c r="G658" s="1">
        <v>9.8006632234879998</v>
      </c>
      <c r="H658" s="1">
        <v>1.3054791723497701</v>
      </c>
      <c r="I658" s="1">
        <v>19.314111419150102</v>
      </c>
      <c r="J658" s="50">
        <v>2.5293885807435701</v>
      </c>
      <c r="N658" s="21"/>
      <c r="R658" s="21"/>
    </row>
    <row r="659" spans="1:18">
      <c r="A659" s="7" t="s">
        <v>143</v>
      </c>
      <c r="B659" t="s">
        <v>24</v>
      </c>
      <c r="C659" t="s">
        <v>18</v>
      </c>
      <c r="D659" t="s">
        <v>19</v>
      </c>
      <c r="E659" s="1">
        <v>35.195236596870302</v>
      </c>
      <c r="F659" s="1">
        <v>2.1631945440527001</v>
      </c>
      <c r="G659" s="1">
        <v>13.873636017491799</v>
      </c>
      <c r="H659" s="1">
        <v>2.2362724945439001</v>
      </c>
      <c r="I659" s="1">
        <v>49.0688726143621</v>
      </c>
      <c r="J659" s="50">
        <v>4.3994670385966002</v>
      </c>
      <c r="N659" s="21"/>
      <c r="R659" s="21"/>
    </row>
    <row r="660" spans="1:18">
      <c r="A660" s="7" t="s">
        <v>143</v>
      </c>
      <c r="B660" t="s">
        <v>24</v>
      </c>
      <c r="C660" t="s">
        <v>20</v>
      </c>
      <c r="D660" t="s">
        <v>21</v>
      </c>
      <c r="E660" s="1">
        <v>1.9043806247458801</v>
      </c>
      <c r="F660" s="1">
        <v>0.30254954479481</v>
      </c>
      <c r="G660" s="1">
        <v>1.2166416511139</v>
      </c>
      <c r="H660" s="1">
        <v>0.24545334047747699</v>
      </c>
      <c r="I660" s="1">
        <v>3.1210222758597799</v>
      </c>
      <c r="J660" s="50">
        <v>0.54800288527228702</v>
      </c>
      <c r="N660" s="21"/>
      <c r="R660" s="21"/>
    </row>
    <row r="661" spans="1:18">
      <c r="A661" s="7" t="s">
        <v>143</v>
      </c>
      <c r="B661" t="s">
        <v>24</v>
      </c>
      <c r="C661" t="s">
        <v>25</v>
      </c>
      <c r="D661" t="s">
        <v>26</v>
      </c>
      <c r="E661" s="1">
        <v>2.0258485940824801E-3</v>
      </c>
      <c r="F661" s="1">
        <v>1.4654303921380699E-4</v>
      </c>
      <c r="G661" s="1">
        <v>7.8259152122547703E-3</v>
      </c>
      <c r="H661" s="1">
        <v>3.3307047760561099E-3</v>
      </c>
      <c r="I661" s="1">
        <v>9.8517638063372499E-3</v>
      </c>
      <c r="J661" s="50">
        <v>3.4772478152699199E-3</v>
      </c>
      <c r="N661" s="21"/>
      <c r="R661" s="21"/>
    </row>
    <row r="662" spans="1:18">
      <c r="A662" s="7" t="s">
        <v>143</v>
      </c>
      <c r="B662" t="s">
        <v>24</v>
      </c>
      <c r="C662" t="s">
        <v>22</v>
      </c>
      <c r="D662" t="s">
        <v>23</v>
      </c>
      <c r="E662" s="1">
        <v>32.878919996544198</v>
      </c>
      <c r="F662" s="1">
        <v>1.4230758007283799</v>
      </c>
      <c r="G662" s="1">
        <v>3.7964338961801398</v>
      </c>
      <c r="H662" s="1">
        <v>0.13782282761692199</v>
      </c>
      <c r="I662" s="1">
        <v>36.675353892724303</v>
      </c>
      <c r="J662" s="50">
        <v>1.5608986283452999</v>
      </c>
      <c r="N662" s="21"/>
      <c r="R662" s="21"/>
    </row>
    <row r="663" spans="1:18">
      <c r="A663" s="7" t="s">
        <v>144</v>
      </c>
      <c r="B663" t="s">
        <v>24</v>
      </c>
      <c r="C663" t="s">
        <v>2</v>
      </c>
      <c r="D663" t="s">
        <v>3</v>
      </c>
      <c r="E663" s="1">
        <v>0.69601868441181702</v>
      </c>
      <c r="F663" s="1">
        <v>0.80684483487025105</v>
      </c>
      <c r="G663" s="1">
        <v>0.95555405877816801</v>
      </c>
      <c r="H663" s="1">
        <v>1.2337678499456901</v>
      </c>
      <c r="I663" s="1">
        <v>1.65157274318999</v>
      </c>
      <c r="J663" s="50">
        <v>2.0406126848159398</v>
      </c>
      <c r="N663" s="21"/>
      <c r="R663" s="21"/>
    </row>
    <row r="664" spans="1:18">
      <c r="A664" s="7" t="s">
        <v>144</v>
      </c>
      <c r="B664" t="s">
        <v>24</v>
      </c>
      <c r="C664" t="s">
        <v>4</v>
      </c>
      <c r="D664" t="s">
        <v>5</v>
      </c>
      <c r="E664" s="1">
        <v>3.5964212748915E-3</v>
      </c>
      <c r="F664" s="1">
        <v>0.15931229794693699</v>
      </c>
      <c r="G664" s="1">
        <v>5.8177470726069403E-3</v>
      </c>
      <c r="H664" s="1">
        <v>0.10515860243262901</v>
      </c>
      <c r="I664" s="1">
        <v>9.4141683474984403E-3</v>
      </c>
      <c r="J664" s="50">
        <v>0.264470900379566</v>
      </c>
      <c r="N664" s="21"/>
      <c r="R664" s="21"/>
    </row>
    <row r="665" spans="1:18">
      <c r="A665" s="7" t="s">
        <v>144</v>
      </c>
      <c r="B665" t="s">
        <v>24</v>
      </c>
      <c r="C665" t="s">
        <v>6</v>
      </c>
      <c r="D665" t="s">
        <v>7</v>
      </c>
      <c r="E665" s="1">
        <v>7.8598415041160694E-3</v>
      </c>
      <c r="F665" s="1">
        <v>1.6872653249112898E-2</v>
      </c>
      <c r="G665" s="1">
        <v>3.5540670278336801</v>
      </c>
      <c r="H665" s="1">
        <v>7.8784908225517096</v>
      </c>
      <c r="I665" s="1">
        <v>3.5619268693378001</v>
      </c>
      <c r="J665" s="50">
        <v>7.8953634758008198</v>
      </c>
      <c r="N665" s="21"/>
      <c r="R665" s="21"/>
    </row>
    <row r="666" spans="1:18">
      <c r="A666" s="7" t="s">
        <v>144</v>
      </c>
      <c r="B666" t="s">
        <v>24</v>
      </c>
      <c r="C666" t="s">
        <v>8</v>
      </c>
      <c r="D666" t="s">
        <v>9</v>
      </c>
      <c r="E666" s="1">
        <v>2.15215033509027</v>
      </c>
      <c r="F666" s="1">
        <v>0.79716990251898601</v>
      </c>
      <c r="G666" s="1">
        <v>4.1962744965725198</v>
      </c>
      <c r="H666" s="1">
        <v>1.8994091964916</v>
      </c>
      <c r="I666" s="1">
        <v>6.3484248316627898</v>
      </c>
      <c r="J666" s="50">
        <v>2.6965790990105898</v>
      </c>
      <c r="N666" s="21"/>
      <c r="R666" s="21"/>
    </row>
    <row r="667" spans="1:18">
      <c r="A667" s="7" t="s">
        <v>144</v>
      </c>
      <c r="B667" t="s">
        <v>24</v>
      </c>
      <c r="C667" t="s">
        <v>10</v>
      </c>
      <c r="D667" t="s">
        <v>11</v>
      </c>
      <c r="E667" s="1">
        <v>0.44694917498432402</v>
      </c>
      <c r="F667" s="1">
        <v>0.34689934298723901</v>
      </c>
      <c r="G667" s="1">
        <v>2.0043662860139002</v>
      </c>
      <c r="H667" s="1">
        <v>1.56101160634513</v>
      </c>
      <c r="I667" s="1">
        <v>2.4513154609982202</v>
      </c>
      <c r="J667" s="50">
        <v>1.90791094933237</v>
      </c>
      <c r="N667" s="21"/>
      <c r="R667" s="21"/>
    </row>
    <row r="668" spans="1:18">
      <c r="A668" s="7" t="s">
        <v>144</v>
      </c>
      <c r="B668" t="s">
        <v>24</v>
      </c>
      <c r="C668" t="s">
        <v>12</v>
      </c>
      <c r="D668" t="s">
        <v>13</v>
      </c>
      <c r="E668" s="1">
        <v>5.8873996126108201</v>
      </c>
      <c r="F668" s="1">
        <v>0.91429793205530696</v>
      </c>
      <c r="G668" s="1">
        <v>0.78145145203634203</v>
      </c>
      <c r="H668" s="1">
        <v>0.13901660518624101</v>
      </c>
      <c r="I668" s="1">
        <v>6.6688510646471597</v>
      </c>
      <c r="J668" s="50">
        <v>1.05331453724155</v>
      </c>
      <c r="N668" s="21"/>
      <c r="R668" s="21"/>
    </row>
    <row r="669" spans="1:18">
      <c r="A669" s="7" t="s">
        <v>144</v>
      </c>
      <c r="B669" t="s">
        <v>24</v>
      </c>
      <c r="C669" t="s">
        <v>14</v>
      </c>
      <c r="D669" t="s">
        <v>15</v>
      </c>
      <c r="E669" s="1">
        <v>0.21924921491544699</v>
      </c>
      <c r="F669" s="1">
        <v>0.23187111993787399</v>
      </c>
      <c r="G669" s="1">
        <v>0.82684639397420501</v>
      </c>
      <c r="H669" s="1">
        <v>0.482463347565534</v>
      </c>
      <c r="I669" s="1">
        <v>1.04609560888965</v>
      </c>
      <c r="J669" s="50">
        <v>0.71433446750340801</v>
      </c>
      <c r="N669" s="21"/>
      <c r="R669" s="21"/>
    </row>
    <row r="670" spans="1:18">
      <c r="A670" s="7" t="s">
        <v>144</v>
      </c>
      <c r="B670" t="s">
        <v>24</v>
      </c>
      <c r="C670" t="s">
        <v>16</v>
      </c>
      <c r="D670" t="s">
        <v>17</v>
      </c>
      <c r="E670" s="1">
        <v>13.882825089094201</v>
      </c>
      <c r="F670" s="1">
        <v>1.67174883631293</v>
      </c>
      <c r="G670" s="1">
        <v>7.5373814896501896</v>
      </c>
      <c r="H670" s="1">
        <v>1.0463483787041801</v>
      </c>
      <c r="I670" s="1">
        <v>21.420206578744398</v>
      </c>
      <c r="J670" s="50">
        <v>2.7180972150170999</v>
      </c>
      <c r="N670" s="21"/>
      <c r="R670" s="21"/>
    </row>
    <row r="671" spans="1:18">
      <c r="A671" s="7" t="s">
        <v>144</v>
      </c>
      <c r="B671" t="s">
        <v>24</v>
      </c>
      <c r="C671" t="s">
        <v>18</v>
      </c>
      <c r="D671" t="s">
        <v>19</v>
      </c>
      <c r="E671" s="1">
        <v>67.489905613037905</v>
      </c>
      <c r="F671" s="1">
        <v>4.1851830377278603</v>
      </c>
      <c r="G671" s="1">
        <v>19.789229940977499</v>
      </c>
      <c r="H671" s="1">
        <v>3.24051918363193</v>
      </c>
      <c r="I671" s="1">
        <v>87.279135554015397</v>
      </c>
      <c r="J671" s="50">
        <v>7.4257022213597903</v>
      </c>
      <c r="N671" s="21"/>
      <c r="R671" s="21"/>
    </row>
    <row r="672" spans="1:18">
      <c r="A672" s="7" t="s">
        <v>144</v>
      </c>
      <c r="B672" t="s">
        <v>24</v>
      </c>
      <c r="C672" t="s">
        <v>20</v>
      </c>
      <c r="D672" t="s">
        <v>21</v>
      </c>
      <c r="E672" s="1">
        <v>4.0662751391754899</v>
      </c>
      <c r="F672" s="1">
        <v>0.64819269086395004</v>
      </c>
      <c r="G672" s="1">
        <v>0.55148714510958396</v>
      </c>
      <c r="H672" s="1">
        <v>0.11133659531322999</v>
      </c>
      <c r="I672" s="1">
        <v>4.6177622842850701</v>
      </c>
      <c r="J672" s="50">
        <v>0.75952928617717996</v>
      </c>
      <c r="N672" s="21"/>
      <c r="R672" s="21"/>
    </row>
    <row r="673" spans="1:18">
      <c r="A673" s="7" t="s">
        <v>144</v>
      </c>
      <c r="B673" t="s">
        <v>24</v>
      </c>
      <c r="C673" t="s">
        <v>25</v>
      </c>
      <c r="D673" t="s">
        <v>26</v>
      </c>
      <c r="E673" s="1">
        <v>9.4702085420907706E-3</v>
      </c>
      <c r="F673" s="1">
        <v>6.7417401412585396E-4</v>
      </c>
      <c r="G673" s="1">
        <v>4.7322739540964602E-2</v>
      </c>
      <c r="H673" s="1">
        <v>1.9799493091449301E-2</v>
      </c>
      <c r="I673" s="1">
        <v>5.6792948083055399E-2</v>
      </c>
      <c r="J673" s="50">
        <v>2.0473667105575102E-2</v>
      </c>
      <c r="N673" s="21"/>
      <c r="R673" s="21"/>
    </row>
    <row r="674" spans="1:18">
      <c r="A674" s="7" t="s">
        <v>144</v>
      </c>
      <c r="B674" t="s">
        <v>24</v>
      </c>
      <c r="C674" t="s">
        <v>22</v>
      </c>
      <c r="D674" t="s">
        <v>23</v>
      </c>
      <c r="E674" s="1">
        <v>57.4019229286382</v>
      </c>
      <c r="F674" s="1">
        <v>2.5012521553273301</v>
      </c>
      <c r="G674" s="1">
        <v>9.4249062841996398</v>
      </c>
      <c r="H674" s="1">
        <v>0.34885826950372401</v>
      </c>
      <c r="I674" s="1">
        <v>66.826829212837794</v>
      </c>
      <c r="J674" s="50">
        <v>2.8501104248310498</v>
      </c>
      <c r="N674" s="21"/>
      <c r="R674" s="21"/>
    </row>
    <row r="675" spans="1:18">
      <c r="A675" s="7" t="s">
        <v>145</v>
      </c>
      <c r="B675" t="s">
        <v>24</v>
      </c>
      <c r="C675" t="s">
        <v>2</v>
      </c>
      <c r="D675" t="s">
        <v>3</v>
      </c>
      <c r="E675" s="1">
        <v>0.24671657965185501</v>
      </c>
      <c r="F675" s="1">
        <v>0.288657368092472</v>
      </c>
      <c r="G675" s="1">
        <v>1.11214671082417</v>
      </c>
      <c r="H675" s="1">
        <v>0.95610045305221403</v>
      </c>
      <c r="I675" s="1">
        <v>1.3588632904760301</v>
      </c>
      <c r="J675" s="50">
        <v>1.2447578211446899</v>
      </c>
      <c r="N675" s="21"/>
      <c r="R675" s="21"/>
    </row>
    <row r="676" spans="1:18">
      <c r="A676" s="7" t="s">
        <v>145</v>
      </c>
      <c r="B676" t="s">
        <v>24</v>
      </c>
      <c r="C676" t="s">
        <v>4</v>
      </c>
      <c r="D676" t="s">
        <v>5</v>
      </c>
      <c r="E676" s="1">
        <v>2.7439935752961902E-4</v>
      </c>
      <c r="F676" s="1">
        <v>1.0196420669598499E-2</v>
      </c>
      <c r="G676" s="1">
        <v>1.09750389753831E-8</v>
      </c>
      <c r="H676" s="1">
        <v>2.52490929016978E-8</v>
      </c>
      <c r="I676" s="1">
        <v>2.7441033256859403E-4</v>
      </c>
      <c r="J676" s="50">
        <v>1.0196445918691399E-2</v>
      </c>
      <c r="N676" s="21"/>
      <c r="R676" s="21"/>
    </row>
    <row r="677" spans="1:18">
      <c r="A677" s="7" t="s">
        <v>145</v>
      </c>
      <c r="B677" t="s">
        <v>24</v>
      </c>
      <c r="C677" t="s">
        <v>6</v>
      </c>
      <c r="D677" t="s">
        <v>7</v>
      </c>
      <c r="E677" s="1">
        <v>3.5332889586057499E-4</v>
      </c>
      <c r="F677" s="1">
        <v>7.5414684028958599E-4</v>
      </c>
      <c r="G677" s="1">
        <v>4.6234629560566697E-3</v>
      </c>
      <c r="H677" s="1">
        <v>1.02289440860242E-2</v>
      </c>
      <c r="I677" s="1">
        <v>4.9767918519172403E-3</v>
      </c>
      <c r="J677" s="50">
        <v>1.0983090926313799E-2</v>
      </c>
      <c r="N677" s="21"/>
      <c r="R677" s="21"/>
    </row>
    <row r="678" spans="1:18">
      <c r="A678" s="7" t="s">
        <v>145</v>
      </c>
      <c r="B678" t="s">
        <v>24</v>
      </c>
      <c r="C678" t="s">
        <v>8</v>
      </c>
      <c r="D678" t="s">
        <v>9</v>
      </c>
      <c r="E678" s="1">
        <v>0.22939712678555799</v>
      </c>
      <c r="F678" s="1">
        <v>8.4285925610455004E-2</v>
      </c>
      <c r="G678" s="1">
        <v>5.8330985188055198E-2</v>
      </c>
      <c r="H678" s="1">
        <v>2.5108542443549001E-2</v>
      </c>
      <c r="I678" s="1">
        <v>0.28772811197361298</v>
      </c>
      <c r="J678" s="50">
        <v>0.109394468054004</v>
      </c>
      <c r="N678" s="21"/>
      <c r="R678" s="21"/>
    </row>
    <row r="679" spans="1:18">
      <c r="A679" s="7" t="s">
        <v>145</v>
      </c>
      <c r="B679" t="s">
        <v>24</v>
      </c>
      <c r="C679" t="s">
        <v>10</v>
      </c>
      <c r="D679" t="s">
        <v>11</v>
      </c>
      <c r="E679" s="1">
        <v>9.2516456221562404E-2</v>
      </c>
      <c r="F679" s="1">
        <v>6.6096665960522299E-2</v>
      </c>
      <c r="G679" s="1">
        <v>0.25504059208020702</v>
      </c>
      <c r="H679" s="1">
        <v>0.202410837720959</v>
      </c>
      <c r="I679" s="1">
        <v>0.34755704830176898</v>
      </c>
      <c r="J679" s="50">
        <v>0.26850750368148102</v>
      </c>
      <c r="N679" s="21"/>
      <c r="R679" s="21"/>
    </row>
    <row r="680" spans="1:18">
      <c r="A680" s="7" t="s">
        <v>145</v>
      </c>
      <c r="B680" t="s">
        <v>24</v>
      </c>
      <c r="C680" t="s">
        <v>12</v>
      </c>
      <c r="D680" t="s">
        <v>13</v>
      </c>
      <c r="E680" s="1">
        <v>0.41195396169143</v>
      </c>
      <c r="F680" s="1">
        <v>6.4549209795286999E-2</v>
      </c>
      <c r="G680" s="1">
        <v>4.7948670905932599E-2</v>
      </c>
      <c r="H680" s="1">
        <v>8.1342816460057508E-3</v>
      </c>
      <c r="I680" s="1">
        <v>0.45990263259736203</v>
      </c>
      <c r="J680" s="50">
        <v>7.2683491441292797E-2</v>
      </c>
      <c r="N680" s="21"/>
      <c r="R680" s="21"/>
    </row>
    <row r="681" spans="1:18">
      <c r="A681" s="7" t="s">
        <v>145</v>
      </c>
      <c r="B681" t="s">
        <v>24</v>
      </c>
      <c r="C681" t="s">
        <v>14</v>
      </c>
      <c r="D681" t="s">
        <v>15</v>
      </c>
      <c r="E681" s="1">
        <v>3.6272321641510202E-2</v>
      </c>
      <c r="F681" s="1">
        <v>3.8029423893234097E-2</v>
      </c>
      <c r="G681" s="1">
        <v>5.67557638527613E-2</v>
      </c>
      <c r="H681" s="1">
        <v>3.18689862461159E-2</v>
      </c>
      <c r="I681" s="1">
        <v>9.3028085494271495E-2</v>
      </c>
      <c r="J681" s="50">
        <v>6.9898410139349998E-2</v>
      </c>
      <c r="N681" s="21"/>
      <c r="R681" s="21"/>
    </row>
    <row r="682" spans="1:18">
      <c r="A682" s="7" t="s">
        <v>145</v>
      </c>
      <c r="B682" t="s">
        <v>24</v>
      </c>
      <c r="C682" t="s">
        <v>16</v>
      </c>
      <c r="D682" t="s">
        <v>17</v>
      </c>
      <c r="E682" s="1">
        <v>1.18459685660478</v>
      </c>
      <c r="F682" s="1">
        <v>0.16148009433684901</v>
      </c>
      <c r="G682" s="1">
        <v>0.48746789216764302</v>
      </c>
      <c r="H682" s="1">
        <v>8.3044843309673502E-2</v>
      </c>
      <c r="I682" s="1">
        <v>1.6720647487724301</v>
      </c>
      <c r="J682" s="50">
        <v>0.244524937646522</v>
      </c>
      <c r="N682" s="21"/>
      <c r="R682" s="21"/>
    </row>
    <row r="683" spans="1:18">
      <c r="A683" s="7" t="s">
        <v>145</v>
      </c>
      <c r="B683" t="s">
        <v>24</v>
      </c>
      <c r="C683" t="s">
        <v>18</v>
      </c>
      <c r="D683" t="s">
        <v>19</v>
      </c>
      <c r="E683" s="1">
        <v>4.2114710696845998</v>
      </c>
      <c r="F683" s="1">
        <v>0.26078210874977098</v>
      </c>
      <c r="G683" s="1">
        <v>4.61477748845978E-2</v>
      </c>
      <c r="H683" s="1">
        <v>7.8982216968214308E-3</v>
      </c>
      <c r="I683" s="1">
        <v>4.2576188445692003</v>
      </c>
      <c r="J683" s="50">
        <v>0.26868033044659201</v>
      </c>
      <c r="N683" s="21"/>
      <c r="R683" s="21"/>
    </row>
    <row r="684" spans="1:18">
      <c r="A684" s="7" t="s">
        <v>145</v>
      </c>
      <c r="B684" t="s">
        <v>24</v>
      </c>
      <c r="C684" t="s">
        <v>20</v>
      </c>
      <c r="D684" t="s">
        <v>21</v>
      </c>
      <c r="E684" s="1">
        <v>0.47004963993563598</v>
      </c>
      <c r="F684" s="1">
        <v>7.5680213552527298E-2</v>
      </c>
      <c r="G684" s="1">
        <v>0.22361664754629501</v>
      </c>
      <c r="H684" s="1">
        <v>4.53869869217138E-2</v>
      </c>
      <c r="I684" s="1">
        <v>0.69366628748193104</v>
      </c>
      <c r="J684" s="50">
        <v>0.12106720047424099</v>
      </c>
      <c r="N684" s="21"/>
      <c r="R684" s="21"/>
    </row>
    <row r="685" spans="1:18">
      <c r="A685" s="7" t="s">
        <v>145</v>
      </c>
      <c r="B685" t="s">
        <v>24</v>
      </c>
      <c r="C685" t="s">
        <v>25</v>
      </c>
      <c r="D685" t="s">
        <v>26</v>
      </c>
      <c r="E685" s="1">
        <v>3.1019140749474598E-4</v>
      </c>
      <c r="F685" s="1">
        <v>2.0526269176108899E-5</v>
      </c>
      <c r="G685" s="1">
        <v>3.1828898198350201E-4</v>
      </c>
      <c r="H685" s="1">
        <v>8.0975494236729305E-5</v>
      </c>
      <c r="I685" s="1">
        <v>6.2848038947824897E-4</v>
      </c>
      <c r="J685" s="50">
        <v>1.0150176341283799E-4</v>
      </c>
      <c r="N685" s="21"/>
      <c r="R685" s="21"/>
    </row>
    <row r="686" spans="1:18">
      <c r="A686" s="7" t="s">
        <v>145</v>
      </c>
      <c r="B686" t="s">
        <v>24</v>
      </c>
      <c r="C686" t="s">
        <v>22</v>
      </c>
      <c r="D686" t="s">
        <v>23</v>
      </c>
      <c r="E686" s="1">
        <v>1.0129414038270099</v>
      </c>
      <c r="F686" s="1">
        <v>4.5666175782743602E-2</v>
      </c>
      <c r="G686" s="1">
        <v>2.8336043670970801E-2</v>
      </c>
      <c r="H686" s="1">
        <v>1.1117653292623301E-3</v>
      </c>
      <c r="I686" s="1">
        <v>1.04127744749798</v>
      </c>
      <c r="J686" s="50">
        <v>4.6777941112005901E-2</v>
      </c>
      <c r="N686" s="21"/>
      <c r="R686" s="21"/>
    </row>
    <row r="687" spans="1:18">
      <c r="A687" s="7" t="s">
        <v>146</v>
      </c>
      <c r="B687" t="s">
        <v>24</v>
      </c>
      <c r="C687" t="s">
        <v>2</v>
      </c>
      <c r="D687" t="s">
        <v>3</v>
      </c>
      <c r="E687" s="1">
        <v>0.38329129770423798</v>
      </c>
      <c r="F687" s="1">
        <v>0.42163849072232801</v>
      </c>
      <c r="G687" s="1">
        <v>0.67610646193069401</v>
      </c>
      <c r="H687" s="1">
        <v>0.604356242865288</v>
      </c>
      <c r="I687" s="1">
        <v>1.05939775963493</v>
      </c>
      <c r="J687" s="50">
        <v>1.0259947335876201</v>
      </c>
      <c r="N687" s="21"/>
      <c r="R687" s="21"/>
    </row>
    <row r="688" spans="1:18">
      <c r="A688" s="7" t="s">
        <v>146</v>
      </c>
      <c r="B688" t="s">
        <v>24</v>
      </c>
      <c r="C688" t="s">
        <v>4</v>
      </c>
      <c r="D688" t="s">
        <v>5</v>
      </c>
      <c r="E688" s="1">
        <v>1.74808711165373E-3</v>
      </c>
      <c r="F688" s="1">
        <v>6.1309328239485802E-2</v>
      </c>
      <c r="G688" s="1">
        <v>1.6515000071139398E-2</v>
      </c>
      <c r="H688" s="1">
        <v>0.29728895892365298</v>
      </c>
      <c r="I688" s="1">
        <v>1.8263087182793101E-2</v>
      </c>
      <c r="J688" s="50">
        <v>0.35859828716313802</v>
      </c>
      <c r="N688" s="21"/>
      <c r="R688" s="21"/>
    </row>
    <row r="689" spans="1:18">
      <c r="A689" s="7" t="s">
        <v>146</v>
      </c>
      <c r="B689" t="s">
        <v>24</v>
      </c>
      <c r="C689" t="s">
        <v>6</v>
      </c>
      <c r="D689" t="s">
        <v>7</v>
      </c>
      <c r="E689" s="1">
        <v>4.9269057554322002E-4</v>
      </c>
      <c r="F689" s="1">
        <v>1.07697441615308E-3</v>
      </c>
      <c r="G689" s="1">
        <v>0.109246861644987</v>
      </c>
      <c r="H689" s="1">
        <v>0.24224956867625599</v>
      </c>
      <c r="I689" s="1">
        <v>0.10973955222053</v>
      </c>
      <c r="J689" s="50">
        <v>0.243326543092409</v>
      </c>
      <c r="N689" s="21"/>
      <c r="R689" s="21"/>
    </row>
    <row r="690" spans="1:18">
      <c r="A690" s="7" t="s">
        <v>146</v>
      </c>
      <c r="B690" t="s">
        <v>24</v>
      </c>
      <c r="C690" t="s">
        <v>8</v>
      </c>
      <c r="D690" t="s">
        <v>9</v>
      </c>
      <c r="E690" s="1">
        <v>1.20055488985757</v>
      </c>
      <c r="F690" s="1">
        <v>0.442415213580716</v>
      </c>
      <c r="G690" s="1">
        <v>2.4130358795987199</v>
      </c>
      <c r="H690" s="1">
        <v>1.03921838506622</v>
      </c>
      <c r="I690" s="1">
        <v>3.6135907694562999</v>
      </c>
      <c r="J690" s="50">
        <v>1.48163359864693</v>
      </c>
      <c r="N690" s="21"/>
      <c r="R690" s="21"/>
    </row>
    <row r="691" spans="1:18">
      <c r="A691" s="7" t="s">
        <v>146</v>
      </c>
      <c r="B691" t="s">
        <v>24</v>
      </c>
      <c r="C691" t="s">
        <v>10</v>
      </c>
      <c r="D691" t="s">
        <v>11</v>
      </c>
      <c r="E691" s="1">
        <v>0.205309646748154</v>
      </c>
      <c r="F691" s="1">
        <v>0.15204125092166099</v>
      </c>
      <c r="G691" s="1">
        <v>0.52280450581425097</v>
      </c>
      <c r="H691" s="1">
        <v>0.45884359839872002</v>
      </c>
      <c r="I691" s="1">
        <v>0.72811415256240497</v>
      </c>
      <c r="J691" s="50">
        <v>0.61088484932038001</v>
      </c>
      <c r="N691" s="21"/>
      <c r="R691" s="21"/>
    </row>
    <row r="692" spans="1:18">
      <c r="A692" s="7" t="s">
        <v>146</v>
      </c>
      <c r="B692" t="s">
        <v>24</v>
      </c>
      <c r="C692" t="s">
        <v>12</v>
      </c>
      <c r="D692" t="s">
        <v>13</v>
      </c>
      <c r="E692" s="1">
        <v>2.23894676681561</v>
      </c>
      <c r="F692" s="1">
        <v>0.34019969643870601</v>
      </c>
      <c r="G692" s="1">
        <v>0.95702683851113401</v>
      </c>
      <c r="H692" s="1">
        <v>0.16923382301029299</v>
      </c>
      <c r="I692" s="1">
        <v>3.19597360532675</v>
      </c>
      <c r="J692" s="50">
        <v>0.50943351944899895</v>
      </c>
      <c r="N692" s="21"/>
      <c r="R692" s="21"/>
    </row>
    <row r="693" spans="1:18">
      <c r="A693" s="7" t="s">
        <v>146</v>
      </c>
      <c r="B693" t="s">
        <v>24</v>
      </c>
      <c r="C693" t="s">
        <v>14</v>
      </c>
      <c r="D693" t="s">
        <v>15</v>
      </c>
      <c r="E693" s="1">
        <v>0.13682495628515701</v>
      </c>
      <c r="F693" s="1">
        <v>0.14552060906861999</v>
      </c>
      <c r="G693" s="1">
        <v>0.78186018567219995</v>
      </c>
      <c r="H693" s="1">
        <v>0.45173472782896301</v>
      </c>
      <c r="I693" s="1">
        <v>0.91868514195735695</v>
      </c>
      <c r="J693" s="50">
        <v>0.59725533689758303</v>
      </c>
      <c r="N693" s="21"/>
      <c r="R693" s="21"/>
    </row>
    <row r="694" spans="1:18">
      <c r="A694" s="7" t="s">
        <v>146</v>
      </c>
      <c r="B694" t="s">
        <v>24</v>
      </c>
      <c r="C694" t="s">
        <v>16</v>
      </c>
      <c r="D694" t="s">
        <v>17</v>
      </c>
      <c r="E694" s="1">
        <v>5.4555644197541699</v>
      </c>
      <c r="F694" s="1">
        <v>0.63642664534937299</v>
      </c>
      <c r="G694" s="1">
        <v>1.39572488454817</v>
      </c>
      <c r="H694" s="1">
        <v>0.21657984297664301</v>
      </c>
      <c r="I694" s="1">
        <v>6.8512893043023402</v>
      </c>
      <c r="J694" s="50">
        <v>0.853006488326016</v>
      </c>
      <c r="N694" s="21"/>
      <c r="R694" s="21"/>
    </row>
    <row r="695" spans="1:18">
      <c r="A695" s="7" t="s">
        <v>146</v>
      </c>
      <c r="B695" t="s">
        <v>24</v>
      </c>
      <c r="C695" t="s">
        <v>18</v>
      </c>
      <c r="D695" t="s">
        <v>19</v>
      </c>
      <c r="E695" s="1">
        <v>33.624986218941501</v>
      </c>
      <c r="F695" s="1">
        <v>2.0646786737668701</v>
      </c>
      <c r="G695" s="1">
        <v>8.17008518357793</v>
      </c>
      <c r="H695" s="1">
        <v>1.29778324789612</v>
      </c>
      <c r="I695" s="1">
        <v>41.795071402519397</v>
      </c>
      <c r="J695" s="50">
        <v>3.3624619216629901</v>
      </c>
      <c r="N695" s="21"/>
      <c r="R695" s="21"/>
    </row>
    <row r="696" spans="1:18">
      <c r="A696" s="7" t="s">
        <v>146</v>
      </c>
      <c r="B696" t="s">
        <v>24</v>
      </c>
      <c r="C696" t="s">
        <v>20</v>
      </c>
      <c r="D696" t="s">
        <v>21</v>
      </c>
      <c r="E696" s="1">
        <v>8.5573189067539204</v>
      </c>
      <c r="F696" s="1">
        <v>1.35851779010534</v>
      </c>
      <c r="G696" s="1">
        <v>6.6382007460663397</v>
      </c>
      <c r="H696" s="1">
        <v>1.33902381466391</v>
      </c>
      <c r="I696" s="1">
        <v>15.1955196528203</v>
      </c>
      <c r="J696" s="50">
        <v>2.69754160476925</v>
      </c>
      <c r="N696" s="21"/>
      <c r="R696" s="21"/>
    </row>
    <row r="697" spans="1:18">
      <c r="A697" s="7" t="s">
        <v>146</v>
      </c>
      <c r="B697" t="s">
        <v>24</v>
      </c>
      <c r="C697" t="s">
        <v>25</v>
      </c>
      <c r="D697" t="s">
        <v>26</v>
      </c>
      <c r="E697" s="1">
        <v>3.8385079251861301E-3</v>
      </c>
      <c r="F697" s="1">
        <v>2.84807201643704E-4</v>
      </c>
      <c r="G697" s="1">
        <v>5.6491953823267299E-2</v>
      </c>
      <c r="H697" s="1">
        <v>1.8848888332772401E-2</v>
      </c>
      <c r="I697" s="1">
        <v>6.0330461748453398E-2</v>
      </c>
      <c r="J697" s="50">
        <v>1.9133695534416101E-2</v>
      </c>
      <c r="N697" s="21"/>
      <c r="R697" s="21"/>
    </row>
    <row r="698" spans="1:18">
      <c r="A698" s="7" t="s">
        <v>146</v>
      </c>
      <c r="B698" t="s">
        <v>24</v>
      </c>
      <c r="C698" t="s">
        <v>22</v>
      </c>
      <c r="D698" t="s">
        <v>23</v>
      </c>
      <c r="E698" s="1">
        <v>5.14059706192542</v>
      </c>
      <c r="F698" s="1">
        <v>0.221289084829418</v>
      </c>
      <c r="G698" s="1">
        <v>0.19370193624936699</v>
      </c>
      <c r="H698" s="1">
        <v>7.0036053971991403E-3</v>
      </c>
      <c r="I698" s="1">
        <v>5.3342989981747904</v>
      </c>
      <c r="J698" s="50">
        <v>0.228292690226617</v>
      </c>
      <c r="N698" s="21"/>
      <c r="R698" s="21"/>
    </row>
    <row r="699" spans="1:18">
      <c r="A699" s="7" t="s">
        <v>147</v>
      </c>
      <c r="B699" t="s">
        <v>24</v>
      </c>
      <c r="C699" t="s">
        <v>2</v>
      </c>
      <c r="D699" t="s">
        <v>3</v>
      </c>
      <c r="E699" s="1">
        <v>0.13183833355650099</v>
      </c>
      <c r="F699" s="1">
        <v>0.15341162498121999</v>
      </c>
      <c r="G699" s="1">
        <v>6.2740915234778996E-2</v>
      </c>
      <c r="H699" s="1">
        <v>4.1850430299918501E-2</v>
      </c>
      <c r="I699" s="1">
        <v>0.19457924879128</v>
      </c>
      <c r="J699" s="50">
        <v>0.19526205528113899</v>
      </c>
      <c r="N699" s="21"/>
      <c r="R699" s="21"/>
    </row>
    <row r="700" spans="1:18">
      <c r="A700" s="7" t="s">
        <v>147</v>
      </c>
      <c r="B700" t="s">
        <v>24</v>
      </c>
      <c r="C700" t="s">
        <v>4</v>
      </c>
      <c r="D700" t="s">
        <v>5</v>
      </c>
      <c r="E700" s="1">
        <v>6.1874414733963904E-4</v>
      </c>
      <c r="F700" s="1">
        <v>3.3944786174487297E-2</v>
      </c>
      <c r="G700" s="1">
        <v>6.0892486829142601E-4</v>
      </c>
      <c r="H700" s="1">
        <v>3.2615705237039501E-3</v>
      </c>
      <c r="I700" s="1">
        <v>1.22766901563107E-3</v>
      </c>
      <c r="J700" s="50">
        <v>3.7206356698191299E-2</v>
      </c>
      <c r="N700" s="21"/>
      <c r="R700" s="21"/>
    </row>
    <row r="701" spans="1:18">
      <c r="A701" s="7" t="s">
        <v>147</v>
      </c>
      <c r="B701" t="s">
        <v>24</v>
      </c>
      <c r="C701" t="s">
        <v>6</v>
      </c>
      <c r="D701" t="s">
        <v>7</v>
      </c>
      <c r="E701" s="1">
        <v>4.7271588237570101E-4</v>
      </c>
      <c r="F701" s="1">
        <v>9.6755248664486405E-4</v>
      </c>
      <c r="G701" s="1">
        <v>1.96610059156458E-3</v>
      </c>
      <c r="H701" s="1">
        <v>4.3625069531456296E-3</v>
      </c>
      <c r="I701" s="1">
        <v>2.4388164739402802E-3</v>
      </c>
      <c r="J701" s="50">
        <v>5.3300594397904903E-3</v>
      </c>
      <c r="N701" s="21"/>
      <c r="R701" s="21"/>
    </row>
    <row r="702" spans="1:18">
      <c r="A702" s="7" t="s">
        <v>147</v>
      </c>
      <c r="B702" t="s">
        <v>24</v>
      </c>
      <c r="C702" t="s">
        <v>8</v>
      </c>
      <c r="D702" t="s">
        <v>9</v>
      </c>
      <c r="E702" s="1">
        <v>0.35628883554970497</v>
      </c>
      <c r="F702" s="1">
        <v>0.13145329913897499</v>
      </c>
      <c r="G702" s="1">
        <v>0.79975326995250495</v>
      </c>
      <c r="H702" s="1">
        <v>0.27782946148667498</v>
      </c>
      <c r="I702" s="1">
        <v>1.1560421055022101</v>
      </c>
      <c r="J702" s="50">
        <v>0.40928276062565</v>
      </c>
      <c r="N702" s="21"/>
      <c r="R702" s="21"/>
    </row>
    <row r="703" spans="1:18">
      <c r="A703" s="7" t="s">
        <v>147</v>
      </c>
      <c r="B703" t="s">
        <v>24</v>
      </c>
      <c r="C703" t="s">
        <v>10</v>
      </c>
      <c r="D703" t="s">
        <v>11</v>
      </c>
      <c r="E703" s="1">
        <v>6.8798566635593E-2</v>
      </c>
      <c r="F703" s="1">
        <v>4.6264691453796601E-2</v>
      </c>
      <c r="G703" s="1">
        <v>0.154754946922641</v>
      </c>
      <c r="H703" s="1">
        <v>0.12607975952761999</v>
      </c>
      <c r="I703" s="1">
        <v>0.223553513558234</v>
      </c>
      <c r="J703" s="50">
        <v>0.17234445098141599</v>
      </c>
      <c r="N703" s="21"/>
      <c r="R703" s="21"/>
    </row>
    <row r="704" spans="1:18">
      <c r="A704" s="7" t="s">
        <v>147</v>
      </c>
      <c r="B704" t="s">
        <v>24</v>
      </c>
      <c r="C704" t="s">
        <v>12</v>
      </c>
      <c r="D704" t="s">
        <v>13</v>
      </c>
      <c r="E704" s="1">
        <v>0.76704056208788995</v>
      </c>
      <c r="F704" s="1">
        <v>0.115239837110249</v>
      </c>
      <c r="G704" s="1">
        <v>0.151040478032892</v>
      </c>
      <c r="H704" s="1">
        <v>2.7110675147997799E-2</v>
      </c>
      <c r="I704" s="1">
        <v>0.91808104012078195</v>
      </c>
      <c r="J704" s="50">
        <v>0.14235051225824699</v>
      </c>
      <c r="N704" s="21"/>
      <c r="R704" s="21"/>
    </row>
    <row r="705" spans="1:18">
      <c r="A705" s="7" t="s">
        <v>147</v>
      </c>
      <c r="B705" t="s">
        <v>24</v>
      </c>
      <c r="C705" t="s">
        <v>14</v>
      </c>
      <c r="D705" t="s">
        <v>15</v>
      </c>
      <c r="E705" s="1">
        <v>4.8337446363521101E-2</v>
      </c>
      <c r="F705" s="1">
        <v>5.0709753208358598E-2</v>
      </c>
      <c r="G705" s="1">
        <v>0.45996414319828799</v>
      </c>
      <c r="H705" s="1">
        <v>0.27233728229208198</v>
      </c>
      <c r="I705" s="1">
        <v>0.50830158956180904</v>
      </c>
      <c r="J705" s="50">
        <v>0.32304703550044001</v>
      </c>
      <c r="N705" s="21"/>
      <c r="R705" s="21"/>
    </row>
    <row r="706" spans="1:18">
      <c r="A706" s="7" t="s">
        <v>147</v>
      </c>
      <c r="B706" t="s">
        <v>24</v>
      </c>
      <c r="C706" t="s">
        <v>16</v>
      </c>
      <c r="D706" t="s">
        <v>17</v>
      </c>
      <c r="E706" s="1">
        <v>3.29043957959236</v>
      </c>
      <c r="F706" s="1">
        <v>0.37340891343217902</v>
      </c>
      <c r="G706" s="1">
        <v>1.5982049094537101</v>
      </c>
      <c r="H706" s="1">
        <v>0.26662530406310198</v>
      </c>
      <c r="I706" s="1">
        <v>4.8886444890460696</v>
      </c>
      <c r="J706" s="50">
        <v>0.640034217495281</v>
      </c>
      <c r="N706" s="21"/>
      <c r="R706" s="21"/>
    </row>
    <row r="707" spans="1:18">
      <c r="A707" s="7" t="s">
        <v>147</v>
      </c>
      <c r="B707" t="s">
        <v>24</v>
      </c>
      <c r="C707" t="s">
        <v>18</v>
      </c>
      <c r="D707" t="s">
        <v>19</v>
      </c>
      <c r="E707" s="1">
        <v>8.6872204139001905</v>
      </c>
      <c r="F707" s="1">
        <v>0.54100072336537897</v>
      </c>
      <c r="G707" s="1">
        <v>2.8603776267056298</v>
      </c>
      <c r="H707" s="1">
        <v>0.46398560140908701</v>
      </c>
      <c r="I707" s="1">
        <v>11.5475980406058</v>
      </c>
      <c r="J707" s="50">
        <v>1.0049863247744699</v>
      </c>
      <c r="N707" s="21"/>
      <c r="R707" s="21"/>
    </row>
    <row r="708" spans="1:18">
      <c r="A708" s="7" t="s">
        <v>147</v>
      </c>
      <c r="B708" t="s">
        <v>24</v>
      </c>
      <c r="C708" t="s">
        <v>20</v>
      </c>
      <c r="D708" t="s">
        <v>21</v>
      </c>
      <c r="E708" s="1">
        <v>1.1960698983675</v>
      </c>
      <c r="F708" s="1">
        <v>0.188553173804486</v>
      </c>
      <c r="G708" s="1">
        <v>0.640154769051689</v>
      </c>
      <c r="H708" s="1">
        <v>0.128995063443198</v>
      </c>
      <c r="I708" s="1">
        <v>1.83622466741919</v>
      </c>
      <c r="J708" s="50">
        <v>0.317548237247684</v>
      </c>
      <c r="N708" s="21"/>
      <c r="R708" s="21"/>
    </row>
    <row r="709" spans="1:18">
      <c r="A709" s="7" t="s">
        <v>147</v>
      </c>
      <c r="B709" t="s">
        <v>24</v>
      </c>
      <c r="C709" t="s">
        <v>25</v>
      </c>
      <c r="D709" t="s">
        <v>26</v>
      </c>
      <c r="E709" s="1">
        <v>1.54172865729626E-2</v>
      </c>
      <c r="F709" s="1">
        <v>1.12742286192108E-3</v>
      </c>
      <c r="G709" s="1">
        <v>0.17766476075596599</v>
      </c>
      <c r="H709" s="1">
        <v>8.4733722252609903E-2</v>
      </c>
      <c r="I709" s="1">
        <v>0.193082047328928</v>
      </c>
      <c r="J709" s="50">
        <v>8.5861145114530996E-2</v>
      </c>
      <c r="N709" s="21"/>
      <c r="R709" s="21"/>
    </row>
    <row r="710" spans="1:18">
      <c r="A710" s="7" t="s">
        <v>147</v>
      </c>
      <c r="B710" t="s">
        <v>24</v>
      </c>
      <c r="C710" t="s">
        <v>22</v>
      </c>
      <c r="D710" t="s">
        <v>23</v>
      </c>
      <c r="E710" s="1">
        <v>6.4768532282319198</v>
      </c>
      <c r="F710" s="1">
        <v>0.277684210408848</v>
      </c>
      <c r="G710" s="1">
        <v>0.89432441175321797</v>
      </c>
      <c r="H710" s="1">
        <v>3.2011253829290702E-2</v>
      </c>
      <c r="I710" s="1">
        <v>7.3711776399851399</v>
      </c>
      <c r="J710" s="50">
        <v>0.30969546423813898</v>
      </c>
      <c r="N710" s="21"/>
      <c r="R710" s="21"/>
    </row>
    <row r="711" spans="1:18">
      <c r="A711" s="7" t="s">
        <v>148</v>
      </c>
      <c r="B711" t="s">
        <v>24</v>
      </c>
      <c r="C711" t="s">
        <v>2</v>
      </c>
      <c r="D711" t="s">
        <v>3</v>
      </c>
      <c r="E711" s="1">
        <v>0.31731237679783098</v>
      </c>
      <c r="F711" s="1">
        <v>0.35939645839335699</v>
      </c>
      <c r="G711" s="1">
        <v>0.43668852215540999</v>
      </c>
      <c r="H711" s="1">
        <v>0.28076535000823</v>
      </c>
      <c r="I711" s="1">
        <v>0.75400089895324196</v>
      </c>
      <c r="J711" s="50">
        <v>0.64016180840158698</v>
      </c>
      <c r="N711" s="21"/>
      <c r="R711" s="21"/>
    </row>
    <row r="712" spans="1:18">
      <c r="A712" s="7" t="s">
        <v>148</v>
      </c>
      <c r="B712" t="s">
        <v>24</v>
      </c>
      <c r="C712" t="s">
        <v>4</v>
      </c>
      <c r="D712" t="s">
        <v>5</v>
      </c>
      <c r="E712" s="1">
        <v>2.6975731545553698E-3</v>
      </c>
      <c r="F712" s="1">
        <v>9.5021816448896304E-2</v>
      </c>
      <c r="G712" s="1">
        <v>0.115499314886413</v>
      </c>
      <c r="H712" s="1">
        <v>2.0793483123770198</v>
      </c>
      <c r="I712" s="1">
        <v>0.11819688804096901</v>
      </c>
      <c r="J712" s="50">
        <v>2.1743701288259198</v>
      </c>
      <c r="N712" s="21"/>
      <c r="R712" s="21"/>
    </row>
    <row r="713" spans="1:18">
      <c r="A713" s="7" t="s">
        <v>148</v>
      </c>
      <c r="B713" t="s">
        <v>24</v>
      </c>
      <c r="C713" t="s">
        <v>6</v>
      </c>
      <c r="D713" t="s">
        <v>7</v>
      </c>
      <c r="E713" s="1">
        <v>1.9640676081563301E-2</v>
      </c>
      <c r="F713" s="1">
        <v>4.22446494267514E-2</v>
      </c>
      <c r="G713" s="1">
        <v>14.329763314951499</v>
      </c>
      <c r="H713" s="1">
        <v>24.026074166424301</v>
      </c>
      <c r="I713" s="1">
        <v>14.3494039910331</v>
      </c>
      <c r="J713" s="50">
        <v>24.0683188158511</v>
      </c>
      <c r="N713" s="21"/>
      <c r="R713" s="21"/>
    </row>
    <row r="714" spans="1:18">
      <c r="A714" s="7" t="s">
        <v>148</v>
      </c>
      <c r="B714" t="s">
        <v>24</v>
      </c>
      <c r="C714" t="s">
        <v>8</v>
      </c>
      <c r="D714" t="s">
        <v>9</v>
      </c>
      <c r="E714" s="1">
        <v>0.61796225121004</v>
      </c>
      <c r="F714" s="1">
        <v>0.23048554557127801</v>
      </c>
      <c r="G714" s="1">
        <v>3.88138072770868</v>
      </c>
      <c r="H714" s="1">
        <v>1.7487045253402</v>
      </c>
      <c r="I714" s="1">
        <v>4.4993429789187198</v>
      </c>
      <c r="J714" s="50">
        <v>1.97919007091147</v>
      </c>
      <c r="N714" s="21"/>
      <c r="R714" s="21"/>
    </row>
    <row r="715" spans="1:18">
      <c r="A715" s="7" t="s">
        <v>148</v>
      </c>
      <c r="B715" t="s">
        <v>24</v>
      </c>
      <c r="C715" t="s">
        <v>10</v>
      </c>
      <c r="D715" t="s">
        <v>11</v>
      </c>
      <c r="E715" s="1">
        <v>0.142661926046842</v>
      </c>
      <c r="F715" s="1">
        <v>9.2042593827993305E-2</v>
      </c>
      <c r="G715" s="1">
        <v>8.52645510920432E-2</v>
      </c>
      <c r="H715" s="1">
        <v>6.5349169347412903E-2</v>
      </c>
      <c r="I715" s="1">
        <v>0.227926477138885</v>
      </c>
      <c r="J715" s="50">
        <v>0.15739176317540601</v>
      </c>
      <c r="N715" s="21"/>
      <c r="R715" s="21"/>
    </row>
    <row r="716" spans="1:18">
      <c r="A716" s="7" t="s">
        <v>148</v>
      </c>
      <c r="B716" t="s">
        <v>24</v>
      </c>
      <c r="C716" t="s">
        <v>12</v>
      </c>
      <c r="D716" t="s">
        <v>13</v>
      </c>
      <c r="E716" s="1">
        <v>1.4531587996348101</v>
      </c>
      <c r="F716" s="1">
        <v>0.219238389179921</v>
      </c>
      <c r="G716" s="1">
        <v>6.0580744226276101E-2</v>
      </c>
      <c r="H716" s="1">
        <v>1.0746758898706601E-2</v>
      </c>
      <c r="I716" s="1">
        <v>1.5137395438610901</v>
      </c>
      <c r="J716" s="50">
        <v>0.22998514807862699</v>
      </c>
      <c r="N716" s="21"/>
      <c r="R716" s="21"/>
    </row>
    <row r="717" spans="1:18">
      <c r="A717" s="7" t="s">
        <v>148</v>
      </c>
      <c r="B717" t="s">
        <v>24</v>
      </c>
      <c r="C717" t="s">
        <v>14</v>
      </c>
      <c r="D717" t="s">
        <v>15</v>
      </c>
      <c r="E717" s="1">
        <v>8.5488014632798204E-2</v>
      </c>
      <c r="F717" s="1">
        <v>9.15859782916148E-2</v>
      </c>
      <c r="G717" s="1">
        <v>0.373248543476564</v>
      </c>
      <c r="H717" s="1">
        <v>0.219319258833298</v>
      </c>
      <c r="I717" s="1">
        <v>0.45873655810936198</v>
      </c>
      <c r="J717" s="50">
        <v>0.31090523712491303</v>
      </c>
      <c r="N717" s="21"/>
      <c r="R717" s="21"/>
    </row>
    <row r="718" spans="1:18">
      <c r="A718" s="7" t="s">
        <v>148</v>
      </c>
      <c r="B718" t="s">
        <v>24</v>
      </c>
      <c r="C718" t="s">
        <v>16</v>
      </c>
      <c r="D718" t="s">
        <v>17</v>
      </c>
      <c r="E718" s="1">
        <v>4.4478716509798399</v>
      </c>
      <c r="F718" s="1">
        <v>0.52357504434931701</v>
      </c>
      <c r="G718" s="1">
        <v>1.1062697703689801</v>
      </c>
      <c r="H718" s="1">
        <v>0.132423824215292</v>
      </c>
      <c r="I718" s="1">
        <v>5.5541414213488203</v>
      </c>
      <c r="J718" s="50">
        <v>0.65599886856460898</v>
      </c>
      <c r="N718" s="21"/>
      <c r="R718" s="21"/>
    </row>
    <row r="719" spans="1:18">
      <c r="A719" s="7" t="s">
        <v>148</v>
      </c>
      <c r="B719" t="s">
        <v>24</v>
      </c>
      <c r="C719" t="s">
        <v>18</v>
      </c>
      <c r="D719" t="s">
        <v>19</v>
      </c>
      <c r="E719" s="1">
        <v>14.1948184743728</v>
      </c>
      <c r="F719" s="1">
        <v>0.87434302910405903</v>
      </c>
      <c r="G719" s="1">
        <v>0.57891999398289795</v>
      </c>
      <c r="H719" s="1">
        <v>9.2198672849073293E-2</v>
      </c>
      <c r="I719" s="1">
        <v>14.773738468355701</v>
      </c>
      <c r="J719" s="50">
        <v>0.96654170195313205</v>
      </c>
      <c r="N719" s="21"/>
      <c r="R719" s="21"/>
    </row>
    <row r="720" spans="1:18">
      <c r="A720" s="7" t="s">
        <v>148</v>
      </c>
      <c r="B720" t="s">
        <v>24</v>
      </c>
      <c r="C720" t="s">
        <v>20</v>
      </c>
      <c r="D720" t="s">
        <v>21</v>
      </c>
      <c r="E720" s="1">
        <v>1.2797206065915301</v>
      </c>
      <c r="F720" s="1">
        <v>0.203832127004238</v>
      </c>
      <c r="G720" s="1">
        <v>0.406191801123784</v>
      </c>
      <c r="H720" s="1">
        <v>8.1962012262477596E-2</v>
      </c>
      <c r="I720" s="1">
        <v>1.68591240771531</v>
      </c>
      <c r="J720" s="50">
        <v>0.28579413926671599</v>
      </c>
      <c r="N720" s="21"/>
      <c r="R720" s="21"/>
    </row>
    <row r="721" spans="1:18">
      <c r="A721" s="7" t="s">
        <v>148</v>
      </c>
      <c r="B721" t="s">
        <v>24</v>
      </c>
      <c r="C721" t="s">
        <v>25</v>
      </c>
      <c r="D721" t="s">
        <v>26</v>
      </c>
      <c r="E721" s="1">
        <v>3.8370600743821799E-3</v>
      </c>
      <c r="F721" s="1">
        <v>2.9633074340361501E-4</v>
      </c>
      <c r="G721" s="1">
        <v>3.5891047014699598E-2</v>
      </c>
      <c r="H721" s="1">
        <v>1.0571745496537201E-2</v>
      </c>
      <c r="I721" s="1">
        <v>3.9728107089081803E-2</v>
      </c>
      <c r="J721" s="50">
        <v>1.0868076239940801E-2</v>
      </c>
      <c r="N721" s="21"/>
      <c r="R721" s="21"/>
    </row>
    <row r="722" spans="1:18">
      <c r="A722" s="7" t="s">
        <v>148</v>
      </c>
      <c r="B722" t="s">
        <v>24</v>
      </c>
      <c r="C722" t="s">
        <v>22</v>
      </c>
      <c r="D722" t="s">
        <v>23</v>
      </c>
      <c r="E722" s="1">
        <v>4.6609308765789104</v>
      </c>
      <c r="F722" s="1">
        <v>0.20132229711146499</v>
      </c>
      <c r="G722" s="1">
        <v>0.14370341279130799</v>
      </c>
      <c r="H722" s="1">
        <v>5.2951524715608598E-3</v>
      </c>
      <c r="I722" s="1">
        <v>4.8046342893702203</v>
      </c>
      <c r="J722" s="50">
        <v>0.206617449583026</v>
      </c>
      <c r="N722" s="21"/>
      <c r="R722" s="21"/>
    </row>
    <row r="723" spans="1:18">
      <c r="A723" s="7" t="s">
        <v>149</v>
      </c>
      <c r="B723" t="s">
        <v>24</v>
      </c>
      <c r="C723" t="s">
        <v>2</v>
      </c>
      <c r="D723" t="s">
        <v>3</v>
      </c>
      <c r="E723" s="1">
        <v>3.41974935312115</v>
      </c>
      <c r="F723" s="1">
        <v>4.0091824763798298</v>
      </c>
      <c r="G723" s="1">
        <v>1.49841098194579</v>
      </c>
      <c r="H723" s="1">
        <v>1.3255257532854401</v>
      </c>
      <c r="I723" s="1">
        <v>4.9181603350669398</v>
      </c>
      <c r="J723" s="50">
        <v>5.3347082296652699</v>
      </c>
      <c r="N723" s="21"/>
      <c r="R723" s="21"/>
    </row>
    <row r="724" spans="1:18">
      <c r="A724" s="7" t="s">
        <v>149</v>
      </c>
      <c r="B724" t="s">
        <v>24</v>
      </c>
      <c r="C724" t="s">
        <v>4</v>
      </c>
      <c r="D724" t="s">
        <v>5</v>
      </c>
      <c r="E724" s="1">
        <v>1.49852267309091E-2</v>
      </c>
      <c r="F724" s="1">
        <v>0.78758134252123302</v>
      </c>
      <c r="G724" s="1">
        <v>2.25158362079344E-2</v>
      </c>
      <c r="H724" s="1">
        <v>0.30485527671307</v>
      </c>
      <c r="I724" s="1">
        <v>3.7501062938843498E-2</v>
      </c>
      <c r="J724" s="50">
        <v>1.0924366192343</v>
      </c>
      <c r="N724" s="21"/>
      <c r="R724" s="21"/>
    </row>
    <row r="725" spans="1:18">
      <c r="A725" s="7" t="s">
        <v>149</v>
      </c>
      <c r="B725" t="s">
        <v>24</v>
      </c>
      <c r="C725" t="s">
        <v>6</v>
      </c>
      <c r="D725" t="s">
        <v>7</v>
      </c>
      <c r="E725" s="1">
        <v>1.7731370080726099E-2</v>
      </c>
      <c r="F725" s="1">
        <v>3.7496431283242898E-2</v>
      </c>
      <c r="G725" s="1">
        <v>7.4634806455478202</v>
      </c>
      <c r="H725" s="1">
        <v>11.9161178906913</v>
      </c>
      <c r="I725" s="1">
        <v>7.4812120156285502</v>
      </c>
      <c r="J725" s="50">
        <v>11.9536143219745</v>
      </c>
      <c r="N725" s="21"/>
      <c r="R725" s="21"/>
    </row>
    <row r="726" spans="1:18">
      <c r="A726" s="7" t="s">
        <v>149</v>
      </c>
      <c r="B726" t="s">
        <v>24</v>
      </c>
      <c r="C726" t="s">
        <v>8</v>
      </c>
      <c r="D726" t="s">
        <v>9</v>
      </c>
      <c r="E726" s="1">
        <v>6.1414012401244298</v>
      </c>
      <c r="F726" s="1">
        <v>2.28521263850201</v>
      </c>
      <c r="G726" s="1">
        <v>14.571314295219199</v>
      </c>
      <c r="H726" s="1">
        <v>6.0314976157103404</v>
      </c>
      <c r="I726" s="1">
        <v>20.712715535343602</v>
      </c>
      <c r="J726" s="50">
        <v>8.3167102542123494</v>
      </c>
      <c r="N726" s="21"/>
      <c r="R726" s="21"/>
    </row>
    <row r="727" spans="1:18">
      <c r="A727" s="7" t="s">
        <v>149</v>
      </c>
      <c r="B727" t="s">
        <v>24</v>
      </c>
      <c r="C727" t="s">
        <v>10</v>
      </c>
      <c r="D727" t="s">
        <v>11</v>
      </c>
      <c r="E727" s="1">
        <v>1.70754083993948</v>
      </c>
      <c r="F727" s="1">
        <v>1.1421590080200501</v>
      </c>
      <c r="G727" s="1">
        <v>6.5906518435026404</v>
      </c>
      <c r="H727" s="1">
        <v>4.5945838171413298</v>
      </c>
      <c r="I727" s="1">
        <v>8.2981926834421191</v>
      </c>
      <c r="J727" s="50">
        <v>5.7367428251613903</v>
      </c>
      <c r="N727" s="21"/>
      <c r="R727" s="21"/>
    </row>
    <row r="728" spans="1:18">
      <c r="A728" s="7" t="s">
        <v>149</v>
      </c>
      <c r="B728" t="s">
        <v>24</v>
      </c>
      <c r="C728" t="s">
        <v>12</v>
      </c>
      <c r="D728" t="s">
        <v>13</v>
      </c>
      <c r="E728" s="1">
        <v>18.6224052546956</v>
      </c>
      <c r="F728" s="1">
        <v>2.7753414989260401</v>
      </c>
      <c r="G728" s="1">
        <v>4.57371511005225</v>
      </c>
      <c r="H728" s="1">
        <v>0.81655994654415398</v>
      </c>
      <c r="I728" s="1">
        <v>23.196120364747902</v>
      </c>
      <c r="J728" s="50">
        <v>3.5919014454701998</v>
      </c>
      <c r="N728" s="21"/>
      <c r="R728" s="21"/>
    </row>
    <row r="729" spans="1:18">
      <c r="A729" s="7" t="s">
        <v>149</v>
      </c>
      <c r="B729" t="s">
        <v>24</v>
      </c>
      <c r="C729" t="s">
        <v>14</v>
      </c>
      <c r="D729" t="s">
        <v>15</v>
      </c>
      <c r="E729" s="1">
        <v>0.75315927204288502</v>
      </c>
      <c r="F729" s="1">
        <v>0.81107913247687302</v>
      </c>
      <c r="G729" s="1">
        <v>2.7362988333074001</v>
      </c>
      <c r="H729" s="1">
        <v>1.6090169472279701</v>
      </c>
      <c r="I729" s="1">
        <v>3.48945810535028</v>
      </c>
      <c r="J729" s="50">
        <v>2.4200960797048401</v>
      </c>
      <c r="N729" s="21"/>
      <c r="R729" s="21"/>
    </row>
    <row r="730" spans="1:18">
      <c r="A730" s="7" t="s">
        <v>149</v>
      </c>
      <c r="B730" t="s">
        <v>24</v>
      </c>
      <c r="C730" t="s">
        <v>16</v>
      </c>
      <c r="D730" t="s">
        <v>17</v>
      </c>
      <c r="E730" s="1">
        <v>53.241932414063001</v>
      </c>
      <c r="F730" s="1">
        <v>4.8303401743169596</v>
      </c>
      <c r="G730" s="1">
        <v>9.6045926271817006</v>
      </c>
      <c r="H730" s="1">
        <v>1.2496698689543799</v>
      </c>
      <c r="I730" s="1">
        <v>62.846525041244703</v>
      </c>
      <c r="J730" s="50">
        <v>6.08001004327134</v>
      </c>
      <c r="N730" s="21"/>
      <c r="R730" s="21"/>
    </row>
    <row r="731" spans="1:18">
      <c r="A731" s="7" t="s">
        <v>149</v>
      </c>
      <c r="B731" t="s">
        <v>24</v>
      </c>
      <c r="C731" t="s">
        <v>18</v>
      </c>
      <c r="D731" t="s">
        <v>19</v>
      </c>
      <c r="E731" s="1">
        <v>187.39749098625899</v>
      </c>
      <c r="F731" s="1">
        <v>11.641256740262699</v>
      </c>
      <c r="G731" s="1">
        <v>31.310952025399001</v>
      </c>
      <c r="H731" s="1">
        <v>5.0623811007020096</v>
      </c>
      <c r="I731" s="1">
        <v>218.70844301165801</v>
      </c>
      <c r="J731" s="50">
        <v>16.703637840964699</v>
      </c>
      <c r="N731" s="21"/>
      <c r="R731" s="21"/>
    </row>
    <row r="732" spans="1:18">
      <c r="A732" s="7" t="s">
        <v>149</v>
      </c>
      <c r="B732" t="s">
        <v>24</v>
      </c>
      <c r="C732" t="s">
        <v>20</v>
      </c>
      <c r="D732" t="s">
        <v>21</v>
      </c>
      <c r="E732" s="1">
        <v>14.865092821063699</v>
      </c>
      <c r="F732" s="1">
        <v>2.3442195411329898</v>
      </c>
      <c r="G732" s="1">
        <v>0.353332175712395</v>
      </c>
      <c r="H732" s="1">
        <v>7.1199014479053899E-2</v>
      </c>
      <c r="I732" s="1">
        <v>15.2184249967761</v>
      </c>
      <c r="J732" s="50">
        <v>2.4154185556120402</v>
      </c>
      <c r="N732" s="21"/>
      <c r="R732" s="21"/>
    </row>
    <row r="733" spans="1:18">
      <c r="A733" s="7" t="s">
        <v>149</v>
      </c>
      <c r="B733" t="s">
        <v>24</v>
      </c>
      <c r="C733" t="s">
        <v>25</v>
      </c>
      <c r="D733" t="s">
        <v>26</v>
      </c>
      <c r="E733" s="1">
        <v>4.0561321241057699E-2</v>
      </c>
      <c r="F733" s="1">
        <v>3.0096523097862399E-3</v>
      </c>
      <c r="G733" s="1">
        <v>0.28951333296520199</v>
      </c>
      <c r="H733" s="1">
        <v>0.135187827211663</v>
      </c>
      <c r="I733" s="1">
        <v>0.33007465420625998</v>
      </c>
      <c r="J733" s="50">
        <v>0.13819747952145001</v>
      </c>
      <c r="N733" s="21"/>
      <c r="R733" s="21"/>
    </row>
    <row r="734" spans="1:18">
      <c r="A734" s="7" t="s">
        <v>149</v>
      </c>
      <c r="B734" t="s">
        <v>24</v>
      </c>
      <c r="C734" t="s">
        <v>22</v>
      </c>
      <c r="D734" t="s">
        <v>23</v>
      </c>
      <c r="E734" s="1">
        <v>60.018530552937001</v>
      </c>
      <c r="F734" s="1">
        <v>2.5726770514895598</v>
      </c>
      <c r="G734" s="1">
        <v>5.6387036855996504</v>
      </c>
      <c r="H734" s="1">
        <v>0.201505050554737</v>
      </c>
      <c r="I734" s="1">
        <v>65.657234238536603</v>
      </c>
      <c r="J734" s="50">
        <v>2.7741821020442998</v>
      </c>
      <c r="N734" s="21"/>
      <c r="R734" s="21"/>
    </row>
    <row r="735" spans="1:18">
      <c r="A735" s="7" t="s">
        <v>150</v>
      </c>
      <c r="B735" t="s">
        <v>24</v>
      </c>
      <c r="C735" t="s">
        <v>2</v>
      </c>
      <c r="D735" t="s">
        <v>3</v>
      </c>
      <c r="E735" s="1">
        <v>9.8753251180103599E-2</v>
      </c>
      <c r="F735" s="1">
        <v>0.111278668684651</v>
      </c>
      <c r="G735" s="1">
        <v>0.17364762006671999</v>
      </c>
      <c r="H735" s="1">
        <v>0.15674138106383301</v>
      </c>
      <c r="I735" s="1">
        <v>0.27240087124682399</v>
      </c>
      <c r="J735" s="50">
        <v>0.26802004974848398</v>
      </c>
      <c r="N735" s="21"/>
      <c r="R735" s="21"/>
    </row>
    <row r="736" spans="1:18">
      <c r="A736" s="7" t="s">
        <v>150</v>
      </c>
      <c r="B736" t="s">
        <v>24</v>
      </c>
      <c r="C736" t="s">
        <v>4</v>
      </c>
      <c r="D736" t="s">
        <v>5</v>
      </c>
      <c r="E736" s="1">
        <v>7.8500516323558604E-4</v>
      </c>
      <c r="F736" s="1">
        <v>3.6839498700785803E-2</v>
      </c>
      <c r="G736" s="1">
        <v>4.6352143925266499E-7</v>
      </c>
      <c r="H736" s="1">
        <v>5.1707900025575E-7</v>
      </c>
      <c r="I736" s="1">
        <v>7.8546868467483896E-4</v>
      </c>
      <c r="J736" s="50">
        <v>3.6840015779786101E-2</v>
      </c>
      <c r="N736" s="21"/>
      <c r="R736" s="21"/>
    </row>
    <row r="737" spans="1:18">
      <c r="A737" s="7" t="s">
        <v>150</v>
      </c>
      <c r="B737" t="s">
        <v>24</v>
      </c>
      <c r="C737" t="s">
        <v>6</v>
      </c>
      <c r="D737" t="s">
        <v>7</v>
      </c>
      <c r="E737" s="1">
        <v>2.3063198540422001E-3</v>
      </c>
      <c r="F737" s="1">
        <v>4.9444584863455304E-3</v>
      </c>
      <c r="G737" s="1">
        <v>1.21683948765024</v>
      </c>
      <c r="H737" s="1">
        <v>2.6963522102542301</v>
      </c>
      <c r="I737" s="1">
        <v>1.21914580750428</v>
      </c>
      <c r="J737" s="50">
        <v>2.7012966687405799</v>
      </c>
      <c r="N737" s="21"/>
      <c r="R737" s="21"/>
    </row>
    <row r="738" spans="1:18">
      <c r="A738" s="7" t="s">
        <v>150</v>
      </c>
      <c r="B738" t="s">
        <v>24</v>
      </c>
      <c r="C738" t="s">
        <v>8</v>
      </c>
      <c r="D738" t="s">
        <v>9</v>
      </c>
      <c r="E738" s="1">
        <v>0.29561386487512498</v>
      </c>
      <c r="F738" s="1">
        <v>0.10804432850095801</v>
      </c>
      <c r="G738" s="1">
        <v>0.22962136010425599</v>
      </c>
      <c r="H738" s="1">
        <v>0.10115542456585699</v>
      </c>
      <c r="I738" s="1">
        <v>0.52523522497938102</v>
      </c>
      <c r="J738" s="50">
        <v>0.20919975306681601</v>
      </c>
      <c r="N738" s="21"/>
      <c r="R738" s="21"/>
    </row>
    <row r="739" spans="1:18">
      <c r="A739" s="7" t="s">
        <v>150</v>
      </c>
      <c r="B739" t="s">
        <v>24</v>
      </c>
      <c r="C739" t="s">
        <v>10</v>
      </c>
      <c r="D739" t="s">
        <v>11</v>
      </c>
      <c r="E739" s="1">
        <v>7.7708886178496098E-2</v>
      </c>
      <c r="F739" s="1">
        <v>6.6364840945182801E-2</v>
      </c>
      <c r="G739" s="1">
        <v>0.53817911913832595</v>
      </c>
      <c r="H739" s="1">
        <v>0.420746216649166</v>
      </c>
      <c r="I739" s="1">
        <v>0.61588800531682197</v>
      </c>
      <c r="J739" s="50">
        <v>0.48711105759434897</v>
      </c>
      <c r="N739" s="21"/>
      <c r="R739" s="21"/>
    </row>
    <row r="740" spans="1:18">
      <c r="A740" s="7" t="s">
        <v>150</v>
      </c>
      <c r="B740" t="s">
        <v>24</v>
      </c>
      <c r="C740" t="s">
        <v>12</v>
      </c>
      <c r="D740" t="s">
        <v>13</v>
      </c>
      <c r="E740" s="1">
        <v>0.526687612439658</v>
      </c>
      <c r="F740" s="1">
        <v>8.2367190030927295E-2</v>
      </c>
      <c r="G740" s="1">
        <v>5.1022049347569001E-2</v>
      </c>
      <c r="H740" s="1">
        <v>8.6323847064810003E-3</v>
      </c>
      <c r="I740" s="1">
        <v>0.57770966178722705</v>
      </c>
      <c r="J740" s="50">
        <v>9.0999574737408301E-2</v>
      </c>
      <c r="N740" s="21"/>
      <c r="R740" s="21"/>
    </row>
    <row r="741" spans="1:18">
      <c r="A741" s="7" t="s">
        <v>150</v>
      </c>
      <c r="B741" t="s">
        <v>24</v>
      </c>
      <c r="C741" t="s">
        <v>14</v>
      </c>
      <c r="D741" t="s">
        <v>15</v>
      </c>
      <c r="E741" s="1">
        <v>3.6079894415274302E-2</v>
      </c>
      <c r="F741" s="1">
        <v>3.7392838402299802E-2</v>
      </c>
      <c r="G741" s="1">
        <v>0.35642577701935102</v>
      </c>
      <c r="H741" s="1">
        <v>0.20228049241784701</v>
      </c>
      <c r="I741" s="1">
        <v>0.392505671434625</v>
      </c>
      <c r="J741" s="50">
        <v>0.239673330820147</v>
      </c>
      <c r="N741" s="21"/>
      <c r="R741" s="21"/>
    </row>
    <row r="742" spans="1:18">
      <c r="A742" s="7" t="s">
        <v>150</v>
      </c>
      <c r="B742" t="s">
        <v>24</v>
      </c>
      <c r="C742" t="s">
        <v>16</v>
      </c>
      <c r="D742" t="s">
        <v>17</v>
      </c>
      <c r="E742" s="1">
        <v>1.62637089017338</v>
      </c>
      <c r="F742" s="1">
        <v>0.20762783773247101</v>
      </c>
      <c r="G742" s="1">
        <v>0.54322779806921995</v>
      </c>
      <c r="H742" s="1">
        <v>8.4994339229108803E-2</v>
      </c>
      <c r="I742" s="1">
        <v>2.1695986882425999</v>
      </c>
      <c r="J742" s="50">
        <v>0.29262217696157999</v>
      </c>
      <c r="N742" s="21"/>
      <c r="R742" s="21"/>
    </row>
    <row r="743" spans="1:18">
      <c r="A743" s="7" t="s">
        <v>150</v>
      </c>
      <c r="B743" t="s">
        <v>24</v>
      </c>
      <c r="C743" t="s">
        <v>18</v>
      </c>
      <c r="D743" t="s">
        <v>19</v>
      </c>
      <c r="E743" s="1">
        <v>5.7939665814329997</v>
      </c>
      <c r="F743" s="1">
        <v>0.35908261603768599</v>
      </c>
      <c r="G743" s="1">
        <v>0.33576056658200398</v>
      </c>
      <c r="H743" s="1">
        <v>5.6835466876236203E-2</v>
      </c>
      <c r="I743" s="1">
        <v>6.1297271480150002</v>
      </c>
      <c r="J743" s="50">
        <v>0.41591808291392202</v>
      </c>
      <c r="N743" s="21"/>
      <c r="R743" s="21"/>
    </row>
    <row r="744" spans="1:18">
      <c r="A744" s="7" t="s">
        <v>150</v>
      </c>
      <c r="B744" t="s">
        <v>24</v>
      </c>
      <c r="C744" t="s">
        <v>20</v>
      </c>
      <c r="D744" t="s">
        <v>21</v>
      </c>
      <c r="E744" s="1">
        <v>0.555757484866233</v>
      </c>
      <c r="F744" s="1">
        <v>8.9242915696598202E-2</v>
      </c>
      <c r="G744" s="1">
        <v>0.38256308438499598</v>
      </c>
      <c r="H744" s="1">
        <v>7.7560868909642602E-2</v>
      </c>
      <c r="I744" s="1">
        <v>0.93832056925122898</v>
      </c>
      <c r="J744" s="50">
        <v>0.16680378460624101</v>
      </c>
      <c r="N744" s="21"/>
      <c r="R744" s="21"/>
    </row>
    <row r="745" spans="1:18">
      <c r="A745" s="7" t="s">
        <v>150</v>
      </c>
      <c r="B745" t="s">
        <v>24</v>
      </c>
      <c r="C745" t="s">
        <v>25</v>
      </c>
      <c r="D745" t="s">
        <v>26</v>
      </c>
      <c r="E745" s="1">
        <v>1.6521032599811299E-2</v>
      </c>
      <c r="F745" s="1">
        <v>1.0401759515721201E-3</v>
      </c>
      <c r="G745" s="1">
        <v>0.14902986656359399</v>
      </c>
      <c r="H745" s="1">
        <v>5.46977551245552E-2</v>
      </c>
      <c r="I745" s="1">
        <v>0.16555089916340601</v>
      </c>
      <c r="J745" s="50">
        <v>5.57379310761274E-2</v>
      </c>
      <c r="N745" s="21"/>
      <c r="R745" s="21"/>
    </row>
    <row r="746" spans="1:18">
      <c r="A746" s="7" t="s">
        <v>150</v>
      </c>
      <c r="B746" t="s">
        <v>24</v>
      </c>
      <c r="C746" t="s">
        <v>22</v>
      </c>
      <c r="D746" t="s">
        <v>23</v>
      </c>
      <c r="E746" s="1">
        <v>4.1936757325237899</v>
      </c>
      <c r="F746" s="1">
        <v>0.18754477843765299</v>
      </c>
      <c r="G746" s="1">
        <v>0.31842485225613398</v>
      </c>
      <c r="H746" s="1">
        <v>1.23063981009258E-2</v>
      </c>
      <c r="I746" s="1">
        <v>4.5121005847799198</v>
      </c>
      <c r="J746" s="50">
        <v>0.19985117653857901</v>
      </c>
      <c r="N746" s="21"/>
      <c r="R746" s="21"/>
    </row>
    <row r="747" spans="1:18">
      <c r="A747" s="7" t="s">
        <v>151</v>
      </c>
      <c r="B747" t="s">
        <v>24</v>
      </c>
      <c r="C747" t="s">
        <v>2</v>
      </c>
      <c r="D747" t="s">
        <v>3</v>
      </c>
      <c r="E747" s="1">
        <v>0.31880680521053401</v>
      </c>
      <c r="F747" s="1">
        <v>0.36396161383147502</v>
      </c>
      <c r="G747" s="1">
        <v>0.448585991220596</v>
      </c>
      <c r="H747" s="1">
        <v>0.46357644548033999</v>
      </c>
      <c r="I747" s="1">
        <v>0.76739279643113101</v>
      </c>
      <c r="J747" s="50">
        <v>0.82753805931181501</v>
      </c>
      <c r="N747" s="21"/>
      <c r="R747" s="21"/>
    </row>
    <row r="748" spans="1:18">
      <c r="A748" s="7" t="s">
        <v>151</v>
      </c>
      <c r="B748" t="s">
        <v>24</v>
      </c>
      <c r="C748" t="s">
        <v>4</v>
      </c>
      <c r="D748" t="s">
        <v>5</v>
      </c>
      <c r="E748" s="1">
        <v>2.26465579646954E-3</v>
      </c>
      <c r="F748" s="1">
        <v>6.7161847356579304E-2</v>
      </c>
      <c r="G748" s="1">
        <v>3.1027255423417201E-4</v>
      </c>
      <c r="H748" s="1">
        <v>5.6968800273932202E-3</v>
      </c>
      <c r="I748" s="1">
        <v>2.5749283507037102E-3</v>
      </c>
      <c r="J748" s="50">
        <v>7.2858727383972505E-2</v>
      </c>
      <c r="N748" s="21"/>
      <c r="R748" s="21"/>
    </row>
    <row r="749" spans="1:18">
      <c r="A749" s="7" t="s">
        <v>151</v>
      </c>
      <c r="B749" t="s">
        <v>24</v>
      </c>
      <c r="C749" t="s">
        <v>6</v>
      </c>
      <c r="D749" t="s">
        <v>7</v>
      </c>
      <c r="E749" s="1">
        <v>1.29132353645407E-3</v>
      </c>
      <c r="F749" s="1">
        <v>2.7856507938248298E-3</v>
      </c>
      <c r="G749" s="1">
        <v>0.51506805133892897</v>
      </c>
      <c r="H749" s="1">
        <v>1.1414219053352299</v>
      </c>
      <c r="I749" s="1">
        <v>0.51635937487538297</v>
      </c>
      <c r="J749" s="50">
        <v>1.1442075561290499</v>
      </c>
      <c r="N749" s="21"/>
      <c r="R749" s="21"/>
    </row>
    <row r="750" spans="1:18">
      <c r="A750" s="7" t="s">
        <v>151</v>
      </c>
      <c r="B750" t="s">
        <v>24</v>
      </c>
      <c r="C750" t="s">
        <v>8</v>
      </c>
      <c r="D750" t="s">
        <v>9</v>
      </c>
      <c r="E750" s="1">
        <v>0.81704701761208098</v>
      </c>
      <c r="F750" s="1">
        <v>0.30092384039353898</v>
      </c>
      <c r="G750" s="1">
        <v>0.85865994928318801</v>
      </c>
      <c r="H750" s="1">
        <v>0.38245513827322097</v>
      </c>
      <c r="I750" s="1">
        <v>1.67570696689527</v>
      </c>
      <c r="J750" s="50">
        <v>0.68337897866676001</v>
      </c>
      <c r="N750" s="21"/>
      <c r="R750" s="21"/>
    </row>
    <row r="751" spans="1:18">
      <c r="A751" s="7" t="s">
        <v>151</v>
      </c>
      <c r="B751" t="s">
        <v>24</v>
      </c>
      <c r="C751" t="s">
        <v>10</v>
      </c>
      <c r="D751" t="s">
        <v>11</v>
      </c>
      <c r="E751" s="1">
        <v>0.17585572756648901</v>
      </c>
      <c r="F751" s="1">
        <v>0.11554434440528299</v>
      </c>
      <c r="G751" s="1">
        <v>0.17555452407495301</v>
      </c>
      <c r="H751" s="1">
        <v>0.13291232763652899</v>
      </c>
      <c r="I751" s="1">
        <v>0.35141025164144202</v>
      </c>
      <c r="J751" s="50">
        <v>0.24845667204181199</v>
      </c>
      <c r="N751" s="21"/>
      <c r="R751" s="21"/>
    </row>
    <row r="752" spans="1:18">
      <c r="A752" s="7" t="s">
        <v>151</v>
      </c>
      <c r="B752" t="s">
        <v>24</v>
      </c>
      <c r="C752" t="s">
        <v>12</v>
      </c>
      <c r="D752" t="s">
        <v>13</v>
      </c>
      <c r="E752" s="1">
        <v>1.6513661609793699</v>
      </c>
      <c r="F752" s="1">
        <v>0.25239745806098401</v>
      </c>
      <c r="G752" s="1">
        <v>9.9954314969609395E-2</v>
      </c>
      <c r="H752" s="1">
        <v>1.74570286686846E-2</v>
      </c>
      <c r="I752" s="1">
        <v>1.75132047594898</v>
      </c>
      <c r="J752" s="50">
        <v>0.269854486729669</v>
      </c>
      <c r="N752" s="21"/>
      <c r="R752" s="21"/>
    </row>
    <row r="753" spans="1:18">
      <c r="A753" s="7" t="s">
        <v>151</v>
      </c>
      <c r="B753" t="s">
        <v>24</v>
      </c>
      <c r="C753" t="s">
        <v>14</v>
      </c>
      <c r="D753" t="s">
        <v>15</v>
      </c>
      <c r="E753" s="1">
        <v>9.3874464654027198E-2</v>
      </c>
      <c r="F753" s="1">
        <v>9.9292693941386706E-2</v>
      </c>
      <c r="G753" s="1">
        <v>5.0200785360499003E-2</v>
      </c>
      <c r="H753" s="1">
        <v>2.8462785921244699E-2</v>
      </c>
      <c r="I753" s="1">
        <v>0.14407525001452601</v>
      </c>
      <c r="J753" s="50">
        <v>0.127755479862631</v>
      </c>
      <c r="N753" s="21"/>
      <c r="R753" s="21"/>
    </row>
    <row r="754" spans="1:18">
      <c r="A754" s="7" t="s">
        <v>151</v>
      </c>
      <c r="B754" t="s">
        <v>24</v>
      </c>
      <c r="C754" t="s">
        <v>16</v>
      </c>
      <c r="D754" t="s">
        <v>17</v>
      </c>
      <c r="E754" s="1">
        <v>6.0423975517047097</v>
      </c>
      <c r="F754" s="1">
        <v>0.74244065072597598</v>
      </c>
      <c r="G754" s="1">
        <v>4.04407635230542</v>
      </c>
      <c r="H754" s="1">
        <v>0.57270853013243805</v>
      </c>
      <c r="I754" s="1">
        <v>10.0864739040101</v>
      </c>
      <c r="J754" s="50">
        <v>1.3151491808584099</v>
      </c>
      <c r="N754" s="21"/>
      <c r="R754" s="21"/>
    </row>
    <row r="755" spans="1:18">
      <c r="A755" s="7" t="s">
        <v>151</v>
      </c>
      <c r="B755" t="s">
        <v>24</v>
      </c>
      <c r="C755" t="s">
        <v>18</v>
      </c>
      <c r="D755" t="s">
        <v>19</v>
      </c>
      <c r="E755" s="1">
        <v>18.536641368710001</v>
      </c>
      <c r="F755" s="1">
        <v>1.14326554008085</v>
      </c>
      <c r="G755" s="1">
        <v>2.1591497434778999</v>
      </c>
      <c r="H755" s="1">
        <v>0.348902247035767</v>
      </c>
      <c r="I755" s="1">
        <v>20.695791112187901</v>
      </c>
      <c r="J755" s="50">
        <v>1.4921677871166199</v>
      </c>
      <c r="N755" s="21"/>
      <c r="R755" s="21"/>
    </row>
    <row r="756" spans="1:18">
      <c r="A756" s="7" t="s">
        <v>151</v>
      </c>
      <c r="B756" t="s">
        <v>24</v>
      </c>
      <c r="C756" t="s">
        <v>20</v>
      </c>
      <c r="D756" t="s">
        <v>21</v>
      </c>
      <c r="E756" s="1">
        <v>1.62012488278009</v>
      </c>
      <c r="F756" s="1">
        <v>0.25883156055210998</v>
      </c>
      <c r="G756" s="1">
        <v>0.41154702912033803</v>
      </c>
      <c r="H756" s="1">
        <v>8.3152607353426403E-2</v>
      </c>
      <c r="I756" s="1">
        <v>2.0316719119004301</v>
      </c>
      <c r="J756" s="50">
        <v>0.34198416790553599</v>
      </c>
      <c r="N756" s="21"/>
      <c r="R756" s="21"/>
    </row>
    <row r="757" spans="1:18">
      <c r="A757" s="7" t="s">
        <v>151</v>
      </c>
      <c r="B757" t="s">
        <v>24</v>
      </c>
      <c r="C757" t="s">
        <v>25</v>
      </c>
      <c r="D757" t="s">
        <v>26</v>
      </c>
      <c r="E757" s="1">
        <v>2.1338415204424699E-2</v>
      </c>
      <c r="F757" s="1">
        <v>1.46274486714973E-3</v>
      </c>
      <c r="G757" s="1">
        <v>0.12515126325579801</v>
      </c>
      <c r="H757" s="1">
        <v>4.9936561535020602E-2</v>
      </c>
      <c r="I757" s="1">
        <v>0.14648967846022301</v>
      </c>
      <c r="J757" s="50">
        <v>5.13993064021704E-2</v>
      </c>
      <c r="N757" s="21"/>
      <c r="R757" s="21"/>
    </row>
    <row r="758" spans="1:18">
      <c r="A758" s="7" t="s">
        <v>151</v>
      </c>
      <c r="B758" t="s">
        <v>24</v>
      </c>
      <c r="C758" t="s">
        <v>22</v>
      </c>
      <c r="D758" t="s">
        <v>23</v>
      </c>
      <c r="E758" s="1">
        <v>6.3398356487242902</v>
      </c>
      <c r="F758" s="1">
        <v>0.276672028155448</v>
      </c>
      <c r="G758" s="1">
        <v>0.17983183277604101</v>
      </c>
      <c r="H758" s="1">
        <v>6.6969524842106004E-3</v>
      </c>
      <c r="I758" s="1">
        <v>6.5196674815003304</v>
      </c>
      <c r="J758" s="50">
        <v>0.28336898063965898</v>
      </c>
      <c r="N758" s="21"/>
      <c r="R758" s="21"/>
    </row>
    <row r="759" spans="1:18">
      <c r="A759" s="7" t="s">
        <v>152</v>
      </c>
      <c r="B759" t="s">
        <v>24</v>
      </c>
      <c r="C759" t="s">
        <v>2</v>
      </c>
      <c r="D759" t="s">
        <v>3</v>
      </c>
      <c r="E759" s="1">
        <v>0.25114378023934703</v>
      </c>
      <c r="F759" s="1">
        <v>0.25637388925697402</v>
      </c>
      <c r="G759" s="1">
        <v>1.3558335114267199</v>
      </c>
      <c r="H759" s="1">
        <v>1.71002470734735</v>
      </c>
      <c r="I759" s="1">
        <v>1.6069772916660601</v>
      </c>
      <c r="J759" s="50">
        <v>1.96639859660433</v>
      </c>
      <c r="N759" s="21"/>
      <c r="R759" s="21"/>
    </row>
    <row r="760" spans="1:18">
      <c r="A760" s="7" t="s">
        <v>152</v>
      </c>
      <c r="B760" t="s">
        <v>24</v>
      </c>
      <c r="C760" t="s">
        <v>4</v>
      </c>
      <c r="D760" t="s">
        <v>5</v>
      </c>
      <c r="E760" s="1">
        <v>1.2353438752314E-3</v>
      </c>
      <c r="F760" s="1">
        <v>4.2160006225406103E-2</v>
      </c>
      <c r="G760" s="1">
        <v>3.5200592022250401E-6</v>
      </c>
      <c r="H760" s="1">
        <v>3.3557472432851099E-6</v>
      </c>
      <c r="I760" s="1">
        <v>1.2388639344336301E-3</v>
      </c>
      <c r="J760" s="50">
        <v>4.2163361972649402E-2</v>
      </c>
      <c r="N760" s="21"/>
      <c r="R760" s="21"/>
    </row>
    <row r="761" spans="1:18">
      <c r="A761" s="7" t="s">
        <v>152</v>
      </c>
      <c r="B761" t="s">
        <v>24</v>
      </c>
      <c r="C761" t="s">
        <v>6</v>
      </c>
      <c r="D761" t="s">
        <v>7</v>
      </c>
      <c r="E761" s="1">
        <v>8.9916011412571797E-4</v>
      </c>
      <c r="F761" s="1">
        <v>1.9807865918238599E-3</v>
      </c>
      <c r="G761" s="1">
        <v>1.56175418425422E-2</v>
      </c>
      <c r="H761" s="1">
        <v>3.4615908212156703E-2</v>
      </c>
      <c r="I761" s="1">
        <v>1.6516701956667899E-2</v>
      </c>
      <c r="J761" s="50">
        <v>3.6596694803980603E-2</v>
      </c>
      <c r="N761" s="21"/>
      <c r="R761" s="21"/>
    </row>
    <row r="762" spans="1:18">
      <c r="A762" s="7" t="s">
        <v>152</v>
      </c>
      <c r="B762" t="s">
        <v>24</v>
      </c>
      <c r="C762" t="s">
        <v>8</v>
      </c>
      <c r="D762" t="s">
        <v>9</v>
      </c>
      <c r="E762" s="1">
        <v>0.53801853600894001</v>
      </c>
      <c r="F762" s="1">
        <v>0.19905198560645501</v>
      </c>
      <c r="G762" s="1">
        <v>0.875022094276798</v>
      </c>
      <c r="H762" s="1">
        <v>0.43184703917375</v>
      </c>
      <c r="I762" s="1">
        <v>1.4130406302857399</v>
      </c>
      <c r="J762" s="50">
        <v>0.63089902478020499</v>
      </c>
      <c r="N762" s="21"/>
      <c r="R762" s="21"/>
    </row>
    <row r="763" spans="1:18">
      <c r="A763" s="7" t="s">
        <v>152</v>
      </c>
      <c r="B763" t="s">
        <v>24</v>
      </c>
      <c r="C763" t="s">
        <v>10</v>
      </c>
      <c r="D763" t="s">
        <v>11</v>
      </c>
      <c r="E763" s="1">
        <v>0.12882700617699</v>
      </c>
      <c r="F763" s="1">
        <v>9.6245924476552905E-2</v>
      </c>
      <c r="G763" s="1">
        <v>0.34922908345942899</v>
      </c>
      <c r="H763" s="1">
        <v>0.26362098565945702</v>
      </c>
      <c r="I763" s="1">
        <v>0.47805608963641899</v>
      </c>
      <c r="J763" s="50">
        <v>0.35986691013601002</v>
      </c>
      <c r="N763" s="21"/>
      <c r="R763" s="21"/>
    </row>
    <row r="764" spans="1:18">
      <c r="A764" s="7" t="s">
        <v>152</v>
      </c>
      <c r="B764" t="s">
        <v>24</v>
      </c>
      <c r="C764" t="s">
        <v>12</v>
      </c>
      <c r="D764" t="s">
        <v>13</v>
      </c>
      <c r="E764" s="1">
        <v>1.81044785117912</v>
      </c>
      <c r="F764" s="1">
        <v>0.28367963154220099</v>
      </c>
      <c r="G764" s="1">
        <v>0.171357596579193</v>
      </c>
      <c r="H764" s="1">
        <v>3.0559810445858902E-2</v>
      </c>
      <c r="I764" s="1">
        <v>1.98180544775832</v>
      </c>
      <c r="J764" s="50">
        <v>0.31423944198805998</v>
      </c>
      <c r="N764" s="21"/>
      <c r="R764" s="21"/>
    </row>
    <row r="765" spans="1:18">
      <c r="A765" s="7" t="s">
        <v>152</v>
      </c>
      <c r="B765" t="s">
        <v>24</v>
      </c>
      <c r="C765" t="s">
        <v>14</v>
      </c>
      <c r="D765" t="s">
        <v>15</v>
      </c>
      <c r="E765" s="1">
        <v>5.3260765483383501E-2</v>
      </c>
      <c r="F765" s="1">
        <v>5.6864324089818799E-2</v>
      </c>
      <c r="G765" s="1">
        <v>0.108207690739277</v>
      </c>
      <c r="H765" s="1">
        <v>6.2651171195818603E-2</v>
      </c>
      <c r="I765" s="1">
        <v>0.16146845622266101</v>
      </c>
      <c r="J765" s="50">
        <v>0.119515495285637</v>
      </c>
      <c r="N765" s="21"/>
      <c r="R765" s="21"/>
    </row>
    <row r="766" spans="1:18">
      <c r="A766" s="7" t="s">
        <v>152</v>
      </c>
      <c r="B766" t="s">
        <v>24</v>
      </c>
      <c r="C766" t="s">
        <v>16</v>
      </c>
      <c r="D766" t="s">
        <v>17</v>
      </c>
      <c r="E766" s="1">
        <v>3.8888195481927501</v>
      </c>
      <c r="F766" s="1">
        <v>0.46149630414355802</v>
      </c>
      <c r="G766" s="1">
        <v>1.4521791144510099</v>
      </c>
      <c r="H766" s="1">
        <v>0.17263186201515801</v>
      </c>
      <c r="I766" s="1">
        <v>5.3409986626437602</v>
      </c>
      <c r="J766" s="50">
        <v>0.63412816615871603</v>
      </c>
      <c r="N766" s="21"/>
      <c r="R766" s="21"/>
    </row>
    <row r="767" spans="1:18">
      <c r="A767" s="7" t="s">
        <v>152</v>
      </c>
      <c r="B767" t="s">
        <v>24</v>
      </c>
      <c r="C767" t="s">
        <v>18</v>
      </c>
      <c r="D767" t="s">
        <v>19</v>
      </c>
      <c r="E767" s="1">
        <v>13.5350039720946</v>
      </c>
      <c r="F767" s="1">
        <v>0.83509317166457797</v>
      </c>
      <c r="G767" s="1">
        <v>1.07546299250406</v>
      </c>
      <c r="H767" s="1">
        <v>0.17505115369628499</v>
      </c>
      <c r="I767" s="1">
        <v>14.6104669645987</v>
      </c>
      <c r="J767" s="50">
        <v>1.01014432536086</v>
      </c>
      <c r="N767" s="21"/>
      <c r="R767" s="21"/>
    </row>
    <row r="768" spans="1:18">
      <c r="A768" s="7" t="s">
        <v>152</v>
      </c>
      <c r="B768" t="s">
        <v>24</v>
      </c>
      <c r="C768" t="s">
        <v>20</v>
      </c>
      <c r="D768" t="s">
        <v>21</v>
      </c>
      <c r="E768" s="1">
        <v>0.88620909398385495</v>
      </c>
      <c r="F768" s="1">
        <v>0.14137323867412799</v>
      </c>
      <c r="G768" s="1">
        <v>3.5044759059648899E-2</v>
      </c>
      <c r="H768" s="1">
        <v>7.0778919604663698E-3</v>
      </c>
      <c r="I768" s="1">
        <v>0.92125385304350405</v>
      </c>
      <c r="J768" s="50">
        <v>0.148451130634594</v>
      </c>
      <c r="N768" s="21"/>
      <c r="R768" s="21"/>
    </row>
    <row r="769" spans="1:18">
      <c r="A769" s="7" t="s">
        <v>152</v>
      </c>
      <c r="B769" t="s">
        <v>24</v>
      </c>
      <c r="C769" t="s">
        <v>25</v>
      </c>
      <c r="D769" t="s">
        <v>26</v>
      </c>
      <c r="E769" s="1">
        <v>4.3855526862553998E-3</v>
      </c>
      <c r="F769" s="1">
        <v>3.0485714000456497E-4</v>
      </c>
      <c r="G769" s="1">
        <v>1.11272368494194E-2</v>
      </c>
      <c r="H769" s="1">
        <v>4.5544239341236796E-3</v>
      </c>
      <c r="I769" s="1">
        <v>1.55127895356748E-2</v>
      </c>
      <c r="J769" s="50">
        <v>4.8592810741282504E-3</v>
      </c>
      <c r="N769" s="21"/>
      <c r="R769" s="21"/>
    </row>
    <row r="770" spans="1:18">
      <c r="A770" s="7" t="s">
        <v>152</v>
      </c>
      <c r="B770" t="s">
        <v>24</v>
      </c>
      <c r="C770" t="s">
        <v>22</v>
      </c>
      <c r="D770" t="s">
        <v>23</v>
      </c>
      <c r="E770" s="1">
        <v>3.2882067839539202</v>
      </c>
      <c r="F770" s="1">
        <v>0.14363303682209</v>
      </c>
      <c r="G770" s="1">
        <v>0.188818638872469</v>
      </c>
      <c r="H770" s="1">
        <v>6.9922536702686899E-3</v>
      </c>
      <c r="I770" s="1">
        <v>3.4770254228263902</v>
      </c>
      <c r="J770" s="50">
        <v>0.15062529049235901</v>
      </c>
      <c r="N770" s="21"/>
      <c r="R770" s="21"/>
    </row>
    <row r="771" spans="1:18">
      <c r="A771" s="7" t="s">
        <v>153</v>
      </c>
      <c r="B771" t="s">
        <v>24</v>
      </c>
      <c r="C771" t="s">
        <v>2</v>
      </c>
      <c r="D771" t="s">
        <v>3</v>
      </c>
      <c r="E771" s="1">
        <v>0.36827547270185301</v>
      </c>
      <c r="F771" s="1">
        <v>0.43399574569516602</v>
      </c>
      <c r="G771" s="1">
        <v>0.250614387961067</v>
      </c>
      <c r="H771" s="1">
        <v>0.19084065261125999</v>
      </c>
      <c r="I771" s="1">
        <v>0.61888986066291896</v>
      </c>
      <c r="J771" s="50">
        <v>0.62483639830642601</v>
      </c>
      <c r="N771" s="21"/>
      <c r="R771" s="21"/>
    </row>
    <row r="772" spans="1:18">
      <c r="A772" s="7" t="s">
        <v>153</v>
      </c>
      <c r="B772" t="s">
        <v>24</v>
      </c>
      <c r="C772" t="s">
        <v>4</v>
      </c>
      <c r="D772" t="s">
        <v>5</v>
      </c>
      <c r="E772" s="1">
        <v>4.44727101011553E-3</v>
      </c>
      <c r="F772" s="1">
        <v>0.207530153388749</v>
      </c>
      <c r="G772" s="1">
        <v>1.07501362244685E-2</v>
      </c>
      <c r="H772" s="1">
        <v>5.7412724412559103E-2</v>
      </c>
      <c r="I772" s="1">
        <v>1.5197407234583999E-2</v>
      </c>
      <c r="J772" s="50">
        <v>0.26494287780130799</v>
      </c>
      <c r="N772" s="21"/>
      <c r="R772" s="21"/>
    </row>
    <row r="773" spans="1:18">
      <c r="A773" s="7" t="s">
        <v>153</v>
      </c>
      <c r="B773" t="s">
        <v>24</v>
      </c>
      <c r="C773" t="s">
        <v>6</v>
      </c>
      <c r="D773" t="s">
        <v>7</v>
      </c>
      <c r="E773" s="1">
        <v>3.4865069900881501E-4</v>
      </c>
      <c r="F773" s="1">
        <v>7.7240711176041399E-4</v>
      </c>
      <c r="G773" s="1">
        <v>3.1752839655550202E-2</v>
      </c>
      <c r="H773" s="1">
        <v>6.7370988208339797E-2</v>
      </c>
      <c r="I773" s="1">
        <v>3.2101490354558997E-2</v>
      </c>
      <c r="J773" s="50">
        <v>6.8143395320100206E-2</v>
      </c>
      <c r="N773" s="21"/>
      <c r="R773" s="21"/>
    </row>
    <row r="774" spans="1:18">
      <c r="A774" s="7" t="s">
        <v>153</v>
      </c>
      <c r="B774" t="s">
        <v>24</v>
      </c>
      <c r="C774" t="s">
        <v>8</v>
      </c>
      <c r="D774" t="s">
        <v>9</v>
      </c>
      <c r="E774" s="1">
        <v>0.68264153100553004</v>
      </c>
      <c r="F774" s="1">
        <v>0.253411677138489</v>
      </c>
      <c r="G774" s="1">
        <v>0.57746754028003</v>
      </c>
      <c r="H774" s="1">
        <v>0.26125668953159897</v>
      </c>
      <c r="I774" s="1">
        <v>1.26010907128556</v>
      </c>
      <c r="J774" s="50">
        <v>0.51466836667008797</v>
      </c>
      <c r="N774" s="21"/>
      <c r="R774" s="21"/>
    </row>
    <row r="775" spans="1:18">
      <c r="A775" s="7" t="s">
        <v>153</v>
      </c>
      <c r="B775" t="s">
        <v>24</v>
      </c>
      <c r="C775" t="s">
        <v>10</v>
      </c>
      <c r="D775" t="s">
        <v>11</v>
      </c>
      <c r="E775" s="1">
        <v>0.17044272122026899</v>
      </c>
      <c r="F775" s="1">
        <v>0.117427550529363</v>
      </c>
      <c r="G775" s="1">
        <v>0.29375291566554701</v>
      </c>
      <c r="H775" s="1">
        <v>0.20843860637557199</v>
      </c>
      <c r="I775" s="1">
        <v>0.464195636885816</v>
      </c>
      <c r="J775" s="50">
        <v>0.32586615690493598</v>
      </c>
      <c r="N775" s="21"/>
      <c r="R775" s="21"/>
    </row>
    <row r="776" spans="1:18">
      <c r="A776" s="7" t="s">
        <v>153</v>
      </c>
      <c r="B776" t="s">
        <v>24</v>
      </c>
      <c r="C776" t="s">
        <v>12</v>
      </c>
      <c r="D776" t="s">
        <v>13</v>
      </c>
      <c r="E776" s="1">
        <v>2.0531750574681502</v>
      </c>
      <c r="F776" s="1">
        <v>0.31096068971806101</v>
      </c>
      <c r="G776" s="1">
        <v>0.12780700473319001</v>
      </c>
      <c r="H776" s="1">
        <v>2.3117084693297301E-2</v>
      </c>
      <c r="I776" s="1">
        <v>2.1809820622013398</v>
      </c>
      <c r="J776" s="50">
        <v>0.334077774411358</v>
      </c>
      <c r="N776" s="21"/>
      <c r="R776" s="21"/>
    </row>
    <row r="777" spans="1:18">
      <c r="A777" s="7" t="s">
        <v>153</v>
      </c>
      <c r="B777" t="s">
        <v>24</v>
      </c>
      <c r="C777" t="s">
        <v>14</v>
      </c>
      <c r="D777" t="s">
        <v>15</v>
      </c>
      <c r="E777" s="1">
        <v>9.8477478386769998E-2</v>
      </c>
      <c r="F777" s="1">
        <v>0.106402295975461</v>
      </c>
      <c r="G777" s="1">
        <v>0.15269341269383099</v>
      </c>
      <c r="H777" s="1">
        <v>8.9552672219229995E-2</v>
      </c>
      <c r="I777" s="1">
        <v>0.25117089108060098</v>
      </c>
      <c r="J777" s="50">
        <v>0.19595496819469099</v>
      </c>
      <c r="N777" s="21"/>
      <c r="R777" s="21"/>
    </row>
    <row r="778" spans="1:18">
      <c r="A778" s="7" t="s">
        <v>153</v>
      </c>
      <c r="B778" t="s">
        <v>24</v>
      </c>
      <c r="C778" t="s">
        <v>16</v>
      </c>
      <c r="D778" t="s">
        <v>17</v>
      </c>
      <c r="E778" s="1">
        <v>6.0283694952518898</v>
      </c>
      <c r="F778" s="1">
        <v>0.67472747214585505</v>
      </c>
      <c r="G778" s="1">
        <v>1.75232612373144</v>
      </c>
      <c r="H778" s="1">
        <v>0.20965309800509599</v>
      </c>
      <c r="I778" s="1">
        <v>7.7806956189833301</v>
      </c>
      <c r="J778" s="50">
        <v>0.88438057015095195</v>
      </c>
      <c r="N778" s="21"/>
      <c r="R778" s="21"/>
    </row>
    <row r="779" spans="1:18">
      <c r="A779" s="7" t="s">
        <v>153</v>
      </c>
      <c r="B779" t="s">
        <v>24</v>
      </c>
      <c r="C779" t="s">
        <v>18</v>
      </c>
      <c r="D779" t="s">
        <v>19</v>
      </c>
      <c r="E779" s="1">
        <v>19.177301924629401</v>
      </c>
      <c r="F779" s="1">
        <v>1.1867057117481301</v>
      </c>
      <c r="G779" s="1">
        <v>3.25091452885518</v>
      </c>
      <c r="H779" s="1">
        <v>0.51763207670247502</v>
      </c>
      <c r="I779" s="1">
        <v>22.428216453484598</v>
      </c>
      <c r="J779" s="50">
        <v>1.7043377884506099</v>
      </c>
      <c r="N779" s="21"/>
      <c r="R779" s="21"/>
    </row>
    <row r="780" spans="1:18">
      <c r="A780" s="7" t="s">
        <v>153</v>
      </c>
      <c r="B780" t="s">
        <v>24</v>
      </c>
      <c r="C780" t="s">
        <v>20</v>
      </c>
      <c r="D780" t="s">
        <v>21</v>
      </c>
      <c r="E780" s="1">
        <v>1.4428573441688</v>
      </c>
      <c r="F780" s="1">
        <v>0.22886546718579401</v>
      </c>
      <c r="G780" s="1">
        <v>0.10968107723941101</v>
      </c>
      <c r="H780" s="1">
        <v>2.2105488580856501E-2</v>
      </c>
      <c r="I780" s="1">
        <v>1.5525384214082101</v>
      </c>
      <c r="J780" s="50">
        <v>0.25097095576665102</v>
      </c>
      <c r="N780" s="21"/>
      <c r="R780" s="21"/>
    </row>
    <row r="781" spans="1:18">
      <c r="A781" s="7" t="s">
        <v>153</v>
      </c>
      <c r="B781" t="s">
        <v>24</v>
      </c>
      <c r="C781" t="s">
        <v>25</v>
      </c>
      <c r="D781" t="s">
        <v>26</v>
      </c>
      <c r="E781" s="1">
        <v>2.8657727138205701E-2</v>
      </c>
      <c r="F781" s="1">
        <v>2.0775350882736299E-3</v>
      </c>
      <c r="G781" s="1">
        <v>0.38501569543880099</v>
      </c>
      <c r="H781" s="1">
        <v>0.165033495972043</v>
      </c>
      <c r="I781" s="1">
        <v>0.41367342257700601</v>
      </c>
      <c r="J781" s="50">
        <v>0.167111031060316</v>
      </c>
      <c r="N781" s="21"/>
      <c r="R781" s="21"/>
    </row>
    <row r="782" spans="1:18">
      <c r="A782" s="7" t="s">
        <v>153</v>
      </c>
      <c r="B782" t="s">
        <v>24</v>
      </c>
      <c r="C782" t="s">
        <v>22</v>
      </c>
      <c r="D782" t="s">
        <v>23</v>
      </c>
      <c r="E782" s="1">
        <v>5.8813941940316603</v>
      </c>
      <c r="F782" s="1">
        <v>0.25240352251169001</v>
      </c>
      <c r="G782" s="1">
        <v>0.53282937216673698</v>
      </c>
      <c r="H782" s="1">
        <v>1.9426570168553901E-2</v>
      </c>
      <c r="I782" s="1">
        <v>6.4142235661984</v>
      </c>
      <c r="J782" s="50">
        <v>0.271830092680244</v>
      </c>
      <c r="N782" s="21"/>
      <c r="R782" s="21"/>
    </row>
    <row r="783" spans="1:18">
      <c r="A783" s="7" t="s">
        <v>154</v>
      </c>
      <c r="B783" t="s">
        <v>24</v>
      </c>
      <c r="C783" t="s">
        <v>2</v>
      </c>
      <c r="D783" t="s">
        <v>3</v>
      </c>
      <c r="E783" s="1">
        <v>0.17569575804971099</v>
      </c>
      <c r="F783" s="1">
        <v>0.20837291491221399</v>
      </c>
      <c r="G783" s="1">
        <v>0.297816717638474</v>
      </c>
      <c r="H783" s="1">
        <v>0.24171798929529101</v>
      </c>
      <c r="I783" s="1">
        <v>0.473512475688185</v>
      </c>
      <c r="J783" s="50">
        <v>0.45009090420750503</v>
      </c>
      <c r="N783" s="21"/>
      <c r="R783" s="21"/>
    </row>
    <row r="784" spans="1:18">
      <c r="A784" s="7" t="s">
        <v>154</v>
      </c>
      <c r="B784" t="s">
        <v>24</v>
      </c>
      <c r="C784" t="s">
        <v>4</v>
      </c>
      <c r="D784" t="s">
        <v>5</v>
      </c>
      <c r="E784" s="1">
        <v>8.7655638571199599E-4</v>
      </c>
      <c r="F784" s="1">
        <v>4.1786932068631197E-2</v>
      </c>
      <c r="G784" s="1">
        <v>5.8935254985353E-3</v>
      </c>
      <c r="H784" s="1">
        <v>0.11146214155978</v>
      </c>
      <c r="I784" s="1">
        <v>6.7700818842473002E-3</v>
      </c>
      <c r="J784" s="50">
        <v>0.153249073628411</v>
      </c>
      <c r="N784" s="21"/>
      <c r="R784" s="21"/>
    </row>
    <row r="785" spans="1:18">
      <c r="A785" s="7" t="s">
        <v>154</v>
      </c>
      <c r="B785" t="s">
        <v>24</v>
      </c>
      <c r="C785" t="s">
        <v>6</v>
      </c>
      <c r="D785" t="s">
        <v>7</v>
      </c>
      <c r="E785" s="1">
        <v>5.1341700815430303E-4</v>
      </c>
      <c r="F785" s="1">
        <v>1.10422393164138E-3</v>
      </c>
      <c r="G785" s="1">
        <v>3.4588823064028197E-2</v>
      </c>
      <c r="H785" s="1">
        <v>6.0660016698295502E-2</v>
      </c>
      <c r="I785" s="1">
        <v>3.5102240072182503E-2</v>
      </c>
      <c r="J785" s="50">
        <v>6.1764240629936899E-2</v>
      </c>
      <c r="N785" s="21"/>
      <c r="R785" s="21"/>
    </row>
    <row r="786" spans="1:18">
      <c r="A786" s="7" t="s">
        <v>154</v>
      </c>
      <c r="B786" t="s">
        <v>24</v>
      </c>
      <c r="C786" t="s">
        <v>8</v>
      </c>
      <c r="D786" t="s">
        <v>9</v>
      </c>
      <c r="E786" s="1">
        <v>0.46664137403856698</v>
      </c>
      <c r="F786" s="1">
        <v>0.171662133440834</v>
      </c>
      <c r="G786" s="1">
        <v>1.36808984546933</v>
      </c>
      <c r="H786" s="1">
        <v>0.62117430313245503</v>
      </c>
      <c r="I786" s="1">
        <v>1.8347312195079</v>
      </c>
      <c r="J786" s="50">
        <v>0.79283643657328895</v>
      </c>
      <c r="N786" s="21"/>
      <c r="R786" s="21"/>
    </row>
    <row r="787" spans="1:18">
      <c r="A787" s="7" t="s">
        <v>154</v>
      </c>
      <c r="B787" t="s">
        <v>24</v>
      </c>
      <c r="C787" t="s">
        <v>10</v>
      </c>
      <c r="D787" t="s">
        <v>11</v>
      </c>
      <c r="E787" s="1">
        <v>0.103080922945136</v>
      </c>
      <c r="F787" s="1">
        <v>7.8037878142218506E-2</v>
      </c>
      <c r="G787" s="1">
        <v>0.436394347151986</v>
      </c>
      <c r="H787" s="1">
        <v>0.34591555388987799</v>
      </c>
      <c r="I787" s="1">
        <v>0.53947527009712204</v>
      </c>
      <c r="J787" s="50">
        <v>0.42395343203209601</v>
      </c>
      <c r="N787" s="21"/>
      <c r="R787" s="21"/>
    </row>
    <row r="788" spans="1:18">
      <c r="A788" s="7" t="s">
        <v>154</v>
      </c>
      <c r="B788" t="s">
        <v>24</v>
      </c>
      <c r="C788" t="s">
        <v>12</v>
      </c>
      <c r="D788" t="s">
        <v>13</v>
      </c>
      <c r="E788" s="1">
        <v>1.18115157711036</v>
      </c>
      <c r="F788" s="1">
        <v>0.18606058963291999</v>
      </c>
      <c r="G788" s="1">
        <v>0.16911494283449399</v>
      </c>
      <c r="H788" s="1">
        <v>2.9811358143306901E-2</v>
      </c>
      <c r="I788" s="1">
        <v>1.35026651994486</v>
      </c>
      <c r="J788" s="50">
        <v>0.21587194777622701</v>
      </c>
      <c r="N788" s="21"/>
      <c r="R788" s="21"/>
    </row>
    <row r="789" spans="1:18">
      <c r="A789" s="7" t="s">
        <v>154</v>
      </c>
      <c r="B789" t="s">
        <v>24</v>
      </c>
      <c r="C789" t="s">
        <v>14</v>
      </c>
      <c r="D789" t="s">
        <v>15</v>
      </c>
      <c r="E789" s="1">
        <v>5.8947885461637997E-2</v>
      </c>
      <c r="F789" s="1">
        <v>6.1582300760210998E-2</v>
      </c>
      <c r="G789" s="1">
        <v>0.13505493367235799</v>
      </c>
      <c r="H789" s="1">
        <v>7.5781150533622096E-2</v>
      </c>
      <c r="I789" s="1">
        <v>0.194002819133996</v>
      </c>
      <c r="J789" s="50">
        <v>0.13736345129383301</v>
      </c>
      <c r="N789" s="21"/>
      <c r="R789" s="21"/>
    </row>
    <row r="790" spans="1:18">
      <c r="A790" s="7" t="s">
        <v>154</v>
      </c>
      <c r="B790" t="s">
        <v>24</v>
      </c>
      <c r="C790" t="s">
        <v>16</v>
      </c>
      <c r="D790" t="s">
        <v>17</v>
      </c>
      <c r="E790" s="1">
        <v>6.7853128783033698</v>
      </c>
      <c r="F790" s="1">
        <v>0.81707176020051697</v>
      </c>
      <c r="G790" s="1">
        <v>2.95745214250943</v>
      </c>
      <c r="H790" s="1">
        <v>0.331011419331666</v>
      </c>
      <c r="I790" s="1">
        <v>9.7427650208128007</v>
      </c>
      <c r="J790" s="50">
        <v>1.14808317953218</v>
      </c>
      <c r="N790" s="21"/>
      <c r="R790" s="21"/>
    </row>
    <row r="791" spans="1:18">
      <c r="A791" s="7" t="s">
        <v>154</v>
      </c>
      <c r="B791" t="s">
        <v>24</v>
      </c>
      <c r="C791" t="s">
        <v>18</v>
      </c>
      <c r="D791" t="s">
        <v>19</v>
      </c>
      <c r="E791" s="1">
        <v>17.4476559268169</v>
      </c>
      <c r="F791" s="1">
        <v>1.08308599202364</v>
      </c>
      <c r="G791" s="1">
        <v>9.9161165025862896</v>
      </c>
      <c r="H791" s="1">
        <v>1.6884427765833301</v>
      </c>
      <c r="I791" s="1">
        <v>27.363772429403198</v>
      </c>
      <c r="J791" s="50">
        <v>2.7715287686069701</v>
      </c>
      <c r="N791" s="21"/>
      <c r="R791" s="21"/>
    </row>
    <row r="792" spans="1:18">
      <c r="A792" s="7" t="s">
        <v>154</v>
      </c>
      <c r="B792" t="s">
        <v>24</v>
      </c>
      <c r="C792" t="s">
        <v>20</v>
      </c>
      <c r="D792" t="s">
        <v>21</v>
      </c>
      <c r="E792" s="1">
        <v>0.86842967172652397</v>
      </c>
      <c r="F792" s="1">
        <v>0.13978490363815799</v>
      </c>
      <c r="G792" s="1">
        <v>0.14840906054362199</v>
      </c>
      <c r="H792" s="1">
        <v>3.01083035191585E-2</v>
      </c>
      <c r="I792" s="1">
        <v>1.01683873227015</v>
      </c>
      <c r="J792" s="50">
        <v>0.16989320715731601</v>
      </c>
      <c r="N792" s="21"/>
      <c r="R792" s="21"/>
    </row>
    <row r="793" spans="1:18">
      <c r="A793" s="7" t="s">
        <v>154</v>
      </c>
      <c r="B793" t="s">
        <v>24</v>
      </c>
      <c r="C793" t="s">
        <v>25</v>
      </c>
      <c r="D793" t="s">
        <v>26</v>
      </c>
      <c r="E793" s="1">
        <v>4.6099356036960401E-3</v>
      </c>
      <c r="F793" s="1">
        <v>2.9025334888025799E-4</v>
      </c>
      <c r="G793" s="1">
        <v>2.9711616920571102E-2</v>
      </c>
      <c r="H793" s="1">
        <v>1.04824196710376E-2</v>
      </c>
      <c r="I793" s="1">
        <v>3.43215525242671E-2</v>
      </c>
      <c r="J793" s="50">
        <v>1.07726730199178E-2</v>
      </c>
      <c r="N793" s="21"/>
      <c r="R793" s="21"/>
    </row>
    <row r="794" spans="1:18">
      <c r="A794" s="7" t="s">
        <v>154</v>
      </c>
      <c r="B794" t="s">
        <v>24</v>
      </c>
      <c r="C794" t="s">
        <v>22</v>
      </c>
      <c r="D794" t="s">
        <v>23</v>
      </c>
      <c r="E794" s="1">
        <v>5.7706747394619704</v>
      </c>
      <c r="F794" s="1">
        <v>0.25939498722528498</v>
      </c>
      <c r="G794" s="1">
        <v>0.64988455295088898</v>
      </c>
      <c r="H794" s="1">
        <v>2.5464212269372798E-2</v>
      </c>
      <c r="I794" s="1">
        <v>6.4205592924128601</v>
      </c>
      <c r="J794" s="50">
        <v>0.28485919949465799</v>
      </c>
      <c r="N794" s="21"/>
      <c r="R794" s="21"/>
    </row>
    <row r="795" spans="1:18">
      <c r="A795" s="7" t="s">
        <v>155</v>
      </c>
      <c r="B795" t="s">
        <v>24</v>
      </c>
      <c r="C795" t="s">
        <v>2</v>
      </c>
      <c r="D795" t="s">
        <v>3</v>
      </c>
      <c r="E795" s="1">
        <v>8.2819171000932404E-2</v>
      </c>
      <c r="F795" s="1">
        <v>9.9415623400968295E-2</v>
      </c>
      <c r="G795" s="1">
        <v>1.6812733529186E-2</v>
      </c>
      <c r="H795" s="1">
        <v>1.15176026651821E-2</v>
      </c>
      <c r="I795" s="1">
        <v>9.9631904530118401E-2</v>
      </c>
      <c r="J795" s="50">
        <v>0.11093322606615</v>
      </c>
      <c r="N795" s="21"/>
      <c r="R795" s="21"/>
    </row>
    <row r="796" spans="1:18">
      <c r="A796" s="7" t="s">
        <v>155</v>
      </c>
      <c r="B796" t="s">
        <v>24</v>
      </c>
      <c r="C796" t="s">
        <v>4</v>
      </c>
      <c r="D796" t="s">
        <v>5</v>
      </c>
      <c r="E796" s="1">
        <v>3.9412233073532498E-4</v>
      </c>
      <c r="F796" s="1">
        <v>2.6116450417878599E-2</v>
      </c>
      <c r="G796" s="1">
        <v>4.7961282012557703E-7</v>
      </c>
      <c r="H796" s="1">
        <v>5.9652875997058504E-7</v>
      </c>
      <c r="I796" s="1">
        <v>3.9460194355545101E-4</v>
      </c>
      <c r="J796" s="50">
        <v>2.6117046946638599E-2</v>
      </c>
      <c r="N796" s="21"/>
      <c r="R796" s="21"/>
    </row>
    <row r="797" spans="1:18">
      <c r="A797" s="7" t="s">
        <v>155</v>
      </c>
      <c r="B797" t="s">
        <v>24</v>
      </c>
      <c r="C797" t="s">
        <v>6</v>
      </c>
      <c r="D797" t="s">
        <v>7</v>
      </c>
      <c r="E797" s="1">
        <v>1.3904981329145E-4</v>
      </c>
      <c r="F797" s="1">
        <v>3.0553492167671102E-4</v>
      </c>
      <c r="G797" s="1">
        <v>9.0190837561264406E-2</v>
      </c>
      <c r="H797" s="1">
        <v>0.14398150844205301</v>
      </c>
      <c r="I797" s="1">
        <v>9.0329887374555898E-2</v>
      </c>
      <c r="J797" s="50">
        <v>0.14428704336372999</v>
      </c>
      <c r="N797" s="21"/>
      <c r="R797" s="21"/>
    </row>
    <row r="798" spans="1:18">
      <c r="A798" s="7" t="s">
        <v>155</v>
      </c>
      <c r="B798" t="s">
        <v>24</v>
      </c>
      <c r="C798" t="s">
        <v>8</v>
      </c>
      <c r="D798" t="s">
        <v>9</v>
      </c>
      <c r="E798" s="1">
        <v>0.18771059532029799</v>
      </c>
      <c r="F798" s="1">
        <v>6.9964489111893402E-2</v>
      </c>
      <c r="G798" s="1">
        <v>0.233153881621425</v>
      </c>
      <c r="H798" s="1">
        <v>0.10789717815701901</v>
      </c>
      <c r="I798" s="1">
        <v>0.42086447694172302</v>
      </c>
      <c r="J798" s="50">
        <v>0.177861667268912</v>
      </c>
      <c r="N798" s="21"/>
      <c r="R798" s="21"/>
    </row>
    <row r="799" spans="1:18">
      <c r="A799" s="7" t="s">
        <v>155</v>
      </c>
      <c r="B799" t="s">
        <v>24</v>
      </c>
      <c r="C799" t="s">
        <v>10</v>
      </c>
      <c r="D799" t="s">
        <v>11</v>
      </c>
      <c r="E799" s="1">
        <v>3.6637238345308201E-2</v>
      </c>
      <c r="F799" s="1">
        <v>2.2546487863604799E-2</v>
      </c>
      <c r="G799" s="1">
        <v>1.61558945264728E-2</v>
      </c>
      <c r="H799" s="1">
        <v>8.6909381441238297E-3</v>
      </c>
      <c r="I799" s="1">
        <v>5.2793132871781001E-2</v>
      </c>
      <c r="J799" s="50">
        <v>3.1237426007728698E-2</v>
      </c>
      <c r="N799" s="21"/>
      <c r="R799" s="21"/>
    </row>
    <row r="800" spans="1:18">
      <c r="A800" s="7" t="s">
        <v>155</v>
      </c>
      <c r="B800" t="s">
        <v>24</v>
      </c>
      <c r="C800" t="s">
        <v>12</v>
      </c>
      <c r="D800" t="s">
        <v>13</v>
      </c>
      <c r="E800" s="1">
        <v>0.44925186563441499</v>
      </c>
      <c r="F800" s="1">
        <v>6.73822178156228E-2</v>
      </c>
      <c r="G800" s="1">
        <v>1.58237211054892E-2</v>
      </c>
      <c r="H800" s="1">
        <v>2.8363173978698101E-3</v>
      </c>
      <c r="I800" s="1">
        <v>0.46507558673990501</v>
      </c>
      <c r="J800" s="50">
        <v>7.0218535213492597E-2</v>
      </c>
      <c r="N800" s="21"/>
      <c r="R800" s="21"/>
    </row>
    <row r="801" spans="1:18">
      <c r="A801" s="7" t="s">
        <v>155</v>
      </c>
      <c r="B801" t="s">
        <v>24</v>
      </c>
      <c r="C801" t="s">
        <v>14</v>
      </c>
      <c r="D801" t="s">
        <v>15</v>
      </c>
      <c r="E801" s="1">
        <v>5.2466931132069301E-2</v>
      </c>
      <c r="F801" s="1">
        <v>5.3533847923321998E-2</v>
      </c>
      <c r="G801" s="1">
        <v>0.18672564907886099</v>
      </c>
      <c r="H801" s="1">
        <v>0.111180321409418</v>
      </c>
      <c r="I801" s="1">
        <v>0.23919258021093101</v>
      </c>
      <c r="J801" s="50">
        <v>0.16471416933274</v>
      </c>
      <c r="N801" s="21"/>
      <c r="R801" s="21"/>
    </row>
    <row r="802" spans="1:18">
      <c r="A802" s="7" t="s">
        <v>155</v>
      </c>
      <c r="B802" t="s">
        <v>24</v>
      </c>
      <c r="C802" t="s">
        <v>16</v>
      </c>
      <c r="D802" t="s">
        <v>17</v>
      </c>
      <c r="E802" s="1">
        <v>3.3147050599072698</v>
      </c>
      <c r="F802" s="1">
        <v>0.37935319961729302</v>
      </c>
      <c r="G802" s="1">
        <v>0.77312127227525795</v>
      </c>
      <c r="H802" s="1">
        <v>8.4309378375922603E-2</v>
      </c>
      <c r="I802" s="1">
        <v>4.0878263321825301</v>
      </c>
      <c r="J802" s="50">
        <v>0.46366257799321597</v>
      </c>
      <c r="N802" s="21"/>
      <c r="R802" s="21"/>
    </row>
    <row r="803" spans="1:18">
      <c r="A803" s="7" t="s">
        <v>155</v>
      </c>
      <c r="B803" t="s">
        <v>24</v>
      </c>
      <c r="C803" t="s">
        <v>18</v>
      </c>
      <c r="D803" t="s">
        <v>19</v>
      </c>
      <c r="E803" s="1">
        <v>14.3664433626837</v>
      </c>
      <c r="F803" s="1">
        <v>0.88999200474598805</v>
      </c>
      <c r="G803" s="1">
        <v>17.680321823259298</v>
      </c>
      <c r="H803" s="1">
        <v>2.8183015060862999</v>
      </c>
      <c r="I803" s="1">
        <v>32.046765185943002</v>
      </c>
      <c r="J803" s="50">
        <v>3.7082935108322901</v>
      </c>
      <c r="N803" s="21"/>
      <c r="R803" s="21"/>
    </row>
    <row r="804" spans="1:18">
      <c r="A804" s="7" t="s">
        <v>155</v>
      </c>
      <c r="B804" t="s">
        <v>24</v>
      </c>
      <c r="C804" t="s">
        <v>20</v>
      </c>
      <c r="D804" t="s">
        <v>21</v>
      </c>
      <c r="E804" s="1">
        <v>0.39848882340736402</v>
      </c>
      <c r="F804" s="1">
        <v>6.3196011191572699E-2</v>
      </c>
      <c r="G804" s="1">
        <v>6.2542091402814304E-2</v>
      </c>
      <c r="H804" s="1">
        <v>1.2603961830021399E-2</v>
      </c>
      <c r="I804" s="1">
        <v>0.46103091481017799</v>
      </c>
      <c r="J804" s="50">
        <v>7.5799973021594094E-2</v>
      </c>
      <c r="N804" s="21"/>
      <c r="R804" s="21"/>
    </row>
    <row r="805" spans="1:18">
      <c r="A805" s="7" t="s">
        <v>155</v>
      </c>
      <c r="B805" t="s">
        <v>24</v>
      </c>
      <c r="C805" t="s">
        <v>25</v>
      </c>
      <c r="D805" t="s">
        <v>26</v>
      </c>
      <c r="E805" s="1">
        <v>2.85801189392556E-3</v>
      </c>
      <c r="F805" s="1">
        <v>2.1155127236844299E-4</v>
      </c>
      <c r="G805" s="1">
        <v>2.8299209778835901E-2</v>
      </c>
      <c r="H805" s="1">
        <v>1.0588900475146599E-2</v>
      </c>
      <c r="I805" s="1">
        <v>3.1157221672761401E-2</v>
      </c>
      <c r="J805" s="50">
        <v>1.0800451747515099E-2</v>
      </c>
      <c r="N805" s="21"/>
      <c r="R805" s="21"/>
    </row>
    <row r="806" spans="1:18">
      <c r="A806" s="7" t="s">
        <v>155</v>
      </c>
      <c r="B806" t="s">
        <v>24</v>
      </c>
      <c r="C806" t="s">
        <v>22</v>
      </c>
      <c r="D806" t="s">
        <v>23</v>
      </c>
      <c r="E806" s="1">
        <v>4.8332539924461901</v>
      </c>
      <c r="F806" s="1">
        <v>0.20738818279539101</v>
      </c>
      <c r="G806" s="1">
        <v>0.89650560904019805</v>
      </c>
      <c r="H806" s="1">
        <v>3.2710628638540497E-2</v>
      </c>
      <c r="I806" s="1">
        <v>5.7297596014863901</v>
      </c>
      <c r="J806" s="50">
        <v>0.240098811433931</v>
      </c>
      <c r="N806" s="21"/>
      <c r="R806" s="21"/>
    </row>
    <row r="807" spans="1:18">
      <c r="A807" s="7" t="s">
        <v>156</v>
      </c>
      <c r="B807" t="s">
        <v>24</v>
      </c>
      <c r="C807" t="s">
        <v>2</v>
      </c>
      <c r="D807" t="s">
        <v>3</v>
      </c>
      <c r="E807" s="1">
        <v>1.0503976500907299</v>
      </c>
      <c r="F807" s="1">
        <v>1.200767969283</v>
      </c>
      <c r="G807" s="1">
        <v>1.0276121535925</v>
      </c>
      <c r="H807" s="1">
        <v>0.82953930197257197</v>
      </c>
      <c r="I807" s="1">
        <v>2.07800980368323</v>
      </c>
      <c r="J807" s="50">
        <v>2.0303072712555799</v>
      </c>
      <c r="N807" s="21"/>
      <c r="R807" s="21"/>
    </row>
    <row r="808" spans="1:18">
      <c r="A808" s="7" t="s">
        <v>156</v>
      </c>
      <c r="B808" t="s">
        <v>24</v>
      </c>
      <c r="C808" t="s">
        <v>4</v>
      </c>
      <c r="D808" t="s">
        <v>5</v>
      </c>
      <c r="E808" s="1">
        <v>8.2325349822166202E-3</v>
      </c>
      <c r="F808" s="1">
        <v>0.38448310129413199</v>
      </c>
      <c r="G808" s="1">
        <v>9.1149093851194997E-3</v>
      </c>
      <c r="H808" s="1">
        <v>4.8850718069951199E-2</v>
      </c>
      <c r="I808" s="1">
        <v>1.7347444367336099E-2</v>
      </c>
      <c r="J808" s="50">
        <v>0.43333381936408299</v>
      </c>
      <c r="N808" s="21"/>
      <c r="R808" s="21"/>
    </row>
    <row r="809" spans="1:18">
      <c r="A809" s="7" t="s">
        <v>156</v>
      </c>
      <c r="B809" t="s">
        <v>24</v>
      </c>
      <c r="C809" t="s">
        <v>6</v>
      </c>
      <c r="D809" t="s">
        <v>7</v>
      </c>
      <c r="E809" s="1">
        <v>1.36859125230518E-2</v>
      </c>
      <c r="F809" s="1">
        <v>2.9392591230098901E-2</v>
      </c>
      <c r="G809" s="1">
        <v>7.5489319996434903</v>
      </c>
      <c r="H809" s="1">
        <v>12.757448408756</v>
      </c>
      <c r="I809" s="1">
        <v>7.56261791216654</v>
      </c>
      <c r="J809" s="50">
        <v>12.786840999986101</v>
      </c>
      <c r="N809" s="21"/>
      <c r="R809" s="21"/>
    </row>
    <row r="810" spans="1:18">
      <c r="A810" s="7" t="s">
        <v>156</v>
      </c>
      <c r="B810" t="s">
        <v>24</v>
      </c>
      <c r="C810" t="s">
        <v>8</v>
      </c>
      <c r="D810" t="s">
        <v>9</v>
      </c>
      <c r="E810" s="1">
        <v>2.4443991563830498</v>
      </c>
      <c r="F810" s="1">
        <v>0.90736636351600897</v>
      </c>
      <c r="G810" s="1">
        <v>9.3838927921972903</v>
      </c>
      <c r="H810" s="1">
        <v>3.7932081900792798</v>
      </c>
      <c r="I810" s="1">
        <v>11.828291948580301</v>
      </c>
      <c r="J810" s="50">
        <v>4.7005745535952901</v>
      </c>
      <c r="N810" s="21"/>
      <c r="R810" s="21"/>
    </row>
    <row r="811" spans="1:18">
      <c r="A811" s="7" t="s">
        <v>156</v>
      </c>
      <c r="B811" t="s">
        <v>24</v>
      </c>
      <c r="C811" t="s">
        <v>10</v>
      </c>
      <c r="D811" t="s">
        <v>11</v>
      </c>
      <c r="E811" s="1">
        <v>0.57510836173617597</v>
      </c>
      <c r="F811" s="1">
        <v>0.42944626748124598</v>
      </c>
      <c r="G811" s="1">
        <v>1.89469296820085</v>
      </c>
      <c r="H811" s="1">
        <v>1.9832332571765501</v>
      </c>
      <c r="I811" s="1">
        <v>2.4698013299370301</v>
      </c>
      <c r="J811" s="50">
        <v>2.4126795246578001</v>
      </c>
      <c r="N811" s="21"/>
      <c r="R811" s="21"/>
    </row>
    <row r="812" spans="1:18">
      <c r="A812" s="7" t="s">
        <v>156</v>
      </c>
      <c r="B812" t="s">
        <v>24</v>
      </c>
      <c r="C812" t="s">
        <v>12</v>
      </c>
      <c r="D812" t="s">
        <v>13</v>
      </c>
      <c r="E812" s="1">
        <v>5.8653732321033001</v>
      </c>
      <c r="F812" s="1">
        <v>0.88196510230007996</v>
      </c>
      <c r="G812" s="1">
        <v>1.2071023128266201</v>
      </c>
      <c r="H812" s="1">
        <v>0.21584249310575901</v>
      </c>
      <c r="I812" s="1">
        <v>7.0724755449299197</v>
      </c>
      <c r="J812" s="50">
        <v>1.0978075954058399</v>
      </c>
      <c r="N812" s="21"/>
      <c r="R812" s="21"/>
    </row>
    <row r="813" spans="1:18">
      <c r="A813" s="7" t="s">
        <v>156</v>
      </c>
      <c r="B813" t="s">
        <v>24</v>
      </c>
      <c r="C813" t="s">
        <v>14</v>
      </c>
      <c r="D813" t="s">
        <v>15</v>
      </c>
      <c r="E813" s="1">
        <v>0.27761720598551498</v>
      </c>
      <c r="F813" s="1">
        <v>0.29703048666380999</v>
      </c>
      <c r="G813" s="1">
        <v>1.86980543794863</v>
      </c>
      <c r="H813" s="1">
        <v>1.09825594760501</v>
      </c>
      <c r="I813" s="1">
        <v>2.1474226439341502</v>
      </c>
      <c r="J813" s="50">
        <v>1.39528643426882</v>
      </c>
      <c r="N813" s="21"/>
      <c r="R813" s="21"/>
    </row>
    <row r="814" spans="1:18">
      <c r="A814" s="7" t="s">
        <v>156</v>
      </c>
      <c r="B814" t="s">
        <v>24</v>
      </c>
      <c r="C814" t="s">
        <v>16</v>
      </c>
      <c r="D814" t="s">
        <v>17</v>
      </c>
      <c r="E814" s="1">
        <v>19.692676555388498</v>
      </c>
      <c r="F814" s="1">
        <v>2.0513106610531802</v>
      </c>
      <c r="G814" s="1">
        <v>5.4780569350034201</v>
      </c>
      <c r="H814" s="1">
        <v>0.75155133544681896</v>
      </c>
      <c r="I814" s="1">
        <v>25.1707334903919</v>
      </c>
      <c r="J814" s="50">
        <v>2.8028619964999999</v>
      </c>
      <c r="N814" s="21"/>
      <c r="R814" s="21"/>
    </row>
    <row r="815" spans="1:18">
      <c r="A815" s="7" t="s">
        <v>156</v>
      </c>
      <c r="B815" t="s">
        <v>24</v>
      </c>
      <c r="C815" t="s">
        <v>18</v>
      </c>
      <c r="D815" t="s">
        <v>19</v>
      </c>
      <c r="E815" s="1">
        <v>62.497983372943501</v>
      </c>
      <c r="F815" s="1">
        <v>3.8727386474363099</v>
      </c>
      <c r="G815" s="1">
        <v>9.2321952853426108</v>
      </c>
      <c r="H815" s="1">
        <v>1.4859377952020201</v>
      </c>
      <c r="I815" s="1">
        <v>71.730178658286107</v>
      </c>
      <c r="J815" s="50">
        <v>5.3586764426383304</v>
      </c>
      <c r="N815" s="21"/>
      <c r="R815" s="21"/>
    </row>
    <row r="816" spans="1:18">
      <c r="A816" s="7" t="s">
        <v>156</v>
      </c>
      <c r="B816" t="s">
        <v>24</v>
      </c>
      <c r="C816" t="s">
        <v>20</v>
      </c>
      <c r="D816" t="s">
        <v>21</v>
      </c>
      <c r="E816" s="1">
        <v>4.8949598205057203</v>
      </c>
      <c r="F816" s="1">
        <v>0.77221598067823904</v>
      </c>
      <c r="G816" s="1">
        <v>0.50726486093525203</v>
      </c>
      <c r="H816" s="1">
        <v>0.102216989722637</v>
      </c>
      <c r="I816" s="1">
        <v>5.4022246814409698</v>
      </c>
      <c r="J816" s="50">
        <v>0.87443297040087598</v>
      </c>
      <c r="N816" s="21"/>
      <c r="R816" s="21"/>
    </row>
    <row r="817" spans="1:18">
      <c r="A817" s="7" t="s">
        <v>156</v>
      </c>
      <c r="B817" t="s">
        <v>24</v>
      </c>
      <c r="C817" t="s">
        <v>25</v>
      </c>
      <c r="D817" t="s">
        <v>26</v>
      </c>
      <c r="E817" s="1">
        <v>9.7454374587793297E-2</v>
      </c>
      <c r="F817" s="1">
        <v>7.0689220502837399E-3</v>
      </c>
      <c r="G817" s="1">
        <v>0.77021554616445198</v>
      </c>
      <c r="H817" s="1">
        <v>0.35062263733422799</v>
      </c>
      <c r="I817" s="1">
        <v>0.86766992075224503</v>
      </c>
      <c r="J817" s="50">
        <v>0.35769155938451103</v>
      </c>
      <c r="N817" s="21"/>
      <c r="R817" s="21"/>
    </row>
    <row r="818" spans="1:18">
      <c r="A818" s="7" t="s">
        <v>156</v>
      </c>
      <c r="B818" t="s">
        <v>24</v>
      </c>
      <c r="C818" t="s">
        <v>22</v>
      </c>
      <c r="D818" t="s">
        <v>23</v>
      </c>
      <c r="E818" s="1">
        <v>28.235250329684298</v>
      </c>
      <c r="F818" s="1">
        <v>1.2099238298831301</v>
      </c>
      <c r="G818" s="1">
        <v>3.1068918300610302</v>
      </c>
      <c r="H818" s="1">
        <v>0.110933494840702</v>
      </c>
      <c r="I818" s="1">
        <v>31.3421421597453</v>
      </c>
      <c r="J818" s="50">
        <v>1.32085732472383</v>
      </c>
      <c r="N818" s="21"/>
      <c r="R818" s="21"/>
    </row>
    <row r="819" spans="1:18">
      <c r="A819" s="7" t="s">
        <v>157</v>
      </c>
      <c r="B819" t="s">
        <v>24</v>
      </c>
      <c r="C819" t="s">
        <v>2</v>
      </c>
      <c r="D819" t="s">
        <v>3</v>
      </c>
      <c r="E819" s="1">
        <v>0.84378861688812101</v>
      </c>
      <c r="F819" s="1">
        <v>0.98723606295491795</v>
      </c>
      <c r="G819" s="1">
        <v>0.90824755023534198</v>
      </c>
      <c r="H819" s="1">
        <v>0.71893443024501102</v>
      </c>
      <c r="I819" s="1">
        <v>1.7520361671234601</v>
      </c>
      <c r="J819" s="50">
        <v>1.70617049319993</v>
      </c>
      <c r="N819" s="21"/>
      <c r="R819" s="21"/>
    </row>
    <row r="820" spans="1:18">
      <c r="A820" s="7" t="s">
        <v>157</v>
      </c>
      <c r="B820" t="s">
        <v>24</v>
      </c>
      <c r="C820" t="s">
        <v>4</v>
      </c>
      <c r="D820" t="s">
        <v>5</v>
      </c>
      <c r="E820" s="1">
        <v>3.5576141951013402E-3</v>
      </c>
      <c r="F820" s="1">
        <v>0.114287773496249</v>
      </c>
      <c r="G820" s="1">
        <v>1.42664146586858</v>
      </c>
      <c r="H820" s="1">
        <v>26.6840680906876</v>
      </c>
      <c r="I820" s="1">
        <v>1.4301990800636899</v>
      </c>
      <c r="J820" s="50">
        <v>26.798355864183801</v>
      </c>
      <c r="N820" s="21"/>
      <c r="R820" s="21"/>
    </row>
    <row r="821" spans="1:18">
      <c r="A821" s="7" t="s">
        <v>157</v>
      </c>
      <c r="B821" t="s">
        <v>24</v>
      </c>
      <c r="C821" t="s">
        <v>6</v>
      </c>
      <c r="D821" t="s">
        <v>7</v>
      </c>
      <c r="E821" s="1">
        <v>9.1505940285621895E-4</v>
      </c>
      <c r="F821" s="1">
        <v>2.02839050757175E-3</v>
      </c>
      <c r="G821" s="1">
        <v>1.3721569854516001E-2</v>
      </c>
      <c r="H821" s="1">
        <v>3.0397046071538501E-2</v>
      </c>
      <c r="I821" s="1">
        <v>1.46366292573722E-2</v>
      </c>
      <c r="J821" s="50">
        <v>3.2425436579110199E-2</v>
      </c>
      <c r="N821" s="21"/>
      <c r="R821" s="21"/>
    </row>
    <row r="822" spans="1:18">
      <c r="A822" s="7" t="s">
        <v>157</v>
      </c>
      <c r="B822" t="s">
        <v>24</v>
      </c>
      <c r="C822" t="s">
        <v>8</v>
      </c>
      <c r="D822" t="s">
        <v>9</v>
      </c>
      <c r="E822" s="1">
        <v>1.8278232037023501</v>
      </c>
      <c r="F822" s="1">
        <v>0.67398978475763904</v>
      </c>
      <c r="G822" s="1">
        <v>2.2297278380126602</v>
      </c>
      <c r="H822" s="1">
        <v>0.989109510066839</v>
      </c>
      <c r="I822" s="1">
        <v>4.0575510417150102</v>
      </c>
      <c r="J822" s="50">
        <v>1.66309929482448</v>
      </c>
      <c r="N822" s="21"/>
      <c r="R822" s="21"/>
    </row>
    <row r="823" spans="1:18">
      <c r="A823" s="7" t="s">
        <v>157</v>
      </c>
      <c r="B823" t="s">
        <v>24</v>
      </c>
      <c r="C823" t="s">
        <v>10</v>
      </c>
      <c r="D823" t="s">
        <v>11</v>
      </c>
      <c r="E823" s="1">
        <v>0.44924721662007799</v>
      </c>
      <c r="F823" s="1">
        <v>0.302336419439382</v>
      </c>
      <c r="G823" s="1">
        <v>0.83767875374876599</v>
      </c>
      <c r="H823" s="1">
        <v>0.89600591638071903</v>
      </c>
      <c r="I823" s="1">
        <v>1.28692597036884</v>
      </c>
      <c r="J823" s="50">
        <v>1.1983423358201</v>
      </c>
      <c r="N823" s="21"/>
      <c r="R823" s="21"/>
    </row>
    <row r="824" spans="1:18">
      <c r="A824" s="7" t="s">
        <v>157</v>
      </c>
      <c r="B824" t="s">
        <v>24</v>
      </c>
      <c r="C824" t="s">
        <v>12</v>
      </c>
      <c r="D824" t="s">
        <v>13</v>
      </c>
      <c r="E824" s="1">
        <v>5.1031357327715599</v>
      </c>
      <c r="F824" s="1">
        <v>0.79669207008389897</v>
      </c>
      <c r="G824" s="1">
        <v>0.59949614418932096</v>
      </c>
      <c r="H824" s="1">
        <v>0.104299929474406</v>
      </c>
      <c r="I824" s="1">
        <v>5.7026318769608801</v>
      </c>
      <c r="J824" s="50">
        <v>0.900991999558305</v>
      </c>
      <c r="N824" s="21"/>
      <c r="R824" s="21"/>
    </row>
    <row r="825" spans="1:18">
      <c r="A825" s="7" t="s">
        <v>157</v>
      </c>
      <c r="B825" t="s">
        <v>24</v>
      </c>
      <c r="C825" t="s">
        <v>14</v>
      </c>
      <c r="D825" t="s">
        <v>15</v>
      </c>
      <c r="E825" s="1">
        <v>0.32113097554771403</v>
      </c>
      <c r="F825" s="1">
        <v>0.33292700834634398</v>
      </c>
      <c r="G825" s="1">
        <v>1.1188511963212</v>
      </c>
      <c r="H825" s="1">
        <v>0.63891689348152303</v>
      </c>
      <c r="I825" s="1">
        <v>1.4399821718689101</v>
      </c>
      <c r="J825" s="50">
        <v>0.97184390182786795</v>
      </c>
      <c r="N825" s="21"/>
      <c r="R825" s="21"/>
    </row>
    <row r="826" spans="1:18">
      <c r="A826" s="7" t="s">
        <v>157</v>
      </c>
      <c r="B826" t="s">
        <v>24</v>
      </c>
      <c r="C826" t="s">
        <v>16</v>
      </c>
      <c r="D826" t="s">
        <v>17</v>
      </c>
      <c r="E826" s="1">
        <v>13.7239010915349</v>
      </c>
      <c r="F826" s="1">
        <v>1.74630641026091</v>
      </c>
      <c r="G826" s="1">
        <v>4.0688580758968698</v>
      </c>
      <c r="H826" s="1">
        <v>0.70875157004132705</v>
      </c>
      <c r="I826" s="1">
        <v>17.792759167431701</v>
      </c>
      <c r="J826" s="50">
        <v>2.4550579803022399</v>
      </c>
      <c r="N826" s="21"/>
      <c r="R826" s="21"/>
    </row>
    <row r="827" spans="1:18">
      <c r="A827" s="7" t="s">
        <v>157</v>
      </c>
      <c r="B827" t="s">
        <v>24</v>
      </c>
      <c r="C827" t="s">
        <v>18</v>
      </c>
      <c r="D827" t="s">
        <v>19</v>
      </c>
      <c r="E827" s="1">
        <v>62.876180323239502</v>
      </c>
      <c r="F827" s="1">
        <v>3.9101124488983401</v>
      </c>
      <c r="G827" s="1">
        <v>65.783766250998298</v>
      </c>
      <c r="H827" s="1">
        <v>11.0459470913916</v>
      </c>
      <c r="I827" s="1">
        <v>128.65994657423801</v>
      </c>
      <c r="J827" s="50">
        <v>14.9560595402899</v>
      </c>
      <c r="N827" s="21"/>
      <c r="R827" s="21"/>
    </row>
    <row r="828" spans="1:18">
      <c r="A828" s="7" t="s">
        <v>157</v>
      </c>
      <c r="B828" t="s">
        <v>24</v>
      </c>
      <c r="C828" t="s">
        <v>20</v>
      </c>
      <c r="D828" t="s">
        <v>21</v>
      </c>
      <c r="E828" s="1">
        <v>3.6104487800181202</v>
      </c>
      <c r="F828" s="1">
        <v>0.58038319811977501</v>
      </c>
      <c r="G828" s="1">
        <v>0.56810360283143102</v>
      </c>
      <c r="H828" s="1">
        <v>0.11513677675393399</v>
      </c>
      <c r="I828" s="1">
        <v>4.1785523828495501</v>
      </c>
      <c r="J828" s="50">
        <v>0.69551997487370898</v>
      </c>
      <c r="N828" s="21"/>
      <c r="R828" s="21"/>
    </row>
    <row r="829" spans="1:18">
      <c r="A829" s="7" t="s">
        <v>157</v>
      </c>
      <c r="B829" t="s">
        <v>24</v>
      </c>
      <c r="C829" t="s">
        <v>25</v>
      </c>
      <c r="D829" t="s">
        <v>26</v>
      </c>
      <c r="E829" s="1">
        <v>0.209107624153059</v>
      </c>
      <c r="F829" s="1">
        <v>1.3354580387714501E-2</v>
      </c>
      <c r="G829" s="1">
        <v>2.0217320236301699</v>
      </c>
      <c r="H829" s="1">
        <v>0.74492839131534305</v>
      </c>
      <c r="I829" s="1">
        <v>2.2308396477832302</v>
      </c>
      <c r="J829" s="50">
        <v>0.75828297170305703</v>
      </c>
      <c r="N829" s="21"/>
      <c r="R829" s="21"/>
    </row>
    <row r="830" spans="1:18">
      <c r="A830" s="7" t="s">
        <v>157</v>
      </c>
      <c r="B830" t="s">
        <v>24</v>
      </c>
      <c r="C830" t="s">
        <v>22</v>
      </c>
      <c r="D830" t="s">
        <v>23</v>
      </c>
      <c r="E830" s="1">
        <v>21.565839129610001</v>
      </c>
      <c r="F830" s="1">
        <v>0.96224746257118898</v>
      </c>
      <c r="G830" s="1">
        <v>1.9823702749552901</v>
      </c>
      <c r="H830" s="1">
        <v>7.7010445987468201E-2</v>
      </c>
      <c r="I830" s="1">
        <v>23.548209404565299</v>
      </c>
      <c r="J830" s="50">
        <v>1.03925790855866</v>
      </c>
      <c r="N830" s="21"/>
      <c r="R830" s="21"/>
    </row>
    <row r="831" spans="1:18">
      <c r="A831" s="7" t="s">
        <v>158</v>
      </c>
      <c r="B831" t="s">
        <v>24</v>
      </c>
      <c r="C831" t="s">
        <v>2</v>
      </c>
      <c r="D831" t="s">
        <v>3</v>
      </c>
      <c r="E831" s="1">
        <v>0.45640754475650003</v>
      </c>
      <c r="F831" s="1">
        <v>0.52445258248064297</v>
      </c>
      <c r="G831" s="1">
        <v>0.27370476638270802</v>
      </c>
      <c r="H831" s="1">
        <v>0.26808810468792599</v>
      </c>
      <c r="I831" s="1">
        <v>0.73011231113920805</v>
      </c>
      <c r="J831" s="50">
        <v>0.79254068716856796</v>
      </c>
      <c r="N831" s="21"/>
      <c r="R831" s="21"/>
    </row>
    <row r="832" spans="1:18">
      <c r="A832" s="7" t="s">
        <v>158</v>
      </c>
      <c r="B832" t="s">
        <v>24</v>
      </c>
      <c r="C832" t="s">
        <v>4</v>
      </c>
      <c r="D832" t="s">
        <v>5</v>
      </c>
      <c r="E832" s="1">
        <v>3.8040619734169799E-3</v>
      </c>
      <c r="F832" s="1">
        <v>0.12032492692707999</v>
      </c>
      <c r="G832" s="1">
        <v>1.19973805627568E-2</v>
      </c>
      <c r="H832" s="1">
        <v>0.213158195674298</v>
      </c>
      <c r="I832" s="1">
        <v>1.5801442536173799E-2</v>
      </c>
      <c r="J832" s="50">
        <v>0.33348312260137802</v>
      </c>
      <c r="N832" s="21"/>
      <c r="R832" s="21"/>
    </row>
    <row r="833" spans="1:18">
      <c r="A833" s="7" t="s">
        <v>158</v>
      </c>
      <c r="B833" t="s">
        <v>24</v>
      </c>
      <c r="C833" t="s">
        <v>6</v>
      </c>
      <c r="D833" t="s">
        <v>7</v>
      </c>
      <c r="E833" s="1">
        <v>2.40611864661015E-3</v>
      </c>
      <c r="F833" s="1">
        <v>5.3005356117769801E-3</v>
      </c>
      <c r="G833" s="1">
        <v>0.59859121576248797</v>
      </c>
      <c r="H833" s="1">
        <v>1.3270595565669701</v>
      </c>
      <c r="I833" s="1">
        <v>0.60099733440909797</v>
      </c>
      <c r="J833" s="50">
        <v>1.33236009217875</v>
      </c>
      <c r="N833" s="21"/>
      <c r="R833" s="21"/>
    </row>
    <row r="834" spans="1:18">
      <c r="A834" s="7" t="s">
        <v>158</v>
      </c>
      <c r="B834" t="s">
        <v>24</v>
      </c>
      <c r="C834" t="s">
        <v>8</v>
      </c>
      <c r="D834" t="s">
        <v>9</v>
      </c>
      <c r="E834" s="1">
        <v>1.0375754174841301</v>
      </c>
      <c r="F834" s="1">
        <v>0.383988578100117</v>
      </c>
      <c r="G834" s="1">
        <v>4.3028847605256404</v>
      </c>
      <c r="H834" s="1">
        <v>1.8314627022187</v>
      </c>
      <c r="I834" s="1">
        <v>5.3404601780097796</v>
      </c>
      <c r="J834" s="50">
        <v>2.21545128031882</v>
      </c>
      <c r="N834" s="21"/>
      <c r="R834" s="21"/>
    </row>
    <row r="835" spans="1:18">
      <c r="A835" s="7" t="s">
        <v>158</v>
      </c>
      <c r="B835" t="s">
        <v>24</v>
      </c>
      <c r="C835" t="s">
        <v>10</v>
      </c>
      <c r="D835" t="s">
        <v>11</v>
      </c>
      <c r="E835" s="1">
        <v>0.22659283294659299</v>
      </c>
      <c r="F835" s="1">
        <v>0.15801352409553801</v>
      </c>
      <c r="G835" s="1">
        <v>0.45321383444053498</v>
      </c>
      <c r="H835" s="1">
        <v>0.35022644995615698</v>
      </c>
      <c r="I835" s="1">
        <v>0.67980666738712803</v>
      </c>
      <c r="J835" s="50">
        <v>0.50823997405169496</v>
      </c>
      <c r="N835" s="21"/>
      <c r="R835" s="21"/>
    </row>
    <row r="836" spans="1:18">
      <c r="A836" s="7" t="s">
        <v>158</v>
      </c>
      <c r="B836" t="s">
        <v>24</v>
      </c>
      <c r="C836" t="s">
        <v>12</v>
      </c>
      <c r="D836" t="s">
        <v>13</v>
      </c>
      <c r="E836" s="1">
        <v>2.82867532474723</v>
      </c>
      <c r="F836" s="1">
        <v>0.43101882676560199</v>
      </c>
      <c r="G836" s="1">
        <v>0.340386799822752</v>
      </c>
      <c r="H836" s="1">
        <v>6.0576659473133301E-2</v>
      </c>
      <c r="I836" s="1">
        <v>3.1690621245699799</v>
      </c>
      <c r="J836" s="50">
        <v>0.491595486238735</v>
      </c>
      <c r="N836" s="21"/>
      <c r="R836" s="21"/>
    </row>
    <row r="837" spans="1:18">
      <c r="A837" s="7" t="s">
        <v>158</v>
      </c>
      <c r="B837" t="s">
        <v>24</v>
      </c>
      <c r="C837" t="s">
        <v>14</v>
      </c>
      <c r="D837" t="s">
        <v>15</v>
      </c>
      <c r="E837" s="1">
        <v>0.18837293725408</v>
      </c>
      <c r="F837" s="1">
        <v>0.19730224389915099</v>
      </c>
      <c r="G837" s="1">
        <v>6.1293238313970297</v>
      </c>
      <c r="H837" s="1">
        <v>3.6024312709356101</v>
      </c>
      <c r="I837" s="1">
        <v>6.3176967686511096</v>
      </c>
      <c r="J837" s="50">
        <v>3.79973351483476</v>
      </c>
      <c r="N837" s="21"/>
      <c r="R837" s="21"/>
    </row>
    <row r="838" spans="1:18">
      <c r="A838" s="7" t="s">
        <v>158</v>
      </c>
      <c r="B838" t="s">
        <v>24</v>
      </c>
      <c r="C838" t="s">
        <v>16</v>
      </c>
      <c r="D838" t="s">
        <v>17</v>
      </c>
      <c r="E838" s="1">
        <v>8.3661907785937899</v>
      </c>
      <c r="F838" s="1">
        <v>0.96329913959441205</v>
      </c>
      <c r="G838" s="1">
        <v>3.37510156914154</v>
      </c>
      <c r="H838" s="1">
        <v>0.49666446171314599</v>
      </c>
      <c r="I838" s="1">
        <v>11.7412923477353</v>
      </c>
      <c r="J838" s="50">
        <v>1.4599636013075601</v>
      </c>
      <c r="N838" s="21"/>
      <c r="R838" s="21"/>
    </row>
    <row r="839" spans="1:18">
      <c r="A839" s="7" t="s">
        <v>158</v>
      </c>
      <c r="B839" t="s">
        <v>24</v>
      </c>
      <c r="C839" t="s">
        <v>18</v>
      </c>
      <c r="D839" t="s">
        <v>19</v>
      </c>
      <c r="E839" s="1">
        <v>32.970717016339002</v>
      </c>
      <c r="F839" s="1">
        <v>2.03445314545381</v>
      </c>
      <c r="G839" s="1">
        <v>7.5719275095269198</v>
      </c>
      <c r="H839" s="1">
        <v>1.21516961443459</v>
      </c>
      <c r="I839" s="1">
        <v>40.542644525865903</v>
      </c>
      <c r="J839" s="50">
        <v>3.2496227598884002</v>
      </c>
      <c r="N839" s="21"/>
      <c r="R839" s="21"/>
    </row>
    <row r="840" spans="1:18">
      <c r="A840" s="7" t="s">
        <v>158</v>
      </c>
      <c r="B840" t="s">
        <v>24</v>
      </c>
      <c r="C840" t="s">
        <v>20</v>
      </c>
      <c r="D840" t="s">
        <v>21</v>
      </c>
      <c r="E840" s="1">
        <v>1.8163829953969099</v>
      </c>
      <c r="F840" s="1">
        <v>0.28716349105637701</v>
      </c>
      <c r="G840" s="1">
        <v>0.122226889099477</v>
      </c>
      <c r="H840" s="1">
        <v>2.46404783859368E-2</v>
      </c>
      <c r="I840" s="1">
        <v>1.9386098844963899</v>
      </c>
      <c r="J840" s="50">
        <v>0.31180396944231398</v>
      </c>
      <c r="N840" s="21"/>
      <c r="R840" s="21"/>
    </row>
    <row r="841" spans="1:18">
      <c r="A841" s="7" t="s">
        <v>158</v>
      </c>
      <c r="B841" t="s">
        <v>24</v>
      </c>
      <c r="C841" t="s">
        <v>25</v>
      </c>
      <c r="D841" t="s">
        <v>26</v>
      </c>
      <c r="E841" s="1">
        <v>2.46017052069377E-3</v>
      </c>
      <c r="F841" s="1">
        <v>1.8249674661293999E-4</v>
      </c>
      <c r="G841" s="1">
        <v>6.0354666219969901E-3</v>
      </c>
      <c r="H841" s="1">
        <v>2.4881790081871902E-3</v>
      </c>
      <c r="I841" s="1">
        <v>8.4956371426907693E-3</v>
      </c>
      <c r="J841" s="50">
        <v>2.6706757548001299E-3</v>
      </c>
      <c r="N841" s="21"/>
      <c r="R841" s="21"/>
    </row>
    <row r="842" spans="1:18">
      <c r="A842" s="7" t="s">
        <v>158</v>
      </c>
      <c r="B842" t="s">
        <v>24</v>
      </c>
      <c r="C842" t="s">
        <v>22</v>
      </c>
      <c r="D842" t="s">
        <v>23</v>
      </c>
      <c r="E842" s="1">
        <v>13.7125090517922</v>
      </c>
      <c r="F842" s="1">
        <v>0.58965347531883106</v>
      </c>
      <c r="G842" s="1">
        <v>1.6723572300266101</v>
      </c>
      <c r="H842" s="1">
        <v>5.9832501500596401E-2</v>
      </c>
      <c r="I842" s="1">
        <v>15.3848662818188</v>
      </c>
      <c r="J842" s="50">
        <v>0.64948597681942699</v>
      </c>
      <c r="N842" s="21"/>
      <c r="R842" s="21"/>
    </row>
    <row r="843" spans="1:18">
      <c r="A843" s="7" t="s">
        <v>159</v>
      </c>
      <c r="B843" t="s">
        <v>24</v>
      </c>
      <c r="C843" t="s">
        <v>2</v>
      </c>
      <c r="D843" t="s">
        <v>3</v>
      </c>
      <c r="E843" s="1">
        <v>0.42714445332466799</v>
      </c>
      <c r="F843" s="1">
        <v>0.492475028878125</v>
      </c>
      <c r="G843" s="1">
        <v>0.67467609707787901</v>
      </c>
      <c r="H843" s="1">
        <v>0.57857254273740599</v>
      </c>
      <c r="I843" s="1">
        <v>1.10182055040255</v>
      </c>
      <c r="J843" s="50">
        <v>1.0710475716155301</v>
      </c>
      <c r="N843" s="21"/>
      <c r="R843" s="21"/>
    </row>
    <row r="844" spans="1:18">
      <c r="A844" s="7" t="s">
        <v>159</v>
      </c>
      <c r="B844" t="s">
        <v>24</v>
      </c>
      <c r="C844" t="s">
        <v>4</v>
      </c>
      <c r="D844" t="s">
        <v>5</v>
      </c>
      <c r="E844" s="1">
        <v>2.1638384932195199E-3</v>
      </c>
      <c r="F844" s="1">
        <v>0.103469874974379</v>
      </c>
      <c r="G844" s="1">
        <v>4.8550012553749099E-3</v>
      </c>
      <c r="H844" s="1">
        <v>9.1533832413236399E-2</v>
      </c>
      <c r="I844" s="1">
        <v>7.0188397485944302E-3</v>
      </c>
      <c r="J844" s="50">
        <v>0.19500370738761499</v>
      </c>
      <c r="N844" s="21"/>
      <c r="R844" s="21"/>
    </row>
    <row r="845" spans="1:18">
      <c r="A845" s="7" t="s">
        <v>159</v>
      </c>
      <c r="B845" t="s">
        <v>24</v>
      </c>
      <c r="C845" t="s">
        <v>6</v>
      </c>
      <c r="D845" t="s">
        <v>7</v>
      </c>
      <c r="E845" s="1">
        <v>1.1762661435846099E-3</v>
      </c>
      <c r="F845" s="1">
        <v>2.4821560864417098E-3</v>
      </c>
      <c r="G845" s="1">
        <v>0.11216031210293401</v>
      </c>
      <c r="H845" s="1">
        <v>0.24653516369721001</v>
      </c>
      <c r="I845" s="1">
        <v>0.11333657824651901</v>
      </c>
      <c r="J845" s="50">
        <v>0.24901731978365199</v>
      </c>
      <c r="N845" s="21"/>
      <c r="R845" s="21"/>
    </row>
    <row r="846" spans="1:18">
      <c r="A846" s="7" t="s">
        <v>159</v>
      </c>
      <c r="B846" t="s">
        <v>24</v>
      </c>
      <c r="C846" t="s">
        <v>8</v>
      </c>
      <c r="D846" t="s">
        <v>9</v>
      </c>
      <c r="E846" s="1">
        <v>0.95566346751598197</v>
      </c>
      <c r="F846" s="1">
        <v>0.350860082061768</v>
      </c>
      <c r="G846" s="1">
        <v>1.1050316444569199</v>
      </c>
      <c r="H846" s="1">
        <v>0.44785798958148298</v>
      </c>
      <c r="I846" s="1">
        <v>2.0606951119728998</v>
      </c>
      <c r="J846" s="50">
        <v>0.79871807164325104</v>
      </c>
      <c r="N846" s="21"/>
      <c r="R846" s="21"/>
    </row>
    <row r="847" spans="1:18">
      <c r="A847" s="7" t="s">
        <v>159</v>
      </c>
      <c r="B847" t="s">
        <v>24</v>
      </c>
      <c r="C847" t="s">
        <v>10</v>
      </c>
      <c r="D847" t="s">
        <v>11</v>
      </c>
      <c r="E847" s="1">
        <v>0.26019382062472302</v>
      </c>
      <c r="F847" s="1">
        <v>0.204513531940551</v>
      </c>
      <c r="G847" s="1">
        <v>1.18197214239288</v>
      </c>
      <c r="H847" s="1">
        <v>1.3902473668430599</v>
      </c>
      <c r="I847" s="1">
        <v>1.4421659630176</v>
      </c>
      <c r="J847" s="50">
        <v>1.5947608987836099</v>
      </c>
      <c r="N847" s="21"/>
      <c r="R847" s="21"/>
    </row>
    <row r="848" spans="1:18">
      <c r="A848" s="7" t="s">
        <v>159</v>
      </c>
      <c r="B848" t="s">
        <v>24</v>
      </c>
      <c r="C848" t="s">
        <v>12</v>
      </c>
      <c r="D848" t="s">
        <v>13</v>
      </c>
      <c r="E848" s="1">
        <v>2.4069013410675999</v>
      </c>
      <c r="F848" s="1">
        <v>0.38597986821456798</v>
      </c>
      <c r="G848" s="1">
        <v>0.44669406669789702</v>
      </c>
      <c r="H848" s="1">
        <v>7.4790980596608506E-2</v>
      </c>
      <c r="I848" s="1">
        <v>2.8535954077654901</v>
      </c>
      <c r="J848" s="50">
        <v>0.46077084881117703</v>
      </c>
      <c r="N848" s="21"/>
      <c r="R848" s="21"/>
    </row>
    <row r="849" spans="1:18">
      <c r="A849" s="7" t="s">
        <v>159</v>
      </c>
      <c r="B849" t="s">
        <v>24</v>
      </c>
      <c r="C849" t="s">
        <v>14</v>
      </c>
      <c r="D849" t="s">
        <v>15</v>
      </c>
      <c r="E849" s="1">
        <v>0.210127122311008</v>
      </c>
      <c r="F849" s="1">
        <v>0.21673618210442999</v>
      </c>
      <c r="G849" s="1">
        <v>0.93194927680125095</v>
      </c>
      <c r="H849" s="1">
        <v>0.52186628486673003</v>
      </c>
      <c r="I849" s="1">
        <v>1.14207639911226</v>
      </c>
      <c r="J849" s="50">
        <v>0.73860246697116005</v>
      </c>
      <c r="N849" s="21"/>
      <c r="R849" s="21"/>
    </row>
    <row r="850" spans="1:18">
      <c r="A850" s="7" t="s">
        <v>159</v>
      </c>
      <c r="B850" t="s">
        <v>24</v>
      </c>
      <c r="C850" t="s">
        <v>16</v>
      </c>
      <c r="D850" t="s">
        <v>17</v>
      </c>
      <c r="E850" s="1">
        <v>6.1651836108698799</v>
      </c>
      <c r="F850" s="1">
        <v>0.81411732338984399</v>
      </c>
      <c r="G850" s="1">
        <v>3.1754884553988498</v>
      </c>
      <c r="H850" s="1">
        <v>0.50848037435641802</v>
      </c>
      <c r="I850" s="1">
        <v>9.3406720662687306</v>
      </c>
      <c r="J850" s="50">
        <v>1.3225976977462599</v>
      </c>
      <c r="N850" s="21"/>
      <c r="R850" s="21"/>
    </row>
    <row r="851" spans="1:18">
      <c r="A851" s="7" t="s">
        <v>159</v>
      </c>
      <c r="B851" t="s">
        <v>24</v>
      </c>
      <c r="C851" t="s">
        <v>18</v>
      </c>
      <c r="D851" t="s">
        <v>19</v>
      </c>
      <c r="E851" s="1">
        <v>42.423518567794197</v>
      </c>
      <c r="F851" s="1">
        <v>2.60143986680567</v>
      </c>
      <c r="G851" s="1">
        <v>64.706953236639393</v>
      </c>
      <c r="H851" s="1">
        <v>11.180112881100801</v>
      </c>
      <c r="I851" s="1">
        <v>107.13047180443399</v>
      </c>
      <c r="J851" s="50">
        <v>13.781552747906501</v>
      </c>
      <c r="N851" s="21"/>
      <c r="R851" s="21"/>
    </row>
    <row r="852" spans="1:18">
      <c r="A852" s="7" t="s">
        <v>159</v>
      </c>
      <c r="B852" t="s">
        <v>24</v>
      </c>
      <c r="C852" t="s">
        <v>20</v>
      </c>
      <c r="D852" t="s">
        <v>21</v>
      </c>
      <c r="E852" s="1">
        <v>1.8619276700651799</v>
      </c>
      <c r="F852" s="1">
        <v>0.299669976046814</v>
      </c>
      <c r="G852" s="1">
        <v>0.722341598714763</v>
      </c>
      <c r="H852" s="1">
        <v>0.14669448709357499</v>
      </c>
      <c r="I852" s="1">
        <v>2.58426926877994</v>
      </c>
      <c r="J852" s="50">
        <v>0.44636446314038902</v>
      </c>
      <c r="N852" s="21"/>
      <c r="R852" s="21"/>
    </row>
    <row r="853" spans="1:18">
      <c r="A853" s="7" t="s">
        <v>159</v>
      </c>
      <c r="B853" t="s">
        <v>24</v>
      </c>
      <c r="C853" t="s">
        <v>25</v>
      </c>
      <c r="D853" t="s">
        <v>26</v>
      </c>
      <c r="E853" s="1">
        <v>7.3602286730098899E-3</v>
      </c>
      <c r="F853" s="1">
        <v>4.4283169891465898E-4</v>
      </c>
      <c r="G853" s="1">
        <v>5.8682914994525402E-2</v>
      </c>
      <c r="H853" s="1">
        <v>2.0332128255375399E-2</v>
      </c>
      <c r="I853" s="1">
        <v>6.6043143667535303E-2</v>
      </c>
      <c r="J853" s="50">
        <v>2.077495995429E-2</v>
      </c>
      <c r="N853" s="21"/>
      <c r="R853" s="21"/>
    </row>
    <row r="854" spans="1:18">
      <c r="A854" s="7" t="s">
        <v>159</v>
      </c>
      <c r="B854" t="s">
        <v>24</v>
      </c>
      <c r="C854" t="s">
        <v>22</v>
      </c>
      <c r="D854" t="s">
        <v>23</v>
      </c>
      <c r="E854" s="1">
        <v>15.3801868180181</v>
      </c>
      <c r="F854" s="1">
        <v>0.69651672267324305</v>
      </c>
      <c r="G854" s="1">
        <v>1.98378784136428</v>
      </c>
      <c r="H854" s="1">
        <v>7.7988907594751702E-2</v>
      </c>
      <c r="I854" s="1">
        <v>17.3639746593824</v>
      </c>
      <c r="J854" s="50">
        <v>0.77450563026799502</v>
      </c>
      <c r="N854" s="21"/>
      <c r="R854" s="21"/>
    </row>
    <row r="855" spans="1:18">
      <c r="A855" s="7" t="s">
        <v>160</v>
      </c>
      <c r="B855" t="s">
        <v>24</v>
      </c>
      <c r="C855" t="s">
        <v>2</v>
      </c>
      <c r="D855" t="s">
        <v>3</v>
      </c>
      <c r="E855" s="1">
        <v>9.1915022658735704E-2</v>
      </c>
      <c r="F855" s="1">
        <v>0.10803141141924701</v>
      </c>
      <c r="G855" s="1">
        <v>3.8543665779856899E-2</v>
      </c>
      <c r="H855" s="1">
        <v>3.6453762105395297E-2</v>
      </c>
      <c r="I855" s="1">
        <v>0.13045868843859301</v>
      </c>
      <c r="J855" s="50">
        <v>0.14448517352464199</v>
      </c>
      <c r="N855" s="21"/>
      <c r="R855" s="21"/>
    </row>
    <row r="856" spans="1:18">
      <c r="A856" s="7" t="s">
        <v>160</v>
      </c>
      <c r="B856" t="s">
        <v>24</v>
      </c>
      <c r="C856" t="s">
        <v>4</v>
      </c>
      <c r="D856" t="s">
        <v>5</v>
      </c>
      <c r="E856" s="1">
        <v>5.52329641920549E-4</v>
      </c>
      <c r="F856" s="1">
        <v>3.2417330240206502E-2</v>
      </c>
      <c r="G856" s="1">
        <v>1.3252427147460901E-6</v>
      </c>
      <c r="H856" s="1">
        <v>2.3532443830710601E-6</v>
      </c>
      <c r="I856" s="1">
        <v>5.5365488463529503E-4</v>
      </c>
      <c r="J856" s="50">
        <v>3.2419683484589602E-2</v>
      </c>
      <c r="N856" s="21"/>
      <c r="R856" s="21"/>
    </row>
    <row r="857" spans="1:18">
      <c r="A857" s="7" t="s">
        <v>160</v>
      </c>
      <c r="B857" t="s">
        <v>24</v>
      </c>
      <c r="C857" t="s">
        <v>6</v>
      </c>
      <c r="D857" t="s">
        <v>7</v>
      </c>
      <c r="E857" s="1">
        <v>2.1074320830625801E-4</v>
      </c>
      <c r="F857" s="1">
        <v>4.4241031343610998E-4</v>
      </c>
      <c r="G857" s="1">
        <v>1.4095840096482499E-2</v>
      </c>
      <c r="H857" s="1">
        <v>3.0037681994624602E-2</v>
      </c>
      <c r="I857" s="1">
        <v>1.43065833047888E-2</v>
      </c>
      <c r="J857" s="50">
        <v>3.0480092308060699E-2</v>
      </c>
      <c r="N857" s="21"/>
      <c r="R857" s="21"/>
    </row>
    <row r="858" spans="1:18">
      <c r="A858" s="7" t="s">
        <v>160</v>
      </c>
      <c r="B858" t="s">
        <v>24</v>
      </c>
      <c r="C858" t="s">
        <v>8</v>
      </c>
      <c r="D858" t="s">
        <v>9</v>
      </c>
      <c r="E858" s="1">
        <v>0.204036187998965</v>
      </c>
      <c r="F858" s="1">
        <v>7.5822482951117598E-2</v>
      </c>
      <c r="G858" s="1">
        <v>0.42426329316181999</v>
      </c>
      <c r="H858" s="1">
        <v>0.223365012272987</v>
      </c>
      <c r="I858" s="1">
        <v>0.62829948116078504</v>
      </c>
      <c r="J858" s="50">
        <v>0.29918749522410498</v>
      </c>
      <c r="N858" s="21"/>
      <c r="R858" s="21"/>
    </row>
    <row r="859" spans="1:18">
      <c r="A859" s="7" t="s">
        <v>160</v>
      </c>
      <c r="B859" t="s">
        <v>24</v>
      </c>
      <c r="C859" t="s">
        <v>10</v>
      </c>
      <c r="D859" t="s">
        <v>11</v>
      </c>
      <c r="E859" s="1">
        <v>4.51047708616635E-2</v>
      </c>
      <c r="F859" s="1">
        <v>2.96305997593093E-2</v>
      </c>
      <c r="G859" s="1">
        <v>5.0971404630804698E-2</v>
      </c>
      <c r="H859" s="1">
        <v>6.2531841086523293E-2</v>
      </c>
      <c r="I859" s="1">
        <v>9.6076175492468094E-2</v>
      </c>
      <c r="J859" s="50">
        <v>9.2162440845832597E-2</v>
      </c>
      <c r="N859" s="21"/>
      <c r="R859" s="21"/>
    </row>
    <row r="860" spans="1:18">
      <c r="A860" s="7" t="s">
        <v>160</v>
      </c>
      <c r="B860" t="s">
        <v>24</v>
      </c>
      <c r="C860" t="s">
        <v>12</v>
      </c>
      <c r="D860" t="s">
        <v>13</v>
      </c>
      <c r="E860" s="1">
        <v>0.57181236618819298</v>
      </c>
      <c r="F860" s="1">
        <v>8.6288977275671003E-2</v>
      </c>
      <c r="G860" s="1">
        <v>0.107396146913847</v>
      </c>
      <c r="H860" s="1">
        <v>1.9274973291907499E-2</v>
      </c>
      <c r="I860" s="1">
        <v>0.679208513102039</v>
      </c>
      <c r="J860" s="50">
        <v>0.105563950567578</v>
      </c>
      <c r="N860" s="21"/>
      <c r="R860" s="21"/>
    </row>
    <row r="861" spans="1:18">
      <c r="A861" s="7" t="s">
        <v>160</v>
      </c>
      <c r="B861" t="s">
        <v>24</v>
      </c>
      <c r="C861" t="s">
        <v>14</v>
      </c>
      <c r="D861" t="s">
        <v>15</v>
      </c>
      <c r="E861" s="1">
        <v>3.9810467039745501E-2</v>
      </c>
      <c r="F861" s="1">
        <v>4.13882054837834E-2</v>
      </c>
      <c r="G861" s="1">
        <v>0.28405359671602398</v>
      </c>
      <c r="H861" s="1">
        <v>0.16690548568754501</v>
      </c>
      <c r="I861" s="1">
        <v>0.32386406375576898</v>
      </c>
      <c r="J861" s="50">
        <v>0.20829369117132801</v>
      </c>
      <c r="N861" s="21"/>
      <c r="R861" s="21"/>
    </row>
    <row r="862" spans="1:18">
      <c r="A862" s="7" t="s">
        <v>160</v>
      </c>
      <c r="B862" t="s">
        <v>24</v>
      </c>
      <c r="C862" t="s">
        <v>16</v>
      </c>
      <c r="D862" t="s">
        <v>17</v>
      </c>
      <c r="E862" s="1">
        <v>1.34267429791271</v>
      </c>
      <c r="F862" s="1">
        <v>0.13299405276885301</v>
      </c>
      <c r="G862" s="1">
        <v>0.26061512574189699</v>
      </c>
      <c r="H862" s="1">
        <v>4.5870840058120303E-2</v>
      </c>
      <c r="I862" s="1">
        <v>1.60328942365461</v>
      </c>
      <c r="J862" s="50">
        <v>0.17886489282697299</v>
      </c>
      <c r="N862" s="21"/>
      <c r="R862" s="21"/>
    </row>
    <row r="863" spans="1:18">
      <c r="A863" s="7" t="s">
        <v>160</v>
      </c>
      <c r="B863" t="s">
        <v>24</v>
      </c>
      <c r="C863" t="s">
        <v>18</v>
      </c>
      <c r="D863" t="s">
        <v>19</v>
      </c>
      <c r="E863" s="1">
        <v>31.505470372429599</v>
      </c>
      <c r="F863" s="1">
        <v>1.9590924094889099</v>
      </c>
      <c r="G863" s="1">
        <v>19.998865007711402</v>
      </c>
      <c r="H863" s="1">
        <v>3.2395713963594499</v>
      </c>
      <c r="I863" s="1">
        <v>51.504335380141001</v>
      </c>
      <c r="J863" s="50">
        <v>5.1986638058483603</v>
      </c>
      <c r="N863" s="21"/>
      <c r="R863" s="21"/>
    </row>
    <row r="864" spans="1:18">
      <c r="A864" s="7" t="s">
        <v>160</v>
      </c>
      <c r="B864" t="s">
        <v>24</v>
      </c>
      <c r="C864" t="s">
        <v>20</v>
      </c>
      <c r="D864" t="s">
        <v>21</v>
      </c>
      <c r="E864" s="1">
        <v>0.42715272036148799</v>
      </c>
      <c r="F864" s="1">
        <v>6.7365586344870707E-2</v>
      </c>
      <c r="G864" s="1">
        <v>5.6682060134284097E-3</v>
      </c>
      <c r="H864" s="1">
        <v>1.14225665115015E-3</v>
      </c>
      <c r="I864" s="1">
        <v>0.43282092637491598</v>
      </c>
      <c r="J864" s="50">
        <v>6.8507842996020904E-2</v>
      </c>
      <c r="N864" s="21"/>
      <c r="R864" s="21"/>
    </row>
    <row r="865" spans="1:18">
      <c r="A865" s="7" t="s">
        <v>160</v>
      </c>
      <c r="B865" t="s">
        <v>24</v>
      </c>
      <c r="C865" t="s">
        <v>25</v>
      </c>
      <c r="D865" t="s">
        <v>26</v>
      </c>
      <c r="E865" s="1">
        <v>1.2849867882206E-3</v>
      </c>
      <c r="F865" s="1">
        <v>9.5772392151743794E-5</v>
      </c>
      <c r="G865" s="1">
        <v>1.6106284167067499E-5</v>
      </c>
      <c r="H865" s="1">
        <v>1.97250588724945E-6</v>
      </c>
      <c r="I865" s="1">
        <v>1.30109307238766E-3</v>
      </c>
      <c r="J865" s="50">
        <v>9.7744898038993298E-5</v>
      </c>
      <c r="N865" s="21"/>
      <c r="R865" s="21"/>
    </row>
    <row r="866" spans="1:18">
      <c r="A866" s="7" t="s">
        <v>160</v>
      </c>
      <c r="B866" t="s">
        <v>24</v>
      </c>
      <c r="C866" t="s">
        <v>22</v>
      </c>
      <c r="D866" t="s">
        <v>23</v>
      </c>
      <c r="E866" s="1">
        <v>1.64229619408195</v>
      </c>
      <c r="F866" s="1">
        <v>7.0425366635926107E-2</v>
      </c>
      <c r="G866" s="1">
        <v>0.10388089013042601</v>
      </c>
      <c r="H866" s="1">
        <v>3.7139826244125301E-3</v>
      </c>
      <c r="I866" s="1">
        <v>1.74617708421238</v>
      </c>
      <c r="J866" s="50">
        <v>7.4139349260338605E-2</v>
      </c>
      <c r="N866" s="21"/>
      <c r="R866" s="21"/>
    </row>
    <row r="867" spans="1:18">
      <c r="A867" s="7" t="s">
        <v>161</v>
      </c>
      <c r="B867" t="s">
        <v>24</v>
      </c>
      <c r="C867" t="s">
        <v>2</v>
      </c>
      <c r="D867" t="s">
        <v>3</v>
      </c>
      <c r="E867" s="1">
        <v>0.247964795826115</v>
      </c>
      <c r="F867" s="1">
        <v>0.270927330076283</v>
      </c>
      <c r="G867" s="1">
        <v>0.55013315722432898</v>
      </c>
      <c r="H867" s="1">
        <v>0.21718790741562999</v>
      </c>
      <c r="I867" s="1">
        <v>0.79809795305044395</v>
      </c>
      <c r="J867" s="50">
        <v>0.48811523749191299</v>
      </c>
      <c r="N867" s="21"/>
      <c r="R867" s="21"/>
    </row>
    <row r="868" spans="1:18">
      <c r="A868" s="7" t="s">
        <v>161</v>
      </c>
      <c r="B868" t="s">
        <v>24</v>
      </c>
      <c r="C868" t="s">
        <v>4</v>
      </c>
      <c r="D868" t="s">
        <v>5</v>
      </c>
      <c r="E868" s="1">
        <v>1.81116995439609E-3</v>
      </c>
      <c r="F868" s="1">
        <v>6.80185212042278E-2</v>
      </c>
      <c r="G868" s="1">
        <v>5.1468878998802604E-7</v>
      </c>
      <c r="H868" s="1">
        <v>7.2682192137525802E-7</v>
      </c>
      <c r="I868" s="1">
        <v>1.81168464318608E-3</v>
      </c>
      <c r="J868" s="50">
        <v>6.8019248026149198E-2</v>
      </c>
      <c r="N868" s="21"/>
      <c r="R868" s="21"/>
    </row>
    <row r="869" spans="1:18">
      <c r="A869" s="7" t="s">
        <v>161</v>
      </c>
      <c r="B869" t="s">
        <v>24</v>
      </c>
      <c r="C869" t="s">
        <v>6</v>
      </c>
      <c r="D869" t="s">
        <v>7</v>
      </c>
      <c r="E869" s="1">
        <v>8.3408065480452404E-4</v>
      </c>
      <c r="F869" s="1">
        <v>1.74140795229154E-3</v>
      </c>
      <c r="G869" s="1">
        <v>4.8245404904790701E-3</v>
      </c>
      <c r="H869" s="1">
        <v>1.07056095550621E-2</v>
      </c>
      <c r="I869" s="1">
        <v>5.6586211452835898E-3</v>
      </c>
      <c r="J869" s="50">
        <v>1.24470175073536E-2</v>
      </c>
      <c r="N869" s="21"/>
      <c r="R869" s="21"/>
    </row>
    <row r="870" spans="1:18">
      <c r="A870" s="7" t="s">
        <v>161</v>
      </c>
      <c r="B870" t="s">
        <v>24</v>
      </c>
      <c r="C870" t="s">
        <v>8</v>
      </c>
      <c r="D870" t="s">
        <v>9</v>
      </c>
      <c r="E870" s="1">
        <v>0.62475621672502701</v>
      </c>
      <c r="F870" s="1">
        <v>0.23103159189813999</v>
      </c>
      <c r="G870" s="1">
        <v>1.4326967508647499</v>
      </c>
      <c r="H870" s="1">
        <v>0.63433590316473398</v>
      </c>
      <c r="I870" s="1">
        <v>2.0574529675897799</v>
      </c>
      <c r="J870" s="50">
        <v>0.86536749506287403</v>
      </c>
      <c r="N870" s="21"/>
      <c r="R870" s="21"/>
    </row>
    <row r="871" spans="1:18">
      <c r="A871" s="7" t="s">
        <v>161</v>
      </c>
      <c r="B871" t="s">
        <v>24</v>
      </c>
      <c r="C871" t="s">
        <v>10</v>
      </c>
      <c r="D871" t="s">
        <v>11</v>
      </c>
      <c r="E871" s="1">
        <v>0.12587454048633401</v>
      </c>
      <c r="F871" s="1">
        <v>9.19190183049199E-2</v>
      </c>
      <c r="G871" s="1">
        <v>0.34901629249481703</v>
      </c>
      <c r="H871" s="1">
        <v>0.428725893541957</v>
      </c>
      <c r="I871" s="1">
        <v>0.47489083298115098</v>
      </c>
      <c r="J871" s="50">
        <v>0.520644911846876</v>
      </c>
      <c r="N871" s="21"/>
      <c r="R871" s="21"/>
    </row>
    <row r="872" spans="1:18">
      <c r="A872" s="7" t="s">
        <v>161</v>
      </c>
      <c r="B872" t="s">
        <v>24</v>
      </c>
      <c r="C872" t="s">
        <v>12</v>
      </c>
      <c r="D872" t="s">
        <v>13</v>
      </c>
      <c r="E872" s="1">
        <v>1.7426538736752399</v>
      </c>
      <c r="F872" s="1">
        <v>0.26367227646735297</v>
      </c>
      <c r="G872" s="1">
        <v>1.37267809563939</v>
      </c>
      <c r="H872" s="1">
        <v>0.24527985763018101</v>
      </c>
      <c r="I872" s="1">
        <v>3.1153319693146302</v>
      </c>
      <c r="J872" s="50">
        <v>0.50895213409753304</v>
      </c>
      <c r="N872" s="21"/>
      <c r="R872" s="21"/>
    </row>
    <row r="873" spans="1:18">
      <c r="A873" s="7" t="s">
        <v>161</v>
      </c>
      <c r="B873" t="s">
        <v>24</v>
      </c>
      <c r="C873" t="s">
        <v>14</v>
      </c>
      <c r="D873" t="s">
        <v>15</v>
      </c>
      <c r="E873" s="1">
        <v>8.6409292926444004E-2</v>
      </c>
      <c r="F873" s="1">
        <v>8.9777938607922506E-2</v>
      </c>
      <c r="G873" s="1">
        <v>1.1641178229403799</v>
      </c>
      <c r="H873" s="1">
        <v>0.68770676881289206</v>
      </c>
      <c r="I873" s="1">
        <v>1.2505271158668201</v>
      </c>
      <c r="J873" s="50">
        <v>0.77748470742081399</v>
      </c>
      <c r="N873" s="21"/>
      <c r="R873" s="21"/>
    </row>
    <row r="874" spans="1:18">
      <c r="A874" s="7" t="s">
        <v>161</v>
      </c>
      <c r="B874" t="s">
        <v>24</v>
      </c>
      <c r="C874" t="s">
        <v>16</v>
      </c>
      <c r="D874" t="s">
        <v>17</v>
      </c>
      <c r="E874" s="1">
        <v>6.1021096851716203</v>
      </c>
      <c r="F874" s="1">
        <v>0.53188755863189197</v>
      </c>
      <c r="G874" s="1">
        <v>2.0186111106851401</v>
      </c>
      <c r="H874" s="1">
        <v>0.268617094193563</v>
      </c>
      <c r="I874" s="1">
        <v>8.1207207958567693</v>
      </c>
      <c r="J874" s="50">
        <v>0.80050465282545502</v>
      </c>
      <c r="N874" s="21"/>
      <c r="R874" s="21"/>
    </row>
    <row r="875" spans="1:18">
      <c r="A875" s="7" t="s">
        <v>161</v>
      </c>
      <c r="B875" t="s">
        <v>24</v>
      </c>
      <c r="C875" t="s">
        <v>18</v>
      </c>
      <c r="D875" t="s">
        <v>19</v>
      </c>
      <c r="E875" s="1">
        <v>15.5576584115946</v>
      </c>
      <c r="F875" s="1">
        <v>0.97220967328160701</v>
      </c>
      <c r="G875" s="1">
        <v>5.1647445850914799</v>
      </c>
      <c r="H875" s="1">
        <v>0.84174458567421695</v>
      </c>
      <c r="I875" s="1">
        <v>20.7224029966861</v>
      </c>
      <c r="J875" s="50">
        <v>1.81395425895582</v>
      </c>
      <c r="N875" s="21"/>
      <c r="R875" s="21"/>
    </row>
    <row r="876" spans="1:18">
      <c r="A876" s="7" t="s">
        <v>161</v>
      </c>
      <c r="B876" t="s">
        <v>24</v>
      </c>
      <c r="C876" t="s">
        <v>20</v>
      </c>
      <c r="D876" t="s">
        <v>21</v>
      </c>
      <c r="E876" s="1">
        <v>1.02126646114669</v>
      </c>
      <c r="F876" s="1">
        <v>0.16093639424873099</v>
      </c>
      <c r="G876" s="1">
        <v>1.94676724774515E-2</v>
      </c>
      <c r="H876" s="1">
        <v>3.9228326387575401E-3</v>
      </c>
      <c r="I876" s="1">
        <v>1.04073413362414</v>
      </c>
      <c r="J876" s="50">
        <v>0.164859226887489</v>
      </c>
      <c r="N876" s="21"/>
      <c r="R876" s="21"/>
    </row>
    <row r="877" spans="1:18">
      <c r="A877" s="7" t="s">
        <v>161</v>
      </c>
      <c r="B877" t="s">
        <v>24</v>
      </c>
      <c r="C877" t="s">
        <v>25</v>
      </c>
      <c r="D877" t="s">
        <v>26</v>
      </c>
      <c r="E877" s="1">
        <v>2.0716643577463599E-3</v>
      </c>
      <c r="F877" s="1">
        <v>1.72585510499721E-4</v>
      </c>
      <c r="G877" s="1">
        <v>2.5976315113302E-2</v>
      </c>
      <c r="H877" s="1">
        <v>3.2916745024230299E-3</v>
      </c>
      <c r="I877" s="1">
        <v>2.8047979471048399E-2</v>
      </c>
      <c r="J877" s="50">
        <v>3.4642600129227499E-3</v>
      </c>
      <c r="N877" s="21"/>
      <c r="R877" s="21"/>
    </row>
    <row r="878" spans="1:18">
      <c r="A878" s="7" t="s">
        <v>161</v>
      </c>
      <c r="B878" t="s">
        <v>24</v>
      </c>
      <c r="C878" t="s">
        <v>22</v>
      </c>
      <c r="D878" t="s">
        <v>23</v>
      </c>
      <c r="E878" s="1">
        <v>7.4850303147514001</v>
      </c>
      <c r="F878" s="1">
        <v>0.32101465620630498</v>
      </c>
      <c r="G878" s="1">
        <v>0.88583597923472501</v>
      </c>
      <c r="H878" s="1">
        <v>3.1800850299012397E-2</v>
      </c>
      <c r="I878" s="1">
        <v>8.3708662939861291</v>
      </c>
      <c r="J878" s="50">
        <v>0.35281550650531701</v>
      </c>
      <c r="N878" s="21"/>
      <c r="R878" s="21"/>
    </row>
    <row r="879" spans="1:18">
      <c r="A879" s="7" t="s">
        <v>162</v>
      </c>
      <c r="B879" t="s">
        <v>24</v>
      </c>
      <c r="C879" t="s">
        <v>2</v>
      </c>
      <c r="D879" t="s">
        <v>3</v>
      </c>
      <c r="E879" s="1">
        <v>8.4175824944355201E-2</v>
      </c>
      <c r="F879" s="1">
        <v>9.2940562324591094E-2</v>
      </c>
      <c r="G879" s="1">
        <v>0.19070020741619001</v>
      </c>
      <c r="H879" s="1">
        <v>0.19098804772970199</v>
      </c>
      <c r="I879" s="1">
        <v>0.27487603236054498</v>
      </c>
      <c r="J879" s="50">
        <v>0.28392861005429298</v>
      </c>
      <c r="N879" s="21"/>
      <c r="R879" s="21"/>
    </row>
    <row r="880" spans="1:18">
      <c r="A880" s="7" t="s">
        <v>162</v>
      </c>
      <c r="B880" t="s">
        <v>24</v>
      </c>
      <c r="C880" t="s">
        <v>4</v>
      </c>
      <c r="D880" t="s">
        <v>5</v>
      </c>
      <c r="E880" s="1">
        <v>1.44627282231823E-3</v>
      </c>
      <c r="F880" s="1">
        <v>6.3162689177245601E-2</v>
      </c>
      <c r="G880" s="1">
        <v>2.7985065892019499E-8</v>
      </c>
      <c r="H880" s="1">
        <v>1.5134579273006899E-8</v>
      </c>
      <c r="I880" s="1">
        <v>1.44630080738412E-3</v>
      </c>
      <c r="J880" s="50">
        <v>6.3162704311824899E-2</v>
      </c>
      <c r="N880" s="21"/>
      <c r="R880" s="21"/>
    </row>
    <row r="881" spans="1:18">
      <c r="A881" s="7" t="s">
        <v>162</v>
      </c>
      <c r="B881" t="s">
        <v>24</v>
      </c>
      <c r="C881" t="s">
        <v>6</v>
      </c>
      <c r="D881" t="s">
        <v>7</v>
      </c>
      <c r="E881" s="1">
        <v>6.6570165657962006E-5</v>
      </c>
      <c r="F881" s="1">
        <v>1.47164928282831E-4</v>
      </c>
      <c r="G881" s="1">
        <v>8.68281658955635E-4</v>
      </c>
      <c r="H881" s="1">
        <v>1.9239588116743199E-3</v>
      </c>
      <c r="I881" s="1">
        <v>9.3485182461359702E-4</v>
      </c>
      <c r="J881" s="50">
        <v>2.07112373995715E-3</v>
      </c>
      <c r="N881" s="21"/>
      <c r="R881" s="21"/>
    </row>
    <row r="882" spans="1:18">
      <c r="A882" s="7" t="s">
        <v>162</v>
      </c>
      <c r="B882" t="s">
        <v>24</v>
      </c>
      <c r="C882" t="s">
        <v>8</v>
      </c>
      <c r="D882" t="s">
        <v>9</v>
      </c>
      <c r="E882" s="1">
        <v>0.20571431837315299</v>
      </c>
      <c r="F882" s="1">
        <v>7.6303564349983602E-2</v>
      </c>
      <c r="G882" s="1">
        <v>0.24066091865013001</v>
      </c>
      <c r="H882" s="1">
        <v>9.4200766863935997E-2</v>
      </c>
      <c r="I882" s="1">
        <v>0.44637523702328302</v>
      </c>
      <c r="J882" s="50">
        <v>0.17050433121392</v>
      </c>
      <c r="N882" s="21"/>
      <c r="R882" s="21"/>
    </row>
    <row r="883" spans="1:18">
      <c r="A883" s="7" t="s">
        <v>162</v>
      </c>
      <c r="B883" t="s">
        <v>24</v>
      </c>
      <c r="C883" t="s">
        <v>10</v>
      </c>
      <c r="D883" t="s">
        <v>11</v>
      </c>
      <c r="E883" s="1">
        <v>5.9323337270624499E-2</v>
      </c>
      <c r="F883" s="1">
        <v>4.5718991097570397E-2</v>
      </c>
      <c r="G883" s="1">
        <v>0.16418166947822599</v>
      </c>
      <c r="H883" s="1">
        <v>0.18528642124267899</v>
      </c>
      <c r="I883" s="1">
        <v>0.22350500674884999</v>
      </c>
      <c r="J883" s="50">
        <v>0.23100541234024899</v>
      </c>
      <c r="N883" s="21"/>
      <c r="R883" s="21"/>
    </row>
    <row r="884" spans="1:18">
      <c r="A884" s="7" t="s">
        <v>162</v>
      </c>
      <c r="B884" t="s">
        <v>24</v>
      </c>
      <c r="C884" t="s">
        <v>12</v>
      </c>
      <c r="D884" t="s">
        <v>13</v>
      </c>
      <c r="E884" s="1">
        <v>1.3698217469896801</v>
      </c>
      <c r="F884" s="1">
        <v>0.22380774690247601</v>
      </c>
      <c r="G884" s="1">
        <v>0.173048089909835</v>
      </c>
      <c r="H884" s="1">
        <v>3.0605604492493201E-2</v>
      </c>
      <c r="I884" s="1">
        <v>1.54286983689951</v>
      </c>
      <c r="J884" s="50">
        <v>0.25441335139496901</v>
      </c>
      <c r="N884" s="21"/>
      <c r="R884" s="21"/>
    </row>
    <row r="885" spans="1:18">
      <c r="A885" s="7" t="s">
        <v>162</v>
      </c>
      <c r="B885" t="s">
        <v>24</v>
      </c>
      <c r="C885" t="s">
        <v>14</v>
      </c>
      <c r="D885" t="s">
        <v>15</v>
      </c>
      <c r="E885" s="1">
        <v>3.7454187287649897E-2</v>
      </c>
      <c r="F885" s="1">
        <v>3.9082593953016997E-2</v>
      </c>
      <c r="G885" s="1">
        <v>0.171335553266239</v>
      </c>
      <c r="H885" s="1">
        <v>9.6197331636038996E-2</v>
      </c>
      <c r="I885" s="1">
        <v>0.20878974055388899</v>
      </c>
      <c r="J885" s="50">
        <v>0.13527992558905599</v>
      </c>
      <c r="N885" s="21"/>
      <c r="R885" s="21"/>
    </row>
    <row r="886" spans="1:18">
      <c r="A886" s="7" t="s">
        <v>162</v>
      </c>
      <c r="B886" t="s">
        <v>24</v>
      </c>
      <c r="C886" t="s">
        <v>16</v>
      </c>
      <c r="D886" t="s">
        <v>17</v>
      </c>
      <c r="E886" s="1">
        <v>1.38408120519339</v>
      </c>
      <c r="F886" s="1">
        <v>0.18259790592306099</v>
      </c>
      <c r="G886" s="1">
        <v>0.84695598428901298</v>
      </c>
      <c r="H886" s="1">
        <v>0.172828780302306</v>
      </c>
      <c r="I886" s="1">
        <v>2.2310371894824099</v>
      </c>
      <c r="J886" s="50">
        <v>0.355426686225366</v>
      </c>
      <c r="N886" s="21"/>
      <c r="R886" s="21"/>
    </row>
    <row r="887" spans="1:18">
      <c r="A887" s="7" t="s">
        <v>162</v>
      </c>
      <c r="B887" t="s">
        <v>24</v>
      </c>
      <c r="C887" t="s">
        <v>18</v>
      </c>
      <c r="D887" t="s">
        <v>19</v>
      </c>
      <c r="E887" s="1">
        <v>6.5591832052817098</v>
      </c>
      <c r="F887" s="1">
        <v>0.40663028336843399</v>
      </c>
      <c r="G887" s="1">
        <v>5.4068356588794098</v>
      </c>
      <c r="H887" s="1">
        <v>0.91489999409709599</v>
      </c>
      <c r="I887" s="1">
        <v>11.9660188641611</v>
      </c>
      <c r="J887" s="50">
        <v>1.32153027746553</v>
      </c>
      <c r="N887" s="21"/>
      <c r="R887" s="21"/>
    </row>
    <row r="888" spans="1:18">
      <c r="A888" s="7" t="s">
        <v>162</v>
      </c>
      <c r="B888" t="s">
        <v>24</v>
      </c>
      <c r="C888" t="s">
        <v>20</v>
      </c>
      <c r="D888" t="s">
        <v>21</v>
      </c>
      <c r="E888" s="1">
        <v>0.29518715103214399</v>
      </c>
      <c r="F888" s="1">
        <v>4.7418036476004302E-2</v>
      </c>
      <c r="G888" s="1">
        <v>3.4928731391659897E-2</v>
      </c>
      <c r="H888" s="1">
        <v>7.0813003767772496E-3</v>
      </c>
      <c r="I888" s="1">
        <v>0.33011588242380402</v>
      </c>
      <c r="J888" s="50">
        <v>5.4499336852781501E-2</v>
      </c>
      <c r="N888" s="21"/>
      <c r="R888" s="21"/>
    </row>
    <row r="889" spans="1:18">
      <c r="A889" s="7" t="s">
        <v>162</v>
      </c>
      <c r="B889" t="s">
        <v>24</v>
      </c>
      <c r="C889" t="s">
        <v>25</v>
      </c>
      <c r="D889" t="s">
        <v>26</v>
      </c>
      <c r="E889" s="1">
        <v>1.07711558461477E-3</v>
      </c>
      <c r="F889" s="1">
        <v>6.8755221610363498E-5</v>
      </c>
      <c r="G889" s="1">
        <v>8.2248180803717996E-3</v>
      </c>
      <c r="H889" s="1">
        <v>3.0119852457474298E-3</v>
      </c>
      <c r="I889" s="1">
        <v>9.3019336649865694E-3</v>
      </c>
      <c r="J889" s="50">
        <v>3.0807404673577998E-3</v>
      </c>
      <c r="N889" s="21"/>
      <c r="R889" s="21"/>
    </row>
    <row r="890" spans="1:18">
      <c r="A890" s="7" t="s">
        <v>162</v>
      </c>
      <c r="B890" t="s">
        <v>24</v>
      </c>
      <c r="C890" t="s">
        <v>22</v>
      </c>
      <c r="D890" t="s">
        <v>23</v>
      </c>
      <c r="E890" s="1">
        <v>2.1912079892604202</v>
      </c>
      <c r="F890" s="1">
        <v>9.79797603358004E-2</v>
      </c>
      <c r="G890" s="1">
        <v>0.14065651720192399</v>
      </c>
      <c r="H890" s="1">
        <v>5.4441612431196497E-3</v>
      </c>
      <c r="I890" s="1">
        <v>2.33186450646234</v>
      </c>
      <c r="J890" s="50">
        <v>0.10342392157892</v>
      </c>
      <c r="N890" s="21"/>
      <c r="R890" s="21"/>
    </row>
    <row r="891" spans="1:18">
      <c r="A891" s="7" t="s">
        <v>163</v>
      </c>
      <c r="B891" t="s">
        <v>24</v>
      </c>
      <c r="C891" t="s">
        <v>2</v>
      </c>
      <c r="D891" t="s">
        <v>3</v>
      </c>
      <c r="E891" s="1">
        <v>0.191598685685166</v>
      </c>
      <c r="F891" s="1">
        <v>0.22125448215221499</v>
      </c>
      <c r="G891" s="1">
        <v>0.19038832402011799</v>
      </c>
      <c r="H891" s="1">
        <v>0.15491568530938701</v>
      </c>
      <c r="I891" s="1">
        <v>0.38198700970528399</v>
      </c>
      <c r="J891" s="50">
        <v>0.37617016746160098</v>
      </c>
      <c r="N891" s="21"/>
      <c r="R891" s="21"/>
    </row>
    <row r="892" spans="1:18">
      <c r="A892" s="7" t="s">
        <v>163</v>
      </c>
      <c r="B892" t="s">
        <v>24</v>
      </c>
      <c r="C892" t="s">
        <v>4</v>
      </c>
      <c r="D892" t="s">
        <v>5</v>
      </c>
      <c r="E892" s="1">
        <v>1.9584775386691901E-3</v>
      </c>
      <c r="F892" s="1">
        <v>9.8394584612135197E-2</v>
      </c>
      <c r="G892" s="1">
        <v>9.4318104622807299E-5</v>
      </c>
      <c r="H892" s="1">
        <v>4.9686949054476002E-4</v>
      </c>
      <c r="I892" s="1">
        <v>2.052795643292E-3</v>
      </c>
      <c r="J892" s="50">
        <v>9.8891454102679993E-2</v>
      </c>
      <c r="N892" s="21"/>
      <c r="R892" s="21"/>
    </row>
    <row r="893" spans="1:18">
      <c r="A893" s="7" t="s">
        <v>163</v>
      </c>
      <c r="B893" t="s">
        <v>24</v>
      </c>
      <c r="C893" t="s">
        <v>6</v>
      </c>
      <c r="D893" t="s">
        <v>7</v>
      </c>
      <c r="E893" s="1">
        <v>3.1062603496908101E-4</v>
      </c>
      <c r="F893" s="1">
        <v>6.9939240378913501E-4</v>
      </c>
      <c r="G893" s="1">
        <v>2.8749133757121102E-2</v>
      </c>
      <c r="H893" s="1">
        <v>5.7979365944066601E-2</v>
      </c>
      <c r="I893" s="1">
        <v>2.90597597920902E-2</v>
      </c>
      <c r="J893" s="50">
        <v>5.86787583478557E-2</v>
      </c>
      <c r="N893" s="21"/>
      <c r="R893" s="21"/>
    </row>
    <row r="894" spans="1:18">
      <c r="A894" s="7" t="s">
        <v>163</v>
      </c>
      <c r="B894" t="s">
        <v>24</v>
      </c>
      <c r="C894" t="s">
        <v>8</v>
      </c>
      <c r="D894" t="s">
        <v>9</v>
      </c>
      <c r="E894" s="1">
        <v>0.445173340683368</v>
      </c>
      <c r="F894" s="1">
        <v>0.165025274213881</v>
      </c>
      <c r="G894" s="1">
        <v>0.55438305193840598</v>
      </c>
      <c r="H894" s="1">
        <v>0.137937744312227</v>
      </c>
      <c r="I894" s="1">
        <v>0.99955639262177398</v>
      </c>
      <c r="J894" s="50">
        <v>0.30296301852610802</v>
      </c>
      <c r="N894" s="21"/>
      <c r="R894" s="21"/>
    </row>
    <row r="895" spans="1:18">
      <c r="A895" s="7" t="s">
        <v>163</v>
      </c>
      <c r="B895" t="s">
        <v>24</v>
      </c>
      <c r="C895" t="s">
        <v>10</v>
      </c>
      <c r="D895" t="s">
        <v>11</v>
      </c>
      <c r="E895" s="1">
        <v>0.102208699376267</v>
      </c>
      <c r="F895" s="1">
        <v>7.4133337152918005E-2</v>
      </c>
      <c r="G895" s="1">
        <v>0.25514742670431201</v>
      </c>
      <c r="H895" s="1">
        <v>0.19146751299124001</v>
      </c>
      <c r="I895" s="1">
        <v>0.35735612608057898</v>
      </c>
      <c r="J895" s="50">
        <v>0.26560085014415802</v>
      </c>
      <c r="N895" s="21"/>
      <c r="R895" s="21"/>
    </row>
    <row r="896" spans="1:18">
      <c r="A896" s="7" t="s">
        <v>163</v>
      </c>
      <c r="B896" t="s">
        <v>24</v>
      </c>
      <c r="C896" t="s">
        <v>12</v>
      </c>
      <c r="D896" t="s">
        <v>13</v>
      </c>
      <c r="E896" s="1">
        <v>1.3232512812606501</v>
      </c>
      <c r="F896" s="1">
        <v>0.20049883420154299</v>
      </c>
      <c r="G896" s="1">
        <v>0.31202893516292102</v>
      </c>
      <c r="H896" s="1">
        <v>5.5702925161619503E-2</v>
      </c>
      <c r="I896" s="1">
        <v>1.63528021642357</v>
      </c>
      <c r="J896" s="50">
        <v>0.25620175936316197</v>
      </c>
      <c r="N896" s="21"/>
      <c r="R896" s="21"/>
    </row>
    <row r="897" spans="1:18">
      <c r="A897" s="7" t="s">
        <v>163</v>
      </c>
      <c r="B897" t="s">
        <v>24</v>
      </c>
      <c r="C897" t="s">
        <v>14</v>
      </c>
      <c r="D897" t="s">
        <v>15</v>
      </c>
      <c r="E897" s="1">
        <v>5.7091076810596497E-2</v>
      </c>
      <c r="F897" s="1">
        <v>6.1640006383758598E-2</v>
      </c>
      <c r="G897" s="1">
        <v>0.11790402926063</v>
      </c>
      <c r="H897" s="1">
        <v>6.8565257882892097E-2</v>
      </c>
      <c r="I897" s="1">
        <v>0.17499510607122601</v>
      </c>
      <c r="J897" s="50">
        <v>0.13020526426665099</v>
      </c>
      <c r="N897" s="21"/>
      <c r="R897" s="21"/>
    </row>
    <row r="898" spans="1:18">
      <c r="A898" s="7" t="s">
        <v>163</v>
      </c>
      <c r="B898" t="s">
        <v>24</v>
      </c>
      <c r="C898" t="s">
        <v>16</v>
      </c>
      <c r="D898" t="s">
        <v>17</v>
      </c>
      <c r="E898" s="1">
        <v>5.0526302206074103</v>
      </c>
      <c r="F898" s="1">
        <v>0.55553150772048199</v>
      </c>
      <c r="G898" s="1">
        <v>1.6941805036479201</v>
      </c>
      <c r="H898" s="1">
        <v>0.22907109487164201</v>
      </c>
      <c r="I898" s="1">
        <v>6.7468107242553303</v>
      </c>
      <c r="J898" s="50">
        <v>0.784602602592123</v>
      </c>
      <c r="N898" s="21"/>
      <c r="R898" s="21"/>
    </row>
    <row r="899" spans="1:18">
      <c r="A899" s="7" t="s">
        <v>163</v>
      </c>
      <c r="B899" t="s">
        <v>24</v>
      </c>
      <c r="C899" t="s">
        <v>18</v>
      </c>
      <c r="D899" t="s">
        <v>19</v>
      </c>
      <c r="E899" s="1">
        <v>26.1727649317959</v>
      </c>
      <c r="F899" s="1">
        <v>1.61629150723908</v>
      </c>
      <c r="G899" s="1">
        <v>9.7887854893442992</v>
      </c>
      <c r="H899" s="1">
        <v>1.5597320959298899</v>
      </c>
      <c r="I899" s="1">
        <v>35.961550421140203</v>
      </c>
      <c r="J899" s="50">
        <v>3.1760236031689701</v>
      </c>
      <c r="N899" s="21"/>
      <c r="R899" s="21"/>
    </row>
    <row r="900" spans="1:18">
      <c r="A900" s="7" t="s">
        <v>163</v>
      </c>
      <c r="B900" t="s">
        <v>24</v>
      </c>
      <c r="C900" t="s">
        <v>20</v>
      </c>
      <c r="D900" t="s">
        <v>21</v>
      </c>
      <c r="E900" s="1">
        <v>0.94342495293456496</v>
      </c>
      <c r="F900" s="1">
        <v>0.14916848519339801</v>
      </c>
      <c r="G900" s="1">
        <v>5.1962207422631003E-2</v>
      </c>
      <c r="H900" s="1">
        <v>1.0470972331345099E-2</v>
      </c>
      <c r="I900" s="1">
        <v>0.99538716035719599</v>
      </c>
      <c r="J900" s="50">
        <v>0.15963945752474301</v>
      </c>
      <c r="N900" s="21"/>
      <c r="R900" s="21"/>
    </row>
    <row r="901" spans="1:18">
      <c r="A901" s="7" t="s">
        <v>163</v>
      </c>
      <c r="B901" t="s">
        <v>24</v>
      </c>
      <c r="C901" t="s">
        <v>25</v>
      </c>
      <c r="D901" t="s">
        <v>26</v>
      </c>
      <c r="E901" s="1">
        <v>1.4272708297112201E-3</v>
      </c>
      <c r="F901" s="1">
        <v>1.06582721303281E-4</v>
      </c>
      <c r="G901" s="1">
        <v>3.2255523162341999E-3</v>
      </c>
      <c r="H901" s="1">
        <v>1.19931333845874E-3</v>
      </c>
      <c r="I901" s="1">
        <v>4.6528231459454202E-3</v>
      </c>
      <c r="J901" s="50">
        <v>1.30589605976202E-3</v>
      </c>
      <c r="N901" s="21"/>
      <c r="R901" s="21"/>
    </row>
    <row r="902" spans="1:18">
      <c r="A902" s="7" t="s">
        <v>163</v>
      </c>
      <c r="B902" t="s">
        <v>24</v>
      </c>
      <c r="C902" t="s">
        <v>22</v>
      </c>
      <c r="D902" t="s">
        <v>23</v>
      </c>
      <c r="E902" s="1">
        <v>6.1869834184797297</v>
      </c>
      <c r="F902" s="1">
        <v>0.26491598206961497</v>
      </c>
      <c r="G902" s="1">
        <v>0.73956581910062102</v>
      </c>
      <c r="H902" s="1">
        <v>2.65366805157994E-2</v>
      </c>
      <c r="I902" s="1">
        <v>6.9265492375803497</v>
      </c>
      <c r="J902" s="50">
        <v>0.29145266258541402</v>
      </c>
      <c r="N902" s="21"/>
      <c r="R902" s="21"/>
    </row>
    <row r="903" spans="1:18">
      <c r="A903" s="7" t="s">
        <v>164</v>
      </c>
      <c r="B903" t="s">
        <v>24</v>
      </c>
      <c r="C903" t="s">
        <v>2</v>
      </c>
      <c r="D903" t="s">
        <v>3</v>
      </c>
      <c r="E903" s="1">
        <v>0.23116039084780801</v>
      </c>
      <c r="F903" s="1">
        <v>0.25069199719637503</v>
      </c>
      <c r="G903" s="1">
        <v>0.17370596736903601</v>
      </c>
      <c r="H903" s="1">
        <v>0.16039596902897699</v>
      </c>
      <c r="I903" s="1">
        <v>0.40486635821684502</v>
      </c>
      <c r="J903" s="50">
        <v>0.41108796622535199</v>
      </c>
      <c r="N903" s="21"/>
      <c r="R903" s="21"/>
    </row>
    <row r="904" spans="1:18">
      <c r="A904" s="7" t="s">
        <v>164</v>
      </c>
      <c r="B904" t="s">
        <v>24</v>
      </c>
      <c r="C904" t="s">
        <v>4</v>
      </c>
      <c r="D904" t="s">
        <v>5</v>
      </c>
      <c r="E904" s="1">
        <v>2.1455894843194498E-3</v>
      </c>
      <c r="F904" s="1">
        <v>0.11123482867715601</v>
      </c>
      <c r="G904" s="1">
        <v>1.02790587137731E-2</v>
      </c>
      <c r="H904" s="1">
        <v>0.114288746329773</v>
      </c>
      <c r="I904" s="1">
        <v>1.2424648198092501E-2</v>
      </c>
      <c r="J904" s="50">
        <v>0.22552357500692899</v>
      </c>
      <c r="N904" s="21"/>
      <c r="R904" s="21"/>
    </row>
    <row r="905" spans="1:18">
      <c r="A905" s="7" t="s">
        <v>164</v>
      </c>
      <c r="B905" t="s">
        <v>24</v>
      </c>
      <c r="C905" t="s">
        <v>6</v>
      </c>
      <c r="D905" t="s">
        <v>7</v>
      </c>
      <c r="E905" s="1">
        <v>7.2160341875177503E-4</v>
      </c>
      <c r="F905" s="1">
        <v>1.6163069561006701E-3</v>
      </c>
      <c r="G905" s="1">
        <v>0.137634685230726</v>
      </c>
      <c r="H905" s="1">
        <v>0.29583052070300803</v>
      </c>
      <c r="I905" s="1">
        <v>0.13835628864947799</v>
      </c>
      <c r="J905" s="50">
        <v>0.29744682765910901</v>
      </c>
      <c r="N905" s="21"/>
      <c r="R905" s="21"/>
    </row>
    <row r="906" spans="1:18">
      <c r="A906" s="7" t="s">
        <v>164</v>
      </c>
      <c r="B906" t="s">
        <v>24</v>
      </c>
      <c r="C906" t="s">
        <v>8</v>
      </c>
      <c r="D906" t="s">
        <v>9</v>
      </c>
      <c r="E906" s="1">
        <v>0.64735644034539397</v>
      </c>
      <c r="F906" s="1">
        <v>0.23990536416102801</v>
      </c>
      <c r="G906" s="1">
        <v>2.3478929913111601</v>
      </c>
      <c r="H906" s="1">
        <v>0.96205599674182396</v>
      </c>
      <c r="I906" s="1">
        <v>2.9952494316565499</v>
      </c>
      <c r="J906" s="50">
        <v>1.2019613609028501</v>
      </c>
      <c r="N906" s="21"/>
      <c r="R906" s="21"/>
    </row>
    <row r="907" spans="1:18">
      <c r="A907" s="7" t="s">
        <v>164</v>
      </c>
      <c r="B907" t="s">
        <v>24</v>
      </c>
      <c r="C907" t="s">
        <v>10</v>
      </c>
      <c r="D907" t="s">
        <v>11</v>
      </c>
      <c r="E907" s="1">
        <v>0.13769405117616901</v>
      </c>
      <c r="F907" s="1">
        <v>0.116627358548378</v>
      </c>
      <c r="G907" s="1">
        <v>0.71900965125274996</v>
      </c>
      <c r="H907" s="1">
        <v>1.2047988238056799</v>
      </c>
      <c r="I907" s="1">
        <v>0.85670370242891802</v>
      </c>
      <c r="J907" s="50">
        <v>1.3214261823540601</v>
      </c>
      <c r="N907" s="21"/>
      <c r="R907" s="21"/>
    </row>
    <row r="908" spans="1:18">
      <c r="A908" s="7" t="s">
        <v>164</v>
      </c>
      <c r="B908" t="s">
        <v>24</v>
      </c>
      <c r="C908" t="s">
        <v>12</v>
      </c>
      <c r="D908" t="s">
        <v>13</v>
      </c>
      <c r="E908" s="1">
        <v>1.3483413227274501</v>
      </c>
      <c r="F908" s="1">
        <v>0.203689698073765</v>
      </c>
      <c r="G908" s="1">
        <v>0.24305938287881901</v>
      </c>
      <c r="H908" s="1">
        <v>4.3529654746193303E-2</v>
      </c>
      <c r="I908" s="1">
        <v>1.59140070560627</v>
      </c>
      <c r="J908" s="50">
        <v>0.24721935281995899</v>
      </c>
      <c r="N908" s="21"/>
      <c r="R908" s="21"/>
    </row>
    <row r="909" spans="1:18">
      <c r="A909" s="7" t="s">
        <v>164</v>
      </c>
      <c r="B909" t="s">
        <v>24</v>
      </c>
      <c r="C909" t="s">
        <v>14</v>
      </c>
      <c r="D909" t="s">
        <v>15</v>
      </c>
      <c r="E909" s="1">
        <v>6.4374505625663395E-2</v>
      </c>
      <c r="F909" s="1">
        <v>6.9185562391819194E-2</v>
      </c>
      <c r="G909" s="1">
        <v>0.36983289843936801</v>
      </c>
      <c r="H909" s="1">
        <v>0.21917011812159101</v>
      </c>
      <c r="I909" s="1">
        <v>0.434207404065031</v>
      </c>
      <c r="J909" s="50">
        <v>0.28835568051340998</v>
      </c>
      <c r="N909" s="21"/>
      <c r="R909" s="21"/>
    </row>
    <row r="910" spans="1:18">
      <c r="A910" s="7" t="s">
        <v>164</v>
      </c>
      <c r="B910" t="s">
        <v>24</v>
      </c>
      <c r="C910" t="s">
        <v>16</v>
      </c>
      <c r="D910" t="s">
        <v>17</v>
      </c>
      <c r="E910" s="1">
        <v>3.39894636329619</v>
      </c>
      <c r="F910" s="1">
        <v>0.35608419630261001</v>
      </c>
      <c r="G910" s="1">
        <v>0.75401582331637296</v>
      </c>
      <c r="H910" s="1">
        <v>0.111145932135763</v>
      </c>
      <c r="I910" s="1">
        <v>4.1529621866125597</v>
      </c>
      <c r="J910" s="50">
        <v>0.46723012843837303</v>
      </c>
      <c r="N910" s="21"/>
      <c r="R910" s="21"/>
    </row>
    <row r="911" spans="1:18">
      <c r="A911" s="7" t="s">
        <v>164</v>
      </c>
      <c r="B911" t="s">
        <v>24</v>
      </c>
      <c r="C911" t="s">
        <v>18</v>
      </c>
      <c r="D911" t="s">
        <v>19</v>
      </c>
      <c r="E911" s="1">
        <v>11.2533271294571</v>
      </c>
      <c r="F911" s="1">
        <v>0.69596453612821596</v>
      </c>
      <c r="G911" s="1">
        <v>1.0409194463720199</v>
      </c>
      <c r="H911" s="1">
        <v>0.166289764822007</v>
      </c>
      <c r="I911" s="1">
        <v>12.294246575829099</v>
      </c>
      <c r="J911" s="50">
        <v>0.86225430095022304</v>
      </c>
      <c r="N911" s="21"/>
      <c r="R911" s="21"/>
    </row>
    <row r="912" spans="1:18">
      <c r="A912" s="7" t="s">
        <v>164</v>
      </c>
      <c r="B912" t="s">
        <v>24</v>
      </c>
      <c r="C912" t="s">
        <v>20</v>
      </c>
      <c r="D912" t="s">
        <v>21</v>
      </c>
      <c r="E912" s="1">
        <v>0.98086180996248296</v>
      </c>
      <c r="F912" s="1">
        <v>0.15494099378106099</v>
      </c>
      <c r="G912" s="1">
        <v>4.8118697634264199E-2</v>
      </c>
      <c r="H912" s="1">
        <v>9.6962337941654698E-3</v>
      </c>
      <c r="I912" s="1">
        <v>1.02898050759675</v>
      </c>
      <c r="J912" s="50">
        <v>0.164637227575226</v>
      </c>
      <c r="N912" s="21"/>
      <c r="R912" s="21"/>
    </row>
    <row r="913" spans="1:18">
      <c r="A913" s="7" t="s">
        <v>164</v>
      </c>
      <c r="B913" t="s">
        <v>24</v>
      </c>
      <c r="C913" t="s">
        <v>25</v>
      </c>
      <c r="D913" t="s">
        <v>26</v>
      </c>
      <c r="E913" s="1">
        <v>3.5223685903608402E-3</v>
      </c>
      <c r="F913" s="1">
        <v>2.6236306816235E-4</v>
      </c>
      <c r="G913" s="1">
        <v>3.69630704876419E-3</v>
      </c>
      <c r="H913" s="1">
        <v>1.6331815918149801E-3</v>
      </c>
      <c r="I913" s="1">
        <v>7.2186756391250297E-3</v>
      </c>
      <c r="J913" s="50">
        <v>1.89554465997733E-3</v>
      </c>
      <c r="N913" s="21"/>
      <c r="R913" s="21"/>
    </row>
    <row r="914" spans="1:18">
      <c r="A914" s="7" t="s">
        <v>164</v>
      </c>
      <c r="B914" t="s">
        <v>24</v>
      </c>
      <c r="C914" t="s">
        <v>22</v>
      </c>
      <c r="D914" t="s">
        <v>23</v>
      </c>
      <c r="E914" s="1">
        <v>3.2449526121538499</v>
      </c>
      <c r="F914" s="1">
        <v>0.13885639764725999</v>
      </c>
      <c r="G914" s="1">
        <v>5.3707823753274701E-2</v>
      </c>
      <c r="H914" s="1">
        <v>1.92108691932341E-3</v>
      </c>
      <c r="I914" s="1">
        <v>3.2986604359071201</v>
      </c>
      <c r="J914" s="50">
        <v>0.14077748456658301</v>
      </c>
      <c r="N914" s="21"/>
      <c r="R914" s="21"/>
    </row>
    <row r="915" spans="1:18">
      <c r="A915" s="7" t="s">
        <v>165</v>
      </c>
      <c r="B915" t="s">
        <v>24</v>
      </c>
      <c r="C915" t="s">
        <v>2</v>
      </c>
      <c r="D915" t="s">
        <v>3</v>
      </c>
      <c r="E915" s="1">
        <v>0.72654470215947997</v>
      </c>
      <c r="F915" s="1">
        <v>0.84287613552267104</v>
      </c>
      <c r="G915" s="1">
        <v>0.731393876093686</v>
      </c>
      <c r="H915" s="1">
        <v>0.63913439034460695</v>
      </c>
      <c r="I915" s="1">
        <v>1.45793857825317</v>
      </c>
      <c r="J915" s="50">
        <v>1.48201052586728</v>
      </c>
      <c r="N915" s="21"/>
      <c r="R915" s="21"/>
    </row>
    <row r="916" spans="1:18">
      <c r="A916" s="7" t="s">
        <v>165</v>
      </c>
      <c r="B916" t="s">
        <v>24</v>
      </c>
      <c r="C916" t="s">
        <v>4</v>
      </c>
      <c r="D916" t="s">
        <v>5</v>
      </c>
      <c r="E916" s="1">
        <v>3.2497459719244902E-3</v>
      </c>
      <c r="F916" s="1">
        <v>0.164800783256491</v>
      </c>
      <c r="G916" s="1">
        <v>3.25318478719408E-2</v>
      </c>
      <c r="H916" s="1">
        <v>0.50121236560885996</v>
      </c>
      <c r="I916" s="1">
        <v>3.5781593843865298E-2</v>
      </c>
      <c r="J916" s="50">
        <v>0.66601314886535101</v>
      </c>
      <c r="N916" s="21"/>
      <c r="R916" s="21"/>
    </row>
    <row r="917" spans="1:18">
      <c r="A917" s="7" t="s">
        <v>165</v>
      </c>
      <c r="B917" t="s">
        <v>24</v>
      </c>
      <c r="C917" t="s">
        <v>6</v>
      </c>
      <c r="D917" t="s">
        <v>7</v>
      </c>
      <c r="E917" s="1">
        <v>3.3147403748833501E-3</v>
      </c>
      <c r="F917" s="1">
        <v>7.1119538478389803E-3</v>
      </c>
      <c r="G917" s="1">
        <v>0.43402804312460203</v>
      </c>
      <c r="H917" s="1">
        <v>0.769867199369627</v>
      </c>
      <c r="I917" s="1">
        <v>0.43734278349948502</v>
      </c>
      <c r="J917" s="50">
        <v>0.77697915321746602</v>
      </c>
      <c r="N917" s="21"/>
      <c r="R917" s="21"/>
    </row>
    <row r="918" spans="1:18">
      <c r="A918" s="7" t="s">
        <v>165</v>
      </c>
      <c r="B918" t="s">
        <v>24</v>
      </c>
      <c r="C918" t="s">
        <v>8</v>
      </c>
      <c r="D918" t="s">
        <v>9</v>
      </c>
      <c r="E918" s="1">
        <v>1.7449670296844999</v>
      </c>
      <c r="F918" s="1">
        <v>0.63877232572429798</v>
      </c>
      <c r="G918" s="1">
        <v>3.0895800608975401</v>
      </c>
      <c r="H918" s="1">
        <v>1.32515177267655</v>
      </c>
      <c r="I918" s="1">
        <v>4.8345470905820402</v>
      </c>
      <c r="J918" s="50">
        <v>1.9639240984008399</v>
      </c>
      <c r="N918" s="21"/>
      <c r="R918" s="21"/>
    </row>
    <row r="919" spans="1:18">
      <c r="A919" s="7" t="s">
        <v>165</v>
      </c>
      <c r="B919" t="s">
        <v>24</v>
      </c>
      <c r="C919" t="s">
        <v>10</v>
      </c>
      <c r="D919" t="s">
        <v>11</v>
      </c>
      <c r="E919" s="1">
        <v>0.36867790474186801</v>
      </c>
      <c r="F919" s="1">
        <v>0.24770561102344099</v>
      </c>
      <c r="G919" s="1">
        <v>0.70953653446125198</v>
      </c>
      <c r="H919" s="1">
        <v>0.69449018317997502</v>
      </c>
      <c r="I919" s="1">
        <v>1.0782144392031201</v>
      </c>
      <c r="J919" s="50">
        <v>0.94219579420341504</v>
      </c>
      <c r="N919" s="21"/>
      <c r="R919" s="21"/>
    </row>
    <row r="920" spans="1:18">
      <c r="A920" s="7" t="s">
        <v>165</v>
      </c>
      <c r="B920" t="s">
        <v>24</v>
      </c>
      <c r="C920" t="s">
        <v>12</v>
      </c>
      <c r="D920" t="s">
        <v>13</v>
      </c>
      <c r="E920" s="1">
        <v>5.3977594703060898</v>
      </c>
      <c r="F920" s="1">
        <v>0.86195351149308297</v>
      </c>
      <c r="G920" s="1">
        <v>0.65916438249494302</v>
      </c>
      <c r="H920" s="1">
        <v>0.116882621426643</v>
      </c>
      <c r="I920" s="1">
        <v>6.0569238528010301</v>
      </c>
      <c r="J920" s="50">
        <v>0.97883613291972504</v>
      </c>
      <c r="N920" s="21"/>
      <c r="R920" s="21"/>
    </row>
    <row r="921" spans="1:18">
      <c r="A921" s="7" t="s">
        <v>165</v>
      </c>
      <c r="B921" t="s">
        <v>24</v>
      </c>
      <c r="C921" t="s">
        <v>14</v>
      </c>
      <c r="D921" t="s">
        <v>15</v>
      </c>
      <c r="E921" s="1">
        <v>0.230273566820207</v>
      </c>
      <c r="F921" s="1">
        <v>0.24100401600698401</v>
      </c>
      <c r="G921" s="1">
        <v>1.4163579136914499</v>
      </c>
      <c r="H921" s="1">
        <v>0.80337177809673399</v>
      </c>
      <c r="I921" s="1">
        <v>1.64663148051166</v>
      </c>
      <c r="J921" s="50">
        <v>1.0443757941037199</v>
      </c>
      <c r="N921" s="21"/>
      <c r="R921" s="21"/>
    </row>
    <row r="922" spans="1:18">
      <c r="A922" s="7" t="s">
        <v>165</v>
      </c>
      <c r="B922" t="s">
        <v>24</v>
      </c>
      <c r="C922" t="s">
        <v>16</v>
      </c>
      <c r="D922" t="s">
        <v>17</v>
      </c>
      <c r="E922" s="1">
        <v>8.6749316501511</v>
      </c>
      <c r="F922" s="1">
        <v>1.14216076589351</v>
      </c>
      <c r="G922" s="1">
        <v>2.9653852722853</v>
      </c>
      <c r="H922" s="1">
        <v>0.51289777163472805</v>
      </c>
      <c r="I922" s="1">
        <v>11.6403169224364</v>
      </c>
      <c r="J922" s="50">
        <v>1.6550585375282401</v>
      </c>
      <c r="N922" s="21"/>
      <c r="R922" s="21"/>
    </row>
    <row r="923" spans="1:18">
      <c r="A923" s="7" t="s">
        <v>165</v>
      </c>
      <c r="B923" t="s">
        <v>24</v>
      </c>
      <c r="C923" t="s">
        <v>18</v>
      </c>
      <c r="D923" t="s">
        <v>19</v>
      </c>
      <c r="E923" s="1">
        <v>38.444008558733202</v>
      </c>
      <c r="F923" s="1">
        <v>2.3881163388776399</v>
      </c>
      <c r="G923" s="1">
        <v>7.5542556776884098</v>
      </c>
      <c r="H923" s="1">
        <v>1.2820837233396201</v>
      </c>
      <c r="I923" s="1">
        <v>45.998264236421598</v>
      </c>
      <c r="J923" s="50">
        <v>3.6702000622172601</v>
      </c>
      <c r="N923" s="21"/>
      <c r="R923" s="21"/>
    </row>
    <row r="924" spans="1:18">
      <c r="A924" s="7" t="s">
        <v>165</v>
      </c>
      <c r="B924" t="s">
        <v>24</v>
      </c>
      <c r="C924" t="s">
        <v>20</v>
      </c>
      <c r="D924" t="s">
        <v>21</v>
      </c>
      <c r="E924" s="1">
        <v>3.8136615400656102</v>
      </c>
      <c r="F924" s="1">
        <v>0.61368243324235605</v>
      </c>
      <c r="G924" s="1">
        <v>1.64862183078089</v>
      </c>
      <c r="H924" s="1">
        <v>0.33438761593941702</v>
      </c>
      <c r="I924" s="1">
        <v>5.4622833708465004</v>
      </c>
      <c r="J924" s="50">
        <v>0.94807004918177296</v>
      </c>
      <c r="N924" s="21"/>
      <c r="R924" s="21"/>
    </row>
    <row r="925" spans="1:18">
      <c r="A925" s="7" t="s">
        <v>165</v>
      </c>
      <c r="B925" t="s">
        <v>24</v>
      </c>
      <c r="C925" t="s">
        <v>25</v>
      </c>
      <c r="D925" t="s">
        <v>26</v>
      </c>
      <c r="E925" s="1">
        <v>1.5650339187310101E-2</v>
      </c>
      <c r="F925" s="1">
        <v>9.9188638327392408E-4</v>
      </c>
      <c r="G925" s="1">
        <v>6.6913911007106794E-2</v>
      </c>
      <c r="H925" s="1">
        <v>2.3747718392828202E-2</v>
      </c>
      <c r="I925" s="1">
        <v>8.2564250194416794E-2</v>
      </c>
      <c r="J925" s="50">
        <v>2.4739604776102202E-2</v>
      </c>
      <c r="N925" s="21"/>
      <c r="R925" s="21"/>
    </row>
    <row r="926" spans="1:18">
      <c r="A926" s="7" t="s">
        <v>165</v>
      </c>
      <c r="B926" t="s">
        <v>24</v>
      </c>
      <c r="C926" t="s">
        <v>22</v>
      </c>
      <c r="D926" t="s">
        <v>23</v>
      </c>
      <c r="E926" s="1">
        <v>18.521788215898699</v>
      </c>
      <c r="F926" s="1">
        <v>0.83116931558743101</v>
      </c>
      <c r="G926" s="1">
        <v>1.7166911819436701</v>
      </c>
      <c r="H926" s="1">
        <v>6.7162105594063604E-2</v>
      </c>
      <c r="I926" s="1">
        <v>20.238479397842401</v>
      </c>
      <c r="J926" s="50">
        <v>0.898331421181495</v>
      </c>
      <c r="N926" s="21"/>
      <c r="R926" s="21"/>
    </row>
    <row r="927" spans="1:18">
      <c r="A927" s="7" t="s">
        <v>166</v>
      </c>
      <c r="B927" t="s">
        <v>24</v>
      </c>
      <c r="C927" t="s">
        <v>2</v>
      </c>
      <c r="D927" t="s">
        <v>3</v>
      </c>
      <c r="E927" s="1">
        <v>0.18394525959414601</v>
      </c>
      <c r="F927" s="1">
        <v>0.21267428975948799</v>
      </c>
      <c r="G927" s="1">
        <v>0.26937915058376899</v>
      </c>
      <c r="H927" s="1">
        <v>0.38000728340796802</v>
      </c>
      <c r="I927" s="1">
        <v>0.45332441017791503</v>
      </c>
      <c r="J927" s="50">
        <v>0.59268157316745695</v>
      </c>
      <c r="N927" s="21"/>
      <c r="R927" s="21"/>
    </row>
    <row r="928" spans="1:18">
      <c r="A928" s="7" t="s">
        <v>166</v>
      </c>
      <c r="B928" t="s">
        <v>24</v>
      </c>
      <c r="C928" t="s">
        <v>4</v>
      </c>
      <c r="D928" t="s">
        <v>5</v>
      </c>
      <c r="E928" s="1">
        <v>8.0248564308943796E-4</v>
      </c>
      <c r="F928" s="1">
        <v>4.5888234423754601E-2</v>
      </c>
      <c r="G928" s="1">
        <v>1.464782927684E-2</v>
      </c>
      <c r="H928" s="1">
        <v>7.8590602088550607E-2</v>
      </c>
      <c r="I928" s="1">
        <v>1.54503149199294E-2</v>
      </c>
      <c r="J928" s="50">
        <v>0.124478836512305</v>
      </c>
      <c r="N928" s="21"/>
      <c r="R928" s="21"/>
    </row>
    <row r="929" spans="1:18">
      <c r="A929" s="7" t="s">
        <v>166</v>
      </c>
      <c r="B929" t="s">
        <v>24</v>
      </c>
      <c r="C929" t="s">
        <v>6</v>
      </c>
      <c r="D929" t="s">
        <v>7</v>
      </c>
      <c r="E929" s="1">
        <v>2.9408761542574298E-4</v>
      </c>
      <c r="F929" s="1">
        <v>6.43607535255836E-4</v>
      </c>
      <c r="G929" s="1">
        <v>2.3152104907718098E-2</v>
      </c>
      <c r="H929" s="1">
        <v>5.1367721180863503E-2</v>
      </c>
      <c r="I929" s="1">
        <v>2.34461925231438E-2</v>
      </c>
      <c r="J929" s="50">
        <v>5.2011328716119298E-2</v>
      </c>
      <c r="N929" s="21"/>
      <c r="R929" s="21"/>
    </row>
    <row r="930" spans="1:18">
      <c r="A930" s="7" t="s">
        <v>166</v>
      </c>
      <c r="B930" t="s">
        <v>24</v>
      </c>
      <c r="C930" t="s">
        <v>8</v>
      </c>
      <c r="D930" t="s">
        <v>9</v>
      </c>
      <c r="E930" s="1">
        <v>0.70549758341965596</v>
      </c>
      <c r="F930" s="1">
        <v>0.26111383368266</v>
      </c>
      <c r="G930" s="1">
        <v>3.0830648292531402</v>
      </c>
      <c r="H930" s="1">
        <v>1.58411789236628</v>
      </c>
      <c r="I930" s="1">
        <v>3.7885624126728001</v>
      </c>
      <c r="J930" s="50">
        <v>1.8452317260489399</v>
      </c>
      <c r="N930" s="21"/>
      <c r="R930" s="21"/>
    </row>
    <row r="931" spans="1:18">
      <c r="A931" s="7" t="s">
        <v>166</v>
      </c>
      <c r="B931" t="s">
        <v>24</v>
      </c>
      <c r="C931" t="s">
        <v>10</v>
      </c>
      <c r="D931" t="s">
        <v>11</v>
      </c>
      <c r="E931" s="1">
        <v>0.10774040769541</v>
      </c>
      <c r="F931" s="1">
        <v>8.4811795478004104E-2</v>
      </c>
      <c r="G931" s="1">
        <v>0.32019819364115598</v>
      </c>
      <c r="H931" s="1">
        <v>0.27156390996670299</v>
      </c>
      <c r="I931" s="1">
        <v>0.42793860133656603</v>
      </c>
      <c r="J931" s="50">
        <v>0.35637570544470698</v>
      </c>
      <c r="N931" s="21"/>
      <c r="R931" s="21"/>
    </row>
    <row r="932" spans="1:18">
      <c r="A932" s="7" t="s">
        <v>166</v>
      </c>
      <c r="B932" t="s">
        <v>24</v>
      </c>
      <c r="C932" t="s">
        <v>12</v>
      </c>
      <c r="D932" t="s">
        <v>13</v>
      </c>
      <c r="E932" s="1">
        <v>0.91315567382333895</v>
      </c>
      <c r="F932" s="1">
        <v>0.13733642536973001</v>
      </c>
      <c r="G932" s="1">
        <v>0.23131012820101399</v>
      </c>
      <c r="H932" s="1">
        <v>4.09777319942769E-2</v>
      </c>
      <c r="I932" s="1">
        <v>1.1444658020243501</v>
      </c>
      <c r="J932" s="50">
        <v>0.17831415736400699</v>
      </c>
      <c r="N932" s="21"/>
      <c r="R932" s="21"/>
    </row>
    <row r="933" spans="1:18">
      <c r="A933" s="7" t="s">
        <v>166</v>
      </c>
      <c r="B933" t="s">
        <v>24</v>
      </c>
      <c r="C933" t="s">
        <v>14</v>
      </c>
      <c r="D933" t="s">
        <v>15</v>
      </c>
      <c r="E933" s="1">
        <v>7.0114884833318597E-2</v>
      </c>
      <c r="F933" s="1">
        <v>7.4851489666809601E-2</v>
      </c>
      <c r="G933" s="1">
        <v>0.21513405826429899</v>
      </c>
      <c r="H933" s="1">
        <v>0.121741156049417</v>
      </c>
      <c r="I933" s="1">
        <v>0.285248943097618</v>
      </c>
      <c r="J933" s="50">
        <v>0.196592645716227</v>
      </c>
      <c r="N933" s="21"/>
      <c r="R933" s="21"/>
    </row>
    <row r="934" spans="1:18">
      <c r="A934" s="7" t="s">
        <v>166</v>
      </c>
      <c r="B934" t="s">
        <v>24</v>
      </c>
      <c r="C934" t="s">
        <v>16</v>
      </c>
      <c r="D934" t="s">
        <v>17</v>
      </c>
      <c r="E934" s="1">
        <v>10.814614934668001</v>
      </c>
      <c r="F934" s="1">
        <v>1.28566352662029</v>
      </c>
      <c r="G934" s="1">
        <v>3.8027137478659698</v>
      </c>
      <c r="H934" s="1">
        <v>0.45330450583079801</v>
      </c>
      <c r="I934" s="1">
        <v>14.6173286825339</v>
      </c>
      <c r="J934" s="50">
        <v>1.7389680324510901</v>
      </c>
      <c r="N934" s="21"/>
      <c r="R934" s="21"/>
    </row>
    <row r="935" spans="1:18">
      <c r="A935" s="7" t="s">
        <v>166</v>
      </c>
      <c r="B935" t="s">
        <v>24</v>
      </c>
      <c r="C935" t="s">
        <v>18</v>
      </c>
      <c r="D935" t="s">
        <v>19</v>
      </c>
      <c r="E935" s="1">
        <v>16.127269881086001</v>
      </c>
      <c r="F935" s="1">
        <v>1.0004668196359201</v>
      </c>
      <c r="G935" s="1">
        <v>3.6561626243423402</v>
      </c>
      <c r="H935" s="1">
        <v>0.59201344164819403</v>
      </c>
      <c r="I935" s="1">
        <v>19.783432505428301</v>
      </c>
      <c r="J935" s="50">
        <v>1.59248026128411</v>
      </c>
      <c r="N935" s="21"/>
      <c r="R935" s="21"/>
    </row>
    <row r="936" spans="1:18">
      <c r="A936" s="7" t="s">
        <v>166</v>
      </c>
      <c r="B936" t="s">
        <v>24</v>
      </c>
      <c r="C936" t="s">
        <v>20</v>
      </c>
      <c r="D936" t="s">
        <v>21</v>
      </c>
      <c r="E936" s="1">
        <v>0.76146039086224304</v>
      </c>
      <c r="F936" s="1">
        <v>0.12030746160227</v>
      </c>
      <c r="G936" s="1">
        <v>0.29388143266102501</v>
      </c>
      <c r="H936" s="1">
        <v>5.9248852386560198E-2</v>
      </c>
      <c r="I936" s="1">
        <v>1.0553418235232701</v>
      </c>
      <c r="J936" s="50">
        <v>0.17955631398883001</v>
      </c>
      <c r="N936" s="21"/>
      <c r="R936" s="21"/>
    </row>
    <row r="937" spans="1:18">
      <c r="A937" s="7" t="s">
        <v>166</v>
      </c>
      <c r="B937" t="s">
        <v>24</v>
      </c>
      <c r="C937" t="s">
        <v>25</v>
      </c>
      <c r="D937" t="s">
        <v>26</v>
      </c>
      <c r="E937" s="1">
        <v>4.4245198309418501E-4</v>
      </c>
      <c r="F937" s="1">
        <v>3.3923937153452998E-5</v>
      </c>
      <c r="G937" s="1">
        <v>0</v>
      </c>
      <c r="H937" s="1">
        <v>0</v>
      </c>
      <c r="I937" s="1">
        <v>4.4245198309418501E-4</v>
      </c>
      <c r="J937" s="50">
        <v>3.3923937153452998E-5</v>
      </c>
      <c r="N937" s="21"/>
      <c r="R937" s="21"/>
    </row>
    <row r="938" spans="1:18">
      <c r="A938" s="7" t="s">
        <v>166</v>
      </c>
      <c r="B938" t="s">
        <v>24</v>
      </c>
      <c r="C938" t="s">
        <v>22</v>
      </c>
      <c r="D938" t="s">
        <v>23</v>
      </c>
      <c r="E938" s="1">
        <v>13.4895360748018</v>
      </c>
      <c r="F938" s="1">
        <v>0.580375483579044</v>
      </c>
      <c r="G938" s="1">
        <v>2.5399375903110699</v>
      </c>
      <c r="H938" s="1">
        <v>9.1131197914919401E-2</v>
      </c>
      <c r="I938" s="1">
        <v>16.029473665112899</v>
      </c>
      <c r="J938" s="50">
        <v>0.67150668149396298</v>
      </c>
      <c r="N938" s="21"/>
      <c r="R938" s="21"/>
    </row>
    <row r="939" spans="1:18">
      <c r="A939" s="7" t="s">
        <v>167</v>
      </c>
      <c r="B939" t="s">
        <v>24</v>
      </c>
      <c r="C939" t="s">
        <v>2</v>
      </c>
      <c r="D939" t="s">
        <v>3</v>
      </c>
      <c r="E939" s="1">
        <v>0.41771636676912099</v>
      </c>
      <c r="F939" s="1">
        <v>0.48922540992749602</v>
      </c>
      <c r="G939" s="1">
        <v>0.57829858342627305</v>
      </c>
      <c r="H939" s="1">
        <v>0.73853365143363603</v>
      </c>
      <c r="I939" s="1">
        <v>0.99601495019539399</v>
      </c>
      <c r="J939" s="50">
        <v>1.22775906136113</v>
      </c>
      <c r="N939" s="21"/>
      <c r="R939" s="21"/>
    </row>
    <row r="940" spans="1:18">
      <c r="A940" s="7" t="s">
        <v>167</v>
      </c>
      <c r="B940" t="s">
        <v>24</v>
      </c>
      <c r="C940" t="s">
        <v>4</v>
      </c>
      <c r="D940" t="s">
        <v>5</v>
      </c>
      <c r="E940" s="1">
        <v>2.3432898400328802E-3</v>
      </c>
      <c r="F940" s="1">
        <v>9.6574271620872801E-2</v>
      </c>
      <c r="G940" s="1">
        <v>8.7704467255857593E-3</v>
      </c>
      <c r="H940" s="1">
        <v>0.166204034276109</v>
      </c>
      <c r="I940" s="1">
        <v>1.11137365656186E-2</v>
      </c>
      <c r="J940" s="50">
        <v>0.26277830589698198</v>
      </c>
      <c r="N940" s="21"/>
      <c r="R940" s="21"/>
    </row>
    <row r="941" spans="1:18">
      <c r="A941" s="7" t="s">
        <v>167</v>
      </c>
      <c r="B941" t="s">
        <v>24</v>
      </c>
      <c r="C941" t="s">
        <v>6</v>
      </c>
      <c r="D941" t="s">
        <v>7</v>
      </c>
      <c r="E941" s="1">
        <v>1.0940033080942199E-3</v>
      </c>
      <c r="F941" s="1">
        <v>2.33144606583407E-3</v>
      </c>
      <c r="G941" s="1">
        <v>6.6105396241404393E-2</v>
      </c>
      <c r="H941" s="1">
        <v>0.146326278398489</v>
      </c>
      <c r="I941" s="1">
        <v>6.7199399549498606E-2</v>
      </c>
      <c r="J941" s="50">
        <v>0.14865772446432299</v>
      </c>
      <c r="N941" s="21"/>
      <c r="R941" s="21"/>
    </row>
    <row r="942" spans="1:18">
      <c r="A942" s="7" t="s">
        <v>167</v>
      </c>
      <c r="B942" t="s">
        <v>24</v>
      </c>
      <c r="C942" t="s">
        <v>8</v>
      </c>
      <c r="D942" t="s">
        <v>9</v>
      </c>
      <c r="E942" s="1">
        <v>0.75421574126440305</v>
      </c>
      <c r="F942" s="1">
        <v>0.27664227713618</v>
      </c>
      <c r="G942" s="1">
        <v>0.36226839691665302</v>
      </c>
      <c r="H942" s="1">
        <v>0.15305034567582801</v>
      </c>
      <c r="I942" s="1">
        <v>1.11648413818106</v>
      </c>
      <c r="J942" s="50">
        <v>0.42969262281200798</v>
      </c>
      <c r="N942" s="21"/>
      <c r="R942" s="21"/>
    </row>
    <row r="943" spans="1:18">
      <c r="A943" s="7" t="s">
        <v>167</v>
      </c>
      <c r="B943" t="s">
        <v>24</v>
      </c>
      <c r="C943" t="s">
        <v>10</v>
      </c>
      <c r="D943" t="s">
        <v>11</v>
      </c>
      <c r="E943" s="1">
        <v>0.231662899029141</v>
      </c>
      <c r="F943" s="1">
        <v>0.14669976491787201</v>
      </c>
      <c r="G943" s="1">
        <v>0.35782466850367001</v>
      </c>
      <c r="H943" s="1">
        <v>0.32315280980301297</v>
      </c>
      <c r="I943" s="1">
        <v>0.58948756753281095</v>
      </c>
      <c r="J943" s="50">
        <v>0.46985257472088499</v>
      </c>
      <c r="N943" s="21"/>
      <c r="R943" s="21"/>
    </row>
    <row r="944" spans="1:18">
      <c r="A944" s="7" t="s">
        <v>167</v>
      </c>
      <c r="B944" t="s">
        <v>24</v>
      </c>
      <c r="C944" t="s">
        <v>12</v>
      </c>
      <c r="D944" t="s">
        <v>13</v>
      </c>
      <c r="E944" s="1">
        <v>2.3682395637435598</v>
      </c>
      <c r="F944" s="1">
        <v>0.37458519499679499</v>
      </c>
      <c r="G944" s="1">
        <v>0.13844202760395</v>
      </c>
      <c r="H944" s="1">
        <v>2.3910680551426901E-2</v>
      </c>
      <c r="I944" s="1">
        <v>2.50668159134751</v>
      </c>
      <c r="J944" s="50">
        <v>0.39849587554822202</v>
      </c>
      <c r="N944" s="21"/>
      <c r="R944" s="21"/>
    </row>
    <row r="945" spans="1:18">
      <c r="A945" s="7" t="s">
        <v>167</v>
      </c>
      <c r="B945" t="s">
        <v>24</v>
      </c>
      <c r="C945" t="s">
        <v>14</v>
      </c>
      <c r="D945" t="s">
        <v>15</v>
      </c>
      <c r="E945" s="1">
        <v>0.11503385463079301</v>
      </c>
      <c r="F945" s="1">
        <v>0.120784055410726</v>
      </c>
      <c r="G945" s="1">
        <v>0.16043783388934599</v>
      </c>
      <c r="H945" s="1">
        <v>9.0228943314500099E-2</v>
      </c>
      <c r="I945" s="1">
        <v>0.27547168852013998</v>
      </c>
      <c r="J945" s="50">
        <v>0.211012998725226</v>
      </c>
      <c r="N945" s="21"/>
      <c r="R945" s="21"/>
    </row>
    <row r="946" spans="1:18">
      <c r="A946" s="7" t="s">
        <v>167</v>
      </c>
      <c r="B946" t="s">
        <v>24</v>
      </c>
      <c r="C946" t="s">
        <v>16</v>
      </c>
      <c r="D946" t="s">
        <v>17</v>
      </c>
      <c r="E946" s="1">
        <v>4.46870529872914</v>
      </c>
      <c r="F946" s="1">
        <v>0.55783896562359203</v>
      </c>
      <c r="G946" s="1">
        <v>0.87628773370554303</v>
      </c>
      <c r="H946" s="1">
        <v>0.131848718321465</v>
      </c>
      <c r="I946" s="1">
        <v>5.3449930324346804</v>
      </c>
      <c r="J946" s="50">
        <v>0.68968768394505697</v>
      </c>
      <c r="N946" s="21"/>
      <c r="R946" s="21"/>
    </row>
    <row r="947" spans="1:18">
      <c r="A947" s="7" t="s">
        <v>167</v>
      </c>
      <c r="B947" t="s">
        <v>24</v>
      </c>
      <c r="C947" t="s">
        <v>18</v>
      </c>
      <c r="D947" t="s">
        <v>19</v>
      </c>
      <c r="E947" s="1">
        <v>62.9843994203313</v>
      </c>
      <c r="F947" s="1">
        <v>3.8944163925551498</v>
      </c>
      <c r="G947" s="1">
        <v>22.415838840916599</v>
      </c>
      <c r="H947" s="1">
        <v>3.8444160463589698</v>
      </c>
      <c r="I947" s="1">
        <v>85.400238261247907</v>
      </c>
      <c r="J947" s="50">
        <v>7.7388324389141196</v>
      </c>
      <c r="N947" s="21"/>
      <c r="R947" s="21"/>
    </row>
    <row r="948" spans="1:18">
      <c r="A948" s="7" t="s">
        <v>167</v>
      </c>
      <c r="B948" t="s">
        <v>24</v>
      </c>
      <c r="C948" t="s">
        <v>20</v>
      </c>
      <c r="D948" t="s">
        <v>21</v>
      </c>
      <c r="E948" s="1">
        <v>1.6601099784815401</v>
      </c>
      <c r="F948" s="1">
        <v>0.26725875014863099</v>
      </c>
      <c r="G948" s="1">
        <v>8.6172027047313707E-2</v>
      </c>
      <c r="H948" s="1">
        <v>1.74928961325122E-2</v>
      </c>
      <c r="I948" s="1">
        <v>1.7462820055288499</v>
      </c>
      <c r="J948" s="50">
        <v>0.28475164628114302</v>
      </c>
      <c r="N948" s="21"/>
      <c r="R948" s="21"/>
    </row>
    <row r="949" spans="1:18">
      <c r="A949" s="7" t="s">
        <v>167</v>
      </c>
      <c r="B949" t="s">
        <v>24</v>
      </c>
      <c r="C949" t="s">
        <v>25</v>
      </c>
      <c r="D949" t="s">
        <v>26</v>
      </c>
      <c r="E949" s="1">
        <v>1.00670359439172E-2</v>
      </c>
      <c r="F949" s="1">
        <v>6.1571673775610305E-4</v>
      </c>
      <c r="G949" s="1">
        <v>5.59669381087705E-2</v>
      </c>
      <c r="H949" s="1">
        <v>1.9375532212733401E-2</v>
      </c>
      <c r="I949" s="1">
        <v>6.6033974052687794E-2</v>
      </c>
      <c r="J949" s="50">
        <v>1.9991248950489499E-2</v>
      </c>
      <c r="N949" s="21"/>
      <c r="R949" s="21"/>
    </row>
    <row r="950" spans="1:18">
      <c r="A950" s="7" t="s">
        <v>167</v>
      </c>
      <c r="B950" t="s">
        <v>24</v>
      </c>
      <c r="C950" t="s">
        <v>22</v>
      </c>
      <c r="D950" t="s">
        <v>23</v>
      </c>
      <c r="E950" s="1">
        <v>8.5362700164606693</v>
      </c>
      <c r="F950" s="1">
        <v>0.38513454845057998</v>
      </c>
      <c r="G950" s="1">
        <v>0.61196273587289796</v>
      </c>
      <c r="H950" s="1">
        <v>2.39991114664297E-2</v>
      </c>
      <c r="I950" s="1">
        <v>9.1482327523335698</v>
      </c>
      <c r="J950" s="50">
        <v>0.40913365991701001</v>
      </c>
      <c r="N950" s="21"/>
      <c r="R950" s="21"/>
    </row>
    <row r="951" spans="1:18">
      <c r="A951" s="7" t="s">
        <v>168</v>
      </c>
      <c r="B951" t="s">
        <v>24</v>
      </c>
      <c r="C951" t="s">
        <v>2</v>
      </c>
      <c r="D951" t="s">
        <v>3</v>
      </c>
      <c r="E951" s="1">
        <v>0.74849515201481198</v>
      </c>
      <c r="F951" s="1">
        <v>0.88118473163501299</v>
      </c>
      <c r="G951" s="1">
        <v>1.7436426692803599</v>
      </c>
      <c r="H951" s="1">
        <v>2.7806067608141198</v>
      </c>
      <c r="I951" s="1">
        <v>2.4921378212951701</v>
      </c>
      <c r="J951" s="50">
        <v>3.6617914924491402</v>
      </c>
      <c r="N951" s="21"/>
      <c r="R951" s="21"/>
    </row>
    <row r="952" spans="1:18">
      <c r="A952" s="7" t="s">
        <v>168</v>
      </c>
      <c r="B952" t="s">
        <v>24</v>
      </c>
      <c r="C952" t="s">
        <v>4</v>
      </c>
      <c r="D952" t="s">
        <v>5</v>
      </c>
      <c r="E952" s="1">
        <v>4.5585438609577703E-3</v>
      </c>
      <c r="F952" s="1">
        <v>0.19321281172830801</v>
      </c>
      <c r="G952" s="1">
        <v>8.3004969858628199E-6</v>
      </c>
      <c r="H952" s="1">
        <v>1.5602570396164001E-5</v>
      </c>
      <c r="I952" s="1">
        <v>4.5668443579436301E-3</v>
      </c>
      <c r="J952" s="50">
        <v>0.19322841429870399</v>
      </c>
      <c r="N952" s="21"/>
      <c r="R952" s="21"/>
    </row>
    <row r="953" spans="1:18">
      <c r="A953" s="7" t="s">
        <v>168</v>
      </c>
      <c r="B953" t="s">
        <v>24</v>
      </c>
      <c r="C953" t="s">
        <v>6</v>
      </c>
      <c r="D953" t="s">
        <v>7</v>
      </c>
      <c r="E953" s="1">
        <v>5.1979645423278903E-3</v>
      </c>
      <c r="F953" s="1">
        <v>1.11820190537988E-2</v>
      </c>
      <c r="G953" s="1">
        <v>2.3247612969059199</v>
      </c>
      <c r="H953" s="1">
        <v>5.1549736629320604</v>
      </c>
      <c r="I953" s="1">
        <v>2.3299592614482498</v>
      </c>
      <c r="J953" s="50">
        <v>5.1661556819858596</v>
      </c>
      <c r="N953" s="21"/>
      <c r="R953" s="21"/>
    </row>
    <row r="954" spans="1:18">
      <c r="A954" s="7" t="s">
        <v>168</v>
      </c>
      <c r="B954" t="s">
        <v>24</v>
      </c>
      <c r="C954" t="s">
        <v>8</v>
      </c>
      <c r="D954" t="s">
        <v>9</v>
      </c>
      <c r="E954" s="1">
        <v>1.75363586685011</v>
      </c>
      <c r="F954" s="1">
        <v>0.65009357412002</v>
      </c>
      <c r="G954" s="1">
        <v>5.1322903734360699</v>
      </c>
      <c r="H954" s="1">
        <v>2.3453100051238498</v>
      </c>
      <c r="I954" s="1">
        <v>6.8859262402861798</v>
      </c>
      <c r="J954" s="50">
        <v>2.9954035792438698</v>
      </c>
      <c r="N954" s="21"/>
      <c r="R954" s="21"/>
    </row>
    <row r="955" spans="1:18">
      <c r="A955" s="7" t="s">
        <v>168</v>
      </c>
      <c r="B955" t="s">
        <v>24</v>
      </c>
      <c r="C955" t="s">
        <v>10</v>
      </c>
      <c r="D955" t="s">
        <v>11</v>
      </c>
      <c r="E955" s="1">
        <v>0.379362915574602</v>
      </c>
      <c r="F955" s="1">
        <v>0.28045384954894798</v>
      </c>
      <c r="G955" s="1">
        <v>0.97592153535006898</v>
      </c>
      <c r="H955" s="1">
        <v>0.83417670883212802</v>
      </c>
      <c r="I955" s="1">
        <v>1.35528445092467</v>
      </c>
      <c r="J955" s="50">
        <v>1.11463055838108</v>
      </c>
      <c r="N955" s="21"/>
      <c r="R955" s="21"/>
    </row>
    <row r="956" spans="1:18">
      <c r="A956" s="7" t="s">
        <v>168</v>
      </c>
      <c r="B956" t="s">
        <v>24</v>
      </c>
      <c r="C956" t="s">
        <v>12</v>
      </c>
      <c r="D956" t="s">
        <v>13</v>
      </c>
      <c r="E956" s="1">
        <v>4.3810108131768803</v>
      </c>
      <c r="F956" s="1">
        <v>0.67336316001424701</v>
      </c>
      <c r="G956" s="1">
        <v>0.83642017324088103</v>
      </c>
      <c r="H956" s="1">
        <v>0.14767947417324201</v>
      </c>
      <c r="I956" s="1">
        <v>5.2174309864177602</v>
      </c>
      <c r="J956" s="50">
        <v>0.82104263418748902</v>
      </c>
      <c r="N956" s="21"/>
      <c r="R956" s="21"/>
    </row>
    <row r="957" spans="1:18">
      <c r="A957" s="7" t="s">
        <v>168</v>
      </c>
      <c r="B957" t="s">
        <v>24</v>
      </c>
      <c r="C957" t="s">
        <v>14</v>
      </c>
      <c r="D957" t="s">
        <v>15</v>
      </c>
      <c r="E957" s="1">
        <v>0.25289685756833702</v>
      </c>
      <c r="F957" s="1">
        <v>0.26716877439946102</v>
      </c>
      <c r="G957" s="1">
        <v>3.2489565920032799</v>
      </c>
      <c r="H957" s="1">
        <v>1.90253463593602</v>
      </c>
      <c r="I957" s="1">
        <v>3.5018534495716098</v>
      </c>
      <c r="J957" s="50">
        <v>2.16970341033548</v>
      </c>
      <c r="N957" s="21"/>
      <c r="R957" s="21"/>
    </row>
    <row r="958" spans="1:18">
      <c r="A958" s="7" t="s">
        <v>168</v>
      </c>
      <c r="B958" t="s">
        <v>24</v>
      </c>
      <c r="C958" t="s">
        <v>16</v>
      </c>
      <c r="D958" t="s">
        <v>17</v>
      </c>
      <c r="E958" s="1">
        <v>10.837964033304401</v>
      </c>
      <c r="F958" s="1">
        <v>1.2499073861409</v>
      </c>
      <c r="G958" s="1">
        <v>4.2338532393877104</v>
      </c>
      <c r="H958" s="1">
        <v>0.61374360208422696</v>
      </c>
      <c r="I958" s="1">
        <v>15.071817272692099</v>
      </c>
      <c r="J958" s="50">
        <v>1.86365098822513</v>
      </c>
      <c r="N958" s="21"/>
      <c r="R958" s="21"/>
    </row>
    <row r="959" spans="1:18">
      <c r="A959" s="7" t="s">
        <v>168</v>
      </c>
      <c r="B959" t="s">
        <v>24</v>
      </c>
      <c r="C959" t="s">
        <v>18</v>
      </c>
      <c r="D959" t="s">
        <v>19</v>
      </c>
      <c r="E959" s="1">
        <v>37.899494292969599</v>
      </c>
      <c r="F959" s="1">
        <v>2.3274758206253399</v>
      </c>
      <c r="G959" s="1">
        <v>5.1299326742226397</v>
      </c>
      <c r="H959" s="1">
        <v>0.82037360065201403</v>
      </c>
      <c r="I959" s="1">
        <v>43.029426967192201</v>
      </c>
      <c r="J959" s="50">
        <v>3.1478494212773498</v>
      </c>
      <c r="N959" s="21"/>
      <c r="R959" s="21"/>
    </row>
    <row r="960" spans="1:18">
      <c r="A960" s="7" t="s">
        <v>168</v>
      </c>
      <c r="B960" t="s">
        <v>24</v>
      </c>
      <c r="C960" t="s">
        <v>20</v>
      </c>
      <c r="D960" t="s">
        <v>21</v>
      </c>
      <c r="E960" s="1">
        <v>7.18956871016099</v>
      </c>
      <c r="F960" s="1">
        <v>1.14341474622739</v>
      </c>
      <c r="G960" s="1">
        <v>2.1576954727755902</v>
      </c>
      <c r="H960" s="1">
        <v>0.43549683819838497</v>
      </c>
      <c r="I960" s="1">
        <v>9.3472641829365806</v>
      </c>
      <c r="J960" s="50">
        <v>1.5789115844257799</v>
      </c>
      <c r="N960" s="21"/>
      <c r="R960" s="21"/>
    </row>
    <row r="961" spans="1:18">
      <c r="A961" s="7" t="s">
        <v>168</v>
      </c>
      <c r="B961" t="s">
        <v>24</v>
      </c>
      <c r="C961" t="s">
        <v>25</v>
      </c>
      <c r="D961" t="s">
        <v>26</v>
      </c>
      <c r="E961" s="1">
        <v>0.183661494768835</v>
      </c>
      <c r="F961" s="1">
        <v>1.2717047217448501E-2</v>
      </c>
      <c r="G961" s="1">
        <v>1.5022436812913</v>
      </c>
      <c r="H961" s="1">
        <v>0.62099160248735497</v>
      </c>
      <c r="I961" s="1">
        <v>1.68590517606014</v>
      </c>
      <c r="J961" s="50">
        <v>0.63370864970480401</v>
      </c>
      <c r="N961" s="21"/>
      <c r="R961" s="21"/>
    </row>
    <row r="962" spans="1:18">
      <c r="A962" s="7" t="s">
        <v>168</v>
      </c>
      <c r="B962" t="s">
        <v>24</v>
      </c>
      <c r="C962" t="s">
        <v>22</v>
      </c>
      <c r="D962" t="s">
        <v>23</v>
      </c>
      <c r="E962" s="1">
        <v>13.316668266046699</v>
      </c>
      <c r="F962" s="1">
        <v>0.57611115874239405</v>
      </c>
      <c r="G962" s="1">
        <v>0.63075452802277299</v>
      </c>
      <c r="H962" s="1">
        <v>2.29528915598167E-2</v>
      </c>
      <c r="I962" s="1">
        <v>13.947422794069499</v>
      </c>
      <c r="J962" s="50">
        <v>0.59906405030221099</v>
      </c>
      <c r="N962" s="21"/>
      <c r="R962" s="21"/>
    </row>
    <row r="963" spans="1:18">
      <c r="A963" s="7" t="s">
        <v>169</v>
      </c>
      <c r="B963" t="s">
        <v>24</v>
      </c>
      <c r="C963" t="s">
        <v>2</v>
      </c>
      <c r="D963" t="s">
        <v>3</v>
      </c>
      <c r="E963" s="1">
        <v>0.24130380634434101</v>
      </c>
      <c r="F963" s="1">
        <v>0.27060097347213002</v>
      </c>
      <c r="G963" s="1">
        <v>0.25625953105773902</v>
      </c>
      <c r="H963" s="1">
        <v>0.17992098892441299</v>
      </c>
      <c r="I963" s="1">
        <v>0.49756333740208097</v>
      </c>
      <c r="J963" s="50">
        <v>0.45052196239654302</v>
      </c>
      <c r="N963" s="21"/>
      <c r="R963" s="21"/>
    </row>
    <row r="964" spans="1:18">
      <c r="A964" s="7" t="s">
        <v>169</v>
      </c>
      <c r="B964" t="s">
        <v>24</v>
      </c>
      <c r="C964" t="s">
        <v>4</v>
      </c>
      <c r="D964" t="s">
        <v>5</v>
      </c>
      <c r="E964" s="1">
        <v>1.8345866969323101E-3</v>
      </c>
      <c r="F964" s="1">
        <v>8.8098577529484398E-2</v>
      </c>
      <c r="G964" s="1">
        <v>0.52440278929858597</v>
      </c>
      <c r="H964" s="1">
        <v>9.7808384199593998</v>
      </c>
      <c r="I964" s="1">
        <v>0.52623737599551801</v>
      </c>
      <c r="J964" s="50">
        <v>9.8689369974888894</v>
      </c>
      <c r="N964" s="21"/>
      <c r="R964" s="21"/>
    </row>
    <row r="965" spans="1:18">
      <c r="A965" s="7" t="s">
        <v>169</v>
      </c>
      <c r="B965" t="s">
        <v>24</v>
      </c>
      <c r="C965" t="s">
        <v>6</v>
      </c>
      <c r="D965" t="s">
        <v>7</v>
      </c>
      <c r="E965" s="1">
        <v>3.09882576833746E-3</v>
      </c>
      <c r="F965" s="1">
        <v>6.65354868067822E-3</v>
      </c>
      <c r="G965" s="1">
        <v>1.5686503150487801</v>
      </c>
      <c r="H965" s="1">
        <v>3.4758803622445198</v>
      </c>
      <c r="I965" s="1">
        <v>1.57174914081712</v>
      </c>
      <c r="J965" s="50">
        <v>3.4825339109251998</v>
      </c>
      <c r="N965" s="21"/>
      <c r="R965" s="21"/>
    </row>
    <row r="966" spans="1:18">
      <c r="A966" s="7" t="s">
        <v>169</v>
      </c>
      <c r="B966" t="s">
        <v>24</v>
      </c>
      <c r="C966" t="s">
        <v>8</v>
      </c>
      <c r="D966" t="s">
        <v>9</v>
      </c>
      <c r="E966" s="1">
        <v>0.74994044987233899</v>
      </c>
      <c r="F966" s="1">
        <v>0.27601231451472102</v>
      </c>
      <c r="G966" s="1">
        <v>1.1212651406357701</v>
      </c>
      <c r="H966" s="1">
        <v>0.52582316661803596</v>
      </c>
      <c r="I966" s="1">
        <v>1.8712055905081</v>
      </c>
      <c r="J966" s="50">
        <v>0.80183548113275604</v>
      </c>
      <c r="N966" s="21"/>
      <c r="R966" s="21"/>
    </row>
    <row r="967" spans="1:18">
      <c r="A967" s="7" t="s">
        <v>169</v>
      </c>
      <c r="B967" t="s">
        <v>24</v>
      </c>
      <c r="C967" t="s">
        <v>10</v>
      </c>
      <c r="D967" t="s">
        <v>11</v>
      </c>
      <c r="E967" s="1">
        <v>0.17265709058185499</v>
      </c>
      <c r="F967" s="1">
        <v>0.11931434530598101</v>
      </c>
      <c r="G967" s="1">
        <v>0.27345149548004299</v>
      </c>
      <c r="H967" s="1">
        <v>0.26711419134317499</v>
      </c>
      <c r="I967" s="1">
        <v>0.44610858606189802</v>
      </c>
      <c r="J967" s="50">
        <v>0.386428536649156</v>
      </c>
      <c r="N967" s="21"/>
      <c r="R967" s="21"/>
    </row>
    <row r="968" spans="1:18">
      <c r="A968" s="7" t="s">
        <v>169</v>
      </c>
      <c r="B968" t="s">
        <v>24</v>
      </c>
      <c r="C968" t="s">
        <v>12</v>
      </c>
      <c r="D968" t="s">
        <v>13</v>
      </c>
      <c r="E968" s="1">
        <v>2.4331636246592199</v>
      </c>
      <c r="F968" s="1">
        <v>0.39155007567072803</v>
      </c>
      <c r="G968" s="1">
        <v>0.18199490116075301</v>
      </c>
      <c r="H968" s="1">
        <v>3.1676620934069401E-2</v>
      </c>
      <c r="I968" s="1">
        <v>2.6151585258199699</v>
      </c>
      <c r="J968" s="50">
        <v>0.423226696604797</v>
      </c>
      <c r="N968" s="21"/>
      <c r="R968" s="21"/>
    </row>
    <row r="969" spans="1:18">
      <c r="A969" s="7" t="s">
        <v>169</v>
      </c>
      <c r="B969" t="s">
        <v>24</v>
      </c>
      <c r="C969" t="s">
        <v>14</v>
      </c>
      <c r="D969" t="s">
        <v>15</v>
      </c>
      <c r="E969" s="1">
        <v>0.13171372560979899</v>
      </c>
      <c r="F969" s="1">
        <v>0.134306823685967</v>
      </c>
      <c r="G969" s="1">
        <v>3.6609374758384701</v>
      </c>
      <c r="H969" s="1">
        <v>2.0779979060084002</v>
      </c>
      <c r="I969" s="1">
        <v>3.7926512014482698</v>
      </c>
      <c r="J969" s="50">
        <v>2.2123047296943699</v>
      </c>
      <c r="N969" s="21"/>
      <c r="R969" s="21"/>
    </row>
    <row r="970" spans="1:18">
      <c r="A970" s="7" t="s">
        <v>169</v>
      </c>
      <c r="B970" t="s">
        <v>24</v>
      </c>
      <c r="C970" t="s">
        <v>16</v>
      </c>
      <c r="D970" t="s">
        <v>17</v>
      </c>
      <c r="E970" s="1">
        <v>5.0282555289706501</v>
      </c>
      <c r="F970" s="1">
        <v>0.61729115959329095</v>
      </c>
      <c r="G970" s="1">
        <v>1.50168596815045</v>
      </c>
      <c r="H970" s="1">
        <v>0.17655212961916</v>
      </c>
      <c r="I970" s="1">
        <v>6.5299414971210998</v>
      </c>
      <c r="J970" s="50">
        <v>0.79384328921245095</v>
      </c>
      <c r="N970" s="21"/>
      <c r="R970" s="21"/>
    </row>
    <row r="971" spans="1:18">
      <c r="A971" s="7" t="s">
        <v>169</v>
      </c>
      <c r="B971" t="s">
        <v>24</v>
      </c>
      <c r="C971" t="s">
        <v>18</v>
      </c>
      <c r="D971" t="s">
        <v>19</v>
      </c>
      <c r="E971" s="1">
        <v>21.256285918819799</v>
      </c>
      <c r="F971" s="1">
        <v>1.3175046874718499</v>
      </c>
      <c r="G971" s="1">
        <v>5.6185872418530902</v>
      </c>
      <c r="H971" s="1">
        <v>0.95087970361437801</v>
      </c>
      <c r="I971" s="1">
        <v>26.874873160672902</v>
      </c>
      <c r="J971" s="50">
        <v>2.2683843910862298</v>
      </c>
      <c r="N971" s="21"/>
      <c r="R971" s="21"/>
    </row>
    <row r="972" spans="1:18">
      <c r="A972" s="7" t="s">
        <v>169</v>
      </c>
      <c r="B972" t="s">
        <v>24</v>
      </c>
      <c r="C972" t="s">
        <v>20</v>
      </c>
      <c r="D972" t="s">
        <v>21</v>
      </c>
      <c r="E972" s="1">
        <v>1.04325189371386</v>
      </c>
      <c r="F972" s="1">
        <v>0.167542956617139</v>
      </c>
      <c r="G972" s="1">
        <v>4.7062008809003901E-2</v>
      </c>
      <c r="H972" s="1">
        <v>9.5411792822232503E-3</v>
      </c>
      <c r="I972" s="1">
        <v>1.0903139025228601</v>
      </c>
      <c r="J972" s="50">
        <v>0.17708413589936201</v>
      </c>
      <c r="N972" s="21"/>
      <c r="R972" s="21"/>
    </row>
    <row r="973" spans="1:18">
      <c r="A973" s="7" t="s">
        <v>169</v>
      </c>
      <c r="B973" t="s">
        <v>24</v>
      </c>
      <c r="C973" t="s">
        <v>25</v>
      </c>
      <c r="D973" t="s">
        <v>26</v>
      </c>
      <c r="E973" s="1">
        <v>5.49917104016756E-3</v>
      </c>
      <c r="F973" s="1">
        <v>3.4916031426736202E-4</v>
      </c>
      <c r="G973" s="1">
        <v>4.7665697158397198E-2</v>
      </c>
      <c r="H973" s="1">
        <v>1.74755618670927E-2</v>
      </c>
      <c r="I973" s="1">
        <v>5.3164868198564801E-2</v>
      </c>
      <c r="J973" s="50">
        <v>1.7824722181360102E-2</v>
      </c>
      <c r="N973" s="21"/>
      <c r="R973" s="21"/>
    </row>
    <row r="974" spans="1:18">
      <c r="A974" s="7" t="s">
        <v>169</v>
      </c>
      <c r="B974" t="s">
        <v>24</v>
      </c>
      <c r="C974" t="s">
        <v>22</v>
      </c>
      <c r="D974" t="s">
        <v>23</v>
      </c>
      <c r="E974" s="1">
        <v>20.466389634356801</v>
      </c>
      <c r="F974" s="1">
        <v>0.91514419340172803</v>
      </c>
      <c r="G974" s="1">
        <v>2.4370085248173701</v>
      </c>
      <c r="H974" s="1">
        <v>9.4210239788781E-2</v>
      </c>
      <c r="I974" s="1">
        <v>22.903398159174198</v>
      </c>
      <c r="J974" s="50">
        <v>1.00935443319051</v>
      </c>
      <c r="N974" s="21"/>
      <c r="R974" s="21"/>
    </row>
    <row r="975" spans="1:18">
      <c r="A975" s="7" t="s">
        <v>170</v>
      </c>
      <c r="B975" t="s">
        <v>24</v>
      </c>
      <c r="C975" t="s">
        <v>2</v>
      </c>
      <c r="D975" t="s">
        <v>3</v>
      </c>
      <c r="E975" s="1">
        <v>0.46339574234484299</v>
      </c>
      <c r="F975" s="1">
        <v>0.53507618706454796</v>
      </c>
      <c r="G975" s="1">
        <v>0.52993961357442898</v>
      </c>
      <c r="H975" s="1">
        <v>0.50816393883256705</v>
      </c>
      <c r="I975" s="1">
        <v>0.99333535591927202</v>
      </c>
      <c r="J975" s="50">
        <v>1.04324012589711</v>
      </c>
      <c r="N975" s="21"/>
      <c r="R975" s="21"/>
    </row>
    <row r="976" spans="1:18">
      <c r="A976" s="7" t="s">
        <v>170</v>
      </c>
      <c r="B976" t="s">
        <v>24</v>
      </c>
      <c r="C976" t="s">
        <v>4</v>
      </c>
      <c r="D976" t="s">
        <v>5</v>
      </c>
      <c r="E976" s="1">
        <v>2.4720154405101199E-3</v>
      </c>
      <c r="F976" s="1">
        <v>0.15750810327699599</v>
      </c>
      <c r="G976" s="1">
        <v>2.0438231041358598E-3</v>
      </c>
      <c r="H976" s="1">
        <v>1.09735196221043E-2</v>
      </c>
      <c r="I976" s="1">
        <v>4.5158385446459797E-3</v>
      </c>
      <c r="J976" s="50">
        <v>0.16848162289909999</v>
      </c>
      <c r="N976" s="21"/>
      <c r="R976" s="21"/>
    </row>
    <row r="977" spans="1:18">
      <c r="A977" s="7" t="s">
        <v>170</v>
      </c>
      <c r="B977" t="s">
        <v>24</v>
      </c>
      <c r="C977" t="s">
        <v>6</v>
      </c>
      <c r="D977" t="s">
        <v>7</v>
      </c>
      <c r="E977" s="1">
        <v>1.43307131700052E-3</v>
      </c>
      <c r="F977" s="1">
        <v>3.1251284278506E-3</v>
      </c>
      <c r="G977" s="1">
        <v>0.53001781533837</v>
      </c>
      <c r="H977" s="1">
        <v>1.07023457182878</v>
      </c>
      <c r="I977" s="1">
        <v>0.53145088665537099</v>
      </c>
      <c r="J977" s="50">
        <v>1.07335970025663</v>
      </c>
      <c r="N977" s="21"/>
      <c r="R977" s="21"/>
    </row>
    <row r="978" spans="1:18">
      <c r="A978" s="7" t="s">
        <v>170</v>
      </c>
      <c r="B978" t="s">
        <v>24</v>
      </c>
      <c r="C978" t="s">
        <v>8</v>
      </c>
      <c r="D978" t="s">
        <v>9</v>
      </c>
      <c r="E978" s="1">
        <v>0.996689080382135</v>
      </c>
      <c r="F978" s="1">
        <v>0.36890953274731098</v>
      </c>
      <c r="G978" s="1">
        <v>0.67061210432639196</v>
      </c>
      <c r="H978" s="1">
        <v>0.28050035795177097</v>
      </c>
      <c r="I978" s="1">
        <v>1.6673011847085299</v>
      </c>
      <c r="J978" s="50">
        <v>0.64940989069908295</v>
      </c>
      <c r="N978" s="21"/>
      <c r="R978" s="21"/>
    </row>
    <row r="979" spans="1:18">
      <c r="A979" s="7" t="s">
        <v>170</v>
      </c>
      <c r="B979" t="s">
        <v>24</v>
      </c>
      <c r="C979" t="s">
        <v>10</v>
      </c>
      <c r="D979" t="s">
        <v>11</v>
      </c>
      <c r="E979" s="1">
        <v>0.243274419439312</v>
      </c>
      <c r="F979" s="1">
        <v>0.158045741743148</v>
      </c>
      <c r="G979" s="1">
        <v>0.28364767744282599</v>
      </c>
      <c r="H979" s="1">
        <v>0.226992014886025</v>
      </c>
      <c r="I979" s="1">
        <v>0.52692209688213898</v>
      </c>
      <c r="J979" s="50">
        <v>0.385037756629173</v>
      </c>
      <c r="N979" s="21"/>
      <c r="R979" s="21"/>
    </row>
    <row r="980" spans="1:18">
      <c r="A980" s="7" t="s">
        <v>170</v>
      </c>
      <c r="B980" t="s">
        <v>24</v>
      </c>
      <c r="C980" t="s">
        <v>12</v>
      </c>
      <c r="D980" t="s">
        <v>13</v>
      </c>
      <c r="E980" s="1">
        <v>2.6880084057120901</v>
      </c>
      <c r="F980" s="1">
        <v>0.41188566760983603</v>
      </c>
      <c r="G980" s="1">
        <v>0.42284655498349799</v>
      </c>
      <c r="H980" s="1">
        <v>7.3967781639237798E-2</v>
      </c>
      <c r="I980" s="1">
        <v>3.11085496069559</v>
      </c>
      <c r="J980" s="50">
        <v>0.48585344924907398</v>
      </c>
      <c r="N980" s="21"/>
      <c r="R980" s="21"/>
    </row>
    <row r="981" spans="1:18">
      <c r="A981" s="7" t="s">
        <v>170</v>
      </c>
      <c r="B981" t="s">
        <v>24</v>
      </c>
      <c r="C981" t="s">
        <v>14</v>
      </c>
      <c r="D981" t="s">
        <v>15</v>
      </c>
      <c r="E981" s="1">
        <v>0.14378431107029499</v>
      </c>
      <c r="F981" s="1">
        <v>0.15278149043372199</v>
      </c>
      <c r="G981" s="1">
        <v>0.76665570876429201</v>
      </c>
      <c r="H981" s="1">
        <v>0.44755014669406201</v>
      </c>
      <c r="I981" s="1">
        <v>0.910440019834588</v>
      </c>
      <c r="J981" s="50">
        <v>0.60033163712778403</v>
      </c>
      <c r="N981" s="21"/>
      <c r="R981" s="21"/>
    </row>
    <row r="982" spans="1:18">
      <c r="A982" s="7" t="s">
        <v>170</v>
      </c>
      <c r="B982" t="s">
        <v>24</v>
      </c>
      <c r="C982" t="s">
        <v>16</v>
      </c>
      <c r="D982" t="s">
        <v>17</v>
      </c>
      <c r="E982" s="1">
        <v>7.2858265424863298</v>
      </c>
      <c r="F982" s="1">
        <v>0.87276783243690803</v>
      </c>
      <c r="G982" s="1">
        <v>1.3192229466227501</v>
      </c>
      <c r="H982" s="1">
        <v>0.18749275394269199</v>
      </c>
      <c r="I982" s="1">
        <v>8.6050494891090707</v>
      </c>
      <c r="J982" s="50">
        <v>1.0602605863796</v>
      </c>
      <c r="N982" s="21"/>
      <c r="R982" s="21"/>
    </row>
    <row r="983" spans="1:18">
      <c r="A983" s="7" t="s">
        <v>170</v>
      </c>
      <c r="B983" t="s">
        <v>24</v>
      </c>
      <c r="C983" t="s">
        <v>18</v>
      </c>
      <c r="D983" t="s">
        <v>19</v>
      </c>
      <c r="E983" s="1">
        <v>24.827951055495799</v>
      </c>
      <c r="F983" s="1">
        <v>1.53702503152559</v>
      </c>
      <c r="G983" s="1">
        <v>3.9449681018954199</v>
      </c>
      <c r="H983" s="1">
        <v>0.63912423728946399</v>
      </c>
      <c r="I983" s="1">
        <v>28.7729191573912</v>
      </c>
      <c r="J983" s="50">
        <v>2.1761492688150499</v>
      </c>
      <c r="N983" s="21"/>
      <c r="R983" s="21"/>
    </row>
    <row r="984" spans="1:18">
      <c r="A984" s="7" t="s">
        <v>170</v>
      </c>
      <c r="B984" t="s">
        <v>24</v>
      </c>
      <c r="C984" t="s">
        <v>20</v>
      </c>
      <c r="D984" t="s">
        <v>21</v>
      </c>
      <c r="E984" s="1">
        <v>2.3044706102003998</v>
      </c>
      <c r="F984" s="1">
        <v>0.368746063455756</v>
      </c>
      <c r="G984" s="1">
        <v>0.85546318873500804</v>
      </c>
      <c r="H984" s="1">
        <v>0.17286604322511101</v>
      </c>
      <c r="I984" s="1">
        <v>3.1599337989354099</v>
      </c>
      <c r="J984" s="50">
        <v>0.54161210668086701</v>
      </c>
      <c r="N984" s="21"/>
      <c r="R984" s="21"/>
    </row>
    <row r="985" spans="1:18">
      <c r="A985" s="7" t="s">
        <v>170</v>
      </c>
      <c r="B985" t="s">
        <v>24</v>
      </c>
      <c r="C985" t="s">
        <v>25</v>
      </c>
      <c r="D985" t="s">
        <v>26</v>
      </c>
      <c r="E985" s="1">
        <v>9.5223356060102196E-2</v>
      </c>
      <c r="F985" s="1">
        <v>6.5129617010697798E-3</v>
      </c>
      <c r="G985" s="1">
        <v>0.73565252804639003</v>
      </c>
      <c r="H985" s="1">
        <v>0.29975188440040601</v>
      </c>
      <c r="I985" s="1">
        <v>0.83087588410649205</v>
      </c>
      <c r="J985" s="50">
        <v>0.30626484610147497</v>
      </c>
      <c r="N985" s="21"/>
      <c r="R985" s="21"/>
    </row>
    <row r="986" spans="1:18">
      <c r="A986" s="7" t="s">
        <v>170</v>
      </c>
      <c r="B986" t="s">
        <v>24</v>
      </c>
      <c r="C986" t="s">
        <v>22</v>
      </c>
      <c r="D986" t="s">
        <v>23</v>
      </c>
      <c r="E986" s="1">
        <v>9.2637101159504898</v>
      </c>
      <c r="F986" s="1">
        <v>0.404810977571124</v>
      </c>
      <c r="G986" s="1">
        <v>0.26289900844710201</v>
      </c>
      <c r="H986" s="1">
        <v>9.9256852841285298E-3</v>
      </c>
      <c r="I986" s="1">
        <v>9.5266091243975897</v>
      </c>
      <c r="J986" s="50">
        <v>0.41473666285525301</v>
      </c>
      <c r="N986" s="21"/>
      <c r="R986" s="21"/>
    </row>
    <row r="987" spans="1:18">
      <c r="A987" s="7" t="s">
        <v>85</v>
      </c>
      <c r="B987" t="s">
        <v>24</v>
      </c>
      <c r="C987" t="s">
        <v>2</v>
      </c>
      <c r="D987" t="s">
        <v>3</v>
      </c>
      <c r="E987" s="1">
        <v>0.69904249980741695</v>
      </c>
      <c r="F987" s="1">
        <v>0.82725734534752904</v>
      </c>
      <c r="G987" s="1">
        <v>0.34924791367781199</v>
      </c>
      <c r="H987" s="1">
        <v>0.32456768482631998</v>
      </c>
      <c r="I987" s="1">
        <v>1.04829041348523</v>
      </c>
      <c r="J987" s="50">
        <v>1.15182503017385</v>
      </c>
      <c r="N987" s="21"/>
      <c r="R987" s="21"/>
    </row>
    <row r="988" spans="1:18">
      <c r="A988" s="7" t="s">
        <v>85</v>
      </c>
      <c r="B988" t="s">
        <v>24</v>
      </c>
      <c r="C988" t="s">
        <v>4</v>
      </c>
      <c r="D988" t="s">
        <v>5</v>
      </c>
      <c r="E988" s="1">
        <v>2.1001735298452301E-3</v>
      </c>
      <c r="F988" s="1">
        <v>0.143420852259597</v>
      </c>
      <c r="G988" s="1">
        <v>4.7000061001484499E-4</v>
      </c>
      <c r="H988" s="1">
        <v>8.8716832067940593E-3</v>
      </c>
      <c r="I988" s="1">
        <v>2.5701741398600798E-3</v>
      </c>
      <c r="J988" s="50">
        <v>0.15229253546639099</v>
      </c>
      <c r="N988" s="21"/>
      <c r="R988" s="21"/>
    </row>
    <row r="989" spans="1:18">
      <c r="A989" s="7" t="s">
        <v>85</v>
      </c>
      <c r="B989" t="s">
        <v>24</v>
      </c>
      <c r="C989" t="s">
        <v>6</v>
      </c>
      <c r="D989" t="s">
        <v>7</v>
      </c>
      <c r="E989" s="1">
        <v>2.5160742485032701E-3</v>
      </c>
      <c r="F989" s="1">
        <v>5.3716141759310799E-3</v>
      </c>
      <c r="G989" s="1">
        <v>3.4892877640577802E-2</v>
      </c>
      <c r="H989" s="1">
        <v>7.7156113458343195E-2</v>
      </c>
      <c r="I989" s="1">
        <v>3.7408951889081103E-2</v>
      </c>
      <c r="J989" s="50">
        <v>8.2527727634274295E-2</v>
      </c>
      <c r="N989" s="21"/>
      <c r="R989" s="21"/>
    </row>
    <row r="990" spans="1:18">
      <c r="A990" s="7" t="s">
        <v>85</v>
      </c>
      <c r="B990" t="s">
        <v>24</v>
      </c>
      <c r="C990" t="s">
        <v>8</v>
      </c>
      <c r="D990" t="s">
        <v>9</v>
      </c>
      <c r="E990" s="1">
        <v>1.67961029723363</v>
      </c>
      <c r="F990" s="1">
        <v>0.61713653994147</v>
      </c>
      <c r="G990" s="1">
        <v>1.39012466921555</v>
      </c>
      <c r="H990" s="1">
        <v>0.60224926790153299</v>
      </c>
      <c r="I990" s="1">
        <v>3.06973496644919</v>
      </c>
      <c r="J990" s="50">
        <v>1.219385807843</v>
      </c>
      <c r="N990" s="21"/>
      <c r="R990" s="21"/>
    </row>
    <row r="991" spans="1:18">
      <c r="A991" s="7" t="s">
        <v>85</v>
      </c>
      <c r="B991" t="s">
        <v>24</v>
      </c>
      <c r="C991" t="s">
        <v>10</v>
      </c>
      <c r="D991" t="s">
        <v>11</v>
      </c>
      <c r="E991" s="1">
        <v>0.35704599258817099</v>
      </c>
      <c r="F991" s="1">
        <v>0.21949157594768101</v>
      </c>
      <c r="G991" s="1">
        <v>0.43198461655829201</v>
      </c>
      <c r="H991" s="1">
        <v>0.26572260992402702</v>
      </c>
      <c r="I991" s="1">
        <v>0.78903060914646295</v>
      </c>
      <c r="J991" s="50">
        <v>0.485214185871708</v>
      </c>
      <c r="N991" s="21"/>
      <c r="R991" s="21"/>
    </row>
    <row r="992" spans="1:18">
      <c r="A992" s="7" t="s">
        <v>85</v>
      </c>
      <c r="B992" t="s">
        <v>24</v>
      </c>
      <c r="C992" t="s">
        <v>12</v>
      </c>
      <c r="D992" t="s">
        <v>13</v>
      </c>
      <c r="E992" s="1">
        <v>4.8262054168880404</v>
      </c>
      <c r="F992" s="1">
        <v>0.75903813589514502</v>
      </c>
      <c r="G992" s="1">
        <v>0.57701399711841805</v>
      </c>
      <c r="H992" s="1">
        <v>9.9142968158317801E-2</v>
      </c>
      <c r="I992" s="1">
        <v>5.4032194140064602</v>
      </c>
      <c r="J992" s="50">
        <v>0.85818110405346304</v>
      </c>
      <c r="N992" s="21"/>
      <c r="R992" s="21"/>
    </row>
    <row r="993" spans="1:18">
      <c r="A993" s="7" t="s">
        <v>85</v>
      </c>
      <c r="B993" t="s">
        <v>24</v>
      </c>
      <c r="C993" t="s">
        <v>14</v>
      </c>
      <c r="D993" t="s">
        <v>15</v>
      </c>
      <c r="E993" s="1">
        <v>0.21608208695942399</v>
      </c>
      <c r="F993" s="1">
        <v>0.226686419741085</v>
      </c>
      <c r="G993" s="1">
        <v>0.32703377939714501</v>
      </c>
      <c r="H993" s="1">
        <v>0.18503841102867499</v>
      </c>
      <c r="I993" s="1">
        <v>0.54311586635656905</v>
      </c>
      <c r="J993" s="50">
        <v>0.41172483076976002</v>
      </c>
      <c r="N993" s="21"/>
      <c r="R993" s="21"/>
    </row>
    <row r="994" spans="1:18">
      <c r="A994" s="7" t="s">
        <v>85</v>
      </c>
      <c r="B994" t="s">
        <v>24</v>
      </c>
      <c r="C994" t="s">
        <v>16</v>
      </c>
      <c r="D994" t="s">
        <v>17</v>
      </c>
      <c r="E994" s="1">
        <v>28.925789255356101</v>
      </c>
      <c r="F994" s="1">
        <v>3.4709236493185198</v>
      </c>
      <c r="G994" s="1">
        <v>11.7931861150229</v>
      </c>
      <c r="H994" s="1">
        <v>1.18713315004251</v>
      </c>
      <c r="I994" s="1">
        <v>40.718975370378899</v>
      </c>
      <c r="J994" s="50">
        <v>4.6580567993610202</v>
      </c>
      <c r="N994" s="21"/>
      <c r="R994" s="21"/>
    </row>
    <row r="995" spans="1:18">
      <c r="A995" s="7" t="s">
        <v>85</v>
      </c>
      <c r="B995" t="s">
        <v>24</v>
      </c>
      <c r="C995" t="s">
        <v>18</v>
      </c>
      <c r="D995" t="s">
        <v>19</v>
      </c>
      <c r="E995" s="1">
        <v>76.618543451318004</v>
      </c>
      <c r="F995" s="1">
        <v>4.7618136557380799</v>
      </c>
      <c r="G995" s="1">
        <v>34.448666024997202</v>
      </c>
      <c r="H995" s="1">
        <v>5.8458009978475296</v>
      </c>
      <c r="I995" s="1">
        <v>111.067209476315</v>
      </c>
      <c r="J995" s="50">
        <v>10.6076146535856</v>
      </c>
      <c r="N995" s="21"/>
      <c r="R995" s="21"/>
    </row>
    <row r="996" spans="1:18">
      <c r="A996" s="7" t="s">
        <v>85</v>
      </c>
      <c r="B996" t="s">
        <v>24</v>
      </c>
      <c r="C996" t="s">
        <v>20</v>
      </c>
      <c r="D996" t="s">
        <v>21</v>
      </c>
      <c r="E996" s="1">
        <v>3.3433877002952599</v>
      </c>
      <c r="F996" s="1">
        <v>0.53807506881365696</v>
      </c>
      <c r="G996" s="1">
        <v>0.23070699689219901</v>
      </c>
      <c r="H996" s="1">
        <v>4.67910225134439E-2</v>
      </c>
      <c r="I996" s="1">
        <v>3.5740946971874599</v>
      </c>
      <c r="J996" s="50">
        <v>0.58486609132710099</v>
      </c>
      <c r="N996" s="21"/>
      <c r="R996" s="21"/>
    </row>
    <row r="997" spans="1:18">
      <c r="A997" s="7" t="s">
        <v>85</v>
      </c>
      <c r="B997" t="s">
        <v>24</v>
      </c>
      <c r="C997" t="s">
        <v>25</v>
      </c>
      <c r="D997" t="s">
        <v>26</v>
      </c>
      <c r="E997" s="1">
        <v>8.5483778699798493E-2</v>
      </c>
      <c r="F997" s="1">
        <v>5.3929470685259596E-3</v>
      </c>
      <c r="G997" s="1">
        <v>0.51574050768132096</v>
      </c>
      <c r="H997" s="1">
        <v>0.18416539803691301</v>
      </c>
      <c r="I997" s="1">
        <v>0.60122428638111902</v>
      </c>
      <c r="J997" s="50">
        <v>0.18955834510543901</v>
      </c>
      <c r="N997" s="21"/>
      <c r="R997" s="21"/>
    </row>
    <row r="998" spans="1:18">
      <c r="A998" s="7" t="s">
        <v>85</v>
      </c>
      <c r="B998" t="s">
        <v>24</v>
      </c>
      <c r="C998" t="s">
        <v>22</v>
      </c>
      <c r="D998" t="s">
        <v>23</v>
      </c>
      <c r="E998" s="1">
        <v>34.084940785449099</v>
      </c>
      <c r="F998" s="1">
        <v>1.52938976787464</v>
      </c>
      <c r="G998" s="1">
        <v>3.6993985063697798</v>
      </c>
      <c r="H998" s="1">
        <v>0.14487392612970201</v>
      </c>
      <c r="I998" s="1">
        <v>37.784339291818902</v>
      </c>
      <c r="J998" s="50">
        <v>1.6742636940043401</v>
      </c>
      <c r="N998" s="21"/>
      <c r="R998" s="21"/>
    </row>
    <row r="999" spans="1:18">
      <c r="A999" s="7" t="s">
        <v>171</v>
      </c>
      <c r="B999" t="s">
        <v>24</v>
      </c>
      <c r="C999" t="s">
        <v>2</v>
      </c>
      <c r="D999" t="s">
        <v>3</v>
      </c>
      <c r="E999" s="1">
        <v>1.2766400019731801</v>
      </c>
      <c r="F999" s="1">
        <v>1.4835961537895701</v>
      </c>
      <c r="G999" s="1">
        <v>0.89848636832165296</v>
      </c>
      <c r="H999" s="1">
        <v>0.77709360214484802</v>
      </c>
      <c r="I999" s="1">
        <v>2.1751263702948398</v>
      </c>
      <c r="J999" s="50">
        <v>2.2606897559344201</v>
      </c>
      <c r="N999" s="21"/>
      <c r="R999" s="21"/>
    </row>
    <row r="1000" spans="1:18">
      <c r="A1000" s="7" t="s">
        <v>171</v>
      </c>
      <c r="B1000" t="s">
        <v>24</v>
      </c>
      <c r="C1000" t="s">
        <v>4</v>
      </c>
      <c r="D1000" t="s">
        <v>5</v>
      </c>
      <c r="E1000" s="1">
        <v>3.5417250246345001E-3</v>
      </c>
      <c r="F1000" s="1">
        <v>0.16690696678436101</v>
      </c>
      <c r="G1000" s="1">
        <v>9.4466576849337302E-3</v>
      </c>
      <c r="H1000" s="1">
        <v>7.2821258320616394E-2</v>
      </c>
      <c r="I1000" s="1">
        <v>1.2988382709568201E-2</v>
      </c>
      <c r="J1000" s="50">
        <v>0.23972822510497699</v>
      </c>
      <c r="N1000" s="21"/>
      <c r="R1000" s="21"/>
    </row>
    <row r="1001" spans="1:18">
      <c r="A1001" s="7" t="s">
        <v>171</v>
      </c>
      <c r="B1001" t="s">
        <v>24</v>
      </c>
      <c r="C1001" t="s">
        <v>6</v>
      </c>
      <c r="D1001" t="s">
        <v>7</v>
      </c>
      <c r="E1001" s="1">
        <v>4.3611053903123399E-2</v>
      </c>
      <c r="F1001" s="1">
        <v>9.3854507772791806E-2</v>
      </c>
      <c r="G1001" s="1">
        <v>56.538801639546797</v>
      </c>
      <c r="H1001" s="1">
        <v>92.769929918523999</v>
      </c>
      <c r="I1001" s="1">
        <v>56.582412693449903</v>
      </c>
      <c r="J1001" s="50">
        <v>92.863784426296803</v>
      </c>
      <c r="N1001" s="21"/>
      <c r="R1001" s="21"/>
    </row>
    <row r="1002" spans="1:18">
      <c r="A1002" s="7" t="s">
        <v>171</v>
      </c>
      <c r="B1002" t="s">
        <v>24</v>
      </c>
      <c r="C1002" t="s">
        <v>8</v>
      </c>
      <c r="D1002" t="s">
        <v>9</v>
      </c>
      <c r="E1002" s="1">
        <v>2.1590155125308002</v>
      </c>
      <c r="F1002" s="1">
        <v>0.79480036592080805</v>
      </c>
      <c r="G1002" s="1">
        <v>1.8591296589556601</v>
      </c>
      <c r="H1002" s="1">
        <v>0.76135295249180301</v>
      </c>
      <c r="I1002" s="1">
        <v>4.01814517148647</v>
      </c>
      <c r="J1002" s="50">
        <v>1.55615331841261</v>
      </c>
      <c r="N1002" s="21"/>
      <c r="R1002" s="21"/>
    </row>
    <row r="1003" spans="1:18">
      <c r="A1003" s="7" t="s">
        <v>171</v>
      </c>
      <c r="B1003" t="s">
        <v>24</v>
      </c>
      <c r="C1003" t="s">
        <v>10</v>
      </c>
      <c r="D1003" t="s">
        <v>11</v>
      </c>
      <c r="E1003" s="1">
        <v>0.59117531822860303</v>
      </c>
      <c r="F1003" s="1">
        <v>0.36228247220245102</v>
      </c>
      <c r="G1003" s="1">
        <v>0.87114767983468799</v>
      </c>
      <c r="H1003" s="1">
        <v>0.53746157695121799</v>
      </c>
      <c r="I1003" s="1">
        <v>1.4623229980632899</v>
      </c>
      <c r="J1003" s="50">
        <v>0.89974404915366901</v>
      </c>
      <c r="N1003" s="21"/>
      <c r="R1003" s="21"/>
    </row>
    <row r="1004" spans="1:18">
      <c r="A1004" s="7" t="s">
        <v>171</v>
      </c>
      <c r="B1004" t="s">
        <v>24</v>
      </c>
      <c r="C1004" t="s">
        <v>12</v>
      </c>
      <c r="D1004" t="s">
        <v>13</v>
      </c>
      <c r="E1004" s="1">
        <v>6.2620469382788801</v>
      </c>
      <c r="F1004" s="1">
        <v>0.97759431096201399</v>
      </c>
      <c r="G1004" s="1">
        <v>0.66206324244317005</v>
      </c>
      <c r="H1004" s="1">
        <v>0.11236387257076499</v>
      </c>
      <c r="I1004" s="1">
        <v>6.9241101807220504</v>
      </c>
      <c r="J1004" s="50">
        <v>1.0899581835327801</v>
      </c>
      <c r="N1004" s="21"/>
      <c r="R1004" s="21"/>
    </row>
    <row r="1005" spans="1:18">
      <c r="A1005" s="7" t="s">
        <v>171</v>
      </c>
      <c r="B1005" t="s">
        <v>24</v>
      </c>
      <c r="C1005" t="s">
        <v>14</v>
      </c>
      <c r="D1005" t="s">
        <v>15</v>
      </c>
      <c r="E1005" s="1">
        <v>0.30559371366337101</v>
      </c>
      <c r="F1005" s="1">
        <v>0.32031508157168498</v>
      </c>
      <c r="G1005" s="1">
        <v>1.24657749441291</v>
      </c>
      <c r="H1005" s="1">
        <v>0.70243813395545995</v>
      </c>
      <c r="I1005" s="1">
        <v>1.55217120807628</v>
      </c>
      <c r="J1005" s="50">
        <v>1.0227532155271499</v>
      </c>
      <c r="N1005" s="21"/>
      <c r="R1005" s="21"/>
    </row>
    <row r="1006" spans="1:18">
      <c r="A1006" s="7" t="s">
        <v>171</v>
      </c>
      <c r="B1006" t="s">
        <v>24</v>
      </c>
      <c r="C1006" t="s">
        <v>16</v>
      </c>
      <c r="D1006" t="s">
        <v>17</v>
      </c>
      <c r="E1006" s="1">
        <v>17.1963720600987</v>
      </c>
      <c r="F1006" s="1">
        <v>2.07081391518525</v>
      </c>
      <c r="G1006" s="1">
        <v>4.8982219163878602</v>
      </c>
      <c r="H1006" s="1">
        <v>0.55741742988059995</v>
      </c>
      <c r="I1006" s="1">
        <v>22.0945939764866</v>
      </c>
      <c r="J1006" s="50">
        <v>2.6282313450658501</v>
      </c>
      <c r="N1006" s="21"/>
      <c r="R1006" s="21"/>
    </row>
    <row r="1007" spans="1:18">
      <c r="A1007" s="7" t="s">
        <v>171</v>
      </c>
      <c r="B1007" t="s">
        <v>24</v>
      </c>
      <c r="C1007" t="s">
        <v>18</v>
      </c>
      <c r="D1007" t="s">
        <v>19</v>
      </c>
      <c r="E1007" s="1">
        <v>127.87296794711099</v>
      </c>
      <c r="F1007" s="1">
        <v>7.9142219272364498</v>
      </c>
      <c r="G1007" s="1">
        <v>40.819489290415497</v>
      </c>
      <c r="H1007" s="1">
        <v>6.9972380444522901</v>
      </c>
      <c r="I1007" s="1">
        <v>168.69245723752601</v>
      </c>
      <c r="J1007" s="50">
        <v>14.9114599716887</v>
      </c>
      <c r="N1007" s="21"/>
      <c r="R1007" s="21"/>
    </row>
    <row r="1008" spans="1:18">
      <c r="A1008" s="7" t="s">
        <v>171</v>
      </c>
      <c r="B1008" t="s">
        <v>24</v>
      </c>
      <c r="C1008" t="s">
        <v>20</v>
      </c>
      <c r="D1008" t="s">
        <v>21</v>
      </c>
      <c r="E1008" s="1">
        <v>7.9269716695839199</v>
      </c>
      <c r="F1008" s="1">
        <v>1.2764065735307</v>
      </c>
      <c r="G1008" s="1">
        <v>3.1976782531327701</v>
      </c>
      <c r="H1008" s="1">
        <v>0.64910404869462002</v>
      </c>
      <c r="I1008" s="1">
        <v>11.124649922716699</v>
      </c>
      <c r="J1008" s="50">
        <v>1.92551062222532</v>
      </c>
      <c r="N1008" s="21"/>
      <c r="R1008" s="21"/>
    </row>
    <row r="1009" spans="1:18">
      <c r="A1009" s="7" t="s">
        <v>171</v>
      </c>
      <c r="B1009" t="s">
        <v>24</v>
      </c>
      <c r="C1009" t="s">
        <v>25</v>
      </c>
      <c r="D1009" t="s">
        <v>26</v>
      </c>
      <c r="E1009" s="1">
        <v>1.1945260434431001E-2</v>
      </c>
      <c r="F1009" s="1">
        <v>7.4729466575035601E-4</v>
      </c>
      <c r="G1009" s="1">
        <v>1.7836377335341401E-2</v>
      </c>
      <c r="H1009" s="1">
        <v>6.0771350002278004E-3</v>
      </c>
      <c r="I1009" s="1">
        <v>2.9781637769772301E-2</v>
      </c>
      <c r="J1009" s="50">
        <v>6.8244296659781501E-3</v>
      </c>
      <c r="N1009" s="21"/>
      <c r="R1009" s="21"/>
    </row>
    <row r="1010" spans="1:18">
      <c r="A1010" s="7" t="s">
        <v>171</v>
      </c>
      <c r="B1010" t="s">
        <v>24</v>
      </c>
      <c r="C1010" t="s">
        <v>22</v>
      </c>
      <c r="D1010" t="s">
        <v>23</v>
      </c>
      <c r="E1010" s="1">
        <v>41.006048958247298</v>
      </c>
      <c r="F1010" s="1">
        <v>1.8500154604552299</v>
      </c>
      <c r="G1010" s="1">
        <v>4.7347115573199101</v>
      </c>
      <c r="H1010" s="1">
        <v>0.18591522826479601</v>
      </c>
      <c r="I1010" s="1">
        <v>45.740760515567203</v>
      </c>
      <c r="J1010" s="50">
        <v>2.0359306887200299</v>
      </c>
      <c r="N1010" s="21"/>
      <c r="R1010" s="21"/>
    </row>
    <row r="1011" spans="1:18">
      <c r="A1011" s="7" t="s">
        <v>172</v>
      </c>
      <c r="B1011" t="s">
        <v>24</v>
      </c>
      <c r="C1011" t="s">
        <v>2</v>
      </c>
      <c r="D1011" t="s">
        <v>3</v>
      </c>
      <c r="E1011" s="1">
        <v>0.462389473827169</v>
      </c>
      <c r="F1011" s="1">
        <v>0.54946861040830597</v>
      </c>
      <c r="G1011" s="1">
        <v>0.27178587894921202</v>
      </c>
      <c r="H1011" s="1">
        <v>0.247872313556049</v>
      </c>
      <c r="I1011" s="1">
        <v>0.73417535277638102</v>
      </c>
      <c r="J1011" s="50">
        <v>0.79734092396435496</v>
      </c>
      <c r="N1011" s="21"/>
      <c r="R1011" s="21"/>
    </row>
    <row r="1012" spans="1:18">
      <c r="A1012" s="7" t="s">
        <v>172</v>
      </c>
      <c r="B1012" t="s">
        <v>24</v>
      </c>
      <c r="C1012" t="s">
        <v>4</v>
      </c>
      <c r="D1012" t="s">
        <v>5</v>
      </c>
      <c r="E1012" s="1">
        <v>1.6023685542019799E-3</v>
      </c>
      <c r="F1012" s="1">
        <v>7.0073826948275103E-2</v>
      </c>
      <c r="G1012" s="1">
        <v>1.29149694053234E-3</v>
      </c>
      <c r="H1012" s="1">
        <v>7.07893958277121E-3</v>
      </c>
      <c r="I1012" s="1">
        <v>2.8938654947343202E-3</v>
      </c>
      <c r="J1012" s="50">
        <v>7.7152766531046302E-2</v>
      </c>
      <c r="N1012" s="21"/>
      <c r="R1012" s="21"/>
    </row>
    <row r="1013" spans="1:18">
      <c r="A1013" s="7" t="s">
        <v>172</v>
      </c>
      <c r="B1013" t="s">
        <v>24</v>
      </c>
      <c r="C1013" t="s">
        <v>6</v>
      </c>
      <c r="D1013" t="s">
        <v>7</v>
      </c>
      <c r="E1013" s="1">
        <v>8.9937225821831604E-4</v>
      </c>
      <c r="F1013" s="1">
        <v>2.0061116980876199E-3</v>
      </c>
      <c r="G1013" s="1">
        <v>0.24930305070094</v>
      </c>
      <c r="H1013" s="1">
        <v>0.409559907505402</v>
      </c>
      <c r="I1013" s="1">
        <v>0.25020242295915801</v>
      </c>
      <c r="J1013" s="50">
        <v>0.41156601920349001</v>
      </c>
      <c r="N1013" s="21"/>
      <c r="R1013" s="21"/>
    </row>
    <row r="1014" spans="1:18">
      <c r="A1014" s="7" t="s">
        <v>172</v>
      </c>
      <c r="B1014" t="s">
        <v>24</v>
      </c>
      <c r="C1014" t="s">
        <v>8</v>
      </c>
      <c r="D1014" t="s">
        <v>9</v>
      </c>
      <c r="E1014" s="1">
        <v>1.2403138927367601</v>
      </c>
      <c r="F1014" s="1">
        <v>0.46290826409639302</v>
      </c>
      <c r="G1014" s="1">
        <v>1.62926982144759</v>
      </c>
      <c r="H1014" s="1">
        <v>0.65622791624900501</v>
      </c>
      <c r="I1014" s="1">
        <v>2.8695837141843601</v>
      </c>
      <c r="J1014" s="50">
        <v>1.1191361803454001</v>
      </c>
      <c r="N1014" s="21"/>
      <c r="R1014" s="21"/>
    </row>
    <row r="1015" spans="1:18">
      <c r="A1015" s="7" t="s">
        <v>172</v>
      </c>
      <c r="B1015" t="s">
        <v>24</v>
      </c>
      <c r="C1015" t="s">
        <v>10</v>
      </c>
      <c r="D1015" t="s">
        <v>11</v>
      </c>
      <c r="E1015" s="1">
        <v>0.24977484557399399</v>
      </c>
      <c r="F1015" s="1">
        <v>0.156240320406867</v>
      </c>
      <c r="G1015" s="1">
        <v>0.35770165962474598</v>
      </c>
      <c r="H1015" s="1">
        <v>0.39727976074500099</v>
      </c>
      <c r="I1015" s="1">
        <v>0.60747650519873997</v>
      </c>
      <c r="J1015" s="50">
        <v>0.55352008115186702</v>
      </c>
      <c r="N1015" s="21"/>
      <c r="R1015" s="21"/>
    </row>
    <row r="1016" spans="1:18">
      <c r="A1016" s="7" t="s">
        <v>172</v>
      </c>
      <c r="B1016" t="s">
        <v>24</v>
      </c>
      <c r="C1016" t="s">
        <v>12</v>
      </c>
      <c r="D1016" t="s">
        <v>13</v>
      </c>
      <c r="E1016" s="1">
        <v>3.1643541964310402</v>
      </c>
      <c r="F1016" s="1">
        <v>0.50281475191039005</v>
      </c>
      <c r="G1016" s="1">
        <v>0.37729448807219601</v>
      </c>
      <c r="H1016" s="1">
        <v>6.3751144873810797E-2</v>
      </c>
      <c r="I1016" s="1">
        <v>3.5416486845032402</v>
      </c>
      <c r="J1016" s="50">
        <v>0.566565896784201</v>
      </c>
      <c r="N1016" s="21"/>
      <c r="R1016" s="21"/>
    </row>
    <row r="1017" spans="1:18">
      <c r="A1017" s="7" t="s">
        <v>172</v>
      </c>
      <c r="B1017" t="s">
        <v>24</v>
      </c>
      <c r="C1017" t="s">
        <v>14</v>
      </c>
      <c r="D1017" t="s">
        <v>15</v>
      </c>
      <c r="E1017" s="1">
        <v>0.27956039794493698</v>
      </c>
      <c r="F1017" s="1">
        <v>0.28757813120529702</v>
      </c>
      <c r="G1017" s="1">
        <v>0.35822527125324999</v>
      </c>
      <c r="H1017" s="1">
        <v>0.20159661682574001</v>
      </c>
      <c r="I1017" s="1">
        <v>0.63778566919818702</v>
      </c>
      <c r="J1017" s="50">
        <v>0.489174748031037</v>
      </c>
      <c r="N1017" s="21"/>
      <c r="R1017" s="21"/>
    </row>
    <row r="1018" spans="1:18">
      <c r="A1018" s="7" t="s">
        <v>172</v>
      </c>
      <c r="B1018" t="s">
        <v>24</v>
      </c>
      <c r="C1018" t="s">
        <v>16</v>
      </c>
      <c r="D1018" t="s">
        <v>17</v>
      </c>
      <c r="E1018" s="1">
        <v>28.554867158067999</v>
      </c>
      <c r="F1018" s="1">
        <v>3.4235278694339102</v>
      </c>
      <c r="G1018" s="1">
        <v>12.3241319912048</v>
      </c>
      <c r="H1018" s="1">
        <v>1.2161773455315099</v>
      </c>
      <c r="I1018" s="1">
        <v>40.878999149272801</v>
      </c>
      <c r="J1018" s="50">
        <v>4.6397052149654101</v>
      </c>
      <c r="N1018" s="21"/>
      <c r="R1018" s="21"/>
    </row>
    <row r="1019" spans="1:18">
      <c r="A1019" s="7" t="s">
        <v>172</v>
      </c>
      <c r="B1019" t="s">
        <v>24</v>
      </c>
      <c r="C1019" t="s">
        <v>18</v>
      </c>
      <c r="D1019" t="s">
        <v>19</v>
      </c>
      <c r="E1019" s="1">
        <v>498.310368349116</v>
      </c>
      <c r="F1019" s="1">
        <v>30.8536058803763</v>
      </c>
      <c r="G1019" s="1">
        <v>287.88967766820701</v>
      </c>
      <c r="H1019" s="1">
        <v>49.325208702238299</v>
      </c>
      <c r="I1019" s="1">
        <v>786.20004601732296</v>
      </c>
      <c r="J1019" s="50">
        <v>80.178814582614606</v>
      </c>
      <c r="N1019" s="21"/>
      <c r="R1019" s="21"/>
    </row>
    <row r="1020" spans="1:18">
      <c r="A1020" s="7" t="s">
        <v>172</v>
      </c>
      <c r="B1020" t="s">
        <v>24</v>
      </c>
      <c r="C1020" t="s">
        <v>20</v>
      </c>
      <c r="D1020" t="s">
        <v>21</v>
      </c>
      <c r="E1020" s="1">
        <v>2.0781820474945998</v>
      </c>
      <c r="F1020" s="1">
        <v>0.33463763802308799</v>
      </c>
      <c r="G1020" s="1">
        <v>0.41626190617070402</v>
      </c>
      <c r="H1020" s="1">
        <v>8.4494065969046406E-2</v>
      </c>
      <c r="I1020" s="1">
        <v>2.4944439536653</v>
      </c>
      <c r="J1020" s="50">
        <v>0.41913170399213401</v>
      </c>
      <c r="N1020" s="21"/>
      <c r="R1020" s="21"/>
    </row>
    <row r="1021" spans="1:18">
      <c r="A1021" s="7" t="s">
        <v>172</v>
      </c>
      <c r="B1021" t="s">
        <v>24</v>
      </c>
      <c r="C1021" t="s">
        <v>25</v>
      </c>
      <c r="D1021" t="s">
        <v>26</v>
      </c>
      <c r="E1021" s="1">
        <v>2.7511667223713E-2</v>
      </c>
      <c r="F1021" s="1">
        <v>1.67450038597055E-3</v>
      </c>
      <c r="G1021" s="1">
        <v>0.207957918089029</v>
      </c>
      <c r="H1021" s="1">
        <v>7.2204634474257998E-2</v>
      </c>
      <c r="I1021" s="1">
        <v>0.23546958531274201</v>
      </c>
      <c r="J1021" s="50">
        <v>7.3879134860228596E-2</v>
      </c>
      <c r="N1021" s="21"/>
      <c r="R1021" s="21"/>
    </row>
    <row r="1022" spans="1:18">
      <c r="A1022" s="7" t="s">
        <v>172</v>
      </c>
      <c r="B1022" t="s">
        <v>24</v>
      </c>
      <c r="C1022" t="s">
        <v>22</v>
      </c>
      <c r="D1022" t="s">
        <v>23</v>
      </c>
      <c r="E1022" s="1">
        <v>59.767102458643997</v>
      </c>
      <c r="F1022" s="1">
        <v>2.6958006729896402</v>
      </c>
      <c r="G1022" s="1">
        <v>9.8746796085344393</v>
      </c>
      <c r="H1022" s="1">
        <v>0.387796273320692</v>
      </c>
      <c r="I1022" s="1">
        <v>69.641782067178397</v>
      </c>
      <c r="J1022" s="50">
        <v>3.0835969463103301</v>
      </c>
      <c r="N1022" s="21"/>
      <c r="R1022" s="21"/>
    </row>
    <row r="1023" spans="1:18">
      <c r="A1023" s="7" t="s">
        <v>173</v>
      </c>
      <c r="B1023" t="s">
        <v>24</v>
      </c>
      <c r="C1023" t="s">
        <v>2</v>
      </c>
      <c r="D1023" t="s">
        <v>3</v>
      </c>
      <c r="E1023" s="1">
        <v>0.13505047500283099</v>
      </c>
      <c r="F1023" s="1">
        <v>0.159711716077682</v>
      </c>
      <c r="G1023" s="1">
        <v>0.140752968045467</v>
      </c>
      <c r="H1023" s="1">
        <v>0.106669386627802</v>
      </c>
      <c r="I1023" s="1">
        <v>0.27580344304829801</v>
      </c>
      <c r="J1023" s="50">
        <v>0.26638110270548399</v>
      </c>
      <c r="N1023" s="21"/>
      <c r="R1023" s="21"/>
    </row>
    <row r="1024" spans="1:18">
      <c r="A1024" s="7" t="s">
        <v>173</v>
      </c>
      <c r="B1024" t="s">
        <v>24</v>
      </c>
      <c r="C1024" t="s">
        <v>4</v>
      </c>
      <c r="D1024" t="s">
        <v>5</v>
      </c>
      <c r="E1024" s="1">
        <v>1.7594508794189199E-3</v>
      </c>
      <c r="F1024" s="1">
        <v>7.7025405646052897E-2</v>
      </c>
      <c r="G1024" s="1">
        <v>5.14659382039749E-3</v>
      </c>
      <c r="H1024" s="1">
        <v>2.7475675947210901E-2</v>
      </c>
      <c r="I1024" s="1">
        <v>6.9060446998164098E-3</v>
      </c>
      <c r="J1024" s="50">
        <v>0.104501081593264</v>
      </c>
      <c r="N1024" s="21"/>
      <c r="R1024" s="21"/>
    </row>
    <row r="1025" spans="1:18">
      <c r="A1025" s="7" t="s">
        <v>173</v>
      </c>
      <c r="B1025" t="s">
        <v>24</v>
      </c>
      <c r="C1025" t="s">
        <v>6</v>
      </c>
      <c r="D1025" t="s">
        <v>7</v>
      </c>
      <c r="E1025" s="1">
        <v>1.72075077847722E-4</v>
      </c>
      <c r="F1025" s="1">
        <v>3.8047929935262502E-4</v>
      </c>
      <c r="G1025" s="1">
        <v>4.9534908974445901E-2</v>
      </c>
      <c r="H1025" s="1">
        <v>7.96499231557799E-2</v>
      </c>
      <c r="I1025" s="1">
        <v>4.9706984052293603E-2</v>
      </c>
      <c r="J1025" s="50">
        <v>8.0030402455132502E-2</v>
      </c>
      <c r="N1025" s="21"/>
      <c r="R1025" s="21"/>
    </row>
    <row r="1026" spans="1:18">
      <c r="A1026" s="7" t="s">
        <v>173</v>
      </c>
      <c r="B1026" t="s">
        <v>24</v>
      </c>
      <c r="C1026" t="s">
        <v>8</v>
      </c>
      <c r="D1026" t="s">
        <v>9</v>
      </c>
      <c r="E1026" s="1">
        <v>0.232163559237234</v>
      </c>
      <c r="F1026" s="1">
        <v>8.6236650647572494E-2</v>
      </c>
      <c r="G1026" s="1">
        <v>0.361988509021889</v>
      </c>
      <c r="H1026" s="1">
        <v>0.14779260521906701</v>
      </c>
      <c r="I1026" s="1">
        <v>0.59415206825912303</v>
      </c>
      <c r="J1026" s="50">
        <v>0.234029255866639</v>
      </c>
      <c r="N1026" s="21"/>
      <c r="R1026" s="21"/>
    </row>
    <row r="1027" spans="1:18">
      <c r="A1027" s="7" t="s">
        <v>173</v>
      </c>
      <c r="B1027" t="s">
        <v>24</v>
      </c>
      <c r="C1027" t="s">
        <v>10</v>
      </c>
      <c r="D1027" t="s">
        <v>11</v>
      </c>
      <c r="E1027" s="1">
        <v>5.5306021764367198E-2</v>
      </c>
      <c r="F1027" s="1">
        <v>3.6324902112780298E-2</v>
      </c>
      <c r="G1027" s="1">
        <v>7.6907178831562006E-2</v>
      </c>
      <c r="H1027" s="1">
        <v>5.7557336738471597E-2</v>
      </c>
      <c r="I1027" s="1">
        <v>0.132213200595929</v>
      </c>
      <c r="J1027" s="50">
        <v>9.3882238851252006E-2</v>
      </c>
      <c r="N1027" s="21"/>
      <c r="R1027" s="21"/>
    </row>
    <row r="1028" spans="1:18">
      <c r="A1028" s="7" t="s">
        <v>173</v>
      </c>
      <c r="B1028" t="s">
        <v>24</v>
      </c>
      <c r="C1028" t="s">
        <v>12</v>
      </c>
      <c r="D1028" t="s">
        <v>13</v>
      </c>
      <c r="E1028" s="1">
        <v>0.73754510092477799</v>
      </c>
      <c r="F1028" s="1">
        <v>0.11062462938643999</v>
      </c>
      <c r="G1028" s="1">
        <v>5.3239699830988203E-2</v>
      </c>
      <c r="H1028" s="1">
        <v>9.6968077095275391E-3</v>
      </c>
      <c r="I1028" s="1">
        <v>0.79078480075576596</v>
      </c>
      <c r="J1028" s="50">
        <v>0.120321437095967</v>
      </c>
      <c r="N1028" s="21"/>
      <c r="R1028" s="21"/>
    </row>
    <row r="1029" spans="1:18">
      <c r="A1029" s="7" t="s">
        <v>173</v>
      </c>
      <c r="B1029" t="s">
        <v>24</v>
      </c>
      <c r="C1029" t="s">
        <v>14</v>
      </c>
      <c r="D1029" t="s">
        <v>15</v>
      </c>
      <c r="E1029" s="1">
        <v>3.57168984084138E-2</v>
      </c>
      <c r="F1029" s="1">
        <v>3.8570573056310398E-2</v>
      </c>
      <c r="G1029" s="1">
        <v>2.07094310123596E-2</v>
      </c>
      <c r="H1029" s="1">
        <v>1.16998022816213E-2</v>
      </c>
      <c r="I1029" s="1">
        <v>5.64263294207734E-2</v>
      </c>
      <c r="J1029" s="50">
        <v>5.02703753379318E-2</v>
      </c>
      <c r="N1029" s="21"/>
      <c r="R1029" s="21"/>
    </row>
    <row r="1030" spans="1:18">
      <c r="A1030" s="7" t="s">
        <v>173</v>
      </c>
      <c r="B1030" t="s">
        <v>24</v>
      </c>
      <c r="C1030" t="s">
        <v>16</v>
      </c>
      <c r="D1030" t="s">
        <v>17</v>
      </c>
      <c r="E1030" s="1">
        <v>1.7616517748460601</v>
      </c>
      <c r="F1030" s="1">
        <v>0.18425849101334699</v>
      </c>
      <c r="G1030" s="1">
        <v>0.53101441540539696</v>
      </c>
      <c r="H1030" s="1">
        <v>0.10890165236677</v>
      </c>
      <c r="I1030" s="1">
        <v>2.29266619025146</v>
      </c>
      <c r="J1030" s="50">
        <v>0.29316014338011698</v>
      </c>
      <c r="N1030" s="21"/>
      <c r="R1030" s="21"/>
    </row>
    <row r="1031" spans="1:18">
      <c r="A1031" s="7" t="s">
        <v>173</v>
      </c>
      <c r="B1031" t="s">
        <v>24</v>
      </c>
      <c r="C1031" t="s">
        <v>18</v>
      </c>
      <c r="D1031" t="s">
        <v>19</v>
      </c>
      <c r="E1031" s="1">
        <v>7.3475782291196499</v>
      </c>
      <c r="F1031" s="1">
        <v>0.45561477896050701</v>
      </c>
      <c r="G1031" s="1">
        <v>0.96156483237203205</v>
      </c>
      <c r="H1031" s="1">
        <v>0.153478186081209</v>
      </c>
      <c r="I1031" s="1">
        <v>8.3091430614916799</v>
      </c>
      <c r="J1031" s="50">
        <v>0.60909296504171595</v>
      </c>
      <c r="N1031" s="21"/>
      <c r="R1031" s="21"/>
    </row>
    <row r="1032" spans="1:18">
      <c r="A1032" s="7" t="s">
        <v>173</v>
      </c>
      <c r="B1032" t="s">
        <v>24</v>
      </c>
      <c r="C1032" t="s">
        <v>20</v>
      </c>
      <c r="D1032" t="s">
        <v>21</v>
      </c>
      <c r="E1032" s="1">
        <v>0.65705039491283102</v>
      </c>
      <c r="F1032" s="1">
        <v>0.104257322635042</v>
      </c>
      <c r="G1032" s="1">
        <v>0.120876734899432</v>
      </c>
      <c r="H1032" s="1">
        <v>2.4361642420985499E-2</v>
      </c>
      <c r="I1032" s="1">
        <v>0.77792712981226297</v>
      </c>
      <c r="J1032" s="50">
        <v>0.12861896505602699</v>
      </c>
      <c r="N1032" s="21"/>
      <c r="R1032" s="21"/>
    </row>
    <row r="1033" spans="1:18">
      <c r="A1033" s="7" t="s">
        <v>173</v>
      </c>
      <c r="B1033" t="s">
        <v>24</v>
      </c>
      <c r="C1033" t="s">
        <v>25</v>
      </c>
      <c r="D1033" t="s">
        <v>26</v>
      </c>
      <c r="E1033" s="1">
        <v>1.81560675383066E-3</v>
      </c>
      <c r="F1033" s="1">
        <v>1.35334571971328E-4</v>
      </c>
      <c r="G1033" s="1">
        <v>2.5297408449938101E-2</v>
      </c>
      <c r="H1033" s="1">
        <v>9.5564813318593407E-3</v>
      </c>
      <c r="I1033" s="1">
        <v>2.7113015203768701E-2</v>
      </c>
      <c r="J1033" s="50">
        <v>9.6918159038306695E-3</v>
      </c>
      <c r="N1033" s="21"/>
      <c r="R1033" s="21"/>
    </row>
    <row r="1034" spans="1:18">
      <c r="A1034" s="7" t="s">
        <v>173</v>
      </c>
      <c r="B1034" t="s">
        <v>24</v>
      </c>
      <c r="C1034" t="s">
        <v>22</v>
      </c>
      <c r="D1034" t="s">
        <v>23</v>
      </c>
      <c r="E1034" s="1">
        <v>2.23898828016116</v>
      </c>
      <c r="F1034" s="1">
        <v>9.6118583495985802E-2</v>
      </c>
      <c r="G1034" s="1">
        <v>0.22214180938262501</v>
      </c>
      <c r="H1034" s="1">
        <v>8.1303796583841893E-3</v>
      </c>
      <c r="I1034" s="1">
        <v>2.46113008954379</v>
      </c>
      <c r="J1034" s="50">
        <v>0.10424896315437</v>
      </c>
      <c r="N1034" s="21"/>
      <c r="R1034" s="21"/>
    </row>
    <row r="1035" spans="1:18">
      <c r="A1035" s="7" t="s">
        <v>174</v>
      </c>
      <c r="B1035" t="s">
        <v>24</v>
      </c>
      <c r="C1035" t="s">
        <v>2</v>
      </c>
      <c r="D1035" t="s">
        <v>3</v>
      </c>
      <c r="E1035" s="1">
        <v>0.11018735637971699</v>
      </c>
      <c r="F1035" s="1">
        <v>0.117944316855911</v>
      </c>
      <c r="G1035" s="1">
        <v>0.12503636637910201</v>
      </c>
      <c r="H1035" s="1">
        <v>0.10355834255554</v>
      </c>
      <c r="I1035" s="1">
        <v>0.235223722758819</v>
      </c>
      <c r="J1035" s="50">
        <v>0.221502659411451</v>
      </c>
      <c r="N1035" s="21"/>
      <c r="R1035" s="21"/>
    </row>
    <row r="1036" spans="1:18">
      <c r="A1036" s="7" t="s">
        <v>174</v>
      </c>
      <c r="B1036" t="s">
        <v>24</v>
      </c>
      <c r="C1036" t="s">
        <v>4</v>
      </c>
      <c r="D1036" t="s">
        <v>5</v>
      </c>
      <c r="E1036" s="1">
        <v>6.31156973631996E-4</v>
      </c>
      <c r="F1036" s="1">
        <v>3.04658374141079E-2</v>
      </c>
      <c r="G1036" s="1">
        <v>2.7532075116379698E-4</v>
      </c>
      <c r="H1036" s="1">
        <v>1.47312964319466E-3</v>
      </c>
      <c r="I1036" s="1">
        <v>9.0647772479579298E-4</v>
      </c>
      <c r="J1036" s="50">
        <v>3.1938967057302599E-2</v>
      </c>
      <c r="N1036" s="21"/>
      <c r="R1036" s="21"/>
    </row>
    <row r="1037" spans="1:18">
      <c r="A1037" s="7" t="s">
        <v>174</v>
      </c>
      <c r="B1037" t="s">
        <v>24</v>
      </c>
      <c r="C1037" t="s">
        <v>6</v>
      </c>
      <c r="D1037" t="s">
        <v>7</v>
      </c>
      <c r="E1037" s="1">
        <v>2.3913716875163801E-4</v>
      </c>
      <c r="F1037" s="1">
        <v>5.3658508478996998E-4</v>
      </c>
      <c r="G1037" s="1">
        <v>1.55672817914163E-3</v>
      </c>
      <c r="H1037" s="1">
        <v>3.4538133130308001E-3</v>
      </c>
      <c r="I1037" s="1">
        <v>1.79586534789327E-3</v>
      </c>
      <c r="J1037" s="50">
        <v>3.9903983978207703E-3</v>
      </c>
      <c r="N1037" s="21"/>
      <c r="R1037" s="21"/>
    </row>
    <row r="1038" spans="1:18">
      <c r="A1038" s="7" t="s">
        <v>174</v>
      </c>
      <c r="B1038" t="s">
        <v>24</v>
      </c>
      <c r="C1038" t="s">
        <v>8</v>
      </c>
      <c r="D1038" t="s">
        <v>9</v>
      </c>
      <c r="E1038" s="1">
        <v>0.33435669006191399</v>
      </c>
      <c r="F1038" s="1">
        <v>0.123866192732069</v>
      </c>
      <c r="G1038" s="1">
        <v>0.77158218434675896</v>
      </c>
      <c r="H1038" s="1">
        <v>0.30971952213562198</v>
      </c>
      <c r="I1038" s="1">
        <v>1.10593887440867</v>
      </c>
      <c r="J1038" s="50">
        <v>0.43358571486769099</v>
      </c>
      <c r="N1038" s="21"/>
      <c r="R1038" s="21"/>
    </row>
    <row r="1039" spans="1:18">
      <c r="A1039" s="7" t="s">
        <v>174</v>
      </c>
      <c r="B1039" t="s">
        <v>24</v>
      </c>
      <c r="C1039" t="s">
        <v>10</v>
      </c>
      <c r="D1039" t="s">
        <v>11</v>
      </c>
      <c r="E1039" s="1">
        <v>9.3731903799774599E-2</v>
      </c>
      <c r="F1039" s="1">
        <v>0.11491565296885101</v>
      </c>
      <c r="G1039" s="1">
        <v>1.45394784057078</v>
      </c>
      <c r="H1039" s="1">
        <v>1.1622142992784901</v>
      </c>
      <c r="I1039" s="1">
        <v>1.5476797443705601</v>
      </c>
      <c r="J1039" s="50">
        <v>1.2771299522473401</v>
      </c>
      <c r="N1039" s="21"/>
      <c r="R1039" s="21"/>
    </row>
    <row r="1040" spans="1:18">
      <c r="A1040" s="7" t="s">
        <v>174</v>
      </c>
      <c r="B1040" t="s">
        <v>24</v>
      </c>
      <c r="C1040" t="s">
        <v>12</v>
      </c>
      <c r="D1040" t="s">
        <v>13</v>
      </c>
      <c r="E1040" s="1">
        <v>0.42021880345082602</v>
      </c>
      <c r="F1040" s="1">
        <v>6.2809639013980706E-2</v>
      </c>
      <c r="G1040" s="1">
        <v>0.14627704956189999</v>
      </c>
      <c r="H1040" s="1">
        <v>2.60409911630505E-2</v>
      </c>
      <c r="I1040" s="1">
        <v>0.56649585301272598</v>
      </c>
      <c r="J1040" s="50">
        <v>8.8850630177031306E-2</v>
      </c>
      <c r="N1040" s="21"/>
      <c r="R1040" s="21"/>
    </row>
    <row r="1041" spans="1:18">
      <c r="A1041" s="7" t="s">
        <v>174</v>
      </c>
      <c r="B1041" t="s">
        <v>24</v>
      </c>
      <c r="C1041" t="s">
        <v>14</v>
      </c>
      <c r="D1041" t="s">
        <v>15</v>
      </c>
      <c r="E1041" s="1">
        <v>3.0501611991967301E-2</v>
      </c>
      <c r="F1041" s="1">
        <v>3.23521338826133E-2</v>
      </c>
      <c r="G1041" s="1">
        <v>0.30419303699120498</v>
      </c>
      <c r="H1041" s="1">
        <v>0.17504758319517399</v>
      </c>
      <c r="I1041" s="1">
        <v>0.33469464898317203</v>
      </c>
      <c r="J1041" s="50">
        <v>0.20739971707778701</v>
      </c>
      <c r="N1041" s="21"/>
      <c r="R1041" s="21"/>
    </row>
    <row r="1042" spans="1:18">
      <c r="A1042" s="7" t="s">
        <v>174</v>
      </c>
      <c r="B1042" t="s">
        <v>24</v>
      </c>
      <c r="C1042" t="s">
        <v>16</v>
      </c>
      <c r="D1042" t="s">
        <v>17</v>
      </c>
      <c r="E1042" s="1">
        <v>1.1215663449694999</v>
      </c>
      <c r="F1042" s="1">
        <v>0.13555688657309201</v>
      </c>
      <c r="G1042" s="1">
        <v>0.34321396378096702</v>
      </c>
      <c r="H1042" s="1">
        <v>7.0251767099752796E-2</v>
      </c>
      <c r="I1042" s="1">
        <v>1.4647803087504701</v>
      </c>
      <c r="J1042" s="50">
        <v>0.20580865367284501</v>
      </c>
      <c r="N1042" s="21"/>
      <c r="R1042" s="21"/>
    </row>
    <row r="1043" spans="1:18">
      <c r="A1043" s="7" t="s">
        <v>174</v>
      </c>
      <c r="B1043" t="s">
        <v>24</v>
      </c>
      <c r="C1043" t="s">
        <v>18</v>
      </c>
      <c r="D1043" t="s">
        <v>19</v>
      </c>
      <c r="E1043" s="1">
        <v>4.5286146528117301</v>
      </c>
      <c r="F1043" s="1">
        <v>0.28035727303275898</v>
      </c>
      <c r="G1043" s="1">
        <v>1.4006295880789299</v>
      </c>
      <c r="H1043" s="1">
        <v>0.2255323641882</v>
      </c>
      <c r="I1043" s="1">
        <v>5.92924424089066</v>
      </c>
      <c r="J1043" s="50">
        <v>0.50588963722095903</v>
      </c>
      <c r="N1043" s="21"/>
      <c r="R1043" s="21"/>
    </row>
    <row r="1044" spans="1:18">
      <c r="A1044" s="7" t="s">
        <v>174</v>
      </c>
      <c r="B1044" t="s">
        <v>24</v>
      </c>
      <c r="C1044" t="s">
        <v>20</v>
      </c>
      <c r="D1044" t="s">
        <v>21</v>
      </c>
      <c r="E1044" s="1">
        <v>0.37038366949846002</v>
      </c>
      <c r="F1044" s="1">
        <v>5.84439493896989E-2</v>
      </c>
      <c r="G1044" s="1">
        <v>8.8403931993978196E-2</v>
      </c>
      <c r="H1044" s="1">
        <v>1.7815986522167201E-2</v>
      </c>
      <c r="I1044" s="1">
        <v>0.45878760149243802</v>
      </c>
      <c r="J1044" s="50">
        <v>7.6259935911866097E-2</v>
      </c>
      <c r="N1044" s="21"/>
      <c r="R1044" s="21"/>
    </row>
    <row r="1045" spans="1:18">
      <c r="A1045" s="7" t="s">
        <v>174</v>
      </c>
      <c r="B1045" t="s">
        <v>24</v>
      </c>
      <c r="C1045" t="s">
        <v>25</v>
      </c>
      <c r="D1045" t="s">
        <v>26</v>
      </c>
      <c r="E1045" s="1">
        <v>4.2541617239552597E-3</v>
      </c>
      <c r="F1045" s="1">
        <v>3.0738516827081501E-4</v>
      </c>
      <c r="G1045" s="1">
        <v>5.1527811184389698E-2</v>
      </c>
      <c r="H1045" s="1">
        <v>2.3592090508983699E-2</v>
      </c>
      <c r="I1045" s="1">
        <v>5.5781972908345002E-2</v>
      </c>
      <c r="J1045" s="50">
        <v>2.3899475677254499E-2</v>
      </c>
      <c r="N1045" s="21"/>
      <c r="R1045" s="21"/>
    </row>
    <row r="1046" spans="1:18">
      <c r="A1046" s="7" t="s">
        <v>174</v>
      </c>
      <c r="B1046" t="s">
        <v>24</v>
      </c>
      <c r="C1046" t="s">
        <v>22</v>
      </c>
      <c r="D1046" t="s">
        <v>23</v>
      </c>
      <c r="E1046" s="1">
        <v>1.6480195284749299</v>
      </c>
      <c r="F1046" s="1">
        <v>7.06709359781693E-2</v>
      </c>
      <c r="G1046" s="1">
        <v>0.200335043286574</v>
      </c>
      <c r="H1046" s="1">
        <v>7.14745971337439E-3</v>
      </c>
      <c r="I1046" s="1">
        <v>1.8483545717615</v>
      </c>
      <c r="J1046" s="50">
        <v>7.7818395691543696E-2</v>
      </c>
      <c r="N1046" s="21"/>
      <c r="R1046" s="21"/>
    </row>
    <row r="1047" spans="1:18">
      <c r="A1047" s="7" t="s">
        <v>175</v>
      </c>
      <c r="B1047" t="s">
        <v>24</v>
      </c>
      <c r="C1047" t="s">
        <v>2</v>
      </c>
      <c r="D1047" t="s">
        <v>3</v>
      </c>
      <c r="E1047" s="1">
        <v>0.73497115742798802</v>
      </c>
      <c r="F1047" s="1">
        <v>0.783497473637913</v>
      </c>
      <c r="G1047" s="1">
        <v>1.4443130018706201</v>
      </c>
      <c r="H1047" s="1">
        <v>0.66365226351569695</v>
      </c>
      <c r="I1047" s="1">
        <v>2.1792841592986099</v>
      </c>
      <c r="J1047" s="50">
        <v>1.4471497371536099</v>
      </c>
      <c r="N1047" s="21"/>
      <c r="R1047" s="21"/>
    </row>
    <row r="1048" spans="1:18">
      <c r="A1048" s="7" t="s">
        <v>175</v>
      </c>
      <c r="B1048" t="s">
        <v>24</v>
      </c>
      <c r="C1048" t="s">
        <v>4</v>
      </c>
      <c r="D1048" t="s">
        <v>5</v>
      </c>
      <c r="E1048" s="1">
        <v>4.4099168174405899E-3</v>
      </c>
      <c r="F1048" s="1">
        <v>0.218040655544157</v>
      </c>
      <c r="G1048" s="1">
        <v>8.2840087459366905E-4</v>
      </c>
      <c r="H1048" s="1">
        <v>4.5829801175423304E-3</v>
      </c>
      <c r="I1048" s="1">
        <v>5.2383176920342599E-3</v>
      </c>
      <c r="J1048" s="50">
        <v>0.22262363566169899</v>
      </c>
      <c r="N1048" s="21"/>
      <c r="R1048" s="21"/>
    </row>
    <row r="1049" spans="1:18">
      <c r="A1049" s="7" t="s">
        <v>175</v>
      </c>
      <c r="B1049" t="s">
        <v>24</v>
      </c>
      <c r="C1049" t="s">
        <v>6</v>
      </c>
      <c r="D1049" t="s">
        <v>7</v>
      </c>
      <c r="E1049" s="1">
        <v>2.5196385563459301E-3</v>
      </c>
      <c r="F1049" s="1">
        <v>5.3141079541439698E-3</v>
      </c>
      <c r="G1049" s="1">
        <v>0.80496380833269798</v>
      </c>
      <c r="H1049" s="1">
        <v>1.6745330605954301</v>
      </c>
      <c r="I1049" s="1">
        <v>0.80748344688904405</v>
      </c>
      <c r="J1049" s="50">
        <v>1.6798471685495699</v>
      </c>
      <c r="N1049" s="21"/>
      <c r="R1049" s="21"/>
    </row>
    <row r="1050" spans="1:18">
      <c r="A1050" s="7" t="s">
        <v>175</v>
      </c>
      <c r="B1050" t="s">
        <v>24</v>
      </c>
      <c r="C1050" t="s">
        <v>8</v>
      </c>
      <c r="D1050" t="s">
        <v>9</v>
      </c>
      <c r="E1050" s="1">
        <v>1.5148627881258001</v>
      </c>
      <c r="F1050" s="1">
        <v>0.55410991350191596</v>
      </c>
      <c r="G1050" s="1">
        <v>1.7306061069360801</v>
      </c>
      <c r="H1050" s="1">
        <v>0.69773740575825305</v>
      </c>
      <c r="I1050" s="1">
        <v>3.2454688950618702</v>
      </c>
      <c r="J1050" s="50">
        <v>1.25184731926017</v>
      </c>
      <c r="N1050" s="21"/>
      <c r="R1050" s="21"/>
    </row>
    <row r="1051" spans="1:18">
      <c r="A1051" s="7" t="s">
        <v>175</v>
      </c>
      <c r="B1051" t="s">
        <v>24</v>
      </c>
      <c r="C1051" t="s">
        <v>10</v>
      </c>
      <c r="D1051" t="s">
        <v>11</v>
      </c>
      <c r="E1051" s="1">
        <v>0.44268968461827501</v>
      </c>
      <c r="F1051" s="1">
        <v>0.29326480267847999</v>
      </c>
      <c r="G1051" s="1">
        <v>1.2259970616100799</v>
      </c>
      <c r="H1051" s="1">
        <v>1.35983112343998</v>
      </c>
      <c r="I1051" s="1">
        <v>1.6686867462283601</v>
      </c>
      <c r="J1051" s="50">
        <v>1.6530959261184599</v>
      </c>
      <c r="N1051" s="21"/>
      <c r="R1051" s="21"/>
    </row>
    <row r="1052" spans="1:18">
      <c r="A1052" s="7" t="s">
        <v>175</v>
      </c>
      <c r="B1052" t="s">
        <v>24</v>
      </c>
      <c r="C1052" t="s">
        <v>12</v>
      </c>
      <c r="D1052" t="s">
        <v>13</v>
      </c>
      <c r="E1052" s="1">
        <v>4.2048375944409004</v>
      </c>
      <c r="F1052" s="1">
        <v>0.67125872082829696</v>
      </c>
      <c r="G1052" s="1">
        <v>0.56145498071738897</v>
      </c>
      <c r="H1052" s="1">
        <v>9.3527025151666499E-2</v>
      </c>
      <c r="I1052" s="1">
        <v>4.7662925751582899</v>
      </c>
      <c r="J1052" s="50">
        <v>0.76478574597996296</v>
      </c>
      <c r="N1052" s="21"/>
      <c r="R1052" s="21"/>
    </row>
    <row r="1053" spans="1:18">
      <c r="A1053" s="7" t="s">
        <v>175</v>
      </c>
      <c r="B1053" t="s">
        <v>24</v>
      </c>
      <c r="C1053" t="s">
        <v>14</v>
      </c>
      <c r="D1053" t="s">
        <v>15</v>
      </c>
      <c r="E1053" s="1">
        <v>0.201082792066337</v>
      </c>
      <c r="F1053" s="1">
        <v>0.21019608480507701</v>
      </c>
      <c r="G1053" s="1">
        <v>0.46784282740655903</v>
      </c>
      <c r="H1053" s="1">
        <v>0.26246199556439098</v>
      </c>
      <c r="I1053" s="1">
        <v>0.66892561947289597</v>
      </c>
      <c r="J1053" s="50">
        <v>0.47265808036946699</v>
      </c>
      <c r="N1053" s="21"/>
      <c r="R1053" s="21"/>
    </row>
    <row r="1054" spans="1:18">
      <c r="A1054" s="7" t="s">
        <v>175</v>
      </c>
      <c r="B1054" t="s">
        <v>24</v>
      </c>
      <c r="C1054" t="s">
        <v>16</v>
      </c>
      <c r="D1054" t="s">
        <v>17</v>
      </c>
      <c r="E1054" s="1">
        <v>14.0619504481969</v>
      </c>
      <c r="F1054" s="1">
        <v>1.7496904517135099</v>
      </c>
      <c r="G1054" s="1">
        <v>2.3751090771923198</v>
      </c>
      <c r="H1054" s="1">
        <v>0.31414651574282398</v>
      </c>
      <c r="I1054" s="1">
        <v>16.437059525389301</v>
      </c>
      <c r="J1054" s="50">
        <v>2.0638369674563299</v>
      </c>
      <c r="N1054" s="21"/>
      <c r="R1054" s="21"/>
    </row>
    <row r="1055" spans="1:18">
      <c r="A1055" s="7" t="s">
        <v>175</v>
      </c>
      <c r="B1055" t="s">
        <v>24</v>
      </c>
      <c r="C1055" t="s">
        <v>18</v>
      </c>
      <c r="D1055" t="s">
        <v>19</v>
      </c>
      <c r="E1055" s="1">
        <v>64.155102813547003</v>
      </c>
      <c r="F1055" s="1">
        <v>3.9374921807535399</v>
      </c>
      <c r="G1055" s="1">
        <v>11.912862414221699</v>
      </c>
      <c r="H1055" s="1">
        <v>2.0633691663937599</v>
      </c>
      <c r="I1055" s="1">
        <v>76.067965227768696</v>
      </c>
      <c r="J1055" s="50">
        <v>6.0008613471472998</v>
      </c>
      <c r="N1055" s="21"/>
      <c r="R1055" s="21"/>
    </row>
    <row r="1056" spans="1:18">
      <c r="A1056" s="7" t="s">
        <v>175</v>
      </c>
      <c r="B1056" t="s">
        <v>24</v>
      </c>
      <c r="C1056" t="s">
        <v>20</v>
      </c>
      <c r="D1056" t="s">
        <v>21</v>
      </c>
      <c r="E1056" s="1">
        <v>3.4706598455683899</v>
      </c>
      <c r="F1056" s="1">
        <v>0.55863981428981102</v>
      </c>
      <c r="G1056" s="1">
        <v>0.60444276356172899</v>
      </c>
      <c r="H1056" s="1">
        <v>0.12272813266117601</v>
      </c>
      <c r="I1056" s="1">
        <v>4.0751026091301199</v>
      </c>
      <c r="J1056" s="50">
        <v>0.68136794695098701</v>
      </c>
      <c r="N1056" s="21"/>
      <c r="R1056" s="21"/>
    </row>
    <row r="1057" spans="1:18">
      <c r="A1057" s="7" t="s">
        <v>175</v>
      </c>
      <c r="B1057" t="s">
        <v>24</v>
      </c>
      <c r="C1057" t="s">
        <v>25</v>
      </c>
      <c r="D1057" t="s">
        <v>26</v>
      </c>
      <c r="E1057" s="1">
        <v>1.1014027905899699</v>
      </c>
      <c r="F1057" s="1">
        <v>6.5116791571386001E-2</v>
      </c>
      <c r="G1057" s="1">
        <v>6.5715783623124899</v>
      </c>
      <c r="H1057" s="1">
        <v>2.3638944102794799</v>
      </c>
      <c r="I1057" s="1">
        <v>7.6729811529024596</v>
      </c>
      <c r="J1057" s="50">
        <v>2.4290112018508698</v>
      </c>
      <c r="N1057" s="21"/>
      <c r="R1057" s="21"/>
    </row>
    <row r="1058" spans="1:18">
      <c r="A1058" s="7" t="s">
        <v>175</v>
      </c>
      <c r="B1058" t="s">
        <v>24</v>
      </c>
      <c r="C1058" t="s">
        <v>22</v>
      </c>
      <c r="D1058" t="s">
        <v>23</v>
      </c>
      <c r="E1058" s="1">
        <v>33.595731593866503</v>
      </c>
      <c r="F1058" s="1">
        <v>1.51898593916285</v>
      </c>
      <c r="G1058" s="1">
        <v>2.1702852738337599</v>
      </c>
      <c r="H1058" s="1">
        <v>8.54516459257669E-2</v>
      </c>
      <c r="I1058" s="1">
        <v>35.766016867700301</v>
      </c>
      <c r="J1058" s="50">
        <v>1.6044375850886201</v>
      </c>
      <c r="N1058" s="21"/>
      <c r="R1058" s="21"/>
    </row>
    <row r="1059" spans="1:18">
      <c r="A1059" s="7" t="s">
        <v>176</v>
      </c>
      <c r="B1059" t="s">
        <v>24</v>
      </c>
      <c r="C1059" t="s">
        <v>2</v>
      </c>
      <c r="D1059" t="s">
        <v>3</v>
      </c>
      <c r="E1059" s="1">
        <v>9.59428973492399E-2</v>
      </c>
      <c r="F1059" s="1">
        <v>0.110190615662754</v>
      </c>
      <c r="G1059" s="1">
        <v>7.7643687415672596E-2</v>
      </c>
      <c r="H1059" s="1">
        <v>5.7874956840319798E-2</v>
      </c>
      <c r="I1059" s="1">
        <v>0.17358658476491301</v>
      </c>
      <c r="J1059" s="50">
        <v>0.168065572503074</v>
      </c>
      <c r="N1059" s="21"/>
      <c r="R1059" s="21"/>
    </row>
    <row r="1060" spans="1:18">
      <c r="A1060" s="7" t="s">
        <v>176</v>
      </c>
      <c r="B1060" t="s">
        <v>24</v>
      </c>
      <c r="C1060" t="s">
        <v>4</v>
      </c>
      <c r="D1060" t="s">
        <v>5</v>
      </c>
      <c r="E1060" s="1">
        <v>8.2700182211046201E-4</v>
      </c>
      <c r="F1060" s="1">
        <v>4.1313481774430102E-2</v>
      </c>
      <c r="G1060" s="1">
        <v>4.80464574917486E-7</v>
      </c>
      <c r="H1060" s="1">
        <v>3.5579134848022602E-7</v>
      </c>
      <c r="I1060" s="1">
        <v>8.2748228668537904E-4</v>
      </c>
      <c r="J1060" s="50">
        <v>4.1313837565778597E-2</v>
      </c>
      <c r="N1060" s="21"/>
      <c r="R1060" s="21"/>
    </row>
    <row r="1061" spans="1:18">
      <c r="A1061" s="7" t="s">
        <v>176</v>
      </c>
      <c r="B1061" t="s">
        <v>24</v>
      </c>
      <c r="C1061" t="s">
        <v>6</v>
      </c>
      <c r="D1061" t="s">
        <v>7</v>
      </c>
      <c r="E1061" s="1">
        <v>3.48512584596426E-4</v>
      </c>
      <c r="F1061" s="1">
        <v>7.2982718673167402E-4</v>
      </c>
      <c r="G1061" s="1">
        <v>6.2979078209642601E-4</v>
      </c>
      <c r="H1061" s="1">
        <v>1.39750018845488E-3</v>
      </c>
      <c r="I1061" s="1">
        <v>9.7830336669285189E-4</v>
      </c>
      <c r="J1061" s="50">
        <v>2.1273273751865498E-3</v>
      </c>
      <c r="N1061" s="21"/>
      <c r="R1061" s="21"/>
    </row>
    <row r="1062" spans="1:18">
      <c r="A1062" s="7" t="s">
        <v>176</v>
      </c>
      <c r="B1062" t="s">
        <v>24</v>
      </c>
      <c r="C1062" t="s">
        <v>8</v>
      </c>
      <c r="D1062" t="s">
        <v>9</v>
      </c>
      <c r="E1062" s="1">
        <v>0.28025094762117903</v>
      </c>
      <c r="F1062" s="1">
        <v>0.104021074693222</v>
      </c>
      <c r="G1062" s="1">
        <v>1.7302170581310601</v>
      </c>
      <c r="H1062" s="1">
        <v>0.70075673458842902</v>
      </c>
      <c r="I1062" s="1">
        <v>2.0104680057522399</v>
      </c>
      <c r="J1062" s="50">
        <v>0.80477780928165099</v>
      </c>
      <c r="N1062" s="21"/>
      <c r="R1062" s="21"/>
    </row>
    <row r="1063" spans="1:18">
      <c r="A1063" s="7" t="s">
        <v>176</v>
      </c>
      <c r="B1063" t="s">
        <v>24</v>
      </c>
      <c r="C1063" t="s">
        <v>10</v>
      </c>
      <c r="D1063" t="s">
        <v>11</v>
      </c>
      <c r="E1063" s="1">
        <v>5.9330318018587E-2</v>
      </c>
      <c r="F1063" s="1">
        <v>5.68510978017535E-2</v>
      </c>
      <c r="G1063" s="1">
        <v>0.39777161546761702</v>
      </c>
      <c r="H1063" s="1">
        <v>0.57343751885320104</v>
      </c>
      <c r="I1063" s="1">
        <v>0.45710193348620398</v>
      </c>
      <c r="J1063" s="50">
        <v>0.63028861665495395</v>
      </c>
      <c r="N1063" s="21"/>
      <c r="R1063" s="21"/>
    </row>
    <row r="1064" spans="1:18">
      <c r="A1064" s="7" t="s">
        <v>176</v>
      </c>
      <c r="B1064" t="s">
        <v>24</v>
      </c>
      <c r="C1064" t="s">
        <v>12</v>
      </c>
      <c r="D1064" t="s">
        <v>13</v>
      </c>
      <c r="E1064" s="1">
        <v>0.77452511808649904</v>
      </c>
      <c r="F1064" s="1">
        <v>0.118370920009039</v>
      </c>
      <c r="G1064" s="1">
        <v>0.21501176142862899</v>
      </c>
      <c r="H1064" s="1">
        <v>3.8448347836216701E-2</v>
      </c>
      <c r="I1064" s="1">
        <v>0.98953687951512803</v>
      </c>
      <c r="J1064" s="50">
        <v>0.15681926784525599</v>
      </c>
      <c r="N1064" s="21"/>
      <c r="R1064" s="21"/>
    </row>
    <row r="1065" spans="1:18">
      <c r="A1065" s="7" t="s">
        <v>176</v>
      </c>
      <c r="B1065" t="s">
        <v>24</v>
      </c>
      <c r="C1065" t="s">
        <v>14</v>
      </c>
      <c r="D1065" t="s">
        <v>15</v>
      </c>
      <c r="E1065" s="1">
        <v>2.9415352003501E-2</v>
      </c>
      <c r="F1065" s="1">
        <v>3.1127737100850799E-2</v>
      </c>
      <c r="G1065" s="1">
        <v>0.13440581959603301</v>
      </c>
      <c r="H1065" s="1">
        <v>7.8373976626487499E-2</v>
      </c>
      <c r="I1065" s="1">
        <v>0.16382117159953399</v>
      </c>
      <c r="J1065" s="50">
        <v>0.109501713727338</v>
      </c>
      <c r="N1065" s="21"/>
      <c r="R1065" s="21"/>
    </row>
    <row r="1066" spans="1:18">
      <c r="A1066" s="7" t="s">
        <v>176</v>
      </c>
      <c r="B1066" t="s">
        <v>24</v>
      </c>
      <c r="C1066" t="s">
        <v>16</v>
      </c>
      <c r="D1066" t="s">
        <v>17</v>
      </c>
      <c r="E1066" s="1">
        <v>2.21557171063768</v>
      </c>
      <c r="F1066" s="1">
        <v>0.24291850973869999</v>
      </c>
      <c r="G1066" s="1">
        <v>1.27418939462504</v>
      </c>
      <c r="H1066" s="1">
        <v>0.171602933366409</v>
      </c>
      <c r="I1066" s="1">
        <v>3.4897611052627302</v>
      </c>
      <c r="J1066" s="50">
        <v>0.41452144310510902</v>
      </c>
      <c r="N1066" s="21"/>
      <c r="R1066" s="21"/>
    </row>
    <row r="1067" spans="1:18">
      <c r="A1067" s="7" t="s">
        <v>176</v>
      </c>
      <c r="B1067" t="s">
        <v>24</v>
      </c>
      <c r="C1067" t="s">
        <v>18</v>
      </c>
      <c r="D1067" t="s">
        <v>19</v>
      </c>
      <c r="E1067" s="1">
        <v>5.0920840144945201</v>
      </c>
      <c r="F1067" s="1">
        <v>0.31748464568651202</v>
      </c>
      <c r="G1067" s="1">
        <v>0.73830722585785102</v>
      </c>
      <c r="H1067" s="1">
        <v>0.12001235486512001</v>
      </c>
      <c r="I1067" s="1">
        <v>5.8303912403523697</v>
      </c>
      <c r="J1067" s="50">
        <v>0.43749700055163199</v>
      </c>
      <c r="N1067" s="21"/>
      <c r="R1067" s="21"/>
    </row>
    <row r="1068" spans="1:18">
      <c r="A1068" s="7" t="s">
        <v>176</v>
      </c>
      <c r="B1068" t="s">
        <v>24</v>
      </c>
      <c r="C1068" t="s">
        <v>20</v>
      </c>
      <c r="D1068" t="s">
        <v>21</v>
      </c>
      <c r="E1068" s="1">
        <v>0.38995535333529002</v>
      </c>
      <c r="F1068" s="1">
        <v>6.1460564200185301E-2</v>
      </c>
      <c r="G1068" s="1">
        <v>6.1839398587879204E-3</v>
      </c>
      <c r="H1068" s="1">
        <v>1.2461240410997099E-3</v>
      </c>
      <c r="I1068" s="1">
        <v>0.39613929319407798</v>
      </c>
      <c r="J1068" s="50">
        <v>6.2706688241285002E-2</v>
      </c>
      <c r="N1068" s="21"/>
      <c r="R1068" s="21"/>
    </row>
    <row r="1069" spans="1:18">
      <c r="A1069" s="7" t="s">
        <v>176</v>
      </c>
      <c r="B1069" t="s">
        <v>24</v>
      </c>
      <c r="C1069" t="s">
        <v>25</v>
      </c>
      <c r="D1069" t="s">
        <v>26</v>
      </c>
      <c r="E1069" s="1">
        <v>6.93435557928717E-3</v>
      </c>
      <c r="F1069" s="1">
        <v>5.08560990708279E-4</v>
      </c>
      <c r="G1069" s="1">
        <v>7.6279698582214797E-2</v>
      </c>
      <c r="H1069" s="1">
        <v>3.6385291537956499E-2</v>
      </c>
      <c r="I1069" s="1">
        <v>8.3214054161502002E-2</v>
      </c>
      <c r="J1069" s="50">
        <v>3.6893852528664797E-2</v>
      </c>
      <c r="N1069" s="21"/>
      <c r="R1069" s="21"/>
    </row>
    <row r="1070" spans="1:18">
      <c r="A1070" s="7" t="s">
        <v>176</v>
      </c>
      <c r="B1070" t="s">
        <v>24</v>
      </c>
      <c r="C1070" t="s">
        <v>22</v>
      </c>
      <c r="D1070" t="s">
        <v>23</v>
      </c>
      <c r="E1070" s="1">
        <v>2.5807578353713101</v>
      </c>
      <c r="F1070" s="1">
        <v>0.110705559763601</v>
      </c>
      <c r="G1070" s="1">
        <v>0.318019841906584</v>
      </c>
      <c r="H1070" s="1">
        <v>1.1391546028267099E-2</v>
      </c>
      <c r="I1070" s="1">
        <v>2.8987776772778902</v>
      </c>
      <c r="J1070" s="50">
        <v>0.122097105791868</v>
      </c>
      <c r="N1070" s="21"/>
      <c r="R1070" s="21"/>
    </row>
    <row r="1071" spans="1:18">
      <c r="A1071" s="7" t="s">
        <v>177</v>
      </c>
      <c r="B1071" t="s">
        <v>24</v>
      </c>
      <c r="C1071" t="s">
        <v>2</v>
      </c>
      <c r="D1071" t="s">
        <v>3</v>
      </c>
      <c r="E1071" s="1">
        <v>0.198192720225495</v>
      </c>
      <c r="F1071" s="1">
        <v>0.227574680671289</v>
      </c>
      <c r="G1071" s="1">
        <v>0.98428210791346304</v>
      </c>
      <c r="H1071" s="1">
        <v>0.89536934382910205</v>
      </c>
      <c r="I1071" s="1">
        <v>1.1824748281389601</v>
      </c>
      <c r="J1071" s="50">
        <v>1.1229440245003901</v>
      </c>
      <c r="N1071" s="21"/>
      <c r="R1071" s="21"/>
    </row>
    <row r="1072" spans="1:18">
      <c r="A1072" s="7" t="s">
        <v>177</v>
      </c>
      <c r="B1072" t="s">
        <v>24</v>
      </c>
      <c r="C1072" t="s">
        <v>4</v>
      </c>
      <c r="D1072" t="s">
        <v>5</v>
      </c>
      <c r="E1072" s="1">
        <v>1.4938153634082201E-3</v>
      </c>
      <c r="F1072" s="1">
        <v>4.4980869639860803E-2</v>
      </c>
      <c r="G1072" s="1">
        <v>2.96267451473257E-8</v>
      </c>
      <c r="H1072" s="1">
        <v>6.9019300406215105E-8</v>
      </c>
      <c r="I1072" s="1">
        <v>1.4938449901533699E-3</v>
      </c>
      <c r="J1072" s="50">
        <v>4.4980938659161203E-2</v>
      </c>
      <c r="N1072" s="21"/>
      <c r="R1072" s="21"/>
    </row>
    <row r="1073" spans="1:18">
      <c r="A1073" s="7" t="s">
        <v>177</v>
      </c>
      <c r="B1073" t="s">
        <v>24</v>
      </c>
      <c r="C1073" t="s">
        <v>6</v>
      </c>
      <c r="D1073" t="s">
        <v>7</v>
      </c>
      <c r="E1073" s="1">
        <v>6.4009428481304805E-4</v>
      </c>
      <c r="F1073" s="1">
        <v>1.3670588241274199E-3</v>
      </c>
      <c r="G1073" s="1">
        <v>2.6546113633482499E-2</v>
      </c>
      <c r="H1073" s="1">
        <v>5.8722247598240601E-2</v>
      </c>
      <c r="I1073" s="1">
        <v>2.7186207918295499E-2</v>
      </c>
      <c r="J1073" s="50">
        <v>6.0089306422367997E-2</v>
      </c>
      <c r="N1073" s="21"/>
      <c r="R1073" s="21"/>
    </row>
    <row r="1074" spans="1:18">
      <c r="A1074" s="7" t="s">
        <v>177</v>
      </c>
      <c r="B1074" t="s">
        <v>24</v>
      </c>
      <c r="C1074" t="s">
        <v>8</v>
      </c>
      <c r="D1074" t="s">
        <v>9</v>
      </c>
      <c r="E1074" s="1">
        <v>0.25770041435445901</v>
      </c>
      <c r="F1074" s="1">
        <v>9.4481238603698794E-2</v>
      </c>
      <c r="G1074" s="1">
        <v>0.247249225024265</v>
      </c>
      <c r="H1074" s="1">
        <v>0.10637878974326199</v>
      </c>
      <c r="I1074" s="1">
        <v>0.50494963937872295</v>
      </c>
      <c r="J1074" s="50">
        <v>0.20086002834696101</v>
      </c>
      <c r="N1074" s="21"/>
      <c r="R1074" s="21"/>
    </row>
    <row r="1075" spans="1:18">
      <c r="A1075" s="7" t="s">
        <v>177</v>
      </c>
      <c r="B1075" t="s">
        <v>24</v>
      </c>
      <c r="C1075" t="s">
        <v>10</v>
      </c>
      <c r="D1075" t="s">
        <v>11</v>
      </c>
      <c r="E1075" s="1">
        <v>8.6409958861609806E-2</v>
      </c>
      <c r="F1075" s="1">
        <v>6.4761567137838205E-2</v>
      </c>
      <c r="G1075" s="1">
        <v>0.25858046737601598</v>
      </c>
      <c r="H1075" s="1">
        <v>0.220372642926082</v>
      </c>
      <c r="I1075" s="1">
        <v>0.34499042623762599</v>
      </c>
      <c r="J1075" s="50">
        <v>0.28513421006391998</v>
      </c>
      <c r="N1075" s="21"/>
      <c r="R1075" s="21"/>
    </row>
    <row r="1076" spans="1:18">
      <c r="A1076" s="7" t="s">
        <v>177</v>
      </c>
      <c r="B1076" t="s">
        <v>24</v>
      </c>
      <c r="C1076" t="s">
        <v>12</v>
      </c>
      <c r="D1076" t="s">
        <v>13</v>
      </c>
      <c r="E1076" s="1">
        <v>0.589047995409548</v>
      </c>
      <c r="F1076" s="1">
        <v>9.3084262127538203E-2</v>
      </c>
      <c r="G1076" s="1">
        <v>1.90674150285608E-2</v>
      </c>
      <c r="H1076" s="1">
        <v>3.4149183192960998E-3</v>
      </c>
      <c r="I1076" s="1">
        <v>0.60811541043810902</v>
      </c>
      <c r="J1076" s="50">
        <v>9.6499180446834407E-2</v>
      </c>
      <c r="N1076" s="21"/>
      <c r="R1076" s="21"/>
    </row>
    <row r="1077" spans="1:18">
      <c r="A1077" s="7" t="s">
        <v>177</v>
      </c>
      <c r="B1077" t="s">
        <v>24</v>
      </c>
      <c r="C1077" t="s">
        <v>14</v>
      </c>
      <c r="D1077" t="s">
        <v>15</v>
      </c>
      <c r="E1077" s="1">
        <v>3.60504329573864E-2</v>
      </c>
      <c r="F1077" s="1">
        <v>3.7839436287702297E-2</v>
      </c>
      <c r="G1077" s="1">
        <v>0.116915664408494</v>
      </c>
      <c r="H1077" s="1">
        <v>6.5555517435289798E-2</v>
      </c>
      <c r="I1077" s="1">
        <v>0.15296609736587999</v>
      </c>
      <c r="J1077" s="50">
        <v>0.103394953722992</v>
      </c>
      <c r="N1077" s="21"/>
      <c r="R1077" s="21"/>
    </row>
    <row r="1078" spans="1:18">
      <c r="A1078" s="7" t="s">
        <v>177</v>
      </c>
      <c r="B1078" t="s">
        <v>24</v>
      </c>
      <c r="C1078" t="s">
        <v>16</v>
      </c>
      <c r="D1078" t="s">
        <v>17</v>
      </c>
      <c r="E1078" s="1">
        <v>1.16726573136316</v>
      </c>
      <c r="F1078" s="1">
        <v>0.156477699685491</v>
      </c>
      <c r="G1078" s="1">
        <v>0.43437498079649001</v>
      </c>
      <c r="H1078" s="1">
        <v>6.2359949889752603E-2</v>
      </c>
      <c r="I1078" s="1">
        <v>1.6016407121596501</v>
      </c>
      <c r="J1078" s="50">
        <v>0.21883764957524399</v>
      </c>
      <c r="N1078" s="21"/>
      <c r="R1078" s="21"/>
    </row>
    <row r="1079" spans="1:18">
      <c r="A1079" s="7" t="s">
        <v>177</v>
      </c>
      <c r="B1079" t="s">
        <v>24</v>
      </c>
      <c r="C1079" t="s">
        <v>18</v>
      </c>
      <c r="D1079" t="s">
        <v>19</v>
      </c>
      <c r="E1079" s="1">
        <v>5.4961898143833396</v>
      </c>
      <c r="F1079" s="1">
        <v>0.34025777746736102</v>
      </c>
      <c r="G1079" s="1">
        <v>0.39794286493806902</v>
      </c>
      <c r="H1079" s="1">
        <v>6.8141287214925406E-2</v>
      </c>
      <c r="I1079" s="1">
        <v>5.8941326793214097</v>
      </c>
      <c r="J1079" s="50">
        <v>0.40839906468228598</v>
      </c>
      <c r="N1079" s="21"/>
      <c r="R1079" s="21"/>
    </row>
    <row r="1080" spans="1:18">
      <c r="A1080" s="7" t="s">
        <v>177</v>
      </c>
      <c r="B1080" t="s">
        <v>24</v>
      </c>
      <c r="C1080" t="s">
        <v>20</v>
      </c>
      <c r="D1080" t="s">
        <v>21</v>
      </c>
      <c r="E1080" s="1">
        <v>0.45364948433268898</v>
      </c>
      <c r="F1080" s="1">
        <v>7.3038224589362696E-2</v>
      </c>
      <c r="G1080" s="1">
        <v>0.13375029776663799</v>
      </c>
      <c r="H1080" s="1">
        <v>2.7148138035861101E-2</v>
      </c>
      <c r="I1080" s="1">
        <v>0.58739978209932697</v>
      </c>
      <c r="J1080" s="50">
        <v>0.100186362625224</v>
      </c>
      <c r="N1080" s="21"/>
      <c r="R1080" s="21"/>
    </row>
    <row r="1081" spans="1:18">
      <c r="A1081" s="7" t="s">
        <v>177</v>
      </c>
      <c r="B1081" t="s">
        <v>24</v>
      </c>
      <c r="C1081" t="s">
        <v>25</v>
      </c>
      <c r="D1081" t="s">
        <v>26</v>
      </c>
      <c r="E1081" s="1">
        <v>9.9592032742452799E-4</v>
      </c>
      <c r="F1081" s="1">
        <v>6.2416625640099305E-5</v>
      </c>
      <c r="G1081" s="1">
        <v>6.9103107492807297E-3</v>
      </c>
      <c r="H1081" s="1">
        <v>2.3967993435910599E-3</v>
      </c>
      <c r="I1081" s="1">
        <v>7.9062310767052599E-3</v>
      </c>
      <c r="J1081" s="50">
        <v>2.45921596923116E-3</v>
      </c>
      <c r="N1081" s="21"/>
      <c r="R1081" s="21"/>
    </row>
    <row r="1082" spans="1:18">
      <c r="A1082" s="7" t="s">
        <v>177</v>
      </c>
      <c r="B1082" t="s">
        <v>24</v>
      </c>
      <c r="C1082" t="s">
        <v>22</v>
      </c>
      <c r="D1082" t="s">
        <v>23</v>
      </c>
      <c r="E1082" s="1">
        <v>1.5744760115004199</v>
      </c>
      <c r="F1082" s="1">
        <v>7.0994685847773006E-2</v>
      </c>
      <c r="G1082" s="1">
        <v>7.3302840906389305E-2</v>
      </c>
      <c r="H1082" s="1">
        <v>2.8755268379352999E-3</v>
      </c>
      <c r="I1082" s="1">
        <v>1.64777885240681</v>
      </c>
      <c r="J1082" s="50">
        <v>7.38702126857083E-2</v>
      </c>
      <c r="N1082" s="21"/>
      <c r="R1082" s="21"/>
    </row>
    <row r="1083" spans="1:18">
      <c r="A1083" s="7" t="s">
        <v>178</v>
      </c>
      <c r="B1083" t="s">
        <v>24</v>
      </c>
      <c r="C1083" t="s">
        <v>2</v>
      </c>
      <c r="D1083" t="s">
        <v>3</v>
      </c>
      <c r="E1083" s="1">
        <v>0.100337226977969</v>
      </c>
      <c r="F1083" s="1">
        <v>0.11620372397803699</v>
      </c>
      <c r="G1083" s="1">
        <v>0.10707570442882799</v>
      </c>
      <c r="H1083" s="1">
        <v>0.15608836907816101</v>
      </c>
      <c r="I1083" s="1">
        <v>0.20741293140679701</v>
      </c>
      <c r="J1083" s="50">
        <v>0.272292093056198</v>
      </c>
      <c r="N1083" s="21"/>
      <c r="R1083" s="21"/>
    </row>
    <row r="1084" spans="1:18">
      <c r="A1084" s="7" t="s">
        <v>178</v>
      </c>
      <c r="B1084" t="s">
        <v>24</v>
      </c>
      <c r="C1084" t="s">
        <v>4</v>
      </c>
      <c r="D1084" t="s">
        <v>5</v>
      </c>
      <c r="E1084" s="1">
        <v>4.2901698910586801E-4</v>
      </c>
      <c r="F1084" s="1">
        <v>1.36442248035128E-2</v>
      </c>
      <c r="G1084" s="1">
        <v>8.3306398745727796E-3</v>
      </c>
      <c r="H1084" s="1">
        <v>4.4692387491916598E-2</v>
      </c>
      <c r="I1084" s="1">
        <v>8.7596568636786505E-3</v>
      </c>
      <c r="J1084" s="50">
        <v>5.8336612295429399E-2</v>
      </c>
      <c r="N1084" s="21"/>
      <c r="R1084" s="21"/>
    </row>
    <row r="1085" spans="1:18">
      <c r="A1085" s="7" t="s">
        <v>178</v>
      </c>
      <c r="B1085" t="s">
        <v>24</v>
      </c>
      <c r="C1085" t="s">
        <v>6</v>
      </c>
      <c r="D1085" t="s">
        <v>7</v>
      </c>
      <c r="E1085" s="1">
        <v>1.4086453006208899E-4</v>
      </c>
      <c r="F1085" s="1">
        <v>3.0943573957308002E-4</v>
      </c>
      <c r="G1085" s="1">
        <v>1.56391061601862E-3</v>
      </c>
      <c r="H1085" s="1">
        <v>3.4701510961888701E-3</v>
      </c>
      <c r="I1085" s="1">
        <v>1.70477514608071E-3</v>
      </c>
      <c r="J1085" s="50">
        <v>3.7795868357619498E-3</v>
      </c>
      <c r="N1085" s="21"/>
      <c r="R1085" s="21"/>
    </row>
    <row r="1086" spans="1:18">
      <c r="A1086" s="7" t="s">
        <v>178</v>
      </c>
      <c r="B1086" t="s">
        <v>24</v>
      </c>
      <c r="C1086" t="s">
        <v>8</v>
      </c>
      <c r="D1086" t="s">
        <v>9</v>
      </c>
      <c r="E1086" s="1">
        <v>0.24960372179526999</v>
      </c>
      <c r="F1086" s="1">
        <v>9.2112326822023596E-2</v>
      </c>
      <c r="G1086" s="1">
        <v>0.25120010245518898</v>
      </c>
      <c r="H1086" s="1">
        <v>0.10501357576055199</v>
      </c>
      <c r="I1086" s="1">
        <v>0.500803824250459</v>
      </c>
      <c r="J1086" s="50">
        <v>0.19712590258257601</v>
      </c>
      <c r="N1086" s="21"/>
      <c r="R1086" s="21"/>
    </row>
    <row r="1087" spans="1:18">
      <c r="A1087" s="7" t="s">
        <v>178</v>
      </c>
      <c r="B1087" t="s">
        <v>24</v>
      </c>
      <c r="C1087" t="s">
        <v>10</v>
      </c>
      <c r="D1087" t="s">
        <v>11</v>
      </c>
      <c r="E1087" s="1">
        <v>5.6525658121382702E-2</v>
      </c>
      <c r="F1087" s="1">
        <v>4.8403746398834102E-2</v>
      </c>
      <c r="G1087" s="1">
        <v>0.30707959274555902</v>
      </c>
      <c r="H1087" s="1">
        <v>0.41546039780212801</v>
      </c>
      <c r="I1087" s="1">
        <v>0.36360525086694101</v>
      </c>
      <c r="J1087" s="50">
        <v>0.463864144200962</v>
      </c>
      <c r="N1087" s="21"/>
      <c r="R1087" s="21"/>
    </row>
    <row r="1088" spans="1:18">
      <c r="A1088" s="7" t="s">
        <v>178</v>
      </c>
      <c r="B1088" t="s">
        <v>24</v>
      </c>
      <c r="C1088" t="s">
        <v>12</v>
      </c>
      <c r="D1088" t="s">
        <v>13</v>
      </c>
      <c r="E1088" s="1">
        <v>0.80459976476533202</v>
      </c>
      <c r="F1088" s="1">
        <v>0.12367462685639399</v>
      </c>
      <c r="G1088" s="1">
        <v>4.96188340345406E-2</v>
      </c>
      <c r="H1088" s="1">
        <v>9.0900925508285609E-3</v>
      </c>
      <c r="I1088" s="1">
        <v>0.85421859879987205</v>
      </c>
      <c r="J1088" s="50">
        <v>0.13276471940722201</v>
      </c>
      <c r="N1088" s="21"/>
      <c r="R1088" s="21"/>
    </row>
    <row r="1089" spans="1:18">
      <c r="A1089" s="7" t="s">
        <v>178</v>
      </c>
      <c r="B1089" t="s">
        <v>24</v>
      </c>
      <c r="C1089" t="s">
        <v>14</v>
      </c>
      <c r="D1089" t="s">
        <v>15</v>
      </c>
      <c r="E1089" s="1">
        <v>4.2971968504002797E-2</v>
      </c>
      <c r="F1089" s="1">
        <v>4.5007717816212697E-2</v>
      </c>
      <c r="G1089" s="1">
        <v>0.44313361674374901</v>
      </c>
      <c r="H1089" s="1">
        <v>0.26089263728497197</v>
      </c>
      <c r="I1089" s="1">
        <v>0.48610558524775199</v>
      </c>
      <c r="J1089" s="50">
        <v>0.30590035510118502</v>
      </c>
      <c r="N1089" s="21"/>
      <c r="R1089" s="21"/>
    </row>
    <row r="1090" spans="1:18">
      <c r="A1090" s="7" t="s">
        <v>178</v>
      </c>
      <c r="B1090" t="s">
        <v>24</v>
      </c>
      <c r="C1090" t="s">
        <v>16</v>
      </c>
      <c r="D1090" t="s">
        <v>17</v>
      </c>
      <c r="E1090" s="1">
        <v>2.0500269548455399</v>
      </c>
      <c r="F1090" s="1">
        <v>0.23566063978499899</v>
      </c>
      <c r="G1090" s="1">
        <v>0.79107492922605105</v>
      </c>
      <c r="H1090" s="1">
        <v>0.11075714114155</v>
      </c>
      <c r="I1090" s="1">
        <v>2.8411018840716</v>
      </c>
      <c r="J1090" s="50">
        <v>0.34641778092654901</v>
      </c>
      <c r="N1090" s="21"/>
      <c r="R1090" s="21"/>
    </row>
    <row r="1091" spans="1:18">
      <c r="A1091" s="7" t="s">
        <v>178</v>
      </c>
      <c r="B1091" t="s">
        <v>24</v>
      </c>
      <c r="C1091" t="s">
        <v>18</v>
      </c>
      <c r="D1091" t="s">
        <v>19</v>
      </c>
      <c r="E1091" s="1">
        <v>10.1566620565305</v>
      </c>
      <c r="F1091" s="1">
        <v>0.63093284618997203</v>
      </c>
      <c r="G1091" s="1">
        <v>3.4665784345918902</v>
      </c>
      <c r="H1091" s="1">
        <v>0.56203833277234305</v>
      </c>
      <c r="I1091" s="1">
        <v>13.623240491122401</v>
      </c>
      <c r="J1091" s="50">
        <v>1.1929711789623201</v>
      </c>
      <c r="N1091" s="21"/>
      <c r="R1091" s="21"/>
    </row>
    <row r="1092" spans="1:18">
      <c r="A1092" s="7" t="s">
        <v>178</v>
      </c>
      <c r="B1092" t="s">
        <v>24</v>
      </c>
      <c r="C1092" t="s">
        <v>20</v>
      </c>
      <c r="D1092" t="s">
        <v>21</v>
      </c>
      <c r="E1092" s="1">
        <v>0.43673038374391898</v>
      </c>
      <c r="F1092" s="1">
        <v>6.8936276967085902E-2</v>
      </c>
      <c r="G1092" s="1">
        <v>0.164921826235018</v>
      </c>
      <c r="H1092" s="1">
        <v>3.3245406065657901E-2</v>
      </c>
      <c r="I1092" s="1">
        <v>0.60165220997893698</v>
      </c>
      <c r="J1092" s="50">
        <v>0.102181683032744</v>
      </c>
      <c r="N1092" s="21"/>
      <c r="R1092" s="21"/>
    </row>
    <row r="1093" spans="1:18">
      <c r="A1093" s="7" t="s">
        <v>178</v>
      </c>
      <c r="B1093" t="s">
        <v>24</v>
      </c>
      <c r="C1093" t="s">
        <v>25</v>
      </c>
      <c r="D1093" t="s">
        <v>26</v>
      </c>
      <c r="E1093" s="1">
        <v>8.7062337595473799E-4</v>
      </c>
      <c r="F1093" s="1">
        <v>6.4176210957061E-5</v>
      </c>
      <c r="G1093" s="1">
        <v>5.73950281948374E-3</v>
      </c>
      <c r="H1093" s="1">
        <v>2.6761296362911901E-3</v>
      </c>
      <c r="I1093" s="1">
        <v>6.6101261954384797E-3</v>
      </c>
      <c r="J1093" s="50">
        <v>2.74030584724826E-3</v>
      </c>
      <c r="N1093" s="21"/>
      <c r="R1093" s="21"/>
    </row>
    <row r="1094" spans="1:18">
      <c r="A1094" s="7" t="s">
        <v>178</v>
      </c>
      <c r="B1094" t="s">
        <v>24</v>
      </c>
      <c r="C1094" t="s">
        <v>22</v>
      </c>
      <c r="D1094" t="s">
        <v>23</v>
      </c>
      <c r="E1094" s="1">
        <v>3.7264805642049801</v>
      </c>
      <c r="F1094" s="1">
        <v>0.16028731572643401</v>
      </c>
      <c r="G1094" s="1">
        <v>0.505136864766766</v>
      </c>
      <c r="H1094" s="1">
        <v>1.8103816655881601E-2</v>
      </c>
      <c r="I1094" s="1">
        <v>4.2316174289717496</v>
      </c>
      <c r="J1094" s="50">
        <v>0.17839113238231599</v>
      </c>
      <c r="N1094" s="21"/>
      <c r="R1094" s="21"/>
    </row>
    <row r="1095" spans="1:18">
      <c r="A1095" s="7" t="s">
        <v>179</v>
      </c>
      <c r="B1095" t="s">
        <v>24</v>
      </c>
      <c r="C1095" t="s">
        <v>2</v>
      </c>
      <c r="D1095" t="s">
        <v>3</v>
      </c>
      <c r="E1095" s="1">
        <v>0.47188179059934998</v>
      </c>
      <c r="F1095" s="1">
        <v>0.54627464353533595</v>
      </c>
      <c r="G1095" s="1">
        <v>0.24981662254661899</v>
      </c>
      <c r="H1095" s="1">
        <v>0.19198215817731201</v>
      </c>
      <c r="I1095" s="1">
        <v>0.72169841314596905</v>
      </c>
      <c r="J1095" s="50">
        <v>0.73825680171264796</v>
      </c>
      <c r="N1095" s="21"/>
      <c r="R1095" s="21"/>
    </row>
    <row r="1096" spans="1:18">
      <c r="A1096" s="7" t="s">
        <v>179</v>
      </c>
      <c r="B1096" t="s">
        <v>24</v>
      </c>
      <c r="C1096" t="s">
        <v>4</v>
      </c>
      <c r="D1096" t="s">
        <v>5</v>
      </c>
      <c r="E1096" s="1">
        <v>9.2518813707131806E-3</v>
      </c>
      <c r="F1096" s="1">
        <v>0.37395627158321998</v>
      </c>
      <c r="G1096" s="1">
        <v>2.4733108189470401E-2</v>
      </c>
      <c r="H1096" s="1">
        <v>0.132076737028649</v>
      </c>
      <c r="I1096" s="1">
        <v>3.3984989560183601E-2</v>
      </c>
      <c r="J1096" s="50">
        <v>0.50603300861186895</v>
      </c>
      <c r="N1096" s="21"/>
      <c r="R1096" s="21"/>
    </row>
    <row r="1097" spans="1:18">
      <c r="A1097" s="7" t="s">
        <v>179</v>
      </c>
      <c r="B1097" t="s">
        <v>24</v>
      </c>
      <c r="C1097" t="s">
        <v>6</v>
      </c>
      <c r="D1097" t="s">
        <v>7</v>
      </c>
      <c r="E1097" s="1">
        <v>9.5874071844444101E-4</v>
      </c>
      <c r="F1097" s="1">
        <v>2.0174237169080901E-3</v>
      </c>
      <c r="G1097" s="1">
        <v>0.172857737918785</v>
      </c>
      <c r="H1097" s="1">
        <v>0.321924418290848</v>
      </c>
      <c r="I1097" s="1">
        <v>0.17381647863722899</v>
      </c>
      <c r="J1097" s="50">
        <v>0.323941842007756</v>
      </c>
      <c r="N1097" s="21"/>
      <c r="R1097" s="21"/>
    </row>
    <row r="1098" spans="1:18">
      <c r="A1098" s="7" t="s">
        <v>179</v>
      </c>
      <c r="B1098" t="s">
        <v>24</v>
      </c>
      <c r="C1098" t="s">
        <v>8</v>
      </c>
      <c r="D1098" t="s">
        <v>9</v>
      </c>
      <c r="E1098" s="1">
        <v>0.94798993409056598</v>
      </c>
      <c r="F1098" s="1">
        <v>0.35248155025252798</v>
      </c>
      <c r="G1098" s="1">
        <v>0.85598783876542195</v>
      </c>
      <c r="H1098" s="1">
        <v>0.38225235380414702</v>
      </c>
      <c r="I1098" s="1">
        <v>1.80397777285599</v>
      </c>
      <c r="J1098" s="50">
        <v>0.73473390405667405</v>
      </c>
      <c r="N1098" s="21"/>
      <c r="R1098" s="21"/>
    </row>
    <row r="1099" spans="1:18">
      <c r="A1099" s="7" t="s">
        <v>179</v>
      </c>
      <c r="B1099" t="s">
        <v>24</v>
      </c>
      <c r="C1099" t="s">
        <v>10</v>
      </c>
      <c r="D1099" t="s">
        <v>11</v>
      </c>
      <c r="E1099" s="1">
        <v>0.226582468478043</v>
      </c>
      <c r="F1099" s="1">
        <v>0.149576370926809</v>
      </c>
      <c r="G1099" s="1">
        <v>0.35502434672678801</v>
      </c>
      <c r="H1099" s="1">
        <v>0.26890355014587802</v>
      </c>
      <c r="I1099" s="1">
        <v>0.58160681520483204</v>
      </c>
      <c r="J1099" s="50">
        <v>0.418479921072687</v>
      </c>
      <c r="N1099" s="21"/>
      <c r="R1099" s="21"/>
    </row>
    <row r="1100" spans="1:18">
      <c r="A1100" s="7" t="s">
        <v>179</v>
      </c>
      <c r="B1100" t="s">
        <v>24</v>
      </c>
      <c r="C1100" t="s">
        <v>12</v>
      </c>
      <c r="D1100" t="s">
        <v>13</v>
      </c>
      <c r="E1100" s="1">
        <v>2.7351117027932101</v>
      </c>
      <c r="F1100" s="1">
        <v>0.41169451650748201</v>
      </c>
      <c r="G1100" s="1">
        <v>0.44969875178834401</v>
      </c>
      <c r="H1100" s="1">
        <v>8.0575670860606505E-2</v>
      </c>
      <c r="I1100" s="1">
        <v>3.1848104545815499</v>
      </c>
      <c r="J1100" s="50">
        <v>0.49227018736808897</v>
      </c>
      <c r="N1100" s="21"/>
      <c r="R1100" s="21"/>
    </row>
    <row r="1101" spans="1:18">
      <c r="A1101" s="7" t="s">
        <v>179</v>
      </c>
      <c r="B1101" t="s">
        <v>24</v>
      </c>
      <c r="C1101" t="s">
        <v>14</v>
      </c>
      <c r="D1101" t="s">
        <v>15</v>
      </c>
      <c r="E1101" s="1">
        <v>0.13415451874856801</v>
      </c>
      <c r="F1101" s="1">
        <v>0.14439514774890599</v>
      </c>
      <c r="G1101" s="1">
        <v>0.27238732517125502</v>
      </c>
      <c r="H1101" s="1">
        <v>0.160468985602295</v>
      </c>
      <c r="I1101" s="1">
        <v>0.40654184391982401</v>
      </c>
      <c r="J1101" s="50">
        <v>0.30486413335120199</v>
      </c>
      <c r="N1101" s="21"/>
      <c r="R1101" s="21"/>
    </row>
    <row r="1102" spans="1:18">
      <c r="A1102" s="7" t="s">
        <v>179</v>
      </c>
      <c r="B1102" t="s">
        <v>24</v>
      </c>
      <c r="C1102" t="s">
        <v>16</v>
      </c>
      <c r="D1102" t="s">
        <v>17</v>
      </c>
      <c r="E1102" s="1">
        <v>8.6792527881662007</v>
      </c>
      <c r="F1102" s="1">
        <v>0.94247384275959301</v>
      </c>
      <c r="G1102" s="1">
        <v>1.89713831498338</v>
      </c>
      <c r="H1102" s="1">
        <v>0.25937380607955102</v>
      </c>
      <c r="I1102" s="1">
        <v>10.5763911031496</v>
      </c>
      <c r="J1102" s="50">
        <v>1.2018476488391401</v>
      </c>
      <c r="N1102" s="21"/>
      <c r="R1102" s="21"/>
    </row>
    <row r="1103" spans="1:18">
      <c r="A1103" s="7" t="s">
        <v>179</v>
      </c>
      <c r="B1103" t="s">
        <v>24</v>
      </c>
      <c r="C1103" t="s">
        <v>18</v>
      </c>
      <c r="D1103" t="s">
        <v>19</v>
      </c>
      <c r="E1103" s="1">
        <v>32.7114400392772</v>
      </c>
      <c r="F1103" s="1">
        <v>2.0259953204139398</v>
      </c>
      <c r="G1103" s="1">
        <v>7.2614253143374903</v>
      </c>
      <c r="H1103" s="1">
        <v>1.1579633227497199</v>
      </c>
      <c r="I1103" s="1">
        <v>39.972865353614701</v>
      </c>
      <c r="J1103" s="50">
        <v>3.1839586431636602</v>
      </c>
      <c r="N1103" s="21"/>
      <c r="R1103" s="21"/>
    </row>
    <row r="1104" spans="1:18">
      <c r="A1104" s="7" t="s">
        <v>179</v>
      </c>
      <c r="B1104" t="s">
        <v>24</v>
      </c>
      <c r="C1104" t="s">
        <v>20</v>
      </c>
      <c r="D1104" t="s">
        <v>21</v>
      </c>
      <c r="E1104" s="1">
        <v>1.9514215543465401</v>
      </c>
      <c r="F1104" s="1">
        <v>0.30963499157353502</v>
      </c>
      <c r="G1104" s="1">
        <v>0.17446971263054001</v>
      </c>
      <c r="H1104" s="1">
        <v>3.5165201019120101E-2</v>
      </c>
      <c r="I1104" s="1">
        <v>2.1258912669770802</v>
      </c>
      <c r="J1104" s="50">
        <v>0.34480019259265499</v>
      </c>
      <c r="N1104" s="21"/>
      <c r="R1104" s="21"/>
    </row>
    <row r="1105" spans="1:18">
      <c r="A1105" s="7" t="s">
        <v>179</v>
      </c>
      <c r="B1105" t="s">
        <v>24</v>
      </c>
      <c r="C1105" t="s">
        <v>25</v>
      </c>
      <c r="D1105" t="s">
        <v>26</v>
      </c>
      <c r="E1105" s="1">
        <v>6.5865995620476197E-3</v>
      </c>
      <c r="F1105" s="1">
        <v>4.9509964197612703E-4</v>
      </c>
      <c r="G1105" s="1">
        <v>5.3286082194877203E-2</v>
      </c>
      <c r="H1105" s="1">
        <v>1.57444961454185E-2</v>
      </c>
      <c r="I1105" s="1">
        <v>5.9872681756924798E-2</v>
      </c>
      <c r="J1105" s="50">
        <v>1.6239595787394701E-2</v>
      </c>
      <c r="N1105" s="21"/>
      <c r="R1105" s="21"/>
    </row>
    <row r="1106" spans="1:18">
      <c r="A1106" s="7" t="s">
        <v>179</v>
      </c>
      <c r="B1106" t="s">
        <v>24</v>
      </c>
      <c r="C1106" t="s">
        <v>22</v>
      </c>
      <c r="D1106" t="s">
        <v>23</v>
      </c>
      <c r="E1106" s="1">
        <v>12.1742560942567</v>
      </c>
      <c r="F1106" s="1">
        <v>0.52263602293479405</v>
      </c>
      <c r="G1106" s="1">
        <v>1.30013546344251</v>
      </c>
      <c r="H1106" s="1">
        <v>4.7533230975489303E-2</v>
      </c>
      <c r="I1106" s="1">
        <v>13.474391557699199</v>
      </c>
      <c r="J1106" s="50">
        <v>0.57016925391028295</v>
      </c>
      <c r="N1106" s="21"/>
      <c r="R1106" s="21"/>
    </row>
    <row r="1107" spans="1:18">
      <c r="A1107" s="7" t="s">
        <v>180</v>
      </c>
      <c r="B1107" t="s">
        <v>24</v>
      </c>
      <c r="C1107" t="s">
        <v>2</v>
      </c>
      <c r="D1107" t="s">
        <v>3</v>
      </c>
      <c r="E1107" s="1">
        <v>0.114668955861971</v>
      </c>
      <c r="F1107" s="1">
        <v>0.128192485984951</v>
      </c>
      <c r="G1107" s="1">
        <v>0.28374770448695402</v>
      </c>
      <c r="H1107" s="1">
        <v>0.47110588379842</v>
      </c>
      <c r="I1107" s="1">
        <v>0.39841666034892498</v>
      </c>
      <c r="J1107" s="50">
        <v>0.59929836978337003</v>
      </c>
      <c r="N1107" s="21"/>
      <c r="R1107" s="21"/>
    </row>
    <row r="1108" spans="1:18">
      <c r="A1108" s="7" t="s">
        <v>180</v>
      </c>
      <c r="B1108" t="s">
        <v>24</v>
      </c>
      <c r="C1108" t="s">
        <v>4</v>
      </c>
      <c r="D1108" t="s">
        <v>5</v>
      </c>
      <c r="E1108" s="1">
        <v>5.8043347655214999E-3</v>
      </c>
      <c r="F1108" s="1">
        <v>0.191128704893993</v>
      </c>
      <c r="G1108" s="1">
        <v>1.26520990345398E-6</v>
      </c>
      <c r="H1108" s="1">
        <v>1.0905773732471801E-6</v>
      </c>
      <c r="I1108" s="1">
        <v>5.8055999754249498E-3</v>
      </c>
      <c r="J1108" s="50">
        <v>0.19112979547136599</v>
      </c>
      <c r="N1108" s="21"/>
      <c r="R1108" s="21"/>
    </row>
    <row r="1109" spans="1:18">
      <c r="A1109" s="7" t="s">
        <v>180</v>
      </c>
      <c r="B1109" t="s">
        <v>24</v>
      </c>
      <c r="C1109" t="s">
        <v>6</v>
      </c>
      <c r="D1109" t="s">
        <v>7</v>
      </c>
      <c r="E1109" s="1">
        <v>5.1213065169675798E-3</v>
      </c>
      <c r="F1109" s="1">
        <v>1.0980588813041901E-2</v>
      </c>
      <c r="G1109" s="1">
        <v>2.56946192871809</v>
      </c>
      <c r="H1109" s="1">
        <v>5.6988045827436897</v>
      </c>
      <c r="I1109" s="1">
        <v>2.5745832352350599</v>
      </c>
      <c r="J1109" s="50">
        <v>5.7097851715567298</v>
      </c>
      <c r="N1109" s="21"/>
      <c r="R1109" s="21"/>
    </row>
    <row r="1110" spans="1:18">
      <c r="A1110" s="7" t="s">
        <v>180</v>
      </c>
      <c r="B1110" t="s">
        <v>24</v>
      </c>
      <c r="C1110" t="s">
        <v>8</v>
      </c>
      <c r="D1110" t="s">
        <v>9</v>
      </c>
      <c r="E1110" s="1">
        <v>0.51051498127380301</v>
      </c>
      <c r="F1110" s="1">
        <v>0.187927479673522</v>
      </c>
      <c r="G1110" s="1">
        <v>0.99884498337174099</v>
      </c>
      <c r="H1110" s="1">
        <v>0.46196050761025897</v>
      </c>
      <c r="I1110" s="1">
        <v>1.50935996464554</v>
      </c>
      <c r="J1110" s="50">
        <v>0.64988798728378205</v>
      </c>
      <c r="N1110" s="21"/>
      <c r="R1110" s="21"/>
    </row>
    <row r="1111" spans="1:18">
      <c r="A1111" s="7" t="s">
        <v>180</v>
      </c>
      <c r="B1111" t="s">
        <v>24</v>
      </c>
      <c r="C1111" t="s">
        <v>10</v>
      </c>
      <c r="D1111" t="s">
        <v>11</v>
      </c>
      <c r="E1111" s="1">
        <v>8.4350887154708301E-2</v>
      </c>
      <c r="F1111" s="1">
        <v>6.8568500099455504E-2</v>
      </c>
      <c r="G1111" s="1">
        <v>0.335517645286802</v>
      </c>
      <c r="H1111" s="1">
        <v>0.24714869824287</v>
      </c>
      <c r="I1111" s="1">
        <v>0.41986853244151101</v>
      </c>
      <c r="J1111" s="50">
        <v>0.31571719834232498</v>
      </c>
      <c r="N1111" s="21"/>
      <c r="R1111" s="21"/>
    </row>
    <row r="1112" spans="1:18">
      <c r="A1112" s="7" t="s">
        <v>180</v>
      </c>
      <c r="B1112" t="s">
        <v>24</v>
      </c>
      <c r="C1112" t="s">
        <v>12</v>
      </c>
      <c r="D1112" t="s">
        <v>13</v>
      </c>
      <c r="E1112" s="1">
        <v>1.38826344444551</v>
      </c>
      <c r="F1112" s="1">
        <v>0.21665672804194999</v>
      </c>
      <c r="G1112" s="1">
        <v>0.26050829515167201</v>
      </c>
      <c r="H1112" s="1">
        <v>4.6952628328777099E-2</v>
      </c>
      <c r="I1112" s="1">
        <v>1.6487717395971899</v>
      </c>
      <c r="J1112" s="50">
        <v>0.26360935637072702</v>
      </c>
      <c r="N1112" s="21"/>
      <c r="R1112" s="21"/>
    </row>
    <row r="1113" spans="1:18">
      <c r="A1113" s="7" t="s">
        <v>180</v>
      </c>
      <c r="B1113" t="s">
        <v>24</v>
      </c>
      <c r="C1113" t="s">
        <v>14</v>
      </c>
      <c r="D1113" t="s">
        <v>15</v>
      </c>
      <c r="E1113" s="1">
        <v>6.8581276284582396E-2</v>
      </c>
      <c r="F1113" s="1">
        <v>7.2032464958388998E-2</v>
      </c>
      <c r="G1113" s="1">
        <v>1.7376364533291599</v>
      </c>
      <c r="H1113" s="1">
        <v>0.999315544934539</v>
      </c>
      <c r="I1113" s="1">
        <v>1.8062177296137401</v>
      </c>
      <c r="J1113" s="50">
        <v>1.07134800989293</v>
      </c>
      <c r="N1113" s="21"/>
      <c r="R1113" s="21"/>
    </row>
    <row r="1114" spans="1:18">
      <c r="A1114" s="7" t="s">
        <v>180</v>
      </c>
      <c r="B1114" t="s">
        <v>24</v>
      </c>
      <c r="C1114" t="s">
        <v>16</v>
      </c>
      <c r="D1114" t="s">
        <v>17</v>
      </c>
      <c r="E1114" s="1">
        <v>2.1282774830491098</v>
      </c>
      <c r="F1114" s="1">
        <v>0.27817083213695598</v>
      </c>
      <c r="G1114" s="1">
        <v>0.75947883069706701</v>
      </c>
      <c r="H1114" s="1">
        <v>0.111047326658593</v>
      </c>
      <c r="I1114" s="1">
        <v>2.8877563137461801</v>
      </c>
      <c r="J1114" s="50">
        <v>0.389218158795549</v>
      </c>
      <c r="N1114" s="21"/>
      <c r="R1114" s="21"/>
    </row>
    <row r="1115" spans="1:18">
      <c r="A1115" s="7" t="s">
        <v>180</v>
      </c>
      <c r="B1115" t="s">
        <v>24</v>
      </c>
      <c r="C1115" t="s">
        <v>18</v>
      </c>
      <c r="D1115" t="s">
        <v>19</v>
      </c>
      <c r="E1115" s="1">
        <v>8.4239315674887791</v>
      </c>
      <c r="F1115" s="1">
        <v>0.51810286731879895</v>
      </c>
      <c r="G1115" s="1">
        <v>3.64674931838959</v>
      </c>
      <c r="H1115" s="1">
        <v>0.58483743119076104</v>
      </c>
      <c r="I1115" s="1">
        <v>12.070680885878399</v>
      </c>
      <c r="J1115" s="50">
        <v>1.10294029850956</v>
      </c>
      <c r="N1115" s="21"/>
      <c r="R1115" s="21"/>
    </row>
    <row r="1116" spans="1:18">
      <c r="A1116" s="7" t="s">
        <v>180</v>
      </c>
      <c r="B1116" t="s">
        <v>24</v>
      </c>
      <c r="C1116" t="s">
        <v>20</v>
      </c>
      <c r="D1116" t="s">
        <v>21</v>
      </c>
      <c r="E1116" s="1">
        <v>5.42491093054588</v>
      </c>
      <c r="F1116" s="1">
        <v>0.859374428858803</v>
      </c>
      <c r="G1116" s="1">
        <v>2.8971252797800302</v>
      </c>
      <c r="H1116" s="1">
        <v>0.58426588800454204</v>
      </c>
      <c r="I1116" s="1">
        <v>8.3220362103259102</v>
      </c>
      <c r="J1116" s="50">
        <v>1.44364031686335</v>
      </c>
      <c r="N1116" s="21"/>
      <c r="R1116" s="21"/>
    </row>
    <row r="1117" spans="1:18">
      <c r="A1117" s="7" t="s">
        <v>180</v>
      </c>
      <c r="B1117" t="s">
        <v>24</v>
      </c>
      <c r="C1117" t="s">
        <v>25</v>
      </c>
      <c r="D1117" t="s">
        <v>26</v>
      </c>
      <c r="E1117" s="1">
        <v>9.1973396546099798E-4</v>
      </c>
      <c r="F1117" s="1">
        <v>6.6488401400468397E-5</v>
      </c>
      <c r="G1117" s="1">
        <v>8.5008862916227997E-3</v>
      </c>
      <c r="H1117" s="1">
        <v>3.6948806047356602E-3</v>
      </c>
      <c r="I1117" s="1">
        <v>9.4206202570837998E-3</v>
      </c>
      <c r="J1117" s="50">
        <v>3.7613690061361299E-3</v>
      </c>
      <c r="N1117" s="21"/>
      <c r="R1117" s="21"/>
    </row>
    <row r="1118" spans="1:18">
      <c r="A1118" s="7" t="s">
        <v>180</v>
      </c>
      <c r="B1118" t="s">
        <v>24</v>
      </c>
      <c r="C1118" t="s">
        <v>22</v>
      </c>
      <c r="D1118" t="s">
        <v>23</v>
      </c>
      <c r="E1118" s="1">
        <v>1.7943599880841099</v>
      </c>
      <c r="F1118" s="1">
        <v>7.7326149360440896E-2</v>
      </c>
      <c r="G1118" s="1">
        <v>3.9999182726992502E-2</v>
      </c>
      <c r="H1118" s="1">
        <v>1.43709089049331E-3</v>
      </c>
      <c r="I1118" s="1">
        <v>1.8343591708111</v>
      </c>
      <c r="J1118" s="50">
        <v>7.8763240250934202E-2</v>
      </c>
      <c r="N1118" s="21"/>
      <c r="R1118" s="21"/>
    </row>
    <row r="1119" spans="1:18">
      <c r="A1119" s="7" t="s">
        <v>86</v>
      </c>
      <c r="B1119" t="s">
        <v>24</v>
      </c>
      <c r="C1119" t="s">
        <v>2</v>
      </c>
      <c r="D1119" t="s">
        <v>3</v>
      </c>
      <c r="E1119" s="1">
        <v>0.189467290977788</v>
      </c>
      <c r="F1119" s="1">
        <v>0.22540774290409801</v>
      </c>
      <c r="G1119" s="1">
        <v>5.3244152078923801E-2</v>
      </c>
      <c r="H1119" s="1">
        <v>4.5982581249408801E-2</v>
      </c>
      <c r="I1119" s="1">
        <v>0.242711443056712</v>
      </c>
      <c r="J1119" s="50">
        <v>0.271390324153507</v>
      </c>
      <c r="N1119" s="21"/>
      <c r="R1119" s="21"/>
    </row>
    <row r="1120" spans="1:18">
      <c r="A1120" s="7" t="s">
        <v>86</v>
      </c>
      <c r="B1120" t="s">
        <v>24</v>
      </c>
      <c r="C1120" t="s">
        <v>4</v>
      </c>
      <c r="D1120" t="s">
        <v>5</v>
      </c>
      <c r="E1120" s="1">
        <v>7.1289630339778701E-4</v>
      </c>
      <c r="F1120" s="1">
        <v>4.7948310128262998E-2</v>
      </c>
      <c r="G1120" s="1">
        <v>0.90687321520304798</v>
      </c>
      <c r="H1120" s="1">
        <v>16.993772269996501</v>
      </c>
      <c r="I1120" s="1">
        <v>0.90758611150644597</v>
      </c>
      <c r="J1120" s="50">
        <v>17.0417205801247</v>
      </c>
      <c r="N1120" s="21"/>
      <c r="R1120" s="21"/>
    </row>
    <row r="1121" spans="1:18">
      <c r="A1121" s="7" t="s">
        <v>86</v>
      </c>
      <c r="B1121" t="s">
        <v>24</v>
      </c>
      <c r="C1121" t="s">
        <v>6</v>
      </c>
      <c r="D1121" t="s">
        <v>7</v>
      </c>
      <c r="E1121" s="1">
        <v>3.4222001114431899E-4</v>
      </c>
      <c r="F1121" s="1">
        <v>7.4665368856365803E-4</v>
      </c>
      <c r="G1121" s="1">
        <v>4.3483585363608499E-3</v>
      </c>
      <c r="H1121" s="1">
        <v>9.6329928700755307E-3</v>
      </c>
      <c r="I1121" s="1">
        <v>4.6905785475051696E-3</v>
      </c>
      <c r="J1121" s="50">
        <v>1.03796465586392E-2</v>
      </c>
      <c r="N1121" s="21"/>
      <c r="R1121" s="21"/>
    </row>
    <row r="1122" spans="1:18">
      <c r="A1122" s="7" t="s">
        <v>86</v>
      </c>
      <c r="B1122" t="s">
        <v>24</v>
      </c>
      <c r="C1122" t="s">
        <v>8</v>
      </c>
      <c r="D1122" t="s">
        <v>9</v>
      </c>
      <c r="E1122" s="1">
        <v>0.38987031284456303</v>
      </c>
      <c r="F1122" s="1">
        <v>0.14360960521767699</v>
      </c>
      <c r="G1122" s="1">
        <v>0.42277977440726699</v>
      </c>
      <c r="H1122" s="1">
        <v>0.17735948665089701</v>
      </c>
      <c r="I1122" s="1">
        <v>0.81265008725182997</v>
      </c>
      <c r="J1122" s="50">
        <v>0.32096909186857397</v>
      </c>
      <c r="N1122" s="21"/>
      <c r="R1122" s="21"/>
    </row>
    <row r="1123" spans="1:18">
      <c r="A1123" s="7" t="s">
        <v>86</v>
      </c>
      <c r="B1123" t="s">
        <v>24</v>
      </c>
      <c r="C1123" t="s">
        <v>10</v>
      </c>
      <c r="D1123" t="s">
        <v>11</v>
      </c>
      <c r="E1123" s="1">
        <v>9.2773810454264194E-2</v>
      </c>
      <c r="F1123" s="1">
        <v>5.5963543597800799E-2</v>
      </c>
      <c r="G1123" s="1">
        <v>6.69055873372493E-2</v>
      </c>
      <c r="H1123" s="1">
        <v>4.1639264039557103E-2</v>
      </c>
      <c r="I1123" s="1">
        <v>0.15967939779151299</v>
      </c>
      <c r="J1123" s="50">
        <v>9.7602807637357999E-2</v>
      </c>
      <c r="N1123" s="21"/>
      <c r="R1123" s="21"/>
    </row>
    <row r="1124" spans="1:18">
      <c r="A1124" s="7" t="s">
        <v>86</v>
      </c>
      <c r="B1124" t="s">
        <v>24</v>
      </c>
      <c r="C1124" t="s">
        <v>12</v>
      </c>
      <c r="D1124" t="s">
        <v>13</v>
      </c>
      <c r="E1124" s="1">
        <v>0.97653326158561005</v>
      </c>
      <c r="F1124" s="1">
        <v>0.15028671085190701</v>
      </c>
      <c r="G1124" s="1">
        <v>7.6334452179217901E-2</v>
      </c>
      <c r="H1124" s="1">
        <v>1.30357598101759E-2</v>
      </c>
      <c r="I1124" s="1">
        <v>1.0528677137648299</v>
      </c>
      <c r="J1124" s="50">
        <v>0.163322470662083</v>
      </c>
      <c r="N1124" s="21"/>
      <c r="R1124" s="21"/>
    </row>
    <row r="1125" spans="1:18">
      <c r="A1125" s="7" t="s">
        <v>86</v>
      </c>
      <c r="B1125" t="s">
        <v>24</v>
      </c>
      <c r="C1125" t="s">
        <v>14</v>
      </c>
      <c r="D1125" t="s">
        <v>15</v>
      </c>
      <c r="E1125" s="1">
        <v>5.5120774091344499E-2</v>
      </c>
      <c r="F1125" s="1">
        <v>5.8099251678295397E-2</v>
      </c>
      <c r="G1125" s="1">
        <v>0.124279846504983</v>
      </c>
      <c r="H1125" s="1">
        <v>7.0500341936480096E-2</v>
      </c>
      <c r="I1125" s="1">
        <v>0.179400620596328</v>
      </c>
      <c r="J1125" s="50">
        <v>0.12859959361477499</v>
      </c>
      <c r="N1125" s="21"/>
      <c r="R1125" s="21"/>
    </row>
    <row r="1126" spans="1:18">
      <c r="A1126" s="7" t="s">
        <v>86</v>
      </c>
      <c r="B1126" t="s">
        <v>24</v>
      </c>
      <c r="C1126" t="s">
        <v>16</v>
      </c>
      <c r="D1126" t="s">
        <v>17</v>
      </c>
      <c r="E1126" s="1">
        <v>2.8590381778891398</v>
      </c>
      <c r="F1126" s="1">
        <v>0.37718162123788201</v>
      </c>
      <c r="G1126" s="1">
        <v>0.71254654647322102</v>
      </c>
      <c r="H1126" s="1">
        <v>0.13252252499421399</v>
      </c>
      <c r="I1126" s="1">
        <v>3.57158472436236</v>
      </c>
      <c r="J1126" s="50">
        <v>0.50970414623209603</v>
      </c>
      <c r="N1126" s="21"/>
      <c r="R1126" s="21"/>
    </row>
    <row r="1127" spans="1:18">
      <c r="A1127" s="7" t="s">
        <v>86</v>
      </c>
      <c r="B1127" t="s">
        <v>24</v>
      </c>
      <c r="C1127" t="s">
        <v>18</v>
      </c>
      <c r="D1127" t="s">
        <v>19</v>
      </c>
      <c r="E1127" s="1">
        <v>12.8351317015872</v>
      </c>
      <c r="F1127" s="1">
        <v>0.79832078331373402</v>
      </c>
      <c r="G1127" s="1">
        <v>4.05574877568439</v>
      </c>
      <c r="H1127" s="1">
        <v>0.67877063425759998</v>
      </c>
      <c r="I1127" s="1">
        <v>16.890880477271601</v>
      </c>
      <c r="J1127" s="50">
        <v>1.4770914175713299</v>
      </c>
      <c r="N1127" s="21"/>
      <c r="R1127" s="21"/>
    </row>
    <row r="1128" spans="1:18">
      <c r="A1128" s="7" t="s">
        <v>86</v>
      </c>
      <c r="B1128" t="s">
        <v>24</v>
      </c>
      <c r="C1128" t="s">
        <v>20</v>
      </c>
      <c r="D1128" t="s">
        <v>21</v>
      </c>
      <c r="E1128" s="1">
        <v>0.78674454380574199</v>
      </c>
      <c r="F1128" s="1">
        <v>0.126442679004245</v>
      </c>
      <c r="G1128" s="1">
        <v>2.41203847466126E-2</v>
      </c>
      <c r="H1128" s="1">
        <v>4.8871236529824599E-3</v>
      </c>
      <c r="I1128" s="1">
        <v>0.81086492855235504</v>
      </c>
      <c r="J1128" s="50">
        <v>0.13132980265722699</v>
      </c>
      <c r="N1128" s="21"/>
      <c r="R1128" s="21"/>
    </row>
    <row r="1129" spans="1:18">
      <c r="A1129" s="7" t="s">
        <v>86</v>
      </c>
      <c r="B1129" t="s">
        <v>24</v>
      </c>
      <c r="C1129" t="s">
        <v>25</v>
      </c>
      <c r="D1129" t="s">
        <v>26</v>
      </c>
      <c r="E1129" s="1">
        <v>8.7776222942226399E-3</v>
      </c>
      <c r="F1129" s="1">
        <v>5.7010940947095298E-4</v>
      </c>
      <c r="G1129" s="1">
        <v>8.2066275172600803E-2</v>
      </c>
      <c r="H1129" s="1">
        <v>3.06688905826519E-2</v>
      </c>
      <c r="I1129" s="1">
        <v>9.0843897466823406E-2</v>
      </c>
      <c r="J1129" s="50">
        <v>3.1238999992122801E-2</v>
      </c>
      <c r="N1129" s="21"/>
      <c r="R1129" s="21"/>
    </row>
    <row r="1130" spans="1:18">
      <c r="A1130" s="7" t="s">
        <v>86</v>
      </c>
      <c r="B1130" t="s">
        <v>24</v>
      </c>
      <c r="C1130" t="s">
        <v>22</v>
      </c>
      <c r="D1130" t="s">
        <v>23</v>
      </c>
      <c r="E1130" s="1">
        <v>5.8104404767054003</v>
      </c>
      <c r="F1130" s="1">
        <v>0.25881824973636303</v>
      </c>
      <c r="G1130" s="1">
        <v>0.60557280383116596</v>
      </c>
      <c r="H1130" s="1">
        <v>2.35067589040024E-2</v>
      </c>
      <c r="I1130" s="1">
        <v>6.4160132805365704</v>
      </c>
      <c r="J1130" s="50">
        <v>0.28232500864036503</v>
      </c>
      <c r="N1130" s="21"/>
      <c r="R1130" s="21"/>
    </row>
    <row r="1131" spans="1:18">
      <c r="A1131" s="7" t="s">
        <v>181</v>
      </c>
      <c r="B1131" t="s">
        <v>24</v>
      </c>
      <c r="C1131" t="s">
        <v>2</v>
      </c>
      <c r="D1131" t="s">
        <v>3</v>
      </c>
      <c r="E1131" s="1">
        <v>0.23132518351888601</v>
      </c>
      <c r="F1131" s="1">
        <v>0.26610801958678798</v>
      </c>
      <c r="G1131" s="1">
        <v>0.18412662275689701</v>
      </c>
      <c r="H1131" s="1">
        <v>0.16448520316565901</v>
      </c>
      <c r="I1131" s="1">
        <v>0.41545180627578299</v>
      </c>
      <c r="J1131" s="50">
        <v>0.43059322275244599</v>
      </c>
      <c r="N1131" s="21"/>
      <c r="R1131" s="21"/>
    </row>
    <row r="1132" spans="1:18">
      <c r="A1132" s="7" t="s">
        <v>181</v>
      </c>
      <c r="B1132" t="s">
        <v>24</v>
      </c>
      <c r="C1132" t="s">
        <v>4</v>
      </c>
      <c r="D1132" t="s">
        <v>5</v>
      </c>
      <c r="E1132" s="1">
        <v>2.4798600997832398E-3</v>
      </c>
      <c r="F1132" s="1">
        <v>0.13076417269498999</v>
      </c>
      <c r="G1132" s="1">
        <v>3.3335413990325902E-3</v>
      </c>
      <c r="H1132" s="1">
        <v>1.84201553936666E-2</v>
      </c>
      <c r="I1132" s="1">
        <v>5.8134014988158299E-3</v>
      </c>
      <c r="J1132" s="50">
        <v>0.149184328088657</v>
      </c>
      <c r="N1132" s="21"/>
      <c r="R1132" s="21"/>
    </row>
    <row r="1133" spans="1:18">
      <c r="A1133" s="7" t="s">
        <v>181</v>
      </c>
      <c r="B1133" t="s">
        <v>24</v>
      </c>
      <c r="C1133" t="s">
        <v>6</v>
      </c>
      <c r="D1133" t="s">
        <v>7</v>
      </c>
      <c r="E1133" s="1">
        <v>5.9892972784598699E-3</v>
      </c>
      <c r="F1133" s="1">
        <v>1.2839435722213599E-2</v>
      </c>
      <c r="G1133" s="1">
        <v>3.8695585122137102</v>
      </c>
      <c r="H1133" s="1">
        <v>8.57586185345939</v>
      </c>
      <c r="I1133" s="1">
        <v>3.8755478094921698</v>
      </c>
      <c r="J1133" s="50">
        <v>8.5887012891815999</v>
      </c>
      <c r="N1133" s="21"/>
      <c r="R1133" s="21"/>
    </row>
    <row r="1134" spans="1:18">
      <c r="A1134" s="7" t="s">
        <v>181</v>
      </c>
      <c r="B1134" t="s">
        <v>24</v>
      </c>
      <c r="C1134" t="s">
        <v>8</v>
      </c>
      <c r="D1134" t="s">
        <v>9</v>
      </c>
      <c r="E1134" s="1">
        <v>0.68128053487543105</v>
      </c>
      <c r="F1134" s="1">
        <v>0.25116306588941301</v>
      </c>
      <c r="G1134" s="1">
        <v>1.6395611716681899</v>
      </c>
      <c r="H1134" s="1">
        <v>0.72714216412267096</v>
      </c>
      <c r="I1134" s="1">
        <v>2.3208417065436202</v>
      </c>
      <c r="J1134" s="50">
        <v>0.97830523001208303</v>
      </c>
      <c r="N1134" s="21"/>
      <c r="R1134" s="21"/>
    </row>
    <row r="1135" spans="1:18">
      <c r="A1135" s="7" t="s">
        <v>181</v>
      </c>
      <c r="B1135" t="s">
        <v>24</v>
      </c>
      <c r="C1135" t="s">
        <v>10</v>
      </c>
      <c r="D1135" t="s">
        <v>11</v>
      </c>
      <c r="E1135" s="1">
        <v>0.13039286965894001</v>
      </c>
      <c r="F1135" s="1">
        <v>9.4325195782181903E-2</v>
      </c>
      <c r="G1135" s="1">
        <v>0.17983932103334699</v>
      </c>
      <c r="H1135" s="1">
        <v>0.27157815390599899</v>
      </c>
      <c r="I1135" s="1">
        <v>0.31023219069228702</v>
      </c>
      <c r="J1135" s="50">
        <v>0.365903349688181</v>
      </c>
      <c r="N1135" s="21"/>
      <c r="R1135" s="21"/>
    </row>
    <row r="1136" spans="1:18">
      <c r="A1136" s="7" t="s">
        <v>181</v>
      </c>
      <c r="B1136" t="s">
        <v>24</v>
      </c>
      <c r="C1136" t="s">
        <v>12</v>
      </c>
      <c r="D1136" t="s">
        <v>13</v>
      </c>
      <c r="E1136" s="1">
        <v>1.2462153429474301</v>
      </c>
      <c r="F1136" s="1">
        <v>0.19044366447600999</v>
      </c>
      <c r="G1136" s="1">
        <v>9.8329685842204195E-2</v>
      </c>
      <c r="H1136" s="1">
        <v>1.7216293108010299E-2</v>
      </c>
      <c r="I1136" s="1">
        <v>1.3445450287896401</v>
      </c>
      <c r="J1136" s="50">
        <v>0.20765995758402001</v>
      </c>
      <c r="N1136" s="21"/>
      <c r="R1136" s="21"/>
    </row>
    <row r="1137" spans="1:18">
      <c r="A1137" s="7" t="s">
        <v>181</v>
      </c>
      <c r="B1137" t="s">
        <v>24</v>
      </c>
      <c r="C1137" t="s">
        <v>14</v>
      </c>
      <c r="D1137" t="s">
        <v>15</v>
      </c>
      <c r="E1137" s="1">
        <v>0.101792009143631</v>
      </c>
      <c r="F1137" s="1">
        <v>0.10670352029789699</v>
      </c>
      <c r="G1137" s="1">
        <v>0.857461380759449</v>
      </c>
      <c r="H1137" s="1">
        <v>0.49299179739625898</v>
      </c>
      <c r="I1137" s="1">
        <v>0.95925338990307996</v>
      </c>
      <c r="J1137" s="50">
        <v>0.59969531769415596</v>
      </c>
      <c r="N1137" s="21"/>
      <c r="R1137" s="21"/>
    </row>
    <row r="1138" spans="1:18">
      <c r="A1138" s="7" t="s">
        <v>181</v>
      </c>
      <c r="B1138" t="s">
        <v>24</v>
      </c>
      <c r="C1138" t="s">
        <v>16</v>
      </c>
      <c r="D1138" t="s">
        <v>17</v>
      </c>
      <c r="E1138" s="1">
        <v>6.70138787669383</v>
      </c>
      <c r="F1138" s="1">
        <v>0.902014113659246</v>
      </c>
      <c r="G1138" s="1">
        <v>5.4403919820366902</v>
      </c>
      <c r="H1138" s="1">
        <v>0.74148857588762296</v>
      </c>
      <c r="I1138" s="1">
        <v>12.1417798587305</v>
      </c>
      <c r="J1138" s="50">
        <v>1.6435026895468701</v>
      </c>
      <c r="N1138" s="21"/>
      <c r="R1138" s="21"/>
    </row>
    <row r="1139" spans="1:18">
      <c r="A1139" s="7" t="s">
        <v>181</v>
      </c>
      <c r="B1139" t="s">
        <v>24</v>
      </c>
      <c r="C1139" t="s">
        <v>18</v>
      </c>
      <c r="D1139" t="s">
        <v>19</v>
      </c>
      <c r="E1139" s="1">
        <v>17.748257815433998</v>
      </c>
      <c r="F1139" s="1">
        <v>1.0939127093779899</v>
      </c>
      <c r="G1139" s="1">
        <v>2.6317326234271099</v>
      </c>
      <c r="H1139" s="1">
        <v>0.42425696986384698</v>
      </c>
      <c r="I1139" s="1">
        <v>20.3799904388611</v>
      </c>
      <c r="J1139" s="50">
        <v>1.51816967924184</v>
      </c>
      <c r="N1139" s="21"/>
      <c r="R1139" s="21"/>
    </row>
    <row r="1140" spans="1:18">
      <c r="A1140" s="7" t="s">
        <v>181</v>
      </c>
      <c r="B1140" t="s">
        <v>24</v>
      </c>
      <c r="C1140" t="s">
        <v>20</v>
      </c>
      <c r="D1140" t="s">
        <v>21</v>
      </c>
      <c r="E1140" s="1">
        <v>2.2645515676516501</v>
      </c>
      <c r="F1140" s="1">
        <v>0.36144789007501399</v>
      </c>
      <c r="G1140" s="1">
        <v>1.76001261283527</v>
      </c>
      <c r="H1140" s="1">
        <v>0.355514801033116</v>
      </c>
      <c r="I1140" s="1">
        <v>4.0245641804869203</v>
      </c>
      <c r="J1140" s="50">
        <v>0.71696269110813005</v>
      </c>
      <c r="N1140" s="21"/>
      <c r="R1140" s="21"/>
    </row>
    <row r="1141" spans="1:18">
      <c r="A1141" s="7" t="s">
        <v>181</v>
      </c>
      <c r="B1141" t="s">
        <v>24</v>
      </c>
      <c r="C1141" t="s">
        <v>25</v>
      </c>
      <c r="D1141" t="s">
        <v>26</v>
      </c>
      <c r="E1141" s="1">
        <v>2.7761396554522699E-2</v>
      </c>
      <c r="F1141" s="1">
        <v>1.8975123435928901E-3</v>
      </c>
      <c r="G1141" s="1">
        <v>0.25394111114857398</v>
      </c>
      <c r="H1141" s="1">
        <v>0.102336380966878</v>
      </c>
      <c r="I1141" s="1">
        <v>0.28170250770309702</v>
      </c>
      <c r="J1141" s="50">
        <v>0.104233893310471</v>
      </c>
      <c r="N1141" s="21"/>
      <c r="R1141" s="21"/>
    </row>
    <row r="1142" spans="1:18">
      <c r="A1142" s="7" t="s">
        <v>181</v>
      </c>
      <c r="B1142" t="s">
        <v>24</v>
      </c>
      <c r="C1142" t="s">
        <v>22</v>
      </c>
      <c r="D1142" t="s">
        <v>23</v>
      </c>
      <c r="E1142" s="1">
        <v>4.5554541150292804</v>
      </c>
      <c r="F1142" s="1">
        <v>0.198456160777571</v>
      </c>
      <c r="G1142" s="1">
        <v>0.26548674595035399</v>
      </c>
      <c r="H1142" s="1">
        <v>9.8410058584677499E-3</v>
      </c>
      <c r="I1142" s="1">
        <v>4.82094086097963</v>
      </c>
      <c r="J1142" s="50">
        <v>0.20829716663603901</v>
      </c>
      <c r="N1142" s="21"/>
      <c r="R1142" s="21"/>
    </row>
    <row r="1143" spans="1:18">
      <c r="A1143" s="7" t="s">
        <v>182</v>
      </c>
      <c r="B1143" t="s">
        <v>24</v>
      </c>
      <c r="C1143" t="s">
        <v>2</v>
      </c>
      <c r="D1143" t="s">
        <v>3</v>
      </c>
      <c r="E1143" s="1">
        <v>0.28817672865812799</v>
      </c>
      <c r="F1143" s="1">
        <v>0.32183638060105202</v>
      </c>
      <c r="G1143" s="1">
        <v>0.41103438816654297</v>
      </c>
      <c r="H1143" s="1">
        <v>0.28377346097080303</v>
      </c>
      <c r="I1143" s="1">
        <v>0.69921111682466996</v>
      </c>
      <c r="J1143" s="50">
        <v>0.60560984157185405</v>
      </c>
      <c r="N1143" s="21"/>
      <c r="R1143" s="21"/>
    </row>
    <row r="1144" spans="1:18">
      <c r="A1144" s="7" t="s">
        <v>182</v>
      </c>
      <c r="B1144" t="s">
        <v>24</v>
      </c>
      <c r="C1144" t="s">
        <v>4</v>
      </c>
      <c r="D1144" t="s">
        <v>5</v>
      </c>
      <c r="E1144" s="1">
        <v>2.6439466993623201E-3</v>
      </c>
      <c r="F1144" s="1">
        <v>0.130526284362175</v>
      </c>
      <c r="G1144" s="1">
        <v>3.64631076216573E-6</v>
      </c>
      <c r="H1144" s="1">
        <v>5.6093274913892799E-6</v>
      </c>
      <c r="I1144" s="1">
        <v>2.64759301012449E-3</v>
      </c>
      <c r="J1144" s="50">
        <v>0.130531893689666</v>
      </c>
      <c r="N1144" s="21"/>
      <c r="R1144" s="21"/>
    </row>
    <row r="1145" spans="1:18">
      <c r="A1145" s="7" t="s">
        <v>182</v>
      </c>
      <c r="B1145" t="s">
        <v>24</v>
      </c>
      <c r="C1145" t="s">
        <v>6</v>
      </c>
      <c r="D1145" t="s">
        <v>7</v>
      </c>
      <c r="E1145" s="1">
        <v>1.36936244430652E-3</v>
      </c>
      <c r="F1145" s="1">
        <v>2.9376286967344898E-3</v>
      </c>
      <c r="G1145" s="1">
        <v>0.38476735389907302</v>
      </c>
      <c r="H1145" s="1">
        <v>0.74972931713188196</v>
      </c>
      <c r="I1145" s="1">
        <v>0.38613671634337998</v>
      </c>
      <c r="J1145" s="50">
        <v>0.75266694582861604</v>
      </c>
      <c r="N1145" s="21"/>
      <c r="R1145" s="21"/>
    </row>
    <row r="1146" spans="1:18">
      <c r="A1146" s="7" t="s">
        <v>182</v>
      </c>
      <c r="B1146" t="s">
        <v>24</v>
      </c>
      <c r="C1146" t="s">
        <v>8</v>
      </c>
      <c r="D1146" t="s">
        <v>9</v>
      </c>
      <c r="E1146" s="1">
        <v>0.67048165900575796</v>
      </c>
      <c r="F1146" s="1">
        <v>0.24851457128218599</v>
      </c>
      <c r="G1146" s="1">
        <v>0.84688859928443105</v>
      </c>
      <c r="H1146" s="1">
        <v>0.41675415435059698</v>
      </c>
      <c r="I1146" s="1">
        <v>1.51737025829019</v>
      </c>
      <c r="J1146" s="50">
        <v>0.66526872563278205</v>
      </c>
      <c r="N1146" s="21"/>
      <c r="R1146" s="21"/>
    </row>
    <row r="1147" spans="1:18">
      <c r="A1147" s="7" t="s">
        <v>182</v>
      </c>
      <c r="B1147" t="s">
        <v>24</v>
      </c>
      <c r="C1147" t="s">
        <v>10</v>
      </c>
      <c r="D1147" t="s">
        <v>11</v>
      </c>
      <c r="E1147" s="1">
        <v>0.15335743167999999</v>
      </c>
      <c r="F1147" s="1">
        <v>9.7496301176535904E-2</v>
      </c>
      <c r="G1147" s="1">
        <v>0.17659781397159499</v>
      </c>
      <c r="H1147" s="1">
        <v>0.17764667169617401</v>
      </c>
      <c r="I1147" s="1">
        <v>0.32995524565159601</v>
      </c>
      <c r="J1147" s="50">
        <v>0.27514297287271</v>
      </c>
      <c r="N1147" s="21"/>
      <c r="R1147" s="21"/>
    </row>
    <row r="1148" spans="1:18">
      <c r="A1148" s="7" t="s">
        <v>182</v>
      </c>
      <c r="B1148" t="s">
        <v>24</v>
      </c>
      <c r="C1148" t="s">
        <v>12</v>
      </c>
      <c r="D1148" t="s">
        <v>13</v>
      </c>
      <c r="E1148" s="1">
        <v>1.6738643925257799</v>
      </c>
      <c r="F1148" s="1">
        <v>0.25169110902002001</v>
      </c>
      <c r="G1148" s="1">
        <v>0.120557577523699</v>
      </c>
      <c r="H1148" s="1">
        <v>2.1666703354371101E-2</v>
      </c>
      <c r="I1148" s="1">
        <v>1.7944219700494799</v>
      </c>
      <c r="J1148" s="50">
        <v>0.273357812374391</v>
      </c>
      <c r="N1148" s="21"/>
      <c r="R1148" s="21"/>
    </row>
    <row r="1149" spans="1:18">
      <c r="A1149" s="7" t="s">
        <v>182</v>
      </c>
      <c r="B1149" t="s">
        <v>24</v>
      </c>
      <c r="C1149" t="s">
        <v>14</v>
      </c>
      <c r="D1149" t="s">
        <v>15</v>
      </c>
      <c r="E1149" s="1">
        <v>8.5563000660123498E-2</v>
      </c>
      <c r="F1149" s="1">
        <v>9.2224286038477599E-2</v>
      </c>
      <c r="G1149" s="1">
        <v>0.118662813540093</v>
      </c>
      <c r="H1149" s="1">
        <v>6.7599232309915394E-2</v>
      </c>
      <c r="I1149" s="1">
        <v>0.20422581420021699</v>
      </c>
      <c r="J1149" s="50">
        <v>0.15982351834839301</v>
      </c>
      <c r="N1149" s="21"/>
      <c r="R1149" s="21"/>
    </row>
    <row r="1150" spans="1:18">
      <c r="A1150" s="7" t="s">
        <v>182</v>
      </c>
      <c r="B1150" t="s">
        <v>24</v>
      </c>
      <c r="C1150" t="s">
        <v>16</v>
      </c>
      <c r="D1150" t="s">
        <v>17</v>
      </c>
      <c r="E1150" s="1">
        <v>7.7928444003702699</v>
      </c>
      <c r="F1150" s="1">
        <v>0.87470807989005706</v>
      </c>
      <c r="G1150" s="1">
        <v>1.18608383977272</v>
      </c>
      <c r="H1150" s="1">
        <v>0.13485264707366401</v>
      </c>
      <c r="I1150" s="1">
        <v>8.9789282401429897</v>
      </c>
      <c r="J1150" s="50">
        <v>1.0095607269637199</v>
      </c>
      <c r="N1150" s="21"/>
      <c r="R1150" s="21"/>
    </row>
    <row r="1151" spans="1:18">
      <c r="A1151" s="7" t="s">
        <v>182</v>
      </c>
      <c r="B1151" t="s">
        <v>24</v>
      </c>
      <c r="C1151" t="s">
        <v>18</v>
      </c>
      <c r="D1151" t="s">
        <v>19</v>
      </c>
      <c r="E1151" s="1">
        <v>16.6847570304272</v>
      </c>
      <c r="F1151" s="1">
        <v>1.0338887933412599</v>
      </c>
      <c r="G1151" s="1">
        <v>0.97876755806798399</v>
      </c>
      <c r="H1151" s="1">
        <v>0.15667600907021401</v>
      </c>
      <c r="I1151" s="1">
        <v>17.6635245884952</v>
      </c>
      <c r="J1151" s="50">
        <v>1.1905648024114699</v>
      </c>
      <c r="N1151" s="21"/>
      <c r="R1151" s="21"/>
    </row>
    <row r="1152" spans="1:18">
      <c r="A1152" s="7" t="s">
        <v>182</v>
      </c>
      <c r="B1152" t="s">
        <v>24</v>
      </c>
      <c r="C1152" t="s">
        <v>20</v>
      </c>
      <c r="D1152" t="s">
        <v>21</v>
      </c>
      <c r="E1152" s="1">
        <v>1.4979222775147101</v>
      </c>
      <c r="F1152" s="1">
        <v>0.23654331817010499</v>
      </c>
      <c r="G1152" s="1">
        <v>0.23106695580228701</v>
      </c>
      <c r="H1152" s="1">
        <v>4.6553900499722599E-2</v>
      </c>
      <c r="I1152" s="1">
        <v>1.7289892333170001</v>
      </c>
      <c r="J1152" s="50">
        <v>0.28309721866982801</v>
      </c>
      <c r="N1152" s="21"/>
      <c r="R1152" s="21"/>
    </row>
    <row r="1153" spans="1:18">
      <c r="A1153" s="7" t="s">
        <v>182</v>
      </c>
      <c r="B1153" t="s">
        <v>24</v>
      </c>
      <c r="C1153" t="s">
        <v>25</v>
      </c>
      <c r="D1153" t="s">
        <v>26</v>
      </c>
      <c r="E1153" s="1">
        <v>2.5323015560462299E-2</v>
      </c>
      <c r="F1153" s="1">
        <v>1.9241775246828701E-3</v>
      </c>
      <c r="G1153" s="1">
        <v>6.2742695794401296E-2</v>
      </c>
      <c r="H1153" s="1">
        <v>1.14920267054846E-2</v>
      </c>
      <c r="I1153" s="1">
        <v>8.8065711354863602E-2</v>
      </c>
      <c r="J1153" s="50">
        <v>1.34162042301674E-2</v>
      </c>
      <c r="N1153" s="21"/>
      <c r="R1153" s="21"/>
    </row>
    <row r="1154" spans="1:18">
      <c r="A1154" s="7" t="s">
        <v>182</v>
      </c>
      <c r="B1154" t="s">
        <v>24</v>
      </c>
      <c r="C1154" t="s">
        <v>22</v>
      </c>
      <c r="D1154" t="s">
        <v>23</v>
      </c>
      <c r="E1154" s="1">
        <v>8.0310301830248907</v>
      </c>
      <c r="F1154" s="1">
        <v>0.34354788106478001</v>
      </c>
      <c r="G1154" s="1">
        <v>0.16107625705758799</v>
      </c>
      <c r="H1154" s="1">
        <v>5.7682385451000599E-3</v>
      </c>
      <c r="I1154" s="1">
        <v>8.1921064400824797</v>
      </c>
      <c r="J1154" s="50">
        <v>0.34931611960988002</v>
      </c>
      <c r="N1154" s="21"/>
      <c r="R1154" s="21"/>
    </row>
    <row r="1155" spans="1:18">
      <c r="A1155" s="7" t="s">
        <v>183</v>
      </c>
      <c r="B1155" t="s">
        <v>24</v>
      </c>
      <c r="C1155" t="s">
        <v>2</v>
      </c>
      <c r="D1155" t="s">
        <v>3</v>
      </c>
      <c r="E1155" s="1">
        <v>1.0762048884469</v>
      </c>
      <c r="F1155" s="1">
        <v>1.2817994157020101</v>
      </c>
      <c r="G1155" s="1">
        <v>0.237116913139122</v>
      </c>
      <c r="H1155" s="1">
        <v>0.252496282873514</v>
      </c>
      <c r="I1155" s="1">
        <v>1.31332180158602</v>
      </c>
      <c r="J1155" s="50">
        <v>1.5342956985755201</v>
      </c>
      <c r="N1155" s="21"/>
      <c r="R1155" s="21"/>
    </row>
    <row r="1156" spans="1:18">
      <c r="A1156" s="7" t="s">
        <v>183</v>
      </c>
      <c r="B1156" t="s">
        <v>24</v>
      </c>
      <c r="C1156" t="s">
        <v>4</v>
      </c>
      <c r="D1156" t="s">
        <v>5</v>
      </c>
      <c r="E1156" s="1">
        <v>1.05573507482475E-2</v>
      </c>
      <c r="F1156" s="1">
        <v>0.47893688764070602</v>
      </c>
      <c r="G1156" s="1">
        <v>6.7322728294296104E-6</v>
      </c>
      <c r="H1156" s="1">
        <v>7.2908190400536004E-6</v>
      </c>
      <c r="I1156" s="1">
        <v>1.0564083021076901E-2</v>
      </c>
      <c r="J1156" s="50">
        <v>0.47894417845974602</v>
      </c>
      <c r="N1156" s="21"/>
      <c r="R1156" s="21"/>
    </row>
    <row r="1157" spans="1:18">
      <c r="A1157" s="7" t="s">
        <v>183</v>
      </c>
      <c r="B1157" t="s">
        <v>24</v>
      </c>
      <c r="C1157" t="s">
        <v>6</v>
      </c>
      <c r="D1157" t="s">
        <v>7</v>
      </c>
      <c r="E1157" s="1">
        <v>3.4717321145115699E-3</v>
      </c>
      <c r="F1157" s="1">
        <v>7.68718035092572E-3</v>
      </c>
      <c r="G1157" s="1">
        <v>0.63485575778342296</v>
      </c>
      <c r="H1157" s="1">
        <v>1.29942608188544</v>
      </c>
      <c r="I1157" s="1">
        <v>0.63832748989793497</v>
      </c>
      <c r="J1157" s="50">
        <v>1.3071132622363699</v>
      </c>
      <c r="N1157" s="21"/>
      <c r="R1157" s="21"/>
    </row>
    <row r="1158" spans="1:18">
      <c r="A1158" s="7" t="s">
        <v>183</v>
      </c>
      <c r="B1158" t="s">
        <v>24</v>
      </c>
      <c r="C1158" t="s">
        <v>8</v>
      </c>
      <c r="D1158" t="s">
        <v>9</v>
      </c>
      <c r="E1158" s="1">
        <v>1.8984361881499501</v>
      </c>
      <c r="F1158" s="1">
        <v>0.70597084880139405</v>
      </c>
      <c r="G1158" s="1">
        <v>0.86854134735203803</v>
      </c>
      <c r="H1158" s="1">
        <v>0.23463648204805701</v>
      </c>
      <c r="I1158" s="1">
        <v>2.7669775355019901</v>
      </c>
      <c r="J1158" s="50">
        <v>0.94060733084945103</v>
      </c>
      <c r="N1158" s="21"/>
      <c r="R1158" s="21"/>
    </row>
    <row r="1159" spans="1:18">
      <c r="A1159" s="7" t="s">
        <v>183</v>
      </c>
      <c r="B1159" t="s">
        <v>24</v>
      </c>
      <c r="C1159" t="s">
        <v>10</v>
      </c>
      <c r="D1159" t="s">
        <v>11</v>
      </c>
      <c r="E1159" s="1">
        <v>0.64545620387661096</v>
      </c>
      <c r="F1159" s="1">
        <v>0.36413740467490402</v>
      </c>
      <c r="G1159" s="1">
        <v>0.49228021383599802</v>
      </c>
      <c r="H1159" s="1">
        <v>0.28017547657483899</v>
      </c>
      <c r="I1159" s="1">
        <v>1.1377364177126099</v>
      </c>
      <c r="J1159" s="50">
        <v>0.64431288124974295</v>
      </c>
      <c r="N1159" s="21"/>
      <c r="R1159" s="21"/>
    </row>
    <row r="1160" spans="1:18">
      <c r="A1160" s="7" t="s">
        <v>183</v>
      </c>
      <c r="B1160" t="s">
        <v>24</v>
      </c>
      <c r="C1160" t="s">
        <v>12</v>
      </c>
      <c r="D1160" t="s">
        <v>13</v>
      </c>
      <c r="E1160" s="1">
        <v>6.7792028224710403</v>
      </c>
      <c r="F1160" s="1">
        <v>1.0170761376033</v>
      </c>
      <c r="G1160" s="1">
        <v>0.178514663417807</v>
      </c>
      <c r="H1160" s="1">
        <v>3.2105991458790097E-2</v>
      </c>
      <c r="I1160" s="1">
        <v>6.9577174858888498</v>
      </c>
      <c r="J1160" s="50">
        <v>1.04918212906209</v>
      </c>
      <c r="N1160" s="21"/>
      <c r="R1160" s="21"/>
    </row>
    <row r="1161" spans="1:18">
      <c r="A1161" s="7" t="s">
        <v>183</v>
      </c>
      <c r="B1161" t="s">
        <v>24</v>
      </c>
      <c r="C1161" t="s">
        <v>14</v>
      </c>
      <c r="D1161" t="s">
        <v>15</v>
      </c>
      <c r="E1161" s="1">
        <v>0.28404975808515498</v>
      </c>
      <c r="F1161" s="1">
        <v>0.30957112400907399</v>
      </c>
      <c r="G1161" s="1">
        <v>0.12572805256043201</v>
      </c>
      <c r="H1161" s="1">
        <v>7.1676801695574693E-2</v>
      </c>
      <c r="I1161" s="1">
        <v>0.40977781064558699</v>
      </c>
      <c r="J1161" s="50">
        <v>0.38124792570464899</v>
      </c>
      <c r="N1161" s="21"/>
      <c r="R1161" s="21"/>
    </row>
    <row r="1162" spans="1:18">
      <c r="A1162" s="7" t="s">
        <v>183</v>
      </c>
      <c r="B1162" t="s">
        <v>24</v>
      </c>
      <c r="C1162" t="s">
        <v>16</v>
      </c>
      <c r="D1162" t="s">
        <v>17</v>
      </c>
      <c r="E1162" s="1">
        <v>32.588785576564902</v>
      </c>
      <c r="F1162" s="1">
        <v>3.3298685623117601</v>
      </c>
      <c r="G1162" s="1">
        <v>4.4866455536637204</v>
      </c>
      <c r="H1162" s="1">
        <v>0.47132017750115701</v>
      </c>
      <c r="I1162" s="1">
        <v>37.075431130228601</v>
      </c>
      <c r="J1162" s="50">
        <v>3.80118873981292</v>
      </c>
      <c r="N1162" s="21"/>
      <c r="R1162" s="21"/>
    </row>
    <row r="1163" spans="1:18">
      <c r="A1163" s="7" t="s">
        <v>183</v>
      </c>
      <c r="B1163" t="s">
        <v>24</v>
      </c>
      <c r="C1163" t="s">
        <v>18</v>
      </c>
      <c r="D1163" t="s">
        <v>19</v>
      </c>
      <c r="E1163" s="1">
        <v>75.876782180719502</v>
      </c>
      <c r="F1163" s="1">
        <v>4.6948974562901702</v>
      </c>
      <c r="G1163" s="1">
        <v>6.8062391958866701</v>
      </c>
      <c r="H1163" s="1">
        <v>1.0892420159154701</v>
      </c>
      <c r="I1163" s="1">
        <v>82.683021376606206</v>
      </c>
      <c r="J1163" s="50">
        <v>5.7841394722056396</v>
      </c>
      <c r="N1163" s="21"/>
      <c r="R1163" s="21"/>
    </row>
    <row r="1164" spans="1:18">
      <c r="A1164" s="7" t="s">
        <v>183</v>
      </c>
      <c r="B1164" t="s">
        <v>24</v>
      </c>
      <c r="C1164" t="s">
        <v>20</v>
      </c>
      <c r="D1164" t="s">
        <v>21</v>
      </c>
      <c r="E1164" s="1">
        <v>6.2440710770184102</v>
      </c>
      <c r="F1164" s="1">
        <v>0.98590689594399195</v>
      </c>
      <c r="G1164" s="1">
        <v>0.17690812397340899</v>
      </c>
      <c r="H1164" s="1">
        <v>3.5648487747881402E-2</v>
      </c>
      <c r="I1164" s="1">
        <v>6.4209792009918196</v>
      </c>
      <c r="J1164" s="50">
        <v>1.02155538369187</v>
      </c>
      <c r="N1164" s="21"/>
      <c r="R1164" s="21"/>
    </row>
    <row r="1165" spans="1:18">
      <c r="A1165" s="7" t="s">
        <v>183</v>
      </c>
      <c r="B1165" t="s">
        <v>24</v>
      </c>
      <c r="C1165" t="s">
        <v>25</v>
      </c>
      <c r="D1165" t="s">
        <v>26</v>
      </c>
      <c r="E1165" s="1">
        <v>5.8120544102231601E-2</v>
      </c>
      <c r="F1165" s="1">
        <v>4.3335209299219003E-3</v>
      </c>
      <c r="G1165" s="1">
        <v>7.8180674323878596E-2</v>
      </c>
      <c r="H1165" s="1">
        <v>3.5290781133436998E-2</v>
      </c>
      <c r="I1165" s="1">
        <v>0.13630121842611001</v>
      </c>
      <c r="J1165" s="50">
        <v>3.9624302063358902E-2</v>
      </c>
      <c r="N1165" s="21"/>
      <c r="R1165" s="21"/>
    </row>
    <row r="1166" spans="1:18">
      <c r="A1166" s="7" t="s">
        <v>183</v>
      </c>
      <c r="B1166" t="s">
        <v>24</v>
      </c>
      <c r="C1166" t="s">
        <v>22</v>
      </c>
      <c r="D1166" t="s">
        <v>23</v>
      </c>
      <c r="E1166" s="1">
        <v>37.475415453880899</v>
      </c>
      <c r="F1166" s="1">
        <v>1.60344313521672</v>
      </c>
      <c r="G1166" s="1">
        <v>2.2375068266750602</v>
      </c>
      <c r="H1166" s="1">
        <v>7.9819074994501193E-2</v>
      </c>
      <c r="I1166" s="1">
        <v>39.712922280556</v>
      </c>
      <c r="J1166" s="50">
        <v>1.68326221021122</v>
      </c>
      <c r="N1166" s="21"/>
      <c r="R1166" s="21"/>
    </row>
    <row r="1167" spans="1:18">
      <c r="A1167" s="7" t="s">
        <v>184</v>
      </c>
      <c r="B1167" t="s">
        <v>24</v>
      </c>
      <c r="C1167" t="s">
        <v>2</v>
      </c>
      <c r="D1167" t="s">
        <v>3</v>
      </c>
      <c r="E1167" s="1">
        <v>0.137173257883447</v>
      </c>
      <c r="F1167" s="1">
        <v>0.153416921868196</v>
      </c>
      <c r="G1167" s="1">
        <v>0.40039231200208503</v>
      </c>
      <c r="H1167" s="1">
        <v>0.58699632920816103</v>
      </c>
      <c r="I1167" s="1">
        <v>0.53756556988553295</v>
      </c>
      <c r="J1167" s="50">
        <v>0.74041325107635703</v>
      </c>
      <c r="N1167" s="21"/>
      <c r="R1167" s="21"/>
    </row>
    <row r="1168" spans="1:18">
      <c r="A1168" s="7" t="s">
        <v>184</v>
      </c>
      <c r="B1168" t="s">
        <v>24</v>
      </c>
      <c r="C1168" t="s">
        <v>4</v>
      </c>
      <c r="D1168" t="s">
        <v>5</v>
      </c>
      <c r="E1168" s="1">
        <v>1.49503395458399E-3</v>
      </c>
      <c r="F1168" s="1">
        <v>0.11558525253251099</v>
      </c>
      <c r="G1168" s="1">
        <v>3.76487212294687E-7</v>
      </c>
      <c r="H1168" s="1">
        <v>3.0416992190028298E-7</v>
      </c>
      <c r="I1168" s="1">
        <v>1.4954104417962801E-3</v>
      </c>
      <c r="J1168" s="50">
        <v>0.11558555670243301</v>
      </c>
      <c r="N1168" s="21"/>
      <c r="R1168" s="21"/>
    </row>
    <row r="1169" spans="1:18">
      <c r="A1169" s="7" t="s">
        <v>184</v>
      </c>
      <c r="B1169" t="s">
        <v>24</v>
      </c>
      <c r="C1169" t="s">
        <v>6</v>
      </c>
      <c r="D1169" t="s">
        <v>7</v>
      </c>
      <c r="E1169" s="1">
        <v>1.83604217918324E-3</v>
      </c>
      <c r="F1169" s="1">
        <v>3.9409524554475999E-3</v>
      </c>
      <c r="G1169" s="1">
        <v>0.99961988840476002</v>
      </c>
      <c r="H1169" s="1">
        <v>2.2149786517843402</v>
      </c>
      <c r="I1169" s="1">
        <v>1.0014559305839399</v>
      </c>
      <c r="J1169" s="50">
        <v>2.2189196042397898</v>
      </c>
      <c r="N1169" s="21"/>
      <c r="R1169" s="21"/>
    </row>
    <row r="1170" spans="1:18">
      <c r="A1170" s="7" t="s">
        <v>184</v>
      </c>
      <c r="B1170" t="s">
        <v>24</v>
      </c>
      <c r="C1170" t="s">
        <v>8</v>
      </c>
      <c r="D1170" t="s">
        <v>9</v>
      </c>
      <c r="E1170" s="1">
        <v>0.51214258764690201</v>
      </c>
      <c r="F1170" s="1">
        <v>0.18882666901275799</v>
      </c>
      <c r="G1170" s="1">
        <v>0.44060975419533299</v>
      </c>
      <c r="H1170" s="1">
        <v>0.22688048771995101</v>
      </c>
      <c r="I1170" s="1">
        <v>0.95275234184223501</v>
      </c>
      <c r="J1170" s="50">
        <v>0.41570715673270903</v>
      </c>
      <c r="N1170" s="21"/>
      <c r="R1170" s="21"/>
    </row>
    <row r="1171" spans="1:18">
      <c r="A1171" s="7" t="s">
        <v>184</v>
      </c>
      <c r="B1171" t="s">
        <v>24</v>
      </c>
      <c r="C1171" t="s">
        <v>10</v>
      </c>
      <c r="D1171" t="s">
        <v>11</v>
      </c>
      <c r="E1171" s="1">
        <v>8.2474163655626404E-2</v>
      </c>
      <c r="F1171" s="1">
        <v>5.8002464366205E-2</v>
      </c>
      <c r="G1171" s="1">
        <v>0.117158811008021</v>
      </c>
      <c r="H1171" s="1">
        <v>7.3588236879888802E-2</v>
      </c>
      <c r="I1171" s="1">
        <v>0.19963297466364699</v>
      </c>
      <c r="J1171" s="50">
        <v>0.13159070124609401</v>
      </c>
      <c r="N1171" s="21"/>
      <c r="R1171" s="21"/>
    </row>
    <row r="1172" spans="1:18">
      <c r="A1172" s="7" t="s">
        <v>184</v>
      </c>
      <c r="B1172" t="s">
        <v>24</v>
      </c>
      <c r="C1172" t="s">
        <v>12</v>
      </c>
      <c r="D1172" t="s">
        <v>13</v>
      </c>
      <c r="E1172" s="1">
        <v>0.97086594358779699</v>
      </c>
      <c r="F1172" s="1">
        <v>0.14989785894844401</v>
      </c>
      <c r="G1172" s="1">
        <v>0.13060202274888</v>
      </c>
      <c r="H1172" s="1">
        <v>2.29340516575379E-2</v>
      </c>
      <c r="I1172" s="1">
        <v>1.10146796633668</v>
      </c>
      <c r="J1172" s="50">
        <v>0.17283191060598199</v>
      </c>
      <c r="N1172" s="21"/>
      <c r="R1172" s="21"/>
    </row>
    <row r="1173" spans="1:18">
      <c r="A1173" s="7" t="s">
        <v>184</v>
      </c>
      <c r="B1173" t="s">
        <v>24</v>
      </c>
      <c r="C1173" t="s">
        <v>14</v>
      </c>
      <c r="D1173" t="s">
        <v>15</v>
      </c>
      <c r="E1173" s="1">
        <v>5.3421946639176397E-2</v>
      </c>
      <c r="F1173" s="1">
        <v>5.5576760149446798E-2</v>
      </c>
      <c r="G1173" s="1">
        <v>0.67851839757197396</v>
      </c>
      <c r="H1173" s="1">
        <v>0.39707630136962202</v>
      </c>
      <c r="I1173" s="1">
        <v>0.73194034421114995</v>
      </c>
      <c r="J1173" s="50">
        <v>0.45265306151906898</v>
      </c>
      <c r="N1173" s="21"/>
      <c r="R1173" s="21"/>
    </row>
    <row r="1174" spans="1:18">
      <c r="A1174" s="7" t="s">
        <v>184</v>
      </c>
      <c r="B1174" t="s">
        <v>24</v>
      </c>
      <c r="C1174" t="s">
        <v>16</v>
      </c>
      <c r="D1174" t="s">
        <v>17</v>
      </c>
      <c r="E1174" s="1">
        <v>7.2834705132500996</v>
      </c>
      <c r="F1174" s="1">
        <v>0.87280872337050897</v>
      </c>
      <c r="G1174" s="1">
        <v>2.31007662045986</v>
      </c>
      <c r="H1174" s="1">
        <v>0.26975089704083599</v>
      </c>
      <c r="I1174" s="1">
        <v>9.5935471337099703</v>
      </c>
      <c r="J1174" s="50">
        <v>1.14255962041135</v>
      </c>
      <c r="N1174" s="21"/>
      <c r="R1174" s="21"/>
    </row>
    <row r="1175" spans="1:18">
      <c r="A1175" s="7" t="s">
        <v>184</v>
      </c>
      <c r="B1175" t="s">
        <v>24</v>
      </c>
      <c r="C1175" t="s">
        <v>18</v>
      </c>
      <c r="D1175" t="s">
        <v>19</v>
      </c>
      <c r="E1175" s="1">
        <v>10.7557041870623</v>
      </c>
      <c r="F1175" s="1">
        <v>0.66555745565215096</v>
      </c>
      <c r="G1175" s="1">
        <v>2.2126178015530198</v>
      </c>
      <c r="H1175" s="1">
        <v>0.35896523553244197</v>
      </c>
      <c r="I1175" s="1">
        <v>12.968321988615299</v>
      </c>
      <c r="J1175" s="50">
        <v>1.0245226911845899</v>
      </c>
      <c r="N1175" s="21"/>
      <c r="R1175" s="21"/>
    </row>
    <row r="1176" spans="1:18">
      <c r="A1176" s="7" t="s">
        <v>184</v>
      </c>
      <c r="B1176" t="s">
        <v>24</v>
      </c>
      <c r="C1176" t="s">
        <v>20</v>
      </c>
      <c r="D1176" t="s">
        <v>21</v>
      </c>
      <c r="E1176" s="1">
        <v>0.88329562246658699</v>
      </c>
      <c r="F1176" s="1">
        <v>0.141094920898129</v>
      </c>
      <c r="G1176" s="1">
        <v>0.100161432931773</v>
      </c>
      <c r="H1176" s="1">
        <v>2.02366812401618E-2</v>
      </c>
      <c r="I1176" s="1">
        <v>0.98345705539836004</v>
      </c>
      <c r="J1176" s="50">
        <v>0.16133160213829101</v>
      </c>
      <c r="N1176" s="21"/>
      <c r="R1176" s="21"/>
    </row>
    <row r="1177" spans="1:18">
      <c r="A1177" s="7" t="s">
        <v>184</v>
      </c>
      <c r="B1177" t="s">
        <v>24</v>
      </c>
      <c r="C1177" t="s">
        <v>25</v>
      </c>
      <c r="D1177" t="s">
        <v>26</v>
      </c>
      <c r="E1177" s="1">
        <v>0.45693671587668799</v>
      </c>
      <c r="F1177" s="1">
        <v>3.1271927258389801E-2</v>
      </c>
      <c r="G1177" s="1">
        <v>3.5237530722107699</v>
      </c>
      <c r="H1177" s="1">
        <v>1.4497462262932499</v>
      </c>
      <c r="I1177" s="1">
        <v>3.9806897880874499</v>
      </c>
      <c r="J1177" s="50">
        <v>1.48101815355164</v>
      </c>
      <c r="N1177" s="21"/>
      <c r="R1177" s="21"/>
    </row>
    <row r="1178" spans="1:18">
      <c r="A1178" s="7" t="s">
        <v>184</v>
      </c>
      <c r="B1178" t="s">
        <v>24</v>
      </c>
      <c r="C1178" t="s">
        <v>22</v>
      </c>
      <c r="D1178" t="s">
        <v>23</v>
      </c>
      <c r="E1178" s="1">
        <v>8.4142603152958202</v>
      </c>
      <c r="F1178" s="1">
        <v>0.36718038212263798</v>
      </c>
      <c r="G1178" s="1">
        <v>0.29178980719560699</v>
      </c>
      <c r="H1178" s="1">
        <v>1.08726919293879E-2</v>
      </c>
      <c r="I1178" s="1">
        <v>8.7060501224914297</v>
      </c>
      <c r="J1178" s="50">
        <v>0.37805307405202598</v>
      </c>
      <c r="N1178" s="21"/>
      <c r="R1178" s="21"/>
    </row>
    <row r="1179" spans="1:18">
      <c r="A1179" s="7" t="s">
        <v>185</v>
      </c>
      <c r="B1179" t="s">
        <v>24</v>
      </c>
      <c r="C1179" t="s">
        <v>2</v>
      </c>
      <c r="D1179" t="s">
        <v>3</v>
      </c>
      <c r="E1179" s="1">
        <v>0.111293402324448</v>
      </c>
      <c r="F1179" s="1">
        <v>0.12940503809414</v>
      </c>
      <c r="G1179" s="1">
        <v>4.1050117292490897E-2</v>
      </c>
      <c r="H1179" s="1">
        <v>3.9238556309790597E-2</v>
      </c>
      <c r="I1179" s="1">
        <v>0.15234351961693901</v>
      </c>
      <c r="J1179" s="50">
        <v>0.16864359440393001</v>
      </c>
      <c r="N1179" s="21"/>
      <c r="R1179" s="21"/>
    </row>
    <row r="1180" spans="1:18">
      <c r="A1180" s="7" t="s">
        <v>185</v>
      </c>
      <c r="B1180" t="s">
        <v>24</v>
      </c>
      <c r="C1180" t="s">
        <v>4</v>
      </c>
      <c r="D1180" t="s">
        <v>5</v>
      </c>
      <c r="E1180" s="1">
        <v>8.9020728572905799E-4</v>
      </c>
      <c r="F1180" s="1">
        <v>4.6758426696591499E-2</v>
      </c>
      <c r="G1180" s="1">
        <v>1.17106568117474E-6</v>
      </c>
      <c r="H1180" s="1">
        <v>3.0669070233709301E-6</v>
      </c>
      <c r="I1180" s="1">
        <v>8.9137835141023301E-4</v>
      </c>
      <c r="J1180" s="50">
        <v>4.6761493603614902E-2</v>
      </c>
      <c r="N1180" s="21"/>
      <c r="R1180" s="21"/>
    </row>
    <row r="1181" spans="1:18">
      <c r="A1181" s="7" t="s">
        <v>185</v>
      </c>
      <c r="B1181" t="s">
        <v>24</v>
      </c>
      <c r="C1181" t="s">
        <v>6</v>
      </c>
      <c r="D1181" t="s">
        <v>7</v>
      </c>
      <c r="E1181" s="1">
        <v>4.4780276195688303E-4</v>
      </c>
      <c r="F1181" s="1">
        <v>9.4151333086183201E-4</v>
      </c>
      <c r="G1181" s="1">
        <v>1.3031182628805301E-3</v>
      </c>
      <c r="H1181" s="1">
        <v>2.8916360547740099E-3</v>
      </c>
      <c r="I1181" s="1">
        <v>1.75092102483741E-3</v>
      </c>
      <c r="J1181" s="50">
        <v>3.8331493856358402E-3</v>
      </c>
      <c r="N1181" s="21"/>
      <c r="R1181" s="21"/>
    </row>
    <row r="1182" spans="1:18">
      <c r="A1182" s="7" t="s">
        <v>185</v>
      </c>
      <c r="B1182" t="s">
        <v>24</v>
      </c>
      <c r="C1182" t="s">
        <v>8</v>
      </c>
      <c r="D1182" t="s">
        <v>9</v>
      </c>
      <c r="E1182" s="1">
        <v>0.34821198606048398</v>
      </c>
      <c r="F1182" s="1">
        <v>0.12914709262641999</v>
      </c>
      <c r="G1182" s="1">
        <v>1.37820705918751</v>
      </c>
      <c r="H1182" s="1">
        <v>0.55838503637601</v>
      </c>
      <c r="I1182" s="1">
        <v>1.7264190452479899</v>
      </c>
      <c r="J1182" s="50">
        <v>0.68753212900242999</v>
      </c>
      <c r="N1182" s="21"/>
      <c r="R1182" s="21"/>
    </row>
    <row r="1183" spans="1:18">
      <c r="A1183" s="7" t="s">
        <v>185</v>
      </c>
      <c r="B1183" t="s">
        <v>24</v>
      </c>
      <c r="C1183" t="s">
        <v>10</v>
      </c>
      <c r="D1183" t="s">
        <v>11</v>
      </c>
      <c r="E1183" s="1">
        <v>6.6653064735012202E-2</v>
      </c>
      <c r="F1183" s="1">
        <v>6.0450290641052798E-2</v>
      </c>
      <c r="G1183" s="1">
        <v>0.31889808583891699</v>
      </c>
      <c r="H1183" s="1">
        <v>0.471311908675424</v>
      </c>
      <c r="I1183" s="1">
        <v>0.38555115057393002</v>
      </c>
      <c r="J1183" s="50">
        <v>0.53176219931647695</v>
      </c>
      <c r="N1183" s="21"/>
      <c r="R1183" s="21"/>
    </row>
    <row r="1184" spans="1:18">
      <c r="A1184" s="7" t="s">
        <v>185</v>
      </c>
      <c r="B1184" t="s">
        <v>24</v>
      </c>
      <c r="C1184" t="s">
        <v>12</v>
      </c>
      <c r="D1184" t="s">
        <v>13</v>
      </c>
      <c r="E1184" s="1">
        <v>1.13005921791891</v>
      </c>
      <c r="F1184" s="1">
        <v>0.173303792344327</v>
      </c>
      <c r="G1184" s="1">
        <v>0.23675014833018401</v>
      </c>
      <c r="H1184" s="1">
        <v>4.2428820909899703E-2</v>
      </c>
      <c r="I1184" s="1">
        <v>1.3668093662491001</v>
      </c>
      <c r="J1184" s="50">
        <v>0.21573261325422699</v>
      </c>
      <c r="N1184" s="21"/>
      <c r="R1184" s="21"/>
    </row>
    <row r="1185" spans="1:18">
      <c r="A1185" s="7" t="s">
        <v>185</v>
      </c>
      <c r="B1185" t="s">
        <v>24</v>
      </c>
      <c r="C1185" t="s">
        <v>14</v>
      </c>
      <c r="D1185" t="s">
        <v>15</v>
      </c>
      <c r="E1185" s="1">
        <v>5.3245082104714597E-2</v>
      </c>
      <c r="F1185" s="1">
        <v>5.66592060954174E-2</v>
      </c>
      <c r="G1185" s="1">
        <v>0.35388378937071002</v>
      </c>
      <c r="H1185" s="1">
        <v>0.197931102054378</v>
      </c>
      <c r="I1185" s="1">
        <v>0.40712887147542498</v>
      </c>
      <c r="J1185" s="50">
        <v>0.254590308149795</v>
      </c>
      <c r="N1185" s="21"/>
      <c r="R1185" s="21"/>
    </row>
    <row r="1186" spans="1:18">
      <c r="A1186" s="7" t="s">
        <v>185</v>
      </c>
      <c r="B1186" t="s">
        <v>24</v>
      </c>
      <c r="C1186" t="s">
        <v>16</v>
      </c>
      <c r="D1186" t="s">
        <v>17</v>
      </c>
      <c r="E1186" s="1">
        <v>2.0982204286681401</v>
      </c>
      <c r="F1186" s="1">
        <v>0.23735420040550201</v>
      </c>
      <c r="G1186" s="1">
        <v>1.4588487893731299</v>
      </c>
      <c r="H1186" s="1">
        <v>0.23889431654537199</v>
      </c>
      <c r="I1186" s="1">
        <v>3.5570692180412702</v>
      </c>
      <c r="J1186" s="50">
        <v>0.476248516950874</v>
      </c>
      <c r="N1186" s="21"/>
      <c r="R1186" s="21"/>
    </row>
    <row r="1187" spans="1:18">
      <c r="A1187" s="7" t="s">
        <v>185</v>
      </c>
      <c r="B1187" t="s">
        <v>24</v>
      </c>
      <c r="C1187" t="s">
        <v>18</v>
      </c>
      <c r="D1187" t="s">
        <v>19</v>
      </c>
      <c r="E1187" s="1">
        <v>10.5186502783236</v>
      </c>
      <c r="F1187" s="1">
        <v>0.65677588627873196</v>
      </c>
      <c r="G1187" s="1">
        <v>6.8649780754570902</v>
      </c>
      <c r="H1187" s="1">
        <v>1.1179855730855699</v>
      </c>
      <c r="I1187" s="1">
        <v>17.383628353780701</v>
      </c>
      <c r="J1187" s="50">
        <v>1.7747614593643</v>
      </c>
      <c r="N1187" s="21"/>
      <c r="R1187" s="21"/>
    </row>
    <row r="1188" spans="1:18">
      <c r="A1188" s="7" t="s">
        <v>185</v>
      </c>
      <c r="B1188" t="s">
        <v>24</v>
      </c>
      <c r="C1188" t="s">
        <v>20</v>
      </c>
      <c r="D1188" t="s">
        <v>21</v>
      </c>
      <c r="E1188" s="1">
        <v>0.48657752430233098</v>
      </c>
      <c r="F1188" s="1">
        <v>7.6679844842475198E-2</v>
      </c>
      <c r="G1188" s="1">
        <v>1.8680166373733801E-3</v>
      </c>
      <c r="H1188" s="1">
        <v>3.7642574312020101E-4</v>
      </c>
      <c r="I1188" s="1">
        <v>0.48844554093970399</v>
      </c>
      <c r="J1188" s="50">
        <v>7.7056270585595402E-2</v>
      </c>
      <c r="N1188" s="21"/>
      <c r="R1188" s="21"/>
    </row>
    <row r="1189" spans="1:18">
      <c r="A1189" s="7" t="s">
        <v>185</v>
      </c>
      <c r="B1189" t="s">
        <v>24</v>
      </c>
      <c r="C1189" t="s">
        <v>25</v>
      </c>
      <c r="D1189" t="s">
        <v>26</v>
      </c>
      <c r="E1189" s="1">
        <v>6.6036479525323195E-4</v>
      </c>
      <c r="F1189" s="1">
        <v>4.9945300046776498E-5</v>
      </c>
      <c r="G1189" s="1">
        <v>4.3744784707756704E-3</v>
      </c>
      <c r="H1189" s="1">
        <v>2.0748541988005998E-3</v>
      </c>
      <c r="I1189" s="1">
        <v>5.0348432660289001E-3</v>
      </c>
      <c r="J1189" s="50">
        <v>2.1247994988473698E-3</v>
      </c>
      <c r="N1189" s="21"/>
      <c r="R1189" s="21"/>
    </row>
    <row r="1190" spans="1:18">
      <c r="A1190" s="7" t="s">
        <v>185</v>
      </c>
      <c r="B1190" t="s">
        <v>24</v>
      </c>
      <c r="C1190" t="s">
        <v>22</v>
      </c>
      <c r="D1190" t="s">
        <v>23</v>
      </c>
      <c r="E1190" s="1">
        <v>7.2276891665210403</v>
      </c>
      <c r="F1190" s="1">
        <v>0.31005851449459698</v>
      </c>
      <c r="G1190" s="1">
        <v>1.35685806372065</v>
      </c>
      <c r="H1190" s="1">
        <v>4.8665983079463598E-2</v>
      </c>
      <c r="I1190" s="1">
        <v>8.5845472302416894</v>
      </c>
      <c r="J1190" s="50">
        <v>0.358724497574061</v>
      </c>
      <c r="N1190" s="21"/>
      <c r="R1190" s="21"/>
    </row>
    <row r="1191" spans="1:18">
      <c r="A1191" s="7" t="s">
        <v>186</v>
      </c>
      <c r="B1191" t="s">
        <v>24</v>
      </c>
      <c r="C1191" t="s">
        <v>2</v>
      </c>
      <c r="D1191" t="s">
        <v>3</v>
      </c>
      <c r="E1191" s="1">
        <v>8.9619003719837997E-2</v>
      </c>
      <c r="F1191" s="1">
        <v>0.100745137341116</v>
      </c>
      <c r="G1191" s="1">
        <v>8.3561497517555094E-2</v>
      </c>
      <c r="H1191" s="1">
        <v>0.13012934319785999</v>
      </c>
      <c r="I1191" s="1">
        <v>0.17318050123739301</v>
      </c>
      <c r="J1191" s="50">
        <v>0.230874480538976</v>
      </c>
      <c r="N1191" s="21"/>
      <c r="R1191" s="21"/>
    </row>
    <row r="1192" spans="1:18">
      <c r="A1192" s="7" t="s">
        <v>186</v>
      </c>
      <c r="B1192" t="s">
        <v>24</v>
      </c>
      <c r="C1192" t="s">
        <v>4</v>
      </c>
      <c r="D1192" t="s">
        <v>5</v>
      </c>
      <c r="E1192" s="1">
        <v>8.0743146584087299E-4</v>
      </c>
      <c r="F1192" s="1">
        <v>3.03166857696003E-2</v>
      </c>
      <c r="G1192" s="1">
        <v>5.4399326215915295E-7</v>
      </c>
      <c r="H1192" s="1">
        <v>1.62283008099474E-6</v>
      </c>
      <c r="I1192" s="1">
        <v>8.0797545910303201E-4</v>
      </c>
      <c r="J1192" s="50">
        <v>3.03183085996813E-2</v>
      </c>
      <c r="N1192" s="21"/>
      <c r="R1192" s="21"/>
    </row>
    <row r="1193" spans="1:18">
      <c r="A1193" s="7" t="s">
        <v>186</v>
      </c>
      <c r="B1193" t="s">
        <v>24</v>
      </c>
      <c r="C1193" t="s">
        <v>6</v>
      </c>
      <c r="D1193" t="s">
        <v>7</v>
      </c>
      <c r="E1193" s="1">
        <v>1.9343664244364899E-4</v>
      </c>
      <c r="F1193" s="1">
        <v>4.2799781785204699E-4</v>
      </c>
      <c r="G1193" s="1">
        <v>4.0481924643511101E-2</v>
      </c>
      <c r="H1193" s="1">
        <v>8.9805211712436203E-2</v>
      </c>
      <c r="I1193" s="1">
        <v>4.0675361285954802E-2</v>
      </c>
      <c r="J1193" s="50">
        <v>9.0233209530288294E-2</v>
      </c>
      <c r="N1193" s="21"/>
      <c r="R1193" s="21"/>
    </row>
    <row r="1194" spans="1:18">
      <c r="A1194" s="7" t="s">
        <v>186</v>
      </c>
      <c r="B1194" t="s">
        <v>24</v>
      </c>
      <c r="C1194" t="s">
        <v>8</v>
      </c>
      <c r="D1194" t="s">
        <v>9</v>
      </c>
      <c r="E1194" s="1">
        <v>0.33672109377721399</v>
      </c>
      <c r="F1194" s="1">
        <v>0.12356795974325401</v>
      </c>
      <c r="G1194" s="1">
        <v>0.17659801725504301</v>
      </c>
      <c r="H1194" s="1">
        <v>7.4606308978586805E-2</v>
      </c>
      <c r="I1194" s="1">
        <v>0.51331911103225702</v>
      </c>
      <c r="J1194" s="50">
        <v>0.19817426872184099</v>
      </c>
      <c r="N1194" s="21"/>
      <c r="R1194" s="21"/>
    </row>
    <row r="1195" spans="1:18">
      <c r="A1195" s="7" t="s">
        <v>186</v>
      </c>
      <c r="B1195" t="s">
        <v>24</v>
      </c>
      <c r="C1195" t="s">
        <v>10</v>
      </c>
      <c r="D1195" t="s">
        <v>11</v>
      </c>
      <c r="E1195" s="1">
        <v>5.23050158377922E-2</v>
      </c>
      <c r="F1195" s="1">
        <v>3.7366840519235001E-2</v>
      </c>
      <c r="G1195" s="1">
        <v>0.112596739934038</v>
      </c>
      <c r="H1195" s="1">
        <v>0.12829718465849901</v>
      </c>
      <c r="I1195" s="1">
        <v>0.164901755771831</v>
      </c>
      <c r="J1195" s="50">
        <v>0.16566402517773399</v>
      </c>
      <c r="N1195" s="21"/>
      <c r="R1195" s="21"/>
    </row>
    <row r="1196" spans="1:18">
      <c r="A1196" s="7" t="s">
        <v>186</v>
      </c>
      <c r="B1196" t="s">
        <v>24</v>
      </c>
      <c r="C1196" t="s">
        <v>12</v>
      </c>
      <c r="D1196" t="s">
        <v>13</v>
      </c>
      <c r="E1196" s="1">
        <v>0.76863623493466005</v>
      </c>
      <c r="F1196" s="1">
        <v>0.11810787553636699</v>
      </c>
      <c r="G1196" s="1">
        <v>9.42264774385312E-2</v>
      </c>
      <c r="H1196" s="1">
        <v>1.6878281487172402E-2</v>
      </c>
      <c r="I1196" s="1">
        <v>0.86286271237319101</v>
      </c>
      <c r="J1196" s="50">
        <v>0.13498615702354</v>
      </c>
      <c r="N1196" s="21"/>
      <c r="R1196" s="21"/>
    </row>
    <row r="1197" spans="1:18">
      <c r="A1197" s="7" t="s">
        <v>186</v>
      </c>
      <c r="B1197" t="s">
        <v>24</v>
      </c>
      <c r="C1197" t="s">
        <v>14</v>
      </c>
      <c r="D1197" t="s">
        <v>15</v>
      </c>
      <c r="E1197" s="1">
        <v>7.5347078373498896E-2</v>
      </c>
      <c r="F1197" s="1">
        <v>7.7322336131993505E-2</v>
      </c>
      <c r="G1197" s="1">
        <v>2.0797742580315299</v>
      </c>
      <c r="H1197" s="1">
        <v>1.2244711515215001</v>
      </c>
      <c r="I1197" s="1">
        <v>2.1551213364050299</v>
      </c>
      <c r="J1197" s="50">
        <v>1.3017934876535</v>
      </c>
      <c r="N1197" s="21"/>
      <c r="R1197" s="21"/>
    </row>
    <row r="1198" spans="1:18">
      <c r="A1198" s="7" t="s">
        <v>186</v>
      </c>
      <c r="B1198" t="s">
        <v>24</v>
      </c>
      <c r="C1198" t="s">
        <v>16</v>
      </c>
      <c r="D1198" t="s">
        <v>17</v>
      </c>
      <c r="E1198" s="1">
        <v>1.9045522746278101</v>
      </c>
      <c r="F1198" s="1">
        <v>0.24685359700843201</v>
      </c>
      <c r="G1198" s="1">
        <v>1.29320399707967</v>
      </c>
      <c r="H1198" s="1">
        <v>0.17739661834414999</v>
      </c>
      <c r="I1198" s="1">
        <v>3.1977562717074899</v>
      </c>
      <c r="J1198" s="50">
        <v>0.42425021535258201</v>
      </c>
      <c r="N1198" s="21"/>
      <c r="R1198" s="21"/>
    </row>
    <row r="1199" spans="1:18">
      <c r="A1199" s="7" t="s">
        <v>186</v>
      </c>
      <c r="B1199" t="s">
        <v>24</v>
      </c>
      <c r="C1199" t="s">
        <v>18</v>
      </c>
      <c r="D1199" t="s">
        <v>19</v>
      </c>
      <c r="E1199" s="1">
        <v>7.1894003783650504</v>
      </c>
      <c r="F1199" s="1">
        <v>0.44364196992092098</v>
      </c>
      <c r="G1199" s="1">
        <v>0.911591322395915</v>
      </c>
      <c r="H1199" s="1">
        <v>0.146428655158612</v>
      </c>
      <c r="I1199" s="1">
        <v>8.1009917007609697</v>
      </c>
      <c r="J1199" s="50">
        <v>0.59007062507953301</v>
      </c>
      <c r="N1199" s="21"/>
      <c r="R1199" s="21"/>
    </row>
    <row r="1200" spans="1:18">
      <c r="A1200" s="7" t="s">
        <v>186</v>
      </c>
      <c r="B1200" t="s">
        <v>24</v>
      </c>
      <c r="C1200" t="s">
        <v>20</v>
      </c>
      <c r="D1200" t="s">
        <v>21</v>
      </c>
      <c r="E1200" s="1">
        <v>4.36633249902283</v>
      </c>
      <c r="F1200" s="1">
        <v>0.69064934238792797</v>
      </c>
      <c r="G1200" s="1">
        <v>3.2255939136643401</v>
      </c>
      <c r="H1200" s="1">
        <v>0.65036827598747005</v>
      </c>
      <c r="I1200" s="1">
        <v>7.5919264126871697</v>
      </c>
      <c r="J1200" s="50">
        <v>1.3410176183753999</v>
      </c>
      <c r="N1200" s="21"/>
      <c r="R1200" s="21"/>
    </row>
    <row r="1201" spans="1:25">
      <c r="A1201" s="7" t="s">
        <v>186</v>
      </c>
      <c r="B1201" t="s">
        <v>24</v>
      </c>
      <c r="C1201" t="s">
        <v>25</v>
      </c>
      <c r="D1201" t="s">
        <v>26</v>
      </c>
      <c r="E1201" s="1">
        <v>3.0312126147443802E-4</v>
      </c>
      <c r="F1201" s="1">
        <v>2.29648265655781E-5</v>
      </c>
      <c r="G1201" s="1">
        <v>5.7685905203589999E-4</v>
      </c>
      <c r="H1201" s="1">
        <v>6.9538802282315395E-5</v>
      </c>
      <c r="I1201" s="1">
        <v>8.7998031351033796E-4</v>
      </c>
      <c r="J1201" s="50">
        <v>9.25036288478934E-5</v>
      </c>
      <c r="N1201" s="21"/>
      <c r="R1201" s="21"/>
    </row>
    <row r="1202" spans="1:25" s="9" customFormat="1">
      <c r="A1202" s="49" t="s">
        <v>186</v>
      </c>
      <c r="B1202" s="9" t="s">
        <v>24</v>
      </c>
      <c r="C1202" s="9" t="s">
        <v>22</v>
      </c>
      <c r="D1202" s="9" t="s">
        <v>23</v>
      </c>
      <c r="E1202" s="10">
        <v>1.40977212343037</v>
      </c>
      <c r="F1202" s="10">
        <v>6.06460519079937E-2</v>
      </c>
      <c r="G1202" s="10">
        <v>5.0326299170396299E-2</v>
      </c>
      <c r="H1202" s="10">
        <v>1.8021254327268801E-3</v>
      </c>
      <c r="I1202" s="10">
        <v>1.4600984226007701</v>
      </c>
      <c r="J1202" s="51">
        <v>6.2448177340720598E-2</v>
      </c>
      <c r="N1202" s="57"/>
      <c r="R1202" s="57"/>
    </row>
    <row r="1203" spans="1:25">
      <c r="J1203" s="21"/>
      <c r="N1203" s="21"/>
      <c r="R1203" s="21"/>
    </row>
    <row r="1204" spans="1:25">
      <c r="B1204" t="s">
        <v>24</v>
      </c>
      <c r="C1204" s="8" t="s">
        <v>337</v>
      </c>
      <c r="E1204" s="13">
        <f>SUM(E3:E1202)</f>
        <v>6380.5247710433277</v>
      </c>
      <c r="F1204" s="13">
        <f t="shared" ref="F1204:J1204" si="0">SUM(F3:F1202)</f>
        <v>591.25858775622532</v>
      </c>
      <c r="G1204" s="13">
        <f t="shared" si="0"/>
        <v>2588.5415446859247</v>
      </c>
      <c r="H1204" s="13">
        <f t="shared" si="0"/>
        <v>1023.8056499872504</v>
      </c>
      <c r="I1204" s="13">
        <f t="shared" si="0"/>
        <v>8969.0663157292383</v>
      </c>
      <c r="J1204" s="52">
        <f t="shared" si="0"/>
        <v>1615.0642377434749</v>
      </c>
      <c r="K1204" s="14">
        <f>E1204/1.75143</f>
        <v>3643.0372729959677</v>
      </c>
      <c r="L1204" s="14">
        <f>G1204/1.75143</f>
        <v>1477.9588934104843</v>
      </c>
      <c r="M1204" s="14">
        <f>I1204/1.75143</f>
        <v>5120.996166406444</v>
      </c>
      <c r="N1204" s="58">
        <f>K1204-L1204</f>
        <v>2165.0783795854832</v>
      </c>
      <c r="O1204" s="14"/>
      <c r="P1204" s="14"/>
      <c r="Q1204" s="14"/>
      <c r="R1204" s="58"/>
      <c r="S1204" s="1"/>
      <c r="U1204" s="1"/>
      <c r="W1204" s="1"/>
      <c r="Y1204" s="12">
        <f>E1204/G1204</f>
        <v>2.4649110941031838</v>
      </c>
    </row>
    <row r="1205" spans="1:25">
      <c r="J1205" s="21"/>
      <c r="K1205" s="15"/>
      <c r="L1205" s="15"/>
      <c r="M1205" s="15"/>
      <c r="N1205" s="59"/>
      <c r="O1205" s="15"/>
      <c r="P1205" s="15"/>
      <c r="Q1205" s="15"/>
      <c r="R1205" s="27"/>
      <c r="Y1205" s="12"/>
    </row>
    <row r="1206" spans="1:25">
      <c r="B1206" t="s">
        <v>24</v>
      </c>
      <c r="C1206" t="s">
        <v>2</v>
      </c>
      <c r="D1206" t="s">
        <v>3</v>
      </c>
      <c r="E1206" s="6">
        <f>E3+E15+E27+E39+E51+E63+E75+E87+E99+E111+E123+E135+E147+E159+E171+E183+E195+E207+E219+E231+E243+E255+E267+E279+E291+E303+E315+E327+E339+E351+E363+E375+E387+E399+E411+E423+E435+E447+E459+E471+E483+E495+E507+E519+E531+E543+E555+E567+E579+E591+E603+E615+E627+E639+E651+E663+E675+E687+E699+E711+E723+E735+E747+E759+E771+E783+E795+E807+E819+E831+E843+E855+E867+E879+E891+E903+E915+E927+E939+E951+E963+E975+E987+E999+E1011+E1023+E1035+E1047+E1059+E1071+E1083+E1095+E1107+E1119+E1131+E1143+E1155+E1167+E1179+E1191</f>
        <v>41.773098194046312</v>
      </c>
      <c r="F1206" s="6">
        <f t="shared" ref="F1206:J1206" si="1">F3+F15+F27+F39+F51+F63+F75+F87+F99+F111+F123+F135+F147+F159+F171+F183+F195+F207+F219+F231+F243+F255+F267+F279+F291+F303+F315+F327+F339+F351+F363+F375+F387+F399+F411+F423+F435+F447+F459+F471+F483+F495+F507+F519+F531+F543+F555+F567+F579+F591+F603+F615+F627+F639+F651+F663+F675+F687+F699+F711+F723+F735+F747+F759+F771+F783+F795+F807+F819+F831+F843+F855+F867+F879+F891+F903+F915+F927+F939+F951+F963+F975+F987+F999+F1011+F1023+F1035+F1047+F1059+F1071+F1083+F1095+F1107+F1119+F1131+F1143+F1155+F1167+F1179+F1191</f>
        <v>48.051969262306315</v>
      </c>
      <c r="G1206" s="6">
        <f t="shared" si="1"/>
        <v>53.39316461016795</v>
      </c>
      <c r="H1206" s="6">
        <f t="shared" si="1"/>
        <v>53.046222686854875</v>
      </c>
      <c r="I1206" s="6">
        <f t="shared" si="1"/>
        <v>95.16626280421427</v>
      </c>
      <c r="J1206" s="53">
        <f t="shared" si="1"/>
        <v>101.0981919491612</v>
      </c>
      <c r="K1206" s="15">
        <f t="shared" ref="K1206:K1268" si="2">E1206/1.75143</f>
        <v>23.850852271598814</v>
      </c>
      <c r="L1206" s="15">
        <f t="shared" ref="L1206:L1268" si="3">G1206/1.75143</f>
        <v>30.485468794167023</v>
      </c>
      <c r="M1206" s="15">
        <f t="shared" ref="M1206:M1268" si="4">I1206/1.75143</f>
        <v>54.336321065765844</v>
      </c>
      <c r="N1206" s="59">
        <f t="shared" ref="N1206:N1268" si="5">K1206-L1206</f>
        <v>-6.6346165225682086</v>
      </c>
      <c r="O1206" s="15"/>
      <c r="P1206" s="15"/>
      <c r="Q1206" s="15"/>
      <c r="R1206" s="27"/>
      <c r="S1206" s="5">
        <f>E1206/E$1204*100</f>
        <v>0.654696904925826</v>
      </c>
      <c r="T1206" s="5">
        <f t="shared" ref="T1206:X1217" si="6">F1206/F$1204*100</f>
        <v>8.127064918356508</v>
      </c>
      <c r="U1206" s="5">
        <f t="shared" si="6"/>
        <v>2.0626736596049611</v>
      </c>
      <c r="V1206" s="5">
        <f t="shared" si="6"/>
        <v>5.1812785646880801</v>
      </c>
      <c r="W1206" s="5">
        <f t="shared" si="6"/>
        <v>1.0610498289807404</v>
      </c>
      <c r="X1206" s="5">
        <f t="shared" si="6"/>
        <v>6.259700981950596</v>
      </c>
      <c r="Y1206" s="12">
        <f t="shared" ref="Y1206:Y1268" si="7">E1206/G1206</f>
        <v>0.78236790231555664</v>
      </c>
    </row>
    <row r="1207" spans="1:25">
      <c r="B1207" t="s">
        <v>24</v>
      </c>
      <c r="C1207" t="s">
        <v>4</v>
      </c>
      <c r="D1207" t="s">
        <v>5</v>
      </c>
      <c r="E1207" s="6">
        <f t="shared" ref="E1207:J1217" si="8">E4+E16+E28+E40+E52+E64+E76+E88+E100+E112+E124+E136+E148+E160+E172+E184+E196+E208+E220+E232+E244+E256+E268+E280+E292+E304+E316+E328+E340+E352+E364+E376+E388+E400+E412+E424+E436+E448+E460+E472+E484+E496+E508+E520+E532+E544+E556+E568+E580+E592+E604+E616+E628+E640+E652+E664+E676+E688+E700+E712+E724+E736+E748+E760+E772+E784+E796+E808+E820+E832+E844+E856+E868+E880+E892+E904+E916+E928+E940+E952+E964+E976+E988+E1000+E1012+E1024+E1036+E1048+E1060+E1072+E1084+E1096+E1108+E1120+E1132+E1144+E1156+E1168+E1180+E1192</f>
        <v>0.30855287655186647</v>
      </c>
      <c r="F1207" s="6">
        <f t="shared" si="8"/>
        <v>13.773778608081303</v>
      </c>
      <c r="G1207" s="6">
        <f t="shared" si="8"/>
        <v>4.0450725359341799</v>
      </c>
      <c r="H1207" s="6">
        <f t="shared" si="8"/>
        <v>69.545172819498376</v>
      </c>
      <c r="I1207" s="6">
        <f t="shared" si="8"/>
        <v>4.3536254124860561</v>
      </c>
      <c r="J1207" s="53">
        <f t="shared" si="8"/>
        <v>83.318951427579577</v>
      </c>
      <c r="K1207" s="15">
        <f t="shared" si="2"/>
        <v>0.17617197178983257</v>
      </c>
      <c r="L1207" s="15">
        <f t="shared" si="3"/>
        <v>2.3095827614772957</v>
      </c>
      <c r="M1207" s="15">
        <f t="shared" si="4"/>
        <v>2.4857547332671337</v>
      </c>
      <c r="N1207" s="59">
        <f t="shared" si="5"/>
        <v>-2.133410789687463</v>
      </c>
      <c r="O1207" s="15"/>
      <c r="P1207" s="15"/>
      <c r="Q1207" s="15"/>
      <c r="R1207" s="27"/>
      <c r="S1207" s="5">
        <f t="shared" ref="S1207:S1217" si="9">E1207/E$1204*100</f>
        <v>4.8358542224014069E-3</v>
      </c>
      <c r="T1207" s="5">
        <f t="shared" si="6"/>
        <v>2.3295693108410633</v>
      </c>
      <c r="U1207" s="5">
        <f t="shared" si="6"/>
        <v>0.15626840311828877</v>
      </c>
      <c r="V1207" s="5">
        <f t="shared" si="6"/>
        <v>6.7928100240865472</v>
      </c>
      <c r="W1207" s="5">
        <f t="shared" si="6"/>
        <v>4.8540452921515501E-2</v>
      </c>
      <c r="X1207" s="5">
        <f t="shared" si="6"/>
        <v>5.1588630025014126</v>
      </c>
      <c r="Y1207" s="12">
        <f t="shared" si="7"/>
        <v>7.6278700520411913E-2</v>
      </c>
    </row>
    <row r="1208" spans="1:25">
      <c r="B1208" t="s">
        <v>24</v>
      </c>
      <c r="C1208" t="s">
        <v>6</v>
      </c>
      <c r="D1208" t="s">
        <v>7</v>
      </c>
      <c r="E1208" s="6">
        <f t="shared" si="8"/>
        <v>0.33455684843647376</v>
      </c>
      <c r="F1208" s="6">
        <f t="shared" si="8"/>
        <v>0.71820091393465579</v>
      </c>
      <c r="G1208" s="6">
        <f t="shared" si="8"/>
        <v>201.17314173721357</v>
      </c>
      <c r="H1208" s="6">
        <f t="shared" si="8"/>
        <v>368.53368332474514</v>
      </c>
      <c r="I1208" s="6">
        <f t="shared" si="8"/>
        <v>201.50769858565013</v>
      </c>
      <c r="J1208" s="53">
        <f t="shared" si="8"/>
        <v>369.25188423867991</v>
      </c>
      <c r="K1208" s="15">
        <f t="shared" si="2"/>
        <v>0.19101925194639452</v>
      </c>
      <c r="L1208" s="15">
        <f t="shared" si="3"/>
        <v>114.86222214830941</v>
      </c>
      <c r="M1208" s="15">
        <f t="shared" si="4"/>
        <v>115.05324140025586</v>
      </c>
      <c r="N1208" s="59">
        <f t="shared" si="5"/>
        <v>-114.67120289636301</v>
      </c>
      <c r="O1208" s="15"/>
      <c r="P1208" s="15"/>
      <c r="Q1208" s="15"/>
      <c r="R1208" s="27"/>
      <c r="S1208" s="5">
        <f t="shared" si="9"/>
        <v>5.2434064664209096E-3</v>
      </c>
      <c r="T1208" s="5">
        <f t="shared" si="6"/>
        <v>0.12146984903173509</v>
      </c>
      <c r="U1208" s="5">
        <f t="shared" si="6"/>
        <v>7.7716790812265097</v>
      </c>
      <c r="V1208" s="5">
        <f t="shared" si="6"/>
        <v>35.996449455942596</v>
      </c>
      <c r="W1208" s="5">
        <f t="shared" si="6"/>
        <v>2.2466964954006627</v>
      </c>
      <c r="X1208" s="5">
        <f t="shared" si="6"/>
        <v>22.862984369871807</v>
      </c>
      <c r="Y1208" s="12">
        <f t="shared" si="7"/>
        <v>1.6630293962078464E-3</v>
      </c>
    </row>
    <row r="1209" spans="1:25">
      <c r="B1209" t="s">
        <v>24</v>
      </c>
      <c r="C1209" t="s">
        <v>8</v>
      </c>
      <c r="D1209" t="s">
        <v>9</v>
      </c>
      <c r="E1209" s="6">
        <f t="shared" si="8"/>
        <v>102.70608598783627</v>
      </c>
      <c r="F1209" s="6">
        <f t="shared" si="8"/>
        <v>38.004262197065088</v>
      </c>
      <c r="G1209" s="6">
        <f t="shared" si="8"/>
        <v>253.93630688087885</v>
      </c>
      <c r="H1209" s="6">
        <f t="shared" si="8"/>
        <v>110.94121315939596</v>
      </c>
      <c r="I1209" s="6">
        <f t="shared" si="8"/>
        <v>356.64239286871532</v>
      </c>
      <c r="J1209" s="53">
        <f t="shared" si="8"/>
        <v>148.94547535646106</v>
      </c>
      <c r="K1209" s="15">
        <f t="shared" si="2"/>
        <v>58.641273695115572</v>
      </c>
      <c r="L1209" s="15">
        <f t="shared" si="3"/>
        <v>144.9879851783279</v>
      </c>
      <c r="M1209" s="15">
        <f t="shared" si="4"/>
        <v>203.6292588734436</v>
      </c>
      <c r="N1209" s="59">
        <f t="shared" si="5"/>
        <v>-86.346711483212331</v>
      </c>
      <c r="O1209" s="15"/>
      <c r="P1209" s="15"/>
      <c r="Q1209" s="15"/>
      <c r="R1209" s="27"/>
      <c r="S1209" s="5">
        <f t="shared" si="9"/>
        <v>1.6096808596989747</v>
      </c>
      <c r="T1209" s="5">
        <f t="shared" si="6"/>
        <v>6.4276888292291776</v>
      </c>
      <c r="U1209" s="5">
        <f t="shared" si="6"/>
        <v>9.8100147321255253</v>
      </c>
      <c r="V1209" s="5">
        <f t="shared" si="6"/>
        <v>10.836159495777107</v>
      </c>
      <c r="W1209" s="5">
        <f t="shared" si="6"/>
        <v>3.9763603067942994</v>
      </c>
      <c r="X1209" s="5">
        <f t="shared" si="6"/>
        <v>9.2222632311247104</v>
      </c>
      <c r="Y1209" s="12">
        <f t="shared" si="7"/>
        <v>0.40445609077876188</v>
      </c>
    </row>
    <row r="1210" spans="1:25">
      <c r="B1210" t="s">
        <v>24</v>
      </c>
      <c r="C1210" t="s">
        <v>10</v>
      </c>
      <c r="D1210" t="s">
        <v>11</v>
      </c>
      <c r="E1210" s="6">
        <f t="shared" si="8"/>
        <v>22.860596859039454</v>
      </c>
      <c r="F1210" s="6">
        <f t="shared" si="8"/>
        <v>16.360447011576326</v>
      </c>
      <c r="G1210" s="6">
        <f t="shared" si="8"/>
        <v>65.379658992442643</v>
      </c>
      <c r="H1210" s="6">
        <f t="shared" si="8"/>
        <v>67.007698242644523</v>
      </c>
      <c r="I1210" s="6">
        <f t="shared" si="8"/>
        <v>88.240255851482118</v>
      </c>
      <c r="J1210" s="53">
        <f t="shared" si="8"/>
        <v>83.368145254220835</v>
      </c>
      <c r="K1210" s="15">
        <f t="shared" si="2"/>
        <v>13.052532421529524</v>
      </c>
      <c r="L1210" s="15">
        <f t="shared" si="3"/>
        <v>37.329301766238238</v>
      </c>
      <c r="M1210" s="15">
        <f t="shared" si="4"/>
        <v>50.381834187767772</v>
      </c>
      <c r="N1210" s="59">
        <f t="shared" si="5"/>
        <v>-24.276769344708715</v>
      </c>
      <c r="O1210" s="15"/>
      <c r="P1210" s="15"/>
      <c r="Q1210" s="15"/>
      <c r="R1210" s="27"/>
      <c r="S1210" s="5">
        <f t="shared" si="9"/>
        <v>0.35828709517416923</v>
      </c>
      <c r="T1210" s="5">
        <f t="shared" si="6"/>
        <v>2.7670544412154405</v>
      </c>
      <c r="U1210" s="5">
        <f t="shared" si="6"/>
        <v>2.5257334241616487</v>
      </c>
      <c r="V1210" s="5">
        <f t="shared" si="6"/>
        <v>6.544962732280192</v>
      </c>
      <c r="W1210" s="5">
        <f t="shared" si="6"/>
        <v>0.98382878156150266</v>
      </c>
      <c r="X1210" s="5">
        <f t="shared" si="6"/>
        <v>5.1619089387243573</v>
      </c>
      <c r="Y1210" s="12">
        <f t="shared" si="7"/>
        <v>0.34965916328321556</v>
      </c>
    </row>
    <row r="1211" spans="1:25">
      <c r="B1211" t="s">
        <v>24</v>
      </c>
      <c r="C1211" t="s">
        <v>12</v>
      </c>
      <c r="D1211" t="s">
        <v>13</v>
      </c>
      <c r="E1211" s="6">
        <f t="shared" si="8"/>
        <v>262.04737798034608</v>
      </c>
      <c r="F1211" s="6">
        <f t="shared" si="8"/>
        <v>40.290765393356978</v>
      </c>
      <c r="G1211" s="6">
        <f t="shared" si="8"/>
        <v>52.971256775349232</v>
      </c>
      <c r="H1211" s="6">
        <f t="shared" si="8"/>
        <v>9.304307777136021</v>
      </c>
      <c r="I1211" s="6">
        <f t="shared" si="8"/>
        <v>315.0186347556953</v>
      </c>
      <c r="J1211" s="53">
        <f t="shared" si="8"/>
        <v>49.595073170493002</v>
      </c>
      <c r="K1211" s="15">
        <f t="shared" si="2"/>
        <v>149.61909866814321</v>
      </c>
      <c r="L1211" s="15">
        <f t="shared" si="3"/>
        <v>30.244575447119914</v>
      </c>
      <c r="M1211" s="15">
        <f t="shared" si="4"/>
        <v>179.86367411526314</v>
      </c>
      <c r="N1211" s="59">
        <f t="shared" si="5"/>
        <v>119.3745232210233</v>
      </c>
      <c r="O1211" s="15"/>
      <c r="P1211" s="15"/>
      <c r="Q1211" s="15"/>
      <c r="R1211" s="27"/>
      <c r="S1211" s="5">
        <f t="shared" si="9"/>
        <v>4.1069878635938082</v>
      </c>
      <c r="T1211" s="5">
        <f t="shared" si="6"/>
        <v>6.8144067972453328</v>
      </c>
      <c r="U1211" s="5">
        <f t="shared" si="6"/>
        <v>2.0463746036487271</v>
      </c>
      <c r="V1211" s="5">
        <f t="shared" si="6"/>
        <v>0.90879629129336104</v>
      </c>
      <c r="W1211" s="5">
        <f t="shared" si="6"/>
        <v>3.5122790228815743</v>
      </c>
      <c r="X1211" s="5">
        <f t="shared" si="6"/>
        <v>3.0707802210880435</v>
      </c>
      <c r="Y1211" s="12">
        <f t="shared" si="7"/>
        <v>4.9469730176817848</v>
      </c>
    </row>
    <row r="1212" spans="1:25">
      <c r="B1212" t="s">
        <v>24</v>
      </c>
      <c r="C1212" t="s">
        <v>14</v>
      </c>
      <c r="D1212" t="s">
        <v>15</v>
      </c>
      <c r="E1212" s="6">
        <f t="shared" si="8"/>
        <v>13.403807995807266</v>
      </c>
      <c r="F1212" s="6">
        <f t="shared" si="8"/>
        <v>14.155069044445478</v>
      </c>
      <c r="G1212" s="6">
        <f t="shared" si="8"/>
        <v>79.638566380953236</v>
      </c>
      <c r="H1212" s="6">
        <f t="shared" si="8"/>
        <v>46.248027323329254</v>
      </c>
      <c r="I1212" s="6">
        <f t="shared" si="8"/>
        <v>93.042374376760407</v>
      </c>
      <c r="J1212" s="53">
        <f t="shared" si="8"/>
        <v>60.403096367774737</v>
      </c>
      <c r="K1212" s="15">
        <f t="shared" si="2"/>
        <v>7.6530652071777157</v>
      </c>
      <c r="L1212" s="15">
        <f t="shared" si="3"/>
        <v>45.47059624475613</v>
      </c>
      <c r="M1212" s="15">
        <f t="shared" si="4"/>
        <v>53.123661451933792</v>
      </c>
      <c r="N1212" s="59">
        <f t="shared" si="5"/>
        <v>-37.817531037578412</v>
      </c>
      <c r="O1212" s="15"/>
      <c r="P1212" s="15"/>
      <c r="Q1212" s="15"/>
      <c r="R1212" s="27"/>
      <c r="S1212" s="5">
        <f t="shared" si="9"/>
        <v>0.21007375532240916</v>
      </c>
      <c r="T1212" s="5">
        <f t="shared" si="6"/>
        <v>2.3940572428998839</v>
      </c>
      <c r="U1212" s="5">
        <f t="shared" si="6"/>
        <v>3.076580576597082</v>
      </c>
      <c r="V1212" s="5">
        <f t="shared" si="6"/>
        <v>4.5172662725494028</v>
      </c>
      <c r="W1212" s="5">
        <f t="shared" si="6"/>
        <v>1.0373696781970501</v>
      </c>
      <c r="X1212" s="5">
        <f t="shared" si="6"/>
        <v>3.7399810457179306</v>
      </c>
      <c r="Y1212" s="12">
        <f t="shared" si="7"/>
        <v>0.1683080020764034</v>
      </c>
    </row>
    <row r="1213" spans="1:25">
      <c r="B1213" t="s">
        <v>24</v>
      </c>
      <c r="C1213" t="s">
        <v>16</v>
      </c>
      <c r="D1213" t="s">
        <v>17</v>
      </c>
      <c r="E1213" s="6">
        <f t="shared" si="8"/>
        <v>828.73692015902247</v>
      </c>
      <c r="F1213" s="6">
        <f t="shared" si="8"/>
        <v>96.586959960665226</v>
      </c>
      <c r="G1213" s="6">
        <f t="shared" si="8"/>
        <v>326.22959276222656</v>
      </c>
      <c r="H1213" s="6">
        <f t="shared" si="8"/>
        <v>44.572138425367733</v>
      </c>
      <c r="I1213" s="6">
        <f t="shared" si="8"/>
        <v>1154.9665129212485</v>
      </c>
      <c r="J1213" s="53">
        <f t="shared" si="8"/>
        <v>141.15909838603295</v>
      </c>
      <c r="K1213" s="15">
        <f t="shared" si="2"/>
        <v>473.17730092497129</v>
      </c>
      <c r="L1213" s="15">
        <f t="shared" si="3"/>
        <v>186.26470527638932</v>
      </c>
      <c r="M1213" s="15">
        <f t="shared" si="4"/>
        <v>659.4420062013603</v>
      </c>
      <c r="N1213" s="59">
        <f t="shared" si="5"/>
        <v>286.91259564858194</v>
      </c>
      <c r="O1213" s="15"/>
      <c r="P1213" s="15"/>
      <c r="Q1213" s="15"/>
      <c r="R1213" s="27"/>
      <c r="S1213" s="5">
        <f t="shared" si="9"/>
        <v>12.988538559086409</v>
      </c>
      <c r="T1213" s="5">
        <f t="shared" si="6"/>
        <v>16.335823607603619</v>
      </c>
      <c r="U1213" s="5">
        <f t="shared" si="6"/>
        <v>12.602833956130649</v>
      </c>
      <c r="V1213" s="5">
        <f t="shared" si="6"/>
        <v>4.3535741794277847</v>
      </c>
      <c r="W1213" s="5">
        <f t="shared" si="6"/>
        <v>12.877221243149464</v>
      </c>
      <c r="X1213" s="5">
        <f t="shared" si="6"/>
        <v>8.740153802381057</v>
      </c>
      <c r="Y1213" s="12">
        <f t="shared" si="7"/>
        <v>2.5403486947398113</v>
      </c>
    </row>
    <row r="1214" spans="1:25">
      <c r="B1214" t="s">
        <v>24</v>
      </c>
      <c r="C1214" t="s">
        <v>18</v>
      </c>
      <c r="D1214" t="s">
        <v>19</v>
      </c>
      <c r="E1214" s="6">
        <f t="shared" si="8"/>
        <v>3601.7349159725031</v>
      </c>
      <c r="F1214" s="6">
        <f t="shared" si="8"/>
        <v>222.8111929505574</v>
      </c>
      <c r="G1214" s="6">
        <f t="shared" si="8"/>
        <v>1276.5843859583617</v>
      </c>
      <c r="H1214" s="6">
        <f t="shared" si="8"/>
        <v>212.22838361174581</v>
      </c>
      <c r="I1214" s="6">
        <f t="shared" si="8"/>
        <v>4878.3193019308646</v>
      </c>
      <c r="J1214" s="53">
        <f t="shared" si="8"/>
        <v>435.03957656230313</v>
      </c>
      <c r="K1214" s="15">
        <f t="shared" si="2"/>
        <v>2056.4538211475783</v>
      </c>
      <c r="L1214" s="15">
        <f t="shared" si="3"/>
        <v>728.88119191652629</v>
      </c>
      <c r="M1214" s="15">
        <f t="shared" si="4"/>
        <v>2785.3350130641047</v>
      </c>
      <c r="N1214" s="59">
        <f t="shared" si="5"/>
        <v>1327.5726292310519</v>
      </c>
      <c r="O1214" s="15"/>
      <c r="P1214" s="15"/>
      <c r="Q1214" s="15"/>
      <c r="R1214" s="27"/>
      <c r="S1214" s="5">
        <f t="shared" si="9"/>
        <v>56.44888226620828</v>
      </c>
      <c r="T1214" s="5">
        <f t="shared" si="6"/>
        <v>37.684221009982522</v>
      </c>
      <c r="U1214" s="5">
        <f t="shared" si="6"/>
        <v>49.316743189966978</v>
      </c>
      <c r="V1214" s="5">
        <f t="shared" si="6"/>
        <v>20.729362415062734</v>
      </c>
      <c r="W1214" s="5">
        <f t="shared" si="6"/>
        <v>54.390492055741127</v>
      </c>
      <c r="X1214" s="5">
        <f t="shared" si="6"/>
        <v>26.936363668737346</v>
      </c>
      <c r="Y1214" s="12">
        <f t="shared" si="7"/>
        <v>2.8213841212452215</v>
      </c>
    </row>
    <row r="1215" spans="1:25">
      <c r="B1215" t="s">
        <v>24</v>
      </c>
      <c r="C1215" t="s">
        <v>20</v>
      </c>
      <c r="D1215" t="s">
        <v>21</v>
      </c>
      <c r="E1215" s="6">
        <f t="shared" si="8"/>
        <v>298.81596030378671</v>
      </c>
      <c r="F1215" s="6">
        <f t="shared" si="8"/>
        <v>47.526093659343218</v>
      </c>
      <c r="G1215" s="6">
        <f t="shared" si="8"/>
        <v>113.68770210218608</v>
      </c>
      <c r="H1215" s="6">
        <f t="shared" si="8"/>
        <v>22.94652227605274</v>
      </c>
      <c r="I1215" s="6">
        <f t="shared" si="8"/>
        <v>412.50366240597276</v>
      </c>
      <c r="J1215" s="53">
        <f t="shared" si="8"/>
        <v>70.472615935395979</v>
      </c>
      <c r="K1215" s="15">
        <f t="shared" si="2"/>
        <v>170.61256247968043</v>
      </c>
      <c r="L1215" s="15">
        <f t="shared" si="3"/>
        <v>64.911359347610855</v>
      </c>
      <c r="M1215" s="15">
        <f t="shared" si="4"/>
        <v>235.52392182729128</v>
      </c>
      <c r="N1215" s="59">
        <f t="shared" si="5"/>
        <v>105.70120313206958</v>
      </c>
      <c r="O1215" s="15"/>
      <c r="P1215" s="15"/>
      <c r="Q1215" s="15"/>
      <c r="R1215" s="27"/>
      <c r="S1215" s="5">
        <f t="shared" si="9"/>
        <v>4.6832505323057472</v>
      </c>
      <c r="T1215" s="5">
        <f t="shared" si="6"/>
        <v>8.0381231906838924</v>
      </c>
      <c r="U1215" s="5">
        <f t="shared" si="6"/>
        <v>4.3919597247947646</v>
      </c>
      <c r="V1215" s="5">
        <f t="shared" si="6"/>
        <v>2.2412967027812845</v>
      </c>
      <c r="W1215" s="5">
        <f t="shared" si="6"/>
        <v>4.599181764132533</v>
      </c>
      <c r="X1215" s="5">
        <f t="shared" si="6"/>
        <v>4.3634559102032036</v>
      </c>
      <c r="Y1215" s="12">
        <f t="shared" si="7"/>
        <v>2.6283929992287249</v>
      </c>
    </row>
    <row r="1216" spans="1:25">
      <c r="B1216" t="s">
        <v>24</v>
      </c>
      <c r="C1216" t="s">
        <v>25</v>
      </c>
      <c r="D1216" t="s">
        <v>26</v>
      </c>
      <c r="E1216" s="6">
        <f t="shared" si="8"/>
        <v>4.6707786870790198</v>
      </c>
      <c r="F1216" s="6">
        <f t="shared" si="8"/>
        <v>0.30897123285545802</v>
      </c>
      <c r="G1216" s="6">
        <f t="shared" si="8"/>
        <v>36.791509412321233</v>
      </c>
      <c r="H1216" s="6">
        <f t="shared" si="8"/>
        <v>14.77106488448787</v>
      </c>
      <c r="I1216" s="6">
        <f t="shared" si="8"/>
        <v>41.462288099400233</v>
      </c>
      <c r="J1216" s="53">
        <f t="shared" si="8"/>
        <v>15.080036117343333</v>
      </c>
      <c r="K1216" s="15">
        <f t="shared" si="2"/>
        <v>2.6668372056428287</v>
      </c>
      <c r="L1216" s="15">
        <f t="shared" si="3"/>
        <v>21.006554308377286</v>
      </c>
      <c r="M1216" s="15">
        <f t="shared" si="4"/>
        <v>23.673391514020103</v>
      </c>
      <c r="N1216" s="59">
        <f t="shared" si="5"/>
        <v>-18.339717102734458</v>
      </c>
      <c r="O1216" s="15"/>
      <c r="P1216" s="15"/>
      <c r="Q1216" s="15"/>
      <c r="R1216" s="27"/>
      <c r="S1216" s="5">
        <f t="shared" si="9"/>
        <v>7.3203676103200291E-2</v>
      </c>
      <c r="T1216" s="5">
        <f t="shared" si="6"/>
        <v>5.2256531956343652E-2</v>
      </c>
      <c r="U1216" s="5">
        <f t="shared" si="6"/>
        <v>1.4213219597673197</v>
      </c>
      <c r="V1216" s="5">
        <f t="shared" si="6"/>
        <v>1.4427606337855057</v>
      </c>
      <c r="W1216" s="5">
        <f t="shared" si="6"/>
        <v>0.46228098488565028</v>
      </c>
      <c r="X1216" s="5">
        <f t="shared" si="6"/>
        <v>0.93371122738825307</v>
      </c>
      <c r="Y1216" s="12">
        <f t="shared" si="7"/>
        <v>0.1269526247138642</v>
      </c>
    </row>
    <row r="1217" spans="1:25">
      <c r="B1217" t="s">
        <v>24</v>
      </c>
      <c r="C1217" t="s">
        <v>22</v>
      </c>
      <c r="D1217" t="s">
        <v>23</v>
      </c>
      <c r="E1217" s="6">
        <f t="shared" si="8"/>
        <v>1203.1321191788752</v>
      </c>
      <c r="F1217" s="6">
        <f t="shared" si="8"/>
        <v>52.670877522037671</v>
      </c>
      <c r="G1217" s="6">
        <f t="shared" si="8"/>
        <v>124.71118653788591</v>
      </c>
      <c r="H1217" s="6">
        <f t="shared" si="8"/>
        <v>4.66121545599258</v>
      </c>
      <c r="I1217" s="6">
        <f t="shared" si="8"/>
        <v>1327.8433057167608</v>
      </c>
      <c r="J1217" s="53">
        <f t="shared" si="8"/>
        <v>57.332092978030225</v>
      </c>
      <c r="K1217" s="15">
        <f t="shared" si="2"/>
        <v>686.94273775079512</v>
      </c>
      <c r="L1217" s="15">
        <f t="shared" si="3"/>
        <v>71.205350221182641</v>
      </c>
      <c r="M1217" s="15">
        <f t="shared" si="4"/>
        <v>758.14808797197759</v>
      </c>
      <c r="N1217" s="59">
        <f t="shared" si="5"/>
        <v>615.73738752961253</v>
      </c>
      <c r="O1217" s="15"/>
      <c r="P1217" s="15"/>
      <c r="Q1217" s="15"/>
      <c r="R1217" s="27"/>
      <c r="S1217" s="5">
        <f t="shared" si="9"/>
        <v>18.856319226892399</v>
      </c>
      <c r="T1217" s="5">
        <f t="shared" si="6"/>
        <v>8.9082642709544491</v>
      </c>
      <c r="U1217" s="5">
        <f t="shared" si="6"/>
        <v>4.8178166888574108</v>
      </c>
      <c r="V1217" s="5">
        <f t="shared" si="6"/>
        <v>0.45528323232545426</v>
      </c>
      <c r="W1217" s="5">
        <f t="shared" si="6"/>
        <v>14.804699385354017</v>
      </c>
      <c r="X1217" s="5">
        <f t="shared" si="6"/>
        <v>3.5498336003113482</v>
      </c>
      <c r="Y1217" s="12">
        <f t="shared" si="7"/>
        <v>9.6473472234455624</v>
      </c>
    </row>
    <row r="1218" spans="1:25">
      <c r="E1218" s="6"/>
      <c r="F1218" s="6"/>
      <c r="G1218" s="6"/>
      <c r="H1218" s="6"/>
      <c r="I1218" s="6"/>
      <c r="J1218" s="53"/>
      <c r="K1218" s="15"/>
      <c r="L1218" s="15"/>
      <c r="M1218" s="15"/>
      <c r="N1218" s="59"/>
      <c r="O1218" s="15"/>
      <c r="P1218" s="15"/>
      <c r="Q1218" s="15"/>
      <c r="R1218" s="27"/>
      <c r="Y1218" s="12"/>
    </row>
    <row r="1219" spans="1:25">
      <c r="A1219" s="7" t="s">
        <v>91</v>
      </c>
      <c r="B1219" t="s">
        <v>24</v>
      </c>
      <c r="E1219" s="6">
        <f>SUM(E3:E14)</f>
        <v>15.570120496553447</v>
      </c>
      <c r="F1219" s="6">
        <f t="shared" ref="F1219:J1219" si="10">SUM(F3:F14)</f>
        <v>1.7085964650279664</v>
      </c>
      <c r="G1219" s="6">
        <f t="shared" si="10"/>
        <v>8.4931463801351406</v>
      </c>
      <c r="H1219" s="6">
        <f t="shared" si="10"/>
        <v>2.8554788610421733</v>
      </c>
      <c r="I1219" s="6">
        <f t="shared" si="10"/>
        <v>24.063266876688587</v>
      </c>
      <c r="J1219" s="53">
        <f t="shared" si="10"/>
        <v>4.5640753260701494</v>
      </c>
      <c r="K1219" s="15">
        <f t="shared" si="2"/>
        <v>8.889947355334467</v>
      </c>
      <c r="L1219" s="15">
        <f t="shared" si="3"/>
        <v>4.8492639615258044</v>
      </c>
      <c r="M1219" s="15">
        <f t="shared" si="4"/>
        <v>13.739211316860272</v>
      </c>
      <c r="N1219" s="59">
        <f t="shared" si="5"/>
        <v>4.0406833938086626</v>
      </c>
      <c r="O1219" s="15">
        <f>E1219/0.7032</f>
        <v>22.141809579854161</v>
      </c>
      <c r="P1219" s="15">
        <f>G1219/0.7032</f>
        <v>12.077853214071586</v>
      </c>
      <c r="Q1219" s="15">
        <f>O1219+P1219</f>
        <v>34.21966279392575</v>
      </c>
      <c r="R1219" s="27">
        <f>O1219-P1219</f>
        <v>10.063956365782575</v>
      </c>
      <c r="S1219" s="5">
        <f t="shared" ref="S1219:X1259" si="11">E1219/E$1204*100</f>
        <v>0.24402570408025323</v>
      </c>
      <c r="T1219" s="5">
        <f t="shared" si="11"/>
        <v>0.28897617732910075</v>
      </c>
      <c r="U1219" s="5">
        <f t="shared" si="11"/>
        <v>0.32810546918093364</v>
      </c>
      <c r="V1219" s="5">
        <f t="shared" si="11"/>
        <v>0.27890829290478453</v>
      </c>
      <c r="W1219" s="5">
        <f t="shared" si="11"/>
        <v>0.26829177117899483</v>
      </c>
      <c r="X1219" s="5">
        <f t="shared" si="11"/>
        <v>0.28259404297422591</v>
      </c>
      <c r="Y1219" s="12">
        <f t="shared" si="7"/>
        <v>1.8332570521768987</v>
      </c>
    </row>
    <row r="1220" spans="1:25">
      <c r="A1220" s="7" t="s">
        <v>92</v>
      </c>
      <c r="B1220" t="s">
        <v>24</v>
      </c>
      <c r="E1220" s="6">
        <f>SUM(E15:E26)</f>
        <v>14.662782741842358</v>
      </c>
      <c r="F1220" s="6">
        <f t="shared" ref="F1220:J1220" si="12">SUM(F15:F26)</f>
        <v>1.4972573732887389</v>
      </c>
      <c r="G1220" s="6">
        <f t="shared" si="12"/>
        <v>7.2318898128899249</v>
      </c>
      <c r="H1220" s="6">
        <f t="shared" si="12"/>
        <v>1.9791140386913346</v>
      </c>
      <c r="I1220" s="6">
        <f t="shared" si="12"/>
        <v>21.894672554732278</v>
      </c>
      <c r="J1220" s="53">
        <f t="shared" si="12"/>
        <v>3.4763714119800722</v>
      </c>
      <c r="K1220" s="15">
        <f t="shared" si="2"/>
        <v>8.371891963619646</v>
      </c>
      <c r="L1220" s="15">
        <f t="shared" si="3"/>
        <v>4.1291343718503875</v>
      </c>
      <c r="M1220" s="15">
        <f t="shared" si="4"/>
        <v>12.501026335470032</v>
      </c>
      <c r="N1220" s="59">
        <f t="shared" si="5"/>
        <v>4.2427575917692586</v>
      </c>
      <c r="O1220" s="15">
        <f>E1220/0.870716</f>
        <v>16.839914210652335</v>
      </c>
      <c r="P1220" s="15">
        <f>G1220/0.870716</f>
        <v>8.3056815458656139</v>
      </c>
      <c r="Q1220" s="15">
        <f t="shared" ref="Q1220:Q1283" si="13">O1220+P1220</f>
        <v>25.145595756517949</v>
      </c>
      <c r="R1220" s="27">
        <f t="shared" ref="R1220:R1283" si="14">O1220-P1220</f>
        <v>8.534232664786721</v>
      </c>
      <c r="S1220" s="5">
        <f t="shared" si="11"/>
        <v>0.22980527884456023</v>
      </c>
      <c r="T1220" s="5">
        <f t="shared" si="11"/>
        <v>0.25323224123825411</v>
      </c>
      <c r="U1220" s="5">
        <f t="shared" si="11"/>
        <v>0.27938086710396576</v>
      </c>
      <c r="V1220" s="5">
        <f t="shared" si="11"/>
        <v>0.1933095445132561</v>
      </c>
      <c r="W1220" s="5">
        <f t="shared" si="11"/>
        <v>0.24411317503958171</v>
      </c>
      <c r="X1220" s="5">
        <f t="shared" si="11"/>
        <v>0.21524663420429435</v>
      </c>
      <c r="Y1220" s="12">
        <f t="shared" si="7"/>
        <v>2.027517443048954</v>
      </c>
    </row>
    <row r="1221" spans="1:25">
      <c r="A1221" s="7" t="s">
        <v>93</v>
      </c>
      <c r="B1221" t="s">
        <v>24</v>
      </c>
      <c r="E1221" s="6">
        <f>SUM(E27:E38)</f>
        <v>26.273979333497774</v>
      </c>
      <c r="F1221" s="6">
        <f t="shared" ref="F1221:J1221" si="15">SUM(F27:F38)</f>
        <v>2.4308492127653629</v>
      </c>
      <c r="G1221" s="6">
        <f t="shared" si="15"/>
        <v>16.937377045457527</v>
      </c>
      <c r="H1221" s="6">
        <f t="shared" si="15"/>
        <v>3.2843726379309959</v>
      </c>
      <c r="I1221" s="6">
        <f t="shared" si="15"/>
        <v>43.211356378955301</v>
      </c>
      <c r="J1221" s="53">
        <f t="shared" si="15"/>
        <v>5.7152218506963584</v>
      </c>
      <c r="K1221" s="15">
        <f t="shared" si="2"/>
        <v>15.001444153347707</v>
      </c>
      <c r="L1221" s="15">
        <f t="shared" si="3"/>
        <v>9.6705989080108985</v>
      </c>
      <c r="M1221" s="15">
        <f t="shared" si="4"/>
        <v>24.672043061358604</v>
      </c>
      <c r="N1221" s="59">
        <f t="shared" si="5"/>
        <v>5.3308452453368087</v>
      </c>
      <c r="O1221" s="15">
        <f>E1221/0.887077</f>
        <v>29.618600565111905</v>
      </c>
      <c r="P1221" s="15">
        <f>G1221/0.887077</f>
        <v>19.093468825657219</v>
      </c>
      <c r="Q1221" s="15">
        <f t="shared" si="13"/>
        <v>48.712069390769123</v>
      </c>
      <c r="R1221" s="27">
        <f t="shared" si="14"/>
        <v>10.525131739454686</v>
      </c>
      <c r="S1221" s="5">
        <f t="shared" si="11"/>
        <v>0.411783987623349</v>
      </c>
      <c r="T1221" s="5">
        <f t="shared" si="11"/>
        <v>0.41113131599326508</v>
      </c>
      <c r="U1221" s="5">
        <f t="shared" si="11"/>
        <v>0.65432123661405595</v>
      </c>
      <c r="V1221" s="5">
        <f t="shared" si="11"/>
        <v>0.32080040171412383</v>
      </c>
      <c r="W1221" s="5">
        <f t="shared" si="11"/>
        <v>0.48178210370877339</v>
      </c>
      <c r="X1221" s="5">
        <f t="shared" si="11"/>
        <v>0.35386963051584347</v>
      </c>
      <c r="Y1221" s="12">
        <f t="shared" si="7"/>
        <v>1.5512425131106267</v>
      </c>
    </row>
    <row r="1222" spans="1:25">
      <c r="A1222" s="7" t="s">
        <v>94</v>
      </c>
      <c r="B1222" t="s">
        <v>24</v>
      </c>
      <c r="E1222" s="6">
        <f>SUM(E39:E50)</f>
        <v>16.426830703066631</v>
      </c>
      <c r="F1222" s="6">
        <f t="shared" ref="F1222:J1222" si="16">SUM(F39:F50)</f>
        <v>1.7074125684355512</v>
      </c>
      <c r="G1222" s="6">
        <f t="shared" si="16"/>
        <v>7.4382424339961313</v>
      </c>
      <c r="H1222" s="6">
        <f t="shared" si="16"/>
        <v>2.0155100546434119</v>
      </c>
      <c r="I1222" s="6">
        <f t="shared" si="16"/>
        <v>23.865073137062755</v>
      </c>
      <c r="J1222" s="53">
        <f t="shared" si="16"/>
        <v>3.7229226230789605</v>
      </c>
      <c r="K1222" s="15">
        <f t="shared" si="2"/>
        <v>9.3790963401715342</v>
      </c>
      <c r="L1222" s="15">
        <f t="shared" si="3"/>
        <v>4.2469538799701567</v>
      </c>
      <c r="M1222" s="15">
        <f t="shared" si="4"/>
        <v>13.626050220141687</v>
      </c>
      <c r="N1222" s="59">
        <f t="shared" si="5"/>
        <v>5.1321424602013774</v>
      </c>
      <c r="O1222" s="15">
        <f>E1222/0.821173</f>
        <v>20.004104741712929</v>
      </c>
      <c r="P1222" s="15">
        <f>G1222/0.821173</f>
        <v>9.0580699000041776</v>
      </c>
      <c r="Q1222" s="15">
        <f t="shared" si="13"/>
        <v>29.062174641717107</v>
      </c>
      <c r="R1222" s="27">
        <f t="shared" si="14"/>
        <v>10.946034841708752</v>
      </c>
      <c r="S1222" s="5">
        <f t="shared" si="11"/>
        <v>0.25745265934263517</v>
      </c>
      <c r="T1222" s="5">
        <f t="shared" si="11"/>
        <v>0.288775944027305</v>
      </c>
      <c r="U1222" s="5">
        <f t="shared" si="11"/>
        <v>0.28735263875776945</v>
      </c>
      <c r="V1222" s="5">
        <f t="shared" si="11"/>
        <v>0.19686451766197144</v>
      </c>
      <c r="W1222" s="5">
        <f t="shared" si="11"/>
        <v>0.26608202344551829</v>
      </c>
      <c r="X1222" s="5">
        <f t="shared" si="11"/>
        <v>0.2305123558602554</v>
      </c>
      <c r="Y1222" s="12">
        <f t="shared" si="7"/>
        <v>2.2084290541524418</v>
      </c>
    </row>
    <row r="1223" spans="1:25">
      <c r="A1223" s="7" t="s">
        <v>95</v>
      </c>
      <c r="B1223" t="s">
        <v>24</v>
      </c>
      <c r="E1223" s="6">
        <f>SUM(E51:E62)</f>
        <v>121.99223549492194</v>
      </c>
      <c r="F1223" s="6">
        <f t="shared" ref="F1223:J1223" si="17">SUM(F51:F62)</f>
        <v>12.505100896540144</v>
      </c>
      <c r="G1223" s="6">
        <f t="shared" si="17"/>
        <v>34.897358681667576</v>
      </c>
      <c r="H1223" s="6">
        <f t="shared" si="17"/>
        <v>11.567951367338731</v>
      </c>
      <c r="I1223" s="6">
        <f t="shared" si="17"/>
        <v>156.88959417658964</v>
      </c>
      <c r="J1223" s="53">
        <f t="shared" si="17"/>
        <v>24.073052263878871</v>
      </c>
      <c r="K1223" s="15">
        <f t="shared" si="2"/>
        <v>69.652932458004003</v>
      </c>
      <c r="L1223" s="15">
        <f t="shared" si="3"/>
        <v>19.925066192578392</v>
      </c>
      <c r="M1223" s="15">
        <f t="shared" si="4"/>
        <v>89.577998650582458</v>
      </c>
      <c r="N1223" s="59">
        <f t="shared" si="5"/>
        <v>49.727866265425611</v>
      </c>
      <c r="O1223" s="15">
        <f>E1223/5.26886</f>
        <v>23.153440306806775</v>
      </c>
      <c r="P1223" s="15">
        <f>G1223/5.26886</f>
        <v>6.6233224419831949</v>
      </c>
      <c r="Q1223" s="15">
        <f t="shared" si="13"/>
        <v>29.77676274878997</v>
      </c>
      <c r="R1223" s="27">
        <f t="shared" si="14"/>
        <v>16.53011786482358</v>
      </c>
      <c r="S1223" s="5">
        <f t="shared" si="11"/>
        <v>1.9119467421952203</v>
      </c>
      <c r="T1223" s="5">
        <f t="shared" si="11"/>
        <v>2.1149969159849178</v>
      </c>
      <c r="U1223" s="5">
        <f t="shared" si="11"/>
        <v>1.3481475216540044</v>
      </c>
      <c r="V1223" s="5">
        <f t="shared" si="11"/>
        <v>1.1298971994814433</v>
      </c>
      <c r="W1223" s="5">
        <f t="shared" si="11"/>
        <v>1.7492299494034187</v>
      </c>
      <c r="X1223" s="5">
        <f t="shared" si="11"/>
        <v>1.4905321844976955</v>
      </c>
      <c r="Y1223" s="12">
        <f t="shared" si="7"/>
        <v>3.4957440936355852</v>
      </c>
    </row>
    <row r="1224" spans="1:25">
      <c r="A1224" s="7" t="s">
        <v>96</v>
      </c>
      <c r="B1224" t="s">
        <v>24</v>
      </c>
      <c r="E1224" s="6">
        <f>SUM(E63:E74)</f>
        <v>10.937531477362404</v>
      </c>
      <c r="F1224" s="6">
        <f t="shared" ref="F1224:J1224" si="18">SUM(F63:F74)</f>
        <v>1.2541968965259478</v>
      </c>
      <c r="G1224" s="6">
        <f t="shared" si="18"/>
        <v>4.6472499497367501</v>
      </c>
      <c r="H1224" s="6">
        <f t="shared" si="18"/>
        <v>2.5223087539042277</v>
      </c>
      <c r="I1224" s="6">
        <f t="shared" si="18"/>
        <v>15.584781427099152</v>
      </c>
      <c r="J1224" s="53">
        <f t="shared" si="18"/>
        <v>3.7765056504301766</v>
      </c>
      <c r="K1224" s="15">
        <f t="shared" si="2"/>
        <v>6.2449149993790236</v>
      </c>
      <c r="L1224" s="15">
        <f t="shared" si="3"/>
        <v>2.6534031903854278</v>
      </c>
      <c r="M1224" s="15">
        <f t="shared" si="4"/>
        <v>8.898318189764451</v>
      </c>
      <c r="N1224" s="59">
        <f t="shared" si="5"/>
        <v>3.5915118089935958</v>
      </c>
      <c r="O1224" s="15">
        <f>E1224/0.556877</f>
        <v>19.64083895970278</v>
      </c>
      <c r="P1224" s="15">
        <f>G1224/0.556877</f>
        <v>8.3452000167662703</v>
      </c>
      <c r="Q1224" s="15">
        <f t="shared" si="13"/>
        <v>27.98603897646905</v>
      </c>
      <c r="R1224" s="27">
        <f t="shared" si="14"/>
        <v>11.29563894293651</v>
      </c>
      <c r="S1224" s="5">
        <f t="shared" si="11"/>
        <v>0.1714205628822271</v>
      </c>
      <c r="T1224" s="5">
        <f t="shared" si="11"/>
        <v>0.2121232439575238</v>
      </c>
      <c r="U1224" s="5">
        <f t="shared" si="11"/>
        <v>0.17953159605559332</v>
      </c>
      <c r="V1224" s="5">
        <f t="shared" si="11"/>
        <v>0.24636597326217513</v>
      </c>
      <c r="W1224" s="5">
        <f t="shared" si="11"/>
        <v>0.17376146946051449</v>
      </c>
      <c r="X1224" s="5">
        <f t="shared" si="11"/>
        <v>0.23383005840725016</v>
      </c>
      <c r="Y1224" s="12">
        <f t="shared" si="7"/>
        <v>2.3535492163450291</v>
      </c>
    </row>
    <row r="1225" spans="1:25">
      <c r="A1225" s="7" t="s">
        <v>97</v>
      </c>
      <c r="B1225" t="s">
        <v>24</v>
      </c>
      <c r="E1225" s="6">
        <f>SUM(E75:E86)</f>
        <v>129.95704050053061</v>
      </c>
      <c r="F1225" s="6">
        <f t="shared" ref="F1225:J1225" si="19">SUM(F75:F86)</f>
        <v>9.6946640821244419</v>
      </c>
      <c r="G1225" s="6">
        <f t="shared" si="19"/>
        <v>71.033493119036137</v>
      </c>
      <c r="H1225" s="6">
        <f t="shared" si="19"/>
        <v>12.099713853999727</v>
      </c>
      <c r="I1225" s="6">
        <f t="shared" si="19"/>
        <v>200.99053361956683</v>
      </c>
      <c r="J1225" s="53">
        <f t="shared" si="19"/>
        <v>21.794377936124135</v>
      </c>
      <c r="K1225" s="15">
        <f t="shared" si="2"/>
        <v>74.200533564304948</v>
      </c>
      <c r="L1225" s="15">
        <f t="shared" si="3"/>
        <v>40.557426285398869</v>
      </c>
      <c r="M1225" s="15">
        <f t="shared" si="4"/>
        <v>114.75795984970385</v>
      </c>
      <c r="N1225" s="59">
        <f t="shared" si="5"/>
        <v>33.643107278906079</v>
      </c>
      <c r="O1225" s="15">
        <f>E1225/1.716289</f>
        <v>75.71978874218189</v>
      </c>
      <c r="P1225" s="15">
        <f>G1225/1.716289</f>
        <v>41.387839180368886</v>
      </c>
      <c r="Q1225" s="15">
        <f t="shared" si="13"/>
        <v>117.10762792255078</v>
      </c>
      <c r="R1225" s="27">
        <f t="shared" si="14"/>
        <v>34.331949561813005</v>
      </c>
      <c r="S1225" s="5">
        <f t="shared" si="11"/>
        <v>2.0367766784687267</v>
      </c>
      <c r="T1225" s="5">
        <f t="shared" si="11"/>
        <v>1.6396656696209428</v>
      </c>
      <c r="U1225" s="5">
        <f t="shared" si="11"/>
        <v>2.7441511713367088</v>
      </c>
      <c r="V1225" s="5">
        <f t="shared" si="11"/>
        <v>1.1818369877281305</v>
      </c>
      <c r="W1225" s="5">
        <f t="shared" si="11"/>
        <v>2.2409303994896943</v>
      </c>
      <c r="X1225" s="5">
        <f t="shared" si="11"/>
        <v>1.3494434107818933</v>
      </c>
      <c r="Y1225" s="12">
        <f t="shared" si="7"/>
        <v>1.8295178062375712</v>
      </c>
    </row>
    <row r="1226" spans="1:25">
      <c r="A1226" s="7" t="s">
        <v>98</v>
      </c>
      <c r="B1226" t="s">
        <v>24</v>
      </c>
      <c r="E1226" s="6">
        <f>SUM(E87:E98)</f>
        <v>13.316275539667288</v>
      </c>
      <c r="F1226" s="6">
        <f t="shared" ref="F1226:J1226" si="20">SUM(F87:F98)</f>
        <v>1.4422692146541509</v>
      </c>
      <c r="G1226" s="6">
        <f t="shared" si="20"/>
        <v>5.7349938190486078</v>
      </c>
      <c r="H1226" s="6">
        <f t="shared" si="20"/>
        <v>6.8218798155505453</v>
      </c>
      <c r="I1226" s="6">
        <f t="shared" si="20"/>
        <v>19.051269358715899</v>
      </c>
      <c r="J1226" s="53">
        <f t="shared" si="20"/>
        <v>8.2641490302046972</v>
      </c>
      <c r="K1226" s="15">
        <f t="shared" si="2"/>
        <v>7.6030874997386633</v>
      </c>
      <c r="L1226" s="15">
        <f t="shared" si="3"/>
        <v>3.2744636206120759</v>
      </c>
      <c r="M1226" s="15">
        <f t="shared" si="4"/>
        <v>10.877551120350741</v>
      </c>
      <c r="N1226" s="59">
        <f t="shared" si="5"/>
        <v>4.328623879126587</v>
      </c>
      <c r="O1226" s="15">
        <f>E1226/0.839631</f>
        <v>15.859675904852594</v>
      </c>
      <c r="P1226" s="15">
        <f>G1226/0.839631</f>
        <v>6.8303740798619961</v>
      </c>
      <c r="Q1226" s="15">
        <f t="shared" si="13"/>
        <v>22.690049984714591</v>
      </c>
      <c r="R1226" s="27">
        <f t="shared" si="14"/>
        <v>9.029301824990597</v>
      </c>
      <c r="S1226" s="5">
        <f t="shared" si="11"/>
        <v>0.20870188609094362</v>
      </c>
      <c r="T1226" s="5">
        <f t="shared" si="11"/>
        <v>0.24393205350766006</v>
      </c>
      <c r="U1226" s="5">
        <f t="shared" si="11"/>
        <v>0.22155309157861908</v>
      </c>
      <c r="V1226" s="5">
        <f t="shared" si="11"/>
        <v>0.66632566597337095</v>
      </c>
      <c r="W1226" s="5">
        <f t="shared" si="11"/>
        <v>0.21241084286895384</v>
      </c>
      <c r="X1226" s="5">
        <f t="shared" si="11"/>
        <v>0.51169166136395594</v>
      </c>
      <c r="Y1226" s="12">
        <f t="shared" si="7"/>
        <v>2.3219337212601143</v>
      </c>
    </row>
    <row r="1227" spans="1:25">
      <c r="A1227" s="7" t="s">
        <v>99</v>
      </c>
      <c r="B1227" t="s">
        <v>24</v>
      </c>
      <c r="E1227" s="6">
        <f>SUM(E99:E110)</f>
        <v>62.014573291800595</v>
      </c>
      <c r="F1227" s="6">
        <f t="shared" ref="F1227:J1227" si="21">SUM(F99:F110)</f>
        <v>5.922287383779306</v>
      </c>
      <c r="G1227" s="6">
        <f t="shared" si="21"/>
        <v>9.9538063991405998</v>
      </c>
      <c r="H1227" s="6">
        <f t="shared" si="21"/>
        <v>3.1166011534425304</v>
      </c>
      <c r="I1227" s="6">
        <f t="shared" si="21"/>
        <v>71.968379690941177</v>
      </c>
      <c r="J1227" s="53">
        <f t="shared" si="21"/>
        <v>9.0388885372218368</v>
      </c>
      <c r="K1227" s="15">
        <f t="shared" si="2"/>
        <v>35.407965657662935</v>
      </c>
      <c r="L1227" s="15">
        <f t="shared" si="3"/>
        <v>5.6832453475963067</v>
      </c>
      <c r="M1227" s="15">
        <f t="shared" si="4"/>
        <v>41.091211005259233</v>
      </c>
      <c r="N1227" s="59">
        <f t="shared" si="5"/>
        <v>29.72472031006663</v>
      </c>
      <c r="O1227" s="15">
        <f>E1227/2.710489</f>
        <v>22.879477943574241</v>
      </c>
      <c r="P1227" s="15">
        <f>G1227/2.710489</f>
        <v>3.6723286459161431</v>
      </c>
      <c r="Q1227" s="15">
        <f t="shared" si="13"/>
        <v>26.551806589490383</v>
      </c>
      <c r="R1227" s="27">
        <f t="shared" si="14"/>
        <v>19.207149297658098</v>
      </c>
      <c r="S1227" s="5">
        <f t="shared" si="11"/>
        <v>0.97193531123397126</v>
      </c>
      <c r="T1227" s="5">
        <f t="shared" si="11"/>
        <v>1.0016408228849358</v>
      </c>
      <c r="U1227" s="5">
        <f t="shared" si="11"/>
        <v>0.38453338404303355</v>
      </c>
      <c r="V1227" s="5">
        <f t="shared" si="11"/>
        <v>0.30441335750406751</v>
      </c>
      <c r="W1227" s="5">
        <f t="shared" si="11"/>
        <v>0.80240659570917361</v>
      </c>
      <c r="X1227" s="5">
        <f t="shared" si="11"/>
        <v>0.55966123984335958</v>
      </c>
      <c r="Y1227" s="12">
        <f t="shared" si="7"/>
        <v>6.2302370374769254</v>
      </c>
    </row>
    <row r="1228" spans="1:25">
      <c r="A1228" s="7" t="s">
        <v>100</v>
      </c>
      <c r="B1228" t="s">
        <v>24</v>
      </c>
      <c r="E1228" s="6">
        <f>SUM(E111:E122)</f>
        <v>18.063009652662572</v>
      </c>
      <c r="F1228" s="6">
        <f t="shared" ref="F1228:J1228" si="22">SUM(F111:F122)</f>
        <v>2.1377228985585388</v>
      </c>
      <c r="G1228" s="6">
        <f t="shared" si="22"/>
        <v>19.710703407504607</v>
      </c>
      <c r="H1228" s="6">
        <f t="shared" si="22"/>
        <v>19.924272449692371</v>
      </c>
      <c r="I1228" s="6">
        <f t="shared" si="22"/>
        <v>37.773713060167182</v>
      </c>
      <c r="J1228" s="53">
        <f t="shared" si="22"/>
        <v>22.061995348250875</v>
      </c>
      <c r="K1228" s="15">
        <f t="shared" si="2"/>
        <v>10.313292368329064</v>
      </c>
      <c r="L1228" s="15">
        <f t="shared" si="3"/>
        <v>11.254062912879537</v>
      </c>
      <c r="M1228" s="15">
        <f t="shared" si="4"/>
        <v>21.567355281208602</v>
      </c>
      <c r="N1228" s="59">
        <f t="shared" si="5"/>
        <v>-0.94077054455047282</v>
      </c>
      <c r="O1228" s="15">
        <f>E1228/0.802484</f>
        <v>22.508872018211669</v>
      </c>
      <c r="P1228" s="15">
        <f>G1228/0.802484</f>
        <v>24.562113895734502</v>
      </c>
      <c r="Q1228" s="15">
        <f t="shared" si="13"/>
        <v>47.070985913946174</v>
      </c>
      <c r="R1228" s="27">
        <f t="shared" si="14"/>
        <v>-2.0532418775228329</v>
      </c>
      <c r="S1228" s="5">
        <f t="shared" si="11"/>
        <v>0.28309598819579462</v>
      </c>
      <c r="T1228" s="5">
        <f t="shared" si="11"/>
        <v>0.36155464678678245</v>
      </c>
      <c r="U1228" s="5">
        <f t="shared" si="11"/>
        <v>0.7614598053474998</v>
      </c>
      <c r="V1228" s="5">
        <f t="shared" si="11"/>
        <v>1.9460990911644696</v>
      </c>
      <c r="W1228" s="5">
        <f t="shared" si="11"/>
        <v>0.42115546624872907</v>
      </c>
      <c r="X1228" s="5">
        <f t="shared" si="11"/>
        <v>1.3660134892885321</v>
      </c>
      <c r="Y1228" s="12">
        <f t="shared" si="7"/>
        <v>0.91640614133462661</v>
      </c>
    </row>
    <row r="1229" spans="1:25">
      <c r="A1229" s="7" t="s">
        <v>101</v>
      </c>
      <c r="B1229" t="s">
        <v>24</v>
      </c>
      <c r="E1229" s="6">
        <f>SUM(E123:E134)</f>
        <v>24.763923176445925</v>
      </c>
      <c r="F1229" s="6">
        <f t="shared" ref="F1229:J1229" si="23">SUM(F123:F134)</f>
        <v>2.8071401513438379</v>
      </c>
      <c r="G1229" s="6">
        <f t="shared" si="23"/>
        <v>6.1329640638450016</v>
      </c>
      <c r="H1229" s="6">
        <f t="shared" si="23"/>
        <v>2.6785918407424067</v>
      </c>
      <c r="I1229" s="6">
        <f t="shared" si="23"/>
        <v>30.896887240290887</v>
      </c>
      <c r="J1229" s="53">
        <f t="shared" si="23"/>
        <v>5.4857319920862428</v>
      </c>
      <c r="K1229" s="15">
        <f t="shared" si="2"/>
        <v>14.139259448819493</v>
      </c>
      <c r="L1229" s="15">
        <f t="shared" si="3"/>
        <v>3.5016895130521926</v>
      </c>
      <c r="M1229" s="15">
        <f t="shared" si="4"/>
        <v>17.640948961871661</v>
      </c>
      <c r="N1229" s="59">
        <f t="shared" si="5"/>
        <v>10.637569935767299</v>
      </c>
      <c r="O1229" s="15">
        <f>E1229/1.128047</f>
        <v>21.952917898319772</v>
      </c>
      <c r="P1229" s="15">
        <f>G1229/1.128047</f>
        <v>5.4367983460307965</v>
      </c>
      <c r="Q1229" s="15">
        <f t="shared" si="13"/>
        <v>27.389716244350566</v>
      </c>
      <c r="R1229" s="27">
        <f t="shared" si="14"/>
        <v>16.516119552288977</v>
      </c>
      <c r="S1229" s="5">
        <f t="shared" si="11"/>
        <v>0.38811734246110591</v>
      </c>
      <c r="T1229" s="5">
        <f t="shared" si="11"/>
        <v>0.47477367931291947</v>
      </c>
      <c r="U1229" s="5">
        <f t="shared" si="11"/>
        <v>0.23692739552260622</v>
      </c>
      <c r="V1229" s="5">
        <f t="shared" si="11"/>
        <v>0.26163089066521206</v>
      </c>
      <c r="W1229" s="5">
        <f t="shared" si="11"/>
        <v>0.3444827605534187</v>
      </c>
      <c r="X1229" s="5">
        <f t="shared" si="11"/>
        <v>0.33966029733596004</v>
      </c>
      <c r="Y1229" s="12">
        <f t="shared" si="7"/>
        <v>4.0378392761884907</v>
      </c>
    </row>
    <row r="1230" spans="1:25">
      <c r="A1230" s="7" t="s">
        <v>102</v>
      </c>
      <c r="B1230" t="s">
        <v>24</v>
      </c>
      <c r="E1230" s="6">
        <f>SUM(E135:E146)</f>
        <v>19.791584759437754</v>
      </c>
      <c r="F1230" s="6">
        <f t="shared" ref="F1230:J1230" si="24">SUM(F135:F146)</f>
        <v>1.8191727038650112</v>
      </c>
      <c r="G1230" s="6">
        <f t="shared" si="24"/>
        <v>19.541716226472882</v>
      </c>
      <c r="H1230" s="6">
        <f t="shared" si="24"/>
        <v>5.1443460190181911</v>
      </c>
      <c r="I1230" s="6">
        <f t="shared" si="24"/>
        <v>39.33330098591064</v>
      </c>
      <c r="J1230" s="53">
        <f t="shared" si="24"/>
        <v>6.9635187228831947</v>
      </c>
      <c r="K1230" s="15">
        <f t="shared" si="2"/>
        <v>11.300243092466015</v>
      </c>
      <c r="L1230" s="15">
        <f t="shared" si="3"/>
        <v>11.157577651674849</v>
      </c>
      <c r="M1230" s="15">
        <f t="shared" si="4"/>
        <v>22.457820744140868</v>
      </c>
      <c r="N1230" s="59">
        <f t="shared" si="5"/>
        <v>0.14266544079116628</v>
      </c>
      <c r="O1230" s="15">
        <f>E1230/0.616561</f>
        <v>32.099962143952915</v>
      </c>
      <c r="P1230" s="15">
        <f>G1230/0.616561</f>
        <v>31.694700486201498</v>
      </c>
      <c r="Q1230" s="15">
        <f t="shared" si="13"/>
        <v>63.794662630154413</v>
      </c>
      <c r="R1230" s="27">
        <f t="shared" si="14"/>
        <v>0.4052616577514172</v>
      </c>
      <c r="S1230" s="5">
        <f t="shared" si="11"/>
        <v>0.31018741356914259</v>
      </c>
      <c r="T1230" s="5">
        <f t="shared" si="11"/>
        <v>0.30767801796648953</v>
      </c>
      <c r="U1230" s="5">
        <f t="shared" si="11"/>
        <v>0.7549315276237506</v>
      </c>
      <c r="V1230" s="5">
        <f t="shared" si="11"/>
        <v>0.50247290773226871</v>
      </c>
      <c r="W1230" s="5">
        <f t="shared" si="11"/>
        <v>0.43854398664586763</v>
      </c>
      <c r="X1230" s="5">
        <f t="shared" si="11"/>
        <v>0.43116048019318659</v>
      </c>
      <c r="Y1230" s="12">
        <f t="shared" si="7"/>
        <v>1.0127864170203422</v>
      </c>
    </row>
    <row r="1231" spans="1:25">
      <c r="A1231" s="7" t="s">
        <v>103</v>
      </c>
      <c r="B1231" t="s">
        <v>24</v>
      </c>
      <c r="E1231" s="6">
        <f>SUM(E147:E158)</f>
        <v>160.41537034329897</v>
      </c>
      <c r="F1231" s="6">
        <f t="shared" ref="F1231:J1231" si="25">SUM(F147:F158)</f>
        <v>12.753763482064469</v>
      </c>
      <c r="G1231" s="6">
        <f t="shared" si="25"/>
        <v>65.698897889301307</v>
      </c>
      <c r="H1231" s="6">
        <f t="shared" si="25"/>
        <v>12.673271757544171</v>
      </c>
      <c r="I1231" s="6">
        <f t="shared" si="25"/>
        <v>226.11426823260078</v>
      </c>
      <c r="J1231" s="53">
        <f t="shared" si="25"/>
        <v>25.427035239608688</v>
      </c>
      <c r="K1231" s="15">
        <f t="shared" si="2"/>
        <v>91.591082911277624</v>
      </c>
      <c r="L1231" s="15">
        <f t="shared" si="3"/>
        <v>37.511575049702991</v>
      </c>
      <c r="M1231" s="15">
        <f t="shared" si="4"/>
        <v>129.10265796098091</v>
      </c>
      <c r="N1231" s="59">
        <f t="shared" si="5"/>
        <v>54.079507861574633</v>
      </c>
      <c r="O1231" s="15">
        <f>E1231/4.552402</f>
        <v>35.237523035816913</v>
      </c>
      <c r="P1231" s="15">
        <f>G1231/4.552402</f>
        <v>14.431699548787938</v>
      </c>
      <c r="Q1231" s="15">
        <f t="shared" si="13"/>
        <v>49.669222584604853</v>
      </c>
      <c r="R1231" s="27">
        <f t="shared" si="14"/>
        <v>20.805823487028974</v>
      </c>
      <c r="S1231" s="5">
        <f t="shared" si="11"/>
        <v>2.5141407031489078</v>
      </c>
      <c r="T1231" s="5">
        <f t="shared" si="11"/>
        <v>2.1570534020425627</v>
      </c>
      <c r="U1231" s="5">
        <f t="shared" si="11"/>
        <v>2.5380661950037484</v>
      </c>
      <c r="V1231" s="5">
        <f t="shared" si="11"/>
        <v>1.2378591344658034</v>
      </c>
      <c r="W1231" s="5">
        <f t="shared" si="11"/>
        <v>2.521045784175544</v>
      </c>
      <c r="X1231" s="5">
        <f t="shared" si="11"/>
        <v>1.5743668050711515</v>
      </c>
      <c r="Y1231" s="12">
        <f t="shared" si="7"/>
        <v>2.4416752106494881</v>
      </c>
    </row>
    <row r="1232" spans="1:25">
      <c r="A1232" s="7" t="s">
        <v>104</v>
      </c>
      <c r="B1232" t="s">
        <v>24</v>
      </c>
      <c r="E1232" s="6">
        <f>SUM(E159:E170)</f>
        <v>30.827580047926773</v>
      </c>
      <c r="F1232" s="6">
        <f t="shared" ref="F1232:J1232" si="26">SUM(F159:F170)</f>
        <v>2.5767550811801296</v>
      </c>
      <c r="G1232" s="6">
        <f t="shared" si="26"/>
        <v>10.089529668985559</v>
      </c>
      <c r="H1232" s="6">
        <f t="shared" si="26"/>
        <v>2.1798987220440655</v>
      </c>
      <c r="I1232" s="6">
        <f t="shared" si="26"/>
        <v>40.917109716912336</v>
      </c>
      <c r="J1232" s="53">
        <f t="shared" si="26"/>
        <v>4.7566538032241965</v>
      </c>
      <c r="K1232" s="15">
        <f t="shared" si="2"/>
        <v>17.601377187741885</v>
      </c>
      <c r="L1232" s="15">
        <f t="shared" si="3"/>
        <v>5.7607381790797003</v>
      </c>
      <c r="M1232" s="15">
        <f t="shared" si="4"/>
        <v>23.362115366821588</v>
      </c>
      <c r="N1232" s="59">
        <f t="shared" si="5"/>
        <v>11.840639008662185</v>
      </c>
      <c r="O1232" s="15">
        <f>E1232/0.916829</f>
        <v>33.624132796766652</v>
      </c>
      <c r="P1232" s="15">
        <f>G1232/0.916829</f>
        <v>11.004810786946704</v>
      </c>
      <c r="Q1232" s="15">
        <f t="shared" si="13"/>
        <v>44.628943583713358</v>
      </c>
      <c r="R1232" s="27">
        <f t="shared" si="14"/>
        <v>22.619322009819946</v>
      </c>
      <c r="S1232" s="5">
        <f t="shared" si="11"/>
        <v>0.48315116944348013</v>
      </c>
      <c r="T1232" s="5">
        <f t="shared" si="11"/>
        <v>0.43580848287695745</v>
      </c>
      <c r="U1232" s="5">
        <f t="shared" si="11"/>
        <v>0.38977661724991752</v>
      </c>
      <c r="V1232" s="5">
        <f t="shared" si="11"/>
        <v>0.21292114592952405</v>
      </c>
      <c r="W1232" s="5">
        <f t="shared" si="11"/>
        <v>0.45620255527774556</v>
      </c>
      <c r="X1232" s="5">
        <f t="shared" si="11"/>
        <v>0.29451793260372527</v>
      </c>
      <c r="Y1232" s="12">
        <f t="shared" si="7"/>
        <v>3.055403082136563</v>
      </c>
    </row>
    <row r="1233" spans="1:25">
      <c r="A1233" s="7" t="s">
        <v>105</v>
      </c>
      <c r="B1233" t="s">
        <v>24</v>
      </c>
      <c r="E1233" s="6">
        <f>SUM(E171:E182)</f>
        <v>24.327914931939265</v>
      </c>
      <c r="F1233" s="6">
        <f t="shared" ref="F1233:J1233" si="27">SUM(F171:F182)</f>
        <v>2.4782994210569944</v>
      </c>
      <c r="G1233" s="6">
        <f t="shared" si="27"/>
        <v>10.0557315147763</v>
      </c>
      <c r="H1233" s="6">
        <f t="shared" si="27"/>
        <v>3.0345568687068507</v>
      </c>
      <c r="I1233" s="6">
        <f t="shared" si="27"/>
        <v>34.383646446715602</v>
      </c>
      <c r="J1233" s="53">
        <f t="shared" si="27"/>
        <v>5.5128562897638478</v>
      </c>
      <c r="K1233" s="15">
        <f t="shared" si="2"/>
        <v>13.890315303460181</v>
      </c>
      <c r="L1233" s="15">
        <f t="shared" si="3"/>
        <v>5.7414407168863724</v>
      </c>
      <c r="M1233" s="15">
        <f t="shared" si="4"/>
        <v>19.631756020346575</v>
      </c>
      <c r="N1233" s="59">
        <f t="shared" si="5"/>
        <v>8.1488745865738075</v>
      </c>
      <c r="O1233" s="15">
        <f>E1233/1.135509</f>
        <v>21.424678212096303</v>
      </c>
      <c r="P1233" s="15">
        <f>G1233/1.135509</f>
        <v>8.8557039308154302</v>
      </c>
      <c r="Q1233" s="15">
        <f t="shared" si="13"/>
        <v>30.280382142911733</v>
      </c>
      <c r="R1233" s="27">
        <f t="shared" si="14"/>
        <v>12.568974281280873</v>
      </c>
      <c r="S1233" s="5">
        <f t="shared" si="11"/>
        <v>0.38128391950371227</v>
      </c>
      <c r="T1233" s="5">
        <f t="shared" si="11"/>
        <v>0.41915660463587073</v>
      </c>
      <c r="U1233" s="5">
        <f t="shared" si="11"/>
        <v>0.38847093396742799</v>
      </c>
      <c r="V1233" s="5">
        <f t="shared" si="11"/>
        <v>0.29639969937112975</v>
      </c>
      <c r="W1233" s="5">
        <f t="shared" si="11"/>
        <v>0.38335814717320449</v>
      </c>
      <c r="X1233" s="5">
        <f t="shared" si="11"/>
        <v>0.34133975361043628</v>
      </c>
      <c r="Y1233" s="12">
        <f t="shared" si="7"/>
        <v>2.4193083214474096</v>
      </c>
    </row>
    <row r="1234" spans="1:25">
      <c r="A1234" s="7" t="s">
        <v>106</v>
      </c>
      <c r="B1234" t="s">
        <v>24</v>
      </c>
      <c r="E1234" s="6">
        <f>SUM(E183:E194)</f>
        <v>7.3682575664395173</v>
      </c>
      <c r="F1234" s="6">
        <f t="shared" ref="F1234:J1234" si="28">SUM(F183:F194)</f>
        <v>0.79577331414732566</v>
      </c>
      <c r="G1234" s="6">
        <f t="shared" si="28"/>
        <v>1.1426080882752063</v>
      </c>
      <c r="H1234" s="6">
        <f t="shared" si="28"/>
        <v>0.55906829593480367</v>
      </c>
      <c r="I1234" s="6">
        <f t="shared" si="28"/>
        <v>8.5108656547147277</v>
      </c>
      <c r="J1234" s="53">
        <f t="shared" si="28"/>
        <v>1.3548416100821297</v>
      </c>
      <c r="K1234" s="15">
        <f t="shared" si="2"/>
        <v>4.206995179047702</v>
      </c>
      <c r="L1234" s="15">
        <f t="shared" si="3"/>
        <v>0.65238581517685912</v>
      </c>
      <c r="M1234" s="15">
        <f t="shared" si="4"/>
        <v>4.8593809942245638</v>
      </c>
      <c r="N1234" s="59">
        <f t="shared" si="5"/>
        <v>3.5546093638708429</v>
      </c>
      <c r="O1234" s="15">
        <f>E1234/0.618754</f>
        <v>11.908218074452071</v>
      </c>
      <c r="P1234" s="15">
        <f>G1234/0.618754</f>
        <v>1.8466273967929199</v>
      </c>
      <c r="Q1234" s="15">
        <f t="shared" si="13"/>
        <v>13.754845471244991</v>
      </c>
      <c r="R1234" s="27">
        <f t="shared" si="14"/>
        <v>10.061590677659151</v>
      </c>
      <c r="S1234" s="5">
        <f t="shared" si="11"/>
        <v>0.11548043195253795</v>
      </c>
      <c r="T1234" s="5">
        <f t="shared" si="11"/>
        <v>0.13458972615809536</v>
      </c>
      <c r="U1234" s="5">
        <f t="shared" si="11"/>
        <v>4.4140998649254526E-2</v>
      </c>
      <c r="V1234" s="5">
        <f t="shared" si="11"/>
        <v>5.4606877383589922E-2</v>
      </c>
      <c r="W1234" s="5">
        <f t="shared" si="11"/>
        <v>9.4891322631755384E-2</v>
      </c>
      <c r="X1234" s="5">
        <f t="shared" si="11"/>
        <v>8.3887784672582344E-2</v>
      </c>
      <c r="Y1234" s="12">
        <f t="shared" si="7"/>
        <v>6.4486306740240869</v>
      </c>
    </row>
    <row r="1235" spans="1:25">
      <c r="A1235" s="7" t="s">
        <v>107</v>
      </c>
      <c r="B1235" t="s">
        <v>24</v>
      </c>
      <c r="E1235" s="6">
        <f>SUM(E195:E206)</f>
        <v>14.349757271539081</v>
      </c>
      <c r="F1235" s="6">
        <f t="shared" ref="F1235:J1235" si="29">SUM(F195:F206)</f>
        <v>1.539152432452171</v>
      </c>
      <c r="G1235" s="6">
        <f t="shared" si="29"/>
        <v>5.6467095311657767</v>
      </c>
      <c r="H1235" s="6">
        <f t="shared" si="29"/>
        <v>2.5517763644773135</v>
      </c>
      <c r="I1235" s="6">
        <f t="shared" si="29"/>
        <v>19.996466802704845</v>
      </c>
      <c r="J1235" s="53">
        <f t="shared" si="29"/>
        <v>4.0909287969294788</v>
      </c>
      <c r="K1235" s="15">
        <f t="shared" si="2"/>
        <v>8.1931663106941652</v>
      </c>
      <c r="L1235" s="15">
        <f t="shared" si="3"/>
        <v>3.2240566458070128</v>
      </c>
      <c r="M1235" s="15">
        <f t="shared" si="4"/>
        <v>11.41722295650117</v>
      </c>
      <c r="N1235" s="59">
        <f t="shared" si="5"/>
        <v>4.9691096648871529</v>
      </c>
      <c r="O1235" s="15">
        <f>E1235/0.664607</f>
        <v>21.591342359528387</v>
      </c>
      <c r="P1235" s="15">
        <f>G1235/0.664607</f>
        <v>8.4963136577944223</v>
      </c>
      <c r="Q1235" s="15">
        <f t="shared" si="13"/>
        <v>30.087656017322807</v>
      </c>
      <c r="R1235" s="27">
        <f t="shared" si="14"/>
        <v>13.095028701733964</v>
      </c>
      <c r="S1235" s="5">
        <f t="shared" si="11"/>
        <v>0.22489932703752585</v>
      </c>
      <c r="T1235" s="5">
        <f t="shared" si="11"/>
        <v>0.26031798342128443</v>
      </c>
      <c r="U1235" s="5">
        <f t="shared" si="11"/>
        <v>0.21814251128238735</v>
      </c>
      <c r="V1235" s="5">
        <f t="shared" si="11"/>
        <v>0.24924421588307225</v>
      </c>
      <c r="W1235" s="5">
        <f t="shared" si="11"/>
        <v>0.22294925802518178</v>
      </c>
      <c r="X1235" s="5">
        <f t="shared" si="11"/>
        <v>0.25329820952788951</v>
      </c>
      <c r="Y1235" s="12">
        <f t="shared" si="7"/>
        <v>2.5412600369009133</v>
      </c>
    </row>
    <row r="1236" spans="1:25">
      <c r="A1236" s="7" t="s">
        <v>108</v>
      </c>
      <c r="B1236" t="s">
        <v>24</v>
      </c>
      <c r="E1236" s="6">
        <f>SUM(E207:E218)</f>
        <v>48.143815081207798</v>
      </c>
      <c r="F1236" s="6">
        <f t="shared" ref="F1236:J1236" si="30">SUM(F207:F218)</f>
        <v>4.6723496984242612</v>
      </c>
      <c r="G1236" s="6">
        <f t="shared" si="30"/>
        <v>19.520287974629902</v>
      </c>
      <c r="H1236" s="6">
        <f t="shared" si="30"/>
        <v>6.6160723140992737</v>
      </c>
      <c r="I1236" s="6">
        <f t="shared" si="30"/>
        <v>67.6641030558377</v>
      </c>
      <c r="J1236" s="53">
        <f t="shared" si="30"/>
        <v>11.288422012523531</v>
      </c>
      <c r="K1236" s="15">
        <f t="shared" si="2"/>
        <v>27.488289615461536</v>
      </c>
      <c r="L1236" s="15">
        <f t="shared" si="3"/>
        <v>11.145342933848285</v>
      </c>
      <c r="M1236" s="15">
        <f t="shared" si="4"/>
        <v>38.633632549309823</v>
      </c>
      <c r="N1236" s="59">
        <f t="shared" si="5"/>
        <v>16.342946681613249</v>
      </c>
      <c r="O1236" s="15">
        <f>E1236/1.758038</f>
        <v>27.384968402962734</v>
      </c>
      <c r="P1236" s="15">
        <f>G1236/1.758038</f>
        <v>11.103450536694828</v>
      </c>
      <c r="Q1236" s="15">
        <f t="shared" si="13"/>
        <v>38.488418939657564</v>
      </c>
      <c r="R1236" s="27">
        <f t="shared" si="14"/>
        <v>16.281517866267905</v>
      </c>
      <c r="S1236" s="5">
        <f t="shared" si="11"/>
        <v>0.75454318898185924</v>
      </c>
      <c r="T1236" s="5">
        <f t="shared" si="11"/>
        <v>0.79023794244670842</v>
      </c>
      <c r="U1236" s="5">
        <f t="shared" si="11"/>
        <v>0.75410371584352354</v>
      </c>
      <c r="V1236" s="5">
        <f t="shared" si="11"/>
        <v>0.64622346186326129</v>
      </c>
      <c r="W1236" s="5">
        <f t="shared" si="11"/>
        <v>0.75441635365292992</v>
      </c>
      <c r="X1236" s="5">
        <f t="shared" si="11"/>
        <v>0.69894569817826047</v>
      </c>
      <c r="Y1236" s="12">
        <f t="shared" si="7"/>
        <v>2.4663475837948332</v>
      </c>
    </row>
    <row r="1237" spans="1:25">
      <c r="A1237" s="7" t="s">
        <v>109</v>
      </c>
      <c r="B1237" t="s">
        <v>24</v>
      </c>
      <c r="E1237" s="6">
        <f>SUM(E219:E230)</f>
        <v>15.716784909157736</v>
      </c>
      <c r="F1237" s="6">
        <f t="shared" ref="F1237:J1237" si="31">SUM(F219:F230)</f>
        <v>1.7151324923556053</v>
      </c>
      <c r="G1237" s="6">
        <f t="shared" si="31"/>
        <v>7.8158246731520507</v>
      </c>
      <c r="H1237" s="6">
        <f t="shared" si="31"/>
        <v>2.8624260886713344</v>
      </c>
      <c r="I1237" s="6">
        <f t="shared" si="31"/>
        <v>23.532609582309767</v>
      </c>
      <c r="J1237" s="53">
        <f t="shared" si="31"/>
        <v>4.577558581026933</v>
      </c>
      <c r="K1237" s="15">
        <f t="shared" si="2"/>
        <v>8.9736871637220652</v>
      </c>
      <c r="L1237" s="15">
        <f t="shared" si="3"/>
        <v>4.4625389956504398</v>
      </c>
      <c r="M1237" s="15">
        <f t="shared" si="4"/>
        <v>13.436226159372493</v>
      </c>
      <c r="N1237" s="59">
        <f t="shared" si="5"/>
        <v>4.5111481680716254</v>
      </c>
      <c r="O1237" s="15">
        <f>E1237/0.528143</f>
        <v>29.758578470523581</v>
      </c>
      <c r="P1237" s="15">
        <f>G1237/0.528143</f>
        <v>14.79869026599245</v>
      </c>
      <c r="Q1237" s="15">
        <f t="shared" si="13"/>
        <v>44.557268736516029</v>
      </c>
      <c r="R1237" s="27">
        <f t="shared" si="14"/>
        <v>14.959888204531131</v>
      </c>
      <c r="S1237" s="5">
        <f t="shared" si="11"/>
        <v>0.24632433025705136</v>
      </c>
      <c r="T1237" s="5">
        <f t="shared" si="11"/>
        <v>0.2900816204402854</v>
      </c>
      <c r="U1237" s="5">
        <f t="shared" si="11"/>
        <v>0.30193931749704128</v>
      </c>
      <c r="V1237" s="5">
        <f t="shared" si="11"/>
        <v>0.27958686189190113</v>
      </c>
      <c r="W1237" s="5">
        <f t="shared" si="11"/>
        <v>0.26237524346363833</v>
      </c>
      <c r="X1237" s="5">
        <f t="shared" si="11"/>
        <v>0.28342888623566931</v>
      </c>
      <c r="Y1237" s="12">
        <f t="shared" si="7"/>
        <v>2.0108927165608104</v>
      </c>
    </row>
    <row r="1238" spans="1:25">
      <c r="A1238" s="7" t="s">
        <v>110</v>
      </c>
      <c r="B1238" t="s">
        <v>24</v>
      </c>
      <c r="E1238" s="6">
        <f>SUM(E231:E242)</f>
        <v>255.79182606261966</v>
      </c>
      <c r="F1238" s="6">
        <f t="shared" ref="F1238:J1238" si="32">SUM(F231:F242)</f>
        <v>25.012183006374613</v>
      </c>
      <c r="G1238" s="6">
        <f t="shared" si="32"/>
        <v>107.94799632630823</v>
      </c>
      <c r="H1238" s="6">
        <f t="shared" si="32"/>
        <v>50.694903871013146</v>
      </c>
      <c r="I1238" s="6">
        <f t="shared" si="32"/>
        <v>363.73982238892796</v>
      </c>
      <c r="J1238" s="53">
        <f t="shared" si="32"/>
        <v>75.707086877387738</v>
      </c>
      <c r="K1238" s="15">
        <f t="shared" si="2"/>
        <v>146.04741614715957</v>
      </c>
      <c r="L1238" s="15">
        <f t="shared" si="3"/>
        <v>61.634205378638157</v>
      </c>
      <c r="M1238" s="15">
        <f t="shared" si="4"/>
        <v>207.68162152579774</v>
      </c>
      <c r="N1238" s="59">
        <f t="shared" si="5"/>
        <v>84.413210768521409</v>
      </c>
      <c r="O1238" s="15">
        <f>E1238/9.461105</f>
        <v>27.036147052867467</v>
      </c>
      <c r="P1238" s="15">
        <f>G1238/9.461105</f>
        <v>11.409660533976552</v>
      </c>
      <c r="Q1238" s="15">
        <f t="shared" si="13"/>
        <v>38.445807586844019</v>
      </c>
      <c r="R1238" s="27">
        <f t="shared" si="14"/>
        <v>15.626486518890914</v>
      </c>
      <c r="S1238" s="5">
        <f t="shared" si="11"/>
        <v>4.0089465246413143</v>
      </c>
      <c r="T1238" s="5">
        <f t="shared" si="11"/>
        <v>4.2303289160320974</v>
      </c>
      <c r="U1238" s="5">
        <f t="shared" si="11"/>
        <v>4.1702246018773437</v>
      </c>
      <c r="V1238" s="5">
        <f t="shared" si="11"/>
        <v>4.9516139974070716</v>
      </c>
      <c r="W1238" s="5">
        <f t="shared" si="11"/>
        <v>4.0554926185686675</v>
      </c>
      <c r="X1238" s="5">
        <f t="shared" si="11"/>
        <v>4.6875588665850021</v>
      </c>
      <c r="Y1238" s="12">
        <f t="shared" si="7"/>
        <v>2.3695838252467878</v>
      </c>
    </row>
    <row r="1239" spans="1:25">
      <c r="A1239" s="7" t="s">
        <v>111</v>
      </c>
      <c r="B1239" t="s">
        <v>24</v>
      </c>
      <c r="E1239" s="6">
        <f>SUM(E243:E254)</f>
        <v>51.741583867730903</v>
      </c>
      <c r="F1239" s="6">
        <f t="shared" ref="F1239:J1239" si="33">SUM(F243:F254)</f>
        <v>5.7716690851980328</v>
      </c>
      <c r="G1239" s="6">
        <f t="shared" si="33"/>
        <v>25.19807439484071</v>
      </c>
      <c r="H1239" s="6">
        <f t="shared" si="33"/>
        <v>9.9683953211433014</v>
      </c>
      <c r="I1239" s="6">
        <f t="shared" si="33"/>
        <v>76.939658262571626</v>
      </c>
      <c r="J1239" s="53">
        <f t="shared" si="33"/>
        <v>15.740064406341327</v>
      </c>
      <c r="K1239" s="15">
        <f t="shared" si="2"/>
        <v>29.542478927351308</v>
      </c>
      <c r="L1239" s="15">
        <f t="shared" si="3"/>
        <v>14.387143302810109</v>
      </c>
      <c r="M1239" s="15">
        <f t="shared" si="4"/>
        <v>43.929622230161428</v>
      </c>
      <c r="N1239" s="59">
        <f t="shared" si="5"/>
        <v>15.155335624541198</v>
      </c>
      <c r="O1239" s="15">
        <f>E1239/2.130151</f>
        <v>24.290101437752956</v>
      </c>
      <c r="P1239" s="15">
        <f>G1239/2.130151</f>
        <v>11.829243276575561</v>
      </c>
      <c r="Q1239" s="15">
        <f t="shared" si="13"/>
        <v>36.11934471432852</v>
      </c>
      <c r="R1239" s="27">
        <f t="shared" si="14"/>
        <v>12.460858161177395</v>
      </c>
      <c r="S1239" s="5">
        <f t="shared" si="11"/>
        <v>0.81092991132248582</v>
      </c>
      <c r="T1239" s="5">
        <f t="shared" si="11"/>
        <v>0.97616663921973845</v>
      </c>
      <c r="U1239" s="5">
        <f t="shared" si="11"/>
        <v>0.97344678305706178</v>
      </c>
      <c r="V1239" s="5">
        <f t="shared" si="11"/>
        <v>0.97366090148725393</v>
      </c>
      <c r="W1239" s="5">
        <f t="shared" si="11"/>
        <v>0.8578335308731182</v>
      </c>
      <c r="X1239" s="5">
        <f t="shared" si="11"/>
        <v>0.97457822658081561</v>
      </c>
      <c r="Y1239" s="12">
        <f t="shared" si="7"/>
        <v>2.0533943608931069</v>
      </c>
    </row>
    <row r="1240" spans="1:25">
      <c r="A1240" s="7" t="s">
        <v>112</v>
      </c>
      <c r="B1240" t="s">
        <v>24</v>
      </c>
      <c r="E1240" s="6">
        <f>SUM(E255:E266)</f>
        <v>60.44274637741956</v>
      </c>
      <c r="F1240" s="6">
        <f t="shared" ref="F1240:J1240" si="34">SUM(F255:F266)</f>
        <v>6.2979736166039473</v>
      </c>
      <c r="G1240" s="6">
        <f t="shared" si="34"/>
        <v>28.323009505338025</v>
      </c>
      <c r="H1240" s="6">
        <f t="shared" si="34"/>
        <v>8.6369112879808601</v>
      </c>
      <c r="I1240" s="6">
        <f t="shared" si="34"/>
        <v>88.765755882757531</v>
      </c>
      <c r="J1240" s="53">
        <f t="shared" si="34"/>
        <v>14.934884904584797</v>
      </c>
      <c r="K1240" s="15">
        <f t="shared" si="2"/>
        <v>34.51051219713009</v>
      </c>
      <c r="L1240" s="15">
        <f t="shared" si="3"/>
        <v>16.171362546797774</v>
      </c>
      <c r="M1240" s="15">
        <f t="shared" si="4"/>
        <v>50.681874743927835</v>
      </c>
      <c r="N1240" s="59">
        <f t="shared" si="5"/>
        <v>18.339149650332317</v>
      </c>
      <c r="O1240" s="15">
        <f>E1240/2.07724</f>
        <v>29.097622988879259</v>
      </c>
      <c r="P1240" s="15">
        <f>G1240/2.07724</f>
        <v>13.634923988243063</v>
      </c>
      <c r="Q1240" s="15">
        <f t="shared" si="13"/>
        <v>42.732546977122325</v>
      </c>
      <c r="R1240" s="27">
        <f t="shared" si="14"/>
        <v>15.462699000636196</v>
      </c>
      <c r="S1240" s="5">
        <f t="shared" si="11"/>
        <v>0.94730055201299856</v>
      </c>
      <c r="T1240" s="5">
        <f t="shared" si="11"/>
        <v>1.0651809118754971</v>
      </c>
      <c r="U1240" s="5">
        <f t="shared" si="11"/>
        <v>1.0941686280246485</v>
      </c>
      <c r="V1240" s="5">
        <f t="shared" si="11"/>
        <v>0.84360848058304982</v>
      </c>
      <c r="W1240" s="5">
        <f t="shared" si="11"/>
        <v>0.98968780871970119</v>
      </c>
      <c r="X1240" s="5">
        <f t="shared" si="11"/>
        <v>0.92472389367319674</v>
      </c>
      <c r="Y1240" s="12">
        <f t="shared" si="7"/>
        <v>2.1340509865672268</v>
      </c>
    </row>
    <row r="1241" spans="1:25">
      <c r="A1241" s="7" t="s">
        <v>113</v>
      </c>
      <c r="B1241" t="s">
        <v>24</v>
      </c>
      <c r="E1241" s="6">
        <f>SUM(E267:E278)</f>
        <v>26.74114511807754</v>
      </c>
      <c r="F1241" s="6">
        <f t="shared" ref="F1241:J1241" si="35">SUM(F267:F278)</f>
        <v>2.3265492302952331</v>
      </c>
      <c r="G1241" s="6">
        <f t="shared" si="35"/>
        <v>9.019325996942154</v>
      </c>
      <c r="H1241" s="6">
        <f t="shared" si="35"/>
        <v>3.3144929465560593</v>
      </c>
      <c r="I1241" s="6">
        <f t="shared" si="35"/>
        <v>35.760471115019648</v>
      </c>
      <c r="J1241" s="53">
        <f t="shared" si="35"/>
        <v>5.6410421768512995</v>
      </c>
      <c r="K1241" s="15">
        <f t="shared" si="2"/>
        <v>15.268178070535242</v>
      </c>
      <c r="L1241" s="15">
        <f t="shared" si="3"/>
        <v>5.1496925352096019</v>
      </c>
      <c r="M1241" s="15">
        <f t="shared" si="4"/>
        <v>20.417870605744817</v>
      </c>
      <c r="N1241" s="59">
        <f t="shared" si="5"/>
        <v>10.11848553532564</v>
      </c>
      <c r="O1241" s="15">
        <f>E1241/0.645613</f>
        <v>41.419774877639611</v>
      </c>
      <c r="P1241" s="15">
        <f>G1241/0.645613</f>
        <v>13.970174077879712</v>
      </c>
      <c r="Q1241" s="15">
        <f t="shared" si="13"/>
        <v>55.389948955519323</v>
      </c>
      <c r="R1241" s="27">
        <f t="shared" si="14"/>
        <v>27.449600799759899</v>
      </c>
      <c r="S1241" s="5">
        <f t="shared" si="11"/>
        <v>0.41910573311205707</v>
      </c>
      <c r="T1241" s="5">
        <f t="shared" si="11"/>
        <v>0.39349098321333209</v>
      </c>
      <c r="U1241" s="5">
        <f t="shared" si="11"/>
        <v>0.34843273098931449</v>
      </c>
      <c r="V1241" s="5">
        <f t="shared" si="11"/>
        <v>0.32374239647899339</v>
      </c>
      <c r="W1241" s="5">
        <f t="shared" si="11"/>
        <v>0.39870896095734926</v>
      </c>
      <c r="X1241" s="5">
        <f t="shared" si="11"/>
        <v>0.34927664454590457</v>
      </c>
      <c r="Y1241" s="12">
        <f t="shared" si="7"/>
        <v>2.9648717794593145</v>
      </c>
    </row>
    <row r="1242" spans="1:25">
      <c r="A1242" s="7" t="s">
        <v>114</v>
      </c>
      <c r="B1242" t="s">
        <v>24</v>
      </c>
      <c r="E1242" s="6">
        <f>SUM(E279:E290)</f>
        <v>18.237288837485728</v>
      </c>
      <c r="F1242" s="6">
        <f t="shared" ref="F1242:J1242" si="36">SUM(F279:F290)</f>
        <v>1.8967139563854982</v>
      </c>
      <c r="G1242" s="6">
        <f t="shared" si="36"/>
        <v>6.8510578057846541</v>
      </c>
      <c r="H1242" s="6">
        <f t="shared" si="36"/>
        <v>2.4971980857702727</v>
      </c>
      <c r="I1242" s="6">
        <f t="shared" si="36"/>
        <v>25.08834664327037</v>
      </c>
      <c r="J1242" s="53">
        <f t="shared" si="36"/>
        <v>4.3939120421557689</v>
      </c>
      <c r="K1242" s="15">
        <f t="shared" si="2"/>
        <v>10.412799162676057</v>
      </c>
      <c r="L1242" s="15">
        <f t="shared" si="3"/>
        <v>3.9116937621170438</v>
      </c>
      <c r="M1242" s="15">
        <f t="shared" si="4"/>
        <v>14.324492924793095</v>
      </c>
      <c r="N1242" s="59">
        <f t="shared" si="5"/>
        <v>6.5011054005590134</v>
      </c>
      <c r="O1242" s="15">
        <f>E1242/0.767598</f>
        <v>23.758906142910387</v>
      </c>
      <c r="P1242" s="15">
        <f>G1242/0.767598</f>
        <v>8.9253200318195898</v>
      </c>
      <c r="Q1242" s="15">
        <f t="shared" si="13"/>
        <v>32.684226174729979</v>
      </c>
      <c r="R1242" s="27">
        <f t="shared" si="14"/>
        <v>14.833586111090797</v>
      </c>
      <c r="S1242" s="5">
        <f t="shared" si="11"/>
        <v>0.28582741219424201</v>
      </c>
      <c r="T1242" s="5">
        <f t="shared" si="11"/>
        <v>0.32079262706075218</v>
      </c>
      <c r="U1242" s="5">
        <f t="shared" si="11"/>
        <v>0.26466864400339046</v>
      </c>
      <c r="V1242" s="5">
        <f t="shared" si="11"/>
        <v>0.24391329407113263</v>
      </c>
      <c r="W1242" s="5">
        <f t="shared" si="11"/>
        <v>0.27972082890358851</v>
      </c>
      <c r="X1242" s="5">
        <f t="shared" si="11"/>
        <v>0.27205803580263943</v>
      </c>
      <c r="Y1242" s="12">
        <f t="shared" si="7"/>
        <v>2.6619668603711344</v>
      </c>
    </row>
    <row r="1243" spans="1:25">
      <c r="A1243" s="7" t="s">
        <v>115</v>
      </c>
      <c r="B1243" t="s">
        <v>24</v>
      </c>
      <c r="E1243" s="6">
        <f>SUM(E291:E302)</f>
        <v>54.480218853034714</v>
      </c>
      <c r="F1243" s="6">
        <f t="shared" ref="F1243:J1243" si="37">SUM(F291:F302)</f>
        <v>6.0842185645826747</v>
      </c>
      <c r="G1243" s="6">
        <f t="shared" si="37"/>
        <v>16.896706072141715</v>
      </c>
      <c r="H1243" s="6">
        <f t="shared" si="37"/>
        <v>5.973792302265311</v>
      </c>
      <c r="I1243" s="6">
        <f t="shared" si="37"/>
        <v>71.376924925176354</v>
      </c>
      <c r="J1243" s="53">
        <f t="shared" si="37"/>
        <v>12.05801086684799</v>
      </c>
      <c r="K1243" s="15">
        <f t="shared" si="2"/>
        <v>31.106135473889744</v>
      </c>
      <c r="L1243" s="15">
        <f t="shared" si="3"/>
        <v>9.6473773271793419</v>
      </c>
      <c r="M1243" s="15">
        <f t="shared" si="4"/>
        <v>40.753512801069043</v>
      </c>
      <c r="N1243" s="59">
        <f t="shared" si="5"/>
        <v>21.458758146710402</v>
      </c>
      <c r="O1243" s="15">
        <f>E1243/1.836536</f>
        <v>29.664661543816575</v>
      </c>
      <c r="P1243" s="15">
        <f>G1243/1.836536</f>
        <v>9.2003130198056091</v>
      </c>
      <c r="Q1243" s="15">
        <f t="shared" si="13"/>
        <v>38.864974563622184</v>
      </c>
      <c r="R1243" s="27">
        <f t="shared" si="14"/>
        <v>20.464348524010965</v>
      </c>
      <c r="S1243" s="5">
        <f t="shared" si="11"/>
        <v>0.8538516941471922</v>
      </c>
      <c r="T1243" s="5">
        <f t="shared" si="11"/>
        <v>1.0290283626444654</v>
      </c>
      <c r="U1243" s="5">
        <f t="shared" si="11"/>
        <v>0.65275004400950576</v>
      </c>
      <c r="V1243" s="5">
        <f t="shared" si="11"/>
        <v>0.58348889775512602</v>
      </c>
      <c r="W1243" s="5">
        <f t="shared" si="11"/>
        <v>0.79581221068687114</v>
      </c>
      <c r="X1243" s="5">
        <f t="shared" si="11"/>
        <v>0.74659636347933278</v>
      </c>
      <c r="Y1243" s="12">
        <f t="shared" si="7"/>
        <v>3.2243100294476013</v>
      </c>
    </row>
    <row r="1244" spans="1:25">
      <c r="A1244" s="7" t="s">
        <v>116</v>
      </c>
      <c r="B1244" t="s">
        <v>24</v>
      </c>
      <c r="E1244" s="6">
        <f>SUM(E303:E314)</f>
        <v>241.19888621378067</v>
      </c>
      <c r="F1244" s="6">
        <f t="shared" ref="F1244:J1244" si="38">SUM(F303:F314)</f>
        <v>23.456063285159573</v>
      </c>
      <c r="G1244" s="6">
        <f t="shared" si="38"/>
        <v>119.8565923651428</v>
      </c>
      <c r="H1244" s="6">
        <f t="shared" si="38"/>
        <v>29.988660574967337</v>
      </c>
      <c r="I1244" s="6">
        <f t="shared" si="38"/>
        <v>361.05547857892338</v>
      </c>
      <c r="J1244" s="53">
        <f t="shared" si="38"/>
        <v>53.444723860126942</v>
      </c>
      <c r="K1244" s="15">
        <f t="shared" si="2"/>
        <v>137.7154018223855</v>
      </c>
      <c r="L1244" s="15">
        <f t="shared" si="3"/>
        <v>68.433561355659549</v>
      </c>
      <c r="M1244" s="15">
        <f t="shared" si="4"/>
        <v>206.14896317804502</v>
      </c>
      <c r="N1244" s="59">
        <f t="shared" si="5"/>
        <v>69.281840466725953</v>
      </c>
      <c r="O1244" s="15">
        <f>E1244/6.371773</f>
        <v>37.854281094725231</v>
      </c>
      <c r="P1244" s="15">
        <f>G1244/6.371773</f>
        <v>18.810555926135912</v>
      </c>
      <c r="Q1244" s="15">
        <f t="shared" si="13"/>
        <v>56.664837020861142</v>
      </c>
      <c r="R1244" s="27">
        <f t="shared" si="14"/>
        <v>19.043725168589319</v>
      </c>
      <c r="S1244" s="5">
        <f t="shared" si="11"/>
        <v>3.7802358719522755</v>
      </c>
      <c r="T1244" s="5">
        <f t="shared" si="11"/>
        <v>3.9671412425776822</v>
      </c>
      <c r="U1244" s="5">
        <f t="shared" si="11"/>
        <v>4.6302750137891007</v>
      </c>
      <c r="V1244" s="5">
        <f t="shared" si="11"/>
        <v>2.9291360694620887</v>
      </c>
      <c r="W1244" s="5">
        <f t="shared" si="11"/>
        <v>4.0255637082951754</v>
      </c>
      <c r="X1244" s="5">
        <f t="shared" si="11"/>
        <v>3.3091392039488472</v>
      </c>
      <c r="Y1244" s="12">
        <f t="shared" si="7"/>
        <v>2.0123956592973116</v>
      </c>
    </row>
    <row r="1245" spans="1:25">
      <c r="A1245" s="7" t="s">
        <v>117</v>
      </c>
      <c r="B1245" t="s">
        <v>24</v>
      </c>
      <c r="E1245" s="6">
        <f>SUM(E315:E326)</f>
        <v>21.306505015908062</v>
      </c>
      <c r="F1245" s="6">
        <f t="shared" ref="F1245:J1245" si="39">SUM(F315:F326)</f>
        <v>2.1679748605684592</v>
      </c>
      <c r="G1245" s="6">
        <f t="shared" si="39"/>
        <v>8.8318461878054126</v>
      </c>
      <c r="H1245" s="6">
        <f t="shared" si="39"/>
        <v>2.6850769276859321</v>
      </c>
      <c r="I1245" s="6">
        <f t="shared" si="39"/>
        <v>30.138351203713519</v>
      </c>
      <c r="J1245" s="53">
        <f t="shared" si="39"/>
        <v>4.8530517882543904</v>
      </c>
      <c r="K1245" s="15">
        <f t="shared" si="2"/>
        <v>12.165205012993988</v>
      </c>
      <c r="L1245" s="15">
        <f t="shared" si="3"/>
        <v>5.042648685819823</v>
      </c>
      <c r="M1245" s="15">
        <f t="shared" si="4"/>
        <v>17.207853698813835</v>
      </c>
      <c r="N1245" s="59">
        <f t="shared" si="5"/>
        <v>7.1225563271741654</v>
      </c>
      <c r="O1245" s="15">
        <f>E1245/0.841502</f>
        <v>25.319613044185353</v>
      </c>
      <c r="P1245" s="15">
        <f>G1245/0.841502</f>
        <v>10.49533594430603</v>
      </c>
      <c r="Q1245" s="15">
        <f t="shared" si="13"/>
        <v>35.814948988491381</v>
      </c>
      <c r="R1245" s="27">
        <f t="shared" si="14"/>
        <v>14.824277099879323</v>
      </c>
      <c r="S1245" s="5">
        <f t="shared" si="11"/>
        <v>0.33393029226378307</v>
      </c>
      <c r="T1245" s="5">
        <f t="shared" si="11"/>
        <v>0.36667118338115551</v>
      </c>
      <c r="U1245" s="5">
        <f t="shared" si="11"/>
        <v>0.34119004989263196</v>
      </c>
      <c r="V1245" s="5">
        <f t="shared" si="11"/>
        <v>0.26226432015874984</v>
      </c>
      <c r="W1245" s="5">
        <f t="shared" si="11"/>
        <v>0.33602551417040216</v>
      </c>
      <c r="X1245" s="5">
        <f t="shared" si="11"/>
        <v>0.30048661067716703</v>
      </c>
      <c r="Y1245" s="12">
        <f t="shared" si="7"/>
        <v>2.4124633245229132</v>
      </c>
    </row>
    <row r="1246" spans="1:25">
      <c r="A1246" s="7" t="s">
        <v>118</v>
      </c>
      <c r="B1246" t="s">
        <v>24</v>
      </c>
      <c r="E1246" s="6">
        <f>SUM(E327:E338)</f>
        <v>95.744202484371286</v>
      </c>
      <c r="F1246" s="6">
        <f t="shared" ref="F1246:J1246" si="40">SUM(F327:F338)</f>
        <v>9.3814498489122737</v>
      </c>
      <c r="G1246" s="6">
        <f t="shared" si="40"/>
        <v>14.136697149423254</v>
      </c>
      <c r="H1246" s="6">
        <f t="shared" si="40"/>
        <v>12.744884362278258</v>
      </c>
      <c r="I1246" s="6">
        <f t="shared" si="40"/>
        <v>109.88089963379454</v>
      </c>
      <c r="J1246" s="53">
        <f t="shared" si="40"/>
        <v>22.126334211190539</v>
      </c>
      <c r="K1246" s="15">
        <f t="shared" si="2"/>
        <v>54.666302669459405</v>
      </c>
      <c r="L1246" s="15">
        <f t="shared" si="3"/>
        <v>8.0715170742897246</v>
      </c>
      <c r="M1246" s="15">
        <f t="shared" si="4"/>
        <v>62.737819743749128</v>
      </c>
      <c r="N1246" s="59">
        <f t="shared" si="5"/>
        <v>46.594785595169682</v>
      </c>
      <c r="O1246" s="15">
        <f>E1246/2.543482</f>
        <v>37.642964441805084</v>
      </c>
      <c r="P1246" s="15">
        <f>G1246/2.543482</f>
        <v>5.5580095119302015</v>
      </c>
      <c r="Q1246" s="15">
        <f t="shared" si="13"/>
        <v>43.200973953735286</v>
      </c>
      <c r="R1246" s="27">
        <f t="shared" si="14"/>
        <v>32.084954929874883</v>
      </c>
      <c r="S1246" s="5">
        <f t="shared" si="11"/>
        <v>1.5005694033018453</v>
      </c>
      <c r="T1246" s="5">
        <f t="shared" si="11"/>
        <v>1.5866915158922352</v>
      </c>
      <c r="U1246" s="5">
        <f t="shared" si="11"/>
        <v>0.54612595182970103</v>
      </c>
      <c r="V1246" s="5">
        <f t="shared" si="11"/>
        <v>1.244853880464224</v>
      </c>
      <c r="W1246" s="5">
        <f t="shared" si="11"/>
        <v>1.2251096799350687</v>
      </c>
      <c r="X1246" s="5">
        <f t="shared" si="11"/>
        <v>1.3699971613577964</v>
      </c>
      <c r="Y1246" s="12">
        <f t="shared" si="7"/>
        <v>6.7727419971133385</v>
      </c>
    </row>
    <row r="1247" spans="1:25">
      <c r="A1247" s="7" t="s">
        <v>119</v>
      </c>
      <c r="B1247" t="s">
        <v>24</v>
      </c>
      <c r="E1247" s="6">
        <f>SUM(E339:E350)</f>
        <v>13.84239412568075</v>
      </c>
      <c r="F1247" s="6">
        <f t="shared" ref="F1247:J1247" si="41">SUM(F339:F350)</f>
        <v>1.5225013829476948</v>
      </c>
      <c r="G1247" s="6">
        <f t="shared" si="41"/>
        <v>4.2157813516659841</v>
      </c>
      <c r="H1247" s="6">
        <f t="shared" si="41"/>
        <v>1.9331865535932067</v>
      </c>
      <c r="I1247" s="6">
        <f t="shared" si="41"/>
        <v>18.058175477346733</v>
      </c>
      <c r="J1247" s="53">
        <f t="shared" si="41"/>
        <v>3.4556879365409086</v>
      </c>
      <c r="K1247" s="15">
        <f t="shared" si="2"/>
        <v>7.9034812271576653</v>
      </c>
      <c r="L1247" s="15">
        <f t="shared" si="3"/>
        <v>2.4070510106975354</v>
      </c>
      <c r="M1247" s="15">
        <f t="shared" si="4"/>
        <v>10.310532237855201</v>
      </c>
      <c r="N1247" s="59">
        <f t="shared" si="5"/>
        <v>5.49643021646013</v>
      </c>
      <c r="O1247" s="15">
        <f>E1247/0.569633</f>
        <v>24.300548117262785</v>
      </c>
      <c r="P1247" s="15">
        <f>G1247/0.569633</f>
        <v>7.4008727578387923</v>
      </c>
      <c r="Q1247" s="15">
        <f t="shared" si="13"/>
        <v>31.701420875101576</v>
      </c>
      <c r="R1247" s="27">
        <f t="shared" si="14"/>
        <v>16.899675359423995</v>
      </c>
      <c r="S1247" s="5">
        <f t="shared" si="11"/>
        <v>0.21694758068335615</v>
      </c>
      <c r="T1247" s="5">
        <f t="shared" si="11"/>
        <v>0.25750177916661715</v>
      </c>
      <c r="U1247" s="5">
        <f t="shared" si="11"/>
        <v>0.16286319067664404</v>
      </c>
      <c r="V1247" s="5">
        <f t="shared" si="11"/>
        <v>0.188823587134656</v>
      </c>
      <c r="W1247" s="5">
        <f t="shared" si="11"/>
        <v>0.20133840961436233</v>
      </c>
      <c r="X1247" s="5">
        <f t="shared" si="11"/>
        <v>0.21396597458990885</v>
      </c>
      <c r="Y1247" s="12">
        <f t="shared" si="7"/>
        <v>3.2834706003456606</v>
      </c>
    </row>
    <row r="1248" spans="1:25">
      <c r="A1248" s="7" t="s">
        <v>120</v>
      </c>
      <c r="B1248" t="s">
        <v>24</v>
      </c>
      <c r="E1248" s="6">
        <f>SUM(E351:E362)</f>
        <v>134.97507886878006</v>
      </c>
      <c r="F1248" s="6">
        <f t="shared" ref="F1248:J1248" si="42">SUM(F351:F362)</f>
        <v>15.90977495713476</v>
      </c>
      <c r="G1248" s="6">
        <f t="shared" si="42"/>
        <v>58.353803110732137</v>
      </c>
      <c r="H1248" s="6">
        <f t="shared" si="42"/>
        <v>16.890480949605422</v>
      </c>
      <c r="I1248" s="6">
        <f t="shared" si="42"/>
        <v>193.32888197951209</v>
      </c>
      <c r="J1248" s="53">
        <f t="shared" si="42"/>
        <v>32.80025590674019</v>
      </c>
      <c r="K1248" s="15">
        <f t="shared" si="2"/>
        <v>77.06564285685414</v>
      </c>
      <c r="L1248" s="15">
        <f t="shared" si="3"/>
        <v>33.317804942665212</v>
      </c>
      <c r="M1248" s="15">
        <f t="shared" si="4"/>
        <v>110.3834477995193</v>
      </c>
      <c r="N1248" s="59">
        <f t="shared" si="5"/>
        <v>43.747837914188928</v>
      </c>
      <c r="O1248" s="15">
        <f>E1248/4.29625</f>
        <v>31.416951729713137</v>
      </c>
      <c r="P1248" s="15">
        <f>G1248/4.29625</f>
        <v>13.582497087164887</v>
      </c>
      <c r="Q1248" s="15">
        <f t="shared" si="13"/>
        <v>44.999448816878022</v>
      </c>
      <c r="R1248" s="27">
        <f t="shared" si="14"/>
        <v>17.834454642548252</v>
      </c>
      <c r="S1248" s="5">
        <f t="shared" si="11"/>
        <v>2.1154228486242403</v>
      </c>
      <c r="T1248" s="5">
        <f t="shared" si="11"/>
        <v>2.6908319450396423</v>
      </c>
      <c r="U1248" s="5">
        <f t="shared" si="11"/>
        <v>2.2543120171483428</v>
      </c>
      <c r="V1248" s="5">
        <f t="shared" si="11"/>
        <v>1.6497741490111684</v>
      </c>
      <c r="W1248" s="5">
        <f t="shared" si="11"/>
        <v>2.1555073312421293</v>
      </c>
      <c r="X1248" s="5">
        <f t="shared" si="11"/>
        <v>2.0308948176926909</v>
      </c>
      <c r="Y1248" s="12">
        <f t="shared" si="7"/>
        <v>2.3130468225464491</v>
      </c>
    </row>
    <row r="1249" spans="1:25">
      <c r="A1249" s="7" t="s">
        <v>0</v>
      </c>
      <c r="B1249" t="s">
        <v>24</v>
      </c>
      <c r="E1249" s="6">
        <f>SUM(E363:E374)</f>
        <v>17.201014448599658</v>
      </c>
      <c r="F1249" s="6">
        <f t="shared" ref="F1249:J1249" si="43">SUM(F363:F374)</f>
        <v>1.7831931885296355</v>
      </c>
      <c r="G1249" s="6">
        <f t="shared" si="43"/>
        <v>7.3357908580791999</v>
      </c>
      <c r="H1249" s="6">
        <f t="shared" si="43"/>
        <v>4.8512137588006849</v>
      </c>
      <c r="I1249" s="6">
        <f t="shared" si="43"/>
        <v>24.536805306678836</v>
      </c>
      <c r="J1249" s="53">
        <f t="shared" si="43"/>
        <v>6.6344069473303238</v>
      </c>
      <c r="K1249" s="15">
        <f t="shared" si="2"/>
        <v>9.8211258506475598</v>
      </c>
      <c r="L1249" s="15">
        <f t="shared" si="3"/>
        <v>4.1884579218576823</v>
      </c>
      <c r="M1249" s="15">
        <f t="shared" si="4"/>
        <v>14.009583772505231</v>
      </c>
      <c r="N1249" s="59">
        <f t="shared" si="5"/>
        <v>5.6326679287898775</v>
      </c>
      <c r="O1249" s="15">
        <f>E1249/0.800647</f>
        <v>21.4838929623163</v>
      </c>
      <c r="P1249" s="15">
        <f>G1249/0.800647</f>
        <v>9.1623285393927656</v>
      </c>
      <c r="Q1249" s="15">
        <f t="shared" si="13"/>
        <v>30.646221501709064</v>
      </c>
      <c r="R1249" s="27">
        <f t="shared" si="14"/>
        <v>12.321564422923535</v>
      </c>
      <c r="S1249" s="5">
        <f t="shared" si="11"/>
        <v>0.26958620279420981</v>
      </c>
      <c r="T1249" s="5">
        <f t="shared" si="11"/>
        <v>0.30159277606380275</v>
      </c>
      <c r="U1249" s="5">
        <f t="shared" si="11"/>
        <v>0.28339475072899684</v>
      </c>
      <c r="V1249" s="5">
        <f t="shared" si="11"/>
        <v>0.4738412763067969</v>
      </c>
      <c r="W1249" s="5">
        <f t="shared" si="11"/>
        <v>0.27357145596803234</v>
      </c>
      <c r="X1249" s="5">
        <f t="shared" si="11"/>
        <v>0.41078285261270731</v>
      </c>
      <c r="Y1249" s="12">
        <f t="shared" si="7"/>
        <v>2.3448070946100503</v>
      </c>
    </row>
    <row r="1250" spans="1:25">
      <c r="A1250" s="7" t="s">
        <v>121</v>
      </c>
      <c r="B1250" t="s">
        <v>24</v>
      </c>
      <c r="E1250" s="6">
        <f>SUM(E375:E386)</f>
        <v>20.158434952932176</v>
      </c>
      <c r="F1250" s="6">
        <f t="shared" ref="F1250:J1250" si="44">SUM(F375:F386)</f>
        <v>2.2574006810391873</v>
      </c>
      <c r="G1250" s="6">
        <f t="shared" si="44"/>
        <v>5.6791482258567978</v>
      </c>
      <c r="H1250" s="6">
        <f t="shared" si="44"/>
        <v>2.5980818518805782</v>
      </c>
      <c r="I1250" s="6">
        <f t="shared" si="44"/>
        <v>25.837583178788972</v>
      </c>
      <c r="J1250" s="53">
        <f t="shared" si="44"/>
        <v>4.8554825329197611</v>
      </c>
      <c r="K1250" s="15">
        <f t="shared" si="2"/>
        <v>11.509700617742174</v>
      </c>
      <c r="L1250" s="15">
        <f t="shared" si="3"/>
        <v>3.2425779082559951</v>
      </c>
      <c r="M1250" s="15">
        <f t="shared" si="4"/>
        <v>14.752278525998168</v>
      </c>
      <c r="N1250" s="59">
        <f t="shared" si="5"/>
        <v>8.2671227094861788</v>
      </c>
      <c r="O1250" s="15">
        <f>E1250/0.93045</f>
        <v>21.665253321438204</v>
      </c>
      <c r="P1250" s="15">
        <f>G1250/0.93045</f>
        <v>6.1036576128290587</v>
      </c>
      <c r="Q1250" s="15">
        <f t="shared" si="13"/>
        <v>27.768910934267261</v>
      </c>
      <c r="R1250" s="27">
        <f t="shared" si="14"/>
        <v>15.561595708609145</v>
      </c>
      <c r="S1250" s="5">
        <f t="shared" si="11"/>
        <v>0.31593694368866027</v>
      </c>
      <c r="T1250" s="5">
        <f t="shared" si="11"/>
        <v>0.38179583819760243</v>
      </c>
      <c r="U1250" s="5">
        <f t="shared" si="11"/>
        <v>0.21939567620676784</v>
      </c>
      <c r="V1250" s="5">
        <f t="shared" si="11"/>
        <v>0.25376709455675817</v>
      </c>
      <c r="W1250" s="5">
        <f t="shared" si="11"/>
        <v>0.28807439112672256</v>
      </c>
      <c r="X1250" s="5">
        <f t="shared" si="11"/>
        <v>0.30063711519634123</v>
      </c>
      <c r="Y1250" s="12">
        <f t="shared" si="7"/>
        <v>3.549552529929068</v>
      </c>
    </row>
    <row r="1251" spans="1:25">
      <c r="A1251" s="7" t="s">
        <v>122</v>
      </c>
      <c r="B1251" t="s">
        <v>24</v>
      </c>
      <c r="E1251" s="6">
        <f>SUM(E387:E398)</f>
        <v>25.887742436706983</v>
      </c>
      <c r="F1251" s="6">
        <f t="shared" ref="F1251:J1251" si="45">SUM(F387:F398)</f>
        <v>2.6762833071171706</v>
      </c>
      <c r="G1251" s="6">
        <f t="shared" si="45"/>
        <v>12.554527736826557</v>
      </c>
      <c r="H1251" s="6">
        <f t="shared" si="45"/>
        <v>4.0447009905021671</v>
      </c>
      <c r="I1251" s="6">
        <f t="shared" si="45"/>
        <v>38.442270173533586</v>
      </c>
      <c r="J1251" s="53">
        <f t="shared" si="45"/>
        <v>6.7209842976193448</v>
      </c>
      <c r="K1251" s="15">
        <f t="shared" si="2"/>
        <v>14.780917556914625</v>
      </c>
      <c r="L1251" s="15">
        <f t="shared" si="3"/>
        <v>7.1681584401469411</v>
      </c>
      <c r="M1251" s="15">
        <f t="shared" si="4"/>
        <v>21.949075997061591</v>
      </c>
      <c r="N1251" s="59">
        <f t="shared" si="5"/>
        <v>7.612759116767684</v>
      </c>
      <c r="O1251" s="15">
        <f>E1251/0.77416</f>
        <v>33.439783038011498</v>
      </c>
      <c r="P1251" s="15">
        <f>G1251/0.77416</f>
        <v>16.216967728669214</v>
      </c>
      <c r="Q1251" s="15">
        <f t="shared" si="13"/>
        <v>49.656750766680716</v>
      </c>
      <c r="R1251" s="27">
        <f t="shared" si="14"/>
        <v>17.222815309342284</v>
      </c>
      <c r="S1251" s="5">
        <f t="shared" si="11"/>
        <v>0.40573061567275887</v>
      </c>
      <c r="T1251" s="5">
        <f t="shared" si="11"/>
        <v>0.45264176496335246</v>
      </c>
      <c r="U1251" s="5">
        <f t="shared" si="11"/>
        <v>0.48500391127969456</v>
      </c>
      <c r="V1251" s="5">
        <f t="shared" si="11"/>
        <v>0.39506531249876742</v>
      </c>
      <c r="W1251" s="5">
        <f t="shared" si="11"/>
        <v>0.42860949869571791</v>
      </c>
      <c r="X1251" s="5">
        <f t="shared" si="11"/>
        <v>0.41614346603387903</v>
      </c>
      <c r="Y1251" s="12">
        <f t="shared" si="7"/>
        <v>2.0620243930617734</v>
      </c>
    </row>
    <row r="1252" spans="1:25">
      <c r="A1252" s="7" t="s">
        <v>123</v>
      </c>
      <c r="B1252" t="s">
        <v>24</v>
      </c>
      <c r="E1252" s="6">
        <f>SUM(E399:E410)</f>
        <v>30.653027249510327</v>
      </c>
      <c r="F1252" s="6">
        <f t="shared" ref="F1252:J1252" si="46">SUM(F399:F410)</f>
        <v>2.8278897793266289</v>
      </c>
      <c r="G1252" s="6">
        <f t="shared" si="46"/>
        <v>17.632615998848415</v>
      </c>
      <c r="H1252" s="6">
        <f t="shared" si="46"/>
        <v>5.1786583425713104</v>
      </c>
      <c r="I1252" s="6">
        <f t="shared" si="46"/>
        <v>48.285643248358731</v>
      </c>
      <c r="J1252" s="53">
        <f t="shared" si="46"/>
        <v>8.0065481218979322</v>
      </c>
      <c r="K1252" s="15">
        <f t="shared" si="2"/>
        <v>17.501714170426638</v>
      </c>
      <c r="L1252" s="15">
        <f t="shared" si="3"/>
        <v>10.067553940978751</v>
      </c>
      <c r="M1252" s="15">
        <f t="shared" si="4"/>
        <v>27.569268111405382</v>
      </c>
      <c r="N1252" s="59">
        <f t="shared" si="5"/>
        <v>7.4341602294478868</v>
      </c>
      <c r="O1252" s="15">
        <f>E1252/0.723801</f>
        <v>42.350075848900907</v>
      </c>
      <c r="P1252" s="15">
        <f>G1252/0.723801</f>
        <v>24.361137935493893</v>
      </c>
      <c r="Q1252" s="15">
        <f t="shared" si="13"/>
        <v>66.711213784394801</v>
      </c>
      <c r="R1252" s="27">
        <f t="shared" si="14"/>
        <v>17.988937913407014</v>
      </c>
      <c r="S1252" s="5">
        <f t="shared" si="11"/>
        <v>0.48041545718343814</v>
      </c>
      <c r="T1252" s="5">
        <f t="shared" si="11"/>
        <v>0.4782830791613909</v>
      </c>
      <c r="U1252" s="5">
        <f t="shared" si="11"/>
        <v>0.68117956364450905</v>
      </c>
      <c r="V1252" s="5">
        <f t="shared" si="11"/>
        <v>0.50582435666728354</v>
      </c>
      <c r="W1252" s="5">
        <f t="shared" si="11"/>
        <v>0.53835752294170458</v>
      </c>
      <c r="X1252" s="5">
        <f t="shared" si="11"/>
        <v>0.49574177514353668</v>
      </c>
      <c r="Y1252" s="12">
        <f t="shared" si="7"/>
        <v>1.738427653135092</v>
      </c>
    </row>
    <row r="1253" spans="1:25">
      <c r="A1253" s="7" t="s">
        <v>124</v>
      </c>
      <c r="B1253" t="s">
        <v>24</v>
      </c>
      <c r="E1253" s="6">
        <f>SUM(E411:E422)</f>
        <v>15.8293239004252</v>
      </c>
      <c r="F1253" s="6">
        <f t="shared" ref="F1253:J1253" si="47">SUM(F411:F422)</f>
        <v>1.7415084024517991</v>
      </c>
      <c r="G1253" s="6">
        <f t="shared" si="47"/>
        <v>13.868315734887293</v>
      </c>
      <c r="H1253" s="6">
        <f t="shared" si="47"/>
        <v>3.2093616216389957</v>
      </c>
      <c r="I1253" s="6">
        <f t="shared" si="47"/>
        <v>29.697639635312498</v>
      </c>
      <c r="J1253" s="53">
        <f t="shared" si="47"/>
        <v>4.9508700240907872</v>
      </c>
      <c r="K1253" s="15">
        <f t="shared" si="2"/>
        <v>9.0379426528180975</v>
      </c>
      <c r="L1253" s="15">
        <f t="shared" si="3"/>
        <v>7.9182814813536897</v>
      </c>
      <c r="M1253" s="15">
        <f t="shared" si="4"/>
        <v>16.956224134171791</v>
      </c>
      <c r="N1253" s="59">
        <f t="shared" si="5"/>
        <v>1.1196611714644078</v>
      </c>
      <c r="O1253" s="15">
        <f>E1253/0.636986</f>
        <v>24.850348202982794</v>
      </c>
      <c r="P1253" s="15">
        <f>G1253/0.636986</f>
        <v>21.771774787651992</v>
      </c>
      <c r="Q1253" s="15">
        <f t="shared" si="13"/>
        <v>46.622122990634786</v>
      </c>
      <c r="R1253" s="27">
        <f t="shared" si="14"/>
        <v>3.0785734153308013</v>
      </c>
      <c r="S1253" s="5">
        <f t="shared" si="11"/>
        <v>0.24808811921337978</v>
      </c>
      <c r="T1253" s="5">
        <f t="shared" si="11"/>
        <v>0.29454259752245987</v>
      </c>
      <c r="U1253" s="5">
        <f t="shared" si="11"/>
        <v>0.53575789669506646</v>
      </c>
      <c r="V1253" s="5">
        <f t="shared" si="11"/>
        <v>0.31347371658663559</v>
      </c>
      <c r="W1253" s="5">
        <f t="shared" si="11"/>
        <v>0.33111183026076113</v>
      </c>
      <c r="X1253" s="5">
        <f t="shared" si="11"/>
        <v>0.306543226479215</v>
      </c>
      <c r="Y1253" s="12">
        <f t="shared" si="7"/>
        <v>1.1414020421098989</v>
      </c>
    </row>
    <row r="1254" spans="1:25">
      <c r="A1254" s="7" t="s">
        <v>125</v>
      </c>
      <c r="B1254" t="s">
        <v>24</v>
      </c>
      <c r="E1254" s="6">
        <f>SUM(E423:E434)</f>
        <v>10.781203961960914</v>
      </c>
      <c r="F1254" s="6">
        <f t="shared" ref="F1254:J1254" si="48">SUM(F423:F434)</f>
        <v>1.2230028405762536</v>
      </c>
      <c r="G1254" s="6">
        <f t="shared" si="48"/>
        <v>5.7427006728305487</v>
      </c>
      <c r="H1254" s="6">
        <f t="shared" si="48"/>
        <v>2.5616730960994372</v>
      </c>
      <c r="I1254" s="6">
        <f t="shared" si="48"/>
        <v>16.523904634791453</v>
      </c>
      <c r="J1254" s="53">
        <f t="shared" si="48"/>
        <v>3.7846759366756926</v>
      </c>
      <c r="K1254" s="15">
        <f t="shared" si="2"/>
        <v>6.1556579263578408</v>
      </c>
      <c r="L1254" s="15">
        <f t="shared" si="3"/>
        <v>3.2788639413682241</v>
      </c>
      <c r="M1254" s="15">
        <f t="shared" si="4"/>
        <v>9.4345218677260601</v>
      </c>
      <c r="N1254" s="59">
        <f t="shared" si="5"/>
        <v>2.8767939849896167</v>
      </c>
      <c r="O1254" s="15">
        <f>E1254/0.549475</f>
        <v>19.620918079914304</v>
      </c>
      <c r="P1254" s="15">
        <f>G1254/0.549475</f>
        <v>10.451250143920193</v>
      </c>
      <c r="Q1254" s="15">
        <f t="shared" si="13"/>
        <v>30.072168223834495</v>
      </c>
      <c r="R1254" s="27">
        <f t="shared" si="14"/>
        <v>9.1696679359941111</v>
      </c>
      <c r="S1254" s="5">
        <f t="shared" si="11"/>
        <v>0.16897048987081978</v>
      </c>
      <c r="T1254" s="5">
        <f t="shared" si="11"/>
        <v>0.20684737032191661</v>
      </c>
      <c r="U1254" s="5">
        <f t="shared" si="11"/>
        <v>0.22185082115525126</v>
      </c>
      <c r="V1254" s="5">
        <f t="shared" si="11"/>
        <v>0.2502108770479376</v>
      </c>
      <c r="W1254" s="5">
        <f t="shared" si="11"/>
        <v>0.18423216032880857</v>
      </c>
      <c r="X1254" s="5">
        <f t="shared" si="11"/>
        <v>0.23433593836264627</v>
      </c>
      <c r="Y1254" s="12">
        <f t="shared" si="7"/>
        <v>1.8773752239896759</v>
      </c>
    </row>
    <row r="1255" spans="1:25">
      <c r="A1255" s="7" t="s">
        <v>126</v>
      </c>
      <c r="B1255" t="s">
        <v>24</v>
      </c>
      <c r="E1255" s="6">
        <f>SUM(E435:E446)</f>
        <v>27.574847750361002</v>
      </c>
      <c r="F1255" s="6">
        <f t="shared" ref="F1255:J1255" si="49">SUM(F435:F446)</f>
        <v>2.6854645538774133</v>
      </c>
      <c r="G1255" s="6">
        <f t="shared" si="49"/>
        <v>13.393297948969463</v>
      </c>
      <c r="H1255" s="6">
        <f t="shared" si="49"/>
        <v>3.370005800154166</v>
      </c>
      <c r="I1255" s="6">
        <f t="shared" si="49"/>
        <v>40.968145699330435</v>
      </c>
      <c r="J1255" s="53">
        <f t="shared" si="49"/>
        <v>6.0554703540315797</v>
      </c>
      <c r="K1255" s="15">
        <f t="shared" si="2"/>
        <v>15.744190604455218</v>
      </c>
      <c r="L1255" s="15">
        <f t="shared" si="3"/>
        <v>7.6470643696690495</v>
      </c>
      <c r="M1255" s="15">
        <f t="shared" si="4"/>
        <v>23.391254974124248</v>
      </c>
      <c r="N1255" s="59">
        <f t="shared" si="5"/>
        <v>8.0971262347861686</v>
      </c>
      <c r="O1255" s="15">
        <f>E1255/1.212381</f>
        <v>22.744374705938977</v>
      </c>
      <c r="P1255" s="15">
        <f>G1255/1.212381</f>
        <v>11.047103137519859</v>
      </c>
      <c r="Q1255" s="15">
        <f t="shared" si="13"/>
        <v>33.791477843458836</v>
      </c>
      <c r="R1255" s="27">
        <f t="shared" si="14"/>
        <v>11.697271568419119</v>
      </c>
      <c r="S1255" s="5">
        <f t="shared" si="11"/>
        <v>0.43217209774819249</v>
      </c>
      <c r="T1255" s="5">
        <f t="shared" si="11"/>
        <v>0.454194595983547</v>
      </c>
      <c r="U1255" s="5">
        <f t="shared" si="11"/>
        <v>0.51740710812483837</v>
      </c>
      <c r="V1255" s="5">
        <f t="shared" si="11"/>
        <v>0.32916460269545622</v>
      </c>
      <c r="W1255" s="5">
        <f t="shared" si="11"/>
        <v>0.45677157752177328</v>
      </c>
      <c r="X1255" s="5">
        <f t="shared" si="11"/>
        <v>0.37493681133650281</v>
      </c>
      <c r="Y1255" s="12">
        <f t="shared" si="7"/>
        <v>2.0588542012150732</v>
      </c>
    </row>
    <row r="1256" spans="1:25">
      <c r="A1256" s="7" t="s">
        <v>127</v>
      </c>
      <c r="B1256" t="s">
        <v>24</v>
      </c>
      <c r="E1256" s="6">
        <f>SUM(E447:E458)</f>
        <v>11.785967361162996</v>
      </c>
      <c r="F1256" s="6">
        <f t="shared" ref="F1256:J1256" si="50">SUM(F447:F458)</f>
        <v>1.1201696705311415</v>
      </c>
      <c r="G1256" s="6">
        <f t="shared" si="50"/>
        <v>3.8803761335369447</v>
      </c>
      <c r="H1256" s="6">
        <f t="shared" si="50"/>
        <v>5.6172316738853993</v>
      </c>
      <c r="I1256" s="6">
        <f t="shared" si="50"/>
        <v>15.666343494699937</v>
      </c>
      <c r="J1256" s="53">
        <f t="shared" si="50"/>
        <v>6.737401344416539</v>
      </c>
      <c r="K1256" s="15">
        <f t="shared" si="2"/>
        <v>6.7293396602564739</v>
      </c>
      <c r="L1256" s="15">
        <f t="shared" si="3"/>
        <v>2.2155473718829439</v>
      </c>
      <c r="M1256" s="15">
        <f t="shared" si="4"/>
        <v>8.944887032139416</v>
      </c>
      <c r="N1256" s="59">
        <f t="shared" si="5"/>
        <v>4.51379228837353</v>
      </c>
      <c r="O1256" s="15">
        <f>E1256/0.953207</f>
        <v>12.364541344286179</v>
      </c>
      <c r="P1256" s="15">
        <f>G1256/0.953207</f>
        <v>4.0708640762572497</v>
      </c>
      <c r="Q1256" s="15">
        <f t="shared" si="13"/>
        <v>16.435405420543429</v>
      </c>
      <c r="R1256" s="27">
        <f t="shared" si="14"/>
        <v>8.2936772680289295</v>
      </c>
      <c r="S1256" s="5">
        <f t="shared" si="11"/>
        <v>0.18471783723262286</v>
      </c>
      <c r="T1256" s="5">
        <f t="shared" si="11"/>
        <v>0.18945512060671921</v>
      </c>
      <c r="U1256" s="5">
        <f t="shared" si="11"/>
        <v>0.14990588586468917</v>
      </c>
      <c r="V1256" s="5">
        <f t="shared" si="11"/>
        <v>0.54866191390478769</v>
      </c>
      <c r="W1256" s="5">
        <f t="shared" si="11"/>
        <v>0.17467084023256182</v>
      </c>
      <c r="X1256" s="5">
        <f t="shared" si="11"/>
        <v>0.41715996100748653</v>
      </c>
      <c r="Y1256" s="12">
        <f t="shared" si="7"/>
        <v>3.0373260105638629</v>
      </c>
    </row>
    <row r="1257" spans="1:25">
      <c r="A1257" s="7" t="s">
        <v>128</v>
      </c>
      <c r="B1257" t="s">
        <v>24</v>
      </c>
      <c r="E1257" s="6">
        <f>SUM(E459:E470)</f>
        <v>255.11222552316502</v>
      </c>
      <c r="F1257" s="6">
        <f t="shared" ref="F1257:J1257" si="51">SUM(F459:F470)</f>
        <v>23.47239677886666</v>
      </c>
      <c r="G1257" s="6">
        <f t="shared" si="51"/>
        <v>158.06732978419265</v>
      </c>
      <c r="H1257" s="6">
        <f t="shared" si="51"/>
        <v>117.30081614327926</v>
      </c>
      <c r="I1257" s="6">
        <f t="shared" si="51"/>
        <v>413.17955530735816</v>
      </c>
      <c r="J1257" s="53">
        <f t="shared" si="51"/>
        <v>140.77321292214589</v>
      </c>
      <c r="K1257" s="15">
        <f t="shared" si="2"/>
        <v>145.6593900545069</v>
      </c>
      <c r="L1257" s="15">
        <f t="shared" si="3"/>
        <v>90.250440944937935</v>
      </c>
      <c r="M1257" s="15">
        <f t="shared" si="4"/>
        <v>235.90983099944512</v>
      </c>
      <c r="N1257" s="59">
        <f t="shared" si="5"/>
        <v>55.408949109568965</v>
      </c>
      <c r="O1257" s="15">
        <f>E1257/5.9468</f>
        <v>42.89907606160709</v>
      </c>
      <c r="P1257" s="15">
        <f>G1257/5.9468</f>
        <v>26.580233030233515</v>
      </c>
      <c r="Q1257" s="15">
        <f t="shared" si="13"/>
        <v>69.479309091840605</v>
      </c>
      <c r="R1257" s="27">
        <f t="shared" si="14"/>
        <v>16.318843031373575</v>
      </c>
      <c r="S1257" s="5">
        <f t="shared" si="11"/>
        <v>3.9982953546538726</v>
      </c>
      <c r="T1257" s="5">
        <f t="shared" si="11"/>
        <v>3.9699037383866771</v>
      </c>
      <c r="U1257" s="5">
        <f t="shared" si="11"/>
        <v>6.1064242955146941</v>
      </c>
      <c r="V1257" s="5">
        <f t="shared" si="11"/>
        <v>11.457332370136855</v>
      </c>
      <c r="W1257" s="5">
        <f t="shared" si="11"/>
        <v>4.6067175864533034</v>
      </c>
      <c r="X1257" s="5">
        <f t="shared" si="11"/>
        <v>8.7162609159639679</v>
      </c>
      <c r="Y1257" s="12">
        <f t="shared" si="7"/>
        <v>1.6139465749909647</v>
      </c>
    </row>
    <row r="1258" spans="1:25">
      <c r="A1258" s="7" t="s">
        <v>129</v>
      </c>
      <c r="B1258" t="s">
        <v>24</v>
      </c>
      <c r="E1258" s="6">
        <f>SUM(E471:E482)</f>
        <v>48.344387175031109</v>
      </c>
      <c r="F1258" s="6">
        <f t="shared" ref="F1258:J1258" si="52">SUM(F471:F482)</f>
        <v>4.5630169112969714</v>
      </c>
      <c r="G1258" s="6">
        <f t="shared" si="52"/>
        <v>16.808124004151779</v>
      </c>
      <c r="H1258" s="6">
        <f t="shared" si="52"/>
        <v>5.5884671704437476</v>
      </c>
      <c r="I1258" s="6">
        <f t="shared" si="52"/>
        <v>65.152511179182795</v>
      </c>
      <c r="J1258" s="53">
        <f t="shared" si="52"/>
        <v>10.151484081740721</v>
      </c>
      <c r="K1258" s="15">
        <f t="shared" si="2"/>
        <v>27.602808662082474</v>
      </c>
      <c r="L1258" s="15">
        <f t="shared" si="3"/>
        <v>9.5968003312446282</v>
      </c>
      <c r="M1258" s="15">
        <f t="shared" si="4"/>
        <v>37.199608993327047</v>
      </c>
      <c r="N1258" s="59">
        <f t="shared" si="5"/>
        <v>18.006008330837844</v>
      </c>
      <c r="O1258" s="15">
        <f>E1258/1.756241</f>
        <v>27.527194260372642</v>
      </c>
      <c r="P1258" s="15">
        <f>G1258/1.756241</f>
        <v>9.5705111110330421</v>
      </c>
      <c r="Q1258" s="15">
        <f t="shared" si="13"/>
        <v>37.097705371405681</v>
      </c>
      <c r="R1258" s="27">
        <f t="shared" si="14"/>
        <v>17.9566831493396</v>
      </c>
      <c r="S1258" s="5">
        <f t="shared" si="11"/>
        <v>0.75768669364676655</v>
      </c>
      <c r="T1258" s="5">
        <f t="shared" si="11"/>
        <v>0.77174640771193226</v>
      </c>
      <c r="U1258" s="5">
        <f t="shared" si="11"/>
        <v>0.64932795993394643</v>
      </c>
      <c r="V1258" s="5">
        <f t="shared" si="11"/>
        <v>0.5458523471240212</v>
      </c>
      <c r="W1258" s="5">
        <f t="shared" si="11"/>
        <v>0.72641352940967197</v>
      </c>
      <c r="X1258" s="5">
        <f t="shared" si="11"/>
        <v>0.62854986473628482</v>
      </c>
      <c r="Y1258" s="12">
        <f t="shared" si="7"/>
        <v>2.8762512201295962</v>
      </c>
    </row>
    <row r="1259" spans="1:25">
      <c r="A1259" s="7" t="s">
        <v>130</v>
      </c>
      <c r="B1259" t="s">
        <v>24</v>
      </c>
      <c r="E1259" s="6">
        <f>SUM(E483:E494)</f>
        <v>25.29964452842426</v>
      </c>
      <c r="F1259" s="6">
        <f t="shared" ref="F1259:J1259" si="53">SUM(F483:F494)</f>
        <v>3.058016294170399</v>
      </c>
      <c r="G1259" s="6">
        <f t="shared" si="53"/>
        <v>7.835312867923089</v>
      </c>
      <c r="H1259" s="6">
        <f t="shared" si="53"/>
        <v>4.1366209561294829</v>
      </c>
      <c r="I1259" s="6">
        <f t="shared" si="53"/>
        <v>33.134957396347339</v>
      </c>
      <c r="J1259" s="53">
        <f t="shared" si="53"/>
        <v>7.1946372502998752</v>
      </c>
      <c r="K1259" s="15">
        <f t="shared" si="2"/>
        <v>14.445135990832782</v>
      </c>
      <c r="L1259" s="15">
        <f t="shared" si="3"/>
        <v>4.4736660145841336</v>
      </c>
      <c r="M1259" s="15">
        <f t="shared" si="4"/>
        <v>18.918802005416911</v>
      </c>
      <c r="N1259" s="59">
        <f t="shared" si="5"/>
        <v>9.9714699762486489</v>
      </c>
      <c r="O1259" s="15">
        <f>E1259/0.539057</f>
        <v>46.933152761997817</v>
      </c>
      <c r="P1259" s="15">
        <f>G1259/0.539057</f>
        <v>14.53522144768195</v>
      </c>
      <c r="Q1259" s="15">
        <f t="shared" si="13"/>
        <v>61.468374209679766</v>
      </c>
      <c r="R1259" s="27">
        <f t="shared" si="14"/>
        <v>32.397931314315869</v>
      </c>
      <c r="S1259" s="5">
        <f t="shared" si="11"/>
        <v>0.39651353824753388</v>
      </c>
      <c r="T1259" s="5">
        <f t="shared" si="11"/>
        <v>0.51720454594584475</v>
      </c>
      <c r="U1259" s="5">
        <f t="shared" si="11"/>
        <v>0.30269218139490089</v>
      </c>
      <c r="V1259" s="5">
        <f t="shared" si="11"/>
        <v>0.40404357567092902</v>
      </c>
      <c r="W1259" s="5">
        <f t="shared" si="11"/>
        <v>0.36943597281957735</v>
      </c>
      <c r="X1259" s="5">
        <f t="shared" si="11"/>
        <v>0.44547065572772715</v>
      </c>
      <c r="Y1259" s="12">
        <f t="shared" si="7"/>
        <v>3.2289258839935067</v>
      </c>
    </row>
    <row r="1260" spans="1:25">
      <c r="A1260" s="7" t="s">
        <v>131</v>
      </c>
      <c r="B1260" t="s">
        <v>24</v>
      </c>
      <c r="E1260" s="6">
        <f>SUM(E495:E506)</f>
        <v>26.457928116466888</v>
      </c>
      <c r="F1260" s="6">
        <f t="shared" ref="F1260:J1260" si="54">SUM(F495:F506)</f>
        <v>2.6412526571693276</v>
      </c>
      <c r="G1260" s="6">
        <f t="shared" si="54"/>
        <v>5.7268977095211273</v>
      </c>
      <c r="H1260" s="6">
        <f t="shared" si="54"/>
        <v>3.2903659332908988</v>
      </c>
      <c r="I1260" s="6">
        <f t="shared" si="54"/>
        <v>32.184825825988028</v>
      </c>
      <c r="J1260" s="53">
        <f t="shared" si="54"/>
        <v>5.9316185904602232</v>
      </c>
      <c r="K1260" s="15">
        <f t="shared" si="2"/>
        <v>15.106471920925694</v>
      </c>
      <c r="L1260" s="15">
        <f t="shared" si="3"/>
        <v>3.2698410496115331</v>
      </c>
      <c r="M1260" s="15">
        <f t="shared" si="4"/>
        <v>18.376312970537235</v>
      </c>
      <c r="N1260" s="59">
        <f t="shared" si="5"/>
        <v>11.83663087131416</v>
      </c>
      <c r="O1260" s="15">
        <f>E1260/1.345596</f>
        <v>19.662609071717579</v>
      </c>
      <c r="P1260" s="15">
        <f>G1260/1.345596</f>
        <v>4.2560305689977733</v>
      </c>
      <c r="Q1260" s="15">
        <f t="shared" si="13"/>
        <v>23.918639640715352</v>
      </c>
      <c r="R1260" s="27">
        <f t="shared" si="14"/>
        <v>15.406578502719807</v>
      </c>
      <c r="S1260" s="5">
        <f>E1260/E$1204*100</f>
        <v>0.41466696025600658</v>
      </c>
      <c r="T1260" s="5">
        <f t="shared" ref="T1260:X1301" si="55">F1260/F$1204*100</f>
        <v>0.44671700536184183</v>
      </c>
      <c r="U1260" s="5">
        <f t="shared" si="55"/>
        <v>0.22124032435477053</v>
      </c>
      <c r="V1260" s="5">
        <f t="shared" si="55"/>
        <v>0.32138579556890257</v>
      </c>
      <c r="W1260" s="5">
        <f t="shared" si="55"/>
        <v>0.35884254495414786</v>
      </c>
      <c r="X1260" s="5">
        <f t="shared" si="55"/>
        <v>0.3672682765081669</v>
      </c>
      <c r="Y1260" s="12">
        <f t="shared" si="7"/>
        <v>4.6199407529978833</v>
      </c>
    </row>
    <row r="1261" spans="1:25">
      <c r="A1261" s="7" t="s">
        <v>132</v>
      </c>
      <c r="B1261" t="s">
        <v>24</v>
      </c>
      <c r="E1261" s="6">
        <f>SUM(E507:E518)</f>
        <v>80.486190218176148</v>
      </c>
      <c r="F1261" s="6">
        <f t="shared" ref="F1261:J1261" si="56">SUM(F507:F518)</f>
        <v>9.300214944029225</v>
      </c>
      <c r="G1261" s="6">
        <f t="shared" si="56"/>
        <v>23.242507532997543</v>
      </c>
      <c r="H1261" s="6">
        <f t="shared" si="56"/>
        <v>6.8795082292878877</v>
      </c>
      <c r="I1261" s="6">
        <f t="shared" si="56"/>
        <v>103.72869775117366</v>
      </c>
      <c r="J1261" s="53">
        <f t="shared" si="56"/>
        <v>16.179723173317107</v>
      </c>
      <c r="K1261" s="15">
        <f t="shared" si="2"/>
        <v>45.954557257884211</v>
      </c>
      <c r="L1261" s="15">
        <f t="shared" si="3"/>
        <v>13.270588909061477</v>
      </c>
      <c r="M1261" s="15">
        <f t="shared" si="4"/>
        <v>59.22514616694567</v>
      </c>
      <c r="N1261" s="59">
        <f t="shared" si="5"/>
        <v>32.683968348822731</v>
      </c>
      <c r="O1261" s="15">
        <f>E1261/2.035334</f>
        <v>39.54446307985625</v>
      </c>
      <c r="P1261" s="15">
        <f>G1261/2.035334</f>
        <v>11.419505365211577</v>
      </c>
      <c r="Q1261" s="15">
        <f t="shared" si="13"/>
        <v>50.963968445067827</v>
      </c>
      <c r="R1261" s="27">
        <f t="shared" si="14"/>
        <v>28.124957714644673</v>
      </c>
      <c r="S1261" s="5">
        <f t="shared" ref="S1261:X1318" si="57">E1261/E$1204*100</f>
        <v>1.261435275409412</v>
      </c>
      <c r="T1261" s="5">
        <f t="shared" si="55"/>
        <v>1.5729521966560738</v>
      </c>
      <c r="U1261" s="5">
        <f t="shared" si="55"/>
        <v>0.89789972970349308</v>
      </c>
      <c r="V1261" s="5">
        <f t="shared" si="55"/>
        <v>0.67195450907831578</v>
      </c>
      <c r="W1261" s="5">
        <f t="shared" si="55"/>
        <v>1.1565161199584675</v>
      </c>
      <c r="X1261" s="5">
        <f t="shared" si="55"/>
        <v>1.0018005968557009</v>
      </c>
      <c r="Y1261" s="12">
        <f t="shared" si="7"/>
        <v>3.4628875608154313</v>
      </c>
    </row>
    <row r="1262" spans="1:25">
      <c r="A1262" s="7" t="s">
        <v>133</v>
      </c>
      <c r="B1262" t="s">
        <v>24</v>
      </c>
      <c r="E1262" s="6">
        <f>SUM(E519:E530)</f>
        <v>15.385253210624592</v>
      </c>
      <c r="F1262" s="6">
        <f t="shared" ref="F1262:J1262" si="58">SUM(F519:F530)</f>
        <v>1.6120520581061546</v>
      </c>
      <c r="G1262" s="6">
        <f t="shared" si="58"/>
        <v>6.0983649946012823</v>
      </c>
      <c r="H1262" s="6">
        <f t="shared" si="58"/>
        <v>1.9483446707864129</v>
      </c>
      <c r="I1262" s="6">
        <f t="shared" si="58"/>
        <v>21.483618205225895</v>
      </c>
      <c r="J1262" s="53">
        <f t="shared" si="58"/>
        <v>3.5603967288925689</v>
      </c>
      <c r="K1262" s="15">
        <f t="shared" si="2"/>
        <v>8.7843951574568155</v>
      </c>
      <c r="L1262" s="15">
        <f t="shared" si="3"/>
        <v>3.4819347587978293</v>
      </c>
      <c r="M1262" s="15">
        <f t="shared" si="4"/>
        <v>12.266329916254657</v>
      </c>
      <c r="N1262" s="59">
        <f t="shared" si="5"/>
        <v>5.3024603986589867</v>
      </c>
      <c r="O1262" s="15">
        <f>E1262/0.69803</f>
        <v>22.040962724559964</v>
      </c>
      <c r="P1262" s="15">
        <f>G1262/0.69803</f>
        <v>8.7365371038512407</v>
      </c>
      <c r="Q1262" s="15">
        <f t="shared" si="13"/>
        <v>30.777499828411205</v>
      </c>
      <c r="R1262" s="27">
        <f t="shared" si="14"/>
        <v>13.304425620708724</v>
      </c>
      <c r="S1262" s="5">
        <f t="shared" si="57"/>
        <v>0.24112833603353967</v>
      </c>
      <c r="T1262" s="5">
        <f t="shared" si="55"/>
        <v>0.27264755074826924</v>
      </c>
      <c r="U1262" s="5">
        <f t="shared" si="55"/>
        <v>0.23559077145664334</v>
      </c>
      <c r="V1262" s="5">
        <f t="shared" si="55"/>
        <v>0.19030415302071013</v>
      </c>
      <c r="W1262" s="5">
        <f t="shared" si="55"/>
        <v>0.23953015229187932</v>
      </c>
      <c r="X1262" s="5">
        <f t="shared" si="55"/>
        <v>0.2204492332680873</v>
      </c>
      <c r="Y1262" s="12">
        <f t="shared" si="7"/>
        <v>2.5228488659246766</v>
      </c>
    </row>
    <row r="1263" spans="1:25">
      <c r="A1263" s="7" t="s">
        <v>134</v>
      </c>
      <c r="B1263" t="s">
        <v>24</v>
      </c>
      <c r="E1263" s="6">
        <f>SUM(E531:E542)</f>
        <v>7.8310225410918122</v>
      </c>
      <c r="F1263" s="6">
        <f t="shared" ref="F1263:J1263" si="59">SUM(F531:F542)</f>
        <v>1.2765448038998679</v>
      </c>
      <c r="G1263" s="6">
        <f t="shared" si="59"/>
        <v>2.0106539578433162</v>
      </c>
      <c r="H1263" s="6">
        <f t="shared" si="59"/>
        <v>1.4750863565608514</v>
      </c>
      <c r="I1263" s="6">
        <f t="shared" si="59"/>
        <v>9.8416764989351186</v>
      </c>
      <c r="J1263" s="53">
        <f t="shared" si="59"/>
        <v>2.7516311604607195</v>
      </c>
      <c r="K1263" s="15">
        <f t="shared" si="2"/>
        <v>4.47121640093627</v>
      </c>
      <c r="L1263" s="15">
        <f t="shared" si="3"/>
        <v>1.1480070330206267</v>
      </c>
      <c r="M1263" s="15">
        <f t="shared" si="4"/>
        <v>5.6192234339568916</v>
      </c>
      <c r="N1263" s="59">
        <f t="shared" si="5"/>
        <v>3.3232093679156431</v>
      </c>
      <c r="O1263" s="15">
        <f>E1263/0.602095</f>
        <v>13.006290603794769</v>
      </c>
      <c r="P1263" s="15">
        <f>G1263/0.602095</f>
        <v>3.3394297541805131</v>
      </c>
      <c r="Q1263" s="15">
        <f t="shared" si="13"/>
        <v>16.345720357975281</v>
      </c>
      <c r="R1263" s="27">
        <f t="shared" si="14"/>
        <v>9.6668608496142561</v>
      </c>
      <c r="S1263" s="5">
        <f t="shared" si="57"/>
        <v>0.12273320490238146</v>
      </c>
      <c r="T1263" s="5">
        <f t="shared" si="55"/>
        <v>0.21590296197544359</v>
      </c>
      <c r="U1263" s="5">
        <f t="shared" si="55"/>
        <v>7.7675166619250641E-2</v>
      </c>
      <c r="V1263" s="5">
        <f t="shared" si="55"/>
        <v>0.1440787474243008</v>
      </c>
      <c r="W1263" s="5">
        <f t="shared" si="55"/>
        <v>0.10972910838752041</v>
      </c>
      <c r="X1263" s="5">
        <f t="shared" si="55"/>
        <v>0.17037286172005306</v>
      </c>
      <c r="Y1263" s="12">
        <f t="shared" si="7"/>
        <v>3.894763945105495</v>
      </c>
    </row>
    <row r="1264" spans="1:25">
      <c r="A1264" s="7" t="s">
        <v>135</v>
      </c>
      <c r="B1264" t="s">
        <v>24</v>
      </c>
      <c r="E1264" s="6">
        <f>SUM(E543:E554)</f>
        <v>10.16593970465258</v>
      </c>
      <c r="F1264" s="6">
        <f t="shared" ref="F1264:J1264" si="60">SUM(F543:F554)</f>
        <v>1.2451089141606668</v>
      </c>
      <c r="G1264" s="6">
        <f t="shared" si="60"/>
        <v>5.6125247837840586</v>
      </c>
      <c r="H1264" s="6">
        <f t="shared" si="60"/>
        <v>1.8937698655297341</v>
      </c>
      <c r="I1264" s="6">
        <f t="shared" si="60"/>
        <v>15.778464488436642</v>
      </c>
      <c r="J1264" s="53">
        <f t="shared" si="60"/>
        <v>3.1388787796904003</v>
      </c>
      <c r="K1264" s="15">
        <f t="shared" si="2"/>
        <v>5.8043654069260997</v>
      </c>
      <c r="L1264" s="15">
        <f t="shared" si="3"/>
        <v>3.2045384535973795</v>
      </c>
      <c r="M1264" s="15">
        <f t="shared" si="4"/>
        <v>9.0089038605234819</v>
      </c>
      <c r="N1264" s="59">
        <f t="shared" si="5"/>
        <v>2.5998269533287202</v>
      </c>
      <c r="O1264" s="15">
        <f>E1264/0.519445</f>
        <v>19.57077208299739</v>
      </c>
      <c r="P1264" s="15">
        <f>G1264/0.519445</f>
        <v>10.804848990334026</v>
      </c>
      <c r="Q1264" s="15">
        <f t="shared" si="13"/>
        <v>30.375621073331416</v>
      </c>
      <c r="R1264" s="27">
        <f t="shared" si="14"/>
        <v>8.765923092663364</v>
      </c>
      <c r="S1264" s="5">
        <f t="shared" si="57"/>
        <v>0.15932764262257176</v>
      </c>
      <c r="T1264" s="5">
        <f t="shared" si="55"/>
        <v>0.21058618681307384</v>
      </c>
      <c r="U1264" s="5">
        <f t="shared" si="55"/>
        <v>0.21682189321265238</v>
      </c>
      <c r="V1264" s="5">
        <f t="shared" si="55"/>
        <v>0.18497357047729887</v>
      </c>
      <c r="W1264" s="5">
        <f t="shared" si="55"/>
        <v>0.17592092569062201</v>
      </c>
      <c r="X1264" s="5">
        <f t="shared" si="55"/>
        <v>0.19435008876649754</v>
      </c>
      <c r="Y1264" s="12">
        <f t="shared" si="7"/>
        <v>1.8112952897819601</v>
      </c>
    </row>
    <row r="1265" spans="1:25">
      <c r="A1265" s="7" t="s">
        <v>136</v>
      </c>
      <c r="B1265" t="s">
        <v>24</v>
      </c>
      <c r="E1265" s="6">
        <f>SUM(E555:E566)</f>
        <v>34.156011571169699</v>
      </c>
      <c r="F1265" s="6">
        <f t="shared" ref="F1265:J1265" si="61">SUM(F555:F566)</f>
        <v>3.6912931627452763</v>
      </c>
      <c r="G1265" s="6">
        <f t="shared" si="61"/>
        <v>2.7801286975110902</v>
      </c>
      <c r="H1265" s="6">
        <f t="shared" si="61"/>
        <v>1.188046714889391</v>
      </c>
      <c r="I1265" s="6">
        <f t="shared" si="61"/>
        <v>36.936140268680745</v>
      </c>
      <c r="J1265" s="53">
        <f t="shared" si="61"/>
        <v>4.8793398776346679</v>
      </c>
      <c r="K1265" s="15">
        <f t="shared" si="2"/>
        <v>19.501785153371642</v>
      </c>
      <c r="L1265" s="15">
        <f t="shared" si="3"/>
        <v>1.5873478800243743</v>
      </c>
      <c r="M1265" s="15">
        <f t="shared" si="4"/>
        <v>21.089133033395992</v>
      </c>
      <c r="N1265" s="59">
        <f t="shared" si="5"/>
        <v>17.914437273347268</v>
      </c>
      <c r="O1265" s="15">
        <f>E1265/1.951269</f>
        <v>17.50451197203958</v>
      </c>
      <c r="P1265" s="15">
        <f>G1265/1.951269</f>
        <v>1.4247798214962111</v>
      </c>
      <c r="Q1265" s="15">
        <f t="shared" si="13"/>
        <v>18.929291793535793</v>
      </c>
      <c r="R1265" s="27">
        <f t="shared" si="14"/>
        <v>16.079732150543368</v>
      </c>
      <c r="S1265" s="5">
        <f t="shared" si="57"/>
        <v>0.53531665179296206</v>
      </c>
      <c r="T1265" s="5">
        <f t="shared" si="55"/>
        <v>0.6243111286980898</v>
      </c>
      <c r="U1265" s="5">
        <f t="shared" si="55"/>
        <v>0.10740135514604658</v>
      </c>
      <c r="V1265" s="5">
        <f t="shared" si="55"/>
        <v>0.11604221122477551</v>
      </c>
      <c r="W1265" s="5">
        <f t="shared" si="55"/>
        <v>0.41181700489721057</v>
      </c>
      <c r="X1265" s="5">
        <f t="shared" si="55"/>
        <v>0.30211429140750173</v>
      </c>
      <c r="Y1265" s="12">
        <f t="shared" si="7"/>
        <v>12.285766339431648</v>
      </c>
    </row>
    <row r="1266" spans="1:25">
      <c r="A1266" s="7" t="s">
        <v>137</v>
      </c>
      <c r="B1266" t="s">
        <v>24</v>
      </c>
      <c r="E1266" s="6">
        <f>SUM(E567:E578)</f>
        <v>19.441271940453472</v>
      </c>
      <c r="F1266" s="6">
        <f t="shared" ref="F1266:J1266" si="62">SUM(F567:F578)</f>
        <v>2.1287188924630773</v>
      </c>
      <c r="G1266" s="6">
        <f t="shared" si="62"/>
        <v>5.5970391599709659</v>
      </c>
      <c r="H1266" s="6">
        <f t="shared" si="62"/>
        <v>2.3370970955542258</v>
      </c>
      <c r="I1266" s="6">
        <f t="shared" si="62"/>
        <v>25.038311100424391</v>
      </c>
      <c r="J1266" s="53">
        <f t="shared" si="62"/>
        <v>4.4658159880173036</v>
      </c>
      <c r="K1266" s="15">
        <f t="shared" si="2"/>
        <v>11.100227779844738</v>
      </c>
      <c r="L1266" s="15">
        <f t="shared" si="3"/>
        <v>3.1956967506386014</v>
      </c>
      <c r="M1266" s="15">
        <f t="shared" si="4"/>
        <v>14.295924530483314</v>
      </c>
      <c r="N1266" s="59">
        <f t="shared" si="5"/>
        <v>7.9045310292061366</v>
      </c>
      <c r="O1266" s="15">
        <f>E1266/0.699757</f>
        <v>27.78289026112418</v>
      </c>
      <c r="P1266" s="15">
        <f>G1266/0.699757</f>
        <v>7.9985468669423332</v>
      </c>
      <c r="Q1266" s="15">
        <f t="shared" si="13"/>
        <v>35.781437128066514</v>
      </c>
      <c r="R1266" s="27">
        <f t="shared" si="14"/>
        <v>19.784343394181846</v>
      </c>
      <c r="S1266" s="5">
        <f t="shared" si="57"/>
        <v>0.30469706862801638</v>
      </c>
      <c r="T1266" s="5">
        <f t="shared" si="55"/>
        <v>0.3600317926106375</v>
      </c>
      <c r="U1266" s="5">
        <f t="shared" si="55"/>
        <v>0.21622365580576652</v>
      </c>
      <c r="V1266" s="5">
        <f t="shared" si="55"/>
        <v>0.22827546376437072</v>
      </c>
      <c r="W1266" s="5">
        <f t="shared" si="55"/>
        <v>0.27916296099309895</v>
      </c>
      <c r="X1266" s="5">
        <f t="shared" si="55"/>
        <v>0.27651011542778159</v>
      </c>
      <c r="Y1266" s="12">
        <f t="shared" si="7"/>
        <v>3.4734922134356339</v>
      </c>
    </row>
    <row r="1267" spans="1:25">
      <c r="A1267" s="7" t="s">
        <v>138</v>
      </c>
      <c r="B1267" t="s">
        <v>24</v>
      </c>
      <c r="E1267" s="6">
        <f>SUM(E579:E590)</f>
        <v>453.11930384888205</v>
      </c>
      <c r="F1267" s="6">
        <f t="shared" ref="F1267:J1267" si="63">SUM(F579:F590)</f>
        <v>40.189769661334637</v>
      </c>
      <c r="G1267" s="6">
        <f t="shared" si="63"/>
        <v>166.77191003634113</v>
      </c>
      <c r="H1267" s="6">
        <f t="shared" si="63"/>
        <v>57.785521293573943</v>
      </c>
      <c r="I1267" s="6">
        <f t="shared" si="63"/>
        <v>619.89121388522358</v>
      </c>
      <c r="J1267" s="53">
        <f t="shared" si="63"/>
        <v>97.975290954908601</v>
      </c>
      <c r="K1267" s="15">
        <f t="shared" si="2"/>
        <v>258.71391026126196</v>
      </c>
      <c r="L1267" s="15">
        <f t="shared" si="3"/>
        <v>95.220425615834557</v>
      </c>
      <c r="M1267" s="15">
        <f t="shared" si="4"/>
        <v>353.93433587709677</v>
      </c>
      <c r="N1267" s="59">
        <f t="shared" si="5"/>
        <v>163.4934846454274</v>
      </c>
      <c r="O1267" s="15">
        <f>E1267/12.828837</f>
        <v>35.320372676719025</v>
      </c>
      <c r="P1267" s="15">
        <f>G1267/12.828837</f>
        <v>12.999768415199377</v>
      </c>
      <c r="Q1267" s="15">
        <f t="shared" si="13"/>
        <v>48.320141091918401</v>
      </c>
      <c r="R1267" s="27">
        <f t="shared" si="14"/>
        <v>22.320604261519648</v>
      </c>
      <c r="S1267" s="5">
        <f t="shared" si="57"/>
        <v>7.1015993215051667</v>
      </c>
      <c r="T1267" s="5">
        <f t="shared" si="55"/>
        <v>6.7973253147749286</v>
      </c>
      <c r="U1267" s="5">
        <f t="shared" si="55"/>
        <v>6.4426978341804455</v>
      </c>
      <c r="V1267" s="5">
        <f t="shared" si="55"/>
        <v>5.6441885522211717</v>
      </c>
      <c r="W1267" s="5">
        <f t="shared" si="55"/>
        <v>6.9114352828243382</v>
      </c>
      <c r="X1267" s="5">
        <f t="shared" si="55"/>
        <v>6.0663401903937331</v>
      </c>
      <c r="Y1267" s="12">
        <f t="shared" si="7"/>
        <v>2.7170001455889259</v>
      </c>
    </row>
    <row r="1268" spans="1:25">
      <c r="A1268" s="7" t="s">
        <v>139</v>
      </c>
      <c r="B1268" t="s">
        <v>24</v>
      </c>
      <c r="E1268" s="6">
        <f>SUM(E591:E602)</f>
        <v>40.235341247892279</v>
      </c>
      <c r="F1268" s="6">
        <f t="shared" ref="F1268:J1268" si="64">SUM(F591:F602)</f>
        <v>5.0619835186544577</v>
      </c>
      <c r="G1268" s="6">
        <f t="shared" si="64"/>
        <v>16.999075586834007</v>
      </c>
      <c r="H1268" s="6">
        <f t="shared" si="64"/>
        <v>6.181633298389964</v>
      </c>
      <c r="I1268" s="6">
        <f t="shared" si="64"/>
        <v>57.234416834726304</v>
      </c>
      <c r="J1268" s="53">
        <f t="shared" si="64"/>
        <v>11.243616817044424</v>
      </c>
      <c r="K1268" s="15">
        <f t="shared" si="2"/>
        <v>22.972851468738277</v>
      </c>
      <c r="L1268" s="15">
        <f t="shared" si="3"/>
        <v>9.7058264314497329</v>
      </c>
      <c r="M1268" s="15">
        <f t="shared" si="4"/>
        <v>32.678677900188021</v>
      </c>
      <c r="N1268" s="59">
        <f t="shared" si="5"/>
        <v>13.267025037288544</v>
      </c>
      <c r="O1268" s="15">
        <f>E1268/1.283566</f>
        <v>31.346530874058896</v>
      </c>
      <c r="P1268" s="15">
        <f>G1268/1.283566</f>
        <v>13.243631871546929</v>
      </c>
      <c r="Q1268" s="15">
        <f t="shared" si="13"/>
        <v>44.590162745605824</v>
      </c>
      <c r="R1268" s="27">
        <f t="shared" si="14"/>
        <v>18.102899002511968</v>
      </c>
      <c r="S1268" s="5">
        <f t="shared" si="57"/>
        <v>0.63059611382580838</v>
      </c>
      <c r="T1268" s="5">
        <f t="shared" si="55"/>
        <v>0.85613699715791736</v>
      </c>
      <c r="U1268" s="5">
        <f t="shared" si="55"/>
        <v>0.65670476186607052</v>
      </c>
      <c r="V1268" s="5">
        <f t="shared" si="55"/>
        <v>0.6037897230267234</v>
      </c>
      <c r="W1268" s="5">
        <f t="shared" si="55"/>
        <v>0.63813127052425866</v>
      </c>
      <c r="X1268" s="5">
        <f t="shared" si="55"/>
        <v>0.69617149301464987</v>
      </c>
      <c r="Y1268" s="12">
        <f t="shared" si="7"/>
        <v>2.3669134855224154</v>
      </c>
    </row>
    <row r="1269" spans="1:25">
      <c r="A1269" s="7" t="s">
        <v>140</v>
      </c>
      <c r="B1269" t="s">
        <v>24</v>
      </c>
      <c r="E1269" s="6">
        <f>SUM(E603:E614)</f>
        <v>22.862465917554406</v>
      </c>
      <c r="F1269" s="6">
        <f t="shared" ref="F1269:J1269" si="65">SUM(F603:F614)</f>
        <v>2.0058897266669917</v>
      </c>
      <c r="G1269" s="6">
        <f t="shared" si="65"/>
        <v>5.3153885097821769</v>
      </c>
      <c r="H1269" s="6">
        <f t="shared" si="65"/>
        <v>1.4552492784885134</v>
      </c>
      <c r="I1269" s="6">
        <f t="shared" si="65"/>
        <v>28.177854427336555</v>
      </c>
      <c r="J1269" s="53">
        <f t="shared" si="65"/>
        <v>3.4611390051555064</v>
      </c>
      <c r="K1269" s="15">
        <f t="shared" ref="K1269:K1318" si="66">E1269/1.75143</f>
        <v>13.053599582943312</v>
      </c>
      <c r="L1269" s="15">
        <f t="shared" ref="L1269:L1318" si="67">G1269/1.75143</f>
        <v>3.0348849281913504</v>
      </c>
      <c r="M1269" s="15">
        <f t="shared" ref="M1269:M1318" si="68">I1269/1.75143</f>
        <v>16.088484511134649</v>
      </c>
      <c r="N1269" s="59">
        <f t="shared" ref="N1269:N1318" si="69">K1269-L1269</f>
        <v>10.01871465475196</v>
      </c>
      <c r="O1269" s="15">
        <f>E1269/0.568593</f>
        <v>40.20884168034852</v>
      </c>
      <c r="P1269" s="15">
        <f>G1269/0.568593</f>
        <v>9.3483185860222981</v>
      </c>
      <c r="Q1269" s="15">
        <f t="shared" si="13"/>
        <v>49.557160266370815</v>
      </c>
      <c r="R1269" s="27">
        <f t="shared" si="14"/>
        <v>30.860523094326222</v>
      </c>
      <c r="S1269" s="5">
        <f t="shared" si="57"/>
        <v>0.35831638835274032</v>
      </c>
      <c r="T1269" s="5">
        <f t="shared" si="55"/>
        <v>0.33925760542086469</v>
      </c>
      <c r="U1269" s="5">
        <f t="shared" si="55"/>
        <v>0.20534298631189668</v>
      </c>
      <c r="V1269" s="5">
        <f t="shared" si="55"/>
        <v>0.14214116502547489</v>
      </c>
      <c r="W1269" s="5">
        <f t="shared" si="55"/>
        <v>0.31416708758101686</v>
      </c>
      <c r="X1269" s="5">
        <f t="shared" si="55"/>
        <v>0.21430348863345017</v>
      </c>
      <c r="Y1269" s="12">
        <f t="shared" ref="Y1269:Y1318" si="70">E1269/G1269</f>
        <v>4.3011843584865828</v>
      </c>
    </row>
    <row r="1270" spans="1:25">
      <c r="A1270" s="7" t="s">
        <v>84</v>
      </c>
      <c r="B1270" t="s">
        <v>24</v>
      </c>
      <c r="E1270" s="6">
        <f>SUM(E615:E626)</f>
        <v>8.1964514965052011</v>
      </c>
      <c r="F1270" s="6">
        <f t="shared" ref="F1270:J1270" si="71">SUM(F615:F626)</f>
        <v>0.91509005408603505</v>
      </c>
      <c r="G1270" s="6">
        <f t="shared" si="71"/>
        <v>0.94893905275845736</v>
      </c>
      <c r="H1270" s="6">
        <f t="shared" si="71"/>
        <v>0.61003388622028232</v>
      </c>
      <c r="I1270" s="6">
        <f t="shared" si="71"/>
        <v>9.1453905492636558</v>
      </c>
      <c r="J1270" s="53">
        <f t="shared" si="71"/>
        <v>1.5251239403063164</v>
      </c>
      <c r="K1270" s="15">
        <f t="shared" si="66"/>
        <v>4.6798624532554545</v>
      </c>
      <c r="L1270" s="15">
        <f t="shared" si="67"/>
        <v>0.54180815262868476</v>
      </c>
      <c r="M1270" s="15">
        <f t="shared" si="68"/>
        <v>5.221670605884138</v>
      </c>
      <c r="N1270" s="59">
        <f t="shared" si="69"/>
        <v>4.13805430062677</v>
      </c>
      <c r="O1270" s="15">
        <f>E1270/0.774769</f>
        <v>10.579219737115451</v>
      </c>
      <c r="P1270" s="15">
        <f>G1270/0.774769</f>
        <v>1.2248025576119557</v>
      </c>
      <c r="Q1270" s="15">
        <f t="shared" si="13"/>
        <v>11.804022294727407</v>
      </c>
      <c r="R1270" s="27">
        <f t="shared" si="14"/>
        <v>9.3544171795034963</v>
      </c>
      <c r="S1270" s="5">
        <f t="shared" si="57"/>
        <v>0.12846046039509282</v>
      </c>
      <c r="T1270" s="5">
        <f t="shared" si="55"/>
        <v>0.15476985417813918</v>
      </c>
      <c r="U1270" s="5">
        <f t="shared" si="55"/>
        <v>3.6659216642922182E-2</v>
      </c>
      <c r="V1270" s="5">
        <f t="shared" si="55"/>
        <v>5.9584930619193129E-2</v>
      </c>
      <c r="W1270" s="5">
        <f t="shared" si="55"/>
        <v>0.10196591515022242</v>
      </c>
      <c r="X1270" s="5">
        <f t="shared" si="55"/>
        <v>9.4431162839515234E-2</v>
      </c>
      <c r="Y1270" s="12">
        <f t="shared" si="70"/>
        <v>8.6374899132658243</v>
      </c>
    </row>
    <row r="1271" spans="1:25">
      <c r="A1271" s="7" t="s">
        <v>141</v>
      </c>
      <c r="B1271" t="s">
        <v>24</v>
      </c>
      <c r="E1271" s="6">
        <f>SUM(E627:E638)</f>
        <v>35.056813962589722</v>
      </c>
      <c r="F1271" s="6">
        <f t="shared" ref="F1271:J1271" si="72">SUM(F627:F638)</f>
        <v>3.647925347075395</v>
      </c>
      <c r="G1271" s="6">
        <f t="shared" si="72"/>
        <v>14.558095672154922</v>
      </c>
      <c r="H1271" s="6">
        <f t="shared" si="72"/>
        <v>8.7886266040169101</v>
      </c>
      <c r="I1271" s="6">
        <f t="shared" si="72"/>
        <v>49.614909634744564</v>
      </c>
      <c r="J1271" s="53">
        <f t="shared" si="72"/>
        <v>12.436551951092294</v>
      </c>
      <c r="K1271" s="15">
        <f t="shared" si="66"/>
        <v>20.016109100900248</v>
      </c>
      <c r="L1271" s="15">
        <f t="shared" si="67"/>
        <v>8.3121196234819106</v>
      </c>
      <c r="M1271" s="15">
        <f t="shared" si="68"/>
        <v>28.328228724382111</v>
      </c>
      <c r="N1271" s="59">
        <f t="shared" si="69"/>
        <v>11.703989477418338</v>
      </c>
      <c r="O1271" s="15">
        <f>E1271/1.3161</f>
        <v>26.636892304984212</v>
      </c>
      <c r="P1271" s="15">
        <f>G1271/1.3161</f>
        <v>11.061542186881637</v>
      </c>
      <c r="Q1271" s="15">
        <f t="shared" si="13"/>
        <v>37.698434491865846</v>
      </c>
      <c r="R1271" s="27">
        <f t="shared" si="14"/>
        <v>15.575350118102575</v>
      </c>
      <c r="S1271" s="5">
        <f t="shared" si="57"/>
        <v>0.54943465029220973</v>
      </c>
      <c r="T1271" s="5">
        <f t="shared" si="55"/>
        <v>0.61697629812345778</v>
      </c>
      <c r="U1271" s="5">
        <f t="shared" si="55"/>
        <v>0.56240533214703714</v>
      </c>
      <c r="V1271" s="5">
        <f t="shared" si="55"/>
        <v>0.85842724194053388</v>
      </c>
      <c r="W1271" s="5">
        <f t="shared" si="55"/>
        <v>0.55317808886900377</v>
      </c>
      <c r="X1271" s="5">
        <f t="shared" si="55"/>
        <v>0.77003450763471282</v>
      </c>
      <c r="Y1271" s="12">
        <f t="shared" si="70"/>
        <v>2.4080631665062091</v>
      </c>
    </row>
    <row r="1272" spans="1:25">
      <c r="A1272" s="7" t="s">
        <v>142</v>
      </c>
      <c r="B1272" t="s">
        <v>24</v>
      </c>
      <c r="E1272" s="6">
        <f>SUM(E639:E650)</f>
        <v>97.89063603901937</v>
      </c>
      <c r="F1272" s="6">
        <f t="shared" ref="F1272:J1272" si="73">SUM(F639:F650)</f>
        <v>9.7572883690609782</v>
      </c>
      <c r="G1272" s="6">
        <f t="shared" si="73"/>
        <v>14.392155828588477</v>
      </c>
      <c r="H1272" s="6">
        <f t="shared" si="73"/>
        <v>3.7969755142436177</v>
      </c>
      <c r="I1272" s="6">
        <f t="shared" si="73"/>
        <v>112.28279186760777</v>
      </c>
      <c r="J1272" s="53">
        <f t="shared" si="73"/>
        <v>13.5542638833046</v>
      </c>
      <c r="K1272" s="15">
        <f t="shared" si="66"/>
        <v>55.891834694517833</v>
      </c>
      <c r="L1272" s="15">
        <f t="shared" si="67"/>
        <v>8.2173742762134232</v>
      </c>
      <c r="M1272" s="15">
        <f t="shared" si="68"/>
        <v>64.109208970731217</v>
      </c>
      <c r="N1272" s="59">
        <f t="shared" si="69"/>
        <v>47.674460418304406</v>
      </c>
      <c r="O1272" s="15">
        <f>E1272/5.564635</f>
        <v>17.591564593009132</v>
      </c>
      <c r="P1272" s="15">
        <f>G1272/5.564635</f>
        <v>2.5863611591036029</v>
      </c>
      <c r="Q1272" s="15">
        <f t="shared" si="13"/>
        <v>20.177925752112735</v>
      </c>
      <c r="R1272" s="27">
        <f t="shared" si="14"/>
        <v>15.005203433905528</v>
      </c>
      <c r="S1272" s="5">
        <f t="shared" si="57"/>
        <v>1.5342097954587604</v>
      </c>
      <c r="T1272" s="5">
        <f t="shared" si="55"/>
        <v>1.6502573613499696</v>
      </c>
      <c r="U1272" s="5">
        <f t="shared" si="55"/>
        <v>0.55599477853212198</v>
      </c>
      <c r="V1272" s="5">
        <f t="shared" si="55"/>
        <v>0.37086877907842197</v>
      </c>
      <c r="W1272" s="5">
        <f t="shared" si="55"/>
        <v>1.2518894154087712</v>
      </c>
      <c r="X1272" s="5">
        <f t="shared" si="55"/>
        <v>0.83923992411857629</v>
      </c>
      <c r="Y1272" s="12">
        <f t="shared" si="70"/>
        <v>6.801665935590421</v>
      </c>
    </row>
    <row r="1273" spans="1:25">
      <c r="A1273" s="7" t="s">
        <v>143</v>
      </c>
      <c r="B1273" t="s">
        <v>24</v>
      </c>
      <c r="E1273" s="6">
        <f>SUM(E651:E662)</f>
        <v>84.2503399858292</v>
      </c>
      <c r="F1273" s="6">
        <f t="shared" ref="F1273:J1273" si="74">SUM(F651:F662)</f>
        <v>6.8336882716479259</v>
      </c>
      <c r="G1273" s="6">
        <f t="shared" si="74"/>
        <v>34.435527323971719</v>
      </c>
      <c r="H1273" s="6">
        <f t="shared" si="74"/>
        <v>7.2883734115638426</v>
      </c>
      <c r="I1273" s="6">
        <f t="shared" si="74"/>
        <v>118.68586730980087</v>
      </c>
      <c r="J1273" s="53">
        <f t="shared" si="74"/>
        <v>14.122061683211772</v>
      </c>
      <c r="K1273" s="15">
        <f t="shared" si="66"/>
        <v>48.103743789834134</v>
      </c>
      <c r="L1273" s="15">
        <f t="shared" si="67"/>
        <v>19.661378030507482</v>
      </c>
      <c r="M1273" s="15">
        <f t="shared" si="68"/>
        <v>67.765121820341591</v>
      </c>
      <c r="N1273" s="59">
        <f t="shared" si="69"/>
        <v>28.442365759326652</v>
      </c>
      <c r="O1273" s="15">
        <f>E1273/1.555908</f>
        <v>54.148664307805603</v>
      </c>
      <c r="P1273" s="15">
        <f>G1273/1.555908</f>
        <v>22.132110204441211</v>
      </c>
      <c r="Q1273" s="15">
        <f t="shared" si="13"/>
        <v>76.280774512246808</v>
      </c>
      <c r="R1273" s="27">
        <f t="shared" si="14"/>
        <v>32.016554103364392</v>
      </c>
      <c r="S1273" s="5">
        <f t="shared" si="57"/>
        <v>1.3204296356340732</v>
      </c>
      <c r="T1273" s="5">
        <f t="shared" si="55"/>
        <v>1.1557867256662058</v>
      </c>
      <c r="U1273" s="5">
        <f t="shared" si="55"/>
        <v>1.3303061484435199</v>
      </c>
      <c r="V1273" s="5">
        <f t="shared" si="55"/>
        <v>0.71189032915130002</v>
      </c>
      <c r="W1273" s="5">
        <f t="shared" si="55"/>
        <v>1.3232800732185355</v>
      </c>
      <c r="X1273" s="5">
        <f t="shared" si="55"/>
        <v>0.87439628425818805</v>
      </c>
      <c r="Y1273" s="12">
        <f t="shared" si="70"/>
        <v>2.4466110012835416</v>
      </c>
    </row>
    <row r="1274" spans="1:25">
      <c r="A1274" s="7" t="s">
        <v>144</v>
      </c>
      <c r="B1274" t="s">
        <v>24</v>
      </c>
      <c r="E1274" s="6">
        <f>SUM(E663:E674)</f>
        <v>152.26362226327959</v>
      </c>
      <c r="F1274" s="6">
        <f t="shared" ref="F1274:J1274" si="75">SUM(F663:F674)</f>
        <v>12.280318977811904</v>
      </c>
      <c r="G1274" s="6">
        <f t="shared" si="75"/>
        <v>49.674705061759298</v>
      </c>
      <c r="H1274" s="6">
        <f t="shared" si="75"/>
        <v>18.06617995076304</v>
      </c>
      <c r="I1274" s="6">
        <f t="shared" si="75"/>
        <v>201.93832732503884</v>
      </c>
      <c r="J1274" s="53">
        <f t="shared" si="75"/>
        <v>30.346498928574938</v>
      </c>
      <c r="K1274" s="15">
        <f t="shared" si="66"/>
        <v>86.936744410727002</v>
      </c>
      <c r="L1274" s="15">
        <f t="shared" si="67"/>
        <v>28.36236964181229</v>
      </c>
      <c r="M1274" s="15">
        <f t="shared" si="68"/>
        <v>115.29911405253927</v>
      </c>
      <c r="N1274" s="59">
        <f t="shared" si="69"/>
        <v>58.574374768914709</v>
      </c>
      <c r="O1274" s="15">
        <f>E1274/3.279833</f>
        <v>46.424199727022561</v>
      </c>
      <c r="P1274" s="15">
        <f>G1274/3.279833</f>
        <v>15.145498280479311</v>
      </c>
      <c r="Q1274" s="15">
        <f t="shared" si="13"/>
        <v>61.56969800750187</v>
      </c>
      <c r="R1274" s="27">
        <f t="shared" si="14"/>
        <v>31.278701446543252</v>
      </c>
      <c r="S1274" s="5">
        <f t="shared" si="57"/>
        <v>2.3863808656350032</v>
      </c>
      <c r="T1274" s="5">
        <f t="shared" si="55"/>
        <v>2.0769793846740803</v>
      </c>
      <c r="U1274" s="5">
        <f t="shared" si="55"/>
        <v>1.9190229016697691</v>
      </c>
      <c r="V1274" s="5">
        <f t="shared" si="55"/>
        <v>1.7646102999126858</v>
      </c>
      <c r="W1274" s="5">
        <f t="shared" si="55"/>
        <v>2.2514977614882321</v>
      </c>
      <c r="X1274" s="5">
        <f t="shared" si="55"/>
        <v>1.8789654441840817</v>
      </c>
      <c r="Y1274" s="12">
        <f t="shared" si="70"/>
        <v>3.0652144199743931</v>
      </c>
    </row>
    <row r="1275" spans="1:25">
      <c r="A1275" s="7" t="s">
        <v>145</v>
      </c>
      <c r="B1275" t="s">
        <v>24</v>
      </c>
      <c r="E1275" s="6">
        <f>SUM(E675:E686)</f>
        <v>7.8968533357048267</v>
      </c>
      <c r="F1275" s="6">
        <f t="shared" ref="F1275:J1275" si="76">SUM(F675:F686)</f>
        <v>1.0961982795529257</v>
      </c>
      <c r="G1275" s="6">
        <f t="shared" si="76"/>
        <v>2.3207328440337123</v>
      </c>
      <c r="H1275" s="6">
        <f t="shared" si="76"/>
        <v>1.3713748631956686</v>
      </c>
      <c r="I1275" s="6">
        <f t="shared" si="76"/>
        <v>10.217586179738554</v>
      </c>
      <c r="J1275" s="53">
        <f t="shared" si="76"/>
        <v>2.4675731427485967</v>
      </c>
      <c r="K1275" s="15">
        <f t="shared" si="66"/>
        <v>4.508803284004971</v>
      </c>
      <c r="L1275" s="15">
        <f t="shared" si="67"/>
        <v>1.3250502983469006</v>
      </c>
      <c r="M1275" s="15">
        <f t="shared" si="68"/>
        <v>5.83385358235188</v>
      </c>
      <c r="N1275" s="59">
        <f t="shared" si="69"/>
        <v>3.1837529856580704</v>
      </c>
      <c r="O1275" s="15">
        <f>E1275/0.514453</f>
        <v>15.349999583450433</v>
      </c>
      <c r="P1275" s="15">
        <f>G1275/0.514453</f>
        <v>4.5110687352075161</v>
      </c>
      <c r="Q1275" s="15">
        <f t="shared" si="13"/>
        <v>19.861068318657949</v>
      </c>
      <c r="R1275" s="27">
        <f t="shared" si="14"/>
        <v>10.838930848242917</v>
      </c>
      <c r="S1275" s="5">
        <f t="shared" si="57"/>
        <v>0.1237649506752648</v>
      </c>
      <c r="T1275" s="5">
        <f t="shared" si="55"/>
        <v>0.1854008216122327</v>
      </c>
      <c r="U1275" s="5">
        <f t="shared" si="55"/>
        <v>8.9654069829321337E-2</v>
      </c>
      <c r="V1275" s="5">
        <f t="shared" si="55"/>
        <v>0.13394874927802425</v>
      </c>
      <c r="W1275" s="5">
        <f t="shared" si="55"/>
        <v>0.11392028802172818</v>
      </c>
      <c r="X1275" s="5">
        <f t="shared" si="55"/>
        <v>0.15278482954933265</v>
      </c>
      <c r="Y1275" s="12">
        <f t="shared" si="70"/>
        <v>3.4027412315064871</v>
      </c>
    </row>
    <row r="1276" spans="1:25">
      <c r="A1276" s="7" t="s">
        <v>146</v>
      </c>
      <c r="B1276" t="s">
        <v>24</v>
      </c>
      <c r="E1276" s="6">
        <f>SUM(E687:E698)</f>
        <v>56.949473450398123</v>
      </c>
      <c r="F1276" s="6">
        <f t="shared" ref="F1276:J1276" si="77">SUM(F687:F698)</f>
        <v>5.8453985646403144</v>
      </c>
      <c r="G1276" s="6">
        <f t="shared" si="77"/>
        <v>21.930800437508204</v>
      </c>
      <c r="H1276" s="6">
        <f t="shared" si="77"/>
        <v>6.1421647040360368</v>
      </c>
      <c r="I1276" s="6">
        <f t="shared" si="77"/>
        <v>78.880273887906341</v>
      </c>
      <c r="J1276" s="53">
        <f t="shared" si="77"/>
        <v>11.987563268676348</v>
      </c>
      <c r="K1276" s="15">
        <f t="shared" si="66"/>
        <v>32.515986051625312</v>
      </c>
      <c r="L1276" s="15">
        <f t="shared" si="67"/>
        <v>12.521653984177616</v>
      </c>
      <c r="M1276" s="15">
        <f t="shared" si="68"/>
        <v>45.037640035802937</v>
      </c>
      <c r="N1276" s="59">
        <f t="shared" si="69"/>
        <v>19.994332067447694</v>
      </c>
      <c r="O1276" s="15">
        <f>E1276/1.589934</f>
        <v>35.818765716311574</v>
      </c>
      <c r="P1276" s="15">
        <f>G1276/1.589934</f>
        <v>13.79352881157847</v>
      </c>
      <c r="Q1276" s="15">
        <f t="shared" si="13"/>
        <v>49.612294527890043</v>
      </c>
      <c r="R1276" s="27">
        <f t="shared" si="14"/>
        <v>22.025236904733106</v>
      </c>
      <c r="S1276" s="5">
        <f t="shared" si="57"/>
        <v>0.89255156110123346</v>
      </c>
      <c r="T1276" s="5">
        <f t="shared" si="55"/>
        <v>0.98863656032855107</v>
      </c>
      <c r="U1276" s="5">
        <f t="shared" si="55"/>
        <v>0.84722613328460716</v>
      </c>
      <c r="V1276" s="5">
        <f t="shared" si="55"/>
        <v>0.59993463643344092</v>
      </c>
      <c r="W1276" s="5">
        <f t="shared" si="55"/>
        <v>0.8794702939097726</v>
      </c>
      <c r="X1276" s="5">
        <f t="shared" si="55"/>
        <v>0.74223445659505505</v>
      </c>
      <c r="Y1276" s="12">
        <f t="shared" si="70"/>
        <v>2.596780432737765</v>
      </c>
    </row>
    <row r="1277" spans="1:25">
      <c r="A1277" s="7" t="s">
        <v>147</v>
      </c>
      <c r="B1277" t="s">
        <v>24</v>
      </c>
      <c r="E1277" s="6">
        <f>SUM(E699:E710)</f>
        <v>21.039395610887858</v>
      </c>
      <c r="F1277" s="6">
        <f t="shared" ref="F1277:J1277" si="78">SUM(F699:F710)</f>
        <v>1.9137659884265446</v>
      </c>
      <c r="G1277" s="6">
        <f t="shared" si="78"/>
        <v>7.8015552565211737</v>
      </c>
      <c r="H1277" s="6">
        <f t="shared" si="78"/>
        <v>1.7291826312284304</v>
      </c>
      <c r="I1277" s="6">
        <f t="shared" si="78"/>
        <v>28.840950867409013</v>
      </c>
      <c r="J1277" s="53">
        <f t="shared" si="78"/>
        <v>3.642948619654979</v>
      </c>
      <c r="K1277" s="15">
        <f t="shared" si="66"/>
        <v>12.012695689172766</v>
      </c>
      <c r="L1277" s="15">
        <f t="shared" si="67"/>
        <v>4.4543917007937361</v>
      </c>
      <c r="M1277" s="15">
        <f t="shared" si="68"/>
        <v>16.46708738996649</v>
      </c>
      <c r="N1277" s="59">
        <f t="shared" si="69"/>
        <v>7.5583039883790297</v>
      </c>
      <c r="O1277" s="15">
        <f>E1277/0.862477</f>
        <v>24.39415266828896</v>
      </c>
      <c r="P1277" s="15">
        <f>G1277/0.862477</f>
        <v>9.0455226707740302</v>
      </c>
      <c r="Q1277" s="15">
        <f t="shared" si="13"/>
        <v>33.439675339062987</v>
      </c>
      <c r="R1277" s="27">
        <f t="shared" si="14"/>
        <v>15.34862999751493</v>
      </c>
      <c r="S1277" s="5">
        <f t="shared" si="57"/>
        <v>0.32974396880912898</v>
      </c>
      <c r="T1277" s="5">
        <f t="shared" si="55"/>
        <v>0.32367664978687571</v>
      </c>
      <c r="U1277" s="5">
        <f t="shared" si="55"/>
        <v>0.30138806435373472</v>
      </c>
      <c r="V1277" s="5">
        <f t="shared" si="55"/>
        <v>0.16889754722978567</v>
      </c>
      <c r="W1277" s="5">
        <f t="shared" si="55"/>
        <v>0.32156023661939076</v>
      </c>
      <c r="X1277" s="5">
        <f t="shared" si="55"/>
        <v>0.22556060214328133</v>
      </c>
      <c r="Y1277" s="12">
        <f t="shared" si="70"/>
        <v>2.6968206875547569</v>
      </c>
    </row>
    <row r="1278" spans="1:25">
      <c r="A1278" s="7" t="s">
        <v>148</v>
      </c>
      <c r="B1278" t="s">
        <v>24</v>
      </c>
      <c r="E1278" s="6">
        <f>SUM(E711:E722)</f>
        <v>27.226100286155905</v>
      </c>
      <c r="F1278" s="6">
        <f t="shared" ref="F1278:J1278" si="79">SUM(F711:F722)</f>
        <v>2.9333842594522941</v>
      </c>
      <c r="G1278" s="6">
        <f t="shared" si="79"/>
        <v>21.553401743778551</v>
      </c>
      <c r="H1278" s="6">
        <f t="shared" si="79"/>
        <v>28.752758948524107</v>
      </c>
      <c r="I1278" s="6">
        <f t="shared" si="79"/>
        <v>48.779502029934498</v>
      </c>
      <c r="J1278" s="53">
        <f t="shared" si="79"/>
        <v>31.686143207976446</v>
      </c>
      <c r="K1278" s="15">
        <f t="shared" si="66"/>
        <v>15.545069049951127</v>
      </c>
      <c r="L1278" s="15">
        <f t="shared" si="67"/>
        <v>12.306173665963556</v>
      </c>
      <c r="M1278" s="15">
        <f t="shared" si="68"/>
        <v>27.851242715914708</v>
      </c>
      <c r="N1278" s="59">
        <f t="shared" si="69"/>
        <v>3.2388953839875718</v>
      </c>
      <c r="O1278" s="15">
        <f>E1278/1.167764</f>
        <v>23.314728220904144</v>
      </c>
      <c r="P1278" s="15">
        <f>G1278/1.167764</f>
        <v>18.456984239776659</v>
      </c>
      <c r="Q1278" s="15">
        <f t="shared" si="13"/>
        <v>41.771712460680803</v>
      </c>
      <c r="R1278" s="27">
        <f t="shared" si="14"/>
        <v>4.8577439811274843</v>
      </c>
      <c r="S1278" s="5">
        <f t="shared" si="57"/>
        <v>0.42670628613050521</v>
      </c>
      <c r="T1278" s="5">
        <f t="shared" si="55"/>
        <v>0.4961254382087254</v>
      </c>
      <c r="U1278" s="5">
        <f t="shared" si="55"/>
        <v>0.83264654523416914</v>
      </c>
      <c r="V1278" s="5">
        <f t="shared" si="55"/>
        <v>2.8084196398879193</v>
      </c>
      <c r="W1278" s="5">
        <f t="shared" si="55"/>
        <v>0.54386376812031001</v>
      </c>
      <c r="X1278" s="5">
        <f t="shared" si="55"/>
        <v>1.9619122550968926</v>
      </c>
      <c r="Y1278" s="12">
        <f t="shared" si="70"/>
        <v>1.2631927252047253</v>
      </c>
    </row>
    <row r="1279" spans="1:25">
      <c r="A1279" s="7" t="s">
        <v>149</v>
      </c>
      <c r="B1279" t="s">
        <v>24</v>
      </c>
      <c r="E1279" s="6">
        <f>SUM(E723:E734)</f>
        <v>346.24058065229895</v>
      </c>
      <c r="F1279" s="6">
        <f t="shared" ref="F1279:J1279" si="80">SUM(F723:F734)</f>
        <v>33.239555687621269</v>
      </c>
      <c r="G1279" s="6">
        <f t="shared" si="80"/>
        <v>84.653481392640984</v>
      </c>
      <c r="H1279" s="6">
        <f t="shared" si="80"/>
        <v>33.318100109215457</v>
      </c>
      <c r="I1279" s="6">
        <f t="shared" si="80"/>
        <v>430.89406204493991</v>
      </c>
      <c r="J1279" s="53">
        <f t="shared" si="80"/>
        <v>66.557655796836684</v>
      </c>
      <c r="K1279" s="15">
        <f t="shared" si="66"/>
        <v>197.69021922217783</v>
      </c>
      <c r="L1279" s="15">
        <f t="shared" si="67"/>
        <v>48.33392221935275</v>
      </c>
      <c r="M1279" s="15">
        <f t="shared" si="68"/>
        <v>246.02414144153059</v>
      </c>
      <c r="N1279" s="59">
        <f t="shared" si="69"/>
        <v>149.35629700282507</v>
      </c>
      <c r="O1279" s="15">
        <f>E1279/18.897109</f>
        <v>18.322410092056881</v>
      </c>
      <c r="P1279" s="15">
        <f>G1279/18.897109</f>
        <v>4.4797054085173018</v>
      </c>
      <c r="Q1279" s="15">
        <f t="shared" si="13"/>
        <v>22.802115500574182</v>
      </c>
      <c r="R1279" s="27">
        <f t="shared" si="14"/>
        <v>13.84270468353958</v>
      </c>
      <c r="S1279" s="5">
        <f t="shared" si="57"/>
        <v>5.4265220037016251</v>
      </c>
      <c r="T1279" s="5">
        <f t="shared" si="55"/>
        <v>5.6218305113778522</v>
      </c>
      <c r="U1279" s="5">
        <f t="shared" si="55"/>
        <v>3.2703157330593369</v>
      </c>
      <c r="V1279" s="5">
        <f t="shared" si="55"/>
        <v>3.2543383707279183</v>
      </c>
      <c r="W1279" s="5">
        <f t="shared" si="55"/>
        <v>4.8042242846311884</v>
      </c>
      <c r="X1279" s="5">
        <f t="shared" si="55"/>
        <v>4.1210531594600397</v>
      </c>
      <c r="Y1279" s="12">
        <f t="shared" si="70"/>
        <v>4.0900926335960239</v>
      </c>
    </row>
    <row r="1280" spans="1:25">
      <c r="A1280" s="7" t="s">
        <v>150</v>
      </c>
      <c r="B1280" t="s">
        <v>24</v>
      </c>
      <c r="E1280" s="6">
        <f>SUM(E735:E746)</f>
        <v>13.224226555702147</v>
      </c>
      <c r="F1280" s="6">
        <f t="shared" ref="F1280:J1280" si="81">SUM(F735:F746)</f>
        <v>1.2917701476071306</v>
      </c>
      <c r="G1280" s="6">
        <f t="shared" si="81"/>
        <v>4.2947420447038489</v>
      </c>
      <c r="H1280" s="6">
        <f t="shared" si="81"/>
        <v>3.8723034549768829</v>
      </c>
      <c r="I1280" s="6">
        <f t="shared" si="81"/>
        <v>17.518968600405987</v>
      </c>
      <c r="J1280" s="53">
        <f t="shared" si="81"/>
        <v>5.1640736025840202</v>
      </c>
      <c r="K1280" s="15">
        <f t="shared" si="66"/>
        <v>7.550531026476734</v>
      </c>
      <c r="L1280" s="15">
        <f t="shared" si="67"/>
        <v>2.4521345670131542</v>
      </c>
      <c r="M1280" s="15">
        <f t="shared" si="68"/>
        <v>10.002665593489883</v>
      </c>
      <c r="N1280" s="59">
        <f t="shared" si="69"/>
        <v>5.0983964594635793</v>
      </c>
      <c r="O1280" s="15">
        <f>E1280/0.547184</f>
        <v>24.16778735434908</v>
      </c>
      <c r="P1280" s="15">
        <f>G1280/0.547184</f>
        <v>7.8488077953738573</v>
      </c>
      <c r="Q1280" s="15">
        <f t="shared" si="13"/>
        <v>32.016595149722939</v>
      </c>
      <c r="R1280" s="27">
        <f t="shared" si="14"/>
        <v>16.318979558975222</v>
      </c>
      <c r="S1280" s="5">
        <f t="shared" si="57"/>
        <v>0.20725923070963573</v>
      </c>
      <c r="T1280" s="5">
        <f t="shared" si="55"/>
        <v>0.2184780355595824</v>
      </c>
      <c r="U1280" s="5">
        <f t="shared" si="55"/>
        <v>0.16591358379086563</v>
      </c>
      <c r="V1280" s="5">
        <f t="shared" si="55"/>
        <v>0.37822641973357984</v>
      </c>
      <c r="W1280" s="5">
        <f t="shared" si="55"/>
        <v>0.19532655890482833</v>
      </c>
      <c r="X1280" s="5">
        <f t="shared" si="55"/>
        <v>0.31974416137150852</v>
      </c>
      <c r="Y1280" s="12">
        <f t="shared" si="70"/>
        <v>3.0791666689294832</v>
      </c>
    </row>
    <row r="1281" spans="1:25">
      <c r="A1281" s="7" t="s">
        <v>151</v>
      </c>
      <c r="B1281" t="s">
        <v>24</v>
      </c>
      <c r="E1281" s="6">
        <f>SUM(E747:E758)</f>
        <v>35.620844022478941</v>
      </c>
      <c r="F1281" s="6">
        <f t="shared" ref="F1281:J1281" si="82">SUM(F747:F758)</f>
        <v>3.6247399731646057</v>
      </c>
      <c r="G1281" s="6">
        <f t="shared" si="82"/>
        <v>9.068090109737506</v>
      </c>
      <c r="H1281" s="6">
        <f t="shared" si="82"/>
        <v>3.2333794098835047</v>
      </c>
      <c r="I1281" s="6">
        <f t="shared" si="82"/>
        <v>44.688934132216417</v>
      </c>
      <c r="J1281" s="53">
        <f t="shared" si="82"/>
        <v>6.8581193830481038</v>
      </c>
      <c r="K1281" s="15">
        <f t="shared" si="66"/>
        <v>20.338148839793163</v>
      </c>
      <c r="L1281" s="15">
        <f t="shared" si="67"/>
        <v>5.1775349912571471</v>
      </c>
      <c r="M1281" s="15">
        <f t="shared" si="68"/>
        <v>25.515683831050293</v>
      </c>
      <c r="N1281" s="59">
        <f t="shared" si="69"/>
        <v>15.160613848536016</v>
      </c>
      <c r="O1281" s="15">
        <f>E1281/1.252987</f>
        <v>28.428741896347638</v>
      </c>
      <c r="P1281" s="15">
        <f>G1281/1.252987</f>
        <v>7.2371781269378737</v>
      </c>
      <c r="Q1281" s="15">
        <f t="shared" si="13"/>
        <v>35.665920023285508</v>
      </c>
      <c r="R1281" s="27">
        <f t="shared" si="14"/>
        <v>21.191563769409765</v>
      </c>
      <c r="S1281" s="5">
        <f t="shared" si="57"/>
        <v>0.55827451974070641</v>
      </c>
      <c r="T1281" s="5">
        <f t="shared" si="55"/>
        <v>0.61305493877394268</v>
      </c>
      <c r="U1281" s="5">
        <f t="shared" si="55"/>
        <v>0.35031657607943717</v>
      </c>
      <c r="V1281" s="5">
        <f t="shared" si="55"/>
        <v>0.31581964896597026</v>
      </c>
      <c r="W1281" s="5">
        <f t="shared" si="55"/>
        <v>0.49825625721870853</v>
      </c>
      <c r="X1281" s="5">
        <f t="shared" si="55"/>
        <v>0.42463446485757661</v>
      </c>
      <c r="Y1281" s="12">
        <f t="shared" si="70"/>
        <v>3.9281528515280777</v>
      </c>
    </row>
    <row r="1282" spans="1:25">
      <c r="A1282" s="7" t="s">
        <v>152</v>
      </c>
      <c r="B1282" t="s">
        <v>24</v>
      </c>
      <c r="E1282" s="6">
        <f>SUM(E759:E770)</f>
        <v>24.386457393988518</v>
      </c>
      <c r="F1282" s="6">
        <f t="shared" ref="F1282:J1282" si="83">SUM(F759:F770)</f>
        <v>2.5182571562335907</v>
      </c>
      <c r="G1282" s="6">
        <f t="shared" si="83"/>
        <v>5.6379037801197684</v>
      </c>
      <c r="H1282" s="6">
        <f t="shared" si="83"/>
        <v>2.899630563057936</v>
      </c>
      <c r="I1282" s="6">
        <f t="shared" si="83"/>
        <v>30.024361174108328</v>
      </c>
      <c r="J1282" s="53">
        <f t="shared" si="83"/>
        <v>5.4178877192915289</v>
      </c>
      <c r="K1282" s="15">
        <f t="shared" si="66"/>
        <v>13.923740825490324</v>
      </c>
      <c r="L1282" s="15">
        <f t="shared" si="67"/>
        <v>3.2190288964559066</v>
      </c>
      <c r="M1282" s="15">
        <f t="shared" si="68"/>
        <v>17.142769721946255</v>
      </c>
      <c r="N1282" s="59">
        <f t="shared" si="69"/>
        <v>10.704711929034417</v>
      </c>
      <c r="O1282" s="15">
        <f>E1282/0.86535</f>
        <v>28.181033563284821</v>
      </c>
      <c r="P1282" s="15">
        <f>G1282/0.86535</f>
        <v>6.515171641670733</v>
      </c>
      <c r="Q1282" s="15">
        <f t="shared" si="13"/>
        <v>34.696205204955554</v>
      </c>
      <c r="R1282" s="27">
        <f t="shared" si="14"/>
        <v>21.665861921614088</v>
      </c>
      <c r="S1282" s="5">
        <f t="shared" si="57"/>
        <v>0.382201437484599</v>
      </c>
      <c r="T1282" s="5">
        <f t="shared" si="55"/>
        <v>0.42591468578750907</v>
      </c>
      <c r="U1282" s="5">
        <f t="shared" si="55"/>
        <v>0.21780232933459959</v>
      </c>
      <c r="V1282" s="5">
        <f t="shared" si="55"/>
        <v>0.28322080104696096</v>
      </c>
      <c r="W1282" s="5">
        <f t="shared" si="55"/>
        <v>0.33475459002297686</v>
      </c>
      <c r="X1282" s="5">
        <f t="shared" si="55"/>
        <v>0.33545958065799653</v>
      </c>
      <c r="Y1282" s="12">
        <f t="shared" si="70"/>
        <v>4.325447603412357</v>
      </c>
    </row>
    <row r="1283" spans="1:25">
      <c r="A1283" s="7" t="s">
        <v>153</v>
      </c>
      <c r="B1283" t="s">
        <v>24</v>
      </c>
      <c r="E1283" s="6">
        <f>SUM(E771:E782)</f>
        <v>35.936388867711656</v>
      </c>
      <c r="F1283" s="6">
        <f t="shared" ref="F1283:J1283" si="84">SUM(F771:F782)</f>
        <v>3.7752802282367921</v>
      </c>
      <c r="G1283" s="6">
        <f t="shared" si="84"/>
        <v>7.4756050346452527</v>
      </c>
      <c r="H1283" s="6">
        <f t="shared" si="84"/>
        <v>1.8318401474808816</v>
      </c>
      <c r="I1283" s="6">
        <f t="shared" si="84"/>
        <v>43.411993902356919</v>
      </c>
      <c r="J1283" s="53">
        <f t="shared" si="84"/>
        <v>5.6071203757176811</v>
      </c>
      <c r="K1283" s="15">
        <f t="shared" si="66"/>
        <v>20.518312960102119</v>
      </c>
      <c r="L1283" s="15">
        <f t="shared" si="67"/>
        <v>4.2682865056812158</v>
      </c>
      <c r="M1283" s="15">
        <f t="shared" si="68"/>
        <v>24.78659946578334</v>
      </c>
      <c r="N1283" s="59">
        <f t="shared" si="69"/>
        <v>16.250026454420905</v>
      </c>
      <c r="O1283" s="15">
        <f>E1283/2.134411</f>
        <v>16.836677129058863</v>
      </c>
      <c r="P1283" s="15">
        <f>G1283/2.134411</f>
        <v>3.5024205903386241</v>
      </c>
      <c r="Q1283" s="15">
        <f t="shared" si="13"/>
        <v>20.339097719397486</v>
      </c>
      <c r="R1283" s="27">
        <f t="shared" si="14"/>
        <v>13.33425653872024</v>
      </c>
      <c r="S1283" s="5">
        <f t="shared" si="57"/>
        <v>0.56321995693522597</v>
      </c>
      <c r="T1283" s="5">
        <f t="shared" si="55"/>
        <v>0.63851592288302328</v>
      </c>
      <c r="U1283" s="5">
        <f t="shared" si="55"/>
        <v>0.28879602299573248</v>
      </c>
      <c r="V1283" s="5">
        <f t="shared" si="55"/>
        <v>0.17892459838482958</v>
      </c>
      <c r="W1283" s="5">
        <f t="shared" si="55"/>
        <v>0.48401909824464562</v>
      </c>
      <c r="X1283" s="5">
        <f t="shared" si="55"/>
        <v>0.3471763069654617</v>
      </c>
      <c r="Y1283" s="12">
        <f t="shared" si="70"/>
        <v>4.8071545649036524</v>
      </c>
    </row>
    <row r="1284" spans="1:25">
      <c r="A1284" s="7" t="s">
        <v>154</v>
      </c>
      <c r="B1284" t="s">
        <v>24</v>
      </c>
      <c r="E1284" s="6">
        <f>SUM(E783:E794)</f>
        <v>32.863590642911738</v>
      </c>
      <c r="F1284" s="6">
        <f t="shared" ref="F1284:J1284" si="85">SUM(F783:F794)</f>
        <v>3.0482348693251504</v>
      </c>
      <c r="G1284" s="6">
        <f t="shared" si="85"/>
        <v>16.148527010840009</v>
      </c>
      <c r="H1284" s="6">
        <f t="shared" si="85"/>
        <v>3.5720316446271934</v>
      </c>
      <c r="I1284" s="6">
        <f t="shared" si="85"/>
        <v>49.012117653751773</v>
      </c>
      <c r="J1284" s="53">
        <f t="shared" si="85"/>
        <v>6.6202665139523393</v>
      </c>
      <c r="K1284" s="15">
        <f t="shared" si="66"/>
        <v>18.763861897370571</v>
      </c>
      <c r="L1284" s="15">
        <f t="shared" si="67"/>
        <v>9.2201955035827918</v>
      </c>
      <c r="M1284" s="15">
        <f t="shared" si="68"/>
        <v>27.984057400953375</v>
      </c>
      <c r="N1284" s="59">
        <f t="shared" si="69"/>
        <v>9.5436663937877793</v>
      </c>
      <c r="O1284" s="15">
        <f>E1284/0.823318</f>
        <v>39.916035654402961</v>
      </c>
      <c r="P1284" s="15">
        <f>G1284/0.823318</f>
        <v>19.613960839967071</v>
      </c>
      <c r="Q1284" s="15">
        <f t="shared" ref="Q1284:Q1318" si="86">O1284+P1284</f>
        <v>59.529996494370032</v>
      </c>
      <c r="R1284" s="27">
        <f t="shared" ref="R1284:R1318" si="87">O1284-P1284</f>
        <v>20.30207481443589</v>
      </c>
      <c r="S1284" s="5">
        <f t="shared" si="57"/>
        <v>0.51506093655581819</v>
      </c>
      <c r="T1284" s="5">
        <f t="shared" si="55"/>
        <v>0.51555020636451732</v>
      </c>
      <c r="U1284" s="5">
        <f t="shared" si="55"/>
        <v>0.62384654571187714</v>
      </c>
      <c r="V1284" s="5">
        <f t="shared" si="55"/>
        <v>0.34889743426124642</v>
      </c>
      <c r="W1284" s="5">
        <f t="shared" si="55"/>
        <v>0.54645730033011575</v>
      </c>
      <c r="X1284" s="5">
        <f t="shared" si="55"/>
        <v>0.40990731880745507</v>
      </c>
      <c r="Y1284" s="12">
        <f t="shared" si="70"/>
        <v>2.0350828667439091</v>
      </c>
    </row>
    <row r="1285" spans="1:25">
      <c r="A1285" s="7" t="s">
        <v>155</v>
      </c>
      <c r="B1285" t="s">
        <v>24</v>
      </c>
      <c r="E1285" s="6">
        <f>SUM(E795:E806)</f>
        <v>23.725168223915496</v>
      </c>
      <c r="F1285" s="6">
        <f t="shared" ref="F1285:J1285" si="88">SUM(F795:F806)</f>
        <v>1.8794056010775797</v>
      </c>
      <c r="G1285" s="6">
        <f t="shared" si="88"/>
        <v>19.999653202791922</v>
      </c>
      <c r="H1285" s="6">
        <f t="shared" si="88"/>
        <v>3.3446188381503568</v>
      </c>
      <c r="I1285" s="6">
        <f t="shared" si="88"/>
        <v>43.724821426707443</v>
      </c>
      <c r="J1285" s="53">
        <f t="shared" si="88"/>
        <v>5.2240244392279385</v>
      </c>
      <c r="K1285" s="15">
        <f t="shared" si="66"/>
        <v>13.546169829177012</v>
      </c>
      <c r="L1285" s="15">
        <f t="shared" si="67"/>
        <v>11.419042269911969</v>
      </c>
      <c r="M1285" s="15">
        <f t="shared" si="68"/>
        <v>24.965212099088998</v>
      </c>
      <c r="N1285" s="59">
        <f t="shared" si="69"/>
        <v>2.1271275592650429</v>
      </c>
      <c r="O1285" s="15">
        <f>E1285/0.543376</f>
        <v>43.662525072722197</v>
      </c>
      <c r="P1285" s="15">
        <f>G1285/0.543376</f>
        <v>36.806287364167581</v>
      </c>
      <c r="Q1285" s="15">
        <f t="shared" si="86"/>
        <v>80.468812436889777</v>
      </c>
      <c r="R1285" s="27">
        <f t="shared" si="87"/>
        <v>6.856237708554616</v>
      </c>
      <c r="S1285" s="5">
        <f t="shared" si="57"/>
        <v>0.37183725595090844</v>
      </c>
      <c r="T1285" s="5">
        <f t="shared" si="55"/>
        <v>0.31786525219189793</v>
      </c>
      <c r="U1285" s="5">
        <f t="shared" si="55"/>
        <v>0.77262245390071727</v>
      </c>
      <c r="V1285" s="5">
        <f t="shared" si="55"/>
        <v>0.32668493655920022</v>
      </c>
      <c r="W1285" s="5">
        <f t="shared" si="55"/>
        <v>0.48750694762983648</v>
      </c>
      <c r="X1285" s="5">
        <f t="shared" si="55"/>
        <v>0.323456139832977</v>
      </c>
      <c r="Y1285" s="12">
        <f t="shared" si="70"/>
        <v>1.1862789811077072</v>
      </c>
    </row>
    <row r="1286" spans="1:25">
      <c r="A1286" s="7" t="s">
        <v>156</v>
      </c>
      <c r="B1286" t="s">
        <v>24</v>
      </c>
      <c r="E1286" s="6">
        <f>SUM(E807:E818)</f>
        <v>125.65313850691385</v>
      </c>
      <c r="F1286" s="6">
        <f t="shared" ref="F1286:J1286" si="89">SUM(F807:F818)</f>
        <v>12.043709922869517</v>
      </c>
      <c r="G1286" s="6">
        <f t="shared" si="89"/>
        <v>42.035777031301265</v>
      </c>
      <c r="H1286" s="6">
        <f t="shared" si="89"/>
        <v>23.527640569311529</v>
      </c>
      <c r="I1286" s="6">
        <f t="shared" si="89"/>
        <v>167.68891553821501</v>
      </c>
      <c r="J1286" s="53">
        <f t="shared" si="89"/>
        <v>35.571350492181061</v>
      </c>
      <c r="K1286" s="15">
        <f t="shared" si="66"/>
        <v>71.743169014413283</v>
      </c>
      <c r="L1286" s="15">
        <f t="shared" si="67"/>
        <v>24.000831909526081</v>
      </c>
      <c r="M1286" s="15">
        <f t="shared" si="68"/>
        <v>95.744000923939296</v>
      </c>
      <c r="N1286" s="59">
        <f t="shared" si="69"/>
        <v>47.742337104887199</v>
      </c>
      <c r="O1286" s="15">
        <f>E1286/5.965343</f>
        <v>21.063858106216834</v>
      </c>
      <c r="P1286" s="15">
        <f>G1286/5.965343</f>
        <v>7.0466655532299258</v>
      </c>
      <c r="Q1286" s="15">
        <f t="shared" si="86"/>
        <v>28.110523659446759</v>
      </c>
      <c r="R1286" s="27">
        <f t="shared" si="87"/>
        <v>14.017192552986909</v>
      </c>
      <c r="S1286" s="5">
        <f t="shared" si="57"/>
        <v>1.9693229478108798</v>
      </c>
      <c r="T1286" s="5">
        <f t="shared" si="55"/>
        <v>2.0369615211128425</v>
      </c>
      <c r="U1286" s="5">
        <f t="shared" si="55"/>
        <v>1.6239174185787151</v>
      </c>
      <c r="V1286" s="5">
        <f t="shared" si="55"/>
        <v>2.2980573089828646</v>
      </c>
      <c r="W1286" s="5">
        <f t="shared" si="55"/>
        <v>1.8696362546025049</v>
      </c>
      <c r="X1286" s="5">
        <f t="shared" si="55"/>
        <v>2.2024727971117986</v>
      </c>
      <c r="Y1286" s="12">
        <f t="shared" si="70"/>
        <v>2.9891950947724424</v>
      </c>
    </row>
    <row r="1287" spans="1:25">
      <c r="A1287" s="7" t="s">
        <v>157</v>
      </c>
      <c r="B1287" t="s">
        <v>24</v>
      </c>
      <c r="E1287" s="6">
        <f>SUM(E819:E830)</f>
        <v>110.53507536768336</v>
      </c>
      <c r="F1287" s="6">
        <f t="shared" ref="F1287:J1287" si="90">SUM(F819:F830)</f>
        <v>10.42190160982393</v>
      </c>
      <c r="G1287" s="6">
        <f t="shared" si="90"/>
        <v>81.559194746542431</v>
      </c>
      <c r="H1287" s="6">
        <f t="shared" si="90"/>
        <v>42.7535060918973</v>
      </c>
      <c r="I1287" s="6">
        <f t="shared" si="90"/>
        <v>192.09427011422594</v>
      </c>
      <c r="J1287" s="53">
        <f t="shared" si="90"/>
        <v>53.175407701721163</v>
      </c>
      <c r="K1287" s="15">
        <f t="shared" si="66"/>
        <v>63.111329238212981</v>
      </c>
      <c r="L1287" s="15">
        <f t="shared" si="67"/>
        <v>46.56720208432106</v>
      </c>
      <c r="M1287" s="15">
        <f t="shared" si="68"/>
        <v>109.67853132253411</v>
      </c>
      <c r="N1287" s="59">
        <f t="shared" si="69"/>
        <v>16.544127153891921</v>
      </c>
      <c r="O1287" s="15">
        <f>E1287/4.192887</f>
        <v>26.362521901420994</v>
      </c>
      <c r="P1287" s="15">
        <f>G1287/4.192887</f>
        <v>19.451798902890165</v>
      </c>
      <c r="Q1287" s="15">
        <f t="shared" si="86"/>
        <v>45.814320804311158</v>
      </c>
      <c r="R1287" s="27">
        <f t="shared" si="87"/>
        <v>6.9107229985308294</v>
      </c>
      <c r="S1287" s="5">
        <f t="shared" si="57"/>
        <v>1.732382199491233</v>
      </c>
      <c r="T1287" s="5">
        <f t="shared" si="55"/>
        <v>1.7626638877879366</v>
      </c>
      <c r="U1287" s="5">
        <f t="shared" si="55"/>
        <v>3.150777893210837</v>
      </c>
      <c r="V1287" s="5">
        <f t="shared" si="55"/>
        <v>4.175939651478747</v>
      </c>
      <c r="W1287" s="5">
        <f t="shared" si="55"/>
        <v>2.1417421095141891</v>
      </c>
      <c r="X1287" s="5">
        <f t="shared" si="55"/>
        <v>3.2924639440977552</v>
      </c>
      <c r="Y1287" s="12">
        <f t="shared" si="70"/>
        <v>1.3552742362303585</v>
      </c>
    </row>
    <row r="1288" spans="1:25">
      <c r="A1288" s="7" t="s">
        <v>158</v>
      </c>
      <c r="B1288" t="s">
        <v>24</v>
      </c>
      <c r="E1288" s="6">
        <f>SUM(E831:E842)</f>
        <v>61.61209425045115</v>
      </c>
      <c r="F1288" s="6">
        <f t="shared" ref="F1288:J1288" si="91">SUM(F831:F842)</f>
        <v>5.6951529660499514</v>
      </c>
      <c r="G1288" s="6">
        <f t="shared" si="91"/>
        <v>24.857751253310454</v>
      </c>
      <c r="H1288" s="6">
        <f t="shared" si="91"/>
        <v>9.4517981745552504</v>
      </c>
      <c r="I1288" s="6">
        <f t="shared" si="91"/>
        <v>86.469845503761562</v>
      </c>
      <c r="J1288" s="53">
        <f t="shared" si="91"/>
        <v>15.146951140605207</v>
      </c>
      <c r="K1288" s="15">
        <f t="shared" si="66"/>
        <v>35.178165413662633</v>
      </c>
      <c r="L1288" s="15">
        <f t="shared" si="67"/>
        <v>14.192831716546166</v>
      </c>
      <c r="M1288" s="15">
        <f t="shared" si="68"/>
        <v>49.370997130208778</v>
      </c>
      <c r="N1288" s="59">
        <f t="shared" si="69"/>
        <v>20.985333697116467</v>
      </c>
      <c r="O1288" s="15">
        <f>E1288/2.356285</f>
        <v>26.147980507642814</v>
      </c>
      <c r="P1288" s="15">
        <f>G1288/2.356285</f>
        <v>10.549552050499177</v>
      </c>
      <c r="Q1288" s="15">
        <f t="shared" si="86"/>
        <v>36.697532558141987</v>
      </c>
      <c r="R1288" s="27">
        <f t="shared" si="87"/>
        <v>15.598428457143637</v>
      </c>
      <c r="S1288" s="5">
        <f t="shared" si="57"/>
        <v>0.96562738115310998</v>
      </c>
      <c r="T1288" s="5">
        <f t="shared" si="55"/>
        <v>0.963225411687052</v>
      </c>
      <c r="U1288" s="5">
        <f t="shared" si="55"/>
        <v>0.96029949004842097</v>
      </c>
      <c r="V1288" s="5">
        <f t="shared" si="55"/>
        <v>0.92320238461986948</v>
      </c>
      <c r="W1288" s="5">
        <f t="shared" si="55"/>
        <v>0.96408971078870942</v>
      </c>
      <c r="X1288" s="5">
        <f t="shared" si="55"/>
        <v>0.93785440768400197</v>
      </c>
      <c r="Y1288" s="12">
        <f t="shared" si="70"/>
        <v>2.4785868046791202</v>
      </c>
    </row>
    <row r="1289" spans="1:25">
      <c r="A1289" s="7" t="s">
        <v>159</v>
      </c>
      <c r="B1289" t="s">
        <v>24</v>
      </c>
      <c r="E1289" s="6">
        <f>SUM(E843:E854)</f>
        <v>70.101547204901152</v>
      </c>
      <c r="F1289" s="6">
        <f t="shared" ref="F1289:J1289" si="92">SUM(F843:F854)</f>
        <v>6.1687034448747475</v>
      </c>
      <c r="G1289" s="6">
        <f t="shared" si="92"/>
        <v>75.104592587896931</v>
      </c>
      <c r="H1289" s="6">
        <f t="shared" si="92"/>
        <v>15.285012939136653</v>
      </c>
      <c r="I1289" s="6">
        <f t="shared" si="92"/>
        <v>145.20613979279852</v>
      </c>
      <c r="J1289" s="53">
        <f t="shared" si="92"/>
        <v>21.453716384011429</v>
      </c>
      <c r="K1289" s="15">
        <f t="shared" si="66"/>
        <v>40.025320569421076</v>
      </c>
      <c r="L1289" s="15">
        <f t="shared" si="67"/>
        <v>42.881869436915508</v>
      </c>
      <c r="M1289" s="15">
        <f t="shared" si="68"/>
        <v>82.907190006336833</v>
      </c>
      <c r="N1289" s="59">
        <f t="shared" si="69"/>
        <v>-2.8565488674944319</v>
      </c>
      <c r="O1289" s="15">
        <f>E1289/2.226009</f>
        <v>31.492032244659008</v>
      </c>
      <c r="P1289" s="15">
        <f>G1289/2.226009</f>
        <v>33.739572745616449</v>
      </c>
      <c r="Q1289" s="15">
        <f t="shared" si="86"/>
        <v>65.231604990275457</v>
      </c>
      <c r="R1289" s="27">
        <f t="shared" si="87"/>
        <v>-2.2475405009574416</v>
      </c>
      <c r="S1289" s="5">
        <f t="shared" si="57"/>
        <v>1.0986799631754791</v>
      </c>
      <c r="T1289" s="5">
        <f t="shared" si="55"/>
        <v>1.0433173526129131</v>
      </c>
      <c r="U1289" s="5">
        <f t="shared" si="55"/>
        <v>2.9014250415289196</v>
      </c>
      <c r="V1289" s="5">
        <f t="shared" si="55"/>
        <v>1.4929604011588529</v>
      </c>
      <c r="W1289" s="5">
        <f t="shared" si="55"/>
        <v>1.6189660627009466</v>
      </c>
      <c r="X1289" s="5">
        <f t="shared" si="55"/>
        <v>1.3283506552027919</v>
      </c>
      <c r="Y1289" s="12">
        <f t="shared" si="70"/>
        <v>0.93338562648961076</v>
      </c>
    </row>
    <row r="1290" spans="1:25">
      <c r="A1290" s="7" t="s">
        <v>160</v>
      </c>
      <c r="B1290" t="s">
        <v>24</v>
      </c>
      <c r="E1290" s="6">
        <f>SUM(E855:E866)</f>
        <v>35.872320459171505</v>
      </c>
      <c r="F1290" s="6">
        <f t="shared" ref="F1290:J1290" si="93">SUM(F855:F866)</f>
        <v>2.6039946050734821</v>
      </c>
      <c r="G1290" s="6">
        <f t="shared" si="93"/>
        <v>21.28837060842287</v>
      </c>
      <c r="H1290" s="6">
        <f t="shared" si="93"/>
        <v>3.828871557882386</v>
      </c>
      <c r="I1290" s="6">
        <f t="shared" si="93"/>
        <v>57.160691067594364</v>
      </c>
      <c r="J1290" s="53">
        <f t="shared" si="93"/>
        <v>6.4328661629558672</v>
      </c>
      <c r="K1290" s="15">
        <f t="shared" si="66"/>
        <v>20.481732332534847</v>
      </c>
      <c r="L1290" s="15">
        <f t="shared" si="67"/>
        <v>12.15485095517541</v>
      </c>
      <c r="M1290" s="15">
        <f t="shared" si="68"/>
        <v>32.636583287710252</v>
      </c>
      <c r="N1290" s="59">
        <f t="shared" si="69"/>
        <v>8.3268813773594363</v>
      </c>
      <c r="O1290" s="15">
        <f>E1290/0.670301</f>
        <v>53.516734212199452</v>
      </c>
      <c r="P1290" s="15">
        <f>G1290/0.670301</f>
        <v>31.759419437570386</v>
      </c>
      <c r="Q1290" s="15">
        <f t="shared" si="86"/>
        <v>85.276153649769839</v>
      </c>
      <c r="R1290" s="27">
        <f t="shared" si="87"/>
        <v>21.757314774629066</v>
      </c>
      <c r="S1290" s="5">
        <f t="shared" si="57"/>
        <v>0.56221583249657614</v>
      </c>
      <c r="T1290" s="5">
        <f t="shared" si="55"/>
        <v>0.44041552359609926</v>
      </c>
      <c r="U1290" s="5">
        <f t="shared" si="55"/>
        <v>0.82240791738986163</v>
      </c>
      <c r="V1290" s="5">
        <f t="shared" si="55"/>
        <v>0.37398421838461893</v>
      </c>
      <c r="W1290" s="5">
        <f t="shared" si="55"/>
        <v>0.63730927005579685</v>
      </c>
      <c r="X1290" s="5">
        <f t="shared" si="55"/>
        <v>0.39830404343196263</v>
      </c>
      <c r="Y1290" s="12">
        <f t="shared" si="70"/>
        <v>1.6850665144366854</v>
      </c>
    </row>
    <row r="1291" spans="1:25">
      <c r="A1291" s="7" t="s">
        <v>161</v>
      </c>
      <c r="B1291" t="s">
        <v>24</v>
      </c>
      <c r="E1291" s="6">
        <f>SUM(E867:E878)</f>
        <v>32.998440507270416</v>
      </c>
      <c r="F1291" s="6">
        <f t="shared" ref="F1291:J1291" si="94">SUM(F867:F878)</f>
        <v>3.0033089523901726</v>
      </c>
      <c r="G1291" s="6">
        <f t="shared" si="94"/>
        <v>12.988102836945036</v>
      </c>
      <c r="H1291" s="6">
        <f t="shared" si="94"/>
        <v>3.3733197042503509</v>
      </c>
      <c r="I1291" s="6">
        <f t="shared" si="94"/>
        <v>45.986543344215477</v>
      </c>
      <c r="J1291" s="53">
        <f t="shared" si="94"/>
        <v>6.3766286566405173</v>
      </c>
      <c r="K1291" s="15">
        <f t="shared" si="66"/>
        <v>18.840856047498566</v>
      </c>
      <c r="L1291" s="15">
        <f t="shared" si="67"/>
        <v>7.4157133524862742</v>
      </c>
      <c r="M1291" s="15">
        <f t="shared" si="68"/>
        <v>26.256569399984855</v>
      </c>
      <c r="N1291" s="59">
        <f t="shared" si="69"/>
        <v>11.425142695012291</v>
      </c>
      <c r="O1291" s="15">
        <f>E1291/1.600852</f>
        <v>20.613048868521524</v>
      </c>
      <c r="P1291" s="15">
        <f>G1291/1.600852</f>
        <v>8.1132439706762618</v>
      </c>
      <c r="Q1291" s="15">
        <f t="shared" si="86"/>
        <v>28.726292839197786</v>
      </c>
      <c r="R1291" s="27">
        <f t="shared" si="87"/>
        <v>12.499804897845262</v>
      </c>
      <c r="S1291" s="5">
        <f t="shared" si="57"/>
        <v>0.51717439695598255</v>
      </c>
      <c r="T1291" s="5">
        <f t="shared" si="55"/>
        <v>0.50795185297645606</v>
      </c>
      <c r="U1291" s="5">
        <f t="shared" si="55"/>
        <v>0.5017536946087886</v>
      </c>
      <c r="V1291" s="5">
        <f t="shared" si="55"/>
        <v>0.32948828757609994</v>
      </c>
      <c r="W1291" s="5">
        <f t="shared" si="55"/>
        <v>0.5127238636151894</v>
      </c>
      <c r="X1291" s="5">
        <f t="shared" si="55"/>
        <v>0.3948219833998538</v>
      </c>
      <c r="Y1291" s="12">
        <f t="shared" si="70"/>
        <v>2.5406667102608238</v>
      </c>
    </row>
    <row r="1292" spans="1:25">
      <c r="A1292" s="7" t="s">
        <v>162</v>
      </c>
      <c r="B1292" t="s">
        <v>24</v>
      </c>
      <c r="E1292" s="6">
        <f>SUM(E879:E890)</f>
        <v>12.188738924205717</v>
      </c>
      <c r="F1292" s="6">
        <f t="shared" ref="F1292:J1292" si="95">SUM(F879:F890)</f>
        <v>1.2758580540580766</v>
      </c>
      <c r="G1292" s="6">
        <f t="shared" si="95"/>
        <v>7.3783964582070203</v>
      </c>
      <c r="H1292" s="6">
        <f t="shared" si="95"/>
        <v>1.7024683671761494</v>
      </c>
      <c r="I1292" s="6">
        <f t="shared" si="95"/>
        <v>19.567135382412715</v>
      </c>
      <c r="J1292" s="53">
        <f t="shared" si="95"/>
        <v>2.9783264212342244</v>
      </c>
      <c r="K1292" s="15">
        <f t="shared" si="66"/>
        <v>6.9593069230318747</v>
      </c>
      <c r="L1292" s="15">
        <f t="shared" si="67"/>
        <v>4.2127841011099614</v>
      </c>
      <c r="M1292" s="15">
        <f t="shared" si="68"/>
        <v>11.172091024141825</v>
      </c>
      <c r="N1292" s="59">
        <f t="shared" si="69"/>
        <v>2.7465228219219133</v>
      </c>
      <c r="O1292" s="15">
        <f>E1292/0.52681</f>
        <v>23.136878427147771</v>
      </c>
      <c r="P1292" s="15">
        <f>G1292/0.52681</f>
        <v>14.005801822681841</v>
      </c>
      <c r="Q1292" s="15">
        <f t="shared" si="86"/>
        <v>37.14268024982961</v>
      </c>
      <c r="R1292" s="27">
        <f t="shared" si="87"/>
        <v>9.1310766044659299</v>
      </c>
      <c r="S1292" s="5">
        <f t="shared" si="57"/>
        <v>0.19103035191590745</v>
      </c>
      <c r="T1292" s="5">
        <f t="shared" si="55"/>
        <v>0.21578681146938541</v>
      </c>
      <c r="U1292" s="5">
        <f t="shared" si="55"/>
        <v>0.28504068143523897</v>
      </c>
      <c r="V1292" s="5">
        <f t="shared" si="55"/>
        <v>0.16628823714709431</v>
      </c>
      <c r="W1292" s="5">
        <f t="shared" si="55"/>
        <v>0.21816245630938669</v>
      </c>
      <c r="X1292" s="5">
        <f t="shared" si="55"/>
        <v>0.18440916166873111</v>
      </c>
      <c r="Y1292" s="12">
        <f t="shared" si="70"/>
        <v>1.6519495791864278</v>
      </c>
    </row>
    <row r="1293" spans="1:25">
      <c r="A1293" s="7" t="s">
        <v>163</v>
      </c>
      <c r="B1293" t="s">
        <v>24</v>
      </c>
      <c r="E1293" s="6">
        <f>SUM(E891:E902)</f>
        <v>40.478822982036995</v>
      </c>
      <c r="F1293" s="6">
        <f t="shared" ref="F1293:J1293" si="96">SUM(F891:F902)</f>
        <v>3.4076599760641182</v>
      </c>
      <c r="G1293" s="6">
        <f t="shared" si="96"/>
        <v>13.736414790779836</v>
      </c>
      <c r="H1293" s="6">
        <f t="shared" si="96"/>
        <v>2.4940755180791121</v>
      </c>
      <c r="I1293" s="6">
        <f t="shared" si="96"/>
        <v>54.215237772816835</v>
      </c>
      <c r="J1293" s="53">
        <f t="shared" si="96"/>
        <v>5.9017354941432272</v>
      </c>
      <c r="K1293" s="15">
        <f t="shared" si="66"/>
        <v>23.111870290012728</v>
      </c>
      <c r="L1293" s="15">
        <f t="shared" si="67"/>
        <v>7.8429710526711522</v>
      </c>
      <c r="M1293" s="15">
        <f t="shared" si="68"/>
        <v>30.954841342683881</v>
      </c>
      <c r="N1293" s="59">
        <f t="shared" si="69"/>
        <v>15.268899237341575</v>
      </c>
      <c r="O1293" s="15">
        <f>E1293/1.13049</f>
        <v>35.806440554128734</v>
      </c>
      <c r="P1293" s="15">
        <f>G1293/1.13049</f>
        <v>12.15085033107753</v>
      </c>
      <c r="Q1293" s="15">
        <f t="shared" si="86"/>
        <v>47.957290885206262</v>
      </c>
      <c r="R1293" s="27">
        <f t="shared" si="87"/>
        <v>23.655590223051206</v>
      </c>
      <c r="S1293" s="5">
        <f t="shared" si="57"/>
        <v>0.63441212807043135</v>
      </c>
      <c r="T1293" s="5">
        <f t="shared" si="55"/>
        <v>0.5763400391351422</v>
      </c>
      <c r="U1293" s="5">
        <f t="shared" si="55"/>
        <v>0.53066232678318914</v>
      </c>
      <c r="V1293" s="5">
        <f t="shared" si="55"/>
        <v>0.24360829793332078</v>
      </c>
      <c r="W1293" s="5">
        <f t="shared" si="55"/>
        <v>0.60446913719144257</v>
      </c>
      <c r="X1293" s="5">
        <f t="shared" si="55"/>
        <v>0.36541800358287768</v>
      </c>
      <c r="Y1293" s="12">
        <f t="shared" si="70"/>
        <v>2.9468259075291767</v>
      </c>
    </row>
    <row r="1294" spans="1:25">
      <c r="A1294" s="7" t="s">
        <v>164</v>
      </c>
      <c r="B1294" t="s">
        <v>24</v>
      </c>
      <c r="E1294" s="6">
        <f>SUM(E903:E914)</f>
        <v>21.313404187085538</v>
      </c>
      <c r="F1294" s="6">
        <f t="shared" ref="F1294:J1294" si="97">SUM(F903:F914)</f>
        <v>2.3390596029319313</v>
      </c>
      <c r="G1294" s="6">
        <f t="shared" si="97"/>
        <v>5.901872733320328</v>
      </c>
      <c r="H1294" s="6">
        <f t="shared" si="97"/>
        <v>3.2907560287401196</v>
      </c>
      <c r="I1294" s="6">
        <f t="shared" si="97"/>
        <v>27.215276920405834</v>
      </c>
      <c r="J1294" s="53">
        <f t="shared" si="97"/>
        <v>5.6298156316720522</v>
      </c>
      <c r="K1294" s="15">
        <f t="shared" si="66"/>
        <v>12.169144177663702</v>
      </c>
      <c r="L1294" s="15">
        <f t="shared" si="67"/>
        <v>3.369745141581638</v>
      </c>
      <c r="M1294" s="15">
        <f t="shared" si="68"/>
        <v>15.538889319245321</v>
      </c>
      <c r="N1294" s="59">
        <f t="shared" si="69"/>
        <v>8.7993990360820646</v>
      </c>
      <c r="O1294" s="15">
        <f>E1294/1.258251</f>
        <v>16.9389129729168</v>
      </c>
      <c r="P1294" s="15">
        <f>G1294/1.258251</f>
        <v>4.690536890747814</v>
      </c>
      <c r="Q1294" s="15">
        <f t="shared" si="86"/>
        <v>21.629449863664615</v>
      </c>
      <c r="R1294" s="27">
        <f t="shared" si="87"/>
        <v>12.248376082168985</v>
      </c>
      <c r="S1294" s="5">
        <f t="shared" si="57"/>
        <v>0.33403842084920582</v>
      </c>
      <c r="T1294" s="5">
        <f t="shared" si="55"/>
        <v>0.39560687174260889</v>
      </c>
      <c r="U1294" s="5">
        <f t="shared" si="55"/>
        <v>0.22799992317822426</v>
      </c>
      <c r="V1294" s="5">
        <f t="shared" si="55"/>
        <v>0.32142389805927524</v>
      </c>
      <c r="W1294" s="5">
        <f t="shared" si="55"/>
        <v>0.30343489458515693</v>
      </c>
      <c r="X1294" s="5">
        <f t="shared" si="55"/>
        <v>0.34858153007820186</v>
      </c>
      <c r="Y1294" s="12">
        <f t="shared" si="70"/>
        <v>3.6112951176930674</v>
      </c>
    </row>
    <row r="1295" spans="1:25">
      <c r="A1295" s="7" t="s">
        <v>165</v>
      </c>
      <c r="B1295" t="s">
        <v>24</v>
      </c>
      <c r="E1295" s="6">
        <f>SUM(E915:E926)</f>
        <v>77.944827464094871</v>
      </c>
      <c r="F1295" s="6">
        <f t="shared" ref="F1295:J1295" si="98">SUM(F915:F926)</f>
        <v>7.9803450768590176</v>
      </c>
      <c r="G1295" s="6">
        <f t="shared" si="98"/>
        <v>21.02446053234079</v>
      </c>
      <c r="H1295" s="6">
        <f t="shared" si="98"/>
        <v>7.0703892456036543</v>
      </c>
      <c r="I1295" s="6">
        <f t="shared" si="98"/>
        <v>98.969287996435696</v>
      </c>
      <c r="J1295" s="53">
        <f t="shared" si="98"/>
        <v>15.050734322462668</v>
      </c>
      <c r="K1295" s="15">
        <f t="shared" si="66"/>
        <v>44.503535661770592</v>
      </c>
      <c r="L1295" s="15">
        <f t="shared" si="67"/>
        <v>12.004168326647818</v>
      </c>
      <c r="M1295" s="15">
        <f t="shared" si="68"/>
        <v>56.507703988418434</v>
      </c>
      <c r="N1295" s="59">
        <f t="shared" si="69"/>
        <v>32.49936733512277</v>
      </c>
      <c r="O1295" s="15">
        <f>E1295/4.224851</f>
        <v>18.449130505216601</v>
      </c>
      <c r="P1295" s="15">
        <f>G1295/4.224851</f>
        <v>4.9763791746361683</v>
      </c>
      <c r="Q1295" s="15">
        <f t="shared" si="86"/>
        <v>23.42550967985277</v>
      </c>
      <c r="R1295" s="27">
        <f t="shared" si="87"/>
        <v>13.472751330580433</v>
      </c>
      <c r="S1295" s="5">
        <f t="shared" si="57"/>
        <v>1.2216052795191878</v>
      </c>
      <c r="T1295" s="5">
        <f t="shared" si="55"/>
        <v>1.3497216348507901</v>
      </c>
      <c r="U1295" s="5">
        <f t="shared" si="55"/>
        <v>0.81221259807486501</v>
      </c>
      <c r="V1295" s="5">
        <f t="shared" si="55"/>
        <v>0.69059877191454289</v>
      </c>
      <c r="W1295" s="5">
        <f t="shared" si="55"/>
        <v>1.1034514018797161</v>
      </c>
      <c r="X1295" s="5">
        <f t="shared" si="55"/>
        <v>0.93189694692832514</v>
      </c>
      <c r="Y1295" s="12">
        <f t="shared" si="70"/>
        <v>3.7073401880726768</v>
      </c>
    </row>
    <row r="1296" spans="1:25">
      <c r="A1296" s="7" t="s">
        <v>166</v>
      </c>
      <c r="B1296" t="s">
        <v>24</v>
      </c>
      <c r="E1296" s="6">
        <f>SUM(E927:E938)</f>
        <v>43.174874116025521</v>
      </c>
      <c r="F1296" s="6">
        <f t="shared" ref="F1296:J1296" si="99">SUM(F927:F938)</f>
        <v>3.8041668912903805</v>
      </c>
      <c r="G1296" s="6">
        <f t="shared" si="99"/>
        <v>14.44958168930834</v>
      </c>
      <c r="H1296" s="6">
        <f t="shared" si="99"/>
        <v>3.7240642948345304</v>
      </c>
      <c r="I1296" s="6">
        <f t="shared" si="99"/>
        <v>57.624455805333795</v>
      </c>
      <c r="J1296" s="53">
        <f t="shared" si="99"/>
        <v>7.5282311861249092</v>
      </c>
      <c r="K1296" s="15">
        <f t="shared" si="66"/>
        <v>24.651213075044691</v>
      </c>
      <c r="L1296" s="15">
        <f t="shared" si="67"/>
        <v>8.2501622612998187</v>
      </c>
      <c r="M1296" s="15">
        <f t="shared" si="68"/>
        <v>32.901375336344472</v>
      </c>
      <c r="N1296" s="59">
        <f t="shared" si="69"/>
        <v>16.401050813744874</v>
      </c>
      <c r="O1296" s="15">
        <f>E1296/1.054323</f>
        <v>40.950329373470488</v>
      </c>
      <c r="P1296" s="15">
        <f>G1296/1.054323</f>
        <v>13.705080596087102</v>
      </c>
      <c r="Q1296" s="15">
        <f t="shared" si="86"/>
        <v>54.655409969557589</v>
      </c>
      <c r="R1296" s="27">
        <f t="shared" si="87"/>
        <v>27.245248777383388</v>
      </c>
      <c r="S1296" s="5">
        <f t="shared" si="57"/>
        <v>0.6766665073061956</v>
      </c>
      <c r="T1296" s="5">
        <f t="shared" si="55"/>
        <v>0.64340154546031403</v>
      </c>
      <c r="U1296" s="5">
        <f t="shared" si="55"/>
        <v>0.5582132424713141</v>
      </c>
      <c r="V1296" s="5">
        <f t="shared" si="55"/>
        <v>0.3637471911666933</v>
      </c>
      <c r="W1296" s="5">
        <f t="shared" si="55"/>
        <v>0.64247998372223636</v>
      </c>
      <c r="X1296" s="5">
        <f t="shared" si="55"/>
        <v>0.46612580541335957</v>
      </c>
      <c r="Y1296" s="12">
        <f t="shared" si="70"/>
        <v>2.9879670598334238</v>
      </c>
    </row>
    <row r="1297" spans="1:25">
      <c r="A1297" s="7" t="s">
        <v>167</v>
      </c>
      <c r="B1297" t="s">
        <v>24</v>
      </c>
      <c r="E1297" s="6">
        <f>SUM(E939:E950)</f>
        <v>81.549857468531712</v>
      </c>
      <c r="F1297" s="6">
        <f t="shared" ref="F1297:J1297" si="100">SUM(F939:F950)</f>
        <v>6.6121067935914848</v>
      </c>
      <c r="G1297" s="6">
        <f t="shared" si="100"/>
        <v>25.718375628958007</v>
      </c>
      <c r="H1297" s="6">
        <f t="shared" si="100"/>
        <v>5.6785390479451126</v>
      </c>
      <c r="I1297" s="6">
        <f t="shared" si="100"/>
        <v>107.26823309748973</v>
      </c>
      <c r="J1297" s="53">
        <f t="shared" si="100"/>
        <v>12.290645841536595</v>
      </c>
      <c r="K1297" s="15">
        <f t="shared" si="66"/>
        <v>46.561870853263741</v>
      </c>
      <c r="L1297" s="15">
        <f t="shared" si="67"/>
        <v>14.684215543274927</v>
      </c>
      <c r="M1297" s="15">
        <f t="shared" si="68"/>
        <v>61.246086396538672</v>
      </c>
      <c r="N1297" s="59">
        <f t="shared" si="69"/>
        <v>31.877655309988814</v>
      </c>
      <c r="O1297" s="15">
        <f>E1297/2.149127</f>
        <v>37.945573932360311</v>
      </c>
      <c r="P1297" s="15">
        <f>G1297/2.149127</f>
        <v>11.9668942919418</v>
      </c>
      <c r="Q1297" s="15">
        <f t="shared" si="86"/>
        <v>49.91246822430211</v>
      </c>
      <c r="R1297" s="27">
        <f t="shared" si="87"/>
        <v>25.978679640418513</v>
      </c>
      <c r="S1297" s="5">
        <f t="shared" si="57"/>
        <v>1.2781058046922507</v>
      </c>
      <c r="T1297" s="5">
        <f t="shared" si="55"/>
        <v>1.1183104872410989</v>
      </c>
      <c r="U1297" s="5">
        <f t="shared" si="55"/>
        <v>0.99354695240475632</v>
      </c>
      <c r="V1297" s="5">
        <f t="shared" si="55"/>
        <v>0.55465009867994264</v>
      </c>
      <c r="W1297" s="5">
        <f t="shared" si="55"/>
        <v>1.1959799305906702</v>
      </c>
      <c r="X1297" s="5">
        <f t="shared" si="55"/>
        <v>0.76100043294307351</v>
      </c>
      <c r="Y1297" s="12">
        <f t="shared" si="70"/>
        <v>3.1708790105977522</v>
      </c>
    </row>
    <row r="1298" spans="1:25">
      <c r="A1298" s="7" t="s">
        <v>168</v>
      </c>
      <c r="B1298" t="s">
        <v>24</v>
      </c>
      <c r="E1298" s="6">
        <f>SUM(E951:E962)</f>
        <v>76.952514910838559</v>
      </c>
      <c r="F1298" s="6">
        <f t="shared" ref="F1298:J1298" si="101">SUM(F951:F962)</f>
        <v>8.2662850794532687</v>
      </c>
      <c r="G1298" s="6">
        <f t="shared" si="101"/>
        <v>27.91648053641358</v>
      </c>
      <c r="H1298" s="6">
        <f t="shared" si="101"/>
        <v>15.67885538536361</v>
      </c>
      <c r="I1298" s="6">
        <f t="shared" si="101"/>
        <v>104.8689954472521</v>
      </c>
      <c r="J1298" s="53">
        <f t="shared" si="101"/>
        <v>23.945140464816895</v>
      </c>
      <c r="K1298" s="15">
        <f t="shared" si="66"/>
        <v>43.936962887947878</v>
      </c>
      <c r="L1298" s="15">
        <f t="shared" si="67"/>
        <v>15.939249947993114</v>
      </c>
      <c r="M1298" s="15">
        <f t="shared" si="68"/>
        <v>59.876212835940976</v>
      </c>
      <c r="N1298" s="59">
        <f t="shared" si="69"/>
        <v>27.997712939954766</v>
      </c>
      <c r="O1298" s="15">
        <f>E1298/2.812896</f>
        <v>27.357042318961867</v>
      </c>
      <c r="P1298" s="15">
        <f>G1298/2.812896</f>
        <v>9.924462381977003</v>
      </c>
      <c r="Q1298" s="15">
        <f t="shared" si="86"/>
        <v>37.281504700938868</v>
      </c>
      <c r="R1298" s="27">
        <f t="shared" si="87"/>
        <v>17.432579936984865</v>
      </c>
      <c r="S1298" s="5">
        <f t="shared" si="57"/>
        <v>1.2060530704319399</v>
      </c>
      <c r="T1298" s="5">
        <f t="shared" si="55"/>
        <v>1.3980828778864927</v>
      </c>
      <c r="U1298" s="5">
        <f t="shared" si="55"/>
        <v>1.078463685225526</v>
      </c>
      <c r="V1298" s="5">
        <f t="shared" si="55"/>
        <v>1.5314288786703669</v>
      </c>
      <c r="W1298" s="5">
        <f t="shared" si="55"/>
        <v>1.169229792217515</v>
      </c>
      <c r="X1298" s="5">
        <f t="shared" si="55"/>
        <v>1.4826122642819712</v>
      </c>
      <c r="Y1298" s="12">
        <f t="shared" si="70"/>
        <v>2.7565263755387632</v>
      </c>
    </row>
    <row r="1299" spans="1:25">
      <c r="A1299" s="7" t="s">
        <v>169</v>
      </c>
      <c r="B1299" t="s">
        <v>24</v>
      </c>
      <c r="E1299" s="6">
        <f>SUM(E963:E974)</f>
        <v>51.533394256434107</v>
      </c>
      <c r="F1299" s="6">
        <f t="shared" ref="F1299:J1299" si="102">SUM(F963:F974)</f>
        <v>4.3043688162579645</v>
      </c>
      <c r="G1299" s="6">
        <f t="shared" si="102"/>
        <v>17.238971089308453</v>
      </c>
      <c r="H1299" s="6">
        <f t="shared" si="102"/>
        <v>17.587910470203653</v>
      </c>
      <c r="I1299" s="6">
        <f t="shared" si="102"/>
        <v>68.772365345742585</v>
      </c>
      <c r="J1299" s="53">
        <f t="shared" si="102"/>
        <v>21.892279286461623</v>
      </c>
      <c r="K1299" s="15">
        <f t="shared" si="66"/>
        <v>29.423610567612812</v>
      </c>
      <c r="L1299" s="15">
        <f t="shared" si="67"/>
        <v>9.8427976506674284</v>
      </c>
      <c r="M1299" s="15">
        <f t="shared" si="68"/>
        <v>39.266408218280255</v>
      </c>
      <c r="N1299" s="59">
        <f t="shared" si="69"/>
        <v>19.580812916945384</v>
      </c>
      <c r="O1299" s="15">
        <f>E1299/1.124197</f>
        <v>45.84018126399031</v>
      </c>
      <c r="P1299" s="15">
        <f>G1299/1.124197</f>
        <v>15.334475264840998</v>
      </c>
      <c r="Q1299" s="15">
        <f t="shared" si="86"/>
        <v>61.174656528831306</v>
      </c>
      <c r="R1299" s="27">
        <f t="shared" si="87"/>
        <v>30.505705999149313</v>
      </c>
      <c r="S1299" s="5">
        <f t="shared" si="57"/>
        <v>0.80766701965185683</v>
      </c>
      <c r="T1299" s="5">
        <f t="shared" si="55"/>
        <v>0.72800106508265161</v>
      </c>
      <c r="U1299" s="5">
        <f t="shared" si="55"/>
        <v>0.66597235515492215</v>
      </c>
      <c r="V1299" s="5">
        <f t="shared" si="55"/>
        <v>1.7178954297060851</v>
      </c>
      <c r="W1299" s="5">
        <f t="shared" si="55"/>
        <v>0.76677284931136092</v>
      </c>
      <c r="X1299" s="5">
        <f t="shared" si="55"/>
        <v>1.3555051727879839</v>
      </c>
      <c r="Y1299" s="12">
        <f t="shared" si="70"/>
        <v>2.9893544103914027</v>
      </c>
    </row>
    <row r="1300" spans="1:25">
      <c r="A1300" s="7" t="s">
        <v>170</v>
      </c>
      <c r="B1300" t="s">
        <v>24</v>
      </c>
      <c r="E1300" s="6">
        <f>SUM(E975:E986)</f>
        <v>48.316238725899304</v>
      </c>
      <c r="F1300" s="6">
        <f t="shared" ref="F1300:J1300" si="103">SUM(F975:F986)</f>
        <v>4.9771947179938589</v>
      </c>
      <c r="G1300" s="6">
        <f t="shared" si="103"/>
        <v>10.323969071280613</v>
      </c>
      <c r="H1300" s="6">
        <f t="shared" si="103"/>
        <v>3.9275429355963483</v>
      </c>
      <c r="I1300" s="6">
        <f t="shared" si="103"/>
        <v>58.640207797179897</v>
      </c>
      <c r="J1300" s="53">
        <f t="shared" si="103"/>
        <v>8.9047376535901996</v>
      </c>
      <c r="K1300" s="15">
        <f t="shared" si="66"/>
        <v>27.586736966878096</v>
      </c>
      <c r="L1300" s="15">
        <f t="shared" si="67"/>
        <v>5.8945941723509439</v>
      </c>
      <c r="M1300" s="15">
        <f t="shared" si="68"/>
        <v>33.481331139229027</v>
      </c>
      <c r="N1300" s="59">
        <f t="shared" si="69"/>
        <v>21.69214279452715</v>
      </c>
      <c r="O1300" s="15">
        <f>E1300/2.142508</f>
        <v>22.551252422814432</v>
      </c>
      <c r="P1300" s="15">
        <f>G1300/2.142508</f>
        <v>4.8186373499098316</v>
      </c>
      <c r="Q1300" s="15">
        <f t="shared" si="86"/>
        <v>27.369889772724264</v>
      </c>
      <c r="R1300" s="27">
        <f t="shared" si="87"/>
        <v>17.732615072904601</v>
      </c>
      <c r="S1300" s="5">
        <f t="shared" si="57"/>
        <v>0.75724553167119435</v>
      </c>
      <c r="T1300" s="5">
        <f t="shared" si="55"/>
        <v>0.84179660491391395</v>
      </c>
      <c r="U1300" s="5">
        <f t="shared" si="55"/>
        <v>0.39883343160842533</v>
      </c>
      <c r="V1300" s="5">
        <f t="shared" si="55"/>
        <v>0.38362192430225978</v>
      </c>
      <c r="W1300" s="5">
        <f t="shared" si="55"/>
        <v>0.65380504205149359</v>
      </c>
      <c r="X1300" s="5">
        <f t="shared" si="55"/>
        <v>0.55135501396722542</v>
      </c>
      <c r="Y1300" s="12">
        <f t="shared" si="70"/>
        <v>4.6800061480527102</v>
      </c>
    </row>
    <row r="1301" spans="1:25">
      <c r="A1301" s="7" t="s">
        <v>85</v>
      </c>
      <c r="B1301" t="s">
        <v>24</v>
      </c>
      <c r="E1301" s="6">
        <f>SUM(E987:E998)</f>
        <v>150.8407475123733</v>
      </c>
      <c r="F1301" s="6">
        <f t="shared" ref="F1301:J1301" si="104">SUM(F987:F998)</f>
        <v>13.103997572121861</v>
      </c>
      <c r="G1301" s="6">
        <f t="shared" si="104"/>
        <v>53.798466005181218</v>
      </c>
      <c r="H1301" s="6">
        <f t="shared" si="104"/>
        <v>8.9715132330741092</v>
      </c>
      <c r="I1301" s="6">
        <f t="shared" si="104"/>
        <v>204.63921351755425</v>
      </c>
      <c r="J1301" s="53">
        <f t="shared" si="104"/>
        <v>22.075510805195947</v>
      </c>
      <c r="K1301" s="15">
        <f t="shared" si="66"/>
        <v>86.12433697742604</v>
      </c>
      <c r="L1301" s="15">
        <f t="shared" si="67"/>
        <v>30.716880494899151</v>
      </c>
      <c r="M1301" s="15">
        <f t="shared" si="68"/>
        <v>116.84121747232504</v>
      </c>
      <c r="N1301" s="59">
        <f t="shared" si="69"/>
        <v>55.407456482526889</v>
      </c>
      <c r="O1301" s="15">
        <f>E1301/3.095313</f>
        <v>48.731985266877146</v>
      </c>
      <c r="P1301" s="15">
        <f>G1301/3.095313</f>
        <v>17.380622252153891</v>
      </c>
      <c r="Q1301" s="15">
        <f t="shared" si="86"/>
        <v>66.11260751903103</v>
      </c>
      <c r="R1301" s="27">
        <f t="shared" si="87"/>
        <v>31.351363014723255</v>
      </c>
      <c r="S1301" s="5">
        <f t="shared" si="57"/>
        <v>2.3640805878057609</v>
      </c>
      <c r="T1301" s="5">
        <f t="shared" si="55"/>
        <v>2.2162887513990088</v>
      </c>
      <c r="U1301" s="5">
        <f t="shared" si="55"/>
        <v>2.0783311790233889</v>
      </c>
      <c r="V1301" s="5">
        <f t="shared" si="55"/>
        <v>0.87629065469465151</v>
      </c>
      <c r="W1301" s="5">
        <f t="shared" si="55"/>
        <v>2.2816111099398855</v>
      </c>
      <c r="X1301" s="5">
        <f t="shared" si="55"/>
        <v>1.3668503264018319</v>
      </c>
      <c r="Y1301" s="12">
        <f t="shared" si="70"/>
        <v>2.8038113112341558</v>
      </c>
    </row>
    <row r="1302" spans="1:25">
      <c r="A1302" s="7" t="s">
        <v>171</v>
      </c>
      <c r="B1302" t="s">
        <v>24</v>
      </c>
      <c r="E1302" s="6">
        <f>SUM(E999:E1010)</f>
        <v>204.65593015907791</v>
      </c>
      <c r="F1302" s="6">
        <f t="shared" ref="F1302:J1302" si="105">SUM(F999:F1010)</f>
        <v>17.311555030077059</v>
      </c>
      <c r="G1302" s="6">
        <f t="shared" si="105"/>
        <v>115.75359013579117</v>
      </c>
      <c r="H1302" s="6">
        <f t="shared" si="105"/>
        <v>104.12921320125123</v>
      </c>
      <c r="I1302" s="6">
        <f t="shared" si="105"/>
        <v>320.40952029486863</v>
      </c>
      <c r="J1302" s="53">
        <f t="shared" si="105"/>
        <v>121.44076823132829</v>
      </c>
      <c r="K1302" s="15">
        <f t="shared" si="66"/>
        <v>116.85076203963499</v>
      </c>
      <c r="L1302" s="15">
        <f t="shared" si="67"/>
        <v>66.090902939764177</v>
      </c>
      <c r="M1302" s="15">
        <f t="shared" si="68"/>
        <v>182.94166497939889</v>
      </c>
      <c r="N1302" s="59">
        <f t="shared" si="69"/>
        <v>50.759859099870809</v>
      </c>
      <c r="O1302" s="15">
        <f>E1302/4.335391</f>
        <v>47.205876046492207</v>
      </c>
      <c r="P1302" s="15">
        <f>G1302/4.335391</f>
        <v>26.699688709920551</v>
      </c>
      <c r="Q1302" s="15">
        <f t="shared" si="86"/>
        <v>73.905564756412758</v>
      </c>
      <c r="R1302" s="27">
        <f t="shared" si="87"/>
        <v>20.506187336571656</v>
      </c>
      <c r="S1302" s="5">
        <f t="shared" si="57"/>
        <v>3.2075093742738194</v>
      </c>
      <c r="T1302" s="5">
        <f t="shared" si="57"/>
        <v>2.9279160402173434</v>
      </c>
      <c r="U1302" s="5">
        <f t="shared" si="57"/>
        <v>4.4717686827713594</v>
      </c>
      <c r="V1302" s="5">
        <f t="shared" si="57"/>
        <v>10.170798842783098</v>
      </c>
      <c r="W1302" s="5">
        <f t="shared" si="57"/>
        <v>3.5723843376312181</v>
      </c>
      <c r="X1302" s="5">
        <f t="shared" si="57"/>
        <v>7.5192531289654543</v>
      </c>
      <c r="Y1302" s="12">
        <f t="shared" si="70"/>
        <v>1.7680309519471051</v>
      </c>
    </row>
    <row r="1303" spans="1:25">
      <c r="A1303" s="7" t="s">
        <v>172</v>
      </c>
      <c r="B1303" t="s">
        <v>24</v>
      </c>
      <c r="E1303" s="6">
        <f>SUM(E1011:E1022)</f>
        <v>594.13692622787266</v>
      </c>
      <c r="F1303" s="6">
        <f t="shared" ref="F1303:J1303" si="106">SUM(F1011:F1022)</f>
        <v>39.340336577882532</v>
      </c>
      <c r="G1303" s="6">
        <f t="shared" si="106"/>
        <v>313.95758075919446</v>
      </c>
      <c r="H1303" s="6">
        <f t="shared" si="106"/>
        <v>53.069247620871586</v>
      </c>
      <c r="I1303" s="6">
        <f t="shared" si="106"/>
        <v>908.09450698706701</v>
      </c>
      <c r="J1303" s="53">
        <f t="shared" si="106"/>
        <v>92.409584198754118</v>
      </c>
      <c r="K1303" s="15">
        <f t="shared" si="66"/>
        <v>339.22961592976748</v>
      </c>
      <c r="L1303" s="15">
        <f t="shared" si="67"/>
        <v>179.25785258856732</v>
      </c>
      <c r="M1303" s="15">
        <f t="shared" si="68"/>
        <v>518.48746851833471</v>
      </c>
      <c r="N1303" s="59">
        <f t="shared" si="69"/>
        <v>159.97176334120016</v>
      </c>
      <c r="O1303" s="15">
        <f>E1303/1.836911</f>
        <v>323.44350174171348</v>
      </c>
      <c r="P1303" s="15">
        <f>G1303/1.836911</f>
        <v>170.91605459338774</v>
      </c>
      <c r="Q1303" s="15">
        <f t="shared" si="86"/>
        <v>494.35955633510122</v>
      </c>
      <c r="R1303" s="27">
        <f t="shared" si="87"/>
        <v>152.52744714832573</v>
      </c>
      <c r="S1303" s="5">
        <f t="shared" si="57"/>
        <v>9.311725093901968</v>
      </c>
      <c r="T1303" s="5">
        <f t="shared" si="57"/>
        <v>6.6536600723510277</v>
      </c>
      <c r="U1303" s="5">
        <f t="shared" si="57"/>
        <v>12.12874413407523</v>
      </c>
      <c r="V1303" s="5">
        <f t="shared" si="57"/>
        <v>5.1835275202410207</v>
      </c>
      <c r="W1303" s="5">
        <f t="shared" si="57"/>
        <v>10.124738462402968</v>
      </c>
      <c r="X1303" s="5">
        <f t="shared" si="57"/>
        <v>5.7217280922439562</v>
      </c>
      <c r="Y1303" s="12">
        <f t="shared" si="70"/>
        <v>1.8924114677886241</v>
      </c>
    </row>
    <row r="1304" spans="1:25">
      <c r="A1304" s="7" t="s">
        <v>173</v>
      </c>
      <c r="B1304" t="s">
        <v>24</v>
      </c>
      <c r="E1304" s="6">
        <f>SUM(E1023:E1034)</f>
        <v>13.204797867088423</v>
      </c>
      <c r="F1304" s="6">
        <f t="shared" ref="F1304:J1304" si="107">SUM(F1023:F1034)</f>
        <v>1.3492588669030439</v>
      </c>
      <c r="G1304" s="6">
        <f t="shared" si="107"/>
        <v>2.569174490046533</v>
      </c>
      <c r="H1304" s="6">
        <f t="shared" si="107"/>
        <v>0.74496987953868821</v>
      </c>
      <c r="I1304" s="6">
        <f t="shared" si="107"/>
        <v>15.77397235713496</v>
      </c>
      <c r="J1304" s="53">
        <f t="shared" si="107"/>
        <v>2.0942287464417308</v>
      </c>
      <c r="K1304" s="15">
        <f t="shared" si="66"/>
        <v>7.5394379832984608</v>
      </c>
      <c r="L1304" s="15">
        <f t="shared" si="67"/>
        <v>1.4669010408903198</v>
      </c>
      <c r="M1304" s="15">
        <f t="shared" si="68"/>
        <v>9.0063390241887831</v>
      </c>
      <c r="N1304" s="59">
        <f t="shared" si="69"/>
        <v>6.0725369424081412</v>
      </c>
      <c r="O1304" s="15">
        <f>E1304/0.702281</f>
        <v>18.802726924248873</v>
      </c>
      <c r="P1304" s="15">
        <f>G1304/0.702281</f>
        <v>3.6583283472663117</v>
      </c>
      <c r="Q1304" s="15">
        <f t="shared" si="86"/>
        <v>22.461055271515185</v>
      </c>
      <c r="R1304" s="27">
        <f t="shared" si="87"/>
        <v>15.14439857698256</v>
      </c>
      <c r="S1304" s="5">
        <f t="shared" si="57"/>
        <v>0.20695473085561278</v>
      </c>
      <c r="T1304" s="5">
        <f t="shared" si="57"/>
        <v>0.22820114495475885</v>
      </c>
      <c r="U1304" s="5">
        <f t="shared" si="57"/>
        <v>9.9251815962577442E-2</v>
      </c>
      <c r="V1304" s="5">
        <f t="shared" si="57"/>
        <v>7.276477518442738E-2</v>
      </c>
      <c r="W1304" s="5">
        <f t="shared" si="57"/>
        <v>0.17587084097562994</v>
      </c>
      <c r="X1304" s="5">
        <f t="shared" si="57"/>
        <v>0.1296684489384603</v>
      </c>
      <c r="Y1304" s="12">
        <f t="shared" si="70"/>
        <v>5.1397045697932562</v>
      </c>
    </row>
    <row r="1305" spans="1:25">
      <c r="A1305" s="7" t="s">
        <v>174</v>
      </c>
      <c r="B1305" t="s">
        <v>24</v>
      </c>
      <c r="E1305" s="6">
        <f>SUM(E1035:E1046)</f>
        <v>8.6627050173051572</v>
      </c>
      <c r="F1305" s="6">
        <f t="shared" ref="F1305:J1305" si="108">SUM(F1035:F1046)</f>
        <v>1.0282267880943128</v>
      </c>
      <c r="G1305" s="6">
        <f t="shared" si="108"/>
        <v>4.8869788651048909</v>
      </c>
      <c r="H1305" s="6">
        <f t="shared" si="108"/>
        <v>2.1258473493165799</v>
      </c>
      <c r="I1305" s="6">
        <f t="shared" si="108"/>
        <v>13.549683882410047</v>
      </c>
      <c r="J1305" s="53">
        <f t="shared" si="108"/>
        <v>3.154074137410892</v>
      </c>
      <c r="K1305" s="15">
        <f t="shared" si="66"/>
        <v>4.9460755024780649</v>
      </c>
      <c r="L1305" s="15">
        <f t="shared" si="67"/>
        <v>2.7902792946934167</v>
      </c>
      <c r="M1305" s="15">
        <f t="shared" si="68"/>
        <v>7.7363547971714812</v>
      </c>
      <c r="N1305" s="59">
        <f t="shared" si="69"/>
        <v>2.1557962077846482</v>
      </c>
      <c r="O1305" s="15">
        <f>E1305/0.563631</f>
        <v>15.369461611063191</v>
      </c>
      <c r="P1305" s="15">
        <f>G1305/0.563631</f>
        <v>8.6705288834448258</v>
      </c>
      <c r="Q1305" s="15">
        <f t="shared" si="86"/>
        <v>24.039990494508018</v>
      </c>
      <c r="R1305" s="27">
        <f t="shared" si="87"/>
        <v>6.6989327276183648</v>
      </c>
      <c r="S1305" s="5">
        <f t="shared" si="57"/>
        <v>0.13576790825449067</v>
      </c>
      <c r="T1305" s="5">
        <f t="shared" si="57"/>
        <v>0.17390475324787139</v>
      </c>
      <c r="U1305" s="5">
        <f t="shared" si="57"/>
        <v>0.18879275378591007</v>
      </c>
      <c r="V1305" s="5">
        <f t="shared" si="57"/>
        <v>0.20764168954752824</v>
      </c>
      <c r="W1305" s="5">
        <f t="shared" si="57"/>
        <v>0.15107128663602012</v>
      </c>
      <c r="X1305" s="5">
        <f t="shared" si="57"/>
        <v>0.19529094036641423</v>
      </c>
      <c r="Y1305" s="12">
        <f t="shared" si="70"/>
        <v>1.7726094702722286</v>
      </c>
    </row>
    <row r="1306" spans="1:25">
      <c r="A1306" s="7" t="s">
        <v>175</v>
      </c>
      <c r="B1306" t="s">
        <v>24</v>
      </c>
      <c r="E1306" s="6">
        <f>SUM(E1047:E1058)</f>
        <v>123.49022106382185</v>
      </c>
      <c r="F1306" s="6">
        <f t="shared" ref="F1306:J1306" si="109">SUM(F1047:F1058)</f>
        <v>10.56560693644108</v>
      </c>
      <c r="G1306" s="6">
        <f t="shared" si="109"/>
        <v>29.870284078870014</v>
      </c>
      <c r="H1306" s="6">
        <f t="shared" si="109"/>
        <v>9.7059157251459656</v>
      </c>
      <c r="I1306" s="6">
        <f t="shared" si="109"/>
        <v>153.36050514269198</v>
      </c>
      <c r="J1306" s="53">
        <f t="shared" si="109"/>
        <v>20.271522661587042</v>
      </c>
      <c r="K1306" s="15">
        <f t="shared" si="66"/>
        <v>70.508225315212059</v>
      </c>
      <c r="L1306" s="15">
        <f t="shared" si="67"/>
        <v>17.054797553353552</v>
      </c>
      <c r="M1306" s="15">
        <f t="shared" si="68"/>
        <v>87.563022868565668</v>
      </c>
      <c r="N1306" s="59">
        <f t="shared" si="69"/>
        <v>53.453427761858507</v>
      </c>
      <c r="O1306" s="15">
        <f>E1306/3.439809</f>
        <v>35.900313378975945</v>
      </c>
      <c r="P1306" s="15">
        <f>G1306/3.439809</f>
        <v>8.6837042634838202</v>
      </c>
      <c r="Q1306" s="15">
        <f t="shared" si="86"/>
        <v>44.584017642459763</v>
      </c>
      <c r="R1306" s="27">
        <f t="shared" si="87"/>
        <v>27.216609115492126</v>
      </c>
      <c r="S1306" s="5">
        <f t="shared" si="57"/>
        <v>1.9354242087462195</v>
      </c>
      <c r="T1306" s="5">
        <f t="shared" si="57"/>
        <v>1.7869688754182218</v>
      </c>
      <c r="U1306" s="5">
        <f t="shared" si="57"/>
        <v>1.1539426183903208</v>
      </c>
      <c r="V1306" s="5">
        <f t="shared" si="57"/>
        <v>0.94802326254664004</v>
      </c>
      <c r="W1306" s="5">
        <f t="shared" si="57"/>
        <v>1.7098826092270103</v>
      </c>
      <c r="X1306" s="5">
        <f t="shared" si="57"/>
        <v>1.2551527170157566</v>
      </c>
      <c r="Y1306" s="12">
        <f t="shared" si="70"/>
        <v>4.1342164921416931</v>
      </c>
    </row>
    <row r="1307" spans="1:25">
      <c r="A1307" s="7" t="s">
        <v>176</v>
      </c>
      <c r="B1307" t="s">
        <v>24</v>
      </c>
      <c r="E1307" s="6">
        <f>SUM(E1059:E1070)</f>
        <v>11.525943416903802</v>
      </c>
      <c r="F1307" s="6">
        <f t="shared" ref="F1307:J1307" si="110">SUM(F1059:F1070)</f>
        <v>1.1956825946084879</v>
      </c>
      <c r="G1307" s="6">
        <f t="shared" si="110"/>
        <v>4.9686603141161614</v>
      </c>
      <c r="H1307" s="6">
        <f t="shared" si="110"/>
        <v>1.7909276405633099</v>
      </c>
      <c r="I1307" s="6">
        <f t="shared" si="110"/>
        <v>16.494603731019968</v>
      </c>
      <c r="J1307" s="53">
        <f t="shared" si="110"/>
        <v>2.9866102351717965</v>
      </c>
      <c r="K1307" s="15">
        <f t="shared" si="66"/>
        <v>6.5808758653807473</v>
      </c>
      <c r="L1307" s="15">
        <f t="shared" si="67"/>
        <v>2.8369162993189345</v>
      </c>
      <c r="M1307" s="15">
        <f t="shared" si="68"/>
        <v>9.4177921646996836</v>
      </c>
      <c r="N1307" s="59">
        <f t="shared" si="69"/>
        <v>3.7439595660618128</v>
      </c>
      <c r="O1307" s="15">
        <f>E1307/0.692942</f>
        <v>16.633345095121673</v>
      </c>
      <c r="P1307" s="15">
        <f>G1307/0.692942</f>
        <v>7.1703841217824316</v>
      </c>
      <c r="Q1307" s="15">
        <f t="shared" si="86"/>
        <v>23.803729216904102</v>
      </c>
      <c r="R1307" s="27">
        <f t="shared" si="87"/>
        <v>9.462960973339241</v>
      </c>
      <c r="S1307" s="5">
        <f t="shared" si="57"/>
        <v>0.18064256202267057</v>
      </c>
      <c r="T1307" s="5">
        <f t="shared" si="57"/>
        <v>0.20222667701893329</v>
      </c>
      <c r="U1307" s="5">
        <f t="shared" si="57"/>
        <v>0.19194825458051606</v>
      </c>
      <c r="V1307" s="5">
        <f t="shared" si="57"/>
        <v>0.17492847793774263</v>
      </c>
      <c r="W1307" s="5">
        <f t="shared" si="57"/>
        <v>0.18390547187830508</v>
      </c>
      <c r="X1307" s="5">
        <f t="shared" si="57"/>
        <v>0.18492207092298754</v>
      </c>
      <c r="Y1307" s="12">
        <f t="shared" si="70"/>
        <v>2.3197285964907159</v>
      </c>
    </row>
    <row r="1308" spans="1:25">
      <c r="A1308" s="7" t="s">
        <v>177</v>
      </c>
      <c r="B1308" t="s">
        <v>24</v>
      </c>
      <c r="E1308" s="6">
        <f>SUM(E1071:E1082)</f>
        <v>9.862112393363752</v>
      </c>
      <c r="F1308" s="6">
        <f t="shared" ref="F1308:J1308" si="111">SUM(F1071:F1082)</f>
        <v>1.2049199175076823</v>
      </c>
      <c r="G1308" s="6">
        <f t="shared" si="111"/>
        <v>2.6989223181678943</v>
      </c>
      <c r="H1308" s="6">
        <f t="shared" si="111"/>
        <v>1.5127352301926387</v>
      </c>
      <c r="I1308" s="6">
        <f t="shared" si="111"/>
        <v>12.561034711531649</v>
      </c>
      <c r="J1308" s="53">
        <f t="shared" si="111"/>
        <v>2.7176551477003206</v>
      </c>
      <c r="K1308" s="15">
        <f t="shared" si="66"/>
        <v>5.6308915533956547</v>
      </c>
      <c r="L1308" s="15">
        <f t="shared" si="67"/>
        <v>1.540982122133282</v>
      </c>
      <c r="M1308" s="15">
        <f t="shared" si="68"/>
        <v>7.1718736755289383</v>
      </c>
      <c r="N1308" s="59">
        <f t="shared" si="69"/>
        <v>4.0899094312623729</v>
      </c>
      <c r="O1308" s="15">
        <f>E1308/0.685306</f>
        <v>14.390815771879646</v>
      </c>
      <c r="P1308" s="15">
        <f>G1308/0.685306</f>
        <v>3.9382732942187788</v>
      </c>
      <c r="Q1308" s="15">
        <f t="shared" si="86"/>
        <v>18.329089066098426</v>
      </c>
      <c r="R1308" s="27">
        <f t="shared" si="87"/>
        <v>10.452542477660867</v>
      </c>
      <c r="S1308" s="5">
        <f t="shared" si="57"/>
        <v>0.15456585072940832</v>
      </c>
      <c r="T1308" s="5">
        <f t="shared" si="57"/>
        <v>0.20378899223776997</v>
      </c>
      <c r="U1308" s="5">
        <f t="shared" si="57"/>
        <v>0.10426420714431155</v>
      </c>
      <c r="V1308" s="5">
        <f t="shared" si="57"/>
        <v>0.14775609318150149</v>
      </c>
      <c r="W1308" s="5">
        <f t="shared" si="57"/>
        <v>0.14004840938128757</v>
      </c>
      <c r="X1308" s="5">
        <f t="shared" si="57"/>
        <v>0.16826916751604609</v>
      </c>
      <c r="Y1308" s="12">
        <f t="shared" si="70"/>
        <v>3.6540927195186694</v>
      </c>
    </row>
    <row r="1309" spans="1:25">
      <c r="A1309" s="7" t="s">
        <v>178</v>
      </c>
      <c r="B1309" t="s">
        <v>24</v>
      </c>
      <c r="E1309" s="6">
        <f>SUM(E1083:E1094)</f>
        <v>17.62537880438402</v>
      </c>
      <c r="F1309" s="6">
        <f t="shared" ref="F1309:J1309" si="112">SUM(F1083:F1094)</f>
        <v>1.535237057294035</v>
      </c>
      <c r="G1309" s="6">
        <f t="shared" si="112"/>
        <v>6.1014539585376664</v>
      </c>
      <c r="H1309" s="6">
        <f t="shared" si="112"/>
        <v>1.7215284373364708</v>
      </c>
      <c r="I1309" s="6">
        <f t="shared" si="112"/>
        <v>23.726832762921706</v>
      </c>
      <c r="J1309" s="53">
        <f t="shared" si="112"/>
        <v>3.2567654946305118</v>
      </c>
      <c r="K1309" s="15">
        <f t="shared" si="66"/>
        <v>10.063421777852394</v>
      </c>
      <c r="L1309" s="15">
        <f t="shared" si="67"/>
        <v>3.483698439867803</v>
      </c>
      <c r="M1309" s="15">
        <f t="shared" si="68"/>
        <v>13.547120217720209</v>
      </c>
      <c r="N1309" s="59">
        <f t="shared" si="69"/>
        <v>6.579723337984591</v>
      </c>
      <c r="O1309" s="15">
        <f>E1309/0.662577</f>
        <v>26.601253596765389</v>
      </c>
      <c r="P1309" s="15">
        <f>G1309/0.662577</f>
        <v>9.2086715333276992</v>
      </c>
      <c r="Q1309" s="15">
        <f t="shared" si="86"/>
        <v>35.809925130093092</v>
      </c>
      <c r="R1309" s="27">
        <f t="shared" si="87"/>
        <v>17.39258206343769</v>
      </c>
      <c r="S1309" s="5">
        <f t="shared" si="57"/>
        <v>0.27623713466912786</v>
      </c>
      <c r="T1309" s="5">
        <f t="shared" si="57"/>
        <v>0.25965577313982457</v>
      </c>
      <c r="U1309" s="5">
        <f t="shared" si="57"/>
        <v>0.23571010367067427</v>
      </c>
      <c r="V1309" s="5">
        <f t="shared" si="57"/>
        <v>0.1681499254626998</v>
      </c>
      <c r="W1309" s="5">
        <f t="shared" si="57"/>
        <v>0.26454072171716986</v>
      </c>
      <c r="X1309" s="5">
        <f t="shared" si="57"/>
        <v>0.20164928542909097</v>
      </c>
      <c r="Y1309" s="12">
        <f t="shared" si="70"/>
        <v>2.8887178243344951</v>
      </c>
    </row>
    <row r="1310" spans="1:25">
      <c r="A1310" s="7" t="s">
        <v>179</v>
      </c>
      <c r="B1310" t="s">
        <v>24</v>
      </c>
      <c r="E1310" s="6">
        <f>SUM(E1095:E1106)</f>
        <v>60.048888112407582</v>
      </c>
      <c r="F1310" s="6">
        <f t="shared" ref="F1310:J1310" si="113">SUM(F1095:F1106)</f>
        <v>5.7816312015950269</v>
      </c>
      <c r="G1310" s="6">
        <f t="shared" si="113"/>
        <v>13.066960618695481</v>
      </c>
      <c r="H1310" s="6">
        <f t="shared" si="113"/>
        <v>3.0539639308790343</v>
      </c>
      <c r="I1310" s="6">
        <f t="shared" si="113"/>
        <v>73.115848731103085</v>
      </c>
      <c r="J1310" s="53">
        <f t="shared" si="113"/>
        <v>8.835595132474058</v>
      </c>
      <c r="K1310" s="15">
        <f t="shared" si="66"/>
        <v>34.28563408894879</v>
      </c>
      <c r="L1310" s="15">
        <f t="shared" si="67"/>
        <v>7.4607381503659758</v>
      </c>
      <c r="M1310" s="15">
        <f t="shared" si="68"/>
        <v>41.74637223931478</v>
      </c>
      <c r="N1310" s="59">
        <f t="shared" si="69"/>
        <v>26.824895938582813</v>
      </c>
      <c r="O1310" s="15">
        <f>E1310/2.783243</f>
        <v>21.575151042294035</v>
      </c>
      <c r="P1310" s="15">
        <f>G1310/2.783243</f>
        <v>4.6948687623378484</v>
      </c>
      <c r="Q1310" s="15">
        <f t="shared" si="86"/>
        <v>26.270019804631882</v>
      </c>
      <c r="R1310" s="27">
        <f t="shared" si="87"/>
        <v>16.880282279956187</v>
      </c>
      <c r="S1310" s="5">
        <f t="shared" si="57"/>
        <v>0.94112773270510386</v>
      </c>
      <c r="T1310" s="5">
        <f t="shared" si="57"/>
        <v>0.97785153929616686</v>
      </c>
      <c r="U1310" s="5">
        <f t="shared" si="57"/>
        <v>0.50480011207550202</v>
      </c>
      <c r="V1310" s="5">
        <f t="shared" si="57"/>
        <v>0.29829528005799399</v>
      </c>
      <c r="W1310" s="5">
        <f t="shared" si="57"/>
        <v>0.81520022438543349</v>
      </c>
      <c r="X1310" s="5">
        <f t="shared" si="57"/>
        <v>0.54707391359361157</v>
      </c>
      <c r="Y1310" s="12">
        <f t="shared" si="70"/>
        <v>4.5954747905563416</v>
      </c>
    </row>
    <row r="1311" spans="1:25">
      <c r="A1311" s="7" t="s">
        <v>180</v>
      </c>
      <c r="B1311" t="s">
        <v>24</v>
      </c>
      <c r="E1311" s="6">
        <f>SUM(E1107:E1118)</f>
        <v>19.949704889436404</v>
      </c>
      <c r="F1311" s="6">
        <f t="shared" ref="F1311:J1311" si="114">SUM(F1107:F1118)</f>
        <v>2.6085277185417017</v>
      </c>
      <c r="G1311" s="6">
        <f t="shared" si="114"/>
        <v>13.537571773439627</v>
      </c>
      <c r="H1311" s="6">
        <f t="shared" si="114"/>
        <v>9.2105715535850514</v>
      </c>
      <c r="I1311" s="6">
        <f t="shared" si="114"/>
        <v>33.48727666287607</v>
      </c>
      <c r="J1311" s="53">
        <f t="shared" si="114"/>
        <v>11.819099272126762</v>
      </c>
      <c r="K1311" s="15">
        <f t="shared" si="66"/>
        <v>11.390523680327734</v>
      </c>
      <c r="L1311" s="15">
        <f t="shared" si="67"/>
        <v>7.7294392430411873</v>
      </c>
      <c r="M1311" s="15">
        <f t="shared" si="68"/>
        <v>19.119962923368945</v>
      </c>
      <c r="N1311" s="59">
        <f t="shared" si="69"/>
        <v>3.6610844372865463</v>
      </c>
      <c r="O1311" s="15">
        <f>E1311/0.651429</f>
        <v>30.624526831682967</v>
      </c>
      <c r="P1311" s="15">
        <f>G1311/0.651429</f>
        <v>20.781346506587251</v>
      </c>
      <c r="Q1311" s="15">
        <f t="shared" si="86"/>
        <v>51.405873338270219</v>
      </c>
      <c r="R1311" s="27">
        <f t="shared" si="87"/>
        <v>9.8431803250957159</v>
      </c>
      <c r="S1311" s="5">
        <f t="shared" si="57"/>
        <v>0.31266558167713654</v>
      </c>
      <c r="T1311" s="5">
        <f t="shared" si="57"/>
        <v>0.44118221241248035</v>
      </c>
      <c r="U1311" s="5">
        <f t="shared" si="57"/>
        <v>0.52298066458431824</v>
      </c>
      <c r="V1311" s="5">
        <f t="shared" si="57"/>
        <v>0.89964062551322632</v>
      </c>
      <c r="W1311" s="5">
        <f t="shared" si="57"/>
        <v>0.37336413272080216</v>
      </c>
      <c r="X1311" s="5">
        <f t="shared" si="57"/>
        <v>0.73180366427035093</v>
      </c>
      <c r="Y1311" s="12">
        <f t="shared" si="70"/>
        <v>1.4736545979816869</v>
      </c>
    </row>
    <row r="1312" spans="1:25">
      <c r="A1312" s="7" t="s">
        <v>86</v>
      </c>
      <c r="B1312" t="s">
        <v>24</v>
      </c>
      <c r="E1312" s="6">
        <f>SUM(E1119:E1130)</f>
        <v>24.004953088549819</v>
      </c>
      <c r="F1312" s="6">
        <f t="shared" ref="F1312:J1312" si="115">SUM(F1119:F1130)</f>
        <v>2.2433952607682999</v>
      </c>
      <c r="G1312" s="6">
        <f t="shared" si="115"/>
        <v>7.1348201721550391</v>
      </c>
      <c r="H1312" s="6">
        <f t="shared" si="115"/>
        <v>18.222278628944544</v>
      </c>
      <c r="I1312" s="6">
        <f t="shared" si="115"/>
        <v>31.139773260704875</v>
      </c>
      <c r="J1312" s="53">
        <f t="shared" si="115"/>
        <v>20.465673889712782</v>
      </c>
      <c r="K1312" s="15">
        <f t="shared" si="66"/>
        <v>13.705916358946585</v>
      </c>
      <c r="L1312" s="15">
        <f t="shared" si="67"/>
        <v>4.0737112942881186</v>
      </c>
      <c r="M1312" s="15">
        <f t="shared" si="68"/>
        <v>17.779627653234712</v>
      </c>
      <c r="N1312" s="59">
        <f t="shared" si="69"/>
        <v>9.632205064658466</v>
      </c>
      <c r="O1312" s="15">
        <f>E1312/0.980263</f>
        <v>24.488278236095638</v>
      </c>
      <c r="P1312" s="15">
        <f>G1312/0.980263</f>
        <v>7.278475441952863</v>
      </c>
      <c r="Q1312" s="15">
        <f t="shared" si="86"/>
        <v>31.766753678048502</v>
      </c>
      <c r="R1312" s="27">
        <f t="shared" si="87"/>
        <v>17.209802794142774</v>
      </c>
      <c r="S1312" s="5">
        <f t="shared" si="57"/>
        <v>0.37622223798097704</v>
      </c>
      <c r="T1312" s="5">
        <f t="shared" si="57"/>
        <v>0.37942709116188722</v>
      </c>
      <c r="U1312" s="5">
        <f t="shared" si="57"/>
        <v>0.27563089287874371</v>
      </c>
      <c r="V1312" s="5">
        <f t="shared" si="57"/>
        <v>1.7798572052392432</v>
      </c>
      <c r="W1312" s="5">
        <f t="shared" si="57"/>
        <v>0.34719080185742862</v>
      </c>
      <c r="X1312" s="5">
        <f t="shared" si="57"/>
        <v>1.267173986732991</v>
      </c>
      <c r="Y1312" s="12">
        <f t="shared" si="70"/>
        <v>3.3644790631491466</v>
      </c>
    </row>
    <row r="1313" spans="1:25">
      <c r="A1313" s="7" t="s">
        <v>181</v>
      </c>
      <c r="B1313" t="s">
        <v>24</v>
      </c>
      <c r="E1313" s="6">
        <f>SUM(E1131:E1142)</f>
        <v>33.696887868885845</v>
      </c>
      <c r="F1313" s="6">
        <f t="shared" ref="F1313:J1313" si="116">SUM(F1131:F1142)</f>
        <v>3.6100754606829071</v>
      </c>
      <c r="G1313" s="6">
        <f t="shared" si="116"/>
        <v>17.183775311070828</v>
      </c>
      <c r="H1313" s="6">
        <f t="shared" si="116"/>
        <v>11.901133354161589</v>
      </c>
      <c r="I1313" s="6">
        <f t="shared" si="116"/>
        <v>50.880663179956642</v>
      </c>
      <c r="J1313" s="53">
        <f t="shared" si="116"/>
        <v>15.511208814844492</v>
      </c>
      <c r="K1313" s="15">
        <f t="shared" si="66"/>
        <v>19.239642959687711</v>
      </c>
      <c r="L1313" s="15">
        <f t="shared" si="67"/>
        <v>9.8112829579662488</v>
      </c>
      <c r="M1313" s="15">
        <f t="shared" si="68"/>
        <v>29.050925917653942</v>
      </c>
      <c r="N1313" s="59">
        <f t="shared" si="69"/>
        <v>9.4283600017214617</v>
      </c>
      <c r="O1313" s="15">
        <f>E1313/0.937478</f>
        <v>35.94419055048315</v>
      </c>
      <c r="P1313" s="15">
        <f>G1313/0.937478</f>
        <v>18.329790470891933</v>
      </c>
      <c r="Q1313" s="15">
        <f t="shared" si="86"/>
        <v>54.273981021375079</v>
      </c>
      <c r="R1313" s="27">
        <f t="shared" si="87"/>
        <v>17.614400079591217</v>
      </c>
      <c r="S1313" s="5">
        <f t="shared" si="57"/>
        <v>0.52812094738370263</v>
      </c>
      <c r="T1313" s="5">
        <f t="shared" si="57"/>
        <v>0.6105747189876477</v>
      </c>
      <c r="U1313" s="5">
        <f t="shared" si="57"/>
        <v>0.66384004329958646</v>
      </c>
      <c r="V1313" s="5">
        <f t="shared" si="57"/>
        <v>1.1624406794697604</v>
      </c>
      <c r="W1313" s="5">
        <f t="shared" si="57"/>
        <v>0.56729052265703694</v>
      </c>
      <c r="X1313" s="5">
        <f t="shared" si="57"/>
        <v>0.96040816534432982</v>
      </c>
      <c r="Y1313" s="12">
        <f t="shared" si="70"/>
        <v>1.9609711637218783</v>
      </c>
    </row>
    <row r="1314" spans="1:25">
      <c r="A1314" s="7" t="s">
        <v>182</v>
      </c>
      <c r="B1314" t="s">
        <v>24</v>
      </c>
      <c r="E1314" s="6">
        <f>SUM(E1143:E1154)</f>
        <v>36.907333428570993</v>
      </c>
      <c r="F1314" s="6">
        <f t="shared" ref="F1314:J1314" si="117">SUM(F1143:F1154)</f>
        <v>3.6358388111680657</v>
      </c>
      <c r="G1314" s="6">
        <f t="shared" si="117"/>
        <v>4.6782494991911774</v>
      </c>
      <c r="H1314" s="6">
        <f t="shared" si="117"/>
        <v>2.0725179710354191</v>
      </c>
      <c r="I1314" s="6">
        <f t="shared" si="117"/>
        <v>41.585582927762189</v>
      </c>
      <c r="J1314" s="53">
        <f t="shared" si="117"/>
        <v>5.7083567822034773</v>
      </c>
      <c r="K1314" s="15">
        <f t="shared" si="66"/>
        <v>21.072685421952915</v>
      </c>
      <c r="L1314" s="15">
        <f t="shared" si="67"/>
        <v>2.6711027555718339</v>
      </c>
      <c r="M1314" s="15">
        <f t="shared" si="68"/>
        <v>23.74378817752476</v>
      </c>
      <c r="N1314" s="59">
        <f t="shared" si="69"/>
        <v>18.401582666381081</v>
      </c>
      <c r="O1314" s="15">
        <f>E1314/1.671683</f>
        <v>22.077949843703017</v>
      </c>
      <c r="P1314" s="15">
        <f>G1314/1.671683</f>
        <v>2.7985266938714921</v>
      </c>
      <c r="Q1314" s="15">
        <f t="shared" si="86"/>
        <v>24.876476537574508</v>
      </c>
      <c r="R1314" s="27">
        <f t="shared" si="87"/>
        <v>19.279423149831526</v>
      </c>
      <c r="S1314" s="5">
        <f t="shared" si="57"/>
        <v>0.57843727205742035</v>
      </c>
      <c r="T1314" s="5">
        <f t="shared" si="57"/>
        <v>0.61493209341208155</v>
      </c>
      <c r="U1314" s="5">
        <f t="shared" si="57"/>
        <v>0.18072916421972293</v>
      </c>
      <c r="V1314" s="5">
        <f t="shared" si="57"/>
        <v>0.20243275382014433</v>
      </c>
      <c r="W1314" s="5">
        <f t="shared" si="57"/>
        <v>0.46365565225928468</v>
      </c>
      <c r="X1314" s="5">
        <f t="shared" si="57"/>
        <v>0.35344456578266154</v>
      </c>
      <c r="Y1314" s="12">
        <f t="shared" si="70"/>
        <v>7.8891331971396355</v>
      </c>
    </row>
    <row r="1315" spans="1:25">
      <c r="A1315" s="7" t="s">
        <v>183</v>
      </c>
      <c r="B1315" t="s">
        <v>24</v>
      </c>
      <c r="E1315" s="6">
        <f>SUM(E1155:E1166)</f>
        <v>162.94055377617838</v>
      </c>
      <c r="F1315" s="6">
        <f t="shared" ref="F1315:J1315" si="118">SUM(F1155:F1166)</f>
        <v>14.78362856947488</v>
      </c>
      <c r="G1315" s="6">
        <f t="shared" si="118"/>
        <v>16.322524054884386</v>
      </c>
      <c r="H1315" s="6">
        <f t="shared" si="118"/>
        <v>3.8818449446477019</v>
      </c>
      <c r="I1315" s="6">
        <f t="shared" si="118"/>
        <v>179.26307783106279</v>
      </c>
      <c r="J1315" s="53">
        <f t="shared" si="118"/>
        <v>18.665473514122574</v>
      </c>
      <c r="K1315" s="15">
        <f t="shared" si="66"/>
        <v>93.032866729574337</v>
      </c>
      <c r="L1315" s="15">
        <f t="shared" si="67"/>
        <v>9.3195412062625316</v>
      </c>
      <c r="M1315" s="15">
        <f t="shared" si="68"/>
        <v>102.35240793583688</v>
      </c>
      <c r="N1315" s="59">
        <f t="shared" si="69"/>
        <v>83.713325523311809</v>
      </c>
      <c r="O1315" s="15">
        <f>E1315/5.58217</f>
        <v>29.189464630453461</v>
      </c>
      <c r="P1315" s="15">
        <f>G1315/5.58217</f>
        <v>2.9240463932277927</v>
      </c>
      <c r="Q1315" s="15">
        <f t="shared" si="86"/>
        <v>32.113511023681255</v>
      </c>
      <c r="R1315" s="27">
        <f t="shared" si="87"/>
        <v>26.265418237225667</v>
      </c>
      <c r="S1315" s="5">
        <f t="shared" si="57"/>
        <v>2.5537171255199866</v>
      </c>
      <c r="T1315" s="5">
        <f t="shared" si="57"/>
        <v>2.5003659778672236</v>
      </c>
      <c r="U1315" s="5">
        <f t="shared" si="57"/>
        <v>0.63056836342430989</v>
      </c>
      <c r="V1315" s="5">
        <f t="shared" si="57"/>
        <v>0.37915838271609881</v>
      </c>
      <c r="W1315" s="5">
        <f t="shared" si="57"/>
        <v>1.9986815965078257</v>
      </c>
      <c r="X1315" s="5">
        <f t="shared" si="57"/>
        <v>1.15571090473785</v>
      </c>
      <c r="Y1315" s="12">
        <f t="shared" si="70"/>
        <v>9.982558655039611</v>
      </c>
    </row>
    <row r="1316" spans="1:25">
      <c r="A1316" s="7" t="s">
        <v>184</v>
      </c>
      <c r="B1316" t="s">
        <v>24</v>
      </c>
      <c r="E1316" s="6">
        <f>SUM(E1167:E1178)</f>
        <v>29.553076329498207</v>
      </c>
      <c r="F1316" s="6">
        <f t="shared" ref="F1316:J1316" si="119">SUM(F1167:F1178)</f>
        <v>2.803160288634825</v>
      </c>
      <c r="G1316" s="6">
        <f t="shared" si="119"/>
        <v>11.205300296769297</v>
      </c>
      <c r="H1316" s="6">
        <f t="shared" si="119"/>
        <v>5.6320260948255001</v>
      </c>
      <c r="I1316" s="6">
        <f t="shared" si="119"/>
        <v>40.758376626267491</v>
      </c>
      <c r="J1316" s="53">
        <f t="shared" si="119"/>
        <v>8.4351863834603318</v>
      </c>
      <c r="K1316" s="15">
        <f t="shared" si="66"/>
        <v>16.873683977948424</v>
      </c>
      <c r="L1316" s="15">
        <f t="shared" si="67"/>
        <v>6.3978008237664632</v>
      </c>
      <c r="M1316" s="15">
        <f t="shared" si="68"/>
        <v>23.27148480171488</v>
      </c>
      <c r="N1316" s="59">
        <f t="shared" si="69"/>
        <v>10.475883154181961</v>
      </c>
      <c r="O1316" s="15">
        <f>E1316/0.623061</f>
        <v>47.432075397911618</v>
      </c>
      <c r="P1316" s="15">
        <f>G1316/0.623061</f>
        <v>17.984274889247274</v>
      </c>
      <c r="Q1316" s="15">
        <f t="shared" si="86"/>
        <v>65.416350287158892</v>
      </c>
      <c r="R1316" s="27">
        <f t="shared" si="87"/>
        <v>29.447800508664344</v>
      </c>
      <c r="S1316" s="5">
        <f t="shared" si="57"/>
        <v>0.46317626511879778</v>
      </c>
      <c r="T1316" s="5">
        <f t="shared" si="57"/>
        <v>0.4741005622045294</v>
      </c>
      <c r="U1316" s="5">
        <f t="shared" si="57"/>
        <v>0.43288083669249616</v>
      </c>
      <c r="V1316" s="5">
        <f t="shared" si="57"/>
        <v>0.55010695583635782</v>
      </c>
      <c r="W1316" s="5">
        <f t="shared" si="57"/>
        <v>0.45443277138879745</v>
      </c>
      <c r="X1316" s="5">
        <f t="shared" si="57"/>
        <v>0.52228178832352523</v>
      </c>
      <c r="Y1316" s="12">
        <f t="shared" si="70"/>
        <v>2.6374193949999651</v>
      </c>
    </row>
    <row r="1317" spans="1:25">
      <c r="A1317" s="7" t="s">
        <v>185</v>
      </c>
      <c r="B1317" t="s">
        <v>24</v>
      </c>
      <c r="E1317" s="6">
        <f>SUM(E1179:E1190)</f>
        <v>22.042598525801623</v>
      </c>
      <c r="F1317" s="6">
        <f t="shared" ref="F1317:J1317" si="120">SUM(F1179:F1190)</f>
        <v>1.8775837511501638</v>
      </c>
      <c r="G1317" s="6">
        <f t="shared" si="120"/>
        <v>12.017020913007393</v>
      </c>
      <c r="H1317" s="6">
        <f t="shared" si="120"/>
        <v>2.7201872799396258</v>
      </c>
      <c r="I1317" s="6">
        <f t="shared" si="120"/>
        <v>34.059619438809023</v>
      </c>
      <c r="J1317" s="53">
        <f t="shared" si="120"/>
        <v>4.5977710310897875</v>
      </c>
      <c r="K1317" s="15">
        <f t="shared" si="66"/>
        <v>12.585486445819486</v>
      </c>
      <c r="L1317" s="15">
        <f t="shared" si="67"/>
        <v>6.861262461535655</v>
      </c>
      <c r="M1317" s="15">
        <f t="shared" si="68"/>
        <v>19.446748907355143</v>
      </c>
      <c r="N1317" s="59">
        <f t="shared" si="69"/>
        <v>5.7242239842838307</v>
      </c>
      <c r="O1317" s="15">
        <f>E1317/0.798552</f>
        <v>27.603209967292827</v>
      </c>
      <c r="P1317" s="15">
        <f>G1317/0.798552</f>
        <v>15.048513951511476</v>
      </c>
      <c r="Q1317" s="15">
        <f t="shared" si="86"/>
        <v>42.651723918804301</v>
      </c>
      <c r="R1317" s="27">
        <f t="shared" si="87"/>
        <v>12.554696015781351</v>
      </c>
      <c r="S1317" s="5">
        <f t="shared" si="57"/>
        <v>0.34546685918119663</v>
      </c>
      <c r="T1317" s="5">
        <f t="shared" si="57"/>
        <v>0.31755712137314235</v>
      </c>
      <c r="U1317" s="5">
        <f t="shared" si="57"/>
        <v>0.46423905915968033</v>
      </c>
      <c r="V1317" s="5">
        <f t="shared" si="57"/>
        <v>0.26569371637805483</v>
      </c>
      <c r="W1317" s="5">
        <f t="shared" si="57"/>
        <v>0.37974542990141524</v>
      </c>
      <c r="X1317" s="5">
        <f t="shared" si="57"/>
        <v>0.2846803813521171</v>
      </c>
      <c r="Y1317" s="12">
        <f t="shared" si="70"/>
        <v>1.8342814484031065</v>
      </c>
    </row>
    <row r="1318" spans="1:25">
      <c r="A1318" s="7" t="s">
        <v>186</v>
      </c>
      <c r="B1318" t="s">
        <v>24</v>
      </c>
      <c r="E1318" s="6">
        <f>SUM(E1191:E1202)</f>
        <v>16.193989691458821</v>
      </c>
      <c r="F1318" s="6">
        <f t="shared" ref="F1318:J1318" si="121">SUM(F1191:F1202)</f>
        <v>1.929668758911258</v>
      </c>
      <c r="G1318" s="6">
        <f t="shared" si="121"/>
        <v>8.0685318501758285</v>
      </c>
      <c r="H1318" s="6">
        <f t="shared" si="121"/>
        <v>2.6402543181113769</v>
      </c>
      <c r="I1318" s="6">
        <f t="shared" si="121"/>
        <v>24.262521541634669</v>
      </c>
      <c r="J1318" s="53">
        <f t="shared" si="121"/>
        <v>4.5699230770226436</v>
      </c>
      <c r="K1318" s="15">
        <f t="shared" si="66"/>
        <v>9.2461529672660738</v>
      </c>
      <c r="L1318" s="15">
        <f t="shared" si="67"/>
        <v>4.6068251943702165</v>
      </c>
      <c r="M1318" s="15">
        <f t="shared" si="68"/>
        <v>13.852978161636303</v>
      </c>
      <c r="N1318" s="59">
        <f t="shared" si="69"/>
        <v>4.6393277728958573</v>
      </c>
      <c r="O1318" s="15">
        <f>E1318/0.565773</f>
        <v>28.622768657144864</v>
      </c>
      <c r="P1318" s="15">
        <f>G1318/0.565773</f>
        <v>14.26107617397053</v>
      </c>
      <c r="Q1318" s="15">
        <f t="shared" si="86"/>
        <v>42.883844831115397</v>
      </c>
      <c r="R1318" s="27">
        <f t="shared" si="87"/>
        <v>14.361692483174334</v>
      </c>
      <c r="S1318" s="5">
        <f t="shared" si="57"/>
        <v>0.25380341386576605</v>
      </c>
      <c r="T1318" s="5">
        <f t="shared" si="57"/>
        <v>0.32636629706034076</v>
      </c>
      <c r="U1318" s="5">
        <f t="shared" si="57"/>
        <v>0.31170184873949192</v>
      </c>
      <c r="V1318" s="5">
        <f t="shared" si="57"/>
        <v>0.25788628126287999</v>
      </c>
      <c r="W1318" s="5">
        <f t="shared" si="57"/>
        <v>0.27051334762777907</v>
      </c>
      <c r="X1318" s="5">
        <f t="shared" si="57"/>
        <v>0.28295611841468421</v>
      </c>
      <c r="Y1318" s="12">
        <f t="shared" si="70"/>
        <v>2.0070553097098975</v>
      </c>
    </row>
    <row r="1320" spans="1:25">
      <c r="A1320" s="7" t="s">
        <v>319</v>
      </c>
    </row>
    <row r="1321" spans="1:25">
      <c r="A1321" s="40" t="s">
        <v>325</v>
      </c>
    </row>
    <row r="1322" spans="1:25">
      <c r="A1322" s="40" t="s">
        <v>322</v>
      </c>
    </row>
    <row r="1323" spans="1:25">
      <c r="A1323" s="56" t="s">
        <v>323</v>
      </c>
    </row>
    <row r="1324" spans="1:25">
      <c r="A1324" s="7" t="s">
        <v>324</v>
      </c>
    </row>
  </sheetData>
  <mergeCells count="4">
    <mergeCell ref="E1:J1"/>
    <mergeCell ref="S1:X1"/>
    <mergeCell ref="K1:N1"/>
    <mergeCell ref="O1:R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ES115"/>
  <sheetViews>
    <sheetView zoomScaleNormal="100" workbookViewId="0">
      <pane xSplit="1" ySplit="3" topLeftCell="B4" activePane="bottomRight" state="frozen"/>
      <selection pane="topRight" activeCell="B1" sqref="B1"/>
      <selection pane="bottomLeft" activeCell="A3" sqref="A3"/>
      <selection pane="bottomRight"/>
    </sheetView>
  </sheetViews>
  <sheetFormatPr defaultRowHeight="12.75"/>
  <cols>
    <col min="1" max="1" width="25.5703125" customWidth="1"/>
    <col min="2" max="2" width="11.140625" customWidth="1"/>
    <col min="4" max="10" width="9.140625" style="7"/>
    <col min="74" max="74" width="9.5703125" bestFit="1" customWidth="1"/>
    <col min="75" max="75" width="9.7109375" customWidth="1"/>
    <col min="131" max="131" width="10.85546875" customWidth="1"/>
  </cols>
  <sheetData>
    <row r="1" spans="1:149" ht="25.5" customHeight="1">
      <c r="A1" s="8"/>
      <c r="B1" s="61" t="s">
        <v>305</v>
      </c>
      <c r="C1" s="61"/>
      <c r="D1" s="61"/>
      <c r="E1" s="61"/>
      <c r="F1" s="61"/>
      <c r="G1" s="61"/>
      <c r="H1" s="69" t="s">
        <v>350</v>
      </c>
      <c r="I1" s="66" t="s">
        <v>307</v>
      </c>
      <c r="J1" s="67"/>
      <c r="K1" s="60" t="s">
        <v>315</v>
      </c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3"/>
      <c r="BC1" s="60" t="s">
        <v>310</v>
      </c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3"/>
      <c r="BV1" s="23"/>
      <c r="BW1" s="60" t="s">
        <v>316</v>
      </c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3"/>
      <c r="EB1" s="60" t="s">
        <v>318</v>
      </c>
      <c r="EC1" s="61"/>
      <c r="ED1" s="61"/>
      <c r="EE1" s="61"/>
      <c r="EF1" s="61"/>
      <c r="EG1" s="61"/>
      <c r="EH1" s="61"/>
      <c r="EI1" s="61"/>
      <c r="EJ1" s="61"/>
      <c r="EK1" s="61"/>
      <c r="EL1" s="61"/>
      <c r="EM1" s="61"/>
      <c r="EN1" s="61"/>
      <c r="EO1" s="61"/>
      <c r="EP1" s="61"/>
      <c r="EQ1" s="61"/>
      <c r="ER1" s="61"/>
      <c r="ES1" s="61"/>
    </row>
    <row r="2" spans="1:149" ht="25.5" customHeight="1">
      <c r="A2" s="44"/>
      <c r="B2" s="42"/>
      <c r="C2" s="42"/>
      <c r="D2" s="42"/>
      <c r="E2" s="42"/>
      <c r="F2" s="61" t="s">
        <v>195</v>
      </c>
      <c r="G2" s="61"/>
      <c r="H2" s="69"/>
      <c r="I2" s="34"/>
      <c r="J2" s="35"/>
      <c r="K2" s="61" t="s">
        <v>7</v>
      </c>
      <c r="L2" s="61"/>
      <c r="M2" s="61"/>
      <c r="N2" s="61"/>
      <c r="O2" s="61" t="s">
        <v>19</v>
      </c>
      <c r="P2" s="61"/>
      <c r="Q2" s="61"/>
      <c r="R2" s="61"/>
      <c r="S2" s="61" t="s">
        <v>231</v>
      </c>
      <c r="T2" s="61"/>
      <c r="U2" s="61"/>
      <c r="V2" s="61"/>
      <c r="W2" s="61" t="s">
        <v>3</v>
      </c>
      <c r="X2" s="61"/>
      <c r="Y2" s="61"/>
      <c r="Z2" s="61"/>
      <c r="AA2" s="61" t="s">
        <v>232</v>
      </c>
      <c r="AB2" s="61"/>
      <c r="AC2" s="61"/>
      <c r="AD2" s="61"/>
      <c r="AE2" s="61" t="s">
        <v>229</v>
      </c>
      <c r="AF2" s="61"/>
      <c r="AG2" s="61"/>
      <c r="AH2" s="61"/>
      <c r="AI2" s="61" t="s">
        <v>23</v>
      </c>
      <c r="AJ2" s="61"/>
      <c r="AK2" s="61"/>
      <c r="AL2" s="61"/>
      <c r="AM2" s="61" t="s">
        <v>230</v>
      </c>
      <c r="AN2" s="61"/>
      <c r="AO2" s="61"/>
      <c r="AP2" s="61"/>
      <c r="AQ2" s="61" t="s">
        <v>15</v>
      </c>
      <c r="AR2" s="61"/>
      <c r="AS2" s="61"/>
      <c r="AT2" s="61"/>
      <c r="AU2" s="61" t="s">
        <v>233</v>
      </c>
      <c r="AV2" s="61"/>
      <c r="AW2" s="61"/>
      <c r="AX2" s="61"/>
      <c r="AY2" s="62" t="s">
        <v>11</v>
      </c>
      <c r="AZ2" s="62"/>
      <c r="BA2" s="62"/>
      <c r="BB2" s="63"/>
      <c r="BC2" s="60" t="s">
        <v>293</v>
      </c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3"/>
      <c r="BV2" s="32"/>
      <c r="BW2" s="26" t="s">
        <v>317</v>
      </c>
      <c r="BX2" s="61" t="s">
        <v>7</v>
      </c>
      <c r="BY2" s="61"/>
      <c r="BZ2" s="61"/>
      <c r="CA2" s="61"/>
      <c r="CB2" s="61"/>
      <c r="CC2" s="61" t="s">
        <v>19</v>
      </c>
      <c r="CD2" s="61"/>
      <c r="CE2" s="61"/>
      <c r="CF2" s="61"/>
      <c r="CG2" s="61"/>
      <c r="CH2" s="61" t="s">
        <v>231</v>
      </c>
      <c r="CI2" s="61"/>
      <c r="CJ2" s="61"/>
      <c r="CK2" s="61"/>
      <c r="CL2" s="61"/>
      <c r="CM2" s="61" t="s">
        <v>3</v>
      </c>
      <c r="CN2" s="61"/>
      <c r="CO2" s="61"/>
      <c r="CP2" s="61"/>
      <c r="CQ2" s="61"/>
      <c r="CR2" s="61" t="s">
        <v>232</v>
      </c>
      <c r="CS2" s="61"/>
      <c r="CT2" s="61"/>
      <c r="CU2" s="61"/>
      <c r="CV2" s="61"/>
      <c r="CW2" s="61" t="s">
        <v>229</v>
      </c>
      <c r="CX2" s="61"/>
      <c r="CY2" s="61"/>
      <c r="CZ2" s="61"/>
      <c r="DA2" s="61"/>
      <c r="DB2" s="61" t="s">
        <v>23</v>
      </c>
      <c r="DC2" s="61"/>
      <c r="DD2" s="61"/>
      <c r="DE2" s="61"/>
      <c r="DF2" s="61"/>
      <c r="DG2" s="61" t="s">
        <v>230</v>
      </c>
      <c r="DH2" s="61"/>
      <c r="DI2" s="61"/>
      <c r="DJ2" s="61"/>
      <c r="DK2" s="61"/>
      <c r="DL2" s="61" t="s">
        <v>15</v>
      </c>
      <c r="DM2" s="61"/>
      <c r="DN2" s="61"/>
      <c r="DO2" s="61"/>
      <c r="DP2" s="61"/>
      <c r="DQ2" s="61" t="s">
        <v>233</v>
      </c>
      <c r="DR2" s="61"/>
      <c r="DS2" s="61"/>
      <c r="DT2" s="61"/>
      <c r="DU2" s="61"/>
      <c r="DV2" s="61" t="s">
        <v>11</v>
      </c>
      <c r="DW2" s="61"/>
      <c r="DX2" s="61"/>
      <c r="DY2" s="61"/>
      <c r="DZ2" s="61"/>
      <c r="EA2" s="45" t="s">
        <v>290</v>
      </c>
      <c r="EB2" s="62" t="s">
        <v>295</v>
      </c>
      <c r="EC2" s="61"/>
      <c r="ED2" s="61"/>
      <c r="EE2" s="61"/>
      <c r="EF2" s="61"/>
      <c r="EG2" s="61"/>
      <c r="EH2" s="61"/>
      <c r="EI2" s="61"/>
      <c r="EJ2" s="61"/>
      <c r="EK2" s="61"/>
      <c r="EL2" s="61"/>
      <c r="EM2" s="61"/>
      <c r="EN2" s="61"/>
      <c r="EO2" s="61"/>
      <c r="EP2" s="61"/>
      <c r="EQ2" s="61"/>
      <c r="ER2" s="61"/>
      <c r="ES2" s="61"/>
    </row>
    <row r="3" spans="1:149" s="2" customFormat="1" ht="51">
      <c r="A3" s="44" t="s">
        <v>309</v>
      </c>
      <c r="B3" s="2" t="s">
        <v>287</v>
      </c>
      <c r="C3" s="36" t="s">
        <v>291</v>
      </c>
      <c r="D3" s="36" t="s">
        <v>306</v>
      </c>
      <c r="E3" s="36" t="s">
        <v>239</v>
      </c>
      <c r="F3" s="36" t="s">
        <v>291</v>
      </c>
      <c r="G3" s="43" t="s">
        <v>288</v>
      </c>
      <c r="H3" s="36" t="s">
        <v>291</v>
      </c>
      <c r="I3" s="36" t="s">
        <v>291</v>
      </c>
      <c r="J3" s="37" t="s">
        <v>308</v>
      </c>
      <c r="K3" s="2" t="s">
        <v>193</v>
      </c>
      <c r="L3" s="2" t="s">
        <v>194</v>
      </c>
      <c r="M3" s="2" t="s">
        <v>285</v>
      </c>
      <c r="N3" s="2" t="s">
        <v>228</v>
      </c>
      <c r="O3" s="2" t="s">
        <v>193</v>
      </c>
      <c r="P3" s="2" t="s">
        <v>194</v>
      </c>
      <c r="Q3" s="2" t="s">
        <v>285</v>
      </c>
      <c r="R3" s="2" t="s">
        <v>228</v>
      </c>
      <c r="S3" s="2" t="s">
        <v>193</v>
      </c>
      <c r="T3" s="2" t="s">
        <v>194</v>
      </c>
      <c r="U3" s="2" t="s">
        <v>285</v>
      </c>
      <c r="V3" s="2" t="s">
        <v>228</v>
      </c>
      <c r="W3" s="2" t="s">
        <v>193</v>
      </c>
      <c r="X3" s="2" t="s">
        <v>194</v>
      </c>
      <c r="Y3" s="2" t="s">
        <v>285</v>
      </c>
      <c r="Z3" s="2" t="s">
        <v>228</v>
      </c>
      <c r="AA3" s="2" t="s">
        <v>193</v>
      </c>
      <c r="AB3" s="2" t="s">
        <v>194</v>
      </c>
      <c r="AC3" s="2" t="s">
        <v>285</v>
      </c>
      <c r="AD3" s="2" t="s">
        <v>228</v>
      </c>
      <c r="AE3" s="2" t="s">
        <v>193</v>
      </c>
      <c r="AF3" s="2" t="s">
        <v>194</v>
      </c>
      <c r="AG3" s="2" t="s">
        <v>285</v>
      </c>
      <c r="AH3" s="2" t="s">
        <v>228</v>
      </c>
      <c r="AI3" s="2" t="s">
        <v>193</v>
      </c>
      <c r="AJ3" s="2" t="s">
        <v>194</v>
      </c>
      <c r="AK3" s="2" t="s">
        <v>285</v>
      </c>
      <c r="AL3" s="2" t="s">
        <v>228</v>
      </c>
      <c r="AM3" s="2" t="s">
        <v>193</v>
      </c>
      <c r="AN3" s="2" t="s">
        <v>194</v>
      </c>
      <c r="AO3" s="2" t="s">
        <v>285</v>
      </c>
      <c r="AP3" s="2" t="s">
        <v>228</v>
      </c>
      <c r="AQ3" s="2" t="s">
        <v>193</v>
      </c>
      <c r="AR3" s="2" t="s">
        <v>194</v>
      </c>
      <c r="AS3" s="2" t="s">
        <v>285</v>
      </c>
      <c r="AT3" s="2" t="s">
        <v>228</v>
      </c>
      <c r="AU3" s="2" t="s">
        <v>193</v>
      </c>
      <c r="AV3" s="2" t="s">
        <v>194</v>
      </c>
      <c r="AW3" s="2" t="s">
        <v>285</v>
      </c>
      <c r="AX3" s="2" t="s">
        <v>228</v>
      </c>
      <c r="AY3" s="2" t="s">
        <v>193</v>
      </c>
      <c r="AZ3" s="2" t="s">
        <v>194</v>
      </c>
      <c r="BA3" s="2" t="s">
        <v>285</v>
      </c>
      <c r="BB3" s="20" t="s">
        <v>228</v>
      </c>
      <c r="BC3" s="2" t="s">
        <v>47</v>
      </c>
      <c r="BD3" s="2" t="s">
        <v>234</v>
      </c>
      <c r="BE3" s="2" t="s">
        <v>57</v>
      </c>
      <c r="BF3" s="2" t="s">
        <v>71</v>
      </c>
      <c r="BG3" s="2" t="s">
        <v>48</v>
      </c>
      <c r="BH3" s="2" t="s">
        <v>24</v>
      </c>
      <c r="BI3" s="2" t="s">
        <v>34</v>
      </c>
      <c r="BJ3" s="2" t="s">
        <v>68</v>
      </c>
      <c r="BK3" s="2" t="s">
        <v>235</v>
      </c>
      <c r="BL3" s="2" t="s">
        <v>28</v>
      </c>
      <c r="BM3" s="2" t="s">
        <v>27</v>
      </c>
      <c r="BN3" s="2" t="s">
        <v>62</v>
      </c>
      <c r="BO3" s="2" t="s">
        <v>37</v>
      </c>
      <c r="BP3" s="2" t="s">
        <v>236</v>
      </c>
      <c r="BQ3" s="2" t="s">
        <v>237</v>
      </c>
      <c r="BR3" s="2" t="s">
        <v>238</v>
      </c>
      <c r="BS3" s="2" t="s">
        <v>74</v>
      </c>
      <c r="BT3" s="2" t="s">
        <v>66</v>
      </c>
      <c r="BU3" s="20" t="s">
        <v>347</v>
      </c>
      <c r="BV3" s="24" t="s">
        <v>327</v>
      </c>
      <c r="BW3" s="2" t="s">
        <v>285</v>
      </c>
      <c r="BX3" s="2" t="s">
        <v>193</v>
      </c>
      <c r="BY3" s="2" t="s">
        <v>194</v>
      </c>
      <c r="BZ3" s="2" t="s">
        <v>285</v>
      </c>
      <c r="CA3" s="2" t="s">
        <v>228</v>
      </c>
      <c r="CB3" s="2" t="s">
        <v>348</v>
      </c>
      <c r="CC3" s="2" t="s">
        <v>193</v>
      </c>
      <c r="CD3" s="2" t="s">
        <v>194</v>
      </c>
      <c r="CE3" s="2" t="s">
        <v>285</v>
      </c>
      <c r="CF3" s="2" t="s">
        <v>228</v>
      </c>
      <c r="CG3" s="2" t="s">
        <v>348</v>
      </c>
      <c r="CH3" s="2" t="s">
        <v>193</v>
      </c>
      <c r="CI3" s="2" t="s">
        <v>194</v>
      </c>
      <c r="CJ3" s="2" t="s">
        <v>285</v>
      </c>
      <c r="CK3" s="2" t="s">
        <v>228</v>
      </c>
      <c r="CL3" s="2" t="s">
        <v>348</v>
      </c>
      <c r="CM3" s="2" t="s">
        <v>193</v>
      </c>
      <c r="CN3" s="2" t="s">
        <v>194</v>
      </c>
      <c r="CO3" s="2" t="s">
        <v>285</v>
      </c>
      <c r="CP3" s="2" t="s">
        <v>228</v>
      </c>
      <c r="CQ3" s="2" t="s">
        <v>348</v>
      </c>
      <c r="CR3" s="2" t="s">
        <v>193</v>
      </c>
      <c r="CS3" s="2" t="s">
        <v>194</v>
      </c>
      <c r="CT3" s="2" t="s">
        <v>285</v>
      </c>
      <c r="CU3" s="2" t="s">
        <v>228</v>
      </c>
      <c r="CV3" s="2" t="s">
        <v>348</v>
      </c>
      <c r="CW3" s="2" t="s">
        <v>193</v>
      </c>
      <c r="CX3" s="2" t="s">
        <v>194</v>
      </c>
      <c r="CY3" s="2" t="s">
        <v>285</v>
      </c>
      <c r="CZ3" s="2" t="s">
        <v>228</v>
      </c>
      <c r="DA3" s="2" t="s">
        <v>348</v>
      </c>
      <c r="DB3" s="2" t="s">
        <v>193</v>
      </c>
      <c r="DC3" s="2" t="s">
        <v>194</v>
      </c>
      <c r="DD3" s="2" t="s">
        <v>285</v>
      </c>
      <c r="DE3" s="2" t="s">
        <v>228</v>
      </c>
      <c r="DF3" s="2" t="s">
        <v>348</v>
      </c>
      <c r="DG3" s="2" t="s">
        <v>193</v>
      </c>
      <c r="DH3" s="2" t="s">
        <v>194</v>
      </c>
      <c r="DI3" s="2" t="s">
        <v>285</v>
      </c>
      <c r="DJ3" s="2" t="s">
        <v>228</v>
      </c>
      <c r="DK3" s="2" t="s">
        <v>348</v>
      </c>
      <c r="DL3" s="2" t="s">
        <v>193</v>
      </c>
      <c r="DM3" s="2" t="s">
        <v>194</v>
      </c>
      <c r="DN3" s="2" t="s">
        <v>285</v>
      </c>
      <c r="DO3" s="2" t="s">
        <v>228</v>
      </c>
      <c r="DP3" s="2" t="s">
        <v>348</v>
      </c>
      <c r="DQ3" s="2" t="s">
        <v>193</v>
      </c>
      <c r="DR3" s="2" t="s">
        <v>194</v>
      </c>
      <c r="DS3" s="2" t="s">
        <v>285</v>
      </c>
      <c r="DT3" s="2" t="s">
        <v>228</v>
      </c>
      <c r="DU3" s="2" t="s">
        <v>348</v>
      </c>
      <c r="DV3" s="2" t="s">
        <v>193</v>
      </c>
      <c r="DW3" s="2" t="s">
        <v>194</v>
      </c>
      <c r="DX3" s="2" t="s">
        <v>285</v>
      </c>
      <c r="DY3" s="2" t="s">
        <v>228</v>
      </c>
      <c r="DZ3" s="2" t="s">
        <v>348</v>
      </c>
      <c r="EA3" s="20" t="s">
        <v>285</v>
      </c>
      <c r="EB3" s="2" t="s">
        <v>47</v>
      </c>
      <c r="EC3" s="2" t="s">
        <v>234</v>
      </c>
      <c r="ED3" s="2" t="s">
        <v>57</v>
      </c>
      <c r="EE3" s="2" t="s">
        <v>71</v>
      </c>
      <c r="EF3" s="2" t="s">
        <v>48</v>
      </c>
      <c r="EG3" s="2" t="s">
        <v>24</v>
      </c>
      <c r="EH3" s="2" t="s">
        <v>34</v>
      </c>
      <c r="EI3" s="2" t="s">
        <v>68</v>
      </c>
      <c r="EJ3" s="2" t="s">
        <v>235</v>
      </c>
      <c r="EK3" s="2" t="s">
        <v>28</v>
      </c>
      <c r="EL3" s="2" t="s">
        <v>27</v>
      </c>
      <c r="EM3" s="2" t="s">
        <v>62</v>
      </c>
      <c r="EN3" s="2" t="s">
        <v>37</v>
      </c>
      <c r="EO3" s="2" t="s">
        <v>236</v>
      </c>
      <c r="EP3" s="2" t="s">
        <v>237</v>
      </c>
      <c r="EQ3" s="2" t="s">
        <v>238</v>
      </c>
      <c r="ER3" s="2" t="s">
        <v>74</v>
      </c>
      <c r="ES3" s="2" t="s">
        <v>66</v>
      </c>
    </row>
    <row r="4" spans="1:149">
      <c r="A4" s="8" t="s">
        <v>300</v>
      </c>
      <c r="B4" s="8"/>
      <c r="J4" s="38"/>
      <c r="BB4" s="21"/>
      <c r="BU4" s="21"/>
      <c r="BV4" s="23"/>
      <c r="EA4" s="21"/>
    </row>
    <row r="5" spans="1:149">
      <c r="A5" t="s">
        <v>0</v>
      </c>
      <c r="B5" s="17">
        <f>(C5*1000000)/D5</f>
        <v>2064670.6586826348</v>
      </c>
      <c r="C5" s="17">
        <v>1724</v>
      </c>
      <c r="D5" s="19">
        <v>835</v>
      </c>
      <c r="E5" s="19">
        <v>41</v>
      </c>
      <c r="F5" s="19">
        <f>C5*(G5/100)</f>
        <v>448.24</v>
      </c>
      <c r="G5" s="19">
        <v>26</v>
      </c>
      <c r="H5" s="19">
        <f>C5/(E5/100)</f>
        <v>4204.8780487804879</v>
      </c>
      <c r="I5" s="19">
        <v>823</v>
      </c>
      <c r="J5" s="39">
        <f>I5/H5*100</f>
        <v>19.57250580046404</v>
      </c>
      <c r="K5" s="17">
        <v>74</v>
      </c>
      <c r="L5" s="17">
        <v>165</v>
      </c>
      <c r="M5" s="17">
        <f>IF((K5+L5)&lt;&gt;0,K5+L5," ")</f>
        <v>239</v>
      </c>
      <c r="N5" s="17">
        <f>IF((K5+L5)&lt;&gt;0,K5-L5," ")</f>
        <v>-91</v>
      </c>
      <c r="O5" s="17">
        <v>46</v>
      </c>
      <c r="P5" s="17">
        <v>113</v>
      </c>
      <c r="Q5" s="17">
        <f>IF((O5+P5)&lt;&gt;0,O5+P5," ")</f>
        <v>159</v>
      </c>
      <c r="R5" s="17">
        <f>IF((O5+P5)&lt;&gt;0,O5-P5," ")</f>
        <v>-67</v>
      </c>
      <c r="S5" s="17">
        <v>41</v>
      </c>
      <c r="T5" s="17">
        <v>59</v>
      </c>
      <c r="U5" s="17">
        <f>IF((S5+T5)&lt;&gt;0,S5+T5," ")</f>
        <v>100</v>
      </c>
      <c r="V5" s="17">
        <f>IF((S5+T5)&lt;&gt;0,S5-T5," ")</f>
        <v>-18</v>
      </c>
      <c r="W5" s="17"/>
      <c r="X5" s="17"/>
      <c r="Y5" s="17" t="str">
        <f>IF((W5+X5)&lt;&gt;0,W5+X5," ")</f>
        <v xml:space="preserve"> </v>
      </c>
      <c r="Z5" s="17" t="str">
        <f>IF((W5+X5)&lt;&gt;0,W5-X5," ")</f>
        <v xml:space="preserve"> </v>
      </c>
      <c r="AA5" s="17"/>
      <c r="AB5" s="17"/>
      <c r="AC5" s="17" t="str">
        <f>IF((AA5+AB5)&lt;&gt;0,AA5+AB5," ")</f>
        <v xml:space="preserve"> </v>
      </c>
      <c r="AD5" s="17" t="str">
        <f>IF((AA5+AB5)&lt;&gt;0,AA5-AB5," ")</f>
        <v xml:space="preserve"> </v>
      </c>
      <c r="AE5" s="17">
        <v>46</v>
      </c>
      <c r="AF5" s="17">
        <v>14</v>
      </c>
      <c r="AG5" s="17">
        <f>IF((AE5+AF5)&lt;&gt;0,AE5+AF5," ")</f>
        <v>60</v>
      </c>
      <c r="AH5" s="17">
        <f>IF((AE5+AF5)&lt;&gt;0,AE5-AF5," ")</f>
        <v>32</v>
      </c>
      <c r="AI5" s="17"/>
      <c r="AJ5" s="17"/>
      <c r="AK5" s="17" t="str">
        <f>IF((AI5+AJ5)&lt;&gt;0,AI5+AJ5," ")</f>
        <v xml:space="preserve"> </v>
      </c>
      <c r="AL5" s="17" t="str">
        <f>IF((AI5+AJ5)&lt;&gt;0,AI5-AJ5," ")</f>
        <v xml:space="preserve"> </v>
      </c>
      <c r="AM5" s="17"/>
      <c r="AN5" s="17"/>
      <c r="AO5" s="17" t="str">
        <f>IF((AM5+AN5)&lt;&gt;0,AM5+AN5," ")</f>
        <v xml:space="preserve"> </v>
      </c>
      <c r="AP5" s="17" t="str">
        <f>IF((AM5+AN5)&lt;&gt;0,AM5-AN5," ")</f>
        <v xml:space="preserve"> </v>
      </c>
      <c r="AQ5" s="17">
        <v>51</v>
      </c>
      <c r="AR5" s="17">
        <v>28</v>
      </c>
      <c r="AS5" s="17">
        <f>IF((AQ5+AR5)&lt;&gt;0,AQ5+AR5," ")</f>
        <v>79</v>
      </c>
      <c r="AT5" s="17">
        <f>IF((AQ5+AR5)&lt;&gt;0,AQ5-AR5," ")</f>
        <v>23</v>
      </c>
      <c r="AU5" s="17"/>
      <c r="AV5" s="17"/>
      <c r="AW5" s="17" t="str">
        <f>IF((AU5+AV5)&lt;&gt;0,AU5+AV5," ")</f>
        <v xml:space="preserve"> </v>
      </c>
      <c r="AX5" s="17" t="str">
        <f>IF((AU5+AV5)&lt;&gt;0,AU5-AV5," ")</f>
        <v xml:space="preserve"> </v>
      </c>
      <c r="AY5" s="17"/>
      <c r="AZ5" s="17"/>
      <c r="BA5" s="17" t="str">
        <f>IF((AY5+AZ5)&lt;&gt;0,AY5+AZ5," ")</f>
        <v xml:space="preserve"> </v>
      </c>
      <c r="BB5" s="22" t="str">
        <f>IF((AY5+AZ5)&lt;&gt;0,AY5-AZ5," ")</f>
        <v xml:space="preserve"> </v>
      </c>
      <c r="BC5" s="17">
        <v>117</v>
      </c>
      <c r="BD5" s="17">
        <v>40</v>
      </c>
      <c r="BE5" s="17">
        <v>80</v>
      </c>
      <c r="BF5" s="17">
        <v>23</v>
      </c>
      <c r="BG5" s="17">
        <v>16</v>
      </c>
      <c r="BH5" s="17">
        <v>25</v>
      </c>
      <c r="BI5" s="17">
        <v>28</v>
      </c>
      <c r="BJ5" s="17">
        <v>20</v>
      </c>
      <c r="BK5" s="17">
        <v>17</v>
      </c>
      <c r="BL5" s="17">
        <v>15</v>
      </c>
      <c r="BM5" s="17"/>
      <c r="BN5" s="17"/>
      <c r="BO5" s="17"/>
      <c r="BP5" s="17"/>
      <c r="BQ5" s="17"/>
      <c r="BR5" s="17"/>
      <c r="BS5" s="17"/>
      <c r="BT5" s="17"/>
      <c r="BU5" s="22">
        <f>I5-SUM(BC5:BT5)</f>
        <v>442</v>
      </c>
      <c r="BV5" s="25">
        <v>0.800647</v>
      </c>
      <c r="BW5" s="15">
        <f>I5/BV5</f>
        <v>1027.9186707750107</v>
      </c>
      <c r="BX5" s="15">
        <f>IF(K5&lt;&gt;0,K5/$BV5," ")</f>
        <v>92.425251078190513</v>
      </c>
      <c r="BY5" s="15">
        <f>IF(L5&lt;&gt;0,L5/$BV5," ")</f>
        <v>206.08333010677615</v>
      </c>
      <c r="BZ5" s="15">
        <f>IF(AND(BX5&lt;&gt;" ",BY5&lt;&gt;" "),BX5+BY5," ")</f>
        <v>298.50858118496666</v>
      </c>
      <c r="CA5" s="15">
        <f>IF(AND(BX5&lt;&gt;" ",BY5&lt;&gt;" "),BX5-BY5," ")</f>
        <v>-113.65807902858563</v>
      </c>
      <c r="CB5" s="15">
        <f>IF(AND(BX5&lt;&gt;" ",BY5&lt;&gt;" "),BX5/BY5," ")</f>
        <v>0.44848484848484849</v>
      </c>
      <c r="CC5" s="15">
        <f>IF(O5&lt;&gt;0,O5/$BV5," ")</f>
        <v>57.453534454010317</v>
      </c>
      <c r="CD5" s="15">
        <f>IF(P5&lt;&gt;0,P5/$BV5," ")</f>
        <v>141.13585637615577</v>
      </c>
      <c r="CE5" s="15">
        <f>IF(AND(CC5&lt;&gt;" ",CD5&lt;&gt;" "),CC5+CD5," ")</f>
        <v>198.58939083016608</v>
      </c>
      <c r="CF5" s="15">
        <f>IF(AND(CC5&lt;&gt;" ",CD5&lt;&gt;" "),CC5-CD5," ")</f>
        <v>-83.682321922145462</v>
      </c>
      <c r="CG5" s="15">
        <f>IF(AND(CC5&lt;&gt;" ",CD5&lt;&gt;" "),CC5/CD5," ")</f>
        <v>0.40707964601769914</v>
      </c>
      <c r="CH5" s="15">
        <f>IF(S5&lt;&gt;0,S5/$BV5," ")</f>
        <v>51.208585056835283</v>
      </c>
      <c r="CI5" s="15">
        <f>IF(T5&lt;&gt;0,T5/$BV5," ")</f>
        <v>73.69040288666541</v>
      </c>
      <c r="CJ5" s="15">
        <f>IF(AND(CH5&lt;&gt;" ",CI5&lt;&gt;" "),CH5+CI5," ")</f>
        <v>124.89898794350069</v>
      </c>
      <c r="CK5" s="15">
        <f>IF(AND(CH5&lt;&gt;" ",CI5&lt;&gt;" "),CH5-CI5," ")</f>
        <v>-22.481817829830128</v>
      </c>
      <c r="CL5" s="15">
        <f>IF(AND(CH5&lt;&gt;" ",CI5&lt;&gt;" "),CH5/CI5," ")</f>
        <v>0.69491525423728806</v>
      </c>
      <c r="CM5" s="15" t="str">
        <f>IF(W5&lt;&gt;0,W5/$BV5," ")</f>
        <v xml:space="preserve"> </v>
      </c>
      <c r="CN5" s="15" t="str">
        <f>IF(X5&lt;&gt;0,X5/$BV5," ")</f>
        <v xml:space="preserve"> </v>
      </c>
      <c r="CO5" s="15" t="str">
        <f>IF(AND(CM5&lt;&gt;" ",CN5&lt;&gt;" "),CM5+CN5," ")</f>
        <v xml:space="preserve"> </v>
      </c>
      <c r="CP5" s="15" t="str">
        <f>IF(AND(CM5&lt;&gt;" ",CN5&lt;&gt;" "),CM5-CN5," ")</f>
        <v xml:space="preserve"> </v>
      </c>
      <c r="CQ5" s="15" t="str">
        <f>IF(AND(CM5&lt;&gt;" ",CN5&lt;&gt;" "),CM5/CN5," ")</f>
        <v xml:space="preserve"> </v>
      </c>
      <c r="CR5" s="15" t="str">
        <f>IF(AA5&lt;&gt;0,AA5/$BV5," ")</f>
        <v xml:space="preserve"> </v>
      </c>
      <c r="CS5" s="15" t="str">
        <f>IF(AB5&lt;&gt;0,AB5/$BV5," ")</f>
        <v xml:space="preserve"> </v>
      </c>
      <c r="CT5" s="15" t="str">
        <f>IF(AND(CR5&lt;&gt;" ",CS5&lt;&gt;" "),CR5+CS5," ")</f>
        <v xml:space="preserve"> </v>
      </c>
      <c r="CU5" s="15" t="str">
        <f>IF(AND(CR5&lt;&gt;" ",CS5&lt;&gt;" "),CR5-CS5," ")</f>
        <v xml:space="preserve"> </v>
      </c>
      <c r="CV5" s="15" t="str">
        <f>IF(AND(CR5&lt;&gt;" ",CS5&lt;&gt;" "),CR5/CS5," ")</f>
        <v xml:space="preserve"> </v>
      </c>
      <c r="CW5" s="15">
        <f>IF(AE5&lt;&gt;0,AE5/$BV5," ")</f>
        <v>57.453534454010317</v>
      </c>
      <c r="CX5" s="15">
        <f>IF(AF5&lt;&gt;0,AF5/$BV5," ")</f>
        <v>17.485858312090098</v>
      </c>
      <c r="CY5" s="15">
        <f>IF(AND(CW5&lt;&gt;" ",CX5&lt;&gt;" "),CW5+CX5," ")</f>
        <v>74.939392766100411</v>
      </c>
      <c r="CZ5" s="15">
        <f>IF(AND(CW5&lt;&gt;" ",CX5&lt;&gt;" "),CW5-CX5," ")</f>
        <v>39.967676141920222</v>
      </c>
      <c r="DA5" s="15">
        <f>IF(AND(CW5&lt;&gt;" ",CX5&lt;&gt;" "),CW5/CX5," ")</f>
        <v>3.2857142857142856</v>
      </c>
      <c r="DB5" s="15" t="str">
        <f>IF(AI5&lt;&gt;0,AI5/$BV5," ")</f>
        <v xml:space="preserve"> </v>
      </c>
      <c r="DC5" s="15" t="str">
        <f>IF(AJ5&lt;&gt;0,AJ5/$BV5," ")</f>
        <v xml:space="preserve"> </v>
      </c>
      <c r="DD5" s="15" t="str">
        <f>IF(AND(DB5&lt;&gt;" ",DC5&lt;&gt;" "),DB5+DC5," ")</f>
        <v xml:space="preserve"> </v>
      </c>
      <c r="DE5" s="15" t="str">
        <f>IF(AND(DB5&lt;&gt;" ",DC5&lt;&gt;" "),DB5-DC5," ")</f>
        <v xml:space="preserve"> </v>
      </c>
      <c r="DF5" s="15" t="str">
        <f>IF(AND(DB5&lt;&gt;" ",DC5&lt;&gt;" "),DB5/DC5," ")</f>
        <v xml:space="preserve"> </v>
      </c>
      <c r="DG5" s="15" t="str">
        <f>IF(AM5&lt;&gt;0,AM5/$BV5," ")</f>
        <v xml:space="preserve"> </v>
      </c>
      <c r="DH5" s="15" t="str">
        <f>IF(AN5&lt;&gt;0,AN5/$BV5," ")</f>
        <v xml:space="preserve"> </v>
      </c>
      <c r="DI5" s="15" t="str">
        <f>IF(AND(DG5&lt;&gt;" ",DH5&lt;&gt;" "),DG5+DH5," ")</f>
        <v xml:space="preserve"> </v>
      </c>
      <c r="DJ5" s="15" t="str">
        <f>IF(AND(DG5&lt;&gt;" ",DH5&lt;&gt;" "),DG5-DH5," ")</f>
        <v xml:space="preserve"> </v>
      </c>
      <c r="DK5" s="15" t="str">
        <f>IF(AND(DG5&lt;&gt;" ",DH5&lt;&gt;" "),DG5/DH5," ")</f>
        <v xml:space="preserve"> </v>
      </c>
      <c r="DL5" s="15">
        <f>IF(AQ5&lt;&gt;0,AQ5/$BV5," ")</f>
        <v>63.698483851185351</v>
      </c>
      <c r="DM5" s="15">
        <f>IF(AR5&lt;&gt;0,AR5/$BV5," ")</f>
        <v>34.971716624180196</v>
      </c>
      <c r="DN5" s="15">
        <f>IF(AND(DL5&lt;&gt;" ",DM5&lt;&gt;" "),DL5+DM5," ")</f>
        <v>98.670200475365547</v>
      </c>
      <c r="DO5" s="15">
        <f>IF(AND(DL5&lt;&gt;" ",DM5&lt;&gt;" "),DL5-DM5," ")</f>
        <v>28.726767227005155</v>
      </c>
      <c r="DP5" s="15">
        <f>IF(AND(DL5&lt;&gt;" ",DM5&lt;&gt;" "),DL5/DM5," ")</f>
        <v>1.8214285714285712</v>
      </c>
      <c r="DQ5" s="15" t="str">
        <f>IF(AU5&lt;&gt;0,AU5/$BV5," ")</f>
        <v xml:space="preserve"> </v>
      </c>
      <c r="DR5" s="15" t="str">
        <f>IF(AV5&lt;&gt;0,AV5/$BV5," ")</f>
        <v xml:space="preserve"> </v>
      </c>
      <c r="DS5" s="15" t="str">
        <f>IF(AND(DQ5&lt;&gt;" ",DR5&lt;&gt;" "),DQ5+DR5," ")</f>
        <v xml:space="preserve"> </v>
      </c>
      <c r="DT5" s="15" t="str">
        <f>IF(AND(DQ5&lt;&gt;" ",DR5&lt;&gt;" "),DQ5-DR5," ")</f>
        <v xml:space="preserve"> </v>
      </c>
      <c r="DU5" s="15" t="str">
        <f>IF(AND(DQ5&lt;&gt;" ",DR5&lt;&gt;" "),DQ5/DR5," ")</f>
        <v xml:space="preserve"> </v>
      </c>
      <c r="DV5" s="15" t="str">
        <f>IF(AY5&lt;&gt;0,AY5/$BV5," ")</f>
        <v xml:space="preserve"> </v>
      </c>
      <c r="DW5" s="15" t="str">
        <f>IF(AZ5&lt;&gt;0,AZ5/$BV5," ")</f>
        <v xml:space="preserve"> </v>
      </c>
      <c r="DX5" s="15" t="str">
        <f>IF(AND(DV5&lt;&gt;" ",DW5&lt;&gt;" "),DV5+DW5," ")</f>
        <v xml:space="preserve"> </v>
      </c>
      <c r="DY5" s="15" t="str">
        <f>IF(AND(DV5&lt;&gt;" ",DW5&lt;&gt;" "),DV5-DW5," ")</f>
        <v xml:space="preserve"> </v>
      </c>
      <c r="DZ5" s="15" t="str">
        <f>IF(AND(DV5&lt;&gt;" ",DW5&lt;&gt;" "),DV5/DW5," ")</f>
        <v xml:space="preserve"> </v>
      </c>
      <c r="EA5" s="27">
        <f>BW5-BZ5-CE5-CJ5-CY5-DN5</f>
        <v>232.31211757491127</v>
      </c>
      <c r="EB5" s="5">
        <f>IF(BC5&lt;&gt;0,BC5/20.116842," ")</f>
        <v>5.8160222166083528</v>
      </c>
      <c r="EC5" s="5">
        <f>IF(BD5&lt;&gt;0,BD5/4.434878," ")</f>
        <v>9.0194138373141257</v>
      </c>
      <c r="ED5" s="5">
        <f>IF(BE5&lt;&gt;0,BE5/4.106054," ")</f>
        <v>19.483426179977172</v>
      </c>
      <c r="EE5" s="5">
        <f>IF(BF5&lt;&gt;0,BF5/2.72879," ")</f>
        <v>8.4286441976113959</v>
      </c>
      <c r="EF5" s="5">
        <f>IF(BG5&lt;&gt;0,BG5/1.936126," ")</f>
        <v>8.2639249718251815</v>
      </c>
      <c r="EG5" s="5">
        <f>IF(BH5&lt;&gt;0,BH5/1.75143," ")</f>
        <v>14.274050347430386</v>
      </c>
      <c r="EH5" s="5">
        <f>IF(BI5&lt;&gt;0,BI5/1.332131," ")</f>
        <v>21.018953841626686</v>
      </c>
      <c r="EI5" s="5">
        <f>IF(BJ5&lt;&gt;0,BJ5/0.72715," ")</f>
        <v>27.504641408237642</v>
      </c>
      <c r="EJ5" s="5">
        <f>IF(BK5&lt;&gt;0,BK5/0.852533," ")</f>
        <v>19.940577080300706</v>
      </c>
      <c r="EK5" s="5">
        <f>IF(BL5&lt;&gt;0,BL5/0.823128," ")</f>
        <v>18.22316820713182</v>
      </c>
      <c r="EL5" s="5" t="str">
        <f>IF(BM5&lt;&gt;0,BM5/0.936826," ")</f>
        <v xml:space="preserve"> </v>
      </c>
      <c r="EM5" s="5" t="str">
        <f>IF(BN5&lt;&gt;0,BN5/1.097025," ")</f>
        <v xml:space="preserve"> </v>
      </c>
      <c r="EN5" s="5" t="str">
        <f>IF(BO5&lt;&gt;0,BO5/1.609504," ")</f>
        <v xml:space="preserve"> </v>
      </c>
      <c r="EO5" s="5" t="str">
        <f>IF(BP5&lt;&gt;0,BP5/0.932369," ")</f>
        <v xml:space="preserve"> </v>
      </c>
      <c r="EP5" s="5" t="str">
        <f>IF(BQ5&lt;&gt;0,BQ5/0.161337," ")</f>
        <v xml:space="preserve"> </v>
      </c>
      <c r="EQ5" s="5" t="str">
        <f>IF(BR5&lt;&gt;0,BR5/1.040443," ")</f>
        <v xml:space="preserve"> </v>
      </c>
      <c r="ER5" s="5" t="str">
        <f>IF(BS5&lt;&gt;0,BS5/0.811671," ")</f>
        <v xml:space="preserve"> </v>
      </c>
      <c r="ES5" s="5" t="str">
        <f>IF(BT5&lt;&gt;0,BT5/0.20343," ")</f>
        <v xml:space="preserve"> </v>
      </c>
    </row>
    <row r="6" spans="1:149">
      <c r="A6" t="s">
        <v>240</v>
      </c>
      <c r="B6" s="17">
        <f t="shared" ref="B6:B8" si="0">(C6*1000000)/D6</f>
        <v>368294.63570856687</v>
      </c>
      <c r="C6" s="17">
        <v>460</v>
      </c>
      <c r="D6" s="19">
        <v>1249</v>
      </c>
      <c r="E6" s="19">
        <v>28</v>
      </c>
      <c r="F6" s="19">
        <f t="shared" ref="F6:F8" si="1">C6*(G6/100)</f>
        <v>179.4</v>
      </c>
      <c r="G6" s="19">
        <v>39</v>
      </c>
      <c r="H6" s="19">
        <f t="shared" ref="H6:H8" si="2">C6/(E6/100)</f>
        <v>1642.8571428571427</v>
      </c>
      <c r="I6" s="19">
        <v>232</v>
      </c>
      <c r="J6" s="39">
        <f t="shared" ref="J6:J69" si="3">I6/H6*100</f>
        <v>14.121739130434785</v>
      </c>
      <c r="K6" s="17"/>
      <c r="L6" s="17"/>
      <c r="M6" s="17" t="str">
        <f t="shared" ref="M6:M69" si="4">IF((K6+L6)&lt;&gt;0,K6+L6," ")</f>
        <v xml:space="preserve"> </v>
      </c>
      <c r="N6" s="17" t="str">
        <f t="shared" ref="N6:N69" si="5">IF((K6+L6)&lt;&gt;0,K6-L6," ")</f>
        <v xml:space="preserve"> </v>
      </c>
      <c r="O6" s="17">
        <v>4</v>
      </c>
      <c r="P6" s="17">
        <v>53</v>
      </c>
      <c r="Q6" s="17">
        <f t="shared" ref="Q6:Q9" si="6">IF((O6+P6)&lt;&gt;0,O6+P6," ")</f>
        <v>57</v>
      </c>
      <c r="R6" s="17">
        <f t="shared" ref="R6:R9" si="7">IF((O6+P6)&lt;&gt;0,O6-P6," ")</f>
        <v>-49</v>
      </c>
      <c r="S6" s="17">
        <v>5</v>
      </c>
      <c r="T6" s="17">
        <v>25</v>
      </c>
      <c r="U6" s="17">
        <f t="shared" ref="U6:U9" si="8">IF((S6+T6)&lt;&gt;0,S6+T6," ")</f>
        <v>30</v>
      </c>
      <c r="V6" s="17">
        <f t="shared" ref="V6:V9" si="9">IF((S6+T6)&lt;&gt;0,S6-T6," ")</f>
        <v>-20</v>
      </c>
      <c r="W6" s="17">
        <v>20</v>
      </c>
      <c r="X6" s="17">
        <v>25</v>
      </c>
      <c r="Y6" s="17">
        <f t="shared" ref="Y6:Y9" si="10">IF((W6+X6)&lt;&gt;0,W6+X6," ")</f>
        <v>45</v>
      </c>
      <c r="Z6" s="17">
        <f t="shared" ref="Z6:Z9" si="11">IF((W6+X6)&lt;&gt;0,W6-X6," ")</f>
        <v>-5</v>
      </c>
      <c r="AA6" s="17">
        <v>1</v>
      </c>
      <c r="AB6" s="17">
        <v>31</v>
      </c>
      <c r="AC6" s="17">
        <f t="shared" ref="AC6:AC9" si="12">IF((AA6+AB6)&lt;&gt;0,AA6+AB6," ")</f>
        <v>32</v>
      </c>
      <c r="AD6" s="17">
        <f t="shared" ref="AD6:AD9" si="13">IF((AA6+AB6)&lt;&gt;0,AA6-AB6," ")</f>
        <v>-30</v>
      </c>
      <c r="AE6" s="17"/>
      <c r="AF6" s="17"/>
      <c r="AG6" s="17" t="str">
        <f t="shared" ref="AG6:AG9" si="14">IF((AE6+AF6)&lt;&gt;0,AE6+AF6," ")</f>
        <v xml:space="preserve"> </v>
      </c>
      <c r="AH6" s="17" t="str">
        <f t="shared" ref="AH6:AH9" si="15">IF((AE6+AF6)&lt;&gt;0,AE6-AF6," ")</f>
        <v xml:space="preserve"> </v>
      </c>
      <c r="AI6" s="17"/>
      <c r="AJ6" s="17"/>
      <c r="AK6" s="17" t="str">
        <f t="shared" ref="AK6:AK9" si="16">IF((AI6+AJ6)&lt;&gt;0,AI6+AJ6," ")</f>
        <v xml:space="preserve"> </v>
      </c>
      <c r="AL6" s="17" t="str">
        <f t="shared" ref="AL6:AL9" si="17">IF((AI6+AJ6)&lt;&gt;0,AI6-AJ6," ")</f>
        <v xml:space="preserve"> </v>
      </c>
      <c r="AM6" s="17">
        <v>3</v>
      </c>
      <c r="AN6" s="17">
        <v>20</v>
      </c>
      <c r="AO6" s="17">
        <f t="shared" ref="AO6:AO9" si="18">IF((AM6+AN6)&lt;&gt;0,AM6+AN6," ")</f>
        <v>23</v>
      </c>
      <c r="AP6" s="17">
        <f t="shared" ref="AP6:AP9" si="19">IF((AM6+AN6)&lt;&gt;0,AM6-AN6," ")</f>
        <v>-17</v>
      </c>
      <c r="AQ6" s="17"/>
      <c r="AR6" s="17"/>
      <c r="AS6" s="17" t="str">
        <f t="shared" ref="AS6:AS9" si="20">IF((AQ6+AR6)&lt;&gt;0,AQ6+AR6," ")</f>
        <v xml:space="preserve"> </v>
      </c>
      <c r="AT6" s="17" t="str">
        <f t="shared" ref="AT6:AT9" si="21">IF((AQ6+AR6)&lt;&gt;0,AQ6-AR6," ")</f>
        <v xml:space="preserve"> </v>
      </c>
      <c r="AU6" s="17"/>
      <c r="AV6" s="17"/>
      <c r="AW6" s="17" t="str">
        <f t="shared" ref="AW6:AW9" si="22">IF((AU6+AV6)&lt;&gt;0,AU6+AV6," ")</f>
        <v xml:space="preserve"> </v>
      </c>
      <c r="AX6" s="17" t="str">
        <f t="shared" ref="AX6:AX9" si="23">IF((AU6+AV6)&lt;&gt;0,AU6-AV6," ")</f>
        <v xml:space="preserve"> </v>
      </c>
      <c r="AY6" s="17"/>
      <c r="AZ6" s="17"/>
      <c r="BA6" s="17" t="str">
        <f t="shared" ref="BA6:BA9" si="24">IF((AY6+AZ6)&lt;&gt;0,AY6+AZ6," ")</f>
        <v xml:space="preserve"> </v>
      </c>
      <c r="BB6" s="22" t="str">
        <f t="shared" ref="BB6:BB9" si="25">IF((AY6+AZ6)&lt;&gt;0,AY6-AZ6," ")</f>
        <v xml:space="preserve"> </v>
      </c>
      <c r="BC6" s="17">
        <v>35</v>
      </c>
      <c r="BD6" s="17">
        <v>14</v>
      </c>
      <c r="BE6" s="17">
        <v>25</v>
      </c>
      <c r="BF6" s="17">
        <v>9</v>
      </c>
      <c r="BG6" s="17">
        <v>7</v>
      </c>
      <c r="BH6" s="17">
        <v>9</v>
      </c>
      <c r="BI6" s="17">
        <v>11</v>
      </c>
      <c r="BJ6" s="17">
        <v>6</v>
      </c>
      <c r="BK6" s="17">
        <v>6</v>
      </c>
      <c r="BL6" s="17">
        <v>6</v>
      </c>
      <c r="BM6" s="17"/>
      <c r="BN6" s="17"/>
      <c r="BO6" s="17"/>
      <c r="BP6" s="17"/>
      <c r="BQ6" s="17"/>
      <c r="BR6" s="17"/>
      <c r="BS6" s="17"/>
      <c r="BT6" s="17"/>
      <c r="BU6" s="22">
        <f t="shared" ref="BU6:BU8" si="26">I6-SUM(BC6:BT6)</f>
        <v>104</v>
      </c>
      <c r="BV6" s="25">
        <v>0.77476900000000004</v>
      </c>
      <c r="BW6" s="15">
        <f>I6/BV6</f>
        <v>299.44409236817683</v>
      </c>
      <c r="BX6" s="15" t="str">
        <f t="shared" ref="BX6:BX8" si="27">IF(K6&lt;&gt;0,K6/$BV6," ")</f>
        <v xml:space="preserve"> </v>
      </c>
      <c r="BY6" s="15" t="str">
        <f t="shared" ref="BY6:BY8" si="28">IF(L6&lt;&gt;0,L6/$BV6," ")</f>
        <v xml:space="preserve"> </v>
      </c>
      <c r="BZ6" s="15" t="str">
        <f t="shared" ref="BZ6:BZ8" si="29">IF(AND(BX6&lt;&gt;" ",BY6&lt;&gt;" "),BX6+BY6," ")</f>
        <v xml:space="preserve"> </v>
      </c>
      <c r="CA6" s="15" t="str">
        <f t="shared" ref="CA6:CA8" si="30">IF(AND(BX6&lt;&gt;" ",BY6&lt;&gt;" "),BX6-BY6," ")</f>
        <v xml:space="preserve"> </v>
      </c>
      <c r="CB6" s="15" t="str">
        <f t="shared" ref="CB6:CB8" si="31">IF(AND(BX6&lt;&gt;" ",BY6&lt;&gt;" "),BX6/BY6," ")</f>
        <v xml:space="preserve"> </v>
      </c>
      <c r="CC6" s="15">
        <f t="shared" ref="CC6:CC8" si="32">IF(O6&lt;&gt;0,O6/$BV6," ")</f>
        <v>5.1628291787616689</v>
      </c>
      <c r="CD6" s="15">
        <f t="shared" ref="CD6:CD8" si="33">IF(P6&lt;&gt;0,P6/$BV6," ")</f>
        <v>68.407486618592117</v>
      </c>
      <c r="CE6" s="15">
        <f t="shared" ref="CE6:CE8" si="34">IF(AND(CC6&lt;&gt;" ",CD6&lt;&gt;" "),CC6+CD6," ")</f>
        <v>73.570315797353786</v>
      </c>
      <c r="CF6" s="15">
        <f t="shared" ref="CF6:CF8" si="35">IF(AND(CC6&lt;&gt;" ",CD6&lt;&gt;" "),CC6-CD6," ")</f>
        <v>-63.244657439830448</v>
      </c>
      <c r="CG6" s="15">
        <f t="shared" ref="CG6:CG8" si="36">IF(AND(CC6&lt;&gt;" ",CD6&lt;&gt;" "),CC6/CD6," ")</f>
        <v>7.5471698113207544E-2</v>
      </c>
      <c r="CH6" s="15">
        <f t="shared" ref="CH6:CH8" si="37">IF(S6&lt;&gt;0,S6/$BV6," ")</f>
        <v>6.453536473452087</v>
      </c>
      <c r="CI6" s="15">
        <f t="shared" ref="CI6:CI8" si="38">IF(T6&lt;&gt;0,T6/$BV6," ")</f>
        <v>32.267682367260434</v>
      </c>
      <c r="CJ6" s="15">
        <f t="shared" ref="CJ6:CJ8" si="39">IF(AND(CH6&lt;&gt;" ",CI6&lt;&gt;" "),CH6+CI6," ")</f>
        <v>38.721218840712524</v>
      </c>
      <c r="CK6" s="15">
        <f t="shared" ref="CK6:CK8" si="40">IF(AND(CH6&lt;&gt;" ",CI6&lt;&gt;" "),CH6-CI6," ")</f>
        <v>-25.814145893808348</v>
      </c>
      <c r="CL6" s="15">
        <f t="shared" ref="CL6:CL8" si="41">IF(AND(CH6&lt;&gt;" ",CI6&lt;&gt;" "),CH6/CI6," ")</f>
        <v>0.2</v>
      </c>
      <c r="CM6" s="15">
        <f t="shared" ref="CM6:CM8" si="42">IF(W6&lt;&gt;0,W6/$BV6," ")</f>
        <v>25.814145893808348</v>
      </c>
      <c r="CN6" s="15">
        <f t="shared" ref="CN6:CN8" si="43">IF(X6&lt;&gt;0,X6/$BV6," ")</f>
        <v>32.267682367260434</v>
      </c>
      <c r="CO6" s="15">
        <f t="shared" ref="CO6:CO8" si="44">IF(AND(CM6&lt;&gt;" ",CN6&lt;&gt;" "),CM6+CN6," ")</f>
        <v>58.081828261068779</v>
      </c>
      <c r="CP6" s="15">
        <f t="shared" ref="CP6:CP8" si="45">IF(AND(CM6&lt;&gt;" ",CN6&lt;&gt;" "),CM6-CN6," ")</f>
        <v>-6.4535364734520861</v>
      </c>
      <c r="CQ6" s="15">
        <f t="shared" ref="CQ6:CQ8" si="46">IF(AND(CM6&lt;&gt;" ",CN6&lt;&gt;" "),CM6/CN6," ")</f>
        <v>0.8</v>
      </c>
      <c r="CR6" s="15">
        <f t="shared" ref="CR6:CR8" si="47">IF(AA6&lt;&gt;0,AA6/$BV6," ")</f>
        <v>1.2907072946904172</v>
      </c>
      <c r="CS6" s="15">
        <f t="shared" ref="CS6:CS8" si="48">IF(AB6&lt;&gt;0,AB6/$BV6," ")</f>
        <v>40.011926135402938</v>
      </c>
      <c r="CT6" s="15">
        <f t="shared" ref="CT6:CT8" si="49">IF(AND(CR6&lt;&gt;" ",CS6&lt;&gt;" "),CR6+CS6," ")</f>
        <v>41.302633430093351</v>
      </c>
      <c r="CU6" s="15">
        <f t="shared" ref="CU6:CU8" si="50">IF(AND(CR6&lt;&gt;" ",CS6&lt;&gt;" "),CR6-CS6," ")</f>
        <v>-38.721218840712524</v>
      </c>
      <c r="CV6" s="15">
        <f t="shared" ref="CV6:CV8" si="51">IF(AND(CR6&lt;&gt;" ",CS6&lt;&gt;" "),CR6/CS6," ")</f>
        <v>3.2258064516129031E-2</v>
      </c>
      <c r="CW6" s="15" t="str">
        <f t="shared" ref="CW6:CW8" si="52">IF(AE6&lt;&gt;0,AE6/$BV6," ")</f>
        <v xml:space="preserve"> </v>
      </c>
      <c r="CX6" s="15" t="str">
        <f t="shared" ref="CX6:CX8" si="53">IF(AF6&lt;&gt;0,AF6/$BV6," ")</f>
        <v xml:space="preserve"> </v>
      </c>
      <c r="CY6" s="15" t="str">
        <f t="shared" ref="CY6:CY8" si="54">IF(AND(CW6&lt;&gt;" ",CX6&lt;&gt;" "),CW6+CX6," ")</f>
        <v xml:space="preserve"> </v>
      </c>
      <c r="CZ6" s="15" t="str">
        <f t="shared" ref="CZ6:CZ8" si="55">IF(AND(CW6&lt;&gt;" ",CX6&lt;&gt;" "),CW6-CX6," ")</f>
        <v xml:space="preserve"> </v>
      </c>
      <c r="DA6" s="15" t="str">
        <f t="shared" ref="DA6:DA8" si="56">IF(AND(CW6&lt;&gt;" ",CX6&lt;&gt;" "),CW6/CX6," ")</f>
        <v xml:space="preserve"> </v>
      </c>
      <c r="DB6" s="15" t="str">
        <f t="shared" ref="DB6:DB8" si="57">IF(AI6&lt;&gt;0,AI6/$BV6," ")</f>
        <v xml:space="preserve"> </v>
      </c>
      <c r="DC6" s="15" t="str">
        <f t="shared" ref="DC6:DC8" si="58">IF(AJ6&lt;&gt;0,AJ6/$BV6," ")</f>
        <v xml:space="preserve"> </v>
      </c>
      <c r="DD6" s="15" t="str">
        <f t="shared" ref="DD6:DD8" si="59">IF(AND(DB6&lt;&gt;" ",DC6&lt;&gt;" "),DB6+DC6," ")</f>
        <v xml:space="preserve"> </v>
      </c>
      <c r="DE6" s="15" t="str">
        <f t="shared" ref="DE6:DE8" si="60">IF(AND(DB6&lt;&gt;" ",DC6&lt;&gt;" "),DB6-DC6," ")</f>
        <v xml:space="preserve"> </v>
      </c>
      <c r="DF6" s="15" t="str">
        <f t="shared" ref="DF6:DF8" si="61">IF(AND(DB6&lt;&gt;" ",DC6&lt;&gt;" "),DB6/DC6," ")</f>
        <v xml:space="preserve"> </v>
      </c>
      <c r="DG6" s="15">
        <f t="shared" ref="DG6:DG8" si="62">IF(AM6&lt;&gt;0,AM6/$BV6," ")</f>
        <v>3.8721218840712521</v>
      </c>
      <c r="DH6" s="15">
        <f t="shared" ref="DH6:DH8" si="63">IF(AN6&lt;&gt;0,AN6/$BV6," ")</f>
        <v>25.814145893808348</v>
      </c>
      <c r="DI6" s="15">
        <f t="shared" ref="DI6:DI8" si="64">IF(AND(DG6&lt;&gt;" ",DH6&lt;&gt;" "),DG6+DH6," ")</f>
        <v>29.6862677778796</v>
      </c>
      <c r="DJ6" s="15">
        <f t="shared" ref="DJ6:DJ8" si="65">IF(AND(DG6&lt;&gt;" ",DH6&lt;&gt;" "),DG6-DH6," ")</f>
        <v>-21.942024009737096</v>
      </c>
      <c r="DK6" s="15">
        <f t="shared" ref="DK6:DK8" si="66">IF(AND(DG6&lt;&gt;" ",DH6&lt;&gt;" "),DG6/DH6," ")</f>
        <v>0.15</v>
      </c>
      <c r="DL6" s="15" t="str">
        <f t="shared" ref="DL6:DL8" si="67">IF(AQ6&lt;&gt;0,AQ6/$BV6," ")</f>
        <v xml:space="preserve"> </v>
      </c>
      <c r="DM6" s="15" t="str">
        <f t="shared" ref="DM6:DM8" si="68">IF(AR6&lt;&gt;0,AR6/$BV6," ")</f>
        <v xml:space="preserve"> </v>
      </c>
      <c r="DN6" s="15" t="str">
        <f t="shared" ref="DN6:DN8" si="69">IF(AND(DL6&lt;&gt;" ",DM6&lt;&gt;" "),DL6+DM6," ")</f>
        <v xml:space="preserve"> </v>
      </c>
      <c r="DO6" s="15" t="str">
        <f t="shared" ref="DO6:DO8" si="70">IF(AND(DL6&lt;&gt;" ",DM6&lt;&gt;" "),DL6-DM6," ")</f>
        <v xml:space="preserve"> </v>
      </c>
      <c r="DP6" s="15" t="str">
        <f t="shared" ref="DP6:DP8" si="71">IF(AND(DL6&lt;&gt;" ",DM6&lt;&gt;" "),DL6/DM6," ")</f>
        <v xml:space="preserve"> </v>
      </c>
      <c r="DQ6" s="15" t="str">
        <f t="shared" ref="DQ6:DQ8" si="72">IF(AU6&lt;&gt;0,AU6/$BV6," ")</f>
        <v xml:space="preserve"> </v>
      </c>
      <c r="DR6" s="15" t="str">
        <f t="shared" ref="DR6:DR8" si="73">IF(AV6&lt;&gt;0,AV6/$BV6," ")</f>
        <v xml:space="preserve"> </v>
      </c>
      <c r="DS6" s="15" t="str">
        <f t="shared" ref="DS6:DS8" si="74">IF(AND(DQ6&lt;&gt;" ",DR6&lt;&gt;" "),DQ6+DR6," ")</f>
        <v xml:space="preserve"> </v>
      </c>
      <c r="DT6" s="15" t="str">
        <f t="shared" ref="DT6:DT8" si="75">IF(AND(DQ6&lt;&gt;" ",DR6&lt;&gt;" "),DQ6-DR6," ")</f>
        <v xml:space="preserve"> </v>
      </c>
      <c r="DU6" s="15" t="str">
        <f t="shared" ref="DU6:DU8" si="76">IF(AND(DQ6&lt;&gt;" ",DR6&lt;&gt;" "),DQ6/DR6," ")</f>
        <v xml:space="preserve"> </v>
      </c>
      <c r="DV6" s="15" t="str">
        <f t="shared" ref="DV6:DV8" si="77">IF(AY6&lt;&gt;0,AY6/$BV6," ")</f>
        <v xml:space="preserve"> </v>
      </c>
      <c r="DW6" s="15" t="str">
        <f t="shared" ref="DW6:DW8" si="78">IF(AZ6&lt;&gt;0,AZ6/$BV6," ")</f>
        <v xml:space="preserve"> </v>
      </c>
      <c r="DX6" s="15" t="str">
        <f t="shared" ref="DX6:DX8" si="79">IF(AND(DV6&lt;&gt;" ",DW6&lt;&gt;" "),DV6+DW6," ")</f>
        <v xml:space="preserve"> </v>
      </c>
      <c r="DY6" s="15" t="str">
        <f t="shared" ref="DY6:DY8" si="80">IF(AND(DV6&lt;&gt;" ",DW6&lt;&gt;" "),DV6-DW6," ")</f>
        <v xml:space="preserve"> </v>
      </c>
      <c r="DZ6" s="15" t="str">
        <f t="shared" ref="DZ6:DZ8" si="81">IF(AND(DV6&lt;&gt;" ",DW6&lt;&gt;" "),DV6/DW6," ")</f>
        <v xml:space="preserve"> </v>
      </c>
      <c r="EA6" s="27">
        <f>BW6-CE6-CJ6-CO6-CT6-DI6</f>
        <v>58.081828261068786</v>
      </c>
      <c r="EB6" s="5">
        <f t="shared" ref="EB6:EB69" si="82">IF(BC6&lt;&gt;0,BC6/20.116842," ")</f>
        <v>1.7398357058230116</v>
      </c>
      <c r="EC6" s="5">
        <f t="shared" ref="EC6:EC69" si="83">IF(BD6&lt;&gt;0,BD6/4.434878," ")</f>
        <v>3.1567948430599442</v>
      </c>
      <c r="ED6" s="5">
        <f t="shared" ref="ED6:ED69" si="84">IF(BE6&lt;&gt;0,BE6/4.106054," ")</f>
        <v>6.0885706812428664</v>
      </c>
      <c r="EE6" s="5">
        <f t="shared" ref="EE6:EE69" si="85">IF(BF6&lt;&gt;0,BF6/2.72879," ")</f>
        <v>3.2981651208044589</v>
      </c>
      <c r="EF6" s="5">
        <f t="shared" ref="EF6:EF69" si="86">IF(BG6&lt;&gt;0,BG6/1.936126," ")</f>
        <v>3.6154671751735168</v>
      </c>
      <c r="EG6" s="5">
        <f t="shared" ref="EG6:EG69" si="87">IF(BH6&lt;&gt;0,BH6/1.75143," ")</f>
        <v>5.1386581250749384</v>
      </c>
      <c r="EH6" s="5">
        <f t="shared" ref="EH6:EH69" si="88">IF(BI6&lt;&gt;0,BI6/1.332131," ")</f>
        <v>8.2574461520676277</v>
      </c>
      <c r="EI6" s="5">
        <f t="shared" ref="EI6:EI69" si="89">IF(BJ6&lt;&gt;0,BJ6/0.72715," ")</f>
        <v>8.2513924224712927</v>
      </c>
      <c r="EJ6" s="5">
        <f t="shared" ref="EJ6:EJ69" si="90">IF(BK6&lt;&gt;0,BK6/0.852533," ")</f>
        <v>7.0378507342237784</v>
      </c>
      <c r="EK6" s="5">
        <f t="shared" ref="EK6:EK69" si="91">IF(BL6&lt;&gt;0,BL6/0.823128," ")</f>
        <v>7.2892672828527276</v>
      </c>
      <c r="EL6" s="5" t="str">
        <f t="shared" ref="EL6:EL69" si="92">IF(BM6&lt;&gt;0,BM6/0.936826," ")</f>
        <v xml:space="preserve"> </v>
      </c>
      <c r="EM6" s="5" t="str">
        <f t="shared" ref="EM6:EM69" si="93">IF(BN6&lt;&gt;0,BN6/1.097025," ")</f>
        <v xml:space="preserve"> </v>
      </c>
      <c r="EN6" s="5" t="str">
        <f t="shared" ref="EN6:EN69" si="94">IF(BO6&lt;&gt;0,BO6/1.609504," ")</f>
        <v xml:space="preserve"> </v>
      </c>
      <c r="EO6" s="5" t="str">
        <f t="shared" ref="EO6:EO69" si="95">IF(BP6&lt;&gt;0,BP6/0.932369," ")</f>
        <v xml:space="preserve"> </v>
      </c>
      <c r="EP6" s="5" t="str">
        <f t="shared" ref="EP6:EP69" si="96">IF(BQ6&lt;&gt;0,BQ6/0.161337," ")</f>
        <v xml:space="preserve"> </v>
      </c>
      <c r="EQ6" s="5" t="str">
        <f t="shared" ref="EQ6:EQ69" si="97">IF(BR6&lt;&gt;0,BR6/1.040443," ")</f>
        <v xml:space="preserve"> </v>
      </c>
      <c r="ER6" s="5" t="str">
        <f t="shared" ref="ER6:ER69" si="98">IF(BS6&lt;&gt;0,BS6/0.811671," ")</f>
        <v xml:space="preserve"> </v>
      </c>
      <c r="ES6" s="5" t="str">
        <f t="shared" ref="ES6:ES69" si="99">IF(BT6&lt;&gt;0,BT6/0.20343," ")</f>
        <v xml:space="preserve"> </v>
      </c>
    </row>
    <row r="7" spans="1:149">
      <c r="A7" t="s">
        <v>208</v>
      </c>
      <c r="B7" s="17">
        <f t="shared" si="0"/>
        <v>3218350.2426113808</v>
      </c>
      <c r="C7" s="17">
        <v>7296</v>
      </c>
      <c r="D7" s="19">
        <v>2267</v>
      </c>
      <c r="E7" s="19">
        <v>27</v>
      </c>
      <c r="F7" s="19">
        <f t="shared" si="1"/>
        <v>5180.16</v>
      </c>
      <c r="G7" s="19">
        <v>71</v>
      </c>
      <c r="H7" s="19">
        <f t="shared" si="2"/>
        <v>27022.222222222219</v>
      </c>
      <c r="I7" s="19">
        <v>4320</v>
      </c>
      <c r="J7" s="39">
        <f t="shared" si="3"/>
        <v>15.986842105263161</v>
      </c>
      <c r="K7" s="17">
        <v>2</v>
      </c>
      <c r="L7" s="17">
        <v>167</v>
      </c>
      <c r="M7" s="17">
        <f t="shared" si="4"/>
        <v>169</v>
      </c>
      <c r="N7" s="17">
        <f t="shared" si="5"/>
        <v>-165</v>
      </c>
      <c r="O7" s="17">
        <v>744</v>
      </c>
      <c r="P7" s="17">
        <v>903</v>
      </c>
      <c r="Q7" s="17">
        <f t="shared" si="6"/>
        <v>1647</v>
      </c>
      <c r="R7" s="17">
        <f t="shared" si="7"/>
        <v>-159</v>
      </c>
      <c r="S7" s="17">
        <v>536</v>
      </c>
      <c r="T7" s="17">
        <v>851</v>
      </c>
      <c r="U7" s="17">
        <f t="shared" si="8"/>
        <v>1387</v>
      </c>
      <c r="V7" s="17">
        <f t="shared" si="9"/>
        <v>-315</v>
      </c>
      <c r="W7" s="17"/>
      <c r="X7" s="17"/>
      <c r="Y7" s="17" t="str">
        <f t="shared" si="10"/>
        <v xml:space="preserve"> </v>
      </c>
      <c r="Z7" s="17" t="str">
        <f t="shared" si="11"/>
        <v xml:space="preserve"> </v>
      </c>
      <c r="AA7" s="17">
        <v>14</v>
      </c>
      <c r="AB7" s="17">
        <v>257</v>
      </c>
      <c r="AC7" s="17">
        <f t="shared" si="12"/>
        <v>271</v>
      </c>
      <c r="AD7" s="17">
        <f t="shared" si="13"/>
        <v>-243</v>
      </c>
      <c r="AE7" s="17"/>
      <c r="AF7" s="17"/>
      <c r="AG7" s="17" t="str">
        <f t="shared" si="14"/>
        <v xml:space="preserve"> </v>
      </c>
      <c r="AH7" s="17" t="str">
        <f t="shared" si="15"/>
        <v xml:space="preserve"> </v>
      </c>
      <c r="AI7" s="17">
        <v>99</v>
      </c>
      <c r="AJ7" s="17">
        <v>177</v>
      </c>
      <c r="AK7" s="17">
        <f t="shared" si="16"/>
        <v>276</v>
      </c>
      <c r="AL7" s="17">
        <f t="shared" si="17"/>
        <v>-78</v>
      </c>
      <c r="AM7" s="17"/>
      <c r="AN7" s="17"/>
      <c r="AO7" s="17" t="str">
        <f t="shared" si="18"/>
        <v xml:space="preserve"> </v>
      </c>
      <c r="AP7" s="17" t="str">
        <f t="shared" si="19"/>
        <v xml:space="preserve"> </v>
      </c>
      <c r="AQ7" s="17"/>
      <c r="AR7" s="17"/>
      <c r="AS7" s="17" t="str">
        <f t="shared" si="20"/>
        <v xml:space="preserve"> </v>
      </c>
      <c r="AT7" s="17" t="str">
        <f t="shared" si="21"/>
        <v xml:space="preserve"> </v>
      </c>
      <c r="AU7" s="17"/>
      <c r="AV7" s="17"/>
      <c r="AW7" s="17" t="str">
        <f t="shared" si="22"/>
        <v xml:space="preserve"> </v>
      </c>
      <c r="AX7" s="17" t="str">
        <f t="shared" si="23"/>
        <v xml:space="preserve"> </v>
      </c>
      <c r="AY7" s="17"/>
      <c r="AZ7" s="17"/>
      <c r="BA7" s="17" t="str">
        <f t="shared" si="24"/>
        <v xml:space="preserve"> </v>
      </c>
      <c r="BB7" s="22" t="str">
        <f t="shared" si="25"/>
        <v xml:space="preserve"> </v>
      </c>
      <c r="BC7" s="17">
        <v>635</v>
      </c>
      <c r="BD7" s="17">
        <v>267</v>
      </c>
      <c r="BE7" s="17">
        <v>565</v>
      </c>
      <c r="BF7" s="17">
        <v>135</v>
      </c>
      <c r="BG7" s="17">
        <v>89</v>
      </c>
      <c r="BH7" s="17">
        <v>205</v>
      </c>
      <c r="BI7" s="17">
        <v>224</v>
      </c>
      <c r="BJ7" s="17">
        <v>160</v>
      </c>
      <c r="BK7" s="17">
        <v>128</v>
      </c>
      <c r="BL7" s="17">
        <v>97</v>
      </c>
      <c r="BM7" s="17"/>
      <c r="BN7" s="17"/>
      <c r="BO7" s="17"/>
      <c r="BP7" s="17"/>
      <c r="BQ7" s="17"/>
      <c r="BR7" s="17"/>
      <c r="BS7" s="17"/>
      <c r="BT7" s="17"/>
      <c r="BU7" s="22">
        <f t="shared" si="26"/>
        <v>1815</v>
      </c>
      <c r="BV7" s="25">
        <v>3.095313</v>
      </c>
      <c r="BW7" s="15">
        <f>I7/BV7</f>
        <v>1395.658532755815</v>
      </c>
      <c r="BX7" s="15">
        <f t="shared" si="27"/>
        <v>0.64613820960917356</v>
      </c>
      <c r="BY7" s="15">
        <f t="shared" si="28"/>
        <v>53.952540502365999</v>
      </c>
      <c r="BZ7" s="15">
        <f t="shared" si="29"/>
        <v>54.598678711975175</v>
      </c>
      <c r="CA7" s="15">
        <f t="shared" si="30"/>
        <v>-53.306402292756822</v>
      </c>
      <c r="CB7" s="15">
        <f t="shared" si="31"/>
        <v>1.1976047904191616E-2</v>
      </c>
      <c r="CC7" s="15">
        <f t="shared" si="32"/>
        <v>240.3634139746126</v>
      </c>
      <c r="CD7" s="15">
        <f t="shared" si="33"/>
        <v>291.73140163854191</v>
      </c>
      <c r="CE7" s="15">
        <f t="shared" si="34"/>
        <v>532.09481561315454</v>
      </c>
      <c r="CF7" s="15">
        <f t="shared" si="35"/>
        <v>-51.367987663929313</v>
      </c>
      <c r="CG7" s="15">
        <f t="shared" si="36"/>
        <v>0.82392026578073085</v>
      </c>
      <c r="CH7" s="15">
        <f t="shared" si="37"/>
        <v>173.16504017525853</v>
      </c>
      <c r="CI7" s="15">
        <f t="shared" si="38"/>
        <v>274.93180818870337</v>
      </c>
      <c r="CJ7" s="15">
        <f t="shared" si="39"/>
        <v>448.0968483639619</v>
      </c>
      <c r="CK7" s="15">
        <f t="shared" si="40"/>
        <v>-101.76676801344485</v>
      </c>
      <c r="CL7" s="15">
        <f t="shared" si="41"/>
        <v>0.62984723854289071</v>
      </c>
      <c r="CM7" s="15" t="str">
        <f t="shared" si="42"/>
        <v xml:space="preserve"> </v>
      </c>
      <c r="CN7" s="15" t="str">
        <f t="shared" si="43"/>
        <v xml:space="preserve"> </v>
      </c>
      <c r="CO7" s="15" t="str">
        <f t="shared" si="44"/>
        <v xml:space="preserve"> </v>
      </c>
      <c r="CP7" s="15" t="str">
        <f t="shared" si="45"/>
        <v xml:space="preserve"> </v>
      </c>
      <c r="CQ7" s="15" t="str">
        <f t="shared" si="46"/>
        <v xml:space="preserve"> </v>
      </c>
      <c r="CR7" s="15">
        <f t="shared" si="47"/>
        <v>4.5229674672642153</v>
      </c>
      <c r="CS7" s="15">
        <f t="shared" si="48"/>
        <v>83.028759934778805</v>
      </c>
      <c r="CT7" s="15">
        <f t="shared" si="49"/>
        <v>87.551727402043014</v>
      </c>
      <c r="CU7" s="15">
        <f t="shared" si="50"/>
        <v>-78.505792467514596</v>
      </c>
      <c r="CV7" s="15">
        <f t="shared" si="51"/>
        <v>5.4474708171206226E-2</v>
      </c>
      <c r="CW7" s="15" t="str">
        <f t="shared" si="52"/>
        <v xml:space="preserve"> </v>
      </c>
      <c r="CX7" s="15" t="str">
        <f t="shared" si="53"/>
        <v xml:space="preserve"> </v>
      </c>
      <c r="CY7" s="15" t="str">
        <f t="shared" si="54"/>
        <v xml:space="preserve"> </v>
      </c>
      <c r="CZ7" s="15" t="str">
        <f t="shared" si="55"/>
        <v xml:space="preserve"> </v>
      </c>
      <c r="DA7" s="15" t="str">
        <f t="shared" si="56"/>
        <v xml:space="preserve"> </v>
      </c>
      <c r="DB7" s="15">
        <f t="shared" si="57"/>
        <v>31.983841375654094</v>
      </c>
      <c r="DC7" s="15">
        <f t="shared" si="58"/>
        <v>57.183231550411868</v>
      </c>
      <c r="DD7" s="15">
        <f t="shared" si="59"/>
        <v>89.16707292606597</v>
      </c>
      <c r="DE7" s="15">
        <f t="shared" si="60"/>
        <v>-25.199390174757774</v>
      </c>
      <c r="DF7" s="15">
        <f t="shared" si="61"/>
        <v>0.55932203389830504</v>
      </c>
      <c r="DG7" s="15" t="str">
        <f t="shared" si="62"/>
        <v xml:space="preserve"> </v>
      </c>
      <c r="DH7" s="15" t="str">
        <f t="shared" si="63"/>
        <v xml:space="preserve"> </v>
      </c>
      <c r="DI7" s="15" t="str">
        <f t="shared" si="64"/>
        <v xml:space="preserve"> </v>
      </c>
      <c r="DJ7" s="15" t="str">
        <f t="shared" si="65"/>
        <v xml:space="preserve"> </v>
      </c>
      <c r="DK7" s="15" t="str">
        <f t="shared" si="66"/>
        <v xml:space="preserve"> </v>
      </c>
      <c r="DL7" s="15" t="str">
        <f t="shared" si="67"/>
        <v xml:space="preserve"> </v>
      </c>
      <c r="DM7" s="15" t="str">
        <f t="shared" si="68"/>
        <v xml:space="preserve"> </v>
      </c>
      <c r="DN7" s="15" t="str">
        <f t="shared" si="69"/>
        <v xml:space="preserve"> </v>
      </c>
      <c r="DO7" s="15" t="str">
        <f t="shared" si="70"/>
        <v xml:space="preserve"> </v>
      </c>
      <c r="DP7" s="15" t="str">
        <f t="shared" si="71"/>
        <v xml:space="preserve"> </v>
      </c>
      <c r="DQ7" s="15" t="str">
        <f t="shared" si="72"/>
        <v xml:space="preserve"> </v>
      </c>
      <c r="DR7" s="15" t="str">
        <f t="shared" si="73"/>
        <v xml:space="preserve"> </v>
      </c>
      <c r="DS7" s="15" t="str">
        <f t="shared" si="74"/>
        <v xml:space="preserve"> </v>
      </c>
      <c r="DT7" s="15" t="str">
        <f t="shared" si="75"/>
        <v xml:space="preserve"> </v>
      </c>
      <c r="DU7" s="15" t="str">
        <f t="shared" si="76"/>
        <v xml:space="preserve"> </v>
      </c>
      <c r="DV7" s="15" t="str">
        <f t="shared" si="77"/>
        <v xml:space="preserve"> </v>
      </c>
      <c r="DW7" s="15" t="str">
        <f t="shared" si="78"/>
        <v xml:space="preserve"> </v>
      </c>
      <c r="DX7" s="15" t="str">
        <f t="shared" si="79"/>
        <v xml:space="preserve"> </v>
      </c>
      <c r="DY7" s="15" t="str">
        <f t="shared" si="80"/>
        <v xml:space="preserve"> </v>
      </c>
      <c r="DZ7" s="15" t="str">
        <f t="shared" si="81"/>
        <v xml:space="preserve"> </v>
      </c>
      <c r="EA7" s="27">
        <f>BW7-BZ7-CE7-CJ7-CT7-DD7</f>
        <v>184.14938973861436</v>
      </c>
      <c r="EB7" s="5">
        <f t="shared" si="82"/>
        <v>31.565590662788924</v>
      </c>
      <c r="EC7" s="5">
        <f t="shared" si="83"/>
        <v>60.204587364071791</v>
      </c>
      <c r="ED7" s="5">
        <f t="shared" si="84"/>
        <v>137.60169739608878</v>
      </c>
      <c r="EE7" s="5">
        <f t="shared" si="85"/>
        <v>49.472476812066887</v>
      </c>
      <c r="EF7" s="5">
        <f t="shared" si="86"/>
        <v>45.968082655777565</v>
      </c>
      <c r="EG7" s="5">
        <f t="shared" si="87"/>
        <v>117.04721284892916</v>
      </c>
      <c r="EH7" s="5">
        <f t="shared" si="88"/>
        <v>168.15163073301349</v>
      </c>
      <c r="EI7" s="5">
        <f t="shared" si="89"/>
        <v>220.03713126590114</v>
      </c>
      <c r="EJ7" s="5">
        <f t="shared" si="90"/>
        <v>150.14081566344061</v>
      </c>
      <c r="EK7" s="5">
        <f t="shared" si="91"/>
        <v>117.8431544061191</v>
      </c>
      <c r="EL7" s="5" t="str">
        <f t="shared" si="92"/>
        <v xml:space="preserve"> </v>
      </c>
      <c r="EM7" s="5" t="str">
        <f t="shared" si="93"/>
        <v xml:space="preserve"> </v>
      </c>
      <c r="EN7" s="5" t="str">
        <f t="shared" si="94"/>
        <v xml:space="preserve"> </v>
      </c>
      <c r="EO7" s="5" t="str">
        <f t="shared" si="95"/>
        <v xml:space="preserve"> </v>
      </c>
      <c r="EP7" s="5" t="str">
        <f t="shared" si="96"/>
        <v xml:space="preserve"> </v>
      </c>
      <c r="EQ7" s="5" t="str">
        <f t="shared" si="97"/>
        <v xml:space="preserve"> </v>
      </c>
      <c r="ER7" s="5" t="str">
        <f t="shared" si="98"/>
        <v xml:space="preserve"> </v>
      </c>
      <c r="ES7" s="5" t="str">
        <f t="shared" si="99"/>
        <v xml:space="preserve"> </v>
      </c>
    </row>
    <row r="8" spans="1:149">
      <c r="A8" t="s">
        <v>86</v>
      </c>
      <c r="B8" s="17">
        <f t="shared" si="0"/>
        <v>1671309.1922005571</v>
      </c>
      <c r="C8" s="17">
        <v>1200</v>
      </c>
      <c r="D8" s="19">
        <v>718</v>
      </c>
      <c r="E8" s="19">
        <v>28</v>
      </c>
      <c r="F8" s="19">
        <f t="shared" si="1"/>
        <v>600</v>
      </c>
      <c r="G8" s="19">
        <v>50</v>
      </c>
      <c r="H8" s="19">
        <f t="shared" si="2"/>
        <v>4285.7142857142853</v>
      </c>
      <c r="I8" s="19">
        <v>638</v>
      </c>
      <c r="J8" s="39">
        <f t="shared" si="3"/>
        <v>14.886666666666667</v>
      </c>
      <c r="K8" s="17"/>
      <c r="L8" s="17"/>
      <c r="M8" s="17" t="str">
        <f t="shared" si="4"/>
        <v xml:space="preserve"> </v>
      </c>
      <c r="N8" s="17" t="str">
        <f t="shared" si="5"/>
        <v xml:space="preserve"> </v>
      </c>
      <c r="O8" s="17">
        <v>89</v>
      </c>
      <c r="P8" s="17">
        <v>154</v>
      </c>
      <c r="Q8" s="17">
        <f t="shared" si="6"/>
        <v>243</v>
      </c>
      <c r="R8" s="17">
        <f t="shared" si="7"/>
        <v>-65</v>
      </c>
      <c r="S8" s="17">
        <v>34</v>
      </c>
      <c r="T8" s="17">
        <v>76</v>
      </c>
      <c r="U8" s="17">
        <f t="shared" si="8"/>
        <v>110</v>
      </c>
      <c r="V8" s="17">
        <f t="shared" si="9"/>
        <v>-42</v>
      </c>
      <c r="W8" s="17">
        <v>4</v>
      </c>
      <c r="X8" s="17">
        <v>34</v>
      </c>
      <c r="Y8" s="17">
        <f t="shared" si="10"/>
        <v>38</v>
      </c>
      <c r="Z8" s="17">
        <f t="shared" si="11"/>
        <v>-30</v>
      </c>
      <c r="AA8" s="17">
        <v>1</v>
      </c>
      <c r="AB8" s="17">
        <v>61</v>
      </c>
      <c r="AC8" s="17">
        <f t="shared" si="12"/>
        <v>62</v>
      </c>
      <c r="AD8" s="17">
        <f t="shared" si="13"/>
        <v>-60</v>
      </c>
      <c r="AE8" s="17"/>
      <c r="AF8" s="17"/>
      <c r="AG8" s="17" t="str">
        <f t="shared" si="14"/>
        <v xml:space="preserve"> </v>
      </c>
      <c r="AH8" s="17" t="str">
        <f t="shared" si="15"/>
        <v xml:space="preserve"> </v>
      </c>
      <c r="AI8" s="17">
        <v>17</v>
      </c>
      <c r="AJ8" s="17">
        <v>31</v>
      </c>
      <c r="AK8" s="17">
        <f t="shared" si="16"/>
        <v>48</v>
      </c>
      <c r="AL8" s="17">
        <f t="shared" si="17"/>
        <v>-14</v>
      </c>
      <c r="AM8" s="17"/>
      <c r="AN8" s="17"/>
      <c r="AO8" s="17" t="str">
        <f t="shared" si="18"/>
        <v xml:space="preserve"> </v>
      </c>
      <c r="AP8" s="17" t="str">
        <f t="shared" si="19"/>
        <v xml:space="preserve"> </v>
      </c>
      <c r="AQ8" s="17"/>
      <c r="AR8" s="17"/>
      <c r="AS8" s="17" t="str">
        <f t="shared" si="20"/>
        <v xml:space="preserve"> </v>
      </c>
      <c r="AT8" s="17" t="str">
        <f t="shared" si="21"/>
        <v xml:space="preserve"> </v>
      </c>
      <c r="AU8" s="17"/>
      <c r="AV8" s="17"/>
      <c r="AW8" s="17" t="str">
        <f t="shared" si="22"/>
        <v xml:space="preserve"> </v>
      </c>
      <c r="AX8" s="17" t="str">
        <f t="shared" si="23"/>
        <v xml:space="preserve"> </v>
      </c>
      <c r="AY8" s="17"/>
      <c r="AZ8" s="17"/>
      <c r="BA8" s="17" t="str">
        <f t="shared" si="24"/>
        <v xml:space="preserve"> </v>
      </c>
      <c r="BB8" s="22" t="str">
        <f t="shared" si="25"/>
        <v xml:space="preserve"> </v>
      </c>
      <c r="BC8" s="17">
        <v>94</v>
      </c>
      <c r="BD8" s="17">
        <v>41</v>
      </c>
      <c r="BE8" s="17">
        <v>75</v>
      </c>
      <c r="BF8" s="17">
        <v>22</v>
      </c>
      <c r="BG8" s="17">
        <v>15</v>
      </c>
      <c r="BH8" s="17">
        <v>31</v>
      </c>
      <c r="BI8" s="17">
        <v>34</v>
      </c>
      <c r="BJ8" s="17">
        <v>21</v>
      </c>
      <c r="BK8" s="17">
        <v>20</v>
      </c>
      <c r="BL8" s="17">
        <v>15</v>
      </c>
      <c r="BM8" s="17"/>
      <c r="BN8" s="17"/>
      <c r="BO8" s="17"/>
      <c r="BP8" s="17"/>
      <c r="BQ8" s="17"/>
      <c r="BR8" s="17"/>
      <c r="BS8" s="17"/>
      <c r="BT8" s="17"/>
      <c r="BU8" s="22">
        <f t="shared" si="26"/>
        <v>270</v>
      </c>
      <c r="BV8" s="25">
        <v>0.980263</v>
      </c>
      <c r="BW8" s="15">
        <f>I8/BV8</f>
        <v>650.84574241810617</v>
      </c>
      <c r="BX8" s="15" t="str">
        <f t="shared" si="27"/>
        <v xml:space="preserve"> </v>
      </c>
      <c r="BY8" s="15" t="str">
        <f t="shared" si="28"/>
        <v xml:space="preserve"> </v>
      </c>
      <c r="BZ8" s="15" t="str">
        <f t="shared" si="29"/>
        <v xml:space="preserve"> </v>
      </c>
      <c r="CA8" s="15" t="str">
        <f t="shared" si="30"/>
        <v xml:space="preserve"> </v>
      </c>
      <c r="CB8" s="15" t="str">
        <f t="shared" si="31"/>
        <v xml:space="preserve"> </v>
      </c>
      <c r="CC8" s="15">
        <f t="shared" si="32"/>
        <v>90.791960932933307</v>
      </c>
      <c r="CD8" s="15">
        <f t="shared" si="33"/>
        <v>157.10069644574978</v>
      </c>
      <c r="CE8" s="15">
        <f t="shared" si="34"/>
        <v>247.89265737868308</v>
      </c>
      <c r="CF8" s="15">
        <f t="shared" si="35"/>
        <v>-66.308735512816469</v>
      </c>
      <c r="CG8" s="15">
        <f t="shared" si="36"/>
        <v>0.57792207792207784</v>
      </c>
      <c r="CH8" s="15">
        <f t="shared" si="37"/>
        <v>34.684569345165535</v>
      </c>
      <c r="CI8" s="15">
        <f t="shared" si="38"/>
        <v>77.530213830370016</v>
      </c>
      <c r="CJ8" s="15">
        <f t="shared" si="39"/>
        <v>112.21478317553556</v>
      </c>
      <c r="CK8" s="15">
        <f t="shared" si="40"/>
        <v>-42.845644485204481</v>
      </c>
      <c r="CL8" s="15">
        <f t="shared" si="41"/>
        <v>0.44736842105263158</v>
      </c>
      <c r="CM8" s="15">
        <f t="shared" si="42"/>
        <v>4.0805375700194748</v>
      </c>
      <c r="CN8" s="15">
        <f t="shared" si="43"/>
        <v>34.684569345165535</v>
      </c>
      <c r="CO8" s="15">
        <f t="shared" si="44"/>
        <v>38.765106915185008</v>
      </c>
      <c r="CP8" s="15">
        <f t="shared" si="45"/>
        <v>-30.604031775146062</v>
      </c>
      <c r="CQ8" s="15">
        <f t="shared" si="46"/>
        <v>0.11764705882352941</v>
      </c>
      <c r="CR8" s="15">
        <f t="shared" si="47"/>
        <v>1.0201343925048687</v>
      </c>
      <c r="CS8" s="15">
        <f t="shared" si="48"/>
        <v>62.228197942796982</v>
      </c>
      <c r="CT8" s="15">
        <f t="shared" si="49"/>
        <v>63.248332335301853</v>
      </c>
      <c r="CU8" s="15">
        <f t="shared" si="50"/>
        <v>-61.20806355029211</v>
      </c>
      <c r="CV8" s="15">
        <f t="shared" si="51"/>
        <v>1.6393442622950821E-2</v>
      </c>
      <c r="CW8" s="15" t="str">
        <f t="shared" si="52"/>
        <v xml:space="preserve"> </v>
      </c>
      <c r="CX8" s="15" t="str">
        <f t="shared" si="53"/>
        <v xml:space="preserve"> </v>
      </c>
      <c r="CY8" s="15" t="str">
        <f t="shared" si="54"/>
        <v xml:space="preserve"> </v>
      </c>
      <c r="CZ8" s="15" t="str">
        <f t="shared" si="55"/>
        <v xml:space="preserve"> </v>
      </c>
      <c r="DA8" s="15" t="str">
        <f t="shared" si="56"/>
        <v xml:space="preserve"> </v>
      </c>
      <c r="DB8" s="15">
        <f t="shared" si="57"/>
        <v>17.342284672582768</v>
      </c>
      <c r="DC8" s="15">
        <f t="shared" si="58"/>
        <v>31.624166167650927</v>
      </c>
      <c r="DD8" s="15">
        <f t="shared" si="59"/>
        <v>48.966450840233691</v>
      </c>
      <c r="DE8" s="15">
        <f t="shared" si="60"/>
        <v>-14.281881495068159</v>
      </c>
      <c r="DF8" s="15">
        <f t="shared" si="61"/>
        <v>0.54838709677419362</v>
      </c>
      <c r="DG8" s="15" t="str">
        <f t="shared" si="62"/>
        <v xml:space="preserve"> </v>
      </c>
      <c r="DH8" s="15" t="str">
        <f t="shared" si="63"/>
        <v xml:space="preserve"> </v>
      </c>
      <c r="DI8" s="15" t="str">
        <f t="shared" si="64"/>
        <v xml:space="preserve"> </v>
      </c>
      <c r="DJ8" s="15" t="str">
        <f t="shared" si="65"/>
        <v xml:space="preserve"> </v>
      </c>
      <c r="DK8" s="15" t="str">
        <f t="shared" si="66"/>
        <v xml:space="preserve"> </v>
      </c>
      <c r="DL8" s="15" t="str">
        <f t="shared" si="67"/>
        <v xml:space="preserve"> </v>
      </c>
      <c r="DM8" s="15" t="str">
        <f t="shared" si="68"/>
        <v xml:space="preserve"> </v>
      </c>
      <c r="DN8" s="15" t="str">
        <f t="shared" si="69"/>
        <v xml:space="preserve"> </v>
      </c>
      <c r="DO8" s="15" t="str">
        <f t="shared" si="70"/>
        <v xml:space="preserve"> </v>
      </c>
      <c r="DP8" s="15" t="str">
        <f t="shared" si="71"/>
        <v xml:space="preserve"> </v>
      </c>
      <c r="DQ8" s="15" t="str">
        <f t="shared" si="72"/>
        <v xml:space="preserve"> </v>
      </c>
      <c r="DR8" s="15" t="str">
        <f t="shared" si="73"/>
        <v xml:space="preserve"> </v>
      </c>
      <c r="DS8" s="15" t="str">
        <f t="shared" si="74"/>
        <v xml:space="preserve"> </v>
      </c>
      <c r="DT8" s="15" t="str">
        <f t="shared" si="75"/>
        <v xml:space="preserve"> </v>
      </c>
      <c r="DU8" s="15" t="str">
        <f t="shared" si="76"/>
        <v xml:space="preserve"> </v>
      </c>
      <c r="DV8" s="15" t="str">
        <f t="shared" si="77"/>
        <v xml:space="preserve"> </v>
      </c>
      <c r="DW8" s="15" t="str">
        <f t="shared" si="78"/>
        <v xml:space="preserve"> </v>
      </c>
      <c r="DX8" s="15" t="str">
        <f t="shared" si="79"/>
        <v xml:space="preserve"> </v>
      </c>
      <c r="DY8" s="15" t="str">
        <f t="shared" si="80"/>
        <v xml:space="preserve"> </v>
      </c>
      <c r="DZ8" s="15" t="str">
        <f t="shared" si="81"/>
        <v xml:space="preserve"> </v>
      </c>
      <c r="EA8" s="27">
        <f>BW8-CE8-CJ8-CO8-CT8-DD8</f>
        <v>139.75841177316693</v>
      </c>
      <c r="EB8" s="5">
        <f t="shared" si="82"/>
        <v>4.6727016099246592</v>
      </c>
      <c r="EC8" s="5">
        <f t="shared" si="83"/>
        <v>9.2448991832469787</v>
      </c>
      <c r="ED8" s="5">
        <f t="shared" si="84"/>
        <v>18.265712043728602</v>
      </c>
      <c r="EE8" s="5">
        <f t="shared" si="85"/>
        <v>8.0621814064109003</v>
      </c>
      <c r="EF8" s="5">
        <f t="shared" si="86"/>
        <v>7.7474296610861071</v>
      </c>
      <c r="EG8" s="5">
        <f t="shared" si="87"/>
        <v>17.699822430813679</v>
      </c>
      <c r="EH8" s="5">
        <f t="shared" si="88"/>
        <v>25.523015379118121</v>
      </c>
      <c r="EI8" s="5">
        <f t="shared" si="89"/>
        <v>28.879873478649525</v>
      </c>
      <c r="EJ8" s="5">
        <f t="shared" si="90"/>
        <v>23.459502447412593</v>
      </c>
      <c r="EK8" s="5">
        <f t="shared" si="91"/>
        <v>18.22316820713182</v>
      </c>
      <c r="EL8" s="5" t="str">
        <f t="shared" si="92"/>
        <v xml:space="preserve"> </v>
      </c>
      <c r="EM8" s="5" t="str">
        <f t="shared" si="93"/>
        <v xml:space="preserve"> </v>
      </c>
      <c r="EN8" s="5" t="str">
        <f t="shared" si="94"/>
        <v xml:space="preserve"> </v>
      </c>
      <c r="EO8" s="5" t="str">
        <f t="shared" si="95"/>
        <v xml:space="preserve"> </v>
      </c>
      <c r="EP8" s="5" t="str">
        <f t="shared" si="96"/>
        <v xml:space="preserve"> </v>
      </c>
      <c r="EQ8" s="5" t="str">
        <f t="shared" si="97"/>
        <v xml:space="preserve"> </v>
      </c>
      <c r="ER8" s="5" t="str">
        <f t="shared" si="98"/>
        <v xml:space="preserve"> </v>
      </c>
      <c r="ES8" s="5" t="str">
        <f t="shared" si="99"/>
        <v xml:space="preserve"> </v>
      </c>
    </row>
    <row r="9" spans="1:149">
      <c r="A9" t="s">
        <v>296</v>
      </c>
      <c r="B9" s="17">
        <f>SUM(B5:B8)</f>
        <v>7322624.7292031394</v>
      </c>
      <c r="C9" s="17">
        <f>SUM(C5:C8)</f>
        <v>10680</v>
      </c>
      <c r="D9" s="19">
        <f>(C9*1000000)/B9</f>
        <v>1458.4934220932303</v>
      </c>
      <c r="E9" s="19">
        <f>C9/H9*100</f>
        <v>28.743929288519393</v>
      </c>
      <c r="F9" s="19">
        <f>SUM(F5:F8)</f>
        <v>6407.8</v>
      </c>
      <c r="G9" s="19">
        <f>F9/C9*100</f>
        <v>59.99812734082397</v>
      </c>
      <c r="H9" s="19">
        <f>SUM(H5:H8)</f>
        <v>37155.67169957413</v>
      </c>
      <c r="I9" s="19">
        <f>SUM(I5:I8)</f>
        <v>6013</v>
      </c>
      <c r="J9" s="39">
        <f t="shared" si="3"/>
        <v>16.183262810099915</v>
      </c>
      <c r="K9" s="17">
        <f>SUM(K5:K8)</f>
        <v>76</v>
      </c>
      <c r="L9" s="17">
        <f>SUM(L5:L8)</f>
        <v>332</v>
      </c>
      <c r="M9" s="17">
        <f t="shared" si="4"/>
        <v>408</v>
      </c>
      <c r="N9" s="17">
        <f t="shared" si="5"/>
        <v>-256</v>
      </c>
      <c r="O9" s="17">
        <f>SUM(O5:O8)</f>
        <v>883</v>
      </c>
      <c r="P9" s="17">
        <f>SUM(P5:P8)</f>
        <v>1223</v>
      </c>
      <c r="Q9" s="17">
        <f t="shared" si="6"/>
        <v>2106</v>
      </c>
      <c r="R9" s="17">
        <f t="shared" si="7"/>
        <v>-340</v>
      </c>
      <c r="S9" s="17">
        <f>SUM(S5:S8)</f>
        <v>616</v>
      </c>
      <c r="T9" s="17">
        <f>SUM(T5:T8)</f>
        <v>1011</v>
      </c>
      <c r="U9" s="17">
        <f t="shared" si="8"/>
        <v>1627</v>
      </c>
      <c r="V9" s="17">
        <f t="shared" si="9"/>
        <v>-395</v>
      </c>
      <c r="W9" s="17">
        <f>SUM(W5:W8)</f>
        <v>24</v>
      </c>
      <c r="X9" s="17">
        <f>SUM(X5:X8)</f>
        <v>59</v>
      </c>
      <c r="Y9" s="17">
        <f t="shared" si="10"/>
        <v>83</v>
      </c>
      <c r="Z9" s="17">
        <f t="shared" si="11"/>
        <v>-35</v>
      </c>
      <c r="AA9" s="17">
        <f>SUM(AA5:AA8)</f>
        <v>16</v>
      </c>
      <c r="AB9" s="17">
        <f>SUM(AB5:AB8)</f>
        <v>349</v>
      </c>
      <c r="AC9" s="17">
        <f t="shared" si="12"/>
        <v>365</v>
      </c>
      <c r="AD9" s="17">
        <f t="shared" si="13"/>
        <v>-333</v>
      </c>
      <c r="AE9" s="17">
        <f>SUM(AE5:AE8)</f>
        <v>46</v>
      </c>
      <c r="AF9" s="17">
        <f>SUM(AF5:AF8)</f>
        <v>14</v>
      </c>
      <c r="AG9" s="17">
        <f t="shared" si="14"/>
        <v>60</v>
      </c>
      <c r="AH9" s="17">
        <f t="shared" si="15"/>
        <v>32</v>
      </c>
      <c r="AI9" s="17">
        <f>SUM(AI5:AI8)</f>
        <v>116</v>
      </c>
      <c r="AJ9" s="17">
        <f>SUM(AJ5:AJ8)</f>
        <v>208</v>
      </c>
      <c r="AK9" s="17">
        <f t="shared" si="16"/>
        <v>324</v>
      </c>
      <c r="AL9" s="17">
        <f t="shared" si="17"/>
        <v>-92</v>
      </c>
      <c r="AM9" s="17">
        <f>SUM(AM5:AM8)</f>
        <v>3</v>
      </c>
      <c r="AN9" s="17">
        <f>SUM(AN5:AN8)</f>
        <v>20</v>
      </c>
      <c r="AO9" s="17">
        <f t="shared" si="18"/>
        <v>23</v>
      </c>
      <c r="AP9" s="17">
        <f t="shared" si="19"/>
        <v>-17</v>
      </c>
      <c r="AQ9" s="17">
        <f>SUM(AQ5:AQ8)</f>
        <v>51</v>
      </c>
      <c r="AR9" s="17">
        <f>SUM(AR5:AR8)</f>
        <v>28</v>
      </c>
      <c r="AS9" s="17">
        <f t="shared" si="20"/>
        <v>79</v>
      </c>
      <c r="AT9" s="17">
        <f t="shared" si="21"/>
        <v>23</v>
      </c>
      <c r="AU9" s="17">
        <f>SUM(AU5:AU8)</f>
        <v>0</v>
      </c>
      <c r="AV9" s="17">
        <f>SUM(AV5:AV8)</f>
        <v>0</v>
      </c>
      <c r="AW9" s="17" t="str">
        <f t="shared" si="22"/>
        <v xml:space="preserve"> </v>
      </c>
      <c r="AX9" s="17" t="str">
        <f t="shared" si="23"/>
        <v xml:space="preserve"> </v>
      </c>
      <c r="AY9" s="17">
        <f>SUM(AY5:AY8)</f>
        <v>0</v>
      </c>
      <c r="AZ9" s="17">
        <f>SUM(AZ5:AZ8)</f>
        <v>0</v>
      </c>
      <c r="BA9" s="17" t="str">
        <f t="shared" si="24"/>
        <v xml:space="preserve"> </v>
      </c>
      <c r="BB9" s="22" t="str">
        <f t="shared" si="25"/>
        <v xml:space="preserve"> </v>
      </c>
      <c r="BC9" s="17">
        <f>SUM(BC5:BC8)</f>
        <v>881</v>
      </c>
      <c r="BD9" s="17">
        <f>SUM(BD5:BD8)</f>
        <v>362</v>
      </c>
      <c r="BE9" s="17">
        <f t="shared" ref="BE9:BU9" si="100">SUM(BE5:BE8)</f>
        <v>745</v>
      </c>
      <c r="BF9" s="17">
        <f t="shared" si="100"/>
        <v>189</v>
      </c>
      <c r="BG9" s="17">
        <f t="shared" si="100"/>
        <v>127</v>
      </c>
      <c r="BH9" s="17">
        <f t="shared" si="100"/>
        <v>270</v>
      </c>
      <c r="BI9" s="17">
        <f t="shared" si="100"/>
        <v>297</v>
      </c>
      <c r="BJ9" s="17">
        <f t="shared" si="100"/>
        <v>207</v>
      </c>
      <c r="BK9" s="17">
        <f t="shared" si="100"/>
        <v>171</v>
      </c>
      <c r="BL9" s="17">
        <f t="shared" si="100"/>
        <v>133</v>
      </c>
      <c r="BM9" s="17">
        <f t="shared" si="100"/>
        <v>0</v>
      </c>
      <c r="BN9" s="17">
        <f t="shared" si="100"/>
        <v>0</v>
      </c>
      <c r="BO9" s="17">
        <f t="shared" si="100"/>
        <v>0</v>
      </c>
      <c r="BP9" s="17">
        <f t="shared" si="100"/>
        <v>0</v>
      </c>
      <c r="BQ9" s="17">
        <f t="shared" si="100"/>
        <v>0</v>
      </c>
      <c r="BR9" s="17">
        <f t="shared" si="100"/>
        <v>0</v>
      </c>
      <c r="BS9" s="17">
        <f t="shared" si="100"/>
        <v>0</v>
      </c>
      <c r="BT9" s="17">
        <f t="shared" si="100"/>
        <v>0</v>
      </c>
      <c r="BU9" s="22">
        <f t="shared" si="100"/>
        <v>2631</v>
      </c>
      <c r="BV9" s="33">
        <f>SUM(BV5:BV8)</f>
        <v>5.6509919999999996</v>
      </c>
      <c r="BW9" s="15">
        <f>I9/BV9</f>
        <v>1064.0609648713005</v>
      </c>
      <c r="BX9" s="15">
        <f t="shared" ref="BX9" si="101">IF(K9&lt;&gt;0,K9/$BV9," ")</f>
        <v>13.448966128424887</v>
      </c>
      <c r="BY9" s="15">
        <f t="shared" ref="BY9" si="102">IF(L9&lt;&gt;0,L9/$BV9," ")</f>
        <v>58.750746771540292</v>
      </c>
      <c r="BZ9" s="15">
        <f t="shared" ref="BZ9" si="103">IF(AND(BX9&lt;&gt;" ",BY9&lt;&gt;" "),BX9+BY9," ")</f>
        <v>72.199712899965178</v>
      </c>
      <c r="CA9" s="15">
        <f t="shared" ref="CA9" si="104">IF(AND(BX9&lt;&gt;" ",BY9&lt;&gt;" "),BX9-BY9," ")</f>
        <v>-45.301780643115407</v>
      </c>
      <c r="CB9" s="15">
        <f t="shared" ref="CB9" si="105">IF(AND(BX9&lt;&gt;" ",BY9&lt;&gt;" "),BX9/BY9," ")</f>
        <v>0.22891566265060243</v>
      </c>
      <c r="CC9" s="15">
        <f t="shared" ref="CC9" si="106">IF(O9&lt;&gt;0,O9/$BV9," ")</f>
        <v>156.25575120262073</v>
      </c>
      <c r="CD9" s="15">
        <f t="shared" ref="CD9" si="107">IF(P9&lt;&gt;0,P9/$BV9," ")</f>
        <v>216.42217861925837</v>
      </c>
      <c r="CE9" s="15">
        <f t="shared" ref="CE9" si="108">IF(AND(CC9&lt;&gt;" ",CD9&lt;&gt;" "),CC9+CD9," ")</f>
        <v>372.6779298218791</v>
      </c>
      <c r="CF9" s="15">
        <f t="shared" ref="CF9" si="109">IF(AND(CC9&lt;&gt;" ",CD9&lt;&gt;" "),CC9-CD9," ")</f>
        <v>-60.166427416637646</v>
      </c>
      <c r="CG9" s="15">
        <f t="shared" ref="CG9" si="110">IF(AND(CC9&lt;&gt;" ",CD9&lt;&gt;" "),CC9/CD9," ")</f>
        <v>0.72199509403107121</v>
      </c>
      <c r="CH9" s="15">
        <f t="shared" ref="CH9" si="111">IF(S9&lt;&gt;0,S9/$BV9," ")</f>
        <v>109.00740967249645</v>
      </c>
      <c r="CI9" s="15">
        <f t="shared" ref="CI9" si="112">IF(T9&lt;&gt;0,T9/$BV9," ")</f>
        <v>178.90664152417841</v>
      </c>
      <c r="CJ9" s="15">
        <f t="shared" ref="CJ9" si="113">IF(AND(CH9&lt;&gt;" ",CI9&lt;&gt;" "),CH9+CI9," ")</f>
        <v>287.91405119667485</v>
      </c>
      <c r="CK9" s="15">
        <f t="shared" ref="CK9" si="114">IF(AND(CH9&lt;&gt;" ",CI9&lt;&gt;" "),CH9-CI9," ")</f>
        <v>-69.899231851681961</v>
      </c>
      <c r="CL9" s="15">
        <f t="shared" ref="CL9" si="115">IF(AND(CH9&lt;&gt;" ",CI9&lt;&gt;" "),CH9/CI9," ")</f>
        <v>0.60929772502472801</v>
      </c>
      <c r="CM9" s="15">
        <f t="shared" ref="CM9" si="116">IF(W9&lt;&gt;0,W9/$BV9," ")</f>
        <v>4.247041935292069</v>
      </c>
      <c r="CN9" s="15">
        <f t="shared" ref="CN9" si="117">IF(X9&lt;&gt;0,X9/$BV9," ")</f>
        <v>10.440644757593004</v>
      </c>
      <c r="CO9" s="15">
        <f t="shared" ref="CO9" si="118">IF(AND(CM9&lt;&gt;" ",CN9&lt;&gt;" "),CM9+CN9," ")</f>
        <v>14.687686692885073</v>
      </c>
      <c r="CP9" s="15">
        <f t="shared" ref="CP9" si="119">IF(AND(CM9&lt;&gt;" ",CN9&lt;&gt;" "),CM9-CN9," ")</f>
        <v>-6.1936028223009352</v>
      </c>
      <c r="CQ9" s="15">
        <f t="shared" ref="CQ9" si="120">IF(AND(CM9&lt;&gt;" ",CN9&lt;&gt;" "),CM9/CN9," ")</f>
        <v>0.40677966101694912</v>
      </c>
      <c r="CR9" s="15">
        <f t="shared" ref="CR9" si="121">IF(AA9&lt;&gt;0,AA9/$BV9," ")</f>
        <v>2.8313612901947129</v>
      </c>
      <c r="CS9" s="15">
        <f t="shared" ref="CS9" si="122">IF(AB9&lt;&gt;0,AB9/$BV9," ")</f>
        <v>61.759068142372179</v>
      </c>
      <c r="CT9" s="15">
        <f t="shared" ref="CT9" si="123">IF(AND(CR9&lt;&gt;" ",CS9&lt;&gt;" "),CR9+CS9," ")</f>
        <v>64.590429432566893</v>
      </c>
      <c r="CU9" s="15">
        <f t="shared" ref="CU9" si="124">IF(AND(CR9&lt;&gt;" ",CS9&lt;&gt;" "),CR9-CS9," ")</f>
        <v>-58.927706852177465</v>
      </c>
      <c r="CV9" s="15">
        <f t="shared" ref="CV9" si="125">IF(AND(CR9&lt;&gt;" ",CS9&lt;&gt;" "),CR9/CS9," ")</f>
        <v>4.5845272206303724E-2</v>
      </c>
      <c r="CW9" s="15">
        <f t="shared" ref="CW9" si="126">IF(AE9&lt;&gt;0,AE9/$BV9," ")</f>
        <v>8.1401637093097996</v>
      </c>
      <c r="CX9" s="15">
        <f t="shared" ref="CX9" si="127">IF(AF9&lt;&gt;0,AF9/$BV9," ")</f>
        <v>2.4774411289203737</v>
      </c>
      <c r="CY9" s="15">
        <f t="shared" ref="CY9" si="128">IF(AND(CW9&lt;&gt;" ",CX9&lt;&gt;" "),CW9+CX9," ")</f>
        <v>10.617604838230173</v>
      </c>
      <c r="CZ9" s="15">
        <f t="shared" ref="CZ9" si="129">IF(AND(CW9&lt;&gt;" ",CX9&lt;&gt;" "),CW9-CX9," ")</f>
        <v>5.6627225803894259</v>
      </c>
      <c r="DA9" s="15">
        <f t="shared" ref="DA9" si="130">IF(AND(CW9&lt;&gt;" ",CX9&lt;&gt;" "),CW9/CX9," ")</f>
        <v>3.285714285714286</v>
      </c>
      <c r="DB9" s="15">
        <f t="shared" ref="DB9" si="131">IF(AI9&lt;&gt;0,AI9/$BV9," ")</f>
        <v>20.52736935391167</v>
      </c>
      <c r="DC9" s="15">
        <f t="shared" ref="DC9" si="132">IF(AJ9&lt;&gt;0,AJ9/$BV9," ")</f>
        <v>36.807696772531266</v>
      </c>
      <c r="DD9" s="15">
        <f t="shared" ref="DD9" si="133">IF(AND(DB9&lt;&gt;" ",DC9&lt;&gt;" "),DB9+DC9," ")</f>
        <v>57.335066126442939</v>
      </c>
      <c r="DE9" s="15">
        <f t="shared" ref="DE9" si="134">IF(AND(DB9&lt;&gt;" ",DC9&lt;&gt;" "),DB9-DC9," ")</f>
        <v>-16.280327418619596</v>
      </c>
      <c r="DF9" s="15">
        <f t="shared" ref="DF9" si="135">IF(AND(DB9&lt;&gt;" ",DC9&lt;&gt;" "),DB9/DC9," ")</f>
        <v>0.55769230769230771</v>
      </c>
      <c r="DG9" s="15">
        <f t="shared" ref="DG9" si="136">IF(AM9&lt;&gt;0,AM9/$BV9," ")</f>
        <v>0.53088024191150862</v>
      </c>
      <c r="DH9" s="15">
        <f t="shared" ref="DH9" si="137">IF(AN9&lt;&gt;0,AN9/$BV9," ")</f>
        <v>3.539201612743391</v>
      </c>
      <c r="DI9" s="15">
        <f t="shared" ref="DI9" si="138">IF(AND(DG9&lt;&gt;" ",DH9&lt;&gt;" "),DG9+DH9," ")</f>
        <v>4.0700818546548998</v>
      </c>
      <c r="DJ9" s="15">
        <f t="shared" ref="DJ9" si="139">IF(AND(DG9&lt;&gt;" ",DH9&lt;&gt;" "),DG9-DH9," ")</f>
        <v>-3.0083213708318821</v>
      </c>
      <c r="DK9" s="15">
        <f t="shared" ref="DK9" si="140">IF(AND(DG9&lt;&gt;" ",DH9&lt;&gt;" "),DG9/DH9," ")</f>
        <v>0.15</v>
      </c>
      <c r="DL9" s="15">
        <f t="shared" ref="DL9" si="141">IF(AQ9&lt;&gt;0,AQ9/$BV9," ")</f>
        <v>9.0249641124956472</v>
      </c>
      <c r="DM9" s="15">
        <f t="shared" ref="DM9" si="142">IF(AR9&lt;&gt;0,AR9/$BV9," ")</f>
        <v>4.9548822578407474</v>
      </c>
      <c r="DN9" s="15">
        <f t="shared" ref="DN9" si="143">IF(AND(DL9&lt;&gt;" ",DM9&lt;&gt;" "),DL9+DM9," ")</f>
        <v>13.979846370336395</v>
      </c>
      <c r="DO9" s="15">
        <f t="shared" ref="DO9" si="144">IF(AND(DL9&lt;&gt;" ",DM9&lt;&gt;" "),DL9-DM9," ")</f>
        <v>4.0700818546548998</v>
      </c>
      <c r="DP9" s="15">
        <f t="shared" ref="DP9" si="145">IF(AND(DL9&lt;&gt;" ",DM9&lt;&gt;" "),DL9/DM9," ")</f>
        <v>1.8214285714285714</v>
      </c>
      <c r="DQ9" s="15" t="str">
        <f t="shared" ref="DQ9" si="146">IF(AU9&lt;&gt;0,AU9/$BV9," ")</f>
        <v xml:space="preserve"> </v>
      </c>
      <c r="DR9" s="15" t="str">
        <f t="shared" ref="DR9" si="147">IF(AV9&lt;&gt;0,AV9/$BV9," ")</f>
        <v xml:space="preserve"> </v>
      </c>
      <c r="DS9" s="15" t="str">
        <f t="shared" ref="DS9" si="148">IF(AND(DQ9&lt;&gt;" ",DR9&lt;&gt;" "),DQ9+DR9," ")</f>
        <v xml:space="preserve"> </v>
      </c>
      <c r="DT9" s="15" t="str">
        <f t="shared" ref="DT9" si="149">IF(AND(DQ9&lt;&gt;" ",DR9&lt;&gt;" "),DQ9-DR9," ")</f>
        <v xml:space="preserve"> </v>
      </c>
      <c r="DU9" s="15" t="str">
        <f t="shared" ref="DU9" si="150">IF(AND(DQ9&lt;&gt;" ",DR9&lt;&gt;" "),DQ9/DR9," ")</f>
        <v xml:space="preserve"> </v>
      </c>
      <c r="DV9" s="15" t="str">
        <f t="shared" ref="DV9" si="151">IF(AY9&lt;&gt;0,AY9/$BV9," ")</f>
        <v xml:space="preserve"> </v>
      </c>
      <c r="DW9" s="15" t="str">
        <f t="shared" ref="DW9" si="152">IF(AZ9&lt;&gt;0,AZ9/$BV9," ")</f>
        <v xml:space="preserve"> </v>
      </c>
      <c r="DX9" s="15" t="str">
        <f t="shared" ref="DX9" si="153">IF(AND(DV9&lt;&gt;" ",DW9&lt;&gt;" "),DV9+DW9," ")</f>
        <v xml:space="preserve"> </v>
      </c>
      <c r="DY9" s="15" t="str">
        <f t="shared" ref="DY9" si="154">IF(AND(DV9&lt;&gt;" ",DW9&lt;&gt;" "),DV9-DW9," ")</f>
        <v xml:space="preserve"> </v>
      </c>
      <c r="DZ9" s="15" t="str">
        <f t="shared" ref="DZ9" si="155">IF(AND(DV9&lt;&gt;" ",DW9&lt;&gt;" "),DV9/DW9," ")</f>
        <v xml:space="preserve"> </v>
      </c>
      <c r="EA9" s="27">
        <f>BW9-BZ9-CE9-CJ9-CO9-CT9-CY9-DD9-DI9-DN9</f>
        <v>165.98855563766503</v>
      </c>
      <c r="EB9" s="5">
        <f t="shared" si="82"/>
        <v>43.794150195144944</v>
      </c>
      <c r="EC9" s="5">
        <f t="shared" si="83"/>
        <v>81.625695227692844</v>
      </c>
      <c r="ED9" s="5">
        <f t="shared" si="84"/>
        <v>181.43940630103742</v>
      </c>
      <c r="EE9" s="5">
        <f t="shared" si="85"/>
        <v>69.261467536893633</v>
      </c>
      <c r="EF9" s="5">
        <f t="shared" si="86"/>
        <v>65.594904463862377</v>
      </c>
      <c r="EG9" s="5">
        <f t="shared" si="87"/>
        <v>154.15974375224815</v>
      </c>
      <c r="EH9" s="5">
        <f t="shared" si="88"/>
        <v>222.95104610582592</v>
      </c>
      <c r="EI9" s="5">
        <f t="shared" si="89"/>
        <v>284.67303857525957</v>
      </c>
      <c r="EJ9" s="5">
        <f t="shared" si="90"/>
        <v>200.57874592537766</v>
      </c>
      <c r="EK9" s="5">
        <f t="shared" si="91"/>
        <v>161.57875810323546</v>
      </c>
      <c r="EL9" s="5" t="str">
        <f t="shared" si="92"/>
        <v xml:space="preserve"> </v>
      </c>
      <c r="EM9" s="5" t="str">
        <f t="shared" si="93"/>
        <v xml:space="preserve"> </v>
      </c>
      <c r="EN9" s="5" t="str">
        <f t="shared" si="94"/>
        <v xml:space="preserve"> </v>
      </c>
      <c r="EO9" s="5" t="str">
        <f t="shared" si="95"/>
        <v xml:space="preserve"> </v>
      </c>
      <c r="EP9" s="5" t="str">
        <f t="shared" si="96"/>
        <v xml:space="preserve"> </v>
      </c>
      <c r="EQ9" s="5" t="str">
        <f t="shared" si="97"/>
        <v xml:space="preserve"> </v>
      </c>
      <c r="ER9" s="5" t="str">
        <f t="shared" si="98"/>
        <v xml:space="preserve"> </v>
      </c>
      <c r="ES9" s="5" t="str">
        <f t="shared" si="99"/>
        <v xml:space="preserve"> </v>
      </c>
    </row>
    <row r="10" spans="1:149">
      <c r="A10" s="8" t="s">
        <v>301</v>
      </c>
      <c r="B10" s="8"/>
      <c r="C10" s="17"/>
      <c r="D10" s="19"/>
      <c r="E10" s="19"/>
      <c r="F10" s="19"/>
      <c r="G10" s="19"/>
      <c r="H10" s="19"/>
      <c r="I10" s="19"/>
      <c r="J10" s="39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22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22"/>
      <c r="BV10" s="25"/>
      <c r="BW10" s="18"/>
      <c r="EA10" s="21"/>
      <c r="EB10" s="5" t="str">
        <f t="shared" si="82"/>
        <v xml:space="preserve"> </v>
      </c>
      <c r="EC10" s="5" t="str">
        <f t="shared" si="83"/>
        <v xml:space="preserve"> </v>
      </c>
      <c r="ED10" s="5" t="str">
        <f t="shared" si="84"/>
        <v xml:space="preserve"> </v>
      </c>
      <c r="EE10" s="5" t="str">
        <f t="shared" si="85"/>
        <v xml:space="preserve"> </v>
      </c>
      <c r="EF10" s="5" t="str">
        <f t="shared" si="86"/>
        <v xml:space="preserve"> </v>
      </c>
      <c r="EG10" s="5" t="str">
        <f t="shared" si="87"/>
        <v xml:space="preserve"> </v>
      </c>
      <c r="EH10" s="5" t="str">
        <f t="shared" si="88"/>
        <v xml:space="preserve"> </v>
      </c>
      <c r="EI10" s="5" t="str">
        <f t="shared" si="89"/>
        <v xml:space="preserve"> </v>
      </c>
      <c r="EJ10" s="5" t="str">
        <f t="shared" si="90"/>
        <v xml:space="preserve"> </v>
      </c>
      <c r="EK10" s="5" t="str">
        <f t="shared" si="91"/>
        <v xml:space="preserve"> </v>
      </c>
      <c r="EL10" s="5" t="str">
        <f t="shared" si="92"/>
        <v xml:space="preserve"> </v>
      </c>
      <c r="EM10" s="5" t="str">
        <f t="shared" si="93"/>
        <v xml:space="preserve"> </v>
      </c>
      <c r="EN10" s="5" t="str">
        <f t="shared" si="94"/>
        <v xml:space="preserve"> </v>
      </c>
      <c r="EO10" s="5" t="str">
        <f t="shared" si="95"/>
        <v xml:space="preserve"> </v>
      </c>
      <c r="EP10" s="5" t="str">
        <f t="shared" si="96"/>
        <v xml:space="preserve"> </v>
      </c>
      <c r="EQ10" s="5" t="str">
        <f t="shared" si="97"/>
        <v xml:space="preserve"> </v>
      </c>
      <c r="ER10" s="5" t="str">
        <f t="shared" si="98"/>
        <v xml:space="preserve"> </v>
      </c>
      <c r="ES10" s="5" t="str">
        <f t="shared" si="99"/>
        <v xml:space="preserve"> </v>
      </c>
    </row>
    <row r="11" spans="1:149">
      <c r="A11" t="s">
        <v>93</v>
      </c>
      <c r="B11" s="17">
        <f>(C11*1000000)/D11</f>
        <v>840989.39929328626</v>
      </c>
      <c r="C11" s="17">
        <v>1666</v>
      </c>
      <c r="D11" s="19">
        <v>1981</v>
      </c>
      <c r="E11" s="19">
        <v>28</v>
      </c>
      <c r="F11" s="19">
        <f>C11*(G11/100)</f>
        <v>1032.92</v>
      </c>
      <c r="G11" s="19">
        <v>62</v>
      </c>
      <c r="H11" s="19">
        <f t="shared" ref="H11:H26" si="156">C11/(E11/100)</f>
        <v>5949.9999999999991</v>
      </c>
      <c r="I11" s="19">
        <v>890</v>
      </c>
      <c r="J11" s="39">
        <f t="shared" si="3"/>
        <v>14.957983193277313</v>
      </c>
      <c r="K11" s="17"/>
      <c r="L11" s="17"/>
      <c r="M11" s="17" t="str">
        <f t="shared" si="4"/>
        <v xml:space="preserve"> </v>
      </c>
      <c r="N11" s="17" t="str">
        <f t="shared" si="5"/>
        <v xml:space="preserve"> </v>
      </c>
      <c r="O11" s="17">
        <v>333</v>
      </c>
      <c r="P11" s="17">
        <v>187</v>
      </c>
      <c r="Q11" s="17">
        <f t="shared" ref="Q11:Q27" si="157">IF((O11+P11)&lt;&gt;0,O11+P11," ")</f>
        <v>520</v>
      </c>
      <c r="R11" s="17">
        <f t="shared" ref="R11:R27" si="158">IF((O11+P11)&lt;&gt;0,O11-P11," ")</f>
        <v>146</v>
      </c>
      <c r="S11" s="17">
        <v>31</v>
      </c>
      <c r="T11" s="17">
        <v>64</v>
      </c>
      <c r="U11" s="17">
        <f t="shared" ref="U11:U27" si="159">IF((S11+T11)&lt;&gt;0,S11+T11," ")</f>
        <v>95</v>
      </c>
      <c r="V11" s="17">
        <f t="shared" ref="V11:V27" si="160">IF((S11+T11)&lt;&gt;0,S11-T11," ")</f>
        <v>-33</v>
      </c>
      <c r="W11" s="17">
        <v>7</v>
      </c>
      <c r="X11" s="17">
        <v>33</v>
      </c>
      <c r="Y11" s="17">
        <f t="shared" ref="Y11:Y27" si="161">IF((W11+X11)&lt;&gt;0,W11+X11," ")</f>
        <v>40</v>
      </c>
      <c r="Z11" s="17">
        <f t="shared" ref="Z11:Z27" si="162">IF((W11+X11)&lt;&gt;0,W11-X11," ")</f>
        <v>-26</v>
      </c>
      <c r="AA11" s="17">
        <v>1</v>
      </c>
      <c r="AB11" s="17">
        <v>63</v>
      </c>
      <c r="AC11" s="17">
        <f t="shared" ref="AC11:AC27" si="163">IF((AA11+AB11)&lt;&gt;0,AA11+AB11," ")</f>
        <v>64</v>
      </c>
      <c r="AD11" s="17">
        <f t="shared" ref="AD11:AD27" si="164">IF((AA11+AB11)&lt;&gt;0,AA11-AB11," ")</f>
        <v>-62</v>
      </c>
      <c r="AE11" s="17"/>
      <c r="AF11" s="17"/>
      <c r="AG11" s="17" t="str">
        <f t="shared" ref="AG11:AG27" si="165">IF((AE11+AF11)&lt;&gt;0,AE11+AF11," ")</f>
        <v xml:space="preserve"> </v>
      </c>
      <c r="AH11" s="17" t="str">
        <f t="shared" ref="AH11:AH27" si="166">IF((AE11+AF11)&lt;&gt;0,AE11-AF11," ")</f>
        <v xml:space="preserve"> </v>
      </c>
      <c r="AI11" s="17"/>
      <c r="AJ11" s="17"/>
      <c r="AK11" s="17" t="str">
        <f t="shared" ref="AK11:AK27" si="167">IF((AI11+AJ11)&lt;&gt;0,AI11+AJ11," ")</f>
        <v xml:space="preserve"> </v>
      </c>
      <c r="AL11" s="17" t="str">
        <f t="shared" ref="AL11:AL27" si="168">IF((AI11+AJ11)&lt;&gt;0,AI11-AJ11," ")</f>
        <v xml:space="preserve"> </v>
      </c>
      <c r="AM11" s="17">
        <v>3</v>
      </c>
      <c r="AN11" s="17">
        <v>37</v>
      </c>
      <c r="AO11" s="17">
        <f t="shared" ref="AO11:AO27" si="169">IF((AM11+AN11)&lt;&gt;0,AM11+AN11," ")</f>
        <v>40</v>
      </c>
      <c r="AP11" s="17">
        <f t="shared" ref="AP11:AP27" si="170">IF((AM11+AN11)&lt;&gt;0,AM11-AN11," ")</f>
        <v>-34</v>
      </c>
      <c r="AQ11" s="17"/>
      <c r="AR11" s="17"/>
      <c r="AS11" s="17" t="str">
        <f t="shared" ref="AS11:AS27" si="171">IF((AQ11+AR11)&lt;&gt;0,AQ11+AR11," ")</f>
        <v xml:space="preserve"> </v>
      </c>
      <c r="AT11" s="17" t="str">
        <f t="shared" ref="AT11:AT27" si="172">IF((AQ11+AR11)&lt;&gt;0,AQ11-AR11," ")</f>
        <v xml:space="preserve"> </v>
      </c>
      <c r="AU11" s="17"/>
      <c r="AV11" s="17"/>
      <c r="AW11" s="17" t="str">
        <f t="shared" ref="AW11:AW27" si="173">IF((AU11+AV11)&lt;&gt;0,AU11+AV11," ")</f>
        <v xml:space="preserve"> </v>
      </c>
      <c r="AX11" s="17" t="str">
        <f t="shared" ref="AX11:AX27" si="174">IF((AU11+AV11)&lt;&gt;0,AU11-AV11," ")</f>
        <v xml:space="preserve"> </v>
      </c>
      <c r="AY11" s="17"/>
      <c r="AZ11" s="17"/>
      <c r="BA11" s="17" t="str">
        <f t="shared" ref="BA11:BA27" si="175">IF((AY11+AZ11)&lt;&gt;0,AY11+AZ11," ")</f>
        <v xml:space="preserve"> </v>
      </c>
      <c r="BB11" s="22" t="str">
        <f t="shared" ref="BB11:BB27" si="176">IF((AY11+AZ11)&lt;&gt;0,AY11-AZ11," ")</f>
        <v xml:space="preserve"> </v>
      </c>
      <c r="BC11" s="17">
        <v>142</v>
      </c>
      <c r="BD11" s="17">
        <v>60</v>
      </c>
      <c r="BE11" s="17">
        <v>100</v>
      </c>
      <c r="BF11" s="17">
        <v>29</v>
      </c>
      <c r="BG11" s="17">
        <v>21</v>
      </c>
      <c r="BH11" s="17">
        <v>43</v>
      </c>
      <c r="BI11" s="17">
        <v>48</v>
      </c>
      <c r="BJ11" s="17">
        <v>27</v>
      </c>
      <c r="BK11" s="17">
        <v>32</v>
      </c>
      <c r="BL11" s="17"/>
      <c r="BM11" s="17">
        <v>19</v>
      </c>
      <c r="BN11" s="17"/>
      <c r="BO11" s="17"/>
      <c r="BP11" s="17"/>
      <c r="BQ11" s="17"/>
      <c r="BR11" s="17"/>
      <c r="BS11" s="17"/>
      <c r="BT11" s="17"/>
      <c r="BU11" s="22">
        <f>I11-SUM(BC11:BT11)</f>
        <v>369</v>
      </c>
      <c r="BV11" s="25">
        <v>0.887077</v>
      </c>
      <c r="BW11" s="15">
        <f t="shared" ref="BW11:BW27" si="177">I11/BV11</f>
        <v>1003.2950916324062</v>
      </c>
      <c r="BX11" s="15" t="str">
        <f>IF(K11&lt;&gt;0,K11/$BV11," ")</f>
        <v xml:space="preserve"> </v>
      </c>
      <c r="BY11" s="15" t="str">
        <f>IF(L11&lt;&gt;0,L11/$BV11," ")</f>
        <v xml:space="preserve"> </v>
      </c>
      <c r="BZ11" s="15" t="str">
        <f>IF(AND(BX11&lt;&gt;" ",BY11&lt;&gt;" "),BX11+BY11," ")</f>
        <v xml:space="preserve"> </v>
      </c>
      <c r="CA11" s="15" t="str">
        <f>IF(AND(BX11&lt;&gt;" ",BY11&lt;&gt;" "),BX11-BY11," ")</f>
        <v xml:space="preserve"> </v>
      </c>
      <c r="CB11" s="15" t="str">
        <f>IF(AND(BX11&lt;&gt;" ",BY11&lt;&gt;" "),BX11/BY11," ")</f>
        <v xml:space="preserve"> </v>
      </c>
      <c r="CC11" s="15">
        <f>IF(O11&lt;&gt;0,O11/$BV11," ")</f>
        <v>375.39018597032725</v>
      </c>
      <c r="CD11" s="15">
        <f>IF(P11&lt;&gt;0,P11/$BV11," ")</f>
        <v>210.80469902838198</v>
      </c>
      <c r="CE11" s="15">
        <f>IF(AND(CC11&lt;&gt;" ",CD11&lt;&gt;" "),CC11+CD11," ")</f>
        <v>586.1948849987092</v>
      </c>
      <c r="CF11" s="15">
        <f>IF(AND(CC11&lt;&gt;" ",CD11&lt;&gt;" "),CC11-CD11," ")</f>
        <v>164.58548694194528</v>
      </c>
      <c r="CG11" s="15">
        <f>IF(AND(CC11&lt;&gt;" ",CD11&lt;&gt;" "),CC11/CD11," ")</f>
        <v>1.7807486631016043</v>
      </c>
      <c r="CH11" s="15">
        <f>IF(S11&lt;&gt;0,S11/$BV11," ")</f>
        <v>34.946233528769206</v>
      </c>
      <c r="CI11" s="15">
        <f>IF(T11&lt;&gt;0,T11/$BV11," ")</f>
        <v>72.147062769071908</v>
      </c>
      <c r="CJ11" s="15">
        <f>IF(AND(CH11&lt;&gt;" ",CI11&lt;&gt;" "),CH11+CI11," ")</f>
        <v>107.09329629784111</v>
      </c>
      <c r="CK11" s="15">
        <f>IF(AND(CH11&lt;&gt;" ",CI11&lt;&gt;" "),CH11-CI11," ")</f>
        <v>-37.200829240302703</v>
      </c>
      <c r="CL11" s="15">
        <f>IF(AND(CH11&lt;&gt;" ",CI11&lt;&gt;" "),CH11/CI11," ")</f>
        <v>0.484375</v>
      </c>
      <c r="CM11" s="15">
        <f>IF(W11&lt;&gt;0,W11/$BV11," ")</f>
        <v>7.89108499036724</v>
      </c>
      <c r="CN11" s="15">
        <f>IF(X11&lt;&gt;0,X11/$BV11," ")</f>
        <v>37.200829240302703</v>
      </c>
      <c r="CO11" s="15">
        <f>IF(AND(CM11&lt;&gt;" ",CN11&lt;&gt;" "),CM11+CN11," ")</f>
        <v>45.091914230669943</v>
      </c>
      <c r="CP11" s="15">
        <f>IF(AND(CM11&lt;&gt;" ",CN11&lt;&gt;" "),CM11-CN11," ")</f>
        <v>-29.309744249935463</v>
      </c>
      <c r="CQ11" s="15">
        <f>IF(AND(CM11&lt;&gt;" ",CN11&lt;&gt;" "),CM11/CN11," ")</f>
        <v>0.21212121212121213</v>
      </c>
      <c r="CR11" s="15">
        <f>IF(AA11&lt;&gt;0,AA11/$BV11," ")</f>
        <v>1.1272978557667486</v>
      </c>
      <c r="CS11" s="15">
        <f>IF(AB11&lt;&gt;0,AB11/$BV11," ")</f>
        <v>71.019764913305153</v>
      </c>
      <c r="CT11" s="15">
        <f>IF(AND(CR11&lt;&gt;" ",CS11&lt;&gt;" "),CR11+CS11," ")</f>
        <v>72.147062769071908</v>
      </c>
      <c r="CU11" s="15">
        <f>IF(AND(CR11&lt;&gt;" ",CS11&lt;&gt;" "),CR11-CS11," ")</f>
        <v>-69.892467057538397</v>
      </c>
      <c r="CV11" s="15">
        <f>IF(AND(CR11&lt;&gt;" ",CS11&lt;&gt;" "),CR11/CS11," ")</f>
        <v>1.5873015873015876E-2</v>
      </c>
      <c r="CW11" s="15" t="str">
        <f>IF(AE11&lt;&gt;0,AE11/$BV11," ")</f>
        <v xml:space="preserve"> </v>
      </c>
      <c r="CX11" s="15" t="str">
        <f>IF(AF11&lt;&gt;0,AF11/$BV11," ")</f>
        <v xml:space="preserve"> </v>
      </c>
      <c r="CY11" s="15" t="str">
        <f>IF(AND(CW11&lt;&gt;" ",CX11&lt;&gt;" "),CW11+CX11," ")</f>
        <v xml:space="preserve"> </v>
      </c>
      <c r="CZ11" s="15" t="str">
        <f>IF(AND(CW11&lt;&gt;" ",CX11&lt;&gt;" "),CW11-CX11," ")</f>
        <v xml:space="preserve"> </v>
      </c>
      <c r="DA11" s="15" t="str">
        <f>IF(AND(CW11&lt;&gt;" ",CX11&lt;&gt;" "),CW11/CX11," ")</f>
        <v xml:space="preserve"> </v>
      </c>
      <c r="DB11" s="15" t="str">
        <f>IF(AI11&lt;&gt;0,AI11/$BV11," ")</f>
        <v xml:space="preserve"> </v>
      </c>
      <c r="DC11" s="15" t="str">
        <f>IF(AJ11&lt;&gt;0,AJ11/$BV11," ")</f>
        <v xml:space="preserve"> </v>
      </c>
      <c r="DD11" s="15" t="str">
        <f>IF(AND(DB11&lt;&gt;" ",DC11&lt;&gt;" "),DB11+DC11," ")</f>
        <v xml:space="preserve"> </v>
      </c>
      <c r="DE11" s="15" t="str">
        <f>IF(AND(DB11&lt;&gt;" ",DC11&lt;&gt;" "),DB11-DC11," ")</f>
        <v xml:space="preserve"> </v>
      </c>
      <c r="DF11" s="15" t="str">
        <f>IF(AND(DB11&lt;&gt;" ",DC11&lt;&gt;" "),DB11/DC11," ")</f>
        <v xml:space="preserve"> </v>
      </c>
      <c r="DG11" s="15">
        <f>IF(AM11&lt;&gt;0,AM11/$BV11," ")</f>
        <v>3.3818935673002457</v>
      </c>
      <c r="DH11" s="15">
        <f>IF(AN11&lt;&gt;0,AN11/$BV11," ")</f>
        <v>41.710020663369697</v>
      </c>
      <c r="DI11" s="15">
        <f>IF(AND(DG11&lt;&gt;" ",DH11&lt;&gt;" "),DG11+DH11," ")</f>
        <v>45.091914230669943</v>
      </c>
      <c r="DJ11" s="15">
        <f>IF(AND(DG11&lt;&gt;" ",DH11&lt;&gt;" "),DG11-DH11," ")</f>
        <v>-38.328127096069451</v>
      </c>
      <c r="DK11" s="15">
        <f>IF(AND(DG11&lt;&gt;" ",DH11&lt;&gt;" "),DG11/DH11," ")</f>
        <v>8.1081081081081086E-2</v>
      </c>
      <c r="DL11" s="15" t="str">
        <f>IF(AQ11&lt;&gt;0,AQ11/$BV11," ")</f>
        <v xml:space="preserve"> </v>
      </c>
      <c r="DM11" s="15" t="str">
        <f>IF(AR11&lt;&gt;0,AR11/$BV11," ")</f>
        <v xml:space="preserve"> </v>
      </c>
      <c r="DN11" s="15" t="str">
        <f>IF(AND(DL11&lt;&gt;" ",DM11&lt;&gt;" "),DL11+DM11," ")</f>
        <v xml:space="preserve"> </v>
      </c>
      <c r="DO11" s="15" t="str">
        <f>IF(AND(DL11&lt;&gt;" ",DM11&lt;&gt;" "),DL11-DM11," ")</f>
        <v xml:space="preserve"> </v>
      </c>
      <c r="DP11" s="15" t="str">
        <f>IF(AND(DL11&lt;&gt;" ",DM11&lt;&gt;" "),DL11/DM11," ")</f>
        <v xml:space="preserve"> </v>
      </c>
      <c r="DQ11" s="15" t="str">
        <f>IF(AU11&lt;&gt;0,AU11/$BV11," ")</f>
        <v xml:space="preserve"> </v>
      </c>
      <c r="DR11" s="15" t="str">
        <f>IF(AV11&lt;&gt;0,AV11/$BV11," ")</f>
        <v xml:space="preserve"> </v>
      </c>
      <c r="DS11" s="15" t="str">
        <f>IF(AND(DQ11&lt;&gt;" ",DR11&lt;&gt;" "),DQ11+DR11," ")</f>
        <v xml:space="preserve"> </v>
      </c>
      <c r="DT11" s="15" t="str">
        <f>IF(AND(DQ11&lt;&gt;" ",DR11&lt;&gt;" "),DQ11-DR11," ")</f>
        <v xml:space="preserve"> </v>
      </c>
      <c r="DU11" s="15" t="str">
        <f>IF(AND(DQ11&lt;&gt;" ",DR11&lt;&gt;" "),DQ11/DR11," ")</f>
        <v xml:space="preserve"> </v>
      </c>
      <c r="DV11" s="15" t="str">
        <f t="shared" ref="DV11" si="178">IF(AY11&lt;&gt;0,AY11/$BV11," ")</f>
        <v xml:space="preserve"> </v>
      </c>
      <c r="DW11" s="15" t="str">
        <f t="shared" ref="DW11" si="179">IF(AZ11&lt;&gt;0,AZ11/$BV11," ")</f>
        <v xml:space="preserve"> </v>
      </c>
      <c r="DX11" s="15" t="str">
        <f t="shared" ref="DX11" si="180">IF(AND(DV11&lt;&gt;" ",DW11&lt;&gt;" "),DV11+DW11," ")</f>
        <v xml:space="preserve"> </v>
      </c>
      <c r="DY11" s="15" t="str">
        <f t="shared" ref="DY11" si="181">IF(AND(DV11&lt;&gt;" ",DW11&lt;&gt;" "),DV11-DW11," ")</f>
        <v xml:space="preserve"> </v>
      </c>
      <c r="DZ11" s="15" t="str">
        <f t="shared" ref="DZ11" si="182">IF(AND(DV11&lt;&gt;" ",DW11&lt;&gt;" "),DV11/DW11," ")</f>
        <v xml:space="preserve"> </v>
      </c>
      <c r="EA11" s="27">
        <f>BW11-CE11-CJ11-CO11-CT11-DI11</f>
        <v>147.67601910544408</v>
      </c>
      <c r="EB11" s="5">
        <f t="shared" si="82"/>
        <v>7.0587620064819321</v>
      </c>
      <c r="EC11" s="5">
        <f t="shared" si="83"/>
        <v>13.529120755971189</v>
      </c>
      <c r="ED11" s="5">
        <f t="shared" si="84"/>
        <v>24.354282724971466</v>
      </c>
      <c r="EE11" s="5">
        <f t="shared" si="85"/>
        <v>10.627420944814368</v>
      </c>
      <c r="EF11" s="5">
        <f t="shared" si="86"/>
        <v>10.84640152552055</v>
      </c>
      <c r="EG11" s="5">
        <f t="shared" si="87"/>
        <v>24.551366597580262</v>
      </c>
      <c r="EH11" s="5">
        <f t="shared" si="88"/>
        <v>36.032492299931462</v>
      </c>
      <c r="EI11" s="5">
        <f t="shared" si="89"/>
        <v>37.131265901120813</v>
      </c>
      <c r="EJ11" s="5">
        <f t="shared" si="90"/>
        <v>37.535203915860151</v>
      </c>
      <c r="EK11" s="5" t="str">
        <f t="shared" si="91"/>
        <v xml:space="preserve"> </v>
      </c>
      <c r="EL11" s="5">
        <f t="shared" si="92"/>
        <v>20.281247531558687</v>
      </c>
      <c r="EM11" s="5" t="str">
        <f t="shared" si="93"/>
        <v xml:space="preserve"> </v>
      </c>
      <c r="EN11" s="5" t="str">
        <f t="shared" si="94"/>
        <v xml:space="preserve"> </v>
      </c>
      <c r="EO11" s="5" t="str">
        <f t="shared" si="95"/>
        <v xml:space="preserve"> </v>
      </c>
      <c r="EP11" s="5" t="str">
        <f t="shared" si="96"/>
        <v xml:space="preserve"> </v>
      </c>
      <c r="EQ11" s="5" t="str">
        <f t="shared" si="97"/>
        <v xml:space="preserve"> </v>
      </c>
      <c r="ER11" s="5" t="str">
        <f t="shared" si="98"/>
        <v xml:space="preserve"> </v>
      </c>
      <c r="ES11" s="5" t="str">
        <f t="shared" si="99"/>
        <v xml:space="preserve"> </v>
      </c>
    </row>
    <row r="12" spans="1:149">
      <c r="A12" t="s">
        <v>204</v>
      </c>
      <c r="B12" s="17">
        <f t="shared" ref="B12:B26" si="183">(C12*1000000)/D12</f>
        <v>1899432.5346784364</v>
      </c>
      <c r="C12" s="17">
        <v>6025</v>
      </c>
      <c r="D12" s="19">
        <v>3172</v>
      </c>
      <c r="E12" s="19">
        <v>29</v>
      </c>
      <c r="F12" s="19">
        <f t="shared" ref="F12:F26" si="184">C12*(G12/100)</f>
        <v>4759.75</v>
      </c>
      <c r="G12" s="19">
        <v>79</v>
      </c>
      <c r="H12" s="19">
        <f t="shared" si="156"/>
        <v>20775.862068965518</v>
      </c>
      <c r="I12" s="19">
        <v>3702</v>
      </c>
      <c r="J12" s="39">
        <f t="shared" si="3"/>
        <v>17.81875518672199</v>
      </c>
      <c r="K12" s="17"/>
      <c r="L12" s="17"/>
      <c r="M12" s="17" t="str">
        <f t="shared" si="4"/>
        <v xml:space="preserve"> </v>
      </c>
      <c r="N12" s="17" t="str">
        <f t="shared" si="5"/>
        <v xml:space="preserve"> </v>
      </c>
      <c r="O12" s="17">
        <v>1492</v>
      </c>
      <c r="P12" s="17">
        <v>1316</v>
      </c>
      <c r="Q12" s="17">
        <f t="shared" si="157"/>
        <v>2808</v>
      </c>
      <c r="R12" s="17">
        <f t="shared" si="158"/>
        <v>176</v>
      </c>
      <c r="S12" s="17">
        <v>105</v>
      </c>
      <c r="T12" s="17">
        <v>178</v>
      </c>
      <c r="U12" s="17">
        <f t="shared" si="159"/>
        <v>283</v>
      </c>
      <c r="V12" s="17">
        <f t="shared" si="160"/>
        <v>-73</v>
      </c>
      <c r="W12" s="17"/>
      <c r="X12" s="17"/>
      <c r="Y12" s="17" t="str">
        <f t="shared" si="161"/>
        <v xml:space="preserve"> </v>
      </c>
      <c r="Z12" s="17" t="str">
        <f t="shared" si="162"/>
        <v xml:space="preserve"> </v>
      </c>
      <c r="AA12" s="17">
        <v>5</v>
      </c>
      <c r="AB12" s="17">
        <v>140</v>
      </c>
      <c r="AC12" s="17">
        <f t="shared" si="163"/>
        <v>145</v>
      </c>
      <c r="AD12" s="17">
        <f t="shared" si="164"/>
        <v>-135</v>
      </c>
      <c r="AE12" s="17"/>
      <c r="AF12" s="17"/>
      <c r="AG12" s="17" t="str">
        <f t="shared" si="165"/>
        <v xml:space="preserve"> </v>
      </c>
      <c r="AH12" s="17" t="str">
        <f t="shared" si="166"/>
        <v xml:space="preserve"> </v>
      </c>
      <c r="AI12" s="17">
        <v>34</v>
      </c>
      <c r="AJ12" s="17">
        <v>59</v>
      </c>
      <c r="AK12" s="17">
        <f t="shared" si="167"/>
        <v>93</v>
      </c>
      <c r="AL12" s="17">
        <f t="shared" si="168"/>
        <v>-25</v>
      </c>
      <c r="AM12" s="17">
        <v>16</v>
      </c>
      <c r="AN12" s="17">
        <v>76</v>
      </c>
      <c r="AO12" s="17">
        <f t="shared" si="169"/>
        <v>92</v>
      </c>
      <c r="AP12" s="17">
        <f t="shared" si="170"/>
        <v>-60</v>
      </c>
      <c r="AQ12" s="17"/>
      <c r="AR12" s="17"/>
      <c r="AS12" s="17" t="str">
        <f t="shared" si="171"/>
        <v xml:space="preserve"> </v>
      </c>
      <c r="AT12" s="17" t="str">
        <f t="shared" si="172"/>
        <v xml:space="preserve"> </v>
      </c>
      <c r="AU12" s="17"/>
      <c r="AV12" s="17"/>
      <c r="AW12" s="17" t="str">
        <f t="shared" si="173"/>
        <v xml:space="preserve"> </v>
      </c>
      <c r="AX12" s="17" t="str">
        <f t="shared" si="174"/>
        <v xml:space="preserve"> </v>
      </c>
      <c r="AY12" s="17"/>
      <c r="AZ12" s="17"/>
      <c r="BA12" s="17" t="str">
        <f t="shared" si="175"/>
        <v xml:space="preserve"> </v>
      </c>
      <c r="BB12" s="22" t="str">
        <f t="shared" si="176"/>
        <v xml:space="preserve"> </v>
      </c>
      <c r="BC12" s="17">
        <v>567</v>
      </c>
      <c r="BD12" s="17">
        <v>274</v>
      </c>
      <c r="BE12" s="17">
        <v>444</v>
      </c>
      <c r="BF12" s="17">
        <v>109</v>
      </c>
      <c r="BG12" s="17">
        <v>71</v>
      </c>
      <c r="BH12" s="17">
        <v>201</v>
      </c>
      <c r="BI12" s="17">
        <v>228</v>
      </c>
      <c r="BJ12" s="17">
        <v>130</v>
      </c>
      <c r="BK12" s="17">
        <v>153</v>
      </c>
      <c r="BL12" s="17"/>
      <c r="BM12" s="17">
        <v>86</v>
      </c>
      <c r="BN12" s="17"/>
      <c r="BO12" s="17"/>
      <c r="BP12" s="17"/>
      <c r="BQ12" s="17"/>
      <c r="BR12" s="17"/>
      <c r="BS12" s="17"/>
      <c r="BT12" s="17"/>
      <c r="BU12" s="22">
        <f t="shared" ref="BU12:BU26" si="185">I12-SUM(BC12:BT12)</f>
        <v>1439</v>
      </c>
      <c r="BV12" s="25">
        <v>1.716289</v>
      </c>
      <c r="BW12" s="15">
        <f t="shared" si="177"/>
        <v>2156.9793898346957</v>
      </c>
      <c r="BX12" s="15" t="str">
        <f t="shared" ref="BX12:BX17" si="186">IF(K12&lt;&gt;0,K12/$BV12," ")</f>
        <v xml:space="preserve"> </v>
      </c>
      <c r="BY12" s="15" t="str">
        <f t="shared" ref="BY12:BY26" si="187">IF(L12&lt;&gt;0,L12/$BV12," ")</f>
        <v xml:space="preserve"> </v>
      </c>
      <c r="BZ12" s="15" t="str">
        <f t="shared" ref="BZ12:BZ26" si="188">IF(AND(BX12&lt;&gt;" ",BY12&lt;&gt;" "),BX12+BY12," ")</f>
        <v xml:space="preserve"> </v>
      </c>
      <c r="CA12" s="15" t="str">
        <f t="shared" ref="CA12:CA26" si="189">IF(AND(BX12&lt;&gt;" ",BY12&lt;&gt;" "),BX12-BY12," ")</f>
        <v xml:space="preserve"> </v>
      </c>
      <c r="CB12" s="15" t="str">
        <f t="shared" ref="CB12:CB26" si="190">IF(AND(BX12&lt;&gt;" ",BY12&lt;&gt;" "),BX12/BY12," ")</f>
        <v xml:space="preserve"> </v>
      </c>
      <c r="CC12" s="15">
        <f t="shared" ref="CC12:CC26" si="191">IF(O12&lt;&gt;0,O12/$BV12," ")</f>
        <v>869.31746343418854</v>
      </c>
      <c r="CD12" s="15">
        <f t="shared" ref="CD12:CD26" si="192">IF(P12&lt;&gt;0,P12/$BV12," ")</f>
        <v>766.77063128645591</v>
      </c>
      <c r="CE12" s="15">
        <f t="shared" ref="CE12:CE26" si="193">IF(AND(CC12&lt;&gt;" ",CD12&lt;&gt;" "),CC12+CD12," ")</f>
        <v>1636.0880947206444</v>
      </c>
      <c r="CF12" s="15">
        <f t="shared" ref="CF12:CF26" si="194">IF(AND(CC12&lt;&gt;" ",CD12&lt;&gt;" "),CC12-CD12," ")</f>
        <v>102.54683214773263</v>
      </c>
      <c r="CG12" s="15">
        <f t="shared" ref="CG12:CG26" si="195">IF(AND(CC12&lt;&gt;" ",CD12&lt;&gt;" "),CC12/CD12," ")</f>
        <v>1.1337386018237081</v>
      </c>
      <c r="CH12" s="15">
        <f t="shared" ref="CH12:CH26" si="196">IF(S12&lt;&gt;0,S12/$BV12," ")</f>
        <v>61.178507815408715</v>
      </c>
      <c r="CI12" s="15">
        <f t="shared" ref="CI12:CI26" si="197">IF(T12&lt;&gt;0,T12/$BV12," ")</f>
        <v>103.71213705850239</v>
      </c>
      <c r="CJ12" s="15">
        <f t="shared" ref="CJ12:CJ26" si="198">IF(AND(CH12&lt;&gt;" ",CI12&lt;&gt;" "),CH12+CI12," ")</f>
        <v>164.8906448739111</v>
      </c>
      <c r="CK12" s="15">
        <f t="shared" ref="CK12:CK26" si="199">IF(AND(CH12&lt;&gt;" ",CI12&lt;&gt;" "),CH12-CI12," ")</f>
        <v>-42.533629243093678</v>
      </c>
      <c r="CL12" s="15">
        <f t="shared" ref="CL12:CL26" si="200">IF(AND(CH12&lt;&gt;" ",CI12&lt;&gt;" "),CH12/CI12," ")</f>
        <v>0.5898876404494382</v>
      </c>
      <c r="CM12" s="15" t="str">
        <f t="shared" ref="CM12:CM26" si="201">IF(W12&lt;&gt;0,W12/$BV12," ")</f>
        <v xml:space="preserve"> </v>
      </c>
      <c r="CN12" s="15" t="str">
        <f t="shared" ref="CN12:CN26" si="202">IF(X12&lt;&gt;0,X12/$BV12," ")</f>
        <v xml:space="preserve"> </v>
      </c>
      <c r="CO12" s="15" t="str">
        <f t="shared" ref="CO12:CO26" si="203">IF(AND(CM12&lt;&gt;" ",CN12&lt;&gt;" "),CM12+CN12," ")</f>
        <v xml:space="preserve"> </v>
      </c>
      <c r="CP12" s="15" t="str">
        <f t="shared" ref="CP12:CP26" si="204">IF(AND(CM12&lt;&gt;" ",CN12&lt;&gt;" "),CM12-CN12," ")</f>
        <v xml:space="preserve"> </v>
      </c>
      <c r="CQ12" s="15" t="str">
        <f t="shared" ref="CQ12:CQ26" si="205">IF(AND(CM12&lt;&gt;" ",CN12&lt;&gt;" "),CM12/CN12," ")</f>
        <v xml:space="preserve"> </v>
      </c>
      <c r="CR12" s="15">
        <f t="shared" ref="CR12:CR26" si="206">IF(AA12&lt;&gt;0,AA12/$BV12," ")</f>
        <v>2.9132622769242245</v>
      </c>
      <c r="CS12" s="15">
        <f t="shared" ref="CS12:CS26" si="207">IF(AB12&lt;&gt;0,AB12/$BV12," ")</f>
        <v>81.571343753878281</v>
      </c>
      <c r="CT12" s="15">
        <f t="shared" ref="CT12:CT26" si="208">IF(AND(CR12&lt;&gt;" ",CS12&lt;&gt;" "),CR12+CS12," ")</f>
        <v>84.48460603080251</v>
      </c>
      <c r="CU12" s="15">
        <f t="shared" ref="CU12:CU26" si="209">IF(AND(CR12&lt;&gt;" ",CS12&lt;&gt;" "),CR12-CS12," ")</f>
        <v>-78.658081476954052</v>
      </c>
      <c r="CV12" s="15">
        <f t="shared" ref="CV12:CV26" si="210">IF(AND(CR12&lt;&gt;" ",CS12&lt;&gt;" "),CR12/CS12," ")</f>
        <v>3.5714285714285719E-2</v>
      </c>
      <c r="CW12" s="15" t="str">
        <f t="shared" ref="CW12:CW26" si="211">IF(AE12&lt;&gt;0,AE12/$BV12," ")</f>
        <v xml:space="preserve"> </v>
      </c>
      <c r="CX12" s="15" t="str">
        <f t="shared" ref="CX12:CX26" si="212">IF(AF12&lt;&gt;0,AF12/$BV12," ")</f>
        <v xml:space="preserve"> </v>
      </c>
      <c r="CY12" s="15" t="str">
        <f t="shared" ref="CY12:CY26" si="213">IF(AND(CW12&lt;&gt;" ",CX12&lt;&gt;" "),CW12+CX12," ")</f>
        <v xml:space="preserve"> </v>
      </c>
      <c r="CZ12" s="15" t="str">
        <f t="shared" ref="CZ12:CZ26" si="214">IF(AND(CW12&lt;&gt;" ",CX12&lt;&gt;" "),CW12-CX12," ")</f>
        <v xml:space="preserve"> </v>
      </c>
      <c r="DA12" s="15" t="str">
        <f t="shared" ref="DA12:DA26" si="215">IF(AND(CW12&lt;&gt;" ",CX12&lt;&gt;" "),CW12/CX12," ")</f>
        <v xml:space="preserve"> </v>
      </c>
      <c r="DB12" s="15">
        <f t="shared" ref="DB12:DB26" si="216">IF(AI12&lt;&gt;0,AI12/$BV12," ")</f>
        <v>19.810183483084725</v>
      </c>
      <c r="DC12" s="15">
        <f t="shared" ref="DC12:DC26" si="217">IF(AJ12&lt;&gt;0,AJ12/$BV12," ")</f>
        <v>34.376494867705844</v>
      </c>
      <c r="DD12" s="15">
        <f t="shared" ref="DD12:DD26" si="218">IF(AND(DB12&lt;&gt;" ",DC12&lt;&gt;" "),DB12+DC12," ")</f>
        <v>54.186678350790572</v>
      </c>
      <c r="DE12" s="15">
        <f t="shared" ref="DE12:DE26" si="219">IF(AND(DB12&lt;&gt;" ",DC12&lt;&gt;" "),DB12-DC12," ")</f>
        <v>-14.56631138462112</v>
      </c>
      <c r="DF12" s="15">
        <f t="shared" ref="DF12:DF26" si="220">IF(AND(DB12&lt;&gt;" ",DC12&lt;&gt;" "),DB12/DC12," ")</f>
        <v>0.57627118644067798</v>
      </c>
      <c r="DG12" s="15">
        <f t="shared" ref="DG12:DG26" si="221">IF(AM12&lt;&gt;0,AM12/$BV12," ")</f>
        <v>9.3224392861575183</v>
      </c>
      <c r="DH12" s="15">
        <f t="shared" ref="DH12:DH26" si="222">IF(AN12&lt;&gt;0,AN12/$BV12," ")</f>
        <v>44.281586609248208</v>
      </c>
      <c r="DI12" s="15">
        <f t="shared" ref="DI12:DI26" si="223">IF(AND(DG12&lt;&gt;" ",DH12&lt;&gt;" "),DG12+DH12," ")</f>
        <v>53.604025895405726</v>
      </c>
      <c r="DJ12" s="15">
        <f t="shared" ref="DJ12:DJ26" si="224">IF(AND(DG12&lt;&gt;" ",DH12&lt;&gt;" "),DG12-DH12," ")</f>
        <v>-34.95914732309069</v>
      </c>
      <c r="DK12" s="15">
        <f t="shared" ref="DK12:DK26" si="225">IF(AND(DG12&lt;&gt;" ",DH12&lt;&gt;" "),DG12/DH12," ")</f>
        <v>0.2105263157894737</v>
      </c>
      <c r="DL12" s="15" t="str">
        <f t="shared" ref="DL12:DL26" si="226">IF(AQ12&lt;&gt;0,AQ12/$BV12," ")</f>
        <v xml:space="preserve"> </v>
      </c>
      <c r="DM12" s="15" t="str">
        <f t="shared" ref="DM12:DM26" si="227">IF(AR12&lt;&gt;0,AR12/$BV12," ")</f>
        <v xml:space="preserve"> </v>
      </c>
      <c r="DN12" s="15" t="str">
        <f t="shared" ref="DN12:DN26" si="228">IF(AND(DL12&lt;&gt;" ",DM12&lt;&gt;" "),DL12+DM12," ")</f>
        <v xml:space="preserve"> </v>
      </c>
      <c r="DO12" s="15" t="str">
        <f t="shared" ref="DO12:DO26" si="229">IF(AND(DL12&lt;&gt;" ",DM12&lt;&gt;" "),DL12-DM12," ")</f>
        <v xml:space="preserve"> </v>
      </c>
      <c r="DP12" s="15" t="str">
        <f t="shared" ref="DP12:DP26" si="230">IF(AND(DL12&lt;&gt;" ",DM12&lt;&gt;" "),DL12/DM12," ")</f>
        <v xml:space="preserve"> </v>
      </c>
      <c r="DQ12" s="15" t="str">
        <f t="shared" ref="DQ12:DQ26" si="231">IF(AU12&lt;&gt;0,AU12/$BV12," ")</f>
        <v xml:space="preserve"> </v>
      </c>
      <c r="DR12" s="15" t="str">
        <f t="shared" ref="DR12:DR26" si="232">IF(AV12&lt;&gt;0,AV12/$BV12," ")</f>
        <v xml:space="preserve"> </v>
      </c>
      <c r="DS12" s="15" t="str">
        <f t="shared" ref="DS12:DS26" si="233">IF(AND(DQ12&lt;&gt;" ",DR12&lt;&gt;" "),DQ12+DR12," ")</f>
        <v xml:space="preserve"> </v>
      </c>
      <c r="DT12" s="15" t="str">
        <f t="shared" ref="DT12:DT26" si="234">IF(AND(DQ12&lt;&gt;" ",DR12&lt;&gt;" "),DQ12-DR12," ")</f>
        <v xml:space="preserve"> </v>
      </c>
      <c r="DU12" s="15" t="str">
        <f t="shared" ref="DU12:DU26" si="235">IF(AND(DQ12&lt;&gt;" ",DR12&lt;&gt;" "),DQ12/DR12," ")</f>
        <v xml:space="preserve"> </v>
      </c>
      <c r="DV12" s="15" t="str">
        <f t="shared" ref="DV12:DV26" si="236">IF(AY12&lt;&gt;0,AY12/$BV12," ")</f>
        <v xml:space="preserve"> </v>
      </c>
      <c r="DW12" s="15" t="str">
        <f t="shared" ref="DW12:DW26" si="237">IF(AZ12&lt;&gt;0,AZ12/$BV12," ")</f>
        <v xml:space="preserve"> </v>
      </c>
      <c r="DX12" s="15" t="str">
        <f t="shared" ref="DX12:DX26" si="238">IF(AND(DV12&lt;&gt;" ",DW12&lt;&gt;" "),DV12+DW12," ")</f>
        <v xml:space="preserve"> </v>
      </c>
      <c r="DY12" s="15" t="str">
        <f t="shared" ref="DY12:DY26" si="239">IF(AND(DV12&lt;&gt;" ",DW12&lt;&gt;" "),DV12-DW12," ")</f>
        <v xml:space="preserve"> </v>
      </c>
      <c r="DZ12" s="15" t="str">
        <f t="shared" ref="DZ12:DZ26" si="240">IF(AND(DV12&lt;&gt;" ",DW12&lt;&gt;" "),DV12/DW12," ")</f>
        <v xml:space="preserve"> </v>
      </c>
      <c r="EA12" s="27">
        <f>BW12-CE12-CJ12-CT12-DD12-DI12</f>
        <v>163.72533996314127</v>
      </c>
      <c r="EB12" s="5">
        <f t="shared" si="82"/>
        <v>28.185338434332788</v>
      </c>
      <c r="EC12" s="5">
        <f t="shared" si="83"/>
        <v>61.782984785601762</v>
      </c>
      <c r="ED12" s="5">
        <f t="shared" si="84"/>
        <v>108.13301529887332</v>
      </c>
      <c r="EE12" s="5">
        <f t="shared" si="85"/>
        <v>39.944444240854004</v>
      </c>
      <c r="EF12" s="5">
        <f t="shared" si="86"/>
        <v>36.67116706247424</v>
      </c>
      <c r="EG12" s="5">
        <f t="shared" si="87"/>
        <v>114.7633647933403</v>
      </c>
      <c r="EH12" s="5">
        <f t="shared" si="88"/>
        <v>171.15433842467445</v>
      </c>
      <c r="EI12" s="5">
        <f t="shared" si="89"/>
        <v>178.78016915354468</v>
      </c>
      <c r="EJ12" s="5">
        <f t="shared" si="90"/>
        <v>179.46519372270635</v>
      </c>
      <c r="EK12" s="5" t="str">
        <f t="shared" si="91"/>
        <v xml:space="preserve"> </v>
      </c>
      <c r="EL12" s="5">
        <f t="shared" si="92"/>
        <v>91.79933093231827</v>
      </c>
      <c r="EM12" s="5" t="str">
        <f t="shared" si="93"/>
        <v xml:space="preserve"> </v>
      </c>
      <c r="EN12" s="5" t="str">
        <f t="shared" si="94"/>
        <v xml:space="preserve"> </v>
      </c>
      <c r="EO12" s="5" t="str">
        <f t="shared" si="95"/>
        <v xml:space="preserve"> </v>
      </c>
      <c r="EP12" s="5" t="str">
        <f t="shared" si="96"/>
        <v xml:space="preserve"> </v>
      </c>
      <c r="EQ12" s="5" t="str">
        <f t="shared" si="97"/>
        <v xml:space="preserve"> </v>
      </c>
      <c r="ER12" s="5" t="str">
        <f t="shared" si="98"/>
        <v xml:space="preserve"> </v>
      </c>
      <c r="ES12" s="5" t="str">
        <f t="shared" si="99"/>
        <v xml:space="preserve"> </v>
      </c>
    </row>
    <row r="13" spans="1:149">
      <c r="A13" t="s">
        <v>98</v>
      </c>
      <c r="B13" s="17">
        <f t="shared" si="183"/>
        <v>3584055.4592720969</v>
      </c>
      <c r="C13" s="17">
        <v>2068</v>
      </c>
      <c r="D13" s="19">
        <v>577</v>
      </c>
      <c r="E13" s="19">
        <v>44</v>
      </c>
      <c r="F13" s="19">
        <f t="shared" si="184"/>
        <v>351.56</v>
      </c>
      <c r="G13" s="19">
        <v>17</v>
      </c>
      <c r="H13" s="19">
        <f t="shared" si="156"/>
        <v>4700</v>
      </c>
      <c r="I13" s="19">
        <v>927</v>
      </c>
      <c r="J13" s="39">
        <f t="shared" si="3"/>
        <v>19.723404255319149</v>
      </c>
      <c r="K13" s="17">
        <v>123</v>
      </c>
      <c r="L13" s="17">
        <v>314</v>
      </c>
      <c r="M13" s="17">
        <f t="shared" si="4"/>
        <v>437</v>
      </c>
      <c r="N13" s="17">
        <f t="shared" si="5"/>
        <v>-191</v>
      </c>
      <c r="O13" s="17">
        <v>19</v>
      </c>
      <c r="P13" s="17">
        <v>82</v>
      </c>
      <c r="Q13" s="17">
        <f t="shared" si="157"/>
        <v>101</v>
      </c>
      <c r="R13" s="17">
        <f t="shared" si="158"/>
        <v>-63</v>
      </c>
      <c r="S13" s="17">
        <v>30</v>
      </c>
      <c r="T13" s="17">
        <v>56</v>
      </c>
      <c r="U13" s="17">
        <f t="shared" si="159"/>
        <v>86</v>
      </c>
      <c r="V13" s="17">
        <f t="shared" si="160"/>
        <v>-26</v>
      </c>
      <c r="W13" s="17">
        <v>123</v>
      </c>
      <c r="X13" s="17">
        <v>52</v>
      </c>
      <c r="Y13" s="17">
        <f t="shared" si="161"/>
        <v>175</v>
      </c>
      <c r="Z13" s="17">
        <f t="shared" si="162"/>
        <v>71</v>
      </c>
      <c r="AA13" s="17">
        <v>1</v>
      </c>
      <c r="AB13" s="17">
        <v>41</v>
      </c>
      <c r="AC13" s="17">
        <f t="shared" si="163"/>
        <v>42</v>
      </c>
      <c r="AD13" s="17">
        <f t="shared" si="164"/>
        <v>-40</v>
      </c>
      <c r="AE13" s="17"/>
      <c r="AF13" s="17"/>
      <c r="AG13" s="17" t="str">
        <f t="shared" si="165"/>
        <v xml:space="preserve"> </v>
      </c>
      <c r="AH13" s="17" t="str">
        <f t="shared" si="166"/>
        <v xml:space="preserve"> </v>
      </c>
      <c r="AI13" s="17"/>
      <c r="AJ13" s="17"/>
      <c r="AK13" s="17" t="str">
        <f t="shared" si="167"/>
        <v xml:space="preserve"> </v>
      </c>
      <c r="AL13" s="17" t="str">
        <f t="shared" si="168"/>
        <v xml:space="preserve"> </v>
      </c>
      <c r="AM13" s="17"/>
      <c r="AN13" s="17"/>
      <c r="AO13" s="17" t="str">
        <f t="shared" si="169"/>
        <v xml:space="preserve"> </v>
      </c>
      <c r="AP13" s="17" t="str">
        <f t="shared" si="170"/>
        <v xml:space="preserve"> </v>
      </c>
      <c r="AQ13" s="17"/>
      <c r="AR13" s="17"/>
      <c r="AS13" s="17" t="str">
        <f t="shared" si="171"/>
        <v xml:space="preserve"> </v>
      </c>
      <c r="AT13" s="17" t="str">
        <f t="shared" si="172"/>
        <v xml:space="preserve"> </v>
      </c>
      <c r="AU13" s="17"/>
      <c r="AV13" s="17"/>
      <c r="AW13" s="17" t="str">
        <f t="shared" si="173"/>
        <v xml:space="preserve"> </v>
      </c>
      <c r="AX13" s="17" t="str">
        <f t="shared" si="174"/>
        <v xml:space="preserve"> </v>
      </c>
      <c r="AY13" s="17"/>
      <c r="AZ13" s="17"/>
      <c r="BA13" s="17" t="str">
        <f t="shared" si="175"/>
        <v xml:space="preserve"> </v>
      </c>
      <c r="BB13" s="22" t="str">
        <f t="shared" si="176"/>
        <v xml:space="preserve"> </v>
      </c>
      <c r="BC13" s="17">
        <v>110</v>
      </c>
      <c r="BD13" s="17">
        <v>35</v>
      </c>
      <c r="BE13" s="17">
        <v>68</v>
      </c>
      <c r="BF13" s="17">
        <v>19</v>
      </c>
      <c r="BG13" s="17">
        <v>16</v>
      </c>
      <c r="BH13" s="17">
        <v>19</v>
      </c>
      <c r="BI13" s="17">
        <v>21</v>
      </c>
      <c r="BJ13" s="17">
        <v>22</v>
      </c>
      <c r="BK13" s="17">
        <v>13</v>
      </c>
      <c r="BL13" s="17">
        <v>12</v>
      </c>
      <c r="BM13" s="17"/>
      <c r="BN13" s="17"/>
      <c r="BO13" s="17"/>
      <c r="BP13" s="17"/>
      <c r="BQ13" s="17"/>
      <c r="BR13" s="17"/>
      <c r="BS13" s="17"/>
      <c r="BT13" s="17"/>
      <c r="BU13" s="22">
        <f t="shared" si="185"/>
        <v>592</v>
      </c>
      <c r="BV13" s="25">
        <v>0.83963100000000002</v>
      </c>
      <c r="BW13" s="15">
        <f t="shared" si="177"/>
        <v>1104.0564247866027</v>
      </c>
      <c r="BX13" s="15">
        <f t="shared" si="186"/>
        <v>146.49292367718675</v>
      </c>
      <c r="BY13" s="15">
        <f t="shared" si="187"/>
        <v>373.9738051596475</v>
      </c>
      <c r="BZ13" s="15">
        <f t="shared" si="188"/>
        <v>520.46672883683425</v>
      </c>
      <c r="CA13" s="15">
        <f t="shared" si="189"/>
        <v>-227.48088148246075</v>
      </c>
      <c r="CB13" s="15">
        <f t="shared" si="190"/>
        <v>0.3917197452229299</v>
      </c>
      <c r="CC13" s="15">
        <f t="shared" si="191"/>
        <v>22.628988210297141</v>
      </c>
      <c r="CD13" s="15">
        <f t="shared" si="192"/>
        <v>97.661949118124511</v>
      </c>
      <c r="CE13" s="15">
        <f t="shared" si="193"/>
        <v>120.29093732842165</v>
      </c>
      <c r="CF13" s="15">
        <f t="shared" si="194"/>
        <v>-75.032960907827373</v>
      </c>
      <c r="CG13" s="15">
        <f t="shared" si="195"/>
        <v>0.23170731707317072</v>
      </c>
      <c r="CH13" s="15">
        <f t="shared" si="196"/>
        <v>35.729981384679697</v>
      </c>
      <c r="CI13" s="15">
        <f t="shared" si="197"/>
        <v>66.6959652514021</v>
      </c>
      <c r="CJ13" s="15">
        <f t="shared" si="198"/>
        <v>102.42594663608179</v>
      </c>
      <c r="CK13" s="15">
        <f t="shared" si="199"/>
        <v>-30.965983866722404</v>
      </c>
      <c r="CL13" s="15">
        <f t="shared" si="200"/>
        <v>0.5357142857142857</v>
      </c>
      <c r="CM13" s="15">
        <f t="shared" si="201"/>
        <v>146.49292367718675</v>
      </c>
      <c r="CN13" s="15">
        <f t="shared" si="202"/>
        <v>61.931967733444807</v>
      </c>
      <c r="CO13" s="15">
        <f t="shared" si="203"/>
        <v>208.42489141063157</v>
      </c>
      <c r="CP13" s="15">
        <f t="shared" si="204"/>
        <v>84.560955943741945</v>
      </c>
      <c r="CQ13" s="15">
        <f t="shared" si="205"/>
        <v>2.3653846153846154</v>
      </c>
      <c r="CR13" s="15">
        <f t="shared" si="206"/>
        <v>1.1909993794893232</v>
      </c>
      <c r="CS13" s="15">
        <f t="shared" si="207"/>
        <v>48.830974559062255</v>
      </c>
      <c r="CT13" s="15">
        <f t="shared" si="208"/>
        <v>50.021973938551582</v>
      </c>
      <c r="CU13" s="15">
        <f t="shared" si="209"/>
        <v>-47.639975179572929</v>
      </c>
      <c r="CV13" s="15">
        <f t="shared" si="210"/>
        <v>2.4390243902439022E-2</v>
      </c>
      <c r="CW13" s="15" t="str">
        <f t="shared" si="211"/>
        <v xml:space="preserve"> </v>
      </c>
      <c r="CX13" s="15" t="str">
        <f t="shared" si="212"/>
        <v xml:space="preserve"> </v>
      </c>
      <c r="CY13" s="15" t="str">
        <f t="shared" si="213"/>
        <v xml:space="preserve"> </v>
      </c>
      <c r="CZ13" s="15" t="str">
        <f t="shared" si="214"/>
        <v xml:space="preserve"> </v>
      </c>
      <c r="DA13" s="15" t="str">
        <f t="shared" si="215"/>
        <v xml:space="preserve"> </v>
      </c>
      <c r="DB13" s="15" t="str">
        <f t="shared" si="216"/>
        <v xml:space="preserve"> </v>
      </c>
      <c r="DC13" s="15" t="str">
        <f t="shared" si="217"/>
        <v xml:space="preserve"> </v>
      </c>
      <c r="DD13" s="15" t="str">
        <f t="shared" si="218"/>
        <v xml:space="preserve"> </v>
      </c>
      <c r="DE13" s="15" t="str">
        <f t="shared" si="219"/>
        <v xml:space="preserve"> </v>
      </c>
      <c r="DF13" s="15" t="str">
        <f t="shared" si="220"/>
        <v xml:space="preserve"> </v>
      </c>
      <c r="DG13" s="15" t="str">
        <f t="shared" si="221"/>
        <v xml:space="preserve"> </v>
      </c>
      <c r="DH13" s="15" t="str">
        <f t="shared" si="222"/>
        <v xml:space="preserve"> </v>
      </c>
      <c r="DI13" s="15" t="str">
        <f t="shared" si="223"/>
        <v xml:space="preserve"> </v>
      </c>
      <c r="DJ13" s="15" t="str">
        <f t="shared" si="224"/>
        <v xml:space="preserve"> </v>
      </c>
      <c r="DK13" s="15" t="str">
        <f t="shared" si="225"/>
        <v xml:space="preserve"> </v>
      </c>
      <c r="DL13" s="15" t="str">
        <f t="shared" si="226"/>
        <v xml:space="preserve"> </v>
      </c>
      <c r="DM13" s="15" t="str">
        <f t="shared" si="227"/>
        <v xml:space="preserve"> </v>
      </c>
      <c r="DN13" s="15" t="str">
        <f t="shared" si="228"/>
        <v xml:space="preserve"> </v>
      </c>
      <c r="DO13" s="15" t="str">
        <f t="shared" si="229"/>
        <v xml:space="preserve"> </v>
      </c>
      <c r="DP13" s="15" t="str">
        <f t="shared" si="230"/>
        <v xml:space="preserve"> </v>
      </c>
      <c r="DQ13" s="15" t="str">
        <f t="shared" si="231"/>
        <v xml:space="preserve"> </v>
      </c>
      <c r="DR13" s="15" t="str">
        <f t="shared" si="232"/>
        <v xml:space="preserve"> </v>
      </c>
      <c r="DS13" s="15" t="str">
        <f t="shared" si="233"/>
        <v xml:space="preserve"> </v>
      </c>
      <c r="DT13" s="15" t="str">
        <f t="shared" si="234"/>
        <v xml:space="preserve"> </v>
      </c>
      <c r="DU13" s="15" t="str">
        <f t="shared" si="235"/>
        <v xml:space="preserve"> </v>
      </c>
      <c r="DV13" s="15" t="str">
        <f t="shared" si="236"/>
        <v xml:space="preserve"> </v>
      </c>
      <c r="DW13" s="15" t="str">
        <f t="shared" si="237"/>
        <v xml:space="preserve"> </v>
      </c>
      <c r="DX13" s="15" t="str">
        <f t="shared" si="238"/>
        <v xml:space="preserve"> </v>
      </c>
      <c r="DY13" s="15" t="str">
        <f t="shared" si="239"/>
        <v xml:space="preserve"> </v>
      </c>
      <c r="DZ13" s="15" t="str">
        <f t="shared" si="240"/>
        <v xml:space="preserve"> </v>
      </c>
      <c r="EA13" s="27">
        <f>BW13-BZ13-CE13-CJ13-CO13-CT13</f>
        <v>102.4259466360819</v>
      </c>
      <c r="EB13" s="5">
        <f t="shared" si="82"/>
        <v>5.4680550754437505</v>
      </c>
      <c r="EC13" s="5">
        <f t="shared" si="83"/>
        <v>7.89198710764986</v>
      </c>
      <c r="ED13" s="5">
        <f t="shared" si="84"/>
        <v>16.560912252980597</v>
      </c>
      <c r="EE13" s="5">
        <f t="shared" si="85"/>
        <v>6.9627930328094134</v>
      </c>
      <c r="EF13" s="5">
        <f t="shared" si="86"/>
        <v>8.2639249718251815</v>
      </c>
      <c r="EG13" s="5">
        <f t="shared" si="87"/>
        <v>10.848278264047092</v>
      </c>
      <c r="EH13" s="5">
        <f t="shared" si="88"/>
        <v>15.764215381220016</v>
      </c>
      <c r="EI13" s="5">
        <f t="shared" si="89"/>
        <v>30.255105549061405</v>
      </c>
      <c r="EJ13" s="5">
        <f t="shared" si="90"/>
        <v>15.248676590818185</v>
      </c>
      <c r="EK13" s="5">
        <f t="shared" si="91"/>
        <v>14.578534565705455</v>
      </c>
      <c r="EL13" s="5" t="str">
        <f t="shared" si="92"/>
        <v xml:space="preserve"> </v>
      </c>
      <c r="EM13" s="5" t="str">
        <f t="shared" si="93"/>
        <v xml:space="preserve"> </v>
      </c>
      <c r="EN13" s="5" t="str">
        <f t="shared" si="94"/>
        <v xml:space="preserve"> </v>
      </c>
      <c r="EO13" s="5" t="str">
        <f t="shared" si="95"/>
        <v xml:space="preserve"> </v>
      </c>
      <c r="EP13" s="5" t="str">
        <f t="shared" si="96"/>
        <v xml:space="preserve"> </v>
      </c>
      <c r="EQ13" s="5" t="str">
        <f t="shared" si="97"/>
        <v xml:space="preserve"> </v>
      </c>
      <c r="ER13" s="5" t="str">
        <f t="shared" si="98"/>
        <v xml:space="preserve"> </v>
      </c>
      <c r="ES13" s="5" t="str">
        <f t="shared" si="99"/>
        <v xml:space="preserve"> </v>
      </c>
    </row>
    <row r="14" spans="1:149">
      <c r="A14" t="s">
        <v>201</v>
      </c>
      <c r="B14" s="17">
        <f t="shared" si="183"/>
        <v>9827107.7908217721</v>
      </c>
      <c r="C14" s="17">
        <v>18416</v>
      </c>
      <c r="D14" s="19">
        <v>1874</v>
      </c>
      <c r="E14" s="19">
        <v>28</v>
      </c>
      <c r="F14" s="19">
        <f t="shared" si="184"/>
        <v>10865.439999999999</v>
      </c>
      <c r="G14" s="19">
        <v>59</v>
      </c>
      <c r="H14" s="19">
        <f t="shared" si="156"/>
        <v>65771.428571428565</v>
      </c>
      <c r="I14" s="19">
        <v>8947</v>
      </c>
      <c r="J14" s="39">
        <f t="shared" si="3"/>
        <v>13.603171155516943</v>
      </c>
      <c r="K14" s="17"/>
      <c r="L14" s="17"/>
      <c r="M14" s="17" t="str">
        <f t="shared" si="4"/>
        <v xml:space="preserve"> </v>
      </c>
      <c r="N14" s="17" t="str">
        <f t="shared" si="5"/>
        <v xml:space="preserve"> </v>
      </c>
      <c r="O14" s="17">
        <v>1709</v>
      </c>
      <c r="P14" s="17">
        <v>1620</v>
      </c>
      <c r="Q14" s="17">
        <f t="shared" si="157"/>
        <v>3329</v>
      </c>
      <c r="R14" s="17">
        <f t="shared" si="158"/>
        <v>89</v>
      </c>
      <c r="S14" s="17">
        <v>728</v>
      </c>
      <c r="T14" s="17">
        <v>1312</v>
      </c>
      <c r="U14" s="17">
        <f t="shared" si="159"/>
        <v>2040</v>
      </c>
      <c r="V14" s="17">
        <f t="shared" si="160"/>
        <v>-584</v>
      </c>
      <c r="W14" s="17">
        <v>132</v>
      </c>
      <c r="X14" s="17">
        <v>310</v>
      </c>
      <c r="Y14" s="17">
        <f t="shared" si="161"/>
        <v>442</v>
      </c>
      <c r="Z14" s="17">
        <f t="shared" si="162"/>
        <v>-178</v>
      </c>
      <c r="AA14" s="17">
        <v>164</v>
      </c>
      <c r="AB14" s="17">
        <v>600</v>
      </c>
      <c r="AC14" s="17">
        <f t="shared" si="163"/>
        <v>764</v>
      </c>
      <c r="AD14" s="17">
        <f t="shared" si="164"/>
        <v>-436</v>
      </c>
      <c r="AE14" s="17">
        <v>481</v>
      </c>
      <c r="AF14" s="17">
        <v>171</v>
      </c>
      <c r="AG14" s="17">
        <f t="shared" si="165"/>
        <v>652</v>
      </c>
      <c r="AH14" s="17">
        <f t="shared" si="166"/>
        <v>310</v>
      </c>
      <c r="AI14" s="17"/>
      <c r="AJ14" s="17"/>
      <c r="AK14" s="17" t="str">
        <f t="shared" si="167"/>
        <v xml:space="preserve"> </v>
      </c>
      <c r="AL14" s="17" t="str">
        <f t="shared" si="168"/>
        <v xml:space="preserve"> </v>
      </c>
      <c r="AM14" s="17"/>
      <c r="AN14" s="17"/>
      <c r="AO14" s="17" t="str">
        <f t="shared" si="169"/>
        <v xml:space="preserve"> </v>
      </c>
      <c r="AP14" s="17" t="str">
        <f t="shared" si="170"/>
        <v xml:space="preserve"> </v>
      </c>
      <c r="AQ14" s="17"/>
      <c r="AR14" s="17"/>
      <c r="AS14" s="17" t="str">
        <f t="shared" si="171"/>
        <v xml:space="preserve"> </v>
      </c>
      <c r="AT14" s="17" t="str">
        <f t="shared" si="172"/>
        <v xml:space="preserve"> </v>
      </c>
      <c r="AU14" s="17"/>
      <c r="AV14" s="17"/>
      <c r="AW14" s="17" t="str">
        <f t="shared" si="173"/>
        <v xml:space="preserve"> </v>
      </c>
      <c r="AX14" s="17" t="str">
        <f t="shared" si="174"/>
        <v xml:space="preserve"> </v>
      </c>
      <c r="AY14" s="17"/>
      <c r="AZ14" s="17"/>
      <c r="BA14" s="17" t="str">
        <f t="shared" si="175"/>
        <v xml:space="preserve"> </v>
      </c>
      <c r="BB14" s="22" t="str">
        <f t="shared" si="176"/>
        <v xml:space="preserve"> </v>
      </c>
      <c r="BC14" s="17">
        <v>1384</v>
      </c>
      <c r="BD14" s="17">
        <v>543</v>
      </c>
      <c r="BE14" s="17">
        <v>1095</v>
      </c>
      <c r="BF14" s="17">
        <v>291</v>
      </c>
      <c r="BG14" s="17">
        <v>203</v>
      </c>
      <c r="BH14" s="17">
        <v>361</v>
      </c>
      <c r="BI14" s="17">
        <v>405</v>
      </c>
      <c r="BJ14" s="17">
        <v>278</v>
      </c>
      <c r="BK14" s="17">
        <v>268</v>
      </c>
      <c r="BL14" s="17">
        <v>206</v>
      </c>
      <c r="BM14" s="17"/>
      <c r="BN14" s="17"/>
      <c r="BO14" s="17"/>
      <c r="BP14" s="17"/>
      <c r="BQ14" s="17"/>
      <c r="BR14" s="17"/>
      <c r="BS14" s="17"/>
      <c r="BT14" s="17"/>
      <c r="BU14" s="22">
        <f t="shared" si="185"/>
        <v>3913</v>
      </c>
      <c r="BV14" s="25">
        <v>6.3717730000000001</v>
      </c>
      <c r="BW14" s="15">
        <f t="shared" si="177"/>
        <v>1404.1617615693465</v>
      </c>
      <c r="BX14" s="15" t="str">
        <f t="shared" si="186"/>
        <v xml:space="preserve"> </v>
      </c>
      <c r="BY14" s="15" t="str">
        <f t="shared" si="187"/>
        <v xml:space="preserve"> </v>
      </c>
      <c r="BZ14" s="15" t="str">
        <f t="shared" si="188"/>
        <v xml:space="preserve"> </v>
      </c>
      <c r="CA14" s="15" t="str">
        <f t="shared" si="189"/>
        <v xml:space="preserve"> </v>
      </c>
      <c r="CB14" s="15" t="str">
        <f t="shared" si="190"/>
        <v xml:space="preserve"> </v>
      </c>
      <c r="CC14" s="15">
        <f t="shared" si="191"/>
        <v>268.21420034894527</v>
      </c>
      <c r="CD14" s="15">
        <f t="shared" si="192"/>
        <v>254.24634556190247</v>
      </c>
      <c r="CE14" s="15">
        <f t="shared" si="193"/>
        <v>522.46054591084771</v>
      </c>
      <c r="CF14" s="15">
        <f t="shared" si="194"/>
        <v>13.967854787042796</v>
      </c>
      <c r="CG14" s="15">
        <f t="shared" si="195"/>
        <v>1.0549382716049382</v>
      </c>
      <c r="CH14" s="15">
        <f t="shared" si="196"/>
        <v>114.25391331423765</v>
      </c>
      <c r="CI14" s="15">
        <f t="shared" si="197"/>
        <v>205.9081514674173</v>
      </c>
      <c r="CJ14" s="15">
        <f t="shared" si="198"/>
        <v>320.16206478165498</v>
      </c>
      <c r="CK14" s="15">
        <f t="shared" si="199"/>
        <v>-91.654238153179648</v>
      </c>
      <c r="CL14" s="15">
        <f t="shared" si="200"/>
        <v>0.55487804878048785</v>
      </c>
      <c r="CM14" s="15">
        <f t="shared" si="201"/>
        <v>20.716368897636496</v>
      </c>
      <c r="CN14" s="15">
        <f t="shared" si="202"/>
        <v>48.652078471722078</v>
      </c>
      <c r="CO14" s="15">
        <f t="shared" si="203"/>
        <v>69.368447369358577</v>
      </c>
      <c r="CP14" s="15">
        <f t="shared" si="204"/>
        <v>-27.935709574085582</v>
      </c>
      <c r="CQ14" s="15">
        <f t="shared" si="205"/>
        <v>0.4258064516129032</v>
      </c>
      <c r="CR14" s="15">
        <f t="shared" si="206"/>
        <v>25.738518933427162</v>
      </c>
      <c r="CS14" s="15">
        <f t="shared" si="207"/>
        <v>94.165313171074985</v>
      </c>
      <c r="CT14" s="15">
        <f t="shared" si="208"/>
        <v>119.90383210450214</v>
      </c>
      <c r="CU14" s="15">
        <f t="shared" si="209"/>
        <v>-68.426794237647826</v>
      </c>
      <c r="CV14" s="15">
        <f t="shared" si="210"/>
        <v>0.27333333333333332</v>
      </c>
      <c r="CW14" s="15">
        <f t="shared" si="211"/>
        <v>75.489192725478446</v>
      </c>
      <c r="CX14" s="15">
        <f t="shared" si="212"/>
        <v>26.837114253756372</v>
      </c>
      <c r="CY14" s="15">
        <f t="shared" si="213"/>
        <v>102.32630697923481</v>
      </c>
      <c r="CZ14" s="15">
        <f t="shared" si="214"/>
        <v>48.652078471722078</v>
      </c>
      <c r="DA14" s="15">
        <f t="shared" si="215"/>
        <v>2.8128654970760234</v>
      </c>
      <c r="DB14" s="15" t="str">
        <f t="shared" si="216"/>
        <v xml:space="preserve"> </v>
      </c>
      <c r="DC14" s="15" t="str">
        <f t="shared" si="217"/>
        <v xml:space="preserve"> </v>
      </c>
      <c r="DD14" s="15" t="str">
        <f t="shared" si="218"/>
        <v xml:space="preserve"> </v>
      </c>
      <c r="DE14" s="15" t="str">
        <f t="shared" si="219"/>
        <v xml:space="preserve"> </v>
      </c>
      <c r="DF14" s="15" t="str">
        <f t="shared" si="220"/>
        <v xml:space="preserve"> </v>
      </c>
      <c r="DG14" s="15" t="str">
        <f t="shared" si="221"/>
        <v xml:space="preserve"> </v>
      </c>
      <c r="DH14" s="15" t="str">
        <f t="shared" si="222"/>
        <v xml:space="preserve"> </v>
      </c>
      <c r="DI14" s="15" t="str">
        <f t="shared" si="223"/>
        <v xml:space="preserve"> </v>
      </c>
      <c r="DJ14" s="15" t="str">
        <f t="shared" si="224"/>
        <v xml:space="preserve"> </v>
      </c>
      <c r="DK14" s="15" t="str">
        <f t="shared" si="225"/>
        <v xml:space="preserve"> </v>
      </c>
      <c r="DL14" s="15" t="str">
        <f t="shared" si="226"/>
        <v xml:space="preserve"> </v>
      </c>
      <c r="DM14" s="15" t="str">
        <f t="shared" si="227"/>
        <v xml:space="preserve"> </v>
      </c>
      <c r="DN14" s="15" t="str">
        <f t="shared" si="228"/>
        <v xml:space="preserve"> </v>
      </c>
      <c r="DO14" s="15" t="str">
        <f t="shared" si="229"/>
        <v xml:space="preserve"> </v>
      </c>
      <c r="DP14" s="15" t="str">
        <f t="shared" si="230"/>
        <v xml:space="preserve"> </v>
      </c>
      <c r="DQ14" s="15" t="str">
        <f t="shared" si="231"/>
        <v xml:space="preserve"> </v>
      </c>
      <c r="DR14" s="15" t="str">
        <f t="shared" si="232"/>
        <v xml:space="preserve"> </v>
      </c>
      <c r="DS14" s="15" t="str">
        <f t="shared" si="233"/>
        <v xml:space="preserve"> </v>
      </c>
      <c r="DT14" s="15" t="str">
        <f t="shared" si="234"/>
        <v xml:space="preserve"> </v>
      </c>
      <c r="DU14" s="15" t="str">
        <f t="shared" si="235"/>
        <v xml:space="preserve"> </v>
      </c>
      <c r="DV14" s="15" t="str">
        <f t="shared" si="236"/>
        <v xml:space="preserve"> </v>
      </c>
      <c r="DW14" s="15" t="str">
        <f t="shared" si="237"/>
        <v xml:space="preserve"> </v>
      </c>
      <c r="DX14" s="15" t="str">
        <f t="shared" si="238"/>
        <v xml:space="preserve"> </v>
      </c>
      <c r="DY14" s="15" t="str">
        <f t="shared" si="239"/>
        <v xml:space="preserve"> </v>
      </c>
      <c r="DZ14" s="15" t="str">
        <f t="shared" si="240"/>
        <v xml:space="preserve"> </v>
      </c>
      <c r="EA14" s="27">
        <f>BW14-CE14-CJ14-CO14-CT14-CY14</f>
        <v>269.94056442374824</v>
      </c>
      <c r="EB14" s="5">
        <f t="shared" si="82"/>
        <v>68.798074767401374</v>
      </c>
      <c r="EC14" s="5">
        <f t="shared" si="83"/>
        <v>122.43854284153926</v>
      </c>
      <c r="ED14" s="5">
        <f t="shared" si="84"/>
        <v>266.67939583843759</v>
      </c>
      <c r="EE14" s="5">
        <f t="shared" si="85"/>
        <v>106.64067223934417</v>
      </c>
      <c r="EF14" s="5">
        <f t="shared" si="86"/>
        <v>104.84854808003197</v>
      </c>
      <c r="EG14" s="5">
        <f t="shared" si="87"/>
        <v>206.11728701689475</v>
      </c>
      <c r="EH14" s="5">
        <f t="shared" si="88"/>
        <v>304.02415378067172</v>
      </c>
      <c r="EI14" s="5">
        <f t="shared" si="89"/>
        <v>382.31451557450322</v>
      </c>
      <c r="EJ14" s="5">
        <f t="shared" si="90"/>
        <v>314.35733279532877</v>
      </c>
      <c r="EK14" s="5">
        <f t="shared" si="91"/>
        <v>250.26484337794366</v>
      </c>
      <c r="EL14" s="5" t="str">
        <f t="shared" si="92"/>
        <v xml:space="preserve"> </v>
      </c>
      <c r="EM14" s="5" t="str">
        <f t="shared" si="93"/>
        <v xml:space="preserve"> </v>
      </c>
      <c r="EN14" s="5" t="str">
        <f t="shared" si="94"/>
        <v xml:space="preserve"> </v>
      </c>
      <c r="EO14" s="5" t="str">
        <f t="shared" si="95"/>
        <v xml:space="preserve"> </v>
      </c>
      <c r="EP14" s="5" t="str">
        <f t="shared" si="96"/>
        <v xml:space="preserve"> </v>
      </c>
      <c r="EQ14" s="5" t="str">
        <f t="shared" si="97"/>
        <v xml:space="preserve"> </v>
      </c>
      <c r="ER14" s="5" t="str">
        <f t="shared" si="98"/>
        <v xml:space="preserve"> </v>
      </c>
      <c r="ES14" s="5" t="str">
        <f t="shared" si="99"/>
        <v xml:space="preserve"> </v>
      </c>
    </row>
    <row r="15" spans="1:149">
      <c r="A15" t="s">
        <v>121</v>
      </c>
      <c r="B15" s="17">
        <f t="shared" si="183"/>
        <v>1390283.4008097167</v>
      </c>
      <c r="C15" s="17">
        <v>1717</v>
      </c>
      <c r="D15" s="19">
        <v>1235</v>
      </c>
      <c r="E15" s="19">
        <v>28</v>
      </c>
      <c r="F15" s="19">
        <f t="shared" si="184"/>
        <v>738.31</v>
      </c>
      <c r="G15" s="19">
        <v>43</v>
      </c>
      <c r="H15" s="19">
        <f t="shared" si="156"/>
        <v>6132.1428571428569</v>
      </c>
      <c r="I15" s="19">
        <v>867</v>
      </c>
      <c r="J15" s="39">
        <f t="shared" si="3"/>
        <v>14.138613861386141</v>
      </c>
      <c r="K15" s="17">
        <v>11</v>
      </c>
      <c r="L15" s="17">
        <v>39</v>
      </c>
      <c r="M15" s="17">
        <f t="shared" si="4"/>
        <v>50</v>
      </c>
      <c r="N15" s="17">
        <f t="shared" si="5"/>
        <v>-28</v>
      </c>
      <c r="O15" s="17">
        <v>3</v>
      </c>
      <c r="P15" s="17">
        <v>99</v>
      </c>
      <c r="Q15" s="17">
        <f t="shared" si="157"/>
        <v>102</v>
      </c>
      <c r="R15" s="17">
        <f t="shared" si="158"/>
        <v>-96</v>
      </c>
      <c r="S15" s="17">
        <v>106</v>
      </c>
      <c r="T15" s="17">
        <v>220</v>
      </c>
      <c r="U15" s="17">
        <f t="shared" si="159"/>
        <v>326</v>
      </c>
      <c r="V15" s="17">
        <f t="shared" si="160"/>
        <v>-114</v>
      </c>
      <c r="W15" s="17">
        <v>167</v>
      </c>
      <c r="X15" s="17">
        <v>69</v>
      </c>
      <c r="Y15" s="17">
        <f t="shared" si="161"/>
        <v>236</v>
      </c>
      <c r="Z15" s="17">
        <f t="shared" si="162"/>
        <v>98</v>
      </c>
      <c r="AA15" s="17">
        <v>4</v>
      </c>
      <c r="AB15" s="17">
        <v>47</v>
      </c>
      <c r="AC15" s="17">
        <f t="shared" si="163"/>
        <v>51</v>
      </c>
      <c r="AD15" s="17">
        <f t="shared" si="164"/>
        <v>-43</v>
      </c>
      <c r="AE15" s="17"/>
      <c r="AF15" s="17"/>
      <c r="AG15" s="17" t="str">
        <f t="shared" si="165"/>
        <v xml:space="preserve"> </v>
      </c>
      <c r="AH15" s="17" t="str">
        <f t="shared" si="166"/>
        <v xml:space="preserve"> </v>
      </c>
      <c r="AI15" s="17"/>
      <c r="AJ15" s="17"/>
      <c r="AK15" s="17" t="str">
        <f t="shared" si="167"/>
        <v xml:space="preserve"> </v>
      </c>
      <c r="AL15" s="17" t="str">
        <f t="shared" si="168"/>
        <v xml:space="preserve"> </v>
      </c>
      <c r="AM15" s="17"/>
      <c r="AN15" s="17"/>
      <c r="AO15" s="17" t="str">
        <f t="shared" si="169"/>
        <v xml:space="preserve"> </v>
      </c>
      <c r="AP15" s="17" t="str">
        <f t="shared" si="170"/>
        <v xml:space="preserve"> </v>
      </c>
      <c r="AQ15" s="17"/>
      <c r="AR15" s="17"/>
      <c r="AS15" s="17" t="str">
        <f t="shared" si="171"/>
        <v xml:space="preserve"> </v>
      </c>
      <c r="AT15" s="17" t="str">
        <f t="shared" si="172"/>
        <v xml:space="preserve"> </v>
      </c>
      <c r="AU15" s="17"/>
      <c r="AV15" s="17"/>
      <c r="AW15" s="17" t="str">
        <f t="shared" si="173"/>
        <v xml:space="preserve"> </v>
      </c>
      <c r="AX15" s="17" t="str">
        <f t="shared" si="174"/>
        <v xml:space="preserve"> </v>
      </c>
      <c r="AY15" s="17"/>
      <c r="AZ15" s="17"/>
      <c r="BA15" s="17" t="str">
        <f t="shared" si="175"/>
        <v xml:space="preserve"> </v>
      </c>
      <c r="BB15" s="22" t="str">
        <f t="shared" si="176"/>
        <v xml:space="preserve"> </v>
      </c>
      <c r="BC15" s="17">
        <v>127</v>
      </c>
      <c r="BD15" s="17">
        <v>45</v>
      </c>
      <c r="BE15" s="17">
        <v>110</v>
      </c>
      <c r="BF15" s="17">
        <v>26</v>
      </c>
      <c r="BG15" s="17">
        <v>21</v>
      </c>
      <c r="BH15" s="17">
        <v>26</v>
      </c>
      <c r="BI15" s="17">
        <v>29</v>
      </c>
      <c r="BJ15" s="17">
        <v>27</v>
      </c>
      <c r="BK15" s="17"/>
      <c r="BL15" s="17">
        <v>20</v>
      </c>
      <c r="BM15" s="17"/>
      <c r="BN15" s="17">
        <v>18</v>
      </c>
      <c r="BO15" s="17"/>
      <c r="BP15" s="17"/>
      <c r="BQ15" s="17"/>
      <c r="BR15" s="17"/>
      <c r="BS15" s="17"/>
      <c r="BT15" s="17"/>
      <c r="BU15" s="22">
        <f t="shared" si="185"/>
        <v>418</v>
      </c>
      <c r="BV15" s="25">
        <v>0.93045</v>
      </c>
      <c r="BW15" s="15">
        <f t="shared" si="177"/>
        <v>931.80719006932134</v>
      </c>
      <c r="BX15" s="15">
        <f t="shared" si="186"/>
        <v>11.822236552205922</v>
      </c>
      <c r="BY15" s="15">
        <f t="shared" si="187"/>
        <v>41.915202321457357</v>
      </c>
      <c r="BZ15" s="15">
        <f t="shared" si="188"/>
        <v>53.73743887366328</v>
      </c>
      <c r="CA15" s="15">
        <f t="shared" si="189"/>
        <v>-30.092965769251435</v>
      </c>
      <c r="CB15" s="15">
        <f t="shared" si="190"/>
        <v>0.28205128205128205</v>
      </c>
      <c r="CC15" s="15">
        <f t="shared" si="191"/>
        <v>3.224246332419797</v>
      </c>
      <c r="CD15" s="15">
        <f t="shared" si="192"/>
        <v>106.4001289698533</v>
      </c>
      <c r="CE15" s="15">
        <f t="shared" si="193"/>
        <v>109.62437530227309</v>
      </c>
      <c r="CF15" s="15">
        <f t="shared" si="194"/>
        <v>-103.1758826374335</v>
      </c>
      <c r="CG15" s="15">
        <f t="shared" si="195"/>
        <v>3.0303030303030304E-2</v>
      </c>
      <c r="CH15" s="15">
        <f t="shared" si="196"/>
        <v>113.92337041216615</v>
      </c>
      <c r="CI15" s="15">
        <f t="shared" si="197"/>
        <v>236.44473104411844</v>
      </c>
      <c r="CJ15" s="15">
        <f t="shared" si="198"/>
        <v>350.36810145628459</v>
      </c>
      <c r="CK15" s="15">
        <f t="shared" si="199"/>
        <v>-122.52136063195229</v>
      </c>
      <c r="CL15" s="15">
        <f t="shared" si="200"/>
        <v>0.48181818181818181</v>
      </c>
      <c r="CM15" s="15">
        <f t="shared" si="201"/>
        <v>179.48304583803537</v>
      </c>
      <c r="CN15" s="15">
        <f t="shared" si="202"/>
        <v>74.157665645655328</v>
      </c>
      <c r="CO15" s="15">
        <f t="shared" si="203"/>
        <v>253.64071148369069</v>
      </c>
      <c r="CP15" s="15">
        <f t="shared" si="204"/>
        <v>105.32538019238004</v>
      </c>
      <c r="CQ15" s="15">
        <f t="shared" si="205"/>
        <v>2.4202898550724639</v>
      </c>
      <c r="CR15" s="15">
        <f t="shared" si="206"/>
        <v>4.2989951098930623</v>
      </c>
      <c r="CS15" s="15">
        <f t="shared" si="207"/>
        <v>50.513192541243484</v>
      </c>
      <c r="CT15" s="15">
        <f t="shared" si="208"/>
        <v>54.812187651136547</v>
      </c>
      <c r="CU15" s="15">
        <f t="shared" si="209"/>
        <v>-46.214197431350421</v>
      </c>
      <c r="CV15" s="15">
        <f t="shared" si="210"/>
        <v>8.5106382978723402E-2</v>
      </c>
      <c r="CW15" s="15" t="str">
        <f t="shared" si="211"/>
        <v xml:space="preserve"> </v>
      </c>
      <c r="CX15" s="15" t="str">
        <f t="shared" si="212"/>
        <v xml:space="preserve"> </v>
      </c>
      <c r="CY15" s="15" t="str">
        <f t="shared" si="213"/>
        <v xml:space="preserve"> </v>
      </c>
      <c r="CZ15" s="15" t="str">
        <f t="shared" si="214"/>
        <v xml:space="preserve"> </v>
      </c>
      <c r="DA15" s="15" t="str">
        <f t="shared" si="215"/>
        <v xml:space="preserve"> </v>
      </c>
      <c r="DB15" s="15" t="str">
        <f t="shared" si="216"/>
        <v xml:space="preserve"> </v>
      </c>
      <c r="DC15" s="15" t="str">
        <f t="shared" si="217"/>
        <v xml:space="preserve"> </v>
      </c>
      <c r="DD15" s="15" t="str">
        <f t="shared" si="218"/>
        <v xml:space="preserve"> </v>
      </c>
      <c r="DE15" s="15" t="str">
        <f t="shared" si="219"/>
        <v xml:space="preserve"> </v>
      </c>
      <c r="DF15" s="15" t="str">
        <f t="shared" si="220"/>
        <v xml:space="preserve"> </v>
      </c>
      <c r="DG15" s="15" t="str">
        <f t="shared" si="221"/>
        <v xml:space="preserve"> </v>
      </c>
      <c r="DH15" s="15" t="str">
        <f t="shared" si="222"/>
        <v xml:space="preserve"> </v>
      </c>
      <c r="DI15" s="15" t="str">
        <f t="shared" si="223"/>
        <v xml:space="preserve"> </v>
      </c>
      <c r="DJ15" s="15" t="str">
        <f t="shared" si="224"/>
        <v xml:space="preserve"> </v>
      </c>
      <c r="DK15" s="15" t="str">
        <f t="shared" si="225"/>
        <v xml:space="preserve"> </v>
      </c>
      <c r="DL15" s="15" t="str">
        <f t="shared" si="226"/>
        <v xml:space="preserve"> </v>
      </c>
      <c r="DM15" s="15" t="str">
        <f t="shared" si="227"/>
        <v xml:space="preserve"> </v>
      </c>
      <c r="DN15" s="15" t="str">
        <f t="shared" si="228"/>
        <v xml:space="preserve"> </v>
      </c>
      <c r="DO15" s="15" t="str">
        <f t="shared" si="229"/>
        <v xml:space="preserve"> </v>
      </c>
      <c r="DP15" s="15" t="str">
        <f t="shared" si="230"/>
        <v xml:space="preserve"> </v>
      </c>
      <c r="DQ15" s="15" t="str">
        <f t="shared" si="231"/>
        <v xml:space="preserve"> </v>
      </c>
      <c r="DR15" s="15" t="str">
        <f t="shared" si="232"/>
        <v xml:space="preserve"> </v>
      </c>
      <c r="DS15" s="15" t="str">
        <f t="shared" si="233"/>
        <v xml:space="preserve"> </v>
      </c>
      <c r="DT15" s="15" t="str">
        <f t="shared" si="234"/>
        <v xml:space="preserve"> </v>
      </c>
      <c r="DU15" s="15" t="str">
        <f t="shared" si="235"/>
        <v xml:space="preserve"> </v>
      </c>
      <c r="DV15" s="15" t="str">
        <f t="shared" si="236"/>
        <v xml:space="preserve"> </v>
      </c>
      <c r="DW15" s="15" t="str">
        <f t="shared" si="237"/>
        <v xml:space="preserve"> </v>
      </c>
      <c r="DX15" s="15" t="str">
        <f t="shared" si="238"/>
        <v xml:space="preserve"> </v>
      </c>
      <c r="DY15" s="15" t="str">
        <f t="shared" si="239"/>
        <v xml:space="preserve"> </v>
      </c>
      <c r="DZ15" s="15" t="str">
        <f t="shared" si="240"/>
        <v xml:space="preserve"> </v>
      </c>
      <c r="EA15" s="27">
        <f>BW15-BZ15-CE15-CJ15-CO15-CT15</f>
        <v>109.62437530227311</v>
      </c>
      <c r="EB15" s="5">
        <f t="shared" si="82"/>
        <v>6.3131181325577845</v>
      </c>
      <c r="EC15" s="5">
        <f t="shared" si="83"/>
        <v>10.146840566978392</v>
      </c>
      <c r="ED15" s="5">
        <f t="shared" si="84"/>
        <v>26.789710997468614</v>
      </c>
      <c r="EE15" s="5">
        <f t="shared" si="85"/>
        <v>9.5280325712128811</v>
      </c>
      <c r="EF15" s="5">
        <f t="shared" si="86"/>
        <v>10.84640152552055</v>
      </c>
      <c r="EG15" s="5">
        <f t="shared" si="87"/>
        <v>14.845012361327601</v>
      </c>
      <c r="EH15" s="5">
        <f t="shared" si="88"/>
        <v>21.769630764541926</v>
      </c>
      <c r="EI15" s="5">
        <f t="shared" si="89"/>
        <v>37.131265901120813</v>
      </c>
      <c r="EJ15" s="5" t="str">
        <f t="shared" si="90"/>
        <v xml:space="preserve"> </v>
      </c>
      <c r="EK15" s="5">
        <f t="shared" si="91"/>
        <v>24.297557609509091</v>
      </c>
      <c r="EL15" s="5" t="str">
        <f t="shared" si="92"/>
        <v xml:space="preserve"> </v>
      </c>
      <c r="EM15" s="5">
        <f t="shared" si="93"/>
        <v>16.408012579476313</v>
      </c>
      <c r="EN15" s="5" t="str">
        <f t="shared" si="94"/>
        <v xml:space="preserve"> </v>
      </c>
      <c r="EO15" s="5" t="str">
        <f t="shared" si="95"/>
        <v xml:space="preserve"> </v>
      </c>
      <c r="EP15" s="5" t="str">
        <f t="shared" si="96"/>
        <v xml:space="preserve"> </v>
      </c>
      <c r="EQ15" s="5" t="str">
        <f t="shared" si="97"/>
        <v xml:space="preserve"> </v>
      </c>
      <c r="ER15" s="5" t="str">
        <f t="shared" si="98"/>
        <v xml:space="preserve"> </v>
      </c>
      <c r="ES15" s="5" t="str">
        <f t="shared" si="99"/>
        <v xml:space="preserve"> </v>
      </c>
    </row>
    <row r="16" spans="1:149">
      <c r="A16" t="s">
        <v>199</v>
      </c>
      <c r="B16" s="17">
        <f t="shared" si="183"/>
        <v>49826330.532212883</v>
      </c>
      <c r="C16" s="17">
        <v>35576</v>
      </c>
      <c r="D16" s="19">
        <v>714</v>
      </c>
      <c r="E16" s="19">
        <v>29</v>
      </c>
      <c r="F16" s="19">
        <f t="shared" si="184"/>
        <v>9605.52</v>
      </c>
      <c r="G16" s="19">
        <v>27</v>
      </c>
      <c r="H16" s="19">
        <f t="shared" si="156"/>
        <v>122675.86206896552</v>
      </c>
      <c r="I16" s="19">
        <v>16801</v>
      </c>
      <c r="J16" s="39">
        <f t="shared" si="3"/>
        <v>13.695440746570723</v>
      </c>
      <c r="K16" s="17">
        <v>2587</v>
      </c>
      <c r="L16" s="17">
        <v>4683</v>
      </c>
      <c r="M16" s="17">
        <f t="shared" si="4"/>
        <v>7270</v>
      </c>
      <c r="N16" s="17">
        <f t="shared" si="5"/>
        <v>-2096</v>
      </c>
      <c r="O16" s="17">
        <v>1095</v>
      </c>
      <c r="P16" s="17">
        <v>2135</v>
      </c>
      <c r="Q16" s="17">
        <f t="shared" si="157"/>
        <v>3230</v>
      </c>
      <c r="R16" s="17">
        <f t="shared" si="158"/>
        <v>-1040</v>
      </c>
      <c r="S16" s="17">
        <v>1533</v>
      </c>
      <c r="T16" s="17">
        <v>918</v>
      </c>
      <c r="U16" s="17">
        <f t="shared" si="159"/>
        <v>2451</v>
      </c>
      <c r="V16" s="17">
        <f t="shared" si="160"/>
        <v>615</v>
      </c>
      <c r="W16" s="17"/>
      <c r="X16" s="17"/>
      <c r="Y16" s="17" t="str">
        <f t="shared" si="161"/>
        <v xml:space="preserve"> </v>
      </c>
      <c r="Z16" s="17" t="str">
        <f t="shared" si="162"/>
        <v xml:space="preserve"> </v>
      </c>
      <c r="AA16" s="17">
        <v>32</v>
      </c>
      <c r="AB16" s="17">
        <v>536</v>
      </c>
      <c r="AC16" s="17">
        <f t="shared" si="163"/>
        <v>568</v>
      </c>
      <c r="AD16" s="17">
        <f t="shared" si="164"/>
        <v>-504</v>
      </c>
      <c r="AE16" s="17">
        <v>1870</v>
      </c>
      <c r="AF16" s="17">
        <v>274</v>
      </c>
      <c r="AG16" s="17">
        <f t="shared" si="165"/>
        <v>2144</v>
      </c>
      <c r="AH16" s="17">
        <f t="shared" si="166"/>
        <v>1596</v>
      </c>
      <c r="AI16" s="17"/>
      <c r="AJ16" s="17"/>
      <c r="AK16" s="17" t="str">
        <f t="shared" si="167"/>
        <v xml:space="preserve"> </v>
      </c>
      <c r="AL16" s="17" t="str">
        <f t="shared" si="168"/>
        <v xml:space="preserve"> </v>
      </c>
      <c r="AM16" s="17"/>
      <c r="AN16" s="17"/>
      <c r="AO16" s="17" t="str">
        <f t="shared" si="169"/>
        <v xml:space="preserve"> </v>
      </c>
      <c r="AP16" s="17" t="str">
        <f t="shared" si="170"/>
        <v xml:space="preserve"> </v>
      </c>
      <c r="AQ16" s="17"/>
      <c r="AR16" s="17"/>
      <c r="AS16" s="17" t="str">
        <f t="shared" si="171"/>
        <v xml:space="preserve"> </v>
      </c>
      <c r="AT16" s="17" t="str">
        <f t="shared" si="172"/>
        <v xml:space="preserve"> </v>
      </c>
      <c r="AU16" s="17"/>
      <c r="AV16" s="17"/>
      <c r="AW16" s="17" t="str">
        <f t="shared" si="173"/>
        <v xml:space="preserve"> </v>
      </c>
      <c r="AX16" s="17" t="str">
        <f t="shared" si="174"/>
        <v xml:space="preserve"> </v>
      </c>
      <c r="AY16" s="17"/>
      <c r="AZ16" s="17"/>
      <c r="BA16" s="17" t="str">
        <f t="shared" si="175"/>
        <v xml:space="preserve"> </v>
      </c>
      <c r="BB16" s="22" t="str">
        <f t="shared" si="176"/>
        <v xml:space="preserve"> </v>
      </c>
      <c r="BC16" s="17">
        <v>2140</v>
      </c>
      <c r="BD16" s="17">
        <v>725</v>
      </c>
      <c r="BE16" s="17">
        <v>1464</v>
      </c>
      <c r="BF16" s="17">
        <v>369</v>
      </c>
      <c r="BG16" s="17">
        <v>282</v>
      </c>
      <c r="BH16" s="17">
        <v>413</v>
      </c>
      <c r="BI16" s="17">
        <v>500</v>
      </c>
      <c r="BJ16" s="17">
        <v>480</v>
      </c>
      <c r="BK16" s="17">
        <v>301</v>
      </c>
      <c r="BL16" s="17"/>
      <c r="BM16" s="17"/>
      <c r="BN16" s="17">
        <v>217</v>
      </c>
      <c r="BO16" s="17"/>
      <c r="BP16" s="17"/>
      <c r="BQ16" s="17"/>
      <c r="BR16" s="17"/>
      <c r="BS16" s="17"/>
      <c r="BT16" s="17"/>
      <c r="BU16" s="22">
        <f t="shared" si="185"/>
        <v>9910</v>
      </c>
      <c r="BV16" s="25">
        <v>5.9467999999999996</v>
      </c>
      <c r="BW16" s="15">
        <f t="shared" si="177"/>
        <v>2825.2169233873683</v>
      </c>
      <c r="BX16" s="15">
        <f t="shared" si="186"/>
        <v>435.02387838837694</v>
      </c>
      <c r="BY16" s="15">
        <f t="shared" si="187"/>
        <v>787.48234344521427</v>
      </c>
      <c r="BZ16" s="15">
        <f t="shared" si="188"/>
        <v>1222.5062218335911</v>
      </c>
      <c r="CA16" s="15">
        <f t="shared" si="189"/>
        <v>-352.45846505683733</v>
      </c>
      <c r="CB16" s="15">
        <f t="shared" si="190"/>
        <v>0.5524236600469784</v>
      </c>
      <c r="CC16" s="15">
        <f t="shared" si="191"/>
        <v>184.13264276585727</v>
      </c>
      <c r="CD16" s="15">
        <f t="shared" si="192"/>
        <v>359.01661397726508</v>
      </c>
      <c r="CE16" s="15">
        <f t="shared" si="193"/>
        <v>543.14925674312235</v>
      </c>
      <c r="CF16" s="15">
        <f t="shared" si="194"/>
        <v>-174.88397121140781</v>
      </c>
      <c r="CG16" s="15">
        <f t="shared" si="195"/>
        <v>0.51288056206088994</v>
      </c>
      <c r="CH16" s="15">
        <f t="shared" si="196"/>
        <v>257.78569987220021</v>
      </c>
      <c r="CI16" s="15">
        <f t="shared" si="197"/>
        <v>154.36873612699267</v>
      </c>
      <c r="CJ16" s="15">
        <f t="shared" si="198"/>
        <v>412.15443599919286</v>
      </c>
      <c r="CK16" s="15">
        <f t="shared" si="199"/>
        <v>103.41696374520754</v>
      </c>
      <c r="CL16" s="15">
        <f t="shared" si="200"/>
        <v>1.6699346405228761</v>
      </c>
      <c r="CM16" s="15" t="str">
        <f t="shared" si="201"/>
        <v xml:space="preserve"> </v>
      </c>
      <c r="CN16" s="15" t="str">
        <f t="shared" si="202"/>
        <v xml:space="preserve"> </v>
      </c>
      <c r="CO16" s="15" t="str">
        <f t="shared" si="203"/>
        <v xml:space="preserve"> </v>
      </c>
      <c r="CP16" s="15" t="str">
        <f t="shared" si="204"/>
        <v xml:space="preserve"> </v>
      </c>
      <c r="CQ16" s="15" t="str">
        <f t="shared" si="205"/>
        <v xml:space="preserve"> </v>
      </c>
      <c r="CR16" s="15">
        <f t="shared" si="206"/>
        <v>5.3810452680433176</v>
      </c>
      <c r="CS16" s="15">
        <f t="shared" si="207"/>
        <v>90.132508239725567</v>
      </c>
      <c r="CT16" s="15">
        <f t="shared" si="208"/>
        <v>95.51355350776889</v>
      </c>
      <c r="CU16" s="15">
        <f t="shared" si="209"/>
        <v>-84.751462971682244</v>
      </c>
      <c r="CV16" s="15">
        <f t="shared" si="210"/>
        <v>5.9701492537313432E-2</v>
      </c>
      <c r="CW16" s="15">
        <f t="shared" si="211"/>
        <v>314.45483285128137</v>
      </c>
      <c r="CX16" s="15">
        <f t="shared" si="212"/>
        <v>46.075200107620908</v>
      </c>
      <c r="CY16" s="15">
        <f t="shared" si="213"/>
        <v>360.53003295890227</v>
      </c>
      <c r="CZ16" s="15">
        <f t="shared" si="214"/>
        <v>268.37963274366047</v>
      </c>
      <c r="DA16" s="15">
        <f t="shared" si="215"/>
        <v>6.8248175182481745</v>
      </c>
      <c r="DB16" s="15" t="str">
        <f t="shared" si="216"/>
        <v xml:space="preserve"> </v>
      </c>
      <c r="DC16" s="15" t="str">
        <f t="shared" si="217"/>
        <v xml:space="preserve"> </v>
      </c>
      <c r="DD16" s="15" t="str">
        <f t="shared" si="218"/>
        <v xml:space="preserve"> </v>
      </c>
      <c r="DE16" s="15" t="str">
        <f t="shared" si="219"/>
        <v xml:space="preserve"> </v>
      </c>
      <c r="DF16" s="15" t="str">
        <f t="shared" si="220"/>
        <v xml:space="preserve"> </v>
      </c>
      <c r="DG16" s="15" t="str">
        <f t="shared" si="221"/>
        <v xml:space="preserve"> </v>
      </c>
      <c r="DH16" s="15" t="str">
        <f t="shared" si="222"/>
        <v xml:space="preserve"> </v>
      </c>
      <c r="DI16" s="15" t="str">
        <f t="shared" si="223"/>
        <v xml:space="preserve"> </v>
      </c>
      <c r="DJ16" s="15" t="str">
        <f t="shared" si="224"/>
        <v xml:space="preserve"> </v>
      </c>
      <c r="DK16" s="15" t="str">
        <f t="shared" si="225"/>
        <v xml:space="preserve"> </v>
      </c>
      <c r="DL16" s="15" t="str">
        <f t="shared" si="226"/>
        <v xml:space="preserve"> </v>
      </c>
      <c r="DM16" s="15" t="str">
        <f t="shared" si="227"/>
        <v xml:space="preserve"> </v>
      </c>
      <c r="DN16" s="15" t="str">
        <f t="shared" si="228"/>
        <v xml:space="preserve"> </v>
      </c>
      <c r="DO16" s="15" t="str">
        <f t="shared" si="229"/>
        <v xml:space="preserve"> </v>
      </c>
      <c r="DP16" s="15" t="str">
        <f t="shared" si="230"/>
        <v xml:space="preserve"> </v>
      </c>
      <c r="DQ16" s="15" t="str">
        <f t="shared" si="231"/>
        <v xml:space="preserve"> </v>
      </c>
      <c r="DR16" s="15" t="str">
        <f t="shared" si="232"/>
        <v xml:space="preserve"> </v>
      </c>
      <c r="DS16" s="15" t="str">
        <f t="shared" si="233"/>
        <v xml:space="preserve"> </v>
      </c>
      <c r="DT16" s="15" t="str">
        <f t="shared" si="234"/>
        <v xml:space="preserve"> </v>
      </c>
      <c r="DU16" s="15" t="str">
        <f t="shared" si="235"/>
        <v xml:space="preserve"> </v>
      </c>
      <c r="DV16" s="15" t="str">
        <f t="shared" si="236"/>
        <v xml:space="preserve"> </v>
      </c>
      <c r="DW16" s="15" t="str">
        <f t="shared" si="237"/>
        <v xml:space="preserve"> </v>
      </c>
      <c r="DX16" s="15" t="str">
        <f t="shared" si="238"/>
        <v xml:space="preserve"> </v>
      </c>
      <c r="DY16" s="15" t="str">
        <f t="shared" si="239"/>
        <v xml:space="preserve"> </v>
      </c>
      <c r="DZ16" s="15" t="str">
        <f t="shared" si="240"/>
        <v xml:space="preserve"> </v>
      </c>
      <c r="EA16" s="27">
        <f>BW16-BZ16-CE16-CJ16-CT16-CY16</f>
        <v>191.36342234479088</v>
      </c>
      <c r="EB16" s="5">
        <f t="shared" si="82"/>
        <v>106.37852601317842</v>
      </c>
      <c r="EC16" s="5">
        <f t="shared" si="83"/>
        <v>163.47687580131853</v>
      </c>
      <c r="ED16" s="5">
        <f t="shared" si="84"/>
        <v>356.54669909358228</v>
      </c>
      <c r="EE16" s="5">
        <f t="shared" si="85"/>
        <v>135.22476995298283</v>
      </c>
      <c r="EF16" s="5">
        <f t="shared" si="86"/>
        <v>145.65167762841881</v>
      </c>
      <c r="EG16" s="5">
        <f t="shared" si="87"/>
        <v>235.80731173954996</v>
      </c>
      <c r="EH16" s="5">
        <f t="shared" si="88"/>
        <v>375.33846145761942</v>
      </c>
      <c r="EI16" s="5">
        <f t="shared" si="89"/>
        <v>660.11139379770339</v>
      </c>
      <c r="EJ16" s="5">
        <f t="shared" si="90"/>
        <v>353.06551183355953</v>
      </c>
      <c r="EK16" s="5" t="str">
        <f t="shared" si="91"/>
        <v xml:space="preserve"> </v>
      </c>
      <c r="EL16" s="5" t="str">
        <f t="shared" si="92"/>
        <v xml:space="preserve"> </v>
      </c>
      <c r="EM16" s="5">
        <f t="shared" si="93"/>
        <v>197.80770720813109</v>
      </c>
      <c r="EN16" s="5" t="str">
        <f t="shared" si="94"/>
        <v xml:space="preserve"> </v>
      </c>
      <c r="EO16" s="5" t="str">
        <f t="shared" si="95"/>
        <v xml:space="preserve"> </v>
      </c>
      <c r="EP16" s="5" t="str">
        <f t="shared" si="96"/>
        <v xml:space="preserve"> </v>
      </c>
      <c r="EQ16" s="5" t="str">
        <f t="shared" si="97"/>
        <v xml:space="preserve"> </v>
      </c>
      <c r="ER16" s="5" t="str">
        <f t="shared" si="98"/>
        <v xml:space="preserve"> </v>
      </c>
      <c r="ES16" s="5" t="str">
        <f t="shared" si="99"/>
        <v xml:space="preserve"> </v>
      </c>
    </row>
    <row r="17" spans="1:149">
      <c r="A17" t="s">
        <v>197</v>
      </c>
      <c r="B17" s="17">
        <f t="shared" si="183"/>
        <v>23287269.681742042</v>
      </c>
      <c r="C17" s="17">
        <v>27805</v>
      </c>
      <c r="D17" s="19">
        <v>1194</v>
      </c>
      <c r="E17" s="19">
        <v>27</v>
      </c>
      <c r="F17" s="19">
        <f t="shared" si="184"/>
        <v>12234.2</v>
      </c>
      <c r="G17" s="19">
        <v>44</v>
      </c>
      <c r="H17" s="19">
        <f t="shared" si="156"/>
        <v>102981.48148148147</v>
      </c>
      <c r="I17" s="19">
        <v>14913</v>
      </c>
      <c r="J17" s="39">
        <f t="shared" si="3"/>
        <v>14.481244380507105</v>
      </c>
      <c r="K17" s="17">
        <v>739</v>
      </c>
      <c r="L17" s="17">
        <v>1845</v>
      </c>
      <c r="M17" s="17">
        <f t="shared" si="4"/>
        <v>2584</v>
      </c>
      <c r="N17" s="17">
        <f t="shared" si="5"/>
        <v>-1106</v>
      </c>
      <c r="O17" s="17">
        <v>1718</v>
      </c>
      <c r="P17" s="17">
        <v>2907</v>
      </c>
      <c r="Q17" s="17">
        <f t="shared" si="157"/>
        <v>4625</v>
      </c>
      <c r="R17" s="17">
        <f t="shared" si="158"/>
        <v>-1189</v>
      </c>
      <c r="S17" s="17">
        <v>857</v>
      </c>
      <c r="T17" s="17">
        <v>1268</v>
      </c>
      <c r="U17" s="17">
        <f t="shared" si="159"/>
        <v>2125</v>
      </c>
      <c r="V17" s="17">
        <f t="shared" si="160"/>
        <v>-411</v>
      </c>
      <c r="W17" s="17"/>
      <c r="X17" s="17"/>
      <c r="Y17" s="17" t="str">
        <f t="shared" si="161"/>
        <v xml:space="preserve"> </v>
      </c>
      <c r="Z17" s="17" t="str">
        <f t="shared" si="162"/>
        <v xml:space="preserve"> </v>
      </c>
      <c r="AA17" s="17">
        <v>137</v>
      </c>
      <c r="AB17" s="17">
        <v>993</v>
      </c>
      <c r="AC17" s="17">
        <f t="shared" si="163"/>
        <v>1130</v>
      </c>
      <c r="AD17" s="17">
        <f t="shared" si="164"/>
        <v>-856</v>
      </c>
      <c r="AE17" s="17"/>
      <c r="AF17" s="17"/>
      <c r="AG17" s="17" t="str">
        <f t="shared" si="165"/>
        <v xml:space="preserve"> </v>
      </c>
      <c r="AH17" s="17" t="str">
        <f t="shared" si="166"/>
        <v xml:space="preserve"> </v>
      </c>
      <c r="AI17" s="17"/>
      <c r="AJ17" s="17"/>
      <c r="AK17" s="17" t="str">
        <f t="shared" si="167"/>
        <v xml:space="preserve"> </v>
      </c>
      <c r="AL17" s="17" t="str">
        <f t="shared" si="168"/>
        <v xml:space="preserve"> </v>
      </c>
      <c r="AM17" s="17">
        <v>447</v>
      </c>
      <c r="AN17" s="17">
        <v>570</v>
      </c>
      <c r="AO17" s="17">
        <f t="shared" si="169"/>
        <v>1017</v>
      </c>
      <c r="AP17" s="17">
        <f t="shared" si="170"/>
        <v>-123</v>
      </c>
      <c r="AQ17" s="17"/>
      <c r="AR17" s="17"/>
      <c r="AS17" s="17" t="str">
        <f t="shared" si="171"/>
        <v xml:space="preserve"> </v>
      </c>
      <c r="AT17" s="17" t="str">
        <f t="shared" si="172"/>
        <v xml:space="preserve"> </v>
      </c>
      <c r="AU17" s="17"/>
      <c r="AV17" s="17"/>
      <c r="AW17" s="17" t="str">
        <f t="shared" si="173"/>
        <v xml:space="preserve"> </v>
      </c>
      <c r="AX17" s="17" t="str">
        <f t="shared" si="174"/>
        <v xml:space="preserve"> </v>
      </c>
      <c r="AY17" s="17"/>
      <c r="AZ17" s="17"/>
      <c r="BA17" s="17" t="str">
        <f t="shared" si="175"/>
        <v xml:space="preserve"> </v>
      </c>
      <c r="BB17" s="22" t="str">
        <f t="shared" si="176"/>
        <v xml:space="preserve"> </v>
      </c>
      <c r="BC17" s="17">
        <v>2180</v>
      </c>
      <c r="BD17" s="17">
        <v>844</v>
      </c>
      <c r="BE17" s="17">
        <v>1542</v>
      </c>
      <c r="BF17" s="17">
        <v>434</v>
      </c>
      <c r="BG17" s="17">
        <v>304</v>
      </c>
      <c r="BH17" s="17">
        <v>620</v>
      </c>
      <c r="BI17" s="17">
        <v>675</v>
      </c>
      <c r="BJ17" s="17">
        <v>442</v>
      </c>
      <c r="BK17" s="17">
        <v>408</v>
      </c>
      <c r="BL17" s="17">
        <v>290</v>
      </c>
      <c r="BM17" s="17"/>
      <c r="BN17" s="17"/>
      <c r="BO17" s="17"/>
      <c r="BP17" s="17"/>
      <c r="BQ17" s="17"/>
      <c r="BR17" s="17"/>
      <c r="BS17" s="17"/>
      <c r="BT17" s="17"/>
      <c r="BU17" s="22">
        <f t="shared" si="185"/>
        <v>7174</v>
      </c>
      <c r="BV17" s="25">
        <v>12.828837</v>
      </c>
      <c r="BW17" s="15">
        <f t="shared" si="177"/>
        <v>1162.4592314954193</v>
      </c>
      <c r="BX17" s="15">
        <f t="shared" si="186"/>
        <v>57.60459814089149</v>
      </c>
      <c r="BY17" s="15">
        <f t="shared" si="187"/>
        <v>143.81662188084547</v>
      </c>
      <c r="BZ17" s="15">
        <f t="shared" si="188"/>
        <v>201.42122002173696</v>
      </c>
      <c r="CA17" s="15">
        <f t="shared" si="189"/>
        <v>-86.212023739953992</v>
      </c>
      <c r="CB17" s="15">
        <f t="shared" si="190"/>
        <v>0.40054200542005419</v>
      </c>
      <c r="CC17" s="15">
        <f t="shared" si="191"/>
        <v>133.91704953457588</v>
      </c>
      <c r="CD17" s="15">
        <f t="shared" si="192"/>
        <v>226.59887252445409</v>
      </c>
      <c r="CE17" s="15">
        <f t="shared" si="193"/>
        <v>360.51592205903</v>
      </c>
      <c r="CF17" s="15">
        <f t="shared" si="194"/>
        <v>-92.681822989878214</v>
      </c>
      <c r="CG17" s="15">
        <f t="shared" si="195"/>
        <v>0.59098727210182311</v>
      </c>
      <c r="CH17" s="15">
        <f t="shared" si="196"/>
        <v>66.80262599018134</v>
      </c>
      <c r="CI17" s="15">
        <f t="shared" si="197"/>
        <v>98.839824685589193</v>
      </c>
      <c r="CJ17" s="15">
        <f t="shared" si="198"/>
        <v>165.64245067577053</v>
      </c>
      <c r="CK17" s="15">
        <f t="shared" si="199"/>
        <v>-32.037198695407852</v>
      </c>
      <c r="CL17" s="15">
        <f t="shared" si="200"/>
        <v>0.67586750788643535</v>
      </c>
      <c r="CM17" s="15" t="str">
        <f t="shared" si="201"/>
        <v xml:space="preserve"> </v>
      </c>
      <c r="CN17" s="15" t="str">
        <f t="shared" si="202"/>
        <v xml:space="preserve"> </v>
      </c>
      <c r="CO17" s="15" t="str">
        <f t="shared" si="203"/>
        <v xml:space="preserve"> </v>
      </c>
      <c r="CP17" s="15" t="str">
        <f t="shared" si="204"/>
        <v xml:space="preserve"> </v>
      </c>
      <c r="CQ17" s="15" t="str">
        <f t="shared" si="205"/>
        <v xml:space="preserve"> </v>
      </c>
      <c r="CR17" s="15">
        <f t="shared" si="206"/>
        <v>10.679066231802619</v>
      </c>
      <c r="CS17" s="15">
        <f t="shared" si="207"/>
        <v>77.403742833430655</v>
      </c>
      <c r="CT17" s="15">
        <f t="shared" si="208"/>
        <v>88.082809065233278</v>
      </c>
      <c r="CU17" s="15">
        <f t="shared" si="209"/>
        <v>-66.724676601628033</v>
      </c>
      <c r="CV17" s="15">
        <f t="shared" si="210"/>
        <v>0.1379657603222558</v>
      </c>
      <c r="CW17" s="15" t="str">
        <f t="shared" si="211"/>
        <v xml:space="preserve"> </v>
      </c>
      <c r="CX17" s="15" t="str">
        <f t="shared" si="212"/>
        <v xml:space="preserve"> </v>
      </c>
      <c r="CY17" s="15" t="str">
        <f t="shared" si="213"/>
        <v xml:space="preserve"> </v>
      </c>
      <c r="CZ17" s="15" t="str">
        <f t="shared" si="214"/>
        <v xml:space="preserve"> </v>
      </c>
      <c r="DA17" s="15" t="str">
        <f t="shared" si="215"/>
        <v xml:space="preserve"> </v>
      </c>
      <c r="DB17" s="15" t="str">
        <f t="shared" si="216"/>
        <v xml:space="preserve"> </v>
      </c>
      <c r="DC17" s="15" t="str">
        <f t="shared" si="217"/>
        <v xml:space="preserve"> </v>
      </c>
      <c r="DD17" s="15" t="str">
        <f t="shared" si="218"/>
        <v xml:space="preserve"> </v>
      </c>
      <c r="DE17" s="15" t="str">
        <f t="shared" si="219"/>
        <v xml:space="preserve"> </v>
      </c>
      <c r="DF17" s="15" t="str">
        <f t="shared" si="220"/>
        <v xml:space="preserve"> </v>
      </c>
      <c r="DG17" s="15">
        <f t="shared" si="221"/>
        <v>34.843376683326788</v>
      </c>
      <c r="DH17" s="15">
        <f t="shared" si="222"/>
        <v>44.431151475383153</v>
      </c>
      <c r="DI17" s="15">
        <f t="shared" si="223"/>
        <v>79.274528158709941</v>
      </c>
      <c r="DJ17" s="15">
        <f t="shared" si="224"/>
        <v>-9.587774792056365</v>
      </c>
      <c r="DK17" s="15">
        <f t="shared" si="225"/>
        <v>0.78421052631578947</v>
      </c>
      <c r="DL17" s="15" t="str">
        <f t="shared" si="226"/>
        <v xml:space="preserve"> </v>
      </c>
      <c r="DM17" s="15" t="str">
        <f t="shared" si="227"/>
        <v xml:space="preserve"> </v>
      </c>
      <c r="DN17" s="15" t="str">
        <f t="shared" si="228"/>
        <v xml:space="preserve"> </v>
      </c>
      <c r="DO17" s="15" t="str">
        <f t="shared" si="229"/>
        <v xml:space="preserve"> </v>
      </c>
      <c r="DP17" s="15" t="str">
        <f t="shared" si="230"/>
        <v xml:space="preserve"> </v>
      </c>
      <c r="DQ17" s="15" t="str">
        <f t="shared" si="231"/>
        <v xml:space="preserve"> </v>
      </c>
      <c r="DR17" s="15" t="str">
        <f t="shared" si="232"/>
        <v xml:space="preserve"> </v>
      </c>
      <c r="DS17" s="15" t="str">
        <f t="shared" si="233"/>
        <v xml:space="preserve"> </v>
      </c>
      <c r="DT17" s="15" t="str">
        <f t="shared" si="234"/>
        <v xml:space="preserve"> </v>
      </c>
      <c r="DU17" s="15" t="str">
        <f t="shared" si="235"/>
        <v xml:space="preserve"> </v>
      </c>
      <c r="DV17" s="15" t="str">
        <f t="shared" si="236"/>
        <v xml:space="preserve"> </v>
      </c>
      <c r="DW17" s="15" t="str">
        <f t="shared" si="237"/>
        <v xml:space="preserve"> </v>
      </c>
      <c r="DX17" s="15" t="str">
        <f t="shared" si="238"/>
        <v xml:space="preserve"> </v>
      </c>
      <c r="DY17" s="15" t="str">
        <f t="shared" si="239"/>
        <v xml:space="preserve"> </v>
      </c>
      <c r="DZ17" s="15" t="str">
        <f t="shared" si="240"/>
        <v xml:space="preserve"> </v>
      </c>
      <c r="EA17" s="27">
        <f>BW17-BZ17-CE17-CJ17-CT17-DI17</f>
        <v>267.52230151493859</v>
      </c>
      <c r="EB17" s="5">
        <f t="shared" si="82"/>
        <v>108.36690967697615</v>
      </c>
      <c r="EC17" s="5">
        <f t="shared" si="83"/>
        <v>190.30963196732807</v>
      </c>
      <c r="ED17" s="5">
        <f t="shared" si="84"/>
        <v>375.54303961906004</v>
      </c>
      <c r="EE17" s="5">
        <f t="shared" si="85"/>
        <v>159.04485138101504</v>
      </c>
      <c r="EF17" s="5">
        <f t="shared" si="86"/>
        <v>157.01457446467845</v>
      </c>
      <c r="EG17" s="5">
        <f t="shared" si="87"/>
        <v>353.99644861627354</v>
      </c>
      <c r="EH17" s="5">
        <f t="shared" si="88"/>
        <v>506.70692296778623</v>
      </c>
      <c r="EI17" s="5">
        <f t="shared" si="89"/>
        <v>607.85257512205192</v>
      </c>
      <c r="EJ17" s="5">
        <f t="shared" si="90"/>
        <v>478.57384992721688</v>
      </c>
      <c r="EK17" s="5">
        <f t="shared" si="91"/>
        <v>352.31458533788185</v>
      </c>
      <c r="EL17" s="5" t="str">
        <f t="shared" si="92"/>
        <v xml:space="preserve"> </v>
      </c>
      <c r="EM17" s="5" t="str">
        <f t="shared" si="93"/>
        <v xml:space="preserve"> </v>
      </c>
      <c r="EN17" s="5" t="str">
        <f t="shared" si="94"/>
        <v xml:space="preserve"> </v>
      </c>
      <c r="EO17" s="5" t="str">
        <f t="shared" si="95"/>
        <v xml:space="preserve"> </v>
      </c>
      <c r="EP17" s="5" t="str">
        <f t="shared" si="96"/>
        <v xml:space="preserve"> </v>
      </c>
      <c r="EQ17" s="5" t="str">
        <f t="shared" si="97"/>
        <v xml:space="preserve"> </v>
      </c>
      <c r="ER17" s="5" t="str">
        <f t="shared" si="98"/>
        <v xml:space="preserve"> </v>
      </c>
      <c r="ES17" s="5" t="str">
        <f t="shared" si="99"/>
        <v xml:space="preserve"> </v>
      </c>
    </row>
    <row r="18" spans="1:149">
      <c r="A18" t="s">
        <v>145</v>
      </c>
      <c r="B18" s="17">
        <f t="shared" si="183"/>
        <v>789971.61778618733</v>
      </c>
      <c r="C18" s="17">
        <v>835</v>
      </c>
      <c r="D18" s="19">
        <v>1057</v>
      </c>
      <c r="E18" s="19">
        <v>33</v>
      </c>
      <c r="F18" s="19">
        <f t="shared" si="184"/>
        <v>225.45000000000002</v>
      </c>
      <c r="G18" s="19">
        <v>27</v>
      </c>
      <c r="H18" s="19">
        <f t="shared" si="156"/>
        <v>2530.30303030303</v>
      </c>
      <c r="I18" s="19">
        <v>391</v>
      </c>
      <c r="J18" s="39">
        <f t="shared" si="3"/>
        <v>15.452694610778444</v>
      </c>
      <c r="K18" s="17">
        <v>0</v>
      </c>
      <c r="L18" s="17">
        <v>23</v>
      </c>
      <c r="M18" s="17">
        <f t="shared" si="4"/>
        <v>23</v>
      </c>
      <c r="N18" s="17">
        <f t="shared" si="5"/>
        <v>-23</v>
      </c>
      <c r="O18" s="17">
        <v>1</v>
      </c>
      <c r="P18" s="17">
        <v>49</v>
      </c>
      <c r="Q18" s="17">
        <f t="shared" si="157"/>
        <v>50</v>
      </c>
      <c r="R18" s="17">
        <f t="shared" si="158"/>
        <v>-48</v>
      </c>
      <c r="S18" s="17">
        <v>22</v>
      </c>
      <c r="T18" s="17">
        <v>32</v>
      </c>
      <c r="U18" s="17">
        <f t="shared" si="159"/>
        <v>54</v>
      </c>
      <c r="V18" s="17">
        <f t="shared" si="160"/>
        <v>-10</v>
      </c>
      <c r="W18" s="17">
        <v>89</v>
      </c>
      <c r="X18" s="17">
        <v>71</v>
      </c>
      <c r="Y18" s="17">
        <f t="shared" si="161"/>
        <v>160</v>
      </c>
      <c r="Z18" s="17">
        <f t="shared" si="162"/>
        <v>18</v>
      </c>
      <c r="AA18" s="17">
        <v>13</v>
      </c>
      <c r="AB18" s="17">
        <v>36</v>
      </c>
      <c r="AC18" s="17">
        <f t="shared" si="163"/>
        <v>49</v>
      </c>
      <c r="AD18" s="17">
        <f t="shared" si="164"/>
        <v>-23</v>
      </c>
      <c r="AE18" s="17"/>
      <c r="AF18" s="17"/>
      <c r="AG18" s="17" t="str">
        <f t="shared" si="165"/>
        <v xml:space="preserve"> </v>
      </c>
      <c r="AH18" s="17" t="str">
        <f t="shared" si="166"/>
        <v xml:space="preserve"> </v>
      </c>
      <c r="AI18" s="17"/>
      <c r="AJ18" s="17"/>
      <c r="AK18" s="17" t="str">
        <f t="shared" si="167"/>
        <v xml:space="preserve"> </v>
      </c>
      <c r="AL18" s="17" t="str">
        <f t="shared" si="168"/>
        <v xml:space="preserve"> </v>
      </c>
      <c r="AM18" s="17"/>
      <c r="AN18" s="17"/>
      <c r="AO18" s="17" t="str">
        <f t="shared" si="169"/>
        <v xml:space="preserve"> </v>
      </c>
      <c r="AP18" s="17" t="str">
        <f t="shared" si="170"/>
        <v xml:space="preserve"> </v>
      </c>
      <c r="AQ18" s="17"/>
      <c r="AR18" s="17"/>
      <c r="AS18" s="17" t="str">
        <f t="shared" si="171"/>
        <v xml:space="preserve"> </v>
      </c>
      <c r="AT18" s="17" t="str">
        <f t="shared" si="172"/>
        <v xml:space="preserve"> </v>
      </c>
      <c r="AU18" s="17"/>
      <c r="AV18" s="17"/>
      <c r="AW18" s="17" t="str">
        <f t="shared" si="173"/>
        <v xml:space="preserve"> </v>
      </c>
      <c r="AX18" s="17" t="str">
        <f t="shared" si="174"/>
        <v xml:space="preserve"> </v>
      </c>
      <c r="AY18" s="17"/>
      <c r="AZ18" s="17"/>
      <c r="BA18" s="17" t="str">
        <f t="shared" si="175"/>
        <v xml:space="preserve"> </v>
      </c>
      <c r="BB18" s="22" t="str">
        <f t="shared" si="176"/>
        <v xml:space="preserve"> </v>
      </c>
      <c r="BC18" s="17">
        <v>55</v>
      </c>
      <c r="BD18" s="17">
        <v>20</v>
      </c>
      <c r="BE18" s="17">
        <v>36</v>
      </c>
      <c r="BF18" s="17">
        <v>12</v>
      </c>
      <c r="BG18" s="17">
        <v>10</v>
      </c>
      <c r="BH18" s="17">
        <v>10</v>
      </c>
      <c r="BI18" s="17">
        <v>12</v>
      </c>
      <c r="BJ18" s="17">
        <v>8</v>
      </c>
      <c r="BK18" s="17">
        <v>7</v>
      </c>
      <c r="BL18" s="17">
        <v>9</v>
      </c>
      <c r="BM18" s="17"/>
      <c r="BN18" s="17"/>
      <c r="BO18" s="17"/>
      <c r="BP18" s="17"/>
      <c r="BQ18" s="17"/>
      <c r="BR18" s="17"/>
      <c r="BS18" s="17"/>
      <c r="BT18" s="17"/>
      <c r="BU18" s="22">
        <f t="shared" si="185"/>
        <v>212</v>
      </c>
      <c r="BV18" s="25">
        <v>0.51445300000000005</v>
      </c>
      <c r="BW18" s="15">
        <f t="shared" si="177"/>
        <v>760.03055672724224</v>
      </c>
      <c r="BX18" s="15">
        <v>0</v>
      </c>
      <c r="BY18" s="15">
        <f t="shared" si="187"/>
        <v>44.707679807484837</v>
      </c>
      <c r="BZ18" s="15">
        <f t="shared" si="188"/>
        <v>44.707679807484837</v>
      </c>
      <c r="CA18" s="15">
        <f t="shared" si="189"/>
        <v>-44.707679807484837</v>
      </c>
      <c r="CB18" s="15">
        <f t="shared" si="190"/>
        <v>0</v>
      </c>
      <c r="CC18" s="15">
        <f t="shared" si="191"/>
        <v>1.9438121655428191</v>
      </c>
      <c r="CD18" s="15">
        <f t="shared" si="192"/>
        <v>95.24679611159813</v>
      </c>
      <c r="CE18" s="15">
        <f t="shared" si="193"/>
        <v>97.190608277140953</v>
      </c>
      <c r="CF18" s="15">
        <f t="shared" si="194"/>
        <v>-93.302983946055306</v>
      </c>
      <c r="CG18" s="15">
        <f t="shared" si="195"/>
        <v>2.0408163265306124E-2</v>
      </c>
      <c r="CH18" s="15">
        <f t="shared" si="196"/>
        <v>42.763867641942021</v>
      </c>
      <c r="CI18" s="15">
        <f t="shared" si="197"/>
        <v>62.201989297370211</v>
      </c>
      <c r="CJ18" s="15">
        <f t="shared" si="198"/>
        <v>104.96585693931223</v>
      </c>
      <c r="CK18" s="15">
        <f t="shared" si="199"/>
        <v>-19.438121655428191</v>
      </c>
      <c r="CL18" s="15">
        <f t="shared" si="200"/>
        <v>0.6875</v>
      </c>
      <c r="CM18" s="15">
        <f t="shared" si="201"/>
        <v>172.99928273331091</v>
      </c>
      <c r="CN18" s="15">
        <f t="shared" si="202"/>
        <v>138.01066375354014</v>
      </c>
      <c r="CO18" s="15">
        <f t="shared" si="203"/>
        <v>311.00994648685105</v>
      </c>
      <c r="CP18" s="15">
        <f t="shared" si="204"/>
        <v>34.988618979770763</v>
      </c>
      <c r="CQ18" s="15">
        <f t="shared" si="205"/>
        <v>1.2535211267605635</v>
      </c>
      <c r="CR18" s="15">
        <f t="shared" si="206"/>
        <v>25.269558152056646</v>
      </c>
      <c r="CS18" s="15">
        <f t="shared" si="207"/>
        <v>69.977237959541483</v>
      </c>
      <c r="CT18" s="15">
        <f t="shared" si="208"/>
        <v>95.24679611159813</v>
      </c>
      <c r="CU18" s="15">
        <f t="shared" si="209"/>
        <v>-44.707679807484837</v>
      </c>
      <c r="CV18" s="15">
        <f t="shared" si="210"/>
        <v>0.3611111111111111</v>
      </c>
      <c r="CW18" s="15" t="str">
        <f t="shared" si="211"/>
        <v xml:space="preserve"> </v>
      </c>
      <c r="CX18" s="15" t="str">
        <f t="shared" si="212"/>
        <v xml:space="preserve"> </v>
      </c>
      <c r="CY18" s="15" t="str">
        <f t="shared" si="213"/>
        <v xml:space="preserve"> </v>
      </c>
      <c r="CZ18" s="15" t="str">
        <f t="shared" si="214"/>
        <v xml:space="preserve"> </v>
      </c>
      <c r="DA18" s="15" t="str">
        <f t="shared" si="215"/>
        <v xml:space="preserve"> </v>
      </c>
      <c r="DB18" s="15" t="str">
        <f t="shared" si="216"/>
        <v xml:space="preserve"> </v>
      </c>
      <c r="DC18" s="15" t="str">
        <f t="shared" si="217"/>
        <v xml:space="preserve"> </v>
      </c>
      <c r="DD18" s="15" t="str">
        <f t="shared" si="218"/>
        <v xml:space="preserve"> </v>
      </c>
      <c r="DE18" s="15" t="str">
        <f t="shared" si="219"/>
        <v xml:space="preserve"> </v>
      </c>
      <c r="DF18" s="15" t="str">
        <f t="shared" si="220"/>
        <v xml:space="preserve"> </v>
      </c>
      <c r="DG18" s="15" t="str">
        <f t="shared" si="221"/>
        <v xml:space="preserve"> </v>
      </c>
      <c r="DH18" s="15" t="str">
        <f t="shared" si="222"/>
        <v xml:space="preserve"> </v>
      </c>
      <c r="DI18" s="15" t="str">
        <f t="shared" si="223"/>
        <v xml:space="preserve"> </v>
      </c>
      <c r="DJ18" s="15" t="str">
        <f t="shared" si="224"/>
        <v xml:space="preserve"> </v>
      </c>
      <c r="DK18" s="15" t="str">
        <f t="shared" si="225"/>
        <v xml:space="preserve"> </v>
      </c>
      <c r="DL18" s="15" t="str">
        <f t="shared" si="226"/>
        <v xml:space="preserve"> </v>
      </c>
      <c r="DM18" s="15" t="str">
        <f t="shared" si="227"/>
        <v xml:space="preserve"> </v>
      </c>
      <c r="DN18" s="15" t="str">
        <f t="shared" si="228"/>
        <v xml:space="preserve"> </v>
      </c>
      <c r="DO18" s="15" t="str">
        <f t="shared" si="229"/>
        <v xml:space="preserve"> </v>
      </c>
      <c r="DP18" s="15" t="str">
        <f t="shared" si="230"/>
        <v xml:space="preserve"> </v>
      </c>
      <c r="DQ18" s="15" t="str">
        <f t="shared" si="231"/>
        <v xml:space="preserve"> </v>
      </c>
      <c r="DR18" s="15" t="str">
        <f t="shared" si="232"/>
        <v xml:space="preserve"> </v>
      </c>
      <c r="DS18" s="15" t="str">
        <f t="shared" si="233"/>
        <v xml:space="preserve"> </v>
      </c>
      <c r="DT18" s="15" t="str">
        <f t="shared" si="234"/>
        <v xml:space="preserve"> </v>
      </c>
      <c r="DU18" s="15" t="str">
        <f t="shared" si="235"/>
        <v xml:space="preserve"> </v>
      </c>
      <c r="DV18" s="15" t="str">
        <f t="shared" si="236"/>
        <v xml:space="preserve"> </v>
      </c>
      <c r="DW18" s="15" t="str">
        <f t="shared" si="237"/>
        <v xml:space="preserve"> </v>
      </c>
      <c r="DX18" s="15" t="str">
        <f t="shared" si="238"/>
        <v xml:space="preserve"> </v>
      </c>
      <c r="DY18" s="15" t="str">
        <f t="shared" si="239"/>
        <v xml:space="preserve"> </v>
      </c>
      <c r="DZ18" s="15" t="str">
        <f t="shared" si="240"/>
        <v xml:space="preserve"> </v>
      </c>
      <c r="EA18" s="27">
        <f>BW18-BZ18-CE18-CJ18-CO18-CT18</f>
        <v>106.90966910485504</v>
      </c>
      <c r="EB18" s="5">
        <f t="shared" si="82"/>
        <v>2.7340275377218752</v>
      </c>
      <c r="EC18" s="5">
        <f t="shared" si="83"/>
        <v>4.5097069186570629</v>
      </c>
      <c r="ED18" s="5">
        <f t="shared" si="84"/>
        <v>8.7675417809897276</v>
      </c>
      <c r="EE18" s="5">
        <f t="shared" si="85"/>
        <v>4.3975534944059458</v>
      </c>
      <c r="EF18" s="5">
        <f t="shared" si="86"/>
        <v>5.1649531073907378</v>
      </c>
      <c r="EG18" s="5">
        <f t="shared" si="87"/>
        <v>5.7096201389721539</v>
      </c>
      <c r="EH18" s="5">
        <f t="shared" si="88"/>
        <v>9.0081230749828656</v>
      </c>
      <c r="EI18" s="5">
        <f t="shared" si="89"/>
        <v>11.001856563295057</v>
      </c>
      <c r="EJ18" s="5">
        <f t="shared" si="90"/>
        <v>8.2108258565944077</v>
      </c>
      <c r="EK18" s="5">
        <f t="shared" si="91"/>
        <v>10.933900924279092</v>
      </c>
      <c r="EL18" s="5" t="str">
        <f t="shared" si="92"/>
        <v xml:space="preserve"> </v>
      </c>
      <c r="EM18" s="5" t="str">
        <f t="shared" si="93"/>
        <v xml:space="preserve"> </v>
      </c>
      <c r="EN18" s="5" t="str">
        <f t="shared" si="94"/>
        <v xml:space="preserve"> </v>
      </c>
      <c r="EO18" s="5" t="str">
        <f t="shared" si="95"/>
        <v xml:space="preserve"> </v>
      </c>
      <c r="EP18" s="5" t="str">
        <f t="shared" si="96"/>
        <v xml:space="preserve"> </v>
      </c>
      <c r="EQ18" s="5" t="str">
        <f t="shared" si="97"/>
        <v xml:space="preserve"> </v>
      </c>
      <c r="ER18" s="5" t="str">
        <f t="shared" si="98"/>
        <v xml:space="preserve"> </v>
      </c>
      <c r="ES18" s="5" t="str">
        <f t="shared" si="99"/>
        <v xml:space="preserve"> </v>
      </c>
    </row>
    <row r="19" spans="1:149">
      <c r="A19" t="s">
        <v>241</v>
      </c>
      <c r="B19" s="17">
        <f t="shared" si="183"/>
        <v>1011549.5668912416</v>
      </c>
      <c r="C19" s="17">
        <v>2102</v>
      </c>
      <c r="D19" s="19">
        <v>2078</v>
      </c>
      <c r="E19" s="19">
        <v>27</v>
      </c>
      <c r="F19" s="19">
        <f t="shared" si="184"/>
        <v>1324.26</v>
      </c>
      <c r="G19" s="19">
        <v>63</v>
      </c>
      <c r="H19" s="19">
        <f t="shared" si="156"/>
        <v>7785.1851851851843</v>
      </c>
      <c r="I19" s="19">
        <v>1154</v>
      </c>
      <c r="J19" s="39">
        <f t="shared" si="3"/>
        <v>14.823025689819222</v>
      </c>
      <c r="K19" s="17"/>
      <c r="L19" s="17"/>
      <c r="M19" s="17" t="str">
        <f t="shared" si="4"/>
        <v xml:space="preserve"> </v>
      </c>
      <c r="N19" s="17" t="str">
        <f t="shared" si="5"/>
        <v xml:space="preserve"> </v>
      </c>
      <c r="O19" s="17">
        <v>213</v>
      </c>
      <c r="P19" s="17">
        <v>205</v>
      </c>
      <c r="Q19" s="17">
        <f t="shared" si="157"/>
        <v>418</v>
      </c>
      <c r="R19" s="17">
        <f t="shared" si="158"/>
        <v>8</v>
      </c>
      <c r="S19" s="17">
        <v>135</v>
      </c>
      <c r="T19" s="17">
        <v>200</v>
      </c>
      <c r="U19" s="17">
        <f t="shared" si="159"/>
        <v>335</v>
      </c>
      <c r="V19" s="17">
        <f t="shared" si="160"/>
        <v>-65</v>
      </c>
      <c r="W19" s="17">
        <v>27</v>
      </c>
      <c r="X19" s="17">
        <v>36</v>
      </c>
      <c r="Y19" s="17">
        <f t="shared" si="161"/>
        <v>63</v>
      </c>
      <c r="Z19" s="17">
        <f t="shared" si="162"/>
        <v>-9</v>
      </c>
      <c r="AA19" s="17">
        <v>9</v>
      </c>
      <c r="AB19" s="17">
        <v>67</v>
      </c>
      <c r="AC19" s="17">
        <f t="shared" si="163"/>
        <v>76</v>
      </c>
      <c r="AD19" s="17">
        <f t="shared" si="164"/>
        <v>-58</v>
      </c>
      <c r="AE19" s="17">
        <v>78</v>
      </c>
      <c r="AF19" s="17">
        <v>19</v>
      </c>
      <c r="AG19" s="17">
        <f t="shared" si="165"/>
        <v>97</v>
      </c>
      <c r="AH19" s="17">
        <f t="shared" si="166"/>
        <v>59</v>
      </c>
      <c r="AI19" s="17"/>
      <c r="AJ19" s="17"/>
      <c r="AK19" s="17" t="str">
        <f t="shared" si="167"/>
        <v xml:space="preserve"> </v>
      </c>
      <c r="AL19" s="17" t="str">
        <f t="shared" si="168"/>
        <v xml:space="preserve"> </v>
      </c>
      <c r="AM19" s="17"/>
      <c r="AN19" s="17"/>
      <c r="AO19" s="17" t="str">
        <f t="shared" si="169"/>
        <v xml:space="preserve"> </v>
      </c>
      <c r="AP19" s="17" t="str">
        <f t="shared" si="170"/>
        <v xml:space="preserve"> </v>
      </c>
      <c r="AQ19" s="17"/>
      <c r="AR19" s="17"/>
      <c r="AS19" s="17" t="str">
        <f t="shared" si="171"/>
        <v xml:space="preserve"> </v>
      </c>
      <c r="AT19" s="17" t="str">
        <f t="shared" si="172"/>
        <v xml:space="preserve"> </v>
      </c>
      <c r="AU19" s="17"/>
      <c r="AV19" s="17"/>
      <c r="AW19" s="17" t="str">
        <f t="shared" si="173"/>
        <v xml:space="preserve"> </v>
      </c>
      <c r="AX19" s="17" t="str">
        <f t="shared" si="174"/>
        <v xml:space="preserve"> </v>
      </c>
      <c r="AY19" s="17"/>
      <c r="AZ19" s="17"/>
      <c r="BA19" s="17" t="str">
        <f t="shared" si="175"/>
        <v xml:space="preserve"> </v>
      </c>
      <c r="BB19" s="22" t="str">
        <f t="shared" si="176"/>
        <v xml:space="preserve"> </v>
      </c>
      <c r="BC19" s="17">
        <v>178</v>
      </c>
      <c r="BD19" s="17">
        <v>70</v>
      </c>
      <c r="BE19" s="17">
        <v>145</v>
      </c>
      <c r="BF19" s="17">
        <v>36</v>
      </c>
      <c r="BG19" s="17">
        <v>26</v>
      </c>
      <c r="BH19" s="17">
        <v>49</v>
      </c>
      <c r="BI19" s="17">
        <v>54</v>
      </c>
      <c r="BJ19" s="17">
        <v>39</v>
      </c>
      <c r="BK19" s="17">
        <v>31</v>
      </c>
      <c r="BL19" s="17">
        <v>25</v>
      </c>
      <c r="BM19" s="17"/>
      <c r="BN19" s="17"/>
      <c r="BO19" s="17"/>
      <c r="BP19" s="17"/>
      <c r="BQ19" s="17"/>
      <c r="BR19" s="17"/>
      <c r="BS19" s="17"/>
      <c r="BT19" s="17"/>
      <c r="BU19" s="22">
        <f t="shared" si="185"/>
        <v>501</v>
      </c>
      <c r="BV19" s="25">
        <v>0.82331799999999999</v>
      </c>
      <c r="BW19" s="15">
        <f t="shared" si="177"/>
        <v>1401.6455367184976</v>
      </c>
      <c r="BX19" s="15" t="str">
        <f t="shared" ref="BX19:BX27" si="241">IF(K19&lt;&gt;0,K19/$BV19," ")</f>
        <v xml:space="preserve"> </v>
      </c>
      <c r="BY19" s="15" t="str">
        <f t="shared" si="187"/>
        <v xml:space="preserve"> </v>
      </c>
      <c r="BZ19" s="15" t="str">
        <f t="shared" si="188"/>
        <v xml:space="preserve"> </v>
      </c>
      <c r="CA19" s="15" t="str">
        <f t="shared" si="189"/>
        <v xml:space="preserve"> </v>
      </c>
      <c r="CB19" s="15" t="str">
        <f t="shared" si="190"/>
        <v xml:space="preserve"> </v>
      </c>
      <c r="CC19" s="15">
        <f t="shared" si="191"/>
        <v>258.70927150870017</v>
      </c>
      <c r="CD19" s="15">
        <f t="shared" si="192"/>
        <v>248.99249135813866</v>
      </c>
      <c r="CE19" s="15">
        <f t="shared" si="193"/>
        <v>507.70176286683886</v>
      </c>
      <c r="CF19" s="15">
        <f t="shared" si="194"/>
        <v>9.7167801505615046</v>
      </c>
      <c r="CG19" s="15">
        <f t="shared" si="195"/>
        <v>1.0390243902439025</v>
      </c>
      <c r="CH19" s="15">
        <f t="shared" si="196"/>
        <v>163.97066504072546</v>
      </c>
      <c r="CI19" s="15">
        <f t="shared" si="197"/>
        <v>242.9195037640377</v>
      </c>
      <c r="CJ19" s="15">
        <f t="shared" si="198"/>
        <v>406.89016880476316</v>
      </c>
      <c r="CK19" s="15">
        <f t="shared" si="199"/>
        <v>-78.948838723312235</v>
      </c>
      <c r="CL19" s="15">
        <f t="shared" si="200"/>
        <v>0.67500000000000004</v>
      </c>
      <c r="CM19" s="15">
        <f t="shared" si="201"/>
        <v>32.794133008145089</v>
      </c>
      <c r="CN19" s="15">
        <f t="shared" si="202"/>
        <v>43.725510677526785</v>
      </c>
      <c r="CO19" s="15">
        <f t="shared" si="203"/>
        <v>76.519643685671866</v>
      </c>
      <c r="CP19" s="15">
        <f t="shared" si="204"/>
        <v>-10.931377669381696</v>
      </c>
      <c r="CQ19" s="15">
        <f t="shared" si="205"/>
        <v>0.75</v>
      </c>
      <c r="CR19" s="15">
        <f t="shared" si="206"/>
        <v>10.931377669381696</v>
      </c>
      <c r="CS19" s="15">
        <f t="shared" si="207"/>
        <v>81.378033760952633</v>
      </c>
      <c r="CT19" s="15">
        <f t="shared" si="208"/>
        <v>92.309411430334336</v>
      </c>
      <c r="CU19" s="15">
        <f t="shared" si="209"/>
        <v>-70.446656091570929</v>
      </c>
      <c r="CV19" s="15">
        <f t="shared" si="210"/>
        <v>0.13432835820895522</v>
      </c>
      <c r="CW19" s="15">
        <f t="shared" si="211"/>
        <v>94.738606467974705</v>
      </c>
      <c r="CX19" s="15">
        <f t="shared" si="212"/>
        <v>23.077352857583584</v>
      </c>
      <c r="CY19" s="15">
        <f t="shared" si="213"/>
        <v>117.81595932555828</v>
      </c>
      <c r="CZ19" s="15">
        <f t="shared" si="214"/>
        <v>71.661253610391128</v>
      </c>
      <c r="DA19" s="15">
        <f t="shared" si="215"/>
        <v>4.1052631578947363</v>
      </c>
      <c r="DB19" s="15" t="str">
        <f t="shared" si="216"/>
        <v xml:space="preserve"> </v>
      </c>
      <c r="DC19" s="15" t="str">
        <f t="shared" si="217"/>
        <v xml:space="preserve"> </v>
      </c>
      <c r="DD19" s="15" t="str">
        <f t="shared" si="218"/>
        <v xml:space="preserve"> </v>
      </c>
      <c r="DE19" s="15" t="str">
        <f t="shared" si="219"/>
        <v xml:space="preserve"> </v>
      </c>
      <c r="DF19" s="15" t="str">
        <f t="shared" si="220"/>
        <v xml:space="preserve"> </v>
      </c>
      <c r="DG19" s="15" t="str">
        <f t="shared" si="221"/>
        <v xml:space="preserve"> </v>
      </c>
      <c r="DH19" s="15" t="str">
        <f t="shared" si="222"/>
        <v xml:space="preserve"> </v>
      </c>
      <c r="DI19" s="15" t="str">
        <f t="shared" si="223"/>
        <v xml:space="preserve"> </v>
      </c>
      <c r="DJ19" s="15" t="str">
        <f t="shared" si="224"/>
        <v xml:space="preserve"> </v>
      </c>
      <c r="DK19" s="15" t="str">
        <f t="shared" si="225"/>
        <v xml:space="preserve"> </v>
      </c>
      <c r="DL19" s="15" t="str">
        <f t="shared" si="226"/>
        <v xml:space="preserve"> </v>
      </c>
      <c r="DM19" s="15" t="str">
        <f t="shared" si="227"/>
        <v xml:space="preserve"> </v>
      </c>
      <c r="DN19" s="15" t="str">
        <f t="shared" si="228"/>
        <v xml:space="preserve"> </v>
      </c>
      <c r="DO19" s="15" t="str">
        <f t="shared" si="229"/>
        <v xml:space="preserve"> </v>
      </c>
      <c r="DP19" s="15" t="str">
        <f t="shared" si="230"/>
        <v xml:space="preserve"> </v>
      </c>
      <c r="DQ19" s="15" t="str">
        <f t="shared" si="231"/>
        <v xml:space="preserve"> </v>
      </c>
      <c r="DR19" s="15" t="str">
        <f t="shared" si="232"/>
        <v xml:space="preserve"> </v>
      </c>
      <c r="DS19" s="15" t="str">
        <f t="shared" si="233"/>
        <v xml:space="preserve"> </v>
      </c>
      <c r="DT19" s="15" t="str">
        <f t="shared" si="234"/>
        <v xml:space="preserve"> </v>
      </c>
      <c r="DU19" s="15" t="str">
        <f t="shared" si="235"/>
        <v xml:space="preserve"> </v>
      </c>
      <c r="DV19" s="15" t="str">
        <f t="shared" si="236"/>
        <v xml:space="preserve"> </v>
      </c>
      <c r="DW19" s="15" t="str">
        <f t="shared" si="237"/>
        <v xml:space="preserve"> </v>
      </c>
      <c r="DX19" s="15" t="str">
        <f t="shared" si="238"/>
        <v xml:space="preserve"> </v>
      </c>
      <c r="DY19" s="15" t="str">
        <f t="shared" si="239"/>
        <v xml:space="preserve"> </v>
      </c>
      <c r="DZ19" s="15" t="str">
        <f t="shared" si="240"/>
        <v xml:space="preserve"> </v>
      </c>
      <c r="EA19" s="27">
        <f>BW19-CE19-CJ19-CO19-CT19-CY19</f>
        <v>200.40859060533117</v>
      </c>
      <c r="EB19" s="5">
        <f t="shared" si="82"/>
        <v>8.8483073038998867</v>
      </c>
      <c r="EC19" s="5">
        <f t="shared" si="83"/>
        <v>15.78397421529972</v>
      </c>
      <c r="ED19" s="5">
        <f t="shared" si="84"/>
        <v>35.313709951208629</v>
      </c>
      <c r="EE19" s="5">
        <f t="shared" si="85"/>
        <v>13.192660483217836</v>
      </c>
      <c r="EF19" s="5">
        <f t="shared" si="86"/>
        <v>13.428878079215918</v>
      </c>
      <c r="EG19" s="5">
        <f t="shared" si="87"/>
        <v>27.977138680963556</v>
      </c>
      <c r="EH19" s="5">
        <f t="shared" si="88"/>
        <v>40.5365538374229</v>
      </c>
      <c r="EI19" s="5">
        <f t="shared" si="89"/>
        <v>53.634050746063402</v>
      </c>
      <c r="EJ19" s="5">
        <f t="shared" si="90"/>
        <v>36.362228793489521</v>
      </c>
      <c r="EK19" s="5">
        <f t="shared" si="91"/>
        <v>30.371947011886366</v>
      </c>
      <c r="EL19" s="5" t="str">
        <f t="shared" si="92"/>
        <v xml:space="preserve"> </v>
      </c>
      <c r="EM19" s="5" t="str">
        <f t="shared" si="93"/>
        <v xml:space="preserve"> </v>
      </c>
      <c r="EN19" s="5" t="str">
        <f t="shared" si="94"/>
        <v xml:space="preserve"> </v>
      </c>
      <c r="EO19" s="5" t="str">
        <f t="shared" si="95"/>
        <v xml:space="preserve"> </v>
      </c>
      <c r="EP19" s="5" t="str">
        <f t="shared" si="96"/>
        <v xml:space="preserve"> </v>
      </c>
      <c r="EQ19" s="5" t="str">
        <f t="shared" si="97"/>
        <v xml:space="preserve"> </v>
      </c>
      <c r="ER19" s="5" t="str">
        <f t="shared" si="98"/>
        <v xml:space="preserve"> </v>
      </c>
      <c r="ES19" s="5" t="str">
        <f t="shared" si="99"/>
        <v xml:space="preserve"> </v>
      </c>
    </row>
    <row r="20" spans="1:149">
      <c r="A20" t="s">
        <v>207</v>
      </c>
      <c r="B20" s="17">
        <f t="shared" si="183"/>
        <v>5160786.9742198102</v>
      </c>
      <c r="C20" s="17">
        <v>7607</v>
      </c>
      <c r="D20" s="19">
        <v>1474</v>
      </c>
      <c r="E20" s="19">
        <v>28</v>
      </c>
      <c r="F20" s="19">
        <f t="shared" si="184"/>
        <v>4716.34</v>
      </c>
      <c r="G20" s="19">
        <v>62</v>
      </c>
      <c r="H20" s="19">
        <f t="shared" si="156"/>
        <v>27167.857142857141</v>
      </c>
      <c r="I20" s="19">
        <v>4168</v>
      </c>
      <c r="J20" s="39">
        <f t="shared" si="3"/>
        <v>15.341658998291049</v>
      </c>
      <c r="K20" s="17"/>
      <c r="L20" s="17"/>
      <c r="M20" s="17" t="str">
        <f t="shared" si="4"/>
        <v xml:space="preserve"> </v>
      </c>
      <c r="N20" s="17" t="str">
        <f t="shared" si="5"/>
        <v xml:space="preserve"> </v>
      </c>
      <c r="O20" s="17">
        <v>1438</v>
      </c>
      <c r="P20" s="17">
        <v>750</v>
      </c>
      <c r="Q20" s="17">
        <f t="shared" si="157"/>
        <v>2188</v>
      </c>
      <c r="R20" s="17">
        <f t="shared" si="158"/>
        <v>688</v>
      </c>
      <c r="S20" s="17">
        <v>190</v>
      </c>
      <c r="T20" s="17">
        <v>372</v>
      </c>
      <c r="U20" s="17">
        <f t="shared" si="159"/>
        <v>562</v>
      </c>
      <c r="V20" s="17">
        <f t="shared" si="160"/>
        <v>-182</v>
      </c>
      <c r="W20" s="17">
        <v>70</v>
      </c>
      <c r="X20" s="17">
        <v>156</v>
      </c>
      <c r="Y20" s="17">
        <f t="shared" si="161"/>
        <v>226</v>
      </c>
      <c r="Z20" s="17">
        <f t="shared" si="162"/>
        <v>-86</v>
      </c>
      <c r="AA20" s="17">
        <v>35</v>
      </c>
      <c r="AB20" s="17">
        <v>280</v>
      </c>
      <c r="AC20" s="17">
        <f t="shared" si="163"/>
        <v>315</v>
      </c>
      <c r="AD20" s="17">
        <f t="shared" si="164"/>
        <v>-245</v>
      </c>
      <c r="AE20" s="17">
        <v>105</v>
      </c>
      <c r="AF20" s="17">
        <v>70</v>
      </c>
      <c r="AG20" s="17">
        <f t="shared" si="165"/>
        <v>175</v>
      </c>
      <c r="AH20" s="17">
        <f t="shared" si="166"/>
        <v>35</v>
      </c>
      <c r="AI20" s="17"/>
      <c r="AJ20" s="17"/>
      <c r="AK20" s="17" t="str">
        <f t="shared" si="167"/>
        <v xml:space="preserve"> </v>
      </c>
      <c r="AL20" s="17" t="str">
        <f t="shared" si="168"/>
        <v xml:space="preserve"> </v>
      </c>
      <c r="AM20" s="17"/>
      <c r="AN20" s="17"/>
      <c r="AO20" s="17" t="str">
        <f t="shared" si="169"/>
        <v xml:space="preserve"> </v>
      </c>
      <c r="AP20" s="17" t="str">
        <f t="shared" si="170"/>
        <v xml:space="preserve"> </v>
      </c>
      <c r="AQ20" s="17"/>
      <c r="AR20" s="17"/>
      <c r="AS20" s="17" t="str">
        <f t="shared" si="171"/>
        <v xml:space="preserve"> </v>
      </c>
      <c r="AT20" s="17" t="str">
        <f t="shared" si="172"/>
        <v xml:space="preserve"> </v>
      </c>
      <c r="AU20" s="17"/>
      <c r="AV20" s="17"/>
      <c r="AW20" s="17" t="str">
        <f t="shared" si="173"/>
        <v xml:space="preserve"> </v>
      </c>
      <c r="AX20" s="17" t="str">
        <f t="shared" si="174"/>
        <v xml:space="preserve"> </v>
      </c>
      <c r="AY20" s="17"/>
      <c r="AZ20" s="17"/>
      <c r="BA20" s="17" t="str">
        <f t="shared" si="175"/>
        <v xml:space="preserve"> </v>
      </c>
      <c r="BB20" s="22" t="str">
        <f t="shared" si="176"/>
        <v xml:space="preserve"> </v>
      </c>
      <c r="BC20" s="17">
        <v>646</v>
      </c>
      <c r="BD20" s="17">
        <v>271</v>
      </c>
      <c r="BE20" s="17">
        <v>479</v>
      </c>
      <c r="BF20" s="17">
        <v>135</v>
      </c>
      <c r="BG20" s="17">
        <v>93</v>
      </c>
      <c r="BH20" s="17">
        <v>192</v>
      </c>
      <c r="BI20" s="17">
        <v>210</v>
      </c>
      <c r="BJ20" s="17">
        <v>125</v>
      </c>
      <c r="BK20" s="17">
        <v>148</v>
      </c>
      <c r="BL20" s="17">
        <v>92</v>
      </c>
      <c r="BM20" s="17"/>
      <c r="BN20" s="17"/>
      <c r="BO20" s="17"/>
      <c r="BP20" s="17"/>
      <c r="BQ20" s="17"/>
      <c r="BR20" s="17"/>
      <c r="BS20" s="17"/>
      <c r="BT20" s="17"/>
      <c r="BU20" s="22">
        <f t="shared" si="185"/>
        <v>1777</v>
      </c>
      <c r="BV20" s="25">
        <v>4.1928869999999998</v>
      </c>
      <c r="BW20" s="15">
        <f t="shared" si="177"/>
        <v>994.06447156815818</v>
      </c>
      <c r="BX20" s="15" t="str">
        <f t="shared" si="241"/>
        <v xml:space="preserve"> </v>
      </c>
      <c r="BY20" s="15" t="str">
        <f t="shared" si="187"/>
        <v xml:space="preserve"> </v>
      </c>
      <c r="BZ20" s="15" t="str">
        <f t="shared" si="188"/>
        <v xml:space="preserve"> </v>
      </c>
      <c r="CA20" s="15" t="str">
        <f t="shared" si="189"/>
        <v xml:space="preserve"> </v>
      </c>
      <c r="CB20" s="15" t="str">
        <f t="shared" si="190"/>
        <v xml:space="preserve"> </v>
      </c>
      <c r="CC20" s="15">
        <f t="shared" si="191"/>
        <v>342.96178265715247</v>
      </c>
      <c r="CD20" s="15">
        <f t="shared" si="192"/>
        <v>178.87436508544113</v>
      </c>
      <c r="CE20" s="15">
        <f t="shared" si="193"/>
        <v>521.83614774259354</v>
      </c>
      <c r="CF20" s="15">
        <f t="shared" si="194"/>
        <v>164.08741757171134</v>
      </c>
      <c r="CG20" s="15">
        <f t="shared" si="195"/>
        <v>1.9173333333333333</v>
      </c>
      <c r="CH20" s="15">
        <f t="shared" si="196"/>
        <v>45.314839154978422</v>
      </c>
      <c r="CI20" s="15">
        <f t="shared" si="197"/>
        <v>88.721685082378798</v>
      </c>
      <c r="CJ20" s="15">
        <f t="shared" si="198"/>
        <v>134.03652423735721</v>
      </c>
      <c r="CK20" s="15">
        <f t="shared" si="199"/>
        <v>-43.406845927400376</v>
      </c>
      <c r="CL20" s="15">
        <f t="shared" si="200"/>
        <v>0.510752688172043</v>
      </c>
      <c r="CM20" s="15">
        <f t="shared" si="201"/>
        <v>16.694940741307839</v>
      </c>
      <c r="CN20" s="15">
        <f t="shared" si="202"/>
        <v>37.205867937771757</v>
      </c>
      <c r="CO20" s="15">
        <f t="shared" si="203"/>
        <v>53.900808679079596</v>
      </c>
      <c r="CP20" s="15">
        <f t="shared" si="204"/>
        <v>-20.510927196463918</v>
      </c>
      <c r="CQ20" s="15">
        <f t="shared" si="205"/>
        <v>0.44871794871794868</v>
      </c>
      <c r="CR20" s="15">
        <f t="shared" si="206"/>
        <v>8.3474703706539195</v>
      </c>
      <c r="CS20" s="15">
        <f t="shared" si="207"/>
        <v>66.779762965231356</v>
      </c>
      <c r="CT20" s="15">
        <f t="shared" si="208"/>
        <v>75.127233335885279</v>
      </c>
      <c r="CU20" s="15">
        <f t="shared" si="209"/>
        <v>-58.432292594577433</v>
      </c>
      <c r="CV20" s="15">
        <f t="shared" si="210"/>
        <v>0.125</v>
      </c>
      <c r="CW20" s="15">
        <f t="shared" si="211"/>
        <v>25.042411111961759</v>
      </c>
      <c r="CX20" s="15">
        <f t="shared" si="212"/>
        <v>16.694940741307839</v>
      </c>
      <c r="CY20" s="15">
        <f t="shared" si="213"/>
        <v>41.737351853269601</v>
      </c>
      <c r="CZ20" s="15">
        <f t="shared" si="214"/>
        <v>8.3474703706539195</v>
      </c>
      <c r="DA20" s="15">
        <f t="shared" si="215"/>
        <v>1.5</v>
      </c>
      <c r="DB20" s="15" t="str">
        <f t="shared" si="216"/>
        <v xml:space="preserve"> </v>
      </c>
      <c r="DC20" s="15" t="str">
        <f t="shared" si="217"/>
        <v xml:space="preserve"> </v>
      </c>
      <c r="DD20" s="15" t="str">
        <f t="shared" si="218"/>
        <v xml:space="preserve"> </v>
      </c>
      <c r="DE20" s="15" t="str">
        <f t="shared" si="219"/>
        <v xml:space="preserve"> </v>
      </c>
      <c r="DF20" s="15" t="str">
        <f t="shared" si="220"/>
        <v xml:space="preserve"> </v>
      </c>
      <c r="DG20" s="15" t="str">
        <f t="shared" si="221"/>
        <v xml:space="preserve"> </v>
      </c>
      <c r="DH20" s="15" t="str">
        <f t="shared" si="222"/>
        <v xml:space="preserve"> </v>
      </c>
      <c r="DI20" s="15" t="str">
        <f t="shared" si="223"/>
        <v xml:space="preserve"> </v>
      </c>
      <c r="DJ20" s="15" t="str">
        <f t="shared" si="224"/>
        <v xml:space="preserve"> </v>
      </c>
      <c r="DK20" s="15" t="str">
        <f t="shared" si="225"/>
        <v xml:space="preserve"> </v>
      </c>
      <c r="DL20" s="15" t="str">
        <f t="shared" si="226"/>
        <v xml:space="preserve"> </v>
      </c>
      <c r="DM20" s="15" t="str">
        <f t="shared" si="227"/>
        <v xml:space="preserve"> </v>
      </c>
      <c r="DN20" s="15" t="str">
        <f t="shared" si="228"/>
        <v xml:space="preserve"> </v>
      </c>
      <c r="DO20" s="15" t="str">
        <f t="shared" si="229"/>
        <v xml:space="preserve"> </v>
      </c>
      <c r="DP20" s="15" t="str">
        <f t="shared" si="230"/>
        <v xml:space="preserve"> </v>
      </c>
      <c r="DQ20" s="15" t="str">
        <f t="shared" si="231"/>
        <v xml:space="preserve"> </v>
      </c>
      <c r="DR20" s="15" t="str">
        <f t="shared" si="232"/>
        <v xml:space="preserve"> </v>
      </c>
      <c r="DS20" s="15" t="str">
        <f t="shared" si="233"/>
        <v xml:space="preserve"> </v>
      </c>
      <c r="DT20" s="15" t="str">
        <f t="shared" si="234"/>
        <v xml:space="preserve"> </v>
      </c>
      <c r="DU20" s="15" t="str">
        <f t="shared" si="235"/>
        <v xml:space="preserve"> </v>
      </c>
      <c r="DV20" s="15" t="str">
        <f t="shared" si="236"/>
        <v xml:space="preserve"> </v>
      </c>
      <c r="DW20" s="15" t="str">
        <f t="shared" si="237"/>
        <v xml:space="preserve"> </v>
      </c>
      <c r="DX20" s="15" t="str">
        <f t="shared" si="238"/>
        <v xml:space="preserve"> </v>
      </c>
      <c r="DY20" s="15" t="str">
        <f t="shared" si="239"/>
        <v xml:space="preserve"> </v>
      </c>
      <c r="DZ20" s="15" t="str">
        <f t="shared" si="240"/>
        <v xml:space="preserve"> </v>
      </c>
      <c r="EA20" s="27">
        <f>BW20-CE20-CJ20-CO20-CT20-CY20</f>
        <v>167.42640571997299</v>
      </c>
      <c r="EB20" s="5">
        <f t="shared" si="82"/>
        <v>32.112396170333298</v>
      </c>
      <c r="EC20" s="5">
        <f t="shared" si="83"/>
        <v>61.106528747803203</v>
      </c>
      <c r="ED20" s="5">
        <f t="shared" si="84"/>
        <v>116.65701425261332</v>
      </c>
      <c r="EE20" s="5">
        <f t="shared" si="85"/>
        <v>49.472476812066887</v>
      </c>
      <c r="EF20" s="5">
        <f t="shared" si="86"/>
        <v>48.034063898733862</v>
      </c>
      <c r="EG20" s="5">
        <f t="shared" si="87"/>
        <v>109.62470666826536</v>
      </c>
      <c r="EH20" s="5">
        <f t="shared" si="88"/>
        <v>157.64215381220015</v>
      </c>
      <c r="EI20" s="5">
        <f t="shared" si="89"/>
        <v>171.90400880148525</v>
      </c>
      <c r="EJ20" s="5">
        <f t="shared" si="90"/>
        <v>173.60031811085318</v>
      </c>
      <c r="EK20" s="5">
        <f t="shared" si="91"/>
        <v>111.76876500374183</v>
      </c>
      <c r="EL20" s="5" t="str">
        <f t="shared" si="92"/>
        <v xml:space="preserve"> </v>
      </c>
      <c r="EM20" s="5" t="str">
        <f t="shared" si="93"/>
        <v xml:space="preserve"> </v>
      </c>
      <c r="EN20" s="5" t="str">
        <f t="shared" si="94"/>
        <v xml:space="preserve"> </v>
      </c>
      <c r="EO20" s="5" t="str">
        <f t="shared" si="95"/>
        <v xml:space="preserve"> </v>
      </c>
      <c r="EP20" s="5" t="str">
        <f t="shared" si="96"/>
        <v xml:space="preserve"> </v>
      </c>
      <c r="EQ20" s="5" t="str">
        <f t="shared" si="97"/>
        <v xml:space="preserve"> </v>
      </c>
      <c r="ER20" s="5" t="str">
        <f t="shared" si="98"/>
        <v xml:space="preserve"> </v>
      </c>
      <c r="ES20" s="5" t="str">
        <f t="shared" si="99"/>
        <v xml:space="preserve"> </v>
      </c>
    </row>
    <row r="21" spans="1:149">
      <c r="A21" t="s">
        <v>242</v>
      </c>
      <c r="B21" s="17">
        <f t="shared" si="183"/>
        <v>3860869.5652173911</v>
      </c>
      <c r="C21" s="17">
        <v>4884</v>
      </c>
      <c r="D21" s="19">
        <v>1265</v>
      </c>
      <c r="E21" s="19">
        <v>30</v>
      </c>
      <c r="F21" s="19">
        <f t="shared" si="184"/>
        <v>2148.96</v>
      </c>
      <c r="G21" s="19">
        <v>44</v>
      </c>
      <c r="H21" s="19">
        <f t="shared" si="156"/>
        <v>16280</v>
      </c>
      <c r="I21" s="19">
        <v>2524</v>
      </c>
      <c r="J21" s="39">
        <f t="shared" si="3"/>
        <v>15.503685503685505</v>
      </c>
      <c r="K21" s="17">
        <v>24</v>
      </c>
      <c r="L21" s="17">
        <v>219</v>
      </c>
      <c r="M21" s="17">
        <f t="shared" si="4"/>
        <v>243</v>
      </c>
      <c r="N21" s="17">
        <f t="shared" si="5"/>
        <v>-195</v>
      </c>
      <c r="O21" s="17">
        <v>163</v>
      </c>
      <c r="P21" s="17">
        <v>453</v>
      </c>
      <c r="Q21" s="17">
        <f t="shared" si="157"/>
        <v>616</v>
      </c>
      <c r="R21" s="17">
        <f t="shared" si="158"/>
        <v>-290</v>
      </c>
      <c r="S21" s="17">
        <v>137</v>
      </c>
      <c r="T21" s="17">
        <v>225</v>
      </c>
      <c r="U21" s="17">
        <f t="shared" si="159"/>
        <v>362</v>
      </c>
      <c r="V21" s="17">
        <f t="shared" si="160"/>
        <v>-88</v>
      </c>
      <c r="W21" s="17"/>
      <c r="X21" s="17"/>
      <c r="Y21" s="17" t="str">
        <f t="shared" si="161"/>
        <v xml:space="preserve"> </v>
      </c>
      <c r="Z21" s="17" t="str">
        <f t="shared" si="162"/>
        <v xml:space="preserve"> </v>
      </c>
      <c r="AA21" s="17">
        <v>100</v>
      </c>
      <c r="AB21" s="17">
        <v>293</v>
      </c>
      <c r="AC21" s="17">
        <f t="shared" si="163"/>
        <v>393</v>
      </c>
      <c r="AD21" s="17">
        <f t="shared" si="164"/>
        <v>-193</v>
      </c>
      <c r="AE21" s="17">
        <v>164</v>
      </c>
      <c r="AF21" s="17">
        <v>59</v>
      </c>
      <c r="AG21" s="17">
        <f t="shared" si="165"/>
        <v>223</v>
      </c>
      <c r="AH21" s="17">
        <f t="shared" si="166"/>
        <v>105</v>
      </c>
      <c r="AI21" s="17"/>
      <c r="AJ21" s="17"/>
      <c r="AK21" s="17" t="str">
        <f t="shared" si="167"/>
        <v xml:space="preserve"> </v>
      </c>
      <c r="AL21" s="17" t="str">
        <f t="shared" si="168"/>
        <v xml:space="preserve"> </v>
      </c>
      <c r="AM21" s="17"/>
      <c r="AN21" s="17"/>
      <c r="AO21" s="17" t="str">
        <f t="shared" si="169"/>
        <v xml:space="preserve"> </v>
      </c>
      <c r="AP21" s="17" t="str">
        <f t="shared" si="170"/>
        <v xml:space="preserve"> </v>
      </c>
      <c r="AQ21" s="17"/>
      <c r="AR21" s="17"/>
      <c r="AS21" s="17" t="str">
        <f t="shared" si="171"/>
        <v xml:space="preserve"> </v>
      </c>
      <c r="AT21" s="17" t="str">
        <f t="shared" si="172"/>
        <v xml:space="preserve"> </v>
      </c>
      <c r="AU21" s="17"/>
      <c r="AV21" s="17"/>
      <c r="AW21" s="17" t="str">
        <f t="shared" si="173"/>
        <v xml:space="preserve"> </v>
      </c>
      <c r="AX21" s="17" t="str">
        <f t="shared" si="174"/>
        <v xml:space="preserve"> </v>
      </c>
      <c r="AY21" s="17"/>
      <c r="AZ21" s="17"/>
      <c r="BA21" s="17" t="str">
        <f t="shared" si="175"/>
        <v xml:space="preserve"> </v>
      </c>
      <c r="BB21" s="22" t="str">
        <f t="shared" si="176"/>
        <v xml:space="preserve"> </v>
      </c>
      <c r="BC21" s="17">
        <v>367</v>
      </c>
      <c r="BD21" s="17">
        <v>144</v>
      </c>
      <c r="BE21" s="17">
        <v>269</v>
      </c>
      <c r="BF21" s="17">
        <v>91</v>
      </c>
      <c r="BG21" s="17">
        <v>63</v>
      </c>
      <c r="BH21" s="17">
        <v>99</v>
      </c>
      <c r="BI21" s="17">
        <v>115</v>
      </c>
      <c r="BJ21" s="17">
        <v>68</v>
      </c>
      <c r="BK21" s="17">
        <v>63</v>
      </c>
      <c r="BL21" s="17">
        <v>63</v>
      </c>
      <c r="BM21" s="17"/>
      <c r="BN21" s="17"/>
      <c r="BO21" s="17"/>
      <c r="BP21" s="17"/>
      <c r="BQ21" s="17"/>
      <c r="BR21" s="17"/>
      <c r="BS21" s="17"/>
      <c r="BT21" s="17"/>
      <c r="BU21" s="22">
        <f t="shared" si="185"/>
        <v>1182</v>
      </c>
      <c r="BV21" s="25">
        <v>4.2248510000000001</v>
      </c>
      <c r="BW21" s="15">
        <f t="shared" si="177"/>
        <v>597.41751839295637</v>
      </c>
      <c r="BX21" s="15">
        <f t="shared" si="241"/>
        <v>5.680673708966304</v>
      </c>
      <c r="BY21" s="15">
        <f t="shared" si="187"/>
        <v>51.836147594317524</v>
      </c>
      <c r="BZ21" s="15">
        <f t="shared" si="188"/>
        <v>57.516821303283827</v>
      </c>
      <c r="CA21" s="15">
        <f t="shared" si="189"/>
        <v>-46.155473885351221</v>
      </c>
      <c r="CB21" s="15">
        <f t="shared" si="190"/>
        <v>0.1095890410958904</v>
      </c>
      <c r="CC21" s="15">
        <f t="shared" si="191"/>
        <v>38.58124227339615</v>
      </c>
      <c r="CD21" s="15">
        <f t="shared" si="192"/>
        <v>107.22271625673899</v>
      </c>
      <c r="CE21" s="15">
        <f t="shared" si="193"/>
        <v>145.80395853013513</v>
      </c>
      <c r="CF21" s="15">
        <f t="shared" si="194"/>
        <v>-68.641473983342848</v>
      </c>
      <c r="CG21" s="15">
        <f t="shared" si="195"/>
        <v>0.3598233995584989</v>
      </c>
      <c r="CH21" s="15">
        <f t="shared" si="196"/>
        <v>32.427179088682657</v>
      </c>
      <c r="CI21" s="15">
        <f t="shared" si="197"/>
        <v>53.256316021559101</v>
      </c>
      <c r="CJ21" s="15">
        <f t="shared" si="198"/>
        <v>85.683495110241751</v>
      </c>
      <c r="CK21" s="15">
        <f t="shared" si="199"/>
        <v>-20.829136932876445</v>
      </c>
      <c r="CL21" s="15">
        <f t="shared" si="200"/>
        <v>0.60888888888888892</v>
      </c>
      <c r="CM21" s="15" t="str">
        <f t="shared" si="201"/>
        <v xml:space="preserve"> </v>
      </c>
      <c r="CN21" s="15" t="str">
        <f t="shared" si="202"/>
        <v xml:space="preserve"> </v>
      </c>
      <c r="CO21" s="15" t="str">
        <f t="shared" si="203"/>
        <v xml:space="preserve"> </v>
      </c>
      <c r="CP21" s="15" t="str">
        <f t="shared" si="204"/>
        <v xml:space="preserve"> </v>
      </c>
      <c r="CQ21" s="15" t="str">
        <f t="shared" si="205"/>
        <v xml:space="preserve"> </v>
      </c>
      <c r="CR21" s="15">
        <f t="shared" si="206"/>
        <v>23.6694737873596</v>
      </c>
      <c r="CS21" s="15">
        <f t="shared" si="207"/>
        <v>69.351558196963637</v>
      </c>
      <c r="CT21" s="15">
        <f t="shared" si="208"/>
        <v>93.02103198432323</v>
      </c>
      <c r="CU21" s="15">
        <f t="shared" si="209"/>
        <v>-45.682084409604037</v>
      </c>
      <c r="CV21" s="15">
        <f t="shared" si="210"/>
        <v>0.34129692832764502</v>
      </c>
      <c r="CW21" s="15">
        <f t="shared" si="211"/>
        <v>38.817937011269748</v>
      </c>
      <c r="CX21" s="15">
        <f t="shared" si="212"/>
        <v>13.964989534542164</v>
      </c>
      <c r="CY21" s="15">
        <f t="shared" si="213"/>
        <v>52.782926545811911</v>
      </c>
      <c r="CZ21" s="15">
        <f t="shared" si="214"/>
        <v>24.852947476727586</v>
      </c>
      <c r="DA21" s="15">
        <f t="shared" si="215"/>
        <v>2.7796610169491527</v>
      </c>
      <c r="DB21" s="15" t="str">
        <f t="shared" si="216"/>
        <v xml:space="preserve"> </v>
      </c>
      <c r="DC21" s="15" t="str">
        <f t="shared" si="217"/>
        <v xml:space="preserve"> </v>
      </c>
      <c r="DD21" s="15" t="str">
        <f t="shared" si="218"/>
        <v xml:space="preserve"> </v>
      </c>
      <c r="DE21" s="15" t="str">
        <f t="shared" si="219"/>
        <v xml:space="preserve"> </v>
      </c>
      <c r="DF21" s="15" t="str">
        <f t="shared" si="220"/>
        <v xml:space="preserve"> </v>
      </c>
      <c r="DG21" s="15" t="str">
        <f t="shared" si="221"/>
        <v xml:space="preserve"> </v>
      </c>
      <c r="DH21" s="15" t="str">
        <f t="shared" si="222"/>
        <v xml:space="preserve"> </v>
      </c>
      <c r="DI21" s="15" t="str">
        <f t="shared" si="223"/>
        <v xml:space="preserve"> </v>
      </c>
      <c r="DJ21" s="15" t="str">
        <f t="shared" si="224"/>
        <v xml:space="preserve"> </v>
      </c>
      <c r="DK21" s="15" t="str">
        <f t="shared" si="225"/>
        <v xml:space="preserve"> </v>
      </c>
      <c r="DL21" s="15" t="str">
        <f t="shared" si="226"/>
        <v xml:space="preserve"> </v>
      </c>
      <c r="DM21" s="15" t="str">
        <f t="shared" si="227"/>
        <v xml:space="preserve"> </v>
      </c>
      <c r="DN21" s="15" t="str">
        <f t="shared" si="228"/>
        <v xml:space="preserve"> </v>
      </c>
      <c r="DO21" s="15" t="str">
        <f t="shared" si="229"/>
        <v xml:space="preserve"> </v>
      </c>
      <c r="DP21" s="15" t="str">
        <f t="shared" si="230"/>
        <v xml:space="preserve"> </v>
      </c>
      <c r="DQ21" s="15" t="str">
        <f t="shared" si="231"/>
        <v xml:space="preserve"> </v>
      </c>
      <c r="DR21" s="15" t="str">
        <f t="shared" si="232"/>
        <v xml:space="preserve"> </v>
      </c>
      <c r="DS21" s="15" t="str">
        <f t="shared" si="233"/>
        <v xml:space="preserve"> </v>
      </c>
      <c r="DT21" s="15" t="str">
        <f t="shared" si="234"/>
        <v xml:space="preserve"> </v>
      </c>
      <c r="DU21" s="15" t="str">
        <f t="shared" si="235"/>
        <v xml:space="preserve"> </v>
      </c>
      <c r="DV21" s="15" t="str">
        <f t="shared" si="236"/>
        <v xml:space="preserve"> </v>
      </c>
      <c r="DW21" s="15" t="str">
        <f t="shared" si="237"/>
        <v xml:space="preserve"> </v>
      </c>
      <c r="DX21" s="15" t="str">
        <f t="shared" si="238"/>
        <v xml:space="preserve"> </v>
      </c>
      <c r="DY21" s="15" t="str">
        <f t="shared" si="239"/>
        <v xml:space="preserve"> </v>
      </c>
      <c r="DZ21" s="15" t="str">
        <f t="shared" si="240"/>
        <v xml:space="preserve"> </v>
      </c>
      <c r="EA21" s="27">
        <f>BW21-BZ21-CE21-CJ21-CT21-CY21</f>
        <v>162.60928491916056</v>
      </c>
      <c r="EB21" s="5">
        <f t="shared" si="82"/>
        <v>18.243420115344151</v>
      </c>
      <c r="EC21" s="5">
        <f t="shared" si="83"/>
        <v>32.469889814330855</v>
      </c>
      <c r="ED21" s="5">
        <f t="shared" si="84"/>
        <v>65.51302053017325</v>
      </c>
      <c r="EE21" s="5">
        <f t="shared" si="85"/>
        <v>33.348113999245086</v>
      </c>
      <c r="EF21" s="5">
        <f t="shared" si="86"/>
        <v>32.539204576561652</v>
      </c>
      <c r="EG21" s="5">
        <f t="shared" si="87"/>
        <v>56.525239375824327</v>
      </c>
      <c r="EH21" s="5">
        <f t="shared" si="88"/>
        <v>86.327846135252472</v>
      </c>
      <c r="EI21" s="5">
        <f t="shared" si="89"/>
        <v>93.515780788007987</v>
      </c>
      <c r="EJ21" s="5">
        <f t="shared" si="90"/>
        <v>73.897432709349673</v>
      </c>
      <c r="EK21" s="5">
        <f t="shared" si="91"/>
        <v>76.537306469953649</v>
      </c>
      <c r="EL21" s="5" t="str">
        <f t="shared" si="92"/>
        <v xml:space="preserve"> </v>
      </c>
      <c r="EM21" s="5" t="str">
        <f t="shared" si="93"/>
        <v xml:space="preserve"> </v>
      </c>
      <c r="EN21" s="5" t="str">
        <f t="shared" si="94"/>
        <v xml:space="preserve"> </v>
      </c>
      <c r="EO21" s="5" t="str">
        <f t="shared" si="95"/>
        <v xml:space="preserve"> </v>
      </c>
      <c r="EP21" s="5" t="str">
        <f t="shared" si="96"/>
        <v xml:space="preserve"> </v>
      </c>
      <c r="EQ21" s="5" t="str">
        <f t="shared" si="97"/>
        <v xml:space="preserve"> </v>
      </c>
      <c r="ER21" s="5" t="str">
        <f t="shared" si="98"/>
        <v xml:space="preserve"> </v>
      </c>
      <c r="ES21" s="5" t="str">
        <f t="shared" si="99"/>
        <v xml:space="preserve"> </v>
      </c>
    </row>
    <row r="22" spans="1:149">
      <c r="A22" t="s">
        <v>243</v>
      </c>
      <c r="B22" s="17">
        <f t="shared" si="183"/>
        <v>1940718.5628742515</v>
      </c>
      <c r="C22" s="17">
        <v>3241</v>
      </c>
      <c r="D22" s="19">
        <v>1670</v>
      </c>
      <c r="E22" s="19">
        <v>28</v>
      </c>
      <c r="F22" s="19">
        <f t="shared" si="184"/>
        <v>2041.83</v>
      </c>
      <c r="G22" s="19">
        <v>63</v>
      </c>
      <c r="H22" s="19">
        <f t="shared" si="156"/>
        <v>11574.999999999998</v>
      </c>
      <c r="I22" s="19">
        <v>1929</v>
      </c>
      <c r="J22" s="39">
        <f t="shared" si="3"/>
        <v>16.665226781857452</v>
      </c>
      <c r="K22" s="17">
        <v>4</v>
      </c>
      <c r="L22" s="17">
        <v>72</v>
      </c>
      <c r="M22" s="17">
        <f t="shared" si="4"/>
        <v>76</v>
      </c>
      <c r="N22" s="17">
        <f t="shared" si="5"/>
        <v>-68</v>
      </c>
      <c r="O22" s="17">
        <v>476</v>
      </c>
      <c r="P22" s="17">
        <v>729</v>
      </c>
      <c r="Q22" s="17">
        <f t="shared" si="157"/>
        <v>1205</v>
      </c>
      <c r="R22" s="17">
        <f t="shared" si="158"/>
        <v>-253</v>
      </c>
      <c r="S22" s="17">
        <v>40</v>
      </c>
      <c r="T22" s="17">
        <v>111</v>
      </c>
      <c r="U22" s="17">
        <f t="shared" si="159"/>
        <v>151</v>
      </c>
      <c r="V22" s="17">
        <f t="shared" si="160"/>
        <v>-71</v>
      </c>
      <c r="W22" s="17">
        <v>45</v>
      </c>
      <c r="X22" s="17">
        <v>84</v>
      </c>
      <c r="Y22" s="17">
        <f t="shared" si="161"/>
        <v>129</v>
      </c>
      <c r="Z22" s="17">
        <f t="shared" si="162"/>
        <v>-39</v>
      </c>
      <c r="AA22" s="17">
        <v>5</v>
      </c>
      <c r="AB22" s="17">
        <v>126</v>
      </c>
      <c r="AC22" s="17">
        <f t="shared" si="163"/>
        <v>131</v>
      </c>
      <c r="AD22" s="17">
        <f t="shared" si="164"/>
        <v>-121</v>
      </c>
      <c r="AE22" s="17"/>
      <c r="AF22" s="17"/>
      <c r="AG22" s="17" t="str">
        <f t="shared" si="165"/>
        <v xml:space="preserve"> </v>
      </c>
      <c r="AH22" s="17" t="str">
        <f t="shared" si="166"/>
        <v xml:space="preserve"> </v>
      </c>
      <c r="AI22" s="17"/>
      <c r="AJ22" s="17"/>
      <c r="AK22" s="17" t="str">
        <f t="shared" si="167"/>
        <v xml:space="preserve"> </v>
      </c>
      <c r="AL22" s="17" t="str">
        <f t="shared" si="168"/>
        <v xml:space="preserve"> </v>
      </c>
      <c r="AM22" s="17"/>
      <c r="AN22" s="17"/>
      <c r="AO22" s="17" t="str">
        <f t="shared" si="169"/>
        <v xml:space="preserve"> </v>
      </c>
      <c r="AP22" s="17" t="str">
        <f t="shared" si="170"/>
        <v xml:space="preserve"> </v>
      </c>
      <c r="AQ22" s="17"/>
      <c r="AR22" s="17"/>
      <c r="AS22" s="17" t="str">
        <f t="shared" si="171"/>
        <v xml:space="preserve"> </v>
      </c>
      <c r="AT22" s="17" t="str">
        <f t="shared" si="172"/>
        <v xml:space="preserve"> </v>
      </c>
      <c r="AU22" s="17"/>
      <c r="AV22" s="17"/>
      <c r="AW22" s="17" t="str">
        <f t="shared" si="173"/>
        <v xml:space="preserve"> </v>
      </c>
      <c r="AX22" s="17" t="str">
        <f t="shared" si="174"/>
        <v xml:space="preserve"> </v>
      </c>
      <c r="AY22" s="17"/>
      <c r="AZ22" s="17"/>
      <c r="BA22" s="17" t="str">
        <f t="shared" si="175"/>
        <v xml:space="preserve"> </v>
      </c>
      <c r="BB22" s="22" t="str">
        <f t="shared" si="176"/>
        <v xml:space="preserve"> </v>
      </c>
      <c r="BC22" s="17">
        <v>273</v>
      </c>
      <c r="BD22" s="17">
        <v>135</v>
      </c>
      <c r="BE22" s="17">
        <v>224</v>
      </c>
      <c r="BF22" s="17">
        <v>58</v>
      </c>
      <c r="BG22" s="17">
        <v>38</v>
      </c>
      <c r="BH22" s="17">
        <v>107</v>
      </c>
      <c r="BI22" s="17">
        <v>119</v>
      </c>
      <c r="BJ22" s="17">
        <v>64</v>
      </c>
      <c r="BK22" s="17">
        <v>75</v>
      </c>
      <c r="BL22" s="17"/>
      <c r="BM22" s="17">
        <v>46</v>
      </c>
      <c r="BN22" s="17"/>
      <c r="BO22" s="17"/>
      <c r="BP22" s="17"/>
      <c r="BQ22" s="17"/>
      <c r="BR22" s="17"/>
      <c r="BS22" s="17"/>
      <c r="BT22" s="17"/>
      <c r="BU22" s="22">
        <f t="shared" si="185"/>
        <v>790</v>
      </c>
      <c r="BV22" s="25">
        <v>2.149127</v>
      </c>
      <c r="BW22" s="15">
        <f t="shared" si="177"/>
        <v>897.57375901935995</v>
      </c>
      <c r="BX22" s="15">
        <f t="shared" si="241"/>
        <v>1.8612208585160392</v>
      </c>
      <c r="BY22" s="15">
        <f t="shared" si="187"/>
        <v>33.501975453288708</v>
      </c>
      <c r="BZ22" s="15">
        <f t="shared" si="188"/>
        <v>35.363196311804749</v>
      </c>
      <c r="CA22" s="15">
        <f t="shared" si="189"/>
        <v>-31.64075459477267</v>
      </c>
      <c r="CB22" s="15">
        <f t="shared" si="190"/>
        <v>5.5555555555555552E-2</v>
      </c>
      <c r="CC22" s="15">
        <f t="shared" si="191"/>
        <v>221.48528216340867</v>
      </c>
      <c r="CD22" s="15">
        <f t="shared" si="192"/>
        <v>339.20750146454816</v>
      </c>
      <c r="CE22" s="15">
        <f t="shared" si="193"/>
        <v>560.69278362795683</v>
      </c>
      <c r="CF22" s="15">
        <f t="shared" si="194"/>
        <v>-117.72221930113949</v>
      </c>
      <c r="CG22" s="15">
        <f t="shared" si="195"/>
        <v>0.65294924554183809</v>
      </c>
      <c r="CH22" s="15">
        <f t="shared" si="196"/>
        <v>18.612208585160392</v>
      </c>
      <c r="CI22" s="15">
        <f t="shared" si="197"/>
        <v>51.648878823820091</v>
      </c>
      <c r="CJ22" s="15">
        <f t="shared" si="198"/>
        <v>70.261087408980487</v>
      </c>
      <c r="CK22" s="15">
        <f t="shared" si="199"/>
        <v>-33.036670238659696</v>
      </c>
      <c r="CL22" s="15">
        <f t="shared" si="200"/>
        <v>0.36036036036036034</v>
      </c>
      <c r="CM22" s="15">
        <f t="shared" si="201"/>
        <v>20.938734658305442</v>
      </c>
      <c r="CN22" s="15">
        <f t="shared" si="202"/>
        <v>39.085638028836826</v>
      </c>
      <c r="CO22" s="15">
        <f t="shared" si="203"/>
        <v>60.024372687142268</v>
      </c>
      <c r="CP22" s="15">
        <f t="shared" si="204"/>
        <v>-18.146903370531383</v>
      </c>
      <c r="CQ22" s="15">
        <f t="shared" si="205"/>
        <v>0.5357142857142857</v>
      </c>
      <c r="CR22" s="15">
        <f t="shared" si="206"/>
        <v>2.326526073145049</v>
      </c>
      <c r="CS22" s="15">
        <f t="shared" si="207"/>
        <v>58.628457043255239</v>
      </c>
      <c r="CT22" s="15">
        <f t="shared" si="208"/>
        <v>60.954983116400285</v>
      </c>
      <c r="CU22" s="15">
        <f t="shared" si="209"/>
        <v>-56.301930970110192</v>
      </c>
      <c r="CV22" s="15">
        <f t="shared" si="210"/>
        <v>3.968253968253968E-2</v>
      </c>
      <c r="CW22" s="15" t="str">
        <f t="shared" si="211"/>
        <v xml:space="preserve"> </v>
      </c>
      <c r="CX22" s="15" t="str">
        <f t="shared" si="212"/>
        <v xml:space="preserve"> </v>
      </c>
      <c r="CY22" s="15" t="str">
        <f t="shared" si="213"/>
        <v xml:space="preserve"> </v>
      </c>
      <c r="CZ22" s="15" t="str">
        <f t="shared" si="214"/>
        <v xml:space="preserve"> </v>
      </c>
      <c r="DA22" s="15" t="str">
        <f t="shared" si="215"/>
        <v xml:space="preserve"> </v>
      </c>
      <c r="DB22" s="15" t="str">
        <f t="shared" si="216"/>
        <v xml:space="preserve"> </v>
      </c>
      <c r="DC22" s="15" t="str">
        <f t="shared" si="217"/>
        <v xml:space="preserve"> </v>
      </c>
      <c r="DD22" s="15" t="str">
        <f t="shared" si="218"/>
        <v xml:space="preserve"> </v>
      </c>
      <c r="DE22" s="15" t="str">
        <f t="shared" si="219"/>
        <v xml:space="preserve"> </v>
      </c>
      <c r="DF22" s="15" t="str">
        <f t="shared" si="220"/>
        <v xml:space="preserve"> </v>
      </c>
      <c r="DG22" s="15" t="str">
        <f t="shared" si="221"/>
        <v xml:space="preserve"> </v>
      </c>
      <c r="DH22" s="15" t="str">
        <f t="shared" si="222"/>
        <v xml:space="preserve"> </v>
      </c>
      <c r="DI22" s="15" t="str">
        <f t="shared" si="223"/>
        <v xml:space="preserve"> </v>
      </c>
      <c r="DJ22" s="15" t="str">
        <f t="shared" si="224"/>
        <v xml:space="preserve"> </v>
      </c>
      <c r="DK22" s="15" t="str">
        <f t="shared" si="225"/>
        <v xml:space="preserve"> </v>
      </c>
      <c r="DL22" s="15" t="str">
        <f t="shared" si="226"/>
        <v xml:space="preserve"> </v>
      </c>
      <c r="DM22" s="15" t="str">
        <f t="shared" si="227"/>
        <v xml:space="preserve"> </v>
      </c>
      <c r="DN22" s="15" t="str">
        <f t="shared" si="228"/>
        <v xml:space="preserve"> </v>
      </c>
      <c r="DO22" s="15" t="str">
        <f t="shared" si="229"/>
        <v xml:space="preserve"> </v>
      </c>
      <c r="DP22" s="15" t="str">
        <f t="shared" si="230"/>
        <v xml:space="preserve"> </v>
      </c>
      <c r="DQ22" s="15" t="str">
        <f t="shared" si="231"/>
        <v xml:space="preserve"> </v>
      </c>
      <c r="DR22" s="15" t="str">
        <f t="shared" si="232"/>
        <v xml:space="preserve"> </v>
      </c>
      <c r="DS22" s="15" t="str">
        <f t="shared" si="233"/>
        <v xml:space="preserve"> </v>
      </c>
      <c r="DT22" s="15" t="str">
        <f t="shared" si="234"/>
        <v xml:space="preserve"> </v>
      </c>
      <c r="DU22" s="15" t="str">
        <f t="shared" si="235"/>
        <v xml:space="preserve"> </v>
      </c>
      <c r="DV22" s="15" t="str">
        <f t="shared" si="236"/>
        <v xml:space="preserve"> </v>
      </c>
      <c r="DW22" s="15" t="str">
        <f t="shared" si="237"/>
        <v xml:space="preserve"> </v>
      </c>
      <c r="DX22" s="15" t="str">
        <f t="shared" si="238"/>
        <v xml:space="preserve"> </v>
      </c>
      <c r="DY22" s="15" t="str">
        <f t="shared" si="239"/>
        <v xml:space="preserve"> </v>
      </c>
      <c r="DZ22" s="15" t="str">
        <f t="shared" si="240"/>
        <v xml:space="preserve"> </v>
      </c>
      <c r="EA22" s="27">
        <f>BW22-BZ22-CE22-CJ22-CO22-CT22</f>
        <v>110.27733586707541</v>
      </c>
      <c r="EB22" s="5">
        <f t="shared" si="82"/>
        <v>13.570718505419491</v>
      </c>
      <c r="EC22" s="5">
        <f t="shared" si="83"/>
        <v>30.440521700935175</v>
      </c>
      <c r="ED22" s="5">
        <f t="shared" si="84"/>
        <v>54.553593303936083</v>
      </c>
      <c r="EE22" s="5">
        <f t="shared" si="85"/>
        <v>21.254841889628736</v>
      </c>
      <c r="EF22" s="5">
        <f t="shared" si="86"/>
        <v>19.626821808084806</v>
      </c>
      <c r="EG22" s="5">
        <f t="shared" si="87"/>
        <v>61.092935487002052</v>
      </c>
      <c r="EH22" s="5">
        <f t="shared" si="88"/>
        <v>89.330553826913416</v>
      </c>
      <c r="EI22" s="5">
        <f t="shared" si="89"/>
        <v>88.014852506360455</v>
      </c>
      <c r="EJ22" s="5">
        <f t="shared" si="90"/>
        <v>87.97313417779722</v>
      </c>
      <c r="EK22" s="5" t="str">
        <f t="shared" si="91"/>
        <v xml:space="preserve"> </v>
      </c>
      <c r="EL22" s="5">
        <f t="shared" si="92"/>
        <v>49.101967707984194</v>
      </c>
      <c r="EM22" s="5" t="str">
        <f t="shared" si="93"/>
        <v xml:space="preserve"> </v>
      </c>
      <c r="EN22" s="5" t="str">
        <f t="shared" si="94"/>
        <v xml:space="preserve"> </v>
      </c>
      <c r="EO22" s="5" t="str">
        <f t="shared" si="95"/>
        <v xml:space="preserve"> </v>
      </c>
      <c r="EP22" s="5" t="str">
        <f t="shared" si="96"/>
        <v xml:space="preserve"> </v>
      </c>
      <c r="EQ22" s="5" t="str">
        <f t="shared" si="97"/>
        <v xml:space="preserve"> </v>
      </c>
      <c r="ER22" s="5" t="str">
        <f t="shared" si="98"/>
        <v xml:space="preserve"> </v>
      </c>
      <c r="ES22" s="5" t="str">
        <f t="shared" si="99"/>
        <v xml:space="preserve"> </v>
      </c>
    </row>
    <row r="23" spans="1:149">
      <c r="A23" t="s">
        <v>170</v>
      </c>
      <c r="B23" s="17">
        <f t="shared" si="183"/>
        <v>2201998.5724482513</v>
      </c>
      <c r="C23" s="17">
        <v>3085</v>
      </c>
      <c r="D23" s="19">
        <v>1401</v>
      </c>
      <c r="E23" s="19">
        <v>28</v>
      </c>
      <c r="F23" s="19">
        <f t="shared" si="184"/>
        <v>1542.5</v>
      </c>
      <c r="G23" s="19">
        <v>50</v>
      </c>
      <c r="H23" s="19">
        <f t="shared" si="156"/>
        <v>11017.857142857141</v>
      </c>
      <c r="I23" s="19">
        <v>1505</v>
      </c>
      <c r="J23" s="39">
        <f t="shared" si="3"/>
        <v>13.659643435980554</v>
      </c>
      <c r="K23" s="17">
        <v>30</v>
      </c>
      <c r="L23" s="17">
        <v>95</v>
      </c>
      <c r="M23" s="17">
        <f t="shared" si="4"/>
        <v>125</v>
      </c>
      <c r="N23" s="17">
        <f t="shared" si="5"/>
        <v>-65</v>
      </c>
      <c r="O23" s="17">
        <v>89</v>
      </c>
      <c r="P23" s="17">
        <v>308</v>
      </c>
      <c r="Q23" s="17">
        <f t="shared" si="157"/>
        <v>397</v>
      </c>
      <c r="R23" s="17">
        <f t="shared" si="158"/>
        <v>-219</v>
      </c>
      <c r="S23" s="17">
        <v>64</v>
      </c>
      <c r="T23" s="17">
        <v>196</v>
      </c>
      <c r="U23" s="17">
        <f t="shared" si="159"/>
        <v>260</v>
      </c>
      <c r="V23" s="17">
        <f t="shared" si="160"/>
        <v>-132</v>
      </c>
      <c r="W23" s="17">
        <v>41</v>
      </c>
      <c r="X23" s="17">
        <v>89</v>
      </c>
      <c r="Y23" s="17">
        <f t="shared" si="161"/>
        <v>130</v>
      </c>
      <c r="Z23" s="17">
        <f t="shared" si="162"/>
        <v>-48</v>
      </c>
      <c r="AA23" s="17">
        <v>54</v>
      </c>
      <c r="AB23" s="17">
        <v>184</v>
      </c>
      <c r="AC23" s="17">
        <f t="shared" si="163"/>
        <v>238</v>
      </c>
      <c r="AD23" s="17">
        <f t="shared" si="164"/>
        <v>-130</v>
      </c>
      <c r="AE23" s="17"/>
      <c r="AF23" s="17"/>
      <c r="AG23" s="17" t="str">
        <f t="shared" si="165"/>
        <v xml:space="preserve"> </v>
      </c>
      <c r="AH23" s="17" t="str">
        <f t="shared" si="166"/>
        <v xml:space="preserve"> </v>
      </c>
      <c r="AI23" s="17"/>
      <c r="AJ23" s="17"/>
      <c r="AK23" s="17" t="str">
        <f t="shared" si="167"/>
        <v xml:space="preserve"> </v>
      </c>
      <c r="AL23" s="17" t="str">
        <f t="shared" si="168"/>
        <v xml:space="preserve"> </v>
      </c>
      <c r="AM23" s="17"/>
      <c r="AN23" s="17"/>
      <c r="AO23" s="17" t="str">
        <f t="shared" si="169"/>
        <v xml:space="preserve"> </v>
      </c>
      <c r="AP23" s="17" t="str">
        <f t="shared" si="170"/>
        <v xml:space="preserve"> </v>
      </c>
      <c r="AQ23" s="17"/>
      <c r="AR23" s="17"/>
      <c r="AS23" s="17" t="str">
        <f t="shared" si="171"/>
        <v xml:space="preserve"> </v>
      </c>
      <c r="AT23" s="17" t="str">
        <f t="shared" si="172"/>
        <v xml:space="preserve"> </v>
      </c>
      <c r="AU23" s="17"/>
      <c r="AV23" s="17"/>
      <c r="AW23" s="17" t="str">
        <f t="shared" si="173"/>
        <v xml:space="preserve"> </v>
      </c>
      <c r="AX23" s="17" t="str">
        <f t="shared" si="174"/>
        <v xml:space="preserve"> </v>
      </c>
      <c r="AY23" s="17"/>
      <c r="AZ23" s="17"/>
      <c r="BA23" s="17" t="str">
        <f t="shared" si="175"/>
        <v xml:space="preserve"> </v>
      </c>
      <c r="BB23" s="22" t="str">
        <f t="shared" si="176"/>
        <v xml:space="preserve"> </v>
      </c>
      <c r="BC23" s="17">
        <v>223</v>
      </c>
      <c r="BD23" s="17">
        <v>87</v>
      </c>
      <c r="BE23" s="17">
        <v>173</v>
      </c>
      <c r="BF23" s="17">
        <v>56</v>
      </c>
      <c r="BG23" s="17">
        <v>38</v>
      </c>
      <c r="BH23" s="17">
        <v>59</v>
      </c>
      <c r="BI23" s="17">
        <v>69</v>
      </c>
      <c r="BJ23" s="17">
        <v>41</v>
      </c>
      <c r="BK23" s="17">
        <v>42</v>
      </c>
      <c r="BL23" s="17">
        <v>41</v>
      </c>
      <c r="BM23" s="17"/>
      <c r="BN23" s="17"/>
      <c r="BO23" s="17"/>
      <c r="BP23" s="17"/>
      <c r="BQ23" s="17"/>
      <c r="BR23" s="17"/>
      <c r="BS23" s="17"/>
      <c r="BT23" s="17"/>
      <c r="BU23" s="22">
        <f t="shared" si="185"/>
        <v>676</v>
      </c>
      <c r="BV23" s="25">
        <v>2.1425079999999999</v>
      </c>
      <c r="BW23" s="15">
        <f t="shared" si="177"/>
        <v>702.44778549251635</v>
      </c>
      <c r="BX23" s="15">
        <f t="shared" si="241"/>
        <v>14.00228143838903</v>
      </c>
      <c r="BY23" s="15">
        <f t="shared" si="187"/>
        <v>44.340557888231928</v>
      </c>
      <c r="BZ23" s="15">
        <f t="shared" si="188"/>
        <v>58.342839326620961</v>
      </c>
      <c r="CA23" s="15">
        <f t="shared" si="189"/>
        <v>-30.338276449842898</v>
      </c>
      <c r="CB23" s="15">
        <f t="shared" si="190"/>
        <v>0.31578947368421051</v>
      </c>
      <c r="CC23" s="15">
        <f t="shared" si="191"/>
        <v>41.540101600554117</v>
      </c>
      <c r="CD23" s="15">
        <f t="shared" si="192"/>
        <v>143.75675610079404</v>
      </c>
      <c r="CE23" s="15">
        <f t="shared" si="193"/>
        <v>185.29685770134816</v>
      </c>
      <c r="CF23" s="15">
        <f t="shared" si="194"/>
        <v>-102.21665450023991</v>
      </c>
      <c r="CG23" s="15">
        <f t="shared" si="195"/>
        <v>0.28896103896103892</v>
      </c>
      <c r="CH23" s="15">
        <f t="shared" si="196"/>
        <v>29.871533735229928</v>
      </c>
      <c r="CI23" s="15">
        <f t="shared" si="197"/>
        <v>91.481572064141659</v>
      </c>
      <c r="CJ23" s="15">
        <f t="shared" si="198"/>
        <v>121.35310579937159</v>
      </c>
      <c r="CK23" s="15">
        <f t="shared" si="199"/>
        <v>-61.610038328911727</v>
      </c>
      <c r="CL23" s="15">
        <f t="shared" si="200"/>
        <v>0.32653061224489793</v>
      </c>
      <c r="CM23" s="15">
        <f t="shared" si="201"/>
        <v>19.136451299131672</v>
      </c>
      <c r="CN23" s="15">
        <f t="shared" si="202"/>
        <v>41.540101600554117</v>
      </c>
      <c r="CO23" s="15">
        <f t="shared" si="203"/>
        <v>60.676552899685788</v>
      </c>
      <c r="CP23" s="15">
        <f t="shared" si="204"/>
        <v>-22.403650301422445</v>
      </c>
      <c r="CQ23" s="15">
        <f t="shared" si="205"/>
        <v>0.4606741573033708</v>
      </c>
      <c r="CR23" s="15">
        <f t="shared" si="206"/>
        <v>25.204106589100252</v>
      </c>
      <c r="CS23" s="15">
        <f t="shared" si="207"/>
        <v>85.880659488786051</v>
      </c>
      <c r="CT23" s="15">
        <f t="shared" si="208"/>
        <v>111.0847660778863</v>
      </c>
      <c r="CU23" s="15">
        <f t="shared" si="209"/>
        <v>-60.676552899685802</v>
      </c>
      <c r="CV23" s="15">
        <f t="shared" si="210"/>
        <v>0.29347826086956519</v>
      </c>
      <c r="CW23" s="15" t="str">
        <f t="shared" si="211"/>
        <v xml:space="preserve"> </v>
      </c>
      <c r="CX23" s="15" t="str">
        <f t="shared" si="212"/>
        <v xml:space="preserve"> </v>
      </c>
      <c r="CY23" s="15" t="str">
        <f t="shared" si="213"/>
        <v xml:space="preserve"> </v>
      </c>
      <c r="CZ23" s="15" t="str">
        <f t="shared" si="214"/>
        <v xml:space="preserve"> </v>
      </c>
      <c r="DA23" s="15" t="str">
        <f t="shared" si="215"/>
        <v xml:space="preserve"> </v>
      </c>
      <c r="DB23" s="15" t="str">
        <f t="shared" si="216"/>
        <v xml:space="preserve"> </v>
      </c>
      <c r="DC23" s="15" t="str">
        <f t="shared" si="217"/>
        <v xml:space="preserve"> </v>
      </c>
      <c r="DD23" s="15" t="str">
        <f t="shared" si="218"/>
        <v xml:space="preserve"> </v>
      </c>
      <c r="DE23" s="15" t="str">
        <f t="shared" si="219"/>
        <v xml:space="preserve"> </v>
      </c>
      <c r="DF23" s="15" t="str">
        <f t="shared" si="220"/>
        <v xml:space="preserve"> </v>
      </c>
      <c r="DG23" s="15" t="str">
        <f t="shared" si="221"/>
        <v xml:space="preserve"> </v>
      </c>
      <c r="DH23" s="15" t="str">
        <f t="shared" si="222"/>
        <v xml:space="preserve"> </v>
      </c>
      <c r="DI23" s="15" t="str">
        <f t="shared" si="223"/>
        <v xml:space="preserve"> </v>
      </c>
      <c r="DJ23" s="15" t="str">
        <f t="shared" si="224"/>
        <v xml:space="preserve"> </v>
      </c>
      <c r="DK23" s="15" t="str">
        <f t="shared" si="225"/>
        <v xml:space="preserve"> </v>
      </c>
      <c r="DL23" s="15" t="str">
        <f t="shared" si="226"/>
        <v xml:space="preserve"> </v>
      </c>
      <c r="DM23" s="15" t="str">
        <f t="shared" si="227"/>
        <v xml:space="preserve"> </v>
      </c>
      <c r="DN23" s="15" t="str">
        <f t="shared" si="228"/>
        <v xml:space="preserve"> </v>
      </c>
      <c r="DO23" s="15" t="str">
        <f t="shared" si="229"/>
        <v xml:space="preserve"> </v>
      </c>
      <c r="DP23" s="15" t="str">
        <f t="shared" si="230"/>
        <v xml:space="preserve"> </v>
      </c>
      <c r="DQ23" s="15" t="str">
        <f t="shared" si="231"/>
        <v xml:space="preserve"> </v>
      </c>
      <c r="DR23" s="15" t="str">
        <f t="shared" si="232"/>
        <v xml:space="preserve"> </v>
      </c>
      <c r="DS23" s="15" t="str">
        <f t="shared" si="233"/>
        <v xml:space="preserve"> </v>
      </c>
      <c r="DT23" s="15" t="str">
        <f t="shared" si="234"/>
        <v xml:space="preserve"> </v>
      </c>
      <c r="DU23" s="15" t="str">
        <f t="shared" si="235"/>
        <v xml:space="preserve"> </v>
      </c>
      <c r="DV23" s="15" t="str">
        <f t="shared" si="236"/>
        <v xml:space="preserve"> </v>
      </c>
      <c r="DW23" s="15" t="str">
        <f t="shared" si="237"/>
        <v xml:space="preserve"> </v>
      </c>
      <c r="DX23" s="15" t="str">
        <f t="shared" si="238"/>
        <v xml:space="preserve"> </v>
      </c>
      <c r="DY23" s="15" t="str">
        <f t="shared" si="239"/>
        <v xml:space="preserve"> </v>
      </c>
      <c r="DZ23" s="15" t="str">
        <f t="shared" si="240"/>
        <v xml:space="preserve"> </v>
      </c>
      <c r="EA23" s="27">
        <f>BW23-BZ23-CE23-CJ23-CO23-CT23</f>
        <v>165.69366368760365</v>
      </c>
      <c r="EB23" s="5">
        <f t="shared" si="82"/>
        <v>11.08523892567233</v>
      </c>
      <c r="EC23" s="5">
        <f t="shared" si="83"/>
        <v>19.617225096158226</v>
      </c>
      <c r="ED23" s="5">
        <f t="shared" si="84"/>
        <v>42.132909114200636</v>
      </c>
      <c r="EE23" s="5">
        <f t="shared" si="85"/>
        <v>20.521916307227745</v>
      </c>
      <c r="EF23" s="5">
        <f t="shared" si="86"/>
        <v>19.626821808084806</v>
      </c>
      <c r="EG23" s="5">
        <f t="shared" si="87"/>
        <v>33.686758819935712</v>
      </c>
      <c r="EH23" s="5">
        <f t="shared" si="88"/>
        <v>51.796707681151481</v>
      </c>
      <c r="EI23" s="5">
        <f t="shared" si="89"/>
        <v>56.384514886887168</v>
      </c>
      <c r="EJ23" s="5">
        <f t="shared" si="90"/>
        <v>49.264955139566446</v>
      </c>
      <c r="EK23" s="5">
        <f t="shared" si="91"/>
        <v>49.809993099493639</v>
      </c>
      <c r="EL23" s="5" t="str">
        <f t="shared" si="92"/>
        <v xml:space="preserve"> </v>
      </c>
      <c r="EM23" s="5" t="str">
        <f t="shared" si="93"/>
        <v xml:space="preserve"> </v>
      </c>
      <c r="EN23" s="5" t="str">
        <f t="shared" si="94"/>
        <v xml:space="preserve"> </v>
      </c>
      <c r="EO23" s="5" t="str">
        <f t="shared" si="95"/>
        <v xml:space="preserve"> </v>
      </c>
      <c r="EP23" s="5" t="str">
        <f t="shared" si="96"/>
        <v xml:space="preserve"> </v>
      </c>
      <c r="EQ23" s="5" t="str">
        <f t="shared" si="97"/>
        <v xml:space="preserve"> </v>
      </c>
      <c r="ER23" s="5" t="str">
        <f t="shared" si="98"/>
        <v xml:space="preserve"> </v>
      </c>
      <c r="ES23" s="5" t="str">
        <f t="shared" si="99"/>
        <v xml:space="preserve"> </v>
      </c>
    </row>
    <row r="24" spans="1:149">
      <c r="A24" t="s">
        <v>221</v>
      </c>
      <c r="B24" s="17">
        <f t="shared" si="183"/>
        <v>29790764.79076479</v>
      </c>
      <c r="C24" s="17">
        <v>20645</v>
      </c>
      <c r="D24" s="19">
        <v>693</v>
      </c>
      <c r="E24" s="19">
        <v>32</v>
      </c>
      <c r="F24" s="19">
        <f t="shared" si="184"/>
        <v>5987.0499999999993</v>
      </c>
      <c r="G24" s="19">
        <v>29</v>
      </c>
      <c r="H24" s="19">
        <f t="shared" si="156"/>
        <v>64515.625</v>
      </c>
      <c r="I24" s="19">
        <v>11081</v>
      </c>
      <c r="J24" s="39">
        <f t="shared" si="3"/>
        <v>17.175684185032697</v>
      </c>
      <c r="K24" s="17">
        <v>3147</v>
      </c>
      <c r="L24" s="17">
        <v>2896</v>
      </c>
      <c r="M24" s="17">
        <f t="shared" si="4"/>
        <v>6043</v>
      </c>
      <c r="N24" s="17">
        <f t="shared" si="5"/>
        <v>251</v>
      </c>
      <c r="O24" s="17">
        <v>868</v>
      </c>
      <c r="P24" s="17">
        <v>1483</v>
      </c>
      <c r="Q24" s="17">
        <f t="shared" si="157"/>
        <v>2351</v>
      </c>
      <c r="R24" s="17">
        <f t="shared" si="158"/>
        <v>-615</v>
      </c>
      <c r="S24" s="17">
        <v>223</v>
      </c>
      <c r="T24" s="17">
        <v>449</v>
      </c>
      <c r="U24" s="17">
        <f t="shared" si="159"/>
        <v>672</v>
      </c>
      <c r="V24" s="17">
        <f t="shared" si="160"/>
        <v>-226</v>
      </c>
      <c r="W24" s="17"/>
      <c r="X24" s="17"/>
      <c r="Y24" s="17" t="str">
        <f t="shared" si="161"/>
        <v xml:space="preserve"> </v>
      </c>
      <c r="Z24" s="17" t="str">
        <f t="shared" si="162"/>
        <v xml:space="preserve"> </v>
      </c>
      <c r="AA24" s="17">
        <v>191</v>
      </c>
      <c r="AB24" s="17">
        <v>602</v>
      </c>
      <c r="AC24" s="17">
        <f t="shared" si="163"/>
        <v>793</v>
      </c>
      <c r="AD24" s="17">
        <f t="shared" si="164"/>
        <v>-411</v>
      </c>
      <c r="AE24" s="17"/>
      <c r="AF24" s="17"/>
      <c r="AG24" s="17" t="str">
        <f t="shared" si="165"/>
        <v xml:space="preserve"> </v>
      </c>
      <c r="AH24" s="17" t="str">
        <f t="shared" si="166"/>
        <v xml:space="preserve"> </v>
      </c>
      <c r="AI24" s="17">
        <v>125</v>
      </c>
      <c r="AJ24" s="17">
        <v>211</v>
      </c>
      <c r="AK24" s="17">
        <f t="shared" si="167"/>
        <v>336</v>
      </c>
      <c r="AL24" s="17">
        <f t="shared" si="168"/>
        <v>-86</v>
      </c>
      <c r="AM24" s="17"/>
      <c r="AN24" s="17"/>
      <c r="AO24" s="17" t="str">
        <f t="shared" si="169"/>
        <v xml:space="preserve"> </v>
      </c>
      <c r="AP24" s="17" t="str">
        <f t="shared" si="170"/>
        <v xml:space="preserve"> </v>
      </c>
      <c r="AQ24" s="17"/>
      <c r="AR24" s="17"/>
      <c r="AS24" s="17" t="str">
        <f t="shared" si="171"/>
        <v xml:space="preserve"> </v>
      </c>
      <c r="AT24" s="17" t="str">
        <f t="shared" si="172"/>
        <v xml:space="preserve"> </v>
      </c>
      <c r="AU24" s="17"/>
      <c r="AV24" s="17"/>
      <c r="AW24" s="17" t="str">
        <f t="shared" si="173"/>
        <v xml:space="preserve"> </v>
      </c>
      <c r="AX24" s="17" t="str">
        <f t="shared" si="174"/>
        <v xml:space="preserve"> </v>
      </c>
      <c r="AY24" s="17"/>
      <c r="AZ24" s="17"/>
      <c r="BA24" s="17" t="str">
        <f t="shared" si="175"/>
        <v xml:space="preserve"> </v>
      </c>
      <c r="BB24" s="22" t="str">
        <f t="shared" si="176"/>
        <v xml:space="preserve"> </v>
      </c>
      <c r="BC24" s="17">
        <v>1554</v>
      </c>
      <c r="BD24" s="17">
        <v>517</v>
      </c>
      <c r="BE24" s="17">
        <v>911</v>
      </c>
      <c r="BF24" s="17">
        <v>270</v>
      </c>
      <c r="BG24" s="17">
        <v>193</v>
      </c>
      <c r="BH24" s="17">
        <v>320</v>
      </c>
      <c r="BI24" s="17">
        <v>353</v>
      </c>
      <c r="BJ24" s="17">
        <v>282</v>
      </c>
      <c r="BK24" s="17">
        <v>220</v>
      </c>
      <c r="BL24" s="17">
        <v>167</v>
      </c>
      <c r="BM24" s="17"/>
      <c r="BN24" s="17"/>
      <c r="BO24" s="17"/>
      <c r="BP24" s="17"/>
      <c r="BQ24" s="17"/>
      <c r="BR24" s="17"/>
      <c r="BS24" s="17"/>
      <c r="BT24" s="17"/>
      <c r="BU24" s="22">
        <f t="shared" si="185"/>
        <v>6294</v>
      </c>
      <c r="BV24" s="25">
        <v>4.3353910000000004</v>
      </c>
      <c r="BW24" s="15">
        <f t="shared" si="177"/>
        <v>2555.9401677957071</v>
      </c>
      <c r="BX24" s="15">
        <f t="shared" si="241"/>
        <v>725.88608501516921</v>
      </c>
      <c r="BY24" s="15">
        <f t="shared" si="187"/>
        <v>667.99049958815704</v>
      </c>
      <c r="BZ24" s="15">
        <f t="shared" si="188"/>
        <v>1393.8765846033261</v>
      </c>
      <c r="CA24" s="15">
        <f t="shared" si="189"/>
        <v>57.895585427012179</v>
      </c>
      <c r="CB24" s="15">
        <f t="shared" si="190"/>
        <v>1.086671270718232</v>
      </c>
      <c r="CC24" s="15">
        <f t="shared" si="191"/>
        <v>200.21262211412994</v>
      </c>
      <c r="CD24" s="15">
        <f t="shared" si="192"/>
        <v>342.0683393954547</v>
      </c>
      <c r="CE24" s="15">
        <f t="shared" si="193"/>
        <v>542.28096150958459</v>
      </c>
      <c r="CF24" s="15">
        <f t="shared" si="194"/>
        <v>-141.85571728132476</v>
      </c>
      <c r="CG24" s="15">
        <f t="shared" si="195"/>
        <v>0.58530006743088336</v>
      </c>
      <c r="CH24" s="15">
        <f t="shared" si="196"/>
        <v>51.437113745911262</v>
      </c>
      <c r="CI24" s="15">
        <f t="shared" si="197"/>
        <v>103.56620660051192</v>
      </c>
      <c r="CJ24" s="15">
        <f t="shared" si="198"/>
        <v>155.00332034642318</v>
      </c>
      <c r="CK24" s="15">
        <f t="shared" si="199"/>
        <v>-52.129092854600657</v>
      </c>
      <c r="CL24" s="15">
        <f t="shared" si="200"/>
        <v>0.4966592427616926</v>
      </c>
      <c r="CM24" s="15" t="str">
        <f t="shared" si="201"/>
        <v xml:space="preserve"> </v>
      </c>
      <c r="CN24" s="15" t="str">
        <f t="shared" si="202"/>
        <v xml:space="preserve"> </v>
      </c>
      <c r="CO24" s="15" t="str">
        <f t="shared" si="203"/>
        <v xml:space="preserve"> </v>
      </c>
      <c r="CP24" s="15" t="str">
        <f t="shared" si="204"/>
        <v xml:space="preserve"> </v>
      </c>
      <c r="CQ24" s="15" t="str">
        <f t="shared" si="205"/>
        <v xml:space="preserve"> </v>
      </c>
      <c r="CR24" s="15">
        <f t="shared" si="206"/>
        <v>44.056003253224446</v>
      </c>
      <c r="CS24" s="15">
        <f t="shared" si="207"/>
        <v>138.85714114367076</v>
      </c>
      <c r="CT24" s="15">
        <f t="shared" si="208"/>
        <v>182.91314439689521</v>
      </c>
      <c r="CU24" s="15">
        <f t="shared" si="209"/>
        <v>-94.801137890446313</v>
      </c>
      <c r="CV24" s="15">
        <f t="shared" si="210"/>
        <v>0.31727574750830567</v>
      </c>
      <c r="CW24" s="15" t="str">
        <f t="shared" si="211"/>
        <v xml:space="preserve"> </v>
      </c>
      <c r="CX24" s="15" t="str">
        <f t="shared" si="212"/>
        <v xml:space="preserve"> </v>
      </c>
      <c r="CY24" s="15" t="str">
        <f t="shared" si="213"/>
        <v xml:space="preserve"> </v>
      </c>
      <c r="CZ24" s="15" t="str">
        <f t="shared" si="214"/>
        <v xml:space="preserve"> </v>
      </c>
      <c r="DA24" s="15" t="str">
        <f t="shared" si="215"/>
        <v xml:space="preserve"> </v>
      </c>
      <c r="DB24" s="15">
        <f t="shared" si="216"/>
        <v>28.832462862057884</v>
      </c>
      <c r="DC24" s="15">
        <f t="shared" si="217"/>
        <v>48.66919731115371</v>
      </c>
      <c r="DD24" s="15">
        <f t="shared" si="218"/>
        <v>77.50166017321159</v>
      </c>
      <c r="DE24" s="15">
        <f t="shared" si="219"/>
        <v>-19.836734449095825</v>
      </c>
      <c r="DF24" s="15">
        <f t="shared" si="220"/>
        <v>0.59241706161137442</v>
      </c>
      <c r="DG24" s="15" t="str">
        <f t="shared" si="221"/>
        <v xml:space="preserve"> </v>
      </c>
      <c r="DH24" s="15" t="str">
        <f t="shared" si="222"/>
        <v xml:space="preserve"> </v>
      </c>
      <c r="DI24" s="15" t="str">
        <f t="shared" si="223"/>
        <v xml:space="preserve"> </v>
      </c>
      <c r="DJ24" s="15" t="str">
        <f t="shared" si="224"/>
        <v xml:space="preserve"> </v>
      </c>
      <c r="DK24" s="15" t="str">
        <f t="shared" si="225"/>
        <v xml:space="preserve"> </v>
      </c>
      <c r="DL24" s="15" t="str">
        <f t="shared" si="226"/>
        <v xml:space="preserve"> </v>
      </c>
      <c r="DM24" s="15" t="str">
        <f t="shared" si="227"/>
        <v xml:space="preserve"> </v>
      </c>
      <c r="DN24" s="15" t="str">
        <f t="shared" si="228"/>
        <v xml:space="preserve"> </v>
      </c>
      <c r="DO24" s="15" t="str">
        <f t="shared" si="229"/>
        <v xml:space="preserve"> </v>
      </c>
      <c r="DP24" s="15" t="str">
        <f t="shared" si="230"/>
        <v xml:space="preserve"> </v>
      </c>
      <c r="DQ24" s="15" t="str">
        <f t="shared" si="231"/>
        <v xml:space="preserve"> </v>
      </c>
      <c r="DR24" s="15" t="str">
        <f t="shared" si="232"/>
        <v xml:space="preserve"> </v>
      </c>
      <c r="DS24" s="15" t="str">
        <f t="shared" si="233"/>
        <v xml:space="preserve"> </v>
      </c>
      <c r="DT24" s="15" t="str">
        <f t="shared" si="234"/>
        <v xml:space="preserve"> </v>
      </c>
      <c r="DU24" s="15" t="str">
        <f t="shared" si="235"/>
        <v xml:space="preserve"> </v>
      </c>
      <c r="DV24" s="15" t="str">
        <f t="shared" si="236"/>
        <v xml:space="preserve"> </v>
      </c>
      <c r="DW24" s="15" t="str">
        <f t="shared" si="237"/>
        <v xml:space="preserve"> </v>
      </c>
      <c r="DX24" s="15" t="str">
        <f t="shared" si="238"/>
        <v xml:space="preserve"> </v>
      </c>
      <c r="DY24" s="15" t="str">
        <f t="shared" si="239"/>
        <v xml:space="preserve"> </v>
      </c>
      <c r="DZ24" s="15" t="str">
        <f t="shared" si="240"/>
        <v xml:space="preserve"> </v>
      </c>
      <c r="EA24" s="27">
        <f>BW24-BZ24-CE24-CJ24-CT24-DD24</f>
        <v>204.36449676626648</v>
      </c>
      <c r="EB24" s="5">
        <f t="shared" si="82"/>
        <v>77.248705338541711</v>
      </c>
      <c r="EC24" s="5">
        <f t="shared" si="83"/>
        <v>116.57592384728508</v>
      </c>
      <c r="ED24" s="5">
        <f t="shared" si="84"/>
        <v>221.86751562449007</v>
      </c>
      <c r="EE24" s="5">
        <f t="shared" si="85"/>
        <v>98.944953624133774</v>
      </c>
      <c r="EF24" s="5">
        <f t="shared" si="86"/>
        <v>99.683594972641245</v>
      </c>
      <c r="EG24" s="5">
        <f t="shared" si="87"/>
        <v>182.70784444710893</v>
      </c>
      <c r="EH24" s="5">
        <f t="shared" si="88"/>
        <v>264.98895378907929</v>
      </c>
      <c r="EI24" s="5">
        <f t="shared" si="89"/>
        <v>387.81544385615075</v>
      </c>
      <c r="EJ24" s="5">
        <f t="shared" si="90"/>
        <v>258.05452692153852</v>
      </c>
      <c r="EK24" s="5">
        <f t="shared" si="91"/>
        <v>202.88460603940092</v>
      </c>
      <c r="EL24" s="5" t="str">
        <f t="shared" si="92"/>
        <v xml:space="preserve"> </v>
      </c>
      <c r="EM24" s="5" t="str">
        <f t="shared" si="93"/>
        <v xml:space="preserve"> </v>
      </c>
      <c r="EN24" s="5" t="str">
        <f t="shared" si="94"/>
        <v xml:space="preserve"> </v>
      </c>
      <c r="EO24" s="5" t="str">
        <f t="shared" si="95"/>
        <v xml:space="preserve"> </v>
      </c>
      <c r="EP24" s="5" t="str">
        <f t="shared" si="96"/>
        <v xml:space="preserve"> </v>
      </c>
      <c r="EQ24" s="5" t="str">
        <f t="shared" si="97"/>
        <v xml:space="preserve"> </v>
      </c>
      <c r="ER24" s="5" t="str">
        <f t="shared" si="98"/>
        <v xml:space="preserve"> </v>
      </c>
      <c r="ES24" s="5" t="str">
        <f t="shared" si="99"/>
        <v xml:space="preserve"> </v>
      </c>
    </row>
    <row r="25" spans="1:149">
      <c r="A25" t="s">
        <v>196</v>
      </c>
      <c r="B25" s="17">
        <f t="shared" si="183"/>
        <v>3796136.1545538181</v>
      </c>
      <c r="C25" s="17">
        <v>20632</v>
      </c>
      <c r="D25" s="19">
        <v>5435</v>
      </c>
      <c r="E25" s="19">
        <v>27</v>
      </c>
      <c r="F25" s="19">
        <f t="shared" si="184"/>
        <v>18981.440000000002</v>
      </c>
      <c r="G25" s="19">
        <v>92</v>
      </c>
      <c r="H25" s="19">
        <f t="shared" si="156"/>
        <v>76414.814814814803</v>
      </c>
      <c r="I25" s="19">
        <v>14619</v>
      </c>
      <c r="J25" s="39">
        <f t="shared" si="3"/>
        <v>19.131107018224121</v>
      </c>
      <c r="K25" s="17"/>
      <c r="L25" s="17"/>
      <c r="M25" s="17" t="str">
        <f t="shared" si="4"/>
        <v xml:space="preserve"> </v>
      </c>
      <c r="N25" s="17" t="str">
        <f t="shared" si="5"/>
        <v xml:space="preserve"> </v>
      </c>
      <c r="O25" s="17">
        <v>6128</v>
      </c>
      <c r="P25" s="17">
        <v>5784</v>
      </c>
      <c r="Q25" s="17">
        <f t="shared" si="157"/>
        <v>11912</v>
      </c>
      <c r="R25" s="17">
        <f t="shared" si="158"/>
        <v>344</v>
      </c>
      <c r="S25" s="17">
        <v>548</v>
      </c>
      <c r="T25" s="17">
        <v>860</v>
      </c>
      <c r="U25" s="17">
        <f t="shared" si="159"/>
        <v>1408</v>
      </c>
      <c r="V25" s="17">
        <f t="shared" si="160"/>
        <v>-312</v>
      </c>
      <c r="W25" s="17"/>
      <c r="X25" s="17"/>
      <c r="Y25" s="17" t="str">
        <f t="shared" si="161"/>
        <v xml:space="preserve"> </v>
      </c>
      <c r="Z25" s="17" t="str">
        <f t="shared" si="162"/>
        <v xml:space="preserve"> </v>
      </c>
      <c r="AA25" s="17">
        <v>25</v>
      </c>
      <c r="AB25" s="17">
        <v>158</v>
      </c>
      <c r="AC25" s="17">
        <f t="shared" si="163"/>
        <v>183</v>
      </c>
      <c r="AD25" s="17">
        <f t="shared" si="164"/>
        <v>-133</v>
      </c>
      <c r="AE25" s="17">
        <v>73</v>
      </c>
      <c r="AF25" s="17">
        <v>56</v>
      </c>
      <c r="AG25" s="17">
        <f t="shared" si="165"/>
        <v>129</v>
      </c>
      <c r="AH25" s="17">
        <f t="shared" si="166"/>
        <v>17</v>
      </c>
      <c r="AI25" s="17">
        <v>261</v>
      </c>
      <c r="AJ25" s="17">
        <v>308</v>
      </c>
      <c r="AK25" s="17">
        <f t="shared" si="167"/>
        <v>569</v>
      </c>
      <c r="AL25" s="17">
        <f t="shared" si="168"/>
        <v>-47</v>
      </c>
      <c r="AM25" s="17"/>
      <c r="AN25" s="17"/>
      <c r="AO25" s="17" t="str">
        <f t="shared" si="169"/>
        <v xml:space="preserve"> </v>
      </c>
      <c r="AP25" s="17" t="str">
        <f t="shared" si="170"/>
        <v xml:space="preserve"> </v>
      </c>
      <c r="AQ25" s="17"/>
      <c r="AR25" s="17"/>
      <c r="AS25" s="17" t="str">
        <f t="shared" si="171"/>
        <v xml:space="preserve"> </v>
      </c>
      <c r="AT25" s="17" t="str">
        <f t="shared" si="172"/>
        <v xml:space="preserve"> </v>
      </c>
      <c r="AU25" s="17"/>
      <c r="AV25" s="17"/>
      <c r="AW25" s="17" t="str">
        <f t="shared" si="173"/>
        <v xml:space="preserve"> </v>
      </c>
      <c r="AX25" s="17" t="str">
        <f t="shared" si="174"/>
        <v xml:space="preserve"> </v>
      </c>
      <c r="AY25" s="17"/>
      <c r="AZ25" s="17"/>
      <c r="BA25" s="17" t="str">
        <f t="shared" si="175"/>
        <v xml:space="preserve"> </v>
      </c>
      <c r="BB25" s="22" t="str">
        <f t="shared" si="176"/>
        <v xml:space="preserve"> </v>
      </c>
      <c r="BC25" s="17">
        <v>2147</v>
      </c>
      <c r="BD25" s="17">
        <v>1107</v>
      </c>
      <c r="BE25" s="17">
        <v>1837</v>
      </c>
      <c r="BF25" s="17">
        <v>384</v>
      </c>
      <c r="BG25" s="17"/>
      <c r="BH25" s="17">
        <v>908</v>
      </c>
      <c r="BI25" s="17">
        <v>985</v>
      </c>
      <c r="BJ25" s="17">
        <v>570</v>
      </c>
      <c r="BK25" s="17">
        <v>654</v>
      </c>
      <c r="BL25" s="17"/>
      <c r="BM25" s="17">
        <v>379</v>
      </c>
      <c r="BN25" s="17">
        <v>264</v>
      </c>
      <c r="BO25" s="17"/>
      <c r="BP25" s="17"/>
      <c r="BQ25" s="17"/>
      <c r="BR25" s="17"/>
      <c r="BS25" s="17"/>
      <c r="BT25" s="17"/>
      <c r="BU25" s="22">
        <f t="shared" si="185"/>
        <v>5384</v>
      </c>
      <c r="BV25" s="25">
        <v>1.836911</v>
      </c>
      <c r="BW25" s="15">
        <f t="shared" si="177"/>
        <v>7958.469408697536</v>
      </c>
      <c r="BX25" s="15" t="str">
        <f t="shared" si="241"/>
        <v xml:space="preserve"> </v>
      </c>
      <c r="BY25" s="15" t="str">
        <f t="shared" si="187"/>
        <v xml:space="preserve"> </v>
      </c>
      <c r="BZ25" s="15" t="str">
        <f t="shared" si="188"/>
        <v xml:space="preserve"> </v>
      </c>
      <c r="CA25" s="15" t="str">
        <f t="shared" si="189"/>
        <v xml:space="preserve"> </v>
      </c>
      <c r="CB25" s="15" t="str">
        <f t="shared" si="190"/>
        <v xml:space="preserve"> </v>
      </c>
      <c r="CC25" s="15">
        <f t="shared" si="191"/>
        <v>3336.0353332306249</v>
      </c>
      <c r="CD25" s="15">
        <f t="shared" si="192"/>
        <v>3148.7644202685924</v>
      </c>
      <c r="CE25" s="15">
        <f t="shared" si="193"/>
        <v>6484.7997534992173</v>
      </c>
      <c r="CF25" s="15">
        <f t="shared" si="194"/>
        <v>187.27091296203253</v>
      </c>
      <c r="CG25" s="15">
        <f t="shared" si="195"/>
        <v>1.0594744121715076</v>
      </c>
      <c r="CH25" s="15">
        <f t="shared" si="196"/>
        <v>298.32691948602843</v>
      </c>
      <c r="CI25" s="15">
        <f t="shared" si="197"/>
        <v>468.17728240508114</v>
      </c>
      <c r="CJ25" s="15">
        <f t="shared" si="198"/>
        <v>766.50420189110957</v>
      </c>
      <c r="CK25" s="15">
        <f t="shared" si="199"/>
        <v>-169.85036291905271</v>
      </c>
      <c r="CL25" s="15">
        <f t="shared" si="200"/>
        <v>0.63720930232558137</v>
      </c>
      <c r="CM25" s="15" t="str">
        <f t="shared" si="201"/>
        <v xml:space="preserve"> </v>
      </c>
      <c r="CN25" s="15" t="str">
        <f t="shared" si="202"/>
        <v xml:space="preserve"> </v>
      </c>
      <c r="CO25" s="15" t="str">
        <f t="shared" si="203"/>
        <v xml:space="preserve"> </v>
      </c>
      <c r="CP25" s="15" t="str">
        <f t="shared" si="204"/>
        <v xml:space="preserve"> </v>
      </c>
      <c r="CQ25" s="15" t="str">
        <f t="shared" si="205"/>
        <v xml:space="preserve"> </v>
      </c>
      <c r="CR25" s="15">
        <f t="shared" si="206"/>
        <v>13.609804721077941</v>
      </c>
      <c r="CS25" s="15">
        <f t="shared" si="207"/>
        <v>86.013965837212581</v>
      </c>
      <c r="CT25" s="15">
        <f t="shared" si="208"/>
        <v>99.623770558290516</v>
      </c>
      <c r="CU25" s="15">
        <f t="shared" si="209"/>
        <v>-72.404161116134645</v>
      </c>
      <c r="CV25" s="15">
        <f t="shared" si="210"/>
        <v>0.15822784810126583</v>
      </c>
      <c r="CW25" s="15">
        <f t="shared" si="211"/>
        <v>39.740629785547583</v>
      </c>
      <c r="CX25" s="15">
        <f t="shared" si="212"/>
        <v>30.485962575214586</v>
      </c>
      <c r="CY25" s="15">
        <f t="shared" si="213"/>
        <v>70.226592360762169</v>
      </c>
      <c r="CZ25" s="15">
        <f t="shared" si="214"/>
        <v>9.2546672103329968</v>
      </c>
      <c r="DA25" s="15">
        <f t="shared" si="215"/>
        <v>1.3035714285714284</v>
      </c>
      <c r="DB25" s="15">
        <f t="shared" si="216"/>
        <v>142.08636128805369</v>
      </c>
      <c r="DC25" s="15">
        <f t="shared" si="217"/>
        <v>167.67279416368024</v>
      </c>
      <c r="DD25" s="15">
        <f t="shared" si="218"/>
        <v>309.75915545173393</v>
      </c>
      <c r="DE25" s="15">
        <f t="shared" si="219"/>
        <v>-25.586432875626542</v>
      </c>
      <c r="DF25" s="15">
        <f t="shared" si="220"/>
        <v>0.84740259740259738</v>
      </c>
      <c r="DG25" s="15" t="str">
        <f t="shared" si="221"/>
        <v xml:space="preserve"> </v>
      </c>
      <c r="DH25" s="15" t="str">
        <f t="shared" si="222"/>
        <v xml:space="preserve"> </v>
      </c>
      <c r="DI25" s="15" t="str">
        <f t="shared" si="223"/>
        <v xml:space="preserve"> </v>
      </c>
      <c r="DJ25" s="15" t="str">
        <f t="shared" si="224"/>
        <v xml:space="preserve"> </v>
      </c>
      <c r="DK25" s="15" t="str">
        <f t="shared" si="225"/>
        <v xml:space="preserve"> </v>
      </c>
      <c r="DL25" s="15" t="str">
        <f t="shared" si="226"/>
        <v xml:space="preserve"> </v>
      </c>
      <c r="DM25" s="15" t="str">
        <f t="shared" si="227"/>
        <v xml:space="preserve"> </v>
      </c>
      <c r="DN25" s="15" t="str">
        <f t="shared" si="228"/>
        <v xml:space="preserve"> </v>
      </c>
      <c r="DO25" s="15" t="str">
        <f t="shared" si="229"/>
        <v xml:space="preserve"> </v>
      </c>
      <c r="DP25" s="15" t="str">
        <f t="shared" si="230"/>
        <v xml:space="preserve"> </v>
      </c>
      <c r="DQ25" s="15" t="str">
        <f t="shared" si="231"/>
        <v xml:space="preserve"> </v>
      </c>
      <c r="DR25" s="15" t="str">
        <f t="shared" si="232"/>
        <v xml:space="preserve"> </v>
      </c>
      <c r="DS25" s="15" t="str">
        <f t="shared" si="233"/>
        <v xml:space="preserve"> </v>
      </c>
      <c r="DT25" s="15" t="str">
        <f t="shared" si="234"/>
        <v xml:space="preserve"> </v>
      </c>
      <c r="DU25" s="15" t="str">
        <f t="shared" si="235"/>
        <v xml:space="preserve"> </v>
      </c>
      <c r="DV25" s="15" t="str">
        <f t="shared" si="236"/>
        <v xml:space="preserve"> </v>
      </c>
      <c r="DW25" s="15" t="str">
        <f t="shared" si="237"/>
        <v xml:space="preserve"> </v>
      </c>
      <c r="DX25" s="15" t="str">
        <f t="shared" si="238"/>
        <v xml:space="preserve"> </v>
      </c>
      <c r="DY25" s="15" t="str">
        <f t="shared" si="239"/>
        <v xml:space="preserve"> </v>
      </c>
      <c r="DZ25" s="15" t="str">
        <f t="shared" si="240"/>
        <v xml:space="preserve"> </v>
      </c>
      <c r="EA25" s="27">
        <f>BW25-CE25-CJ25-CT25-CY25-DD25</f>
        <v>227.55593493642243</v>
      </c>
      <c r="EB25" s="5">
        <f t="shared" si="82"/>
        <v>106.72649315434302</v>
      </c>
      <c r="EC25" s="5">
        <f t="shared" si="83"/>
        <v>249.61227794766845</v>
      </c>
      <c r="ED25" s="5">
        <f t="shared" si="84"/>
        <v>447.38817365772587</v>
      </c>
      <c r="EE25" s="5">
        <f t="shared" si="85"/>
        <v>140.72171182099027</v>
      </c>
      <c r="EF25" s="5" t="str">
        <f t="shared" si="86"/>
        <v xml:space="preserve"> </v>
      </c>
      <c r="EG25" s="5">
        <f t="shared" si="87"/>
        <v>518.43350861867157</v>
      </c>
      <c r="EH25" s="5">
        <f t="shared" si="88"/>
        <v>739.41676907151032</v>
      </c>
      <c r="EI25" s="5">
        <f t="shared" si="89"/>
        <v>783.88228013477283</v>
      </c>
      <c r="EJ25" s="5">
        <f t="shared" si="90"/>
        <v>767.12573003039176</v>
      </c>
      <c r="EK25" s="5" t="str">
        <f t="shared" si="91"/>
        <v xml:space="preserve"> </v>
      </c>
      <c r="EL25" s="5">
        <f t="shared" si="92"/>
        <v>404.55751655056542</v>
      </c>
      <c r="EM25" s="5">
        <f t="shared" si="93"/>
        <v>240.65085116565257</v>
      </c>
      <c r="EN25" s="5" t="str">
        <f t="shared" si="94"/>
        <v xml:space="preserve"> </v>
      </c>
      <c r="EO25" s="5" t="str">
        <f t="shared" si="95"/>
        <v xml:space="preserve"> </v>
      </c>
      <c r="EP25" s="5" t="str">
        <f t="shared" si="96"/>
        <v xml:space="preserve"> </v>
      </c>
      <c r="EQ25" s="5" t="str">
        <f t="shared" si="97"/>
        <v xml:space="preserve"> </v>
      </c>
      <c r="ER25" s="5" t="str">
        <f t="shared" si="98"/>
        <v xml:space="preserve"> </v>
      </c>
      <c r="ES25" s="5" t="str">
        <f t="shared" si="99"/>
        <v xml:space="preserve"> </v>
      </c>
    </row>
    <row r="26" spans="1:149">
      <c r="A26" t="s">
        <v>177</v>
      </c>
      <c r="B26" s="17">
        <f t="shared" si="183"/>
        <v>1083138.1733021077</v>
      </c>
      <c r="C26" s="17">
        <v>925</v>
      </c>
      <c r="D26" s="19">
        <v>854</v>
      </c>
      <c r="E26" s="19">
        <v>33</v>
      </c>
      <c r="F26" s="19">
        <f t="shared" si="184"/>
        <v>240.5</v>
      </c>
      <c r="G26" s="19">
        <v>26</v>
      </c>
      <c r="H26" s="19">
        <f t="shared" si="156"/>
        <v>2803.030303030303</v>
      </c>
      <c r="I26" s="19">
        <v>418</v>
      </c>
      <c r="J26" s="39">
        <f t="shared" si="3"/>
        <v>14.912432432432432</v>
      </c>
      <c r="K26" s="17">
        <v>1</v>
      </c>
      <c r="L26" s="17">
        <v>42</v>
      </c>
      <c r="M26" s="17">
        <f t="shared" si="4"/>
        <v>43</v>
      </c>
      <c r="N26" s="17">
        <f t="shared" si="5"/>
        <v>-41</v>
      </c>
      <c r="O26" s="17">
        <v>8</v>
      </c>
      <c r="P26" s="17">
        <v>64</v>
      </c>
      <c r="Q26" s="17">
        <f t="shared" si="157"/>
        <v>72</v>
      </c>
      <c r="R26" s="17">
        <f t="shared" si="158"/>
        <v>-56</v>
      </c>
      <c r="S26" s="17">
        <v>19</v>
      </c>
      <c r="T26" s="17">
        <v>30</v>
      </c>
      <c r="U26" s="17">
        <f t="shared" si="159"/>
        <v>49</v>
      </c>
      <c r="V26" s="17">
        <f t="shared" si="160"/>
        <v>-11</v>
      </c>
      <c r="W26" s="17">
        <v>80</v>
      </c>
      <c r="X26" s="17">
        <v>54</v>
      </c>
      <c r="Y26" s="17">
        <f t="shared" si="161"/>
        <v>134</v>
      </c>
      <c r="Z26" s="17">
        <f t="shared" si="162"/>
        <v>26</v>
      </c>
      <c r="AA26" s="17">
        <v>8</v>
      </c>
      <c r="AB26" s="17">
        <v>35</v>
      </c>
      <c r="AC26" s="17">
        <f t="shared" si="163"/>
        <v>43</v>
      </c>
      <c r="AD26" s="17">
        <f t="shared" si="164"/>
        <v>-27</v>
      </c>
      <c r="AE26" s="17"/>
      <c r="AF26" s="17"/>
      <c r="AG26" s="17" t="str">
        <f t="shared" si="165"/>
        <v xml:space="preserve"> </v>
      </c>
      <c r="AH26" s="17" t="str">
        <f t="shared" si="166"/>
        <v xml:space="preserve"> </v>
      </c>
      <c r="AI26" s="17"/>
      <c r="AJ26" s="17"/>
      <c r="AK26" s="17" t="str">
        <f t="shared" si="167"/>
        <v xml:space="preserve"> </v>
      </c>
      <c r="AL26" s="17" t="str">
        <f t="shared" si="168"/>
        <v xml:space="preserve"> </v>
      </c>
      <c r="AM26" s="17"/>
      <c r="AN26" s="17"/>
      <c r="AO26" s="17" t="str">
        <f t="shared" si="169"/>
        <v xml:space="preserve"> </v>
      </c>
      <c r="AP26" s="17" t="str">
        <f t="shared" si="170"/>
        <v xml:space="preserve"> </v>
      </c>
      <c r="AQ26" s="17"/>
      <c r="AR26" s="17"/>
      <c r="AS26" s="17" t="str">
        <f t="shared" si="171"/>
        <v xml:space="preserve"> </v>
      </c>
      <c r="AT26" s="17" t="str">
        <f t="shared" si="172"/>
        <v xml:space="preserve"> </v>
      </c>
      <c r="AU26" s="17"/>
      <c r="AV26" s="17"/>
      <c r="AW26" s="17" t="str">
        <f t="shared" si="173"/>
        <v xml:space="preserve"> </v>
      </c>
      <c r="AX26" s="17" t="str">
        <f t="shared" si="174"/>
        <v xml:space="preserve"> </v>
      </c>
      <c r="AY26" s="17"/>
      <c r="AZ26" s="17"/>
      <c r="BA26" s="17" t="str">
        <f t="shared" si="175"/>
        <v xml:space="preserve"> </v>
      </c>
      <c r="BB26" s="22" t="str">
        <f t="shared" si="176"/>
        <v xml:space="preserve"> </v>
      </c>
      <c r="BC26" s="17">
        <v>58</v>
      </c>
      <c r="BD26" s="17">
        <v>21</v>
      </c>
      <c r="BE26" s="17">
        <v>38</v>
      </c>
      <c r="BF26" s="17">
        <v>12</v>
      </c>
      <c r="BG26" s="17">
        <v>10</v>
      </c>
      <c r="BH26" s="17">
        <v>13</v>
      </c>
      <c r="BI26" s="17">
        <v>14</v>
      </c>
      <c r="BJ26" s="17">
        <v>9</v>
      </c>
      <c r="BK26" s="17">
        <v>9</v>
      </c>
      <c r="BL26" s="17">
        <v>8</v>
      </c>
      <c r="BM26" s="17"/>
      <c r="BN26" s="17"/>
      <c r="BO26" s="17"/>
      <c r="BP26" s="17"/>
      <c r="BQ26" s="17"/>
      <c r="BR26" s="17"/>
      <c r="BS26" s="17"/>
      <c r="BT26" s="17"/>
      <c r="BU26" s="22">
        <f t="shared" si="185"/>
        <v>226</v>
      </c>
      <c r="BV26" s="25">
        <v>0.68530599999999997</v>
      </c>
      <c r="BW26" s="15">
        <f t="shared" si="177"/>
        <v>609.94650564857159</v>
      </c>
      <c r="BX26" s="15">
        <f t="shared" si="241"/>
        <v>1.459202166623377</v>
      </c>
      <c r="BY26" s="15">
        <f t="shared" si="187"/>
        <v>61.28649099818184</v>
      </c>
      <c r="BZ26" s="15">
        <f t="shared" si="188"/>
        <v>62.745693164805218</v>
      </c>
      <c r="CA26" s="15">
        <f t="shared" si="189"/>
        <v>-59.827288831558462</v>
      </c>
      <c r="CB26" s="15">
        <f t="shared" si="190"/>
        <v>2.3809523809523808E-2</v>
      </c>
      <c r="CC26" s="15">
        <f t="shared" si="191"/>
        <v>11.673617332987016</v>
      </c>
      <c r="CD26" s="15">
        <f t="shared" si="192"/>
        <v>93.388938663896127</v>
      </c>
      <c r="CE26" s="15">
        <f t="shared" si="193"/>
        <v>105.06255599688315</v>
      </c>
      <c r="CF26" s="15">
        <f t="shared" si="194"/>
        <v>-81.715321330909106</v>
      </c>
      <c r="CG26" s="15">
        <f t="shared" si="195"/>
        <v>0.125</v>
      </c>
      <c r="CH26" s="15">
        <f t="shared" si="196"/>
        <v>27.724841165844165</v>
      </c>
      <c r="CI26" s="15">
        <f t="shared" si="197"/>
        <v>43.776064998701315</v>
      </c>
      <c r="CJ26" s="15">
        <f t="shared" si="198"/>
        <v>71.500906164545484</v>
      </c>
      <c r="CK26" s="15">
        <f t="shared" si="199"/>
        <v>-16.051223832857151</v>
      </c>
      <c r="CL26" s="15">
        <f t="shared" si="200"/>
        <v>0.6333333333333333</v>
      </c>
      <c r="CM26" s="15">
        <f t="shared" si="201"/>
        <v>116.73617332987017</v>
      </c>
      <c r="CN26" s="15">
        <f t="shared" si="202"/>
        <v>78.796916997662365</v>
      </c>
      <c r="CO26" s="15">
        <f t="shared" si="203"/>
        <v>195.53309032753253</v>
      </c>
      <c r="CP26" s="15">
        <f t="shared" si="204"/>
        <v>37.939256332207805</v>
      </c>
      <c r="CQ26" s="15">
        <f t="shared" si="205"/>
        <v>1.4814814814814814</v>
      </c>
      <c r="CR26" s="15">
        <f t="shared" si="206"/>
        <v>11.673617332987016</v>
      </c>
      <c r="CS26" s="15">
        <f t="shared" si="207"/>
        <v>51.072075831818196</v>
      </c>
      <c r="CT26" s="15">
        <f t="shared" si="208"/>
        <v>62.745693164805211</v>
      </c>
      <c r="CU26" s="15">
        <f t="shared" si="209"/>
        <v>-39.398458498831182</v>
      </c>
      <c r="CV26" s="15">
        <f t="shared" si="210"/>
        <v>0.22857142857142856</v>
      </c>
      <c r="CW26" s="15" t="str">
        <f t="shared" si="211"/>
        <v xml:space="preserve"> </v>
      </c>
      <c r="CX26" s="15" t="str">
        <f t="shared" si="212"/>
        <v xml:space="preserve"> </v>
      </c>
      <c r="CY26" s="15" t="str">
        <f t="shared" si="213"/>
        <v xml:space="preserve"> </v>
      </c>
      <c r="CZ26" s="15" t="str">
        <f t="shared" si="214"/>
        <v xml:space="preserve"> </v>
      </c>
      <c r="DA26" s="15" t="str">
        <f t="shared" si="215"/>
        <v xml:space="preserve"> </v>
      </c>
      <c r="DB26" s="15" t="str">
        <f t="shared" si="216"/>
        <v xml:space="preserve"> </v>
      </c>
      <c r="DC26" s="15" t="str">
        <f t="shared" si="217"/>
        <v xml:space="preserve"> </v>
      </c>
      <c r="DD26" s="15" t="str">
        <f t="shared" si="218"/>
        <v xml:space="preserve"> </v>
      </c>
      <c r="DE26" s="15" t="str">
        <f t="shared" si="219"/>
        <v xml:space="preserve"> </v>
      </c>
      <c r="DF26" s="15" t="str">
        <f t="shared" si="220"/>
        <v xml:space="preserve"> </v>
      </c>
      <c r="DG26" s="15" t="str">
        <f t="shared" si="221"/>
        <v xml:space="preserve"> </v>
      </c>
      <c r="DH26" s="15" t="str">
        <f t="shared" si="222"/>
        <v xml:space="preserve"> </v>
      </c>
      <c r="DI26" s="15" t="str">
        <f t="shared" si="223"/>
        <v xml:space="preserve"> </v>
      </c>
      <c r="DJ26" s="15" t="str">
        <f t="shared" si="224"/>
        <v xml:space="preserve"> </v>
      </c>
      <c r="DK26" s="15" t="str">
        <f t="shared" si="225"/>
        <v xml:space="preserve"> </v>
      </c>
      <c r="DL26" s="15" t="str">
        <f t="shared" si="226"/>
        <v xml:space="preserve"> </v>
      </c>
      <c r="DM26" s="15" t="str">
        <f t="shared" si="227"/>
        <v xml:space="preserve"> </v>
      </c>
      <c r="DN26" s="15" t="str">
        <f t="shared" si="228"/>
        <v xml:space="preserve"> </v>
      </c>
      <c r="DO26" s="15" t="str">
        <f t="shared" si="229"/>
        <v xml:space="preserve"> </v>
      </c>
      <c r="DP26" s="15" t="str">
        <f t="shared" si="230"/>
        <v xml:space="preserve"> </v>
      </c>
      <c r="DQ26" s="15" t="str">
        <f t="shared" si="231"/>
        <v xml:space="preserve"> </v>
      </c>
      <c r="DR26" s="15" t="str">
        <f t="shared" si="232"/>
        <v xml:space="preserve"> </v>
      </c>
      <c r="DS26" s="15" t="str">
        <f t="shared" si="233"/>
        <v xml:space="preserve"> </v>
      </c>
      <c r="DT26" s="15" t="str">
        <f t="shared" si="234"/>
        <v xml:space="preserve"> </v>
      </c>
      <c r="DU26" s="15" t="str">
        <f t="shared" si="235"/>
        <v xml:space="preserve"> </v>
      </c>
      <c r="DV26" s="15" t="str">
        <f t="shared" si="236"/>
        <v xml:space="preserve"> </v>
      </c>
      <c r="DW26" s="15" t="str">
        <f t="shared" si="237"/>
        <v xml:space="preserve"> </v>
      </c>
      <c r="DX26" s="15" t="str">
        <f t="shared" si="238"/>
        <v xml:space="preserve"> </v>
      </c>
      <c r="DY26" s="15" t="str">
        <f t="shared" si="239"/>
        <v xml:space="preserve"> </v>
      </c>
      <c r="DZ26" s="15" t="str">
        <f t="shared" si="240"/>
        <v xml:space="preserve"> </v>
      </c>
      <c r="EA26" s="27">
        <f>BW26-BZ26-CE26-CJ26-CO26-CT26</f>
        <v>112.35856683000006</v>
      </c>
      <c r="EB26" s="5">
        <f t="shared" si="82"/>
        <v>2.883156312506705</v>
      </c>
      <c r="EC26" s="5">
        <f t="shared" si="83"/>
        <v>4.7351922645899158</v>
      </c>
      <c r="ED26" s="5">
        <f t="shared" si="84"/>
        <v>9.2546274354891569</v>
      </c>
      <c r="EE26" s="5">
        <f t="shared" si="85"/>
        <v>4.3975534944059458</v>
      </c>
      <c r="EF26" s="5">
        <f t="shared" si="86"/>
        <v>5.1649531073907378</v>
      </c>
      <c r="EG26" s="5">
        <f t="shared" si="87"/>
        <v>7.4225061806638006</v>
      </c>
      <c r="EH26" s="5">
        <f t="shared" si="88"/>
        <v>10.509476920813343</v>
      </c>
      <c r="EI26" s="5">
        <f t="shared" si="89"/>
        <v>12.377088633706938</v>
      </c>
      <c r="EJ26" s="5">
        <f t="shared" si="90"/>
        <v>10.556776101335666</v>
      </c>
      <c r="EK26" s="5">
        <f t="shared" si="91"/>
        <v>9.719023043803638</v>
      </c>
      <c r="EL26" s="5" t="str">
        <f t="shared" si="92"/>
        <v xml:space="preserve"> </v>
      </c>
      <c r="EM26" s="5" t="str">
        <f t="shared" si="93"/>
        <v xml:space="preserve"> </v>
      </c>
      <c r="EN26" s="5" t="str">
        <f t="shared" si="94"/>
        <v xml:space="preserve"> </v>
      </c>
      <c r="EO26" s="5" t="str">
        <f t="shared" si="95"/>
        <v xml:space="preserve"> </v>
      </c>
      <c r="EP26" s="5" t="str">
        <f t="shared" si="96"/>
        <v xml:space="preserve"> </v>
      </c>
      <c r="EQ26" s="5" t="str">
        <f t="shared" si="97"/>
        <v xml:space="preserve"> </v>
      </c>
      <c r="ER26" s="5" t="str">
        <f t="shared" si="98"/>
        <v xml:space="preserve"> </v>
      </c>
      <c r="ES26" s="5" t="str">
        <f t="shared" si="99"/>
        <v xml:space="preserve"> </v>
      </c>
    </row>
    <row r="27" spans="1:149">
      <c r="A27" t="s">
        <v>297</v>
      </c>
      <c r="B27" s="17">
        <f>SUM(B11:B26)</f>
        <v>140291402.7768881</v>
      </c>
      <c r="C27" s="17">
        <f>SUM(C11:C26)</f>
        <v>157229</v>
      </c>
      <c r="D27" s="19">
        <f>(C27*1000000)/B27</f>
        <v>1120.7315408346765</v>
      </c>
      <c r="E27" s="19">
        <f>C27/H27*100</f>
        <v>28.635174590960165</v>
      </c>
      <c r="F27" s="19">
        <f>SUM(F11:F26)</f>
        <v>76796.03</v>
      </c>
      <c r="G27" s="19">
        <f>F27/C27*100</f>
        <v>48.843425831112583</v>
      </c>
      <c r="H27" s="19">
        <f>SUM(H11:H26)</f>
        <v>549076.44966703153</v>
      </c>
      <c r="I27" s="19">
        <f>SUM(I11:I26)</f>
        <v>84836</v>
      </c>
      <c r="J27" s="39">
        <f t="shared" si="3"/>
        <v>15.450671769194594</v>
      </c>
      <c r="K27" s="17">
        <f>SUM(K11:K26)</f>
        <v>6666</v>
      </c>
      <c r="L27" s="17">
        <f>SUM(L11:L26)</f>
        <v>10228</v>
      </c>
      <c r="M27" s="17">
        <f t="shared" si="4"/>
        <v>16894</v>
      </c>
      <c r="N27" s="17">
        <f t="shared" si="5"/>
        <v>-3562</v>
      </c>
      <c r="O27" s="17">
        <f>SUM(O11:O26)</f>
        <v>15753</v>
      </c>
      <c r="P27" s="17">
        <f>SUM(P11:P26)</f>
        <v>18171</v>
      </c>
      <c r="Q27" s="17">
        <f t="shared" si="157"/>
        <v>33924</v>
      </c>
      <c r="R27" s="17">
        <f t="shared" si="158"/>
        <v>-2418</v>
      </c>
      <c r="S27" s="17">
        <f>SUM(S11:S26)</f>
        <v>4768</v>
      </c>
      <c r="T27" s="17">
        <f>SUM(T11:T26)</f>
        <v>6491</v>
      </c>
      <c r="U27" s="17">
        <f t="shared" si="159"/>
        <v>11259</v>
      </c>
      <c r="V27" s="17">
        <f t="shared" si="160"/>
        <v>-1723</v>
      </c>
      <c r="W27" s="17">
        <f>SUM(W11:W26)</f>
        <v>781</v>
      </c>
      <c r="X27" s="17">
        <f>SUM(X11:X26)</f>
        <v>954</v>
      </c>
      <c r="Y27" s="17">
        <f t="shared" si="161"/>
        <v>1735</v>
      </c>
      <c r="Z27" s="17">
        <f t="shared" si="162"/>
        <v>-173</v>
      </c>
      <c r="AA27" s="17">
        <f>SUM(AA11:AA26)</f>
        <v>784</v>
      </c>
      <c r="AB27" s="17">
        <f>SUM(AB11:AB26)</f>
        <v>4201</v>
      </c>
      <c r="AC27" s="17">
        <f t="shared" si="163"/>
        <v>4985</v>
      </c>
      <c r="AD27" s="17">
        <f t="shared" si="164"/>
        <v>-3417</v>
      </c>
      <c r="AE27" s="17">
        <f>SUM(AE11:AE26)</f>
        <v>2771</v>
      </c>
      <c r="AF27" s="17">
        <f>SUM(AF11:AF26)</f>
        <v>649</v>
      </c>
      <c r="AG27" s="17">
        <f t="shared" si="165"/>
        <v>3420</v>
      </c>
      <c r="AH27" s="17">
        <f t="shared" si="166"/>
        <v>2122</v>
      </c>
      <c r="AI27" s="17">
        <f>SUM(AI11:AI26)</f>
        <v>420</v>
      </c>
      <c r="AJ27" s="17">
        <f>SUM(AJ11:AJ26)</f>
        <v>578</v>
      </c>
      <c r="AK27" s="17">
        <f t="shared" si="167"/>
        <v>998</v>
      </c>
      <c r="AL27" s="17">
        <f t="shared" si="168"/>
        <v>-158</v>
      </c>
      <c r="AM27" s="17">
        <f>SUM(AM11:AM26)</f>
        <v>466</v>
      </c>
      <c r="AN27" s="17">
        <f>SUM(AN11:AN26)</f>
        <v>683</v>
      </c>
      <c r="AO27" s="17">
        <f t="shared" si="169"/>
        <v>1149</v>
      </c>
      <c r="AP27" s="17">
        <f t="shared" si="170"/>
        <v>-217</v>
      </c>
      <c r="AQ27" s="17">
        <f>SUM(AQ11:AQ26)</f>
        <v>0</v>
      </c>
      <c r="AR27" s="17">
        <f>SUM(AR11:AR26)</f>
        <v>0</v>
      </c>
      <c r="AS27" s="17" t="str">
        <f t="shared" si="171"/>
        <v xml:space="preserve"> </v>
      </c>
      <c r="AT27" s="17" t="str">
        <f t="shared" si="172"/>
        <v xml:space="preserve"> </v>
      </c>
      <c r="AU27" s="17">
        <f>SUM(AU11:AU26)</f>
        <v>0</v>
      </c>
      <c r="AV27" s="17">
        <f>SUM(AV11:AV26)</f>
        <v>0</v>
      </c>
      <c r="AW27" s="17" t="str">
        <f t="shared" si="173"/>
        <v xml:space="preserve"> </v>
      </c>
      <c r="AX27" s="17" t="str">
        <f t="shared" si="174"/>
        <v xml:space="preserve"> </v>
      </c>
      <c r="AY27" s="17">
        <f>SUM(AY11:AY26)</f>
        <v>0</v>
      </c>
      <c r="AZ27" s="17">
        <f>SUM(AZ11:AZ26)</f>
        <v>0</v>
      </c>
      <c r="BA27" s="17" t="str">
        <f t="shared" si="175"/>
        <v xml:space="preserve"> </v>
      </c>
      <c r="BB27" s="22" t="str">
        <f t="shared" si="176"/>
        <v xml:space="preserve"> </v>
      </c>
      <c r="BC27" s="17">
        <f>SUM(BC11:BC26)</f>
        <v>12151</v>
      </c>
      <c r="BD27" s="17">
        <f t="shared" ref="BD27:BV27" si="242">SUM(BD11:BD26)</f>
        <v>4898</v>
      </c>
      <c r="BE27" s="17">
        <f t="shared" si="242"/>
        <v>8935</v>
      </c>
      <c r="BF27" s="17">
        <f t="shared" si="242"/>
        <v>2331</v>
      </c>
      <c r="BG27" s="17">
        <f t="shared" si="242"/>
        <v>1389</v>
      </c>
      <c r="BH27" s="17">
        <f t="shared" si="242"/>
        <v>3440</v>
      </c>
      <c r="BI27" s="17">
        <f t="shared" si="242"/>
        <v>3837</v>
      </c>
      <c r="BJ27" s="17">
        <f t="shared" si="242"/>
        <v>2612</v>
      </c>
      <c r="BK27" s="17">
        <f t="shared" si="242"/>
        <v>2424</v>
      </c>
      <c r="BL27" s="17">
        <f t="shared" si="242"/>
        <v>933</v>
      </c>
      <c r="BM27" s="17">
        <f t="shared" si="242"/>
        <v>530</v>
      </c>
      <c r="BN27" s="17">
        <f t="shared" si="242"/>
        <v>499</v>
      </c>
      <c r="BO27" s="17">
        <f t="shared" si="242"/>
        <v>0</v>
      </c>
      <c r="BP27" s="17">
        <f t="shared" si="242"/>
        <v>0</v>
      </c>
      <c r="BQ27" s="17">
        <f t="shared" si="242"/>
        <v>0</v>
      </c>
      <c r="BR27" s="17">
        <f t="shared" si="242"/>
        <v>0</v>
      </c>
      <c r="BS27" s="17">
        <f t="shared" si="242"/>
        <v>0</v>
      </c>
      <c r="BT27" s="17">
        <f t="shared" si="242"/>
        <v>0</v>
      </c>
      <c r="BU27" s="22">
        <f t="shared" si="242"/>
        <v>40857</v>
      </c>
      <c r="BV27" s="33">
        <f t="shared" si="242"/>
        <v>50.425609000000001</v>
      </c>
      <c r="BW27" s="15">
        <f t="shared" si="177"/>
        <v>1682.3991158936722</v>
      </c>
      <c r="BX27" s="15">
        <f t="shared" si="241"/>
        <v>132.19473462382973</v>
      </c>
      <c r="BY27" s="15">
        <f t="shared" ref="BY27" si="243">IF(L27&lt;&gt;0,L27/$BV27," ")</f>
        <v>202.83344520439999</v>
      </c>
      <c r="BZ27" s="15">
        <f t="shared" ref="BZ27" si="244">IF(AND(BX27&lt;&gt;" ",BY27&lt;&gt;" "),BX27+BY27," ")</f>
        <v>335.02817982822972</v>
      </c>
      <c r="CA27" s="15">
        <f t="shared" ref="CA27" si="245">IF(AND(BX27&lt;&gt;" ",BY27&lt;&gt;" "),BX27-BY27," ")</f>
        <v>-70.638710580570262</v>
      </c>
      <c r="CB27" s="15">
        <f t="shared" ref="CB27" si="246">IF(AND(BX27&lt;&gt;" ",BY27&lt;&gt;" "),BX27/BY27," ")</f>
        <v>0.65174032068830667</v>
      </c>
      <c r="CC27" s="15">
        <f t="shared" ref="CC27" si="247">IF(O27&lt;&gt;0,O27/$BV27," ")</f>
        <v>312.40078825820427</v>
      </c>
      <c r="CD27" s="15">
        <f t="shared" ref="CD27" si="248">IF(P27&lt;&gt;0,P27/$BV27," ")</f>
        <v>360.35261368881038</v>
      </c>
      <c r="CE27" s="15">
        <f t="shared" ref="CE27" si="249">IF(AND(CC27&lt;&gt;" ",CD27&lt;&gt;" "),CC27+CD27," ")</f>
        <v>672.75340194701471</v>
      </c>
      <c r="CF27" s="15">
        <f t="shared" ref="CF27" si="250">IF(AND(CC27&lt;&gt;" ",CD27&lt;&gt;" "),CC27-CD27," ")</f>
        <v>-47.951825430606107</v>
      </c>
      <c r="CG27" s="15">
        <f t="shared" ref="CG27" si="251">IF(AND(CC27&lt;&gt;" ",CD27&lt;&gt;" "),CC27/CD27," ")</f>
        <v>0.86693082384018494</v>
      </c>
      <c r="CH27" s="15">
        <f t="shared" ref="CH27" si="252">IF(S27&lt;&gt;0,S27/$BV27," ")</f>
        <v>94.555129715934612</v>
      </c>
      <c r="CI27" s="15">
        <f t="shared" ref="CI27" si="253">IF(T27&lt;&gt;0,T27/$BV27," ")</f>
        <v>128.72427579407122</v>
      </c>
      <c r="CJ27" s="15">
        <f t="shared" ref="CJ27" si="254">IF(AND(CH27&lt;&gt;" ",CI27&lt;&gt;" "),CH27+CI27," ")</f>
        <v>223.27940551000583</v>
      </c>
      <c r="CK27" s="15">
        <f t="shared" ref="CK27" si="255">IF(AND(CH27&lt;&gt;" ",CI27&lt;&gt;" "),CH27-CI27," ")</f>
        <v>-34.169146078136606</v>
      </c>
      <c r="CL27" s="15">
        <f t="shared" ref="CL27" si="256">IF(AND(CH27&lt;&gt;" ",CI27&lt;&gt;" "),CH27/CI27," ")</f>
        <v>0.73455553843783705</v>
      </c>
      <c r="CM27" s="15">
        <f t="shared" ref="CM27" si="257">IF(W27&lt;&gt;0,W27/$BV27," ")</f>
        <v>15.48816197737939</v>
      </c>
      <c r="CN27" s="15">
        <f t="shared" ref="CN27" si="258">IF(X27&lt;&gt;0,X27/$BV27," ")</f>
        <v>18.918958420512084</v>
      </c>
      <c r="CO27" s="15">
        <f t="shared" ref="CO27" si="259">IF(AND(CM27&lt;&gt;" ",CN27&lt;&gt;" "),CM27+CN27," ")</f>
        <v>34.407120397891475</v>
      </c>
      <c r="CP27" s="15">
        <f t="shared" ref="CP27" si="260">IF(AND(CM27&lt;&gt;" ",CN27&lt;&gt;" "),CM27-CN27," ")</f>
        <v>-3.4307964431326941</v>
      </c>
      <c r="CQ27" s="15">
        <f t="shared" ref="CQ27" si="261">IF(AND(CM27&lt;&gt;" ",CN27&lt;&gt;" "),CM27/CN27," ")</f>
        <v>0.81865828092243187</v>
      </c>
      <c r="CR27" s="15">
        <f t="shared" ref="CR27" si="262">IF(AA27&lt;&gt;0,AA27/$BV27," ")</f>
        <v>15.547655557318107</v>
      </c>
      <c r="CS27" s="15">
        <f t="shared" ref="CS27" si="263">IF(AB27&lt;&gt;0,AB27/$BV27," ")</f>
        <v>83.310843107517059</v>
      </c>
      <c r="CT27" s="15">
        <f t="shared" ref="CT27" si="264">IF(AND(CR27&lt;&gt;" ",CS27&lt;&gt;" "),CR27+CS27," ")</f>
        <v>98.858498664835167</v>
      </c>
      <c r="CU27" s="15">
        <f t="shared" ref="CU27" si="265">IF(AND(CR27&lt;&gt;" ",CS27&lt;&gt;" "),CR27-CS27," ")</f>
        <v>-67.76318755019895</v>
      </c>
      <c r="CV27" s="15">
        <f t="shared" ref="CV27" si="266">IF(AND(CR27&lt;&gt;" ",CS27&lt;&gt;" "),CR27/CS27," ")</f>
        <v>0.18662223280171386</v>
      </c>
      <c r="CW27" s="15">
        <f t="shared" ref="CW27" si="267">IF(AE27&lt;&gt;0,AE27/$BV27," ")</f>
        <v>54.952236670061829</v>
      </c>
      <c r="CX27" s="15">
        <f t="shared" ref="CX27" si="268">IF(AF27&lt;&gt;0,AF27/$BV27," ")</f>
        <v>12.870444460075831</v>
      </c>
      <c r="CY27" s="15">
        <f t="shared" ref="CY27" si="269">IF(AND(CW27&lt;&gt;" ",CX27&lt;&gt;" "),CW27+CX27," ")</f>
        <v>67.822681130137653</v>
      </c>
      <c r="CZ27" s="15">
        <f t="shared" ref="CZ27" si="270">IF(AND(CW27&lt;&gt;" ",CX27&lt;&gt;" "),CW27-CX27," ")</f>
        <v>42.081792209985998</v>
      </c>
      <c r="DA27" s="15">
        <f t="shared" ref="DA27" si="271">IF(AND(CW27&lt;&gt;" ",CX27&lt;&gt;" "),CW27/CX27," ")</f>
        <v>4.2696456086286592</v>
      </c>
      <c r="DB27" s="15">
        <f t="shared" ref="DB27" si="272">IF(AI27&lt;&gt;0,AI27/$BV27," ")</f>
        <v>8.3291011914204152</v>
      </c>
      <c r="DC27" s="15">
        <f t="shared" ref="DC27" si="273">IF(AJ27&lt;&gt;0,AJ27/$BV27," ")</f>
        <v>11.462429734859523</v>
      </c>
      <c r="DD27" s="15">
        <f t="shared" ref="DD27" si="274">IF(AND(DB27&lt;&gt;" ",DC27&lt;&gt;" "),DB27+DC27," ")</f>
        <v>19.79153092627994</v>
      </c>
      <c r="DE27" s="15">
        <f t="shared" ref="DE27" si="275">IF(AND(DB27&lt;&gt;" ",DC27&lt;&gt;" "),DB27-DC27," ")</f>
        <v>-3.1333285434391076</v>
      </c>
      <c r="DF27" s="15">
        <f t="shared" ref="DF27" si="276">IF(AND(DB27&lt;&gt;" ",DC27&lt;&gt;" "),DB27/DC27," ")</f>
        <v>0.72664359861591699</v>
      </c>
      <c r="DG27" s="15">
        <f t="shared" ref="DG27" si="277">IF(AM27&lt;&gt;0,AM27/$BV27," ")</f>
        <v>9.2413360838140797</v>
      </c>
      <c r="DH27" s="15">
        <f t="shared" ref="DH27" si="278">IF(AN27&lt;&gt;0,AN27/$BV27," ")</f>
        <v>13.544705032714626</v>
      </c>
      <c r="DI27" s="15">
        <f t="shared" ref="DI27" si="279">IF(AND(DG27&lt;&gt;" ",DH27&lt;&gt;" "),DG27+DH27," ")</f>
        <v>22.786041116528708</v>
      </c>
      <c r="DJ27" s="15">
        <f t="shared" ref="DJ27" si="280">IF(AND(DG27&lt;&gt;" ",DH27&lt;&gt;" "),DG27-DH27," ")</f>
        <v>-4.3033689489005464</v>
      </c>
      <c r="DK27" s="15">
        <f t="shared" ref="DK27" si="281">IF(AND(DG27&lt;&gt;" ",DH27&lt;&gt;" "),DG27/DH27," ")</f>
        <v>0.68228404099560769</v>
      </c>
      <c r="DL27" s="15" t="str">
        <f t="shared" ref="DL27" si="282">IF(AQ27&lt;&gt;0,AQ27/$BV27," ")</f>
        <v xml:space="preserve"> </v>
      </c>
      <c r="DM27" s="15" t="str">
        <f t="shared" ref="DM27" si="283">IF(AR27&lt;&gt;0,AR27/$BV27," ")</f>
        <v xml:space="preserve"> </v>
      </c>
      <c r="DN27" s="15" t="str">
        <f t="shared" ref="DN27" si="284">IF(AND(DL27&lt;&gt;" ",DM27&lt;&gt;" "),DL27+DM27," ")</f>
        <v xml:space="preserve"> </v>
      </c>
      <c r="DO27" s="15" t="str">
        <f t="shared" ref="DO27" si="285">IF(AND(DL27&lt;&gt;" ",DM27&lt;&gt;" "),DL27-DM27," ")</f>
        <v xml:space="preserve"> </v>
      </c>
      <c r="DP27" s="15" t="str">
        <f t="shared" ref="DP27" si="286">IF(AND(DL27&lt;&gt;" ",DM27&lt;&gt;" "),DL27/DM27," ")</f>
        <v xml:space="preserve"> </v>
      </c>
      <c r="DQ27" s="15" t="str">
        <f t="shared" ref="DQ27" si="287">IF(AU27&lt;&gt;0,AU27/$BV27," ")</f>
        <v xml:space="preserve"> </v>
      </c>
      <c r="DR27" s="15" t="str">
        <f t="shared" ref="DR27" si="288">IF(AV27&lt;&gt;0,AV27/$BV27," ")</f>
        <v xml:space="preserve"> </v>
      </c>
      <c r="DS27" s="15" t="str">
        <f t="shared" ref="DS27" si="289">IF(AND(DQ27&lt;&gt;" ",DR27&lt;&gt;" "),DQ27+DR27," ")</f>
        <v xml:space="preserve"> </v>
      </c>
      <c r="DT27" s="15" t="str">
        <f t="shared" ref="DT27" si="290">IF(AND(DQ27&lt;&gt;" ",DR27&lt;&gt;" "),DQ27-DR27," ")</f>
        <v xml:space="preserve"> </v>
      </c>
      <c r="DU27" s="15" t="str">
        <f t="shared" ref="DU27" si="291">IF(AND(DQ27&lt;&gt;" ",DR27&lt;&gt;" "),DQ27/DR27," ")</f>
        <v xml:space="preserve"> </v>
      </c>
      <c r="DV27" s="15" t="str">
        <f t="shared" ref="DV27" si="292">IF(AY27&lt;&gt;0,AY27/$BV27," ")</f>
        <v xml:space="preserve"> </v>
      </c>
      <c r="DW27" s="15" t="str">
        <f t="shared" ref="DW27" si="293">IF(AZ27&lt;&gt;0,AZ27/$BV27," ")</f>
        <v xml:space="preserve"> </v>
      </c>
      <c r="DX27" s="15" t="str">
        <f t="shared" ref="DX27" si="294">IF(AND(DV27&lt;&gt;" ",DW27&lt;&gt;" "),DV27+DW27," ")</f>
        <v xml:space="preserve"> </v>
      </c>
      <c r="DY27" s="15" t="str">
        <f t="shared" ref="DY27" si="295">IF(AND(DV27&lt;&gt;" ",DW27&lt;&gt;" "),DV27-DW27," ")</f>
        <v xml:space="preserve"> </v>
      </c>
      <c r="DZ27" s="15" t="str">
        <f t="shared" ref="DZ27" si="296">IF(AND(DV27&lt;&gt;" ",DW27&lt;&gt;" "),DV27/DW27," ")</f>
        <v xml:space="preserve"> </v>
      </c>
      <c r="EA27" s="27">
        <f>BW27-BZ27-CE27-CJ27-CO27-CT27-CY27-DD27-DI27</f>
        <v>207.67225637274896</v>
      </c>
      <c r="EB27" s="5">
        <f t="shared" si="82"/>
        <v>604.02124747015466</v>
      </c>
      <c r="EC27" s="5">
        <f t="shared" si="83"/>
        <v>1104.4272243791147</v>
      </c>
      <c r="ED27" s="5">
        <f t="shared" si="84"/>
        <v>2176.0551614762007</v>
      </c>
      <c r="EE27" s="5">
        <f t="shared" si="85"/>
        <v>854.22476628835489</v>
      </c>
      <c r="EF27" s="5">
        <f t="shared" si="86"/>
        <v>717.41198661657347</v>
      </c>
      <c r="EG27" s="5">
        <f t="shared" si="87"/>
        <v>1964.1093278064209</v>
      </c>
      <c r="EH27" s="5">
        <f t="shared" si="88"/>
        <v>2880.3473532257713</v>
      </c>
      <c r="EI27" s="5">
        <f t="shared" si="89"/>
        <v>3592.1061679158361</v>
      </c>
      <c r="EJ27" s="5">
        <f t="shared" si="90"/>
        <v>2843.2916966264065</v>
      </c>
      <c r="EK27" s="5">
        <f t="shared" si="91"/>
        <v>1133.4810624835991</v>
      </c>
      <c r="EL27" s="5">
        <f t="shared" si="92"/>
        <v>565.7400627224265</v>
      </c>
      <c r="EM27" s="5">
        <f t="shared" si="93"/>
        <v>454.86657095326001</v>
      </c>
      <c r="EN27" s="5" t="str">
        <f t="shared" si="94"/>
        <v xml:space="preserve"> </v>
      </c>
      <c r="EO27" s="5" t="str">
        <f t="shared" si="95"/>
        <v xml:space="preserve"> </v>
      </c>
      <c r="EP27" s="5" t="str">
        <f t="shared" si="96"/>
        <v xml:space="preserve"> </v>
      </c>
      <c r="EQ27" s="5" t="str">
        <f t="shared" si="97"/>
        <v xml:space="preserve"> </v>
      </c>
      <c r="ER27" s="5" t="str">
        <f t="shared" si="98"/>
        <v xml:space="preserve"> </v>
      </c>
      <c r="ES27" s="5" t="str">
        <f t="shared" si="99"/>
        <v xml:space="preserve"> </v>
      </c>
    </row>
    <row r="28" spans="1:149">
      <c r="A28" s="8" t="s">
        <v>302</v>
      </c>
      <c r="B28" s="8"/>
      <c r="C28" s="17"/>
      <c r="D28" s="19"/>
      <c r="E28" s="19"/>
      <c r="F28" s="19"/>
      <c r="G28" s="19"/>
      <c r="H28" s="19"/>
      <c r="I28" s="19"/>
      <c r="J28" s="39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22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22"/>
      <c r="BV28" s="25"/>
      <c r="BW28" s="18"/>
      <c r="EA28" s="21"/>
      <c r="EB28" s="5" t="str">
        <f t="shared" si="82"/>
        <v xml:space="preserve"> </v>
      </c>
      <c r="EC28" s="5" t="str">
        <f t="shared" si="83"/>
        <v xml:space="preserve"> </v>
      </c>
      <c r="ED28" s="5" t="str">
        <f t="shared" si="84"/>
        <v xml:space="preserve"> </v>
      </c>
      <c r="EE28" s="5" t="str">
        <f t="shared" si="85"/>
        <v xml:space="preserve"> </v>
      </c>
      <c r="EF28" s="5" t="str">
        <f t="shared" si="86"/>
        <v xml:space="preserve"> </v>
      </c>
      <c r="EG28" s="5" t="str">
        <f t="shared" si="87"/>
        <v xml:space="preserve"> </v>
      </c>
      <c r="EH28" s="5" t="str">
        <f t="shared" si="88"/>
        <v xml:space="preserve"> </v>
      </c>
      <c r="EI28" s="5" t="str">
        <f t="shared" si="89"/>
        <v xml:space="preserve"> </v>
      </c>
      <c r="EJ28" s="5" t="str">
        <f t="shared" si="90"/>
        <v xml:space="preserve"> </v>
      </c>
      <c r="EK28" s="5" t="str">
        <f t="shared" si="91"/>
        <v xml:space="preserve"> </v>
      </c>
      <c r="EL28" s="5" t="str">
        <f t="shared" si="92"/>
        <v xml:space="preserve"> </v>
      </c>
      <c r="EM28" s="5" t="str">
        <f t="shared" si="93"/>
        <v xml:space="preserve"> </v>
      </c>
      <c r="EN28" s="5" t="str">
        <f t="shared" si="94"/>
        <v xml:space="preserve"> </v>
      </c>
      <c r="EO28" s="5" t="str">
        <f t="shared" si="95"/>
        <v xml:space="preserve"> </v>
      </c>
      <c r="EP28" s="5" t="str">
        <f t="shared" si="96"/>
        <v xml:space="preserve"> </v>
      </c>
      <c r="EQ28" s="5" t="str">
        <f t="shared" si="97"/>
        <v xml:space="preserve"> </v>
      </c>
      <c r="ER28" s="5" t="str">
        <f t="shared" si="98"/>
        <v xml:space="preserve"> </v>
      </c>
      <c r="ES28" s="5" t="str">
        <f t="shared" si="99"/>
        <v xml:space="preserve"> </v>
      </c>
    </row>
    <row r="29" spans="1:149">
      <c r="A29" t="s">
        <v>91</v>
      </c>
      <c r="B29" s="17">
        <f>(C29*1000000)/D29</f>
        <v>1261479.5918367347</v>
      </c>
      <c r="C29" s="17">
        <v>1978</v>
      </c>
      <c r="D29" s="19">
        <v>1568</v>
      </c>
      <c r="E29" s="19">
        <v>29</v>
      </c>
      <c r="F29" s="19">
        <f>C29*(G29/100)</f>
        <v>672.5200000000001</v>
      </c>
      <c r="G29" s="19">
        <v>34</v>
      </c>
      <c r="H29" s="19">
        <f t="shared" ref="H29:H92" si="297">C29/(E29/100)</f>
        <v>6820.6896551724139</v>
      </c>
      <c r="I29" s="19">
        <v>737</v>
      </c>
      <c r="J29" s="39">
        <f t="shared" si="3"/>
        <v>10.80535894843276</v>
      </c>
      <c r="K29" s="17"/>
      <c r="L29" s="17"/>
      <c r="M29" s="17" t="str">
        <f t="shared" si="4"/>
        <v xml:space="preserve"> </v>
      </c>
      <c r="N29" s="17" t="str">
        <f t="shared" si="5"/>
        <v xml:space="preserve"> </v>
      </c>
      <c r="O29" s="17">
        <v>43</v>
      </c>
      <c r="P29" s="17">
        <v>100</v>
      </c>
      <c r="Q29" s="17">
        <f t="shared" ref="Q29:Q92" si="298">IF((O29+P29)&lt;&gt;0,O29+P29," ")</f>
        <v>143</v>
      </c>
      <c r="R29" s="17">
        <f t="shared" ref="R29:R92" si="299">IF((O29+P29)&lt;&gt;0,O29-P29," ")</f>
        <v>-57</v>
      </c>
      <c r="S29" s="17">
        <v>96</v>
      </c>
      <c r="T29" s="17">
        <v>77</v>
      </c>
      <c r="U29" s="17">
        <f t="shared" ref="U29:U92" si="300">IF((S29+T29)&lt;&gt;0,S29+T29," ")</f>
        <v>173</v>
      </c>
      <c r="V29" s="17">
        <f t="shared" ref="V29:V92" si="301">IF((S29+T29)&lt;&gt;0,S29-T29," ")</f>
        <v>19</v>
      </c>
      <c r="W29" s="17">
        <v>6</v>
      </c>
      <c r="X29" s="17">
        <v>25</v>
      </c>
      <c r="Y29" s="17">
        <f t="shared" ref="Y29:Y92" si="302">IF((W29+X29)&lt;&gt;0,W29+X29," ")</f>
        <v>31</v>
      </c>
      <c r="Z29" s="17">
        <f t="shared" ref="Z29:Z92" si="303">IF((W29+X29)&lt;&gt;0,W29-X29," ")</f>
        <v>-19</v>
      </c>
      <c r="AA29" s="17">
        <v>17</v>
      </c>
      <c r="AB29" s="17">
        <v>50</v>
      </c>
      <c r="AC29" s="17">
        <f t="shared" ref="AC29:AC92" si="304">IF((AA29+AB29)&lt;&gt;0,AA29+AB29," ")</f>
        <v>67</v>
      </c>
      <c r="AD29" s="17">
        <f t="shared" ref="AD29:AD92" si="305">IF((AA29+AB29)&lt;&gt;0,AA29-AB29," ")</f>
        <v>-33</v>
      </c>
      <c r="AE29" s="17">
        <v>189</v>
      </c>
      <c r="AF29" s="17">
        <v>22</v>
      </c>
      <c r="AG29" s="17">
        <f t="shared" ref="AG29:AG92" si="306">IF((AE29+AF29)&lt;&gt;0,AE29+AF29," ")</f>
        <v>211</v>
      </c>
      <c r="AH29" s="17">
        <f t="shared" ref="AH29:AH92" si="307">IF((AE29+AF29)&lt;&gt;0,AE29-AF29," ")</f>
        <v>167</v>
      </c>
      <c r="AI29" s="17"/>
      <c r="AJ29" s="17"/>
      <c r="AK29" s="17" t="str">
        <f t="shared" ref="AK29:AK92" si="308">IF((AI29+AJ29)&lt;&gt;0,AI29+AJ29," ")</f>
        <v xml:space="preserve"> </v>
      </c>
      <c r="AL29" s="17" t="str">
        <f t="shared" ref="AL29:AL92" si="309">IF((AI29+AJ29)&lt;&gt;0,AI29-AJ29," ")</f>
        <v xml:space="preserve"> </v>
      </c>
      <c r="AM29" s="17"/>
      <c r="AN29" s="17"/>
      <c r="AO29" s="17" t="str">
        <f t="shared" ref="AO29:AO92" si="310">IF((AM29+AN29)&lt;&gt;0,AM29+AN29," ")</f>
        <v xml:space="preserve"> </v>
      </c>
      <c r="AP29" s="17" t="str">
        <f t="shared" ref="AP29:AP92" si="311">IF((AM29+AN29)&lt;&gt;0,AM29-AN29," ")</f>
        <v xml:space="preserve"> </v>
      </c>
      <c r="AQ29" s="17"/>
      <c r="AR29" s="17"/>
      <c r="AS29" s="17" t="str">
        <f t="shared" ref="AS29:AS92" si="312">IF((AQ29+AR29)&lt;&gt;0,AQ29+AR29," ")</f>
        <v xml:space="preserve"> </v>
      </c>
      <c r="AT29" s="17" t="str">
        <f t="shared" ref="AT29:AT92" si="313">IF((AQ29+AR29)&lt;&gt;0,AQ29-AR29," ")</f>
        <v xml:space="preserve"> </v>
      </c>
      <c r="AU29" s="17"/>
      <c r="AV29" s="17"/>
      <c r="AW29" s="17" t="str">
        <f t="shared" ref="AW29:AW92" si="314">IF((AU29+AV29)&lt;&gt;0,AU29+AV29," ")</f>
        <v xml:space="preserve"> </v>
      </c>
      <c r="AX29" s="17" t="str">
        <f t="shared" ref="AX29:AX92" si="315">IF((AU29+AV29)&lt;&gt;0,AU29-AV29," ")</f>
        <v xml:space="preserve"> </v>
      </c>
      <c r="AY29" s="17"/>
      <c r="AZ29" s="17"/>
      <c r="BA29" s="17" t="str">
        <f t="shared" ref="BA29:BA92" si="316">IF((AY29+AZ29)&lt;&gt;0,AY29+AZ29," ")</f>
        <v xml:space="preserve"> </v>
      </c>
      <c r="BB29" s="22" t="str">
        <f t="shared" ref="BB29:BB92" si="317">IF((AY29+AZ29)&lt;&gt;0,AY29-AZ29," ")</f>
        <v xml:space="preserve"> </v>
      </c>
      <c r="BC29" s="17">
        <v>123</v>
      </c>
      <c r="BD29" s="17">
        <v>42</v>
      </c>
      <c r="BE29" s="17">
        <v>84</v>
      </c>
      <c r="BF29" s="17">
        <v>25</v>
      </c>
      <c r="BG29" s="17">
        <v>19</v>
      </c>
      <c r="BH29" s="17">
        <v>24</v>
      </c>
      <c r="BI29" s="17">
        <v>28</v>
      </c>
      <c r="BJ29" s="17">
        <v>19</v>
      </c>
      <c r="BK29" s="17">
        <v>17</v>
      </c>
      <c r="BL29" s="17">
        <v>16</v>
      </c>
      <c r="BM29" s="17"/>
      <c r="BN29" s="17"/>
      <c r="BO29" s="17"/>
      <c r="BP29" s="17"/>
      <c r="BQ29" s="17"/>
      <c r="BR29" s="17"/>
      <c r="BS29" s="17"/>
      <c r="BT29" s="17"/>
      <c r="BU29" s="22">
        <f>I29-SUM(BC29:BT29)</f>
        <v>340</v>
      </c>
      <c r="BV29" s="25">
        <v>0.70320000000000005</v>
      </c>
      <c r="BW29" s="15">
        <f t="shared" ref="BW29:BW60" si="318">I29/BV29</f>
        <v>1048.0659840728099</v>
      </c>
      <c r="BX29" s="15" t="str">
        <f>IF(K29&lt;&gt;0,K29/$BV29," ")</f>
        <v xml:space="preserve"> </v>
      </c>
      <c r="BY29" s="15" t="str">
        <f>IF(L29&lt;&gt;0,L29/$BV29," ")</f>
        <v xml:space="preserve"> </v>
      </c>
      <c r="BZ29" s="15" t="str">
        <f>IF(AND(BX29&lt;&gt;" ",BY29&lt;&gt;" "),BX29+BY29," ")</f>
        <v xml:space="preserve"> </v>
      </c>
      <c r="CA29" s="15" t="str">
        <f>IF(AND(BX29&lt;&gt;" ",BY29&lt;&gt;" "),BX29-BY29," ")</f>
        <v xml:space="preserve"> </v>
      </c>
      <c r="CB29" s="15" t="str">
        <f>IF(AND(BX29&lt;&gt;" ",BY29&lt;&gt;" "),BX29/BY29," ")</f>
        <v xml:space="preserve"> </v>
      </c>
      <c r="CC29" s="15">
        <f>IF(O29&lt;&gt;0,O29/$BV29," ")</f>
        <v>61.149032992036403</v>
      </c>
      <c r="CD29" s="15">
        <f>IF(P29&lt;&gt;0,P29/$BV29," ")</f>
        <v>142.2070534698521</v>
      </c>
      <c r="CE29" s="15">
        <f>IF(AND(CC29&lt;&gt;" ",CD29&lt;&gt;" "),CC29+CD29," ")</f>
        <v>203.35608646188851</v>
      </c>
      <c r="CF29" s="15">
        <f>IF(AND(CC29&lt;&gt;" ",CD29&lt;&gt;" "),CC29-CD29," ")</f>
        <v>-81.058020477815688</v>
      </c>
      <c r="CG29" s="15">
        <f>IF(AND(CC29&lt;&gt;" ",CD29&lt;&gt;" "),CC29/CD29," ")</f>
        <v>0.43</v>
      </c>
      <c r="CH29" s="15">
        <f>IF(S29&lt;&gt;0,S29/$BV29," ")</f>
        <v>136.51877133105802</v>
      </c>
      <c r="CI29" s="15">
        <f>IF(T29&lt;&gt;0,T29/$BV29," ")</f>
        <v>109.49943117178611</v>
      </c>
      <c r="CJ29" s="15">
        <f>IF(AND(CH29&lt;&gt;" ",CI29&lt;&gt;" "),CH29+CI29," ")</f>
        <v>246.01820250284413</v>
      </c>
      <c r="CK29" s="15">
        <f>IF(AND(CH29&lt;&gt;" ",CI29&lt;&gt;" "),CH29-CI29," ")</f>
        <v>27.019340159271906</v>
      </c>
      <c r="CL29" s="15">
        <f>IF(AND(CH29&lt;&gt;" ",CI29&lt;&gt;" "),CH29/CI29," ")</f>
        <v>1.2467532467532467</v>
      </c>
      <c r="CM29" s="15">
        <f>IF(W29&lt;&gt;0,W29/$BV29," ")</f>
        <v>8.5324232081911262</v>
      </c>
      <c r="CN29" s="15">
        <f>IF(X29&lt;&gt;0,X29/$BV29," ")</f>
        <v>35.551763367463025</v>
      </c>
      <c r="CO29" s="15">
        <f>IF(AND(CM29&lt;&gt;" ",CN29&lt;&gt;" "),CM29+CN29," ")</f>
        <v>44.084186575654151</v>
      </c>
      <c r="CP29" s="15">
        <f>IF(AND(CM29&lt;&gt;" ",CN29&lt;&gt;" "),CM29-CN29," ")</f>
        <v>-27.019340159271898</v>
      </c>
      <c r="CQ29" s="15">
        <f>IF(AND(CM29&lt;&gt;" ",CN29&lt;&gt;" "),CM29/CN29," ")</f>
        <v>0.24000000000000002</v>
      </c>
      <c r="CR29" s="15">
        <f>IF(AA29&lt;&gt;0,AA29/$BV29," ")</f>
        <v>24.175199089874855</v>
      </c>
      <c r="CS29" s="15">
        <f>IF(AB29&lt;&gt;0,AB29/$BV29," ")</f>
        <v>71.103526734926049</v>
      </c>
      <c r="CT29" s="15">
        <f>IF(AND(CR29&lt;&gt;" ",CS29&lt;&gt;" "),CR29+CS29," ")</f>
        <v>95.278725824800901</v>
      </c>
      <c r="CU29" s="15">
        <f>IF(AND(CR29&lt;&gt;" ",CS29&lt;&gt;" "),CR29-CS29," ")</f>
        <v>-46.928327645051198</v>
      </c>
      <c r="CV29" s="15">
        <f>IF(AND(CR29&lt;&gt;" ",CS29&lt;&gt;" "),CR29/CS29," ")</f>
        <v>0.33999999999999997</v>
      </c>
      <c r="CW29" s="15">
        <f>IF(AE29&lt;&gt;0,AE29/$BV29," ")</f>
        <v>268.77133105802045</v>
      </c>
      <c r="CX29" s="15">
        <f>IF(AF29&lt;&gt;0,AF29/$BV29," ")</f>
        <v>31.285551763367462</v>
      </c>
      <c r="CY29" s="15">
        <f>IF(AND(CW29&lt;&gt;" ",CX29&lt;&gt;" "),CW29+CX29," ")</f>
        <v>300.05688282138789</v>
      </c>
      <c r="CZ29" s="15">
        <f>IF(AND(CW29&lt;&gt;" ",CX29&lt;&gt;" "),CW29-CX29," ")</f>
        <v>237.48577929465299</v>
      </c>
      <c r="DA29" s="15">
        <f>IF(AND(CW29&lt;&gt;" ",CX29&lt;&gt;" "),CW29/CX29," ")</f>
        <v>8.5909090909090899</v>
      </c>
      <c r="DB29" s="15" t="str">
        <f>IF(AI29&lt;&gt;0,AI29/$BV29," ")</f>
        <v xml:space="preserve"> </v>
      </c>
      <c r="DC29" s="15" t="str">
        <f>IF(AJ29&lt;&gt;0,AJ29/$BV29," ")</f>
        <v xml:space="preserve"> </v>
      </c>
      <c r="DD29" s="15" t="str">
        <f>IF(AND(DB29&lt;&gt;" ",DC29&lt;&gt;" "),DB29+DC29," ")</f>
        <v xml:space="preserve"> </v>
      </c>
      <c r="DE29" s="15" t="str">
        <f>IF(AND(DB29&lt;&gt;" ",DC29&lt;&gt;" "),DB29-DC29," ")</f>
        <v xml:space="preserve"> </v>
      </c>
      <c r="DF29" s="15" t="str">
        <f>IF(AND(DB29&lt;&gt;" ",DC29&lt;&gt;" "),DB29/DC29," ")</f>
        <v xml:space="preserve"> </v>
      </c>
      <c r="DG29" s="15" t="str">
        <f>IF(AM29&lt;&gt;0,AM29/$BV29," ")</f>
        <v xml:space="preserve"> </v>
      </c>
      <c r="DH29" s="15" t="str">
        <f>IF(AN29&lt;&gt;0,AN29/$BV29," ")</f>
        <v xml:space="preserve"> </v>
      </c>
      <c r="DI29" s="15" t="str">
        <f>IF(AND(DG29&lt;&gt;" ",DH29&lt;&gt;" "),DG29+DH29," ")</f>
        <v xml:space="preserve"> </v>
      </c>
      <c r="DJ29" s="15" t="str">
        <f>IF(AND(DG29&lt;&gt;" ",DH29&lt;&gt;" "),DG29-DH29," ")</f>
        <v xml:space="preserve"> </v>
      </c>
      <c r="DK29" s="15" t="str">
        <f>IF(AND(DG29&lt;&gt;" ",DH29&lt;&gt;" "),DG29/DH29," ")</f>
        <v xml:space="preserve"> </v>
      </c>
      <c r="DL29" s="15" t="str">
        <f>IF(AQ29&lt;&gt;0,AQ29/$BV29," ")</f>
        <v xml:space="preserve"> </v>
      </c>
      <c r="DM29" s="15" t="str">
        <f>IF(AR29&lt;&gt;0,AR29/$BV29," ")</f>
        <v xml:space="preserve"> </v>
      </c>
      <c r="DN29" s="15" t="str">
        <f>IF(AND(DL29&lt;&gt;" ",DM29&lt;&gt;" "),DL29+DM29," ")</f>
        <v xml:space="preserve"> </v>
      </c>
      <c r="DO29" s="15" t="str">
        <f>IF(AND(DL29&lt;&gt;" ",DM29&lt;&gt;" "),DL29-DM29," ")</f>
        <v xml:space="preserve"> </v>
      </c>
      <c r="DP29" s="15" t="str">
        <f>IF(AND(DL29&lt;&gt;" ",DM29&lt;&gt;" "),DL29/DM29," ")</f>
        <v xml:space="preserve"> </v>
      </c>
      <c r="DQ29" s="15" t="str">
        <f>IF(AU29&lt;&gt;0,AU29/$BV29," ")</f>
        <v xml:space="preserve"> </v>
      </c>
      <c r="DR29" s="15" t="str">
        <f>IF(AV29&lt;&gt;0,AV29/$BV29," ")</f>
        <v xml:space="preserve"> </v>
      </c>
      <c r="DS29" s="15" t="str">
        <f>IF(AND(DQ29&lt;&gt;" ",DR29&lt;&gt;" "),DQ29+DR29," ")</f>
        <v xml:space="preserve"> </v>
      </c>
      <c r="DT29" s="15" t="str">
        <f>IF(AND(DQ29&lt;&gt;" ",DR29&lt;&gt;" "),DQ29-DR29," ")</f>
        <v xml:space="preserve"> </v>
      </c>
      <c r="DU29" s="15" t="str">
        <f>IF(AND(DQ29&lt;&gt;" ",DR29&lt;&gt;" "),DQ29/DR29," ")</f>
        <v xml:space="preserve"> </v>
      </c>
      <c r="DV29" s="15" t="str">
        <f t="shared" ref="DV29" si="319">IF(AY29&lt;&gt;0,AY29/$BV29," ")</f>
        <v xml:space="preserve"> </v>
      </c>
      <c r="DW29" s="15" t="str">
        <f t="shared" ref="DW29" si="320">IF(AZ29&lt;&gt;0,AZ29/$BV29," ")</f>
        <v xml:space="preserve"> </v>
      </c>
      <c r="DX29" s="15" t="str">
        <f t="shared" ref="DX29" si="321">IF(AND(DV29&lt;&gt;" ",DW29&lt;&gt;" "),DV29+DW29," ")</f>
        <v xml:space="preserve"> </v>
      </c>
      <c r="DY29" s="15" t="str">
        <f t="shared" ref="DY29" si="322">IF(AND(DV29&lt;&gt;" ",DW29&lt;&gt;" "),DV29-DW29," ")</f>
        <v xml:space="preserve"> </v>
      </c>
      <c r="DZ29" s="15" t="str">
        <f t="shared" ref="DZ29" si="323">IF(AND(DV29&lt;&gt;" ",DW29&lt;&gt;" "),DV29/DW29," ")</f>
        <v xml:space="preserve"> </v>
      </c>
      <c r="EA29" s="27">
        <f>BW29-CE29-CJ29-CO29-CT29-CY29</f>
        <v>159.27189988623434</v>
      </c>
      <c r="EB29" s="5">
        <f t="shared" si="82"/>
        <v>6.1142797661780124</v>
      </c>
      <c r="EC29" s="5">
        <f t="shared" si="83"/>
        <v>9.4703845291798316</v>
      </c>
      <c r="ED29" s="5">
        <f t="shared" si="84"/>
        <v>20.457597488976031</v>
      </c>
      <c r="EE29" s="5">
        <f t="shared" si="85"/>
        <v>9.1615697800123854</v>
      </c>
      <c r="EF29" s="5">
        <f t="shared" si="86"/>
        <v>9.8134109040424029</v>
      </c>
      <c r="EG29" s="5">
        <f t="shared" si="87"/>
        <v>13.70308833353317</v>
      </c>
      <c r="EH29" s="5">
        <f t="shared" si="88"/>
        <v>21.018953841626686</v>
      </c>
      <c r="EI29" s="5">
        <f t="shared" si="89"/>
        <v>26.129409337825759</v>
      </c>
      <c r="EJ29" s="5">
        <f t="shared" si="90"/>
        <v>19.940577080300706</v>
      </c>
      <c r="EK29" s="5">
        <f t="shared" si="91"/>
        <v>19.438046087607276</v>
      </c>
      <c r="EL29" s="5" t="str">
        <f t="shared" si="92"/>
        <v xml:space="preserve"> </v>
      </c>
      <c r="EM29" s="5" t="str">
        <f t="shared" si="93"/>
        <v xml:space="preserve"> </v>
      </c>
      <c r="EN29" s="5" t="str">
        <f t="shared" si="94"/>
        <v xml:space="preserve"> </v>
      </c>
      <c r="EO29" s="5" t="str">
        <f t="shared" si="95"/>
        <v xml:space="preserve"> </v>
      </c>
      <c r="EP29" s="5" t="str">
        <f t="shared" si="96"/>
        <v xml:space="preserve"> </v>
      </c>
      <c r="EQ29" s="5" t="str">
        <f t="shared" si="97"/>
        <v xml:space="preserve"> </v>
      </c>
      <c r="ER29" s="5" t="str">
        <f t="shared" si="98"/>
        <v xml:space="preserve"> </v>
      </c>
      <c r="ES29" s="5" t="str">
        <f t="shared" si="99"/>
        <v xml:space="preserve"> </v>
      </c>
    </row>
    <row r="30" spans="1:149">
      <c r="A30" t="s">
        <v>244</v>
      </c>
      <c r="B30" s="17">
        <f t="shared" ref="B30:B93" si="324">(C30*1000000)/D30</f>
        <v>1084028.6054827175</v>
      </c>
      <c r="C30" s="17">
        <v>1819</v>
      </c>
      <c r="D30" s="19">
        <v>1678</v>
      </c>
      <c r="E30" s="19">
        <v>28</v>
      </c>
      <c r="F30" s="19">
        <f t="shared" ref="F30:F93" si="325">C30*(G30/100)</f>
        <v>927.69</v>
      </c>
      <c r="G30" s="19">
        <v>51</v>
      </c>
      <c r="H30" s="19">
        <f t="shared" si="297"/>
        <v>6496.4285714285706</v>
      </c>
      <c r="I30" s="19">
        <v>636</v>
      </c>
      <c r="J30" s="39">
        <f t="shared" si="3"/>
        <v>9.7899945024738884</v>
      </c>
      <c r="K30" s="17"/>
      <c r="L30" s="17"/>
      <c r="M30" s="17" t="str">
        <f t="shared" si="4"/>
        <v xml:space="preserve"> </v>
      </c>
      <c r="N30" s="17" t="str">
        <f t="shared" si="5"/>
        <v xml:space="preserve"> </v>
      </c>
      <c r="O30" s="17">
        <v>37</v>
      </c>
      <c r="P30" s="17">
        <v>94</v>
      </c>
      <c r="Q30" s="17">
        <f t="shared" si="298"/>
        <v>131</v>
      </c>
      <c r="R30" s="17">
        <f t="shared" si="299"/>
        <v>-57</v>
      </c>
      <c r="S30" s="17">
        <v>125</v>
      </c>
      <c r="T30" s="17">
        <v>77</v>
      </c>
      <c r="U30" s="17">
        <f t="shared" si="300"/>
        <v>202</v>
      </c>
      <c r="V30" s="17">
        <f t="shared" si="301"/>
        <v>48</v>
      </c>
      <c r="W30" s="17"/>
      <c r="X30" s="17"/>
      <c r="Y30" s="17" t="str">
        <f t="shared" si="302"/>
        <v xml:space="preserve"> </v>
      </c>
      <c r="Z30" s="17" t="str">
        <f t="shared" si="303"/>
        <v xml:space="preserve"> </v>
      </c>
      <c r="AA30" s="17">
        <v>4</v>
      </c>
      <c r="AB30" s="17">
        <v>50</v>
      </c>
      <c r="AC30" s="17">
        <f t="shared" si="304"/>
        <v>54</v>
      </c>
      <c r="AD30" s="17">
        <f t="shared" si="305"/>
        <v>-46</v>
      </c>
      <c r="AE30" s="17">
        <v>107</v>
      </c>
      <c r="AF30" s="17">
        <v>13</v>
      </c>
      <c r="AG30" s="17">
        <f t="shared" si="306"/>
        <v>120</v>
      </c>
      <c r="AH30" s="17">
        <f t="shared" si="307"/>
        <v>94</v>
      </c>
      <c r="AI30" s="17"/>
      <c r="AJ30" s="17"/>
      <c r="AK30" s="17" t="str">
        <f t="shared" si="308"/>
        <v xml:space="preserve"> </v>
      </c>
      <c r="AL30" s="17" t="str">
        <f t="shared" si="309"/>
        <v xml:space="preserve"> </v>
      </c>
      <c r="AM30" s="17">
        <v>8</v>
      </c>
      <c r="AN30" s="17">
        <v>23</v>
      </c>
      <c r="AO30" s="17">
        <f t="shared" si="310"/>
        <v>31</v>
      </c>
      <c r="AP30" s="17">
        <f t="shared" si="311"/>
        <v>-15</v>
      </c>
      <c r="AQ30" s="17"/>
      <c r="AR30" s="17"/>
      <c r="AS30" s="17" t="str">
        <f t="shared" si="312"/>
        <v xml:space="preserve"> </v>
      </c>
      <c r="AT30" s="17" t="str">
        <f t="shared" si="313"/>
        <v xml:space="preserve"> </v>
      </c>
      <c r="AU30" s="17"/>
      <c r="AV30" s="17"/>
      <c r="AW30" s="17" t="str">
        <f t="shared" si="314"/>
        <v xml:space="preserve"> </v>
      </c>
      <c r="AX30" s="17" t="str">
        <f t="shared" si="315"/>
        <v xml:space="preserve"> </v>
      </c>
      <c r="AY30" s="17"/>
      <c r="AZ30" s="17"/>
      <c r="BA30" s="17" t="str">
        <f t="shared" si="316"/>
        <v xml:space="preserve"> </v>
      </c>
      <c r="BB30" s="22" t="str">
        <f t="shared" si="317"/>
        <v xml:space="preserve"> </v>
      </c>
      <c r="BC30" s="17">
        <v>104</v>
      </c>
      <c r="BD30" s="17">
        <v>36</v>
      </c>
      <c r="BE30" s="17">
        <v>74</v>
      </c>
      <c r="BF30" s="17">
        <v>22</v>
      </c>
      <c r="BG30" s="17">
        <v>16</v>
      </c>
      <c r="BH30" s="17">
        <v>22</v>
      </c>
      <c r="BI30" s="17">
        <v>25</v>
      </c>
      <c r="BJ30" s="17">
        <v>17</v>
      </c>
      <c r="BK30" s="17">
        <v>15</v>
      </c>
      <c r="BL30" s="17">
        <v>15</v>
      </c>
      <c r="BM30" s="17"/>
      <c r="BN30" s="17"/>
      <c r="BO30" s="17"/>
      <c r="BP30" s="17"/>
      <c r="BQ30" s="17"/>
      <c r="BR30" s="17"/>
      <c r="BS30" s="17"/>
      <c r="BT30" s="17"/>
      <c r="BU30" s="22">
        <f t="shared" ref="BU30:BU93" si="326">I30-SUM(BC30:BT30)</f>
        <v>290</v>
      </c>
      <c r="BV30" s="25">
        <v>0.87071600000000005</v>
      </c>
      <c r="BW30" s="15">
        <f t="shared" si="318"/>
        <v>730.43334451187297</v>
      </c>
      <c r="BX30" s="15" t="str">
        <f t="shared" ref="BX30:BX93" si="327">IF(K30&lt;&gt;0,K30/$BV30," ")</f>
        <v xml:space="preserve"> </v>
      </c>
      <c r="BY30" s="15" t="str">
        <f t="shared" ref="BY30:BY93" si="328">IF(L30&lt;&gt;0,L30/$BV30," ")</f>
        <v xml:space="preserve"> </v>
      </c>
      <c r="BZ30" s="15" t="str">
        <f t="shared" ref="BZ30:BZ93" si="329">IF(AND(BX30&lt;&gt;" ",BY30&lt;&gt;" "),BX30+BY30," ")</f>
        <v xml:space="preserve"> </v>
      </c>
      <c r="CA30" s="15" t="str">
        <f t="shared" ref="CA30:CA93" si="330">IF(AND(BX30&lt;&gt;" ",BY30&lt;&gt;" "),BX30-BY30," ")</f>
        <v xml:space="preserve"> </v>
      </c>
      <c r="CB30" s="15" t="str">
        <f t="shared" ref="CB30:CB93" si="331">IF(AND(BX30&lt;&gt;" ",BY30&lt;&gt;" "),BX30/BY30," ")</f>
        <v xml:space="preserve"> </v>
      </c>
      <c r="CC30" s="15">
        <f t="shared" ref="CC30:CC93" si="332">IF(O30&lt;&gt;0,O30/$BV30," ")</f>
        <v>42.493763753049215</v>
      </c>
      <c r="CD30" s="15">
        <f t="shared" ref="CD30:CD93" si="333">IF(P30&lt;&gt;0,P30/$BV30," ")</f>
        <v>107.95712953477367</v>
      </c>
      <c r="CE30" s="15">
        <f t="shared" ref="CE30:CE93" si="334">IF(AND(CC30&lt;&gt;" ",CD30&lt;&gt;" "),CC30+CD30," ")</f>
        <v>150.45089328782288</v>
      </c>
      <c r="CF30" s="15">
        <f t="shared" ref="CF30:CF93" si="335">IF(AND(CC30&lt;&gt;" ",CD30&lt;&gt;" "),CC30-CD30," ")</f>
        <v>-65.463365781724463</v>
      </c>
      <c r="CG30" s="15">
        <f t="shared" ref="CG30:CG93" si="336">IF(AND(CC30&lt;&gt;" ",CD30&lt;&gt;" "),CC30/CD30," ")</f>
        <v>0.39361702127659581</v>
      </c>
      <c r="CH30" s="15">
        <f t="shared" ref="CH30:CH93" si="337">IF(S30&lt;&gt;0,S30/$BV30," ")</f>
        <v>143.56001267922031</v>
      </c>
      <c r="CI30" s="15">
        <f t="shared" ref="CI30:CI93" si="338">IF(T30&lt;&gt;0,T30/$BV30," ")</f>
        <v>88.432967810399717</v>
      </c>
      <c r="CJ30" s="15">
        <f t="shared" ref="CJ30:CJ93" si="339">IF(AND(CH30&lt;&gt;" ",CI30&lt;&gt;" "),CH30+CI30," ")</f>
        <v>231.99298048962004</v>
      </c>
      <c r="CK30" s="15">
        <f t="shared" ref="CK30:CK93" si="340">IF(AND(CH30&lt;&gt;" ",CI30&lt;&gt;" "),CH30-CI30," ")</f>
        <v>55.12704486882059</v>
      </c>
      <c r="CL30" s="15">
        <f t="shared" ref="CL30:CL93" si="341">IF(AND(CH30&lt;&gt;" ",CI30&lt;&gt;" "),CH30/CI30," ")</f>
        <v>1.6233766233766231</v>
      </c>
      <c r="CM30" s="15" t="str">
        <f t="shared" ref="CM30:CM93" si="342">IF(W30&lt;&gt;0,W30/$BV30," ")</f>
        <v xml:space="preserve"> </v>
      </c>
      <c r="CN30" s="15" t="str">
        <f t="shared" ref="CN30:CN93" si="343">IF(X30&lt;&gt;0,X30/$BV30," ")</f>
        <v xml:space="preserve"> </v>
      </c>
      <c r="CO30" s="15" t="str">
        <f t="shared" ref="CO30:CO93" si="344">IF(AND(CM30&lt;&gt;" ",CN30&lt;&gt;" "),CM30+CN30," ")</f>
        <v xml:space="preserve"> </v>
      </c>
      <c r="CP30" s="15" t="str">
        <f t="shared" ref="CP30:CP93" si="345">IF(AND(CM30&lt;&gt;" ",CN30&lt;&gt;" "),CM30-CN30," ")</f>
        <v xml:space="preserve"> </v>
      </c>
      <c r="CQ30" s="15" t="str">
        <f t="shared" ref="CQ30:CQ93" si="346">IF(AND(CM30&lt;&gt;" ",CN30&lt;&gt;" "),CM30/CN30," ")</f>
        <v xml:space="preserve"> </v>
      </c>
      <c r="CR30" s="15">
        <f t="shared" ref="CR30:CR93" si="347">IF(AA30&lt;&gt;0,AA30/$BV30," ")</f>
        <v>4.5939204057350498</v>
      </c>
      <c r="CS30" s="15">
        <f t="shared" ref="CS30:CS93" si="348">IF(AB30&lt;&gt;0,AB30/$BV30," ")</f>
        <v>57.424005071688121</v>
      </c>
      <c r="CT30" s="15">
        <f t="shared" ref="CT30:CT93" si="349">IF(AND(CR30&lt;&gt;" ",CS30&lt;&gt;" "),CR30+CS30," ")</f>
        <v>62.017925477423169</v>
      </c>
      <c r="CU30" s="15">
        <f t="shared" ref="CU30:CU93" si="350">IF(AND(CR30&lt;&gt;" ",CS30&lt;&gt;" "),CR30-CS30," ")</f>
        <v>-52.830084665953073</v>
      </c>
      <c r="CV30" s="15">
        <f t="shared" ref="CV30:CV93" si="351">IF(AND(CR30&lt;&gt;" ",CS30&lt;&gt;" "),CR30/CS30," ")</f>
        <v>0.08</v>
      </c>
      <c r="CW30" s="15">
        <f t="shared" ref="CW30:CW93" si="352">IF(AE30&lt;&gt;0,AE30/$BV30," ")</f>
        <v>122.88737085341259</v>
      </c>
      <c r="CX30" s="15">
        <f t="shared" ref="CX30:CX93" si="353">IF(AF30&lt;&gt;0,AF30/$BV30," ")</f>
        <v>14.930241318638913</v>
      </c>
      <c r="CY30" s="15">
        <f t="shared" ref="CY30:CY93" si="354">IF(AND(CW30&lt;&gt;" ",CX30&lt;&gt;" "),CW30+CX30," ")</f>
        <v>137.8176121720515</v>
      </c>
      <c r="CZ30" s="15">
        <f t="shared" ref="CZ30:CZ93" si="355">IF(AND(CW30&lt;&gt;" ",CX30&lt;&gt;" "),CW30-CX30," ")</f>
        <v>107.95712953477369</v>
      </c>
      <c r="DA30" s="15">
        <f t="shared" ref="DA30:DA93" si="356">IF(AND(CW30&lt;&gt;" ",CX30&lt;&gt;" "),CW30/CX30," ")</f>
        <v>8.2307692307692299</v>
      </c>
      <c r="DB30" s="15" t="str">
        <f t="shared" ref="DB30:DB93" si="357">IF(AI30&lt;&gt;0,AI30/$BV30," ")</f>
        <v xml:space="preserve"> </v>
      </c>
      <c r="DC30" s="15" t="str">
        <f t="shared" ref="DC30:DC93" si="358">IF(AJ30&lt;&gt;0,AJ30/$BV30," ")</f>
        <v xml:space="preserve"> </v>
      </c>
      <c r="DD30" s="15" t="str">
        <f t="shared" ref="DD30:DD93" si="359">IF(AND(DB30&lt;&gt;" ",DC30&lt;&gt;" "),DB30+DC30," ")</f>
        <v xml:space="preserve"> </v>
      </c>
      <c r="DE30" s="15" t="str">
        <f t="shared" ref="DE30:DE93" si="360">IF(AND(DB30&lt;&gt;" ",DC30&lt;&gt;" "),DB30-DC30," ")</f>
        <v xml:space="preserve"> </v>
      </c>
      <c r="DF30" s="15" t="str">
        <f t="shared" ref="DF30:DF93" si="361">IF(AND(DB30&lt;&gt;" ",DC30&lt;&gt;" "),DB30/DC30," ")</f>
        <v xml:space="preserve"> </v>
      </c>
      <c r="DG30" s="15">
        <f t="shared" ref="DG30:DG93" si="362">IF(AM30&lt;&gt;0,AM30/$BV30," ")</f>
        <v>9.1878408114700996</v>
      </c>
      <c r="DH30" s="15">
        <f t="shared" ref="DH30:DH93" si="363">IF(AN30&lt;&gt;0,AN30/$BV30," ")</f>
        <v>26.415042332976537</v>
      </c>
      <c r="DI30" s="15">
        <f t="shared" ref="DI30:DI93" si="364">IF(AND(DG30&lt;&gt;" ",DH30&lt;&gt;" "),DG30+DH30," ")</f>
        <v>35.602883144446636</v>
      </c>
      <c r="DJ30" s="15">
        <f t="shared" ref="DJ30:DJ93" si="365">IF(AND(DG30&lt;&gt;" ",DH30&lt;&gt;" "),DG30-DH30," ")</f>
        <v>-17.227201521506437</v>
      </c>
      <c r="DK30" s="15">
        <f t="shared" ref="DK30:DK93" si="366">IF(AND(DG30&lt;&gt;" ",DH30&lt;&gt;" "),DG30/DH30," ")</f>
        <v>0.34782608695652173</v>
      </c>
      <c r="DL30" s="15" t="str">
        <f t="shared" ref="DL30:DL93" si="367">IF(AQ30&lt;&gt;0,AQ30/$BV30," ")</f>
        <v xml:space="preserve"> </v>
      </c>
      <c r="DM30" s="15" t="str">
        <f t="shared" ref="DM30:DM93" si="368">IF(AR30&lt;&gt;0,AR30/$BV30," ")</f>
        <v xml:space="preserve"> </v>
      </c>
      <c r="DN30" s="15" t="str">
        <f t="shared" ref="DN30:DN93" si="369">IF(AND(DL30&lt;&gt;" ",DM30&lt;&gt;" "),DL30+DM30," ")</f>
        <v xml:space="preserve"> </v>
      </c>
      <c r="DO30" s="15" t="str">
        <f t="shared" ref="DO30:DO93" si="370">IF(AND(DL30&lt;&gt;" ",DM30&lt;&gt;" "),DL30-DM30," ")</f>
        <v xml:space="preserve"> </v>
      </c>
      <c r="DP30" s="15" t="str">
        <f t="shared" ref="DP30:DP93" si="371">IF(AND(DL30&lt;&gt;" ",DM30&lt;&gt;" "),DL30/DM30," ")</f>
        <v xml:space="preserve"> </v>
      </c>
      <c r="DQ30" s="15" t="str">
        <f t="shared" ref="DQ30:DQ93" si="372">IF(AU30&lt;&gt;0,AU30/$BV30," ")</f>
        <v xml:space="preserve"> </v>
      </c>
      <c r="DR30" s="15" t="str">
        <f t="shared" ref="DR30:DR93" si="373">IF(AV30&lt;&gt;0,AV30/$BV30," ")</f>
        <v xml:space="preserve"> </v>
      </c>
      <c r="DS30" s="15" t="str">
        <f t="shared" ref="DS30:DS93" si="374">IF(AND(DQ30&lt;&gt;" ",DR30&lt;&gt;" "),DQ30+DR30," ")</f>
        <v xml:space="preserve"> </v>
      </c>
      <c r="DT30" s="15" t="str">
        <f t="shared" ref="DT30:DT93" si="375">IF(AND(DQ30&lt;&gt;" ",DR30&lt;&gt;" "),DQ30-DR30," ")</f>
        <v xml:space="preserve"> </v>
      </c>
      <c r="DU30" s="15" t="str">
        <f t="shared" ref="DU30:DU93" si="376">IF(AND(DQ30&lt;&gt;" ",DR30&lt;&gt;" "),DQ30/DR30," ")</f>
        <v xml:space="preserve"> </v>
      </c>
      <c r="DV30" s="15" t="str">
        <f t="shared" ref="DV30:DV93" si="377">IF(AY30&lt;&gt;0,AY30/$BV30," ")</f>
        <v xml:space="preserve"> </v>
      </c>
      <c r="DW30" s="15" t="str">
        <f t="shared" ref="DW30:DW93" si="378">IF(AZ30&lt;&gt;0,AZ30/$BV30," ")</f>
        <v xml:space="preserve"> </v>
      </c>
      <c r="DX30" s="15" t="str">
        <f t="shared" ref="DX30:DX93" si="379">IF(AND(DV30&lt;&gt;" ",DW30&lt;&gt;" "),DV30+DW30," ")</f>
        <v xml:space="preserve"> </v>
      </c>
      <c r="DY30" s="15" t="str">
        <f t="shared" ref="DY30:DY93" si="380">IF(AND(DV30&lt;&gt;" ",DW30&lt;&gt;" "),DV30-DW30," ")</f>
        <v xml:space="preserve"> </v>
      </c>
      <c r="DZ30" s="15" t="str">
        <f t="shared" ref="DZ30:DZ93" si="381">IF(AND(DV30&lt;&gt;" ",DW30&lt;&gt;" "),DV30/DW30," ")</f>
        <v xml:space="preserve"> </v>
      </c>
      <c r="EA30" s="27">
        <f>BW30-CE30-CJ30-CT30-CY30-DI30</f>
        <v>112.5510499405088</v>
      </c>
      <c r="EB30" s="5">
        <f t="shared" si="82"/>
        <v>5.1697975258740918</v>
      </c>
      <c r="EC30" s="5">
        <f t="shared" si="83"/>
        <v>8.1174724535827139</v>
      </c>
      <c r="ED30" s="5">
        <f t="shared" si="84"/>
        <v>18.022169216478886</v>
      </c>
      <c r="EE30" s="5">
        <f t="shared" si="85"/>
        <v>8.0621814064109003</v>
      </c>
      <c r="EF30" s="5">
        <f t="shared" si="86"/>
        <v>8.2639249718251815</v>
      </c>
      <c r="EG30" s="5">
        <f t="shared" si="87"/>
        <v>12.561164305738739</v>
      </c>
      <c r="EH30" s="5">
        <f t="shared" si="88"/>
        <v>18.766923072880971</v>
      </c>
      <c r="EI30" s="5">
        <f t="shared" si="89"/>
        <v>23.378945197001997</v>
      </c>
      <c r="EJ30" s="5">
        <f t="shared" si="90"/>
        <v>17.594626835559446</v>
      </c>
      <c r="EK30" s="5">
        <f t="shared" si="91"/>
        <v>18.22316820713182</v>
      </c>
      <c r="EL30" s="5" t="str">
        <f t="shared" si="92"/>
        <v xml:space="preserve"> </v>
      </c>
      <c r="EM30" s="5" t="str">
        <f t="shared" si="93"/>
        <v xml:space="preserve"> </v>
      </c>
      <c r="EN30" s="5" t="str">
        <f t="shared" si="94"/>
        <v xml:space="preserve"> </v>
      </c>
      <c r="EO30" s="5" t="str">
        <f t="shared" si="95"/>
        <v xml:space="preserve"> </v>
      </c>
      <c r="EP30" s="5" t="str">
        <f t="shared" si="96"/>
        <v xml:space="preserve"> </v>
      </c>
      <c r="EQ30" s="5" t="str">
        <f t="shared" si="97"/>
        <v xml:space="preserve"> </v>
      </c>
      <c r="ER30" s="5" t="str">
        <f t="shared" si="98"/>
        <v xml:space="preserve"> </v>
      </c>
      <c r="ES30" s="5" t="str">
        <f t="shared" si="99"/>
        <v xml:space="preserve"> </v>
      </c>
    </row>
    <row r="31" spans="1:149">
      <c r="A31" t="s">
        <v>245</v>
      </c>
      <c r="B31" s="17">
        <f t="shared" si="324"/>
        <v>1218354.4303797469</v>
      </c>
      <c r="C31" s="17">
        <v>1925</v>
      </c>
      <c r="D31" s="19">
        <v>1580</v>
      </c>
      <c r="E31" s="19">
        <v>27</v>
      </c>
      <c r="F31" s="19">
        <f t="shared" si="325"/>
        <v>904.75</v>
      </c>
      <c r="G31" s="19">
        <v>47</v>
      </c>
      <c r="H31" s="19">
        <f t="shared" si="297"/>
        <v>7129.6296296296296</v>
      </c>
      <c r="I31" s="19">
        <v>694</v>
      </c>
      <c r="J31" s="39">
        <f t="shared" si="3"/>
        <v>9.7340259740259736</v>
      </c>
      <c r="K31" s="17"/>
      <c r="L31" s="17"/>
      <c r="M31" s="17" t="str">
        <f t="shared" si="4"/>
        <v xml:space="preserve"> </v>
      </c>
      <c r="N31" s="17" t="str">
        <f t="shared" si="5"/>
        <v xml:space="preserve"> </v>
      </c>
      <c r="O31" s="17">
        <v>83</v>
      </c>
      <c r="P31" s="17">
        <v>101</v>
      </c>
      <c r="Q31" s="17">
        <f t="shared" si="298"/>
        <v>184</v>
      </c>
      <c r="R31" s="17">
        <f t="shared" si="299"/>
        <v>-18</v>
      </c>
      <c r="S31" s="17">
        <v>51</v>
      </c>
      <c r="T31" s="17">
        <v>62</v>
      </c>
      <c r="U31" s="17">
        <f t="shared" si="300"/>
        <v>113</v>
      </c>
      <c r="V31" s="17">
        <f t="shared" si="301"/>
        <v>-11</v>
      </c>
      <c r="W31" s="17">
        <v>15</v>
      </c>
      <c r="X31" s="17">
        <v>29</v>
      </c>
      <c r="Y31" s="17">
        <f t="shared" si="302"/>
        <v>44</v>
      </c>
      <c r="Z31" s="17">
        <f t="shared" si="303"/>
        <v>-14</v>
      </c>
      <c r="AA31" s="17">
        <v>35</v>
      </c>
      <c r="AB31" s="17">
        <v>79</v>
      </c>
      <c r="AC31" s="17">
        <f t="shared" si="304"/>
        <v>114</v>
      </c>
      <c r="AD31" s="17">
        <f t="shared" si="305"/>
        <v>-44</v>
      </c>
      <c r="AE31" s="17">
        <v>89</v>
      </c>
      <c r="AF31" s="17">
        <v>16</v>
      </c>
      <c r="AG31" s="17">
        <f t="shared" si="306"/>
        <v>105</v>
      </c>
      <c r="AH31" s="17">
        <f t="shared" si="307"/>
        <v>73</v>
      </c>
      <c r="AI31" s="17"/>
      <c r="AJ31" s="17"/>
      <c r="AK31" s="17" t="str">
        <f t="shared" si="308"/>
        <v xml:space="preserve"> </v>
      </c>
      <c r="AL31" s="17" t="str">
        <f t="shared" si="309"/>
        <v xml:space="preserve"> </v>
      </c>
      <c r="AM31" s="17"/>
      <c r="AN31" s="17"/>
      <c r="AO31" s="17" t="str">
        <f t="shared" si="310"/>
        <v xml:space="preserve"> </v>
      </c>
      <c r="AP31" s="17" t="str">
        <f t="shared" si="311"/>
        <v xml:space="preserve"> </v>
      </c>
      <c r="AQ31" s="17"/>
      <c r="AR31" s="17"/>
      <c r="AS31" s="17" t="str">
        <f t="shared" si="312"/>
        <v xml:space="preserve"> </v>
      </c>
      <c r="AT31" s="17" t="str">
        <f t="shared" si="313"/>
        <v xml:space="preserve"> </v>
      </c>
      <c r="AU31" s="17"/>
      <c r="AV31" s="17"/>
      <c r="AW31" s="17" t="str">
        <f t="shared" si="314"/>
        <v xml:space="preserve"> </v>
      </c>
      <c r="AX31" s="17" t="str">
        <f t="shared" si="315"/>
        <v xml:space="preserve"> </v>
      </c>
      <c r="AY31" s="17"/>
      <c r="AZ31" s="17"/>
      <c r="BA31" s="17" t="str">
        <f t="shared" si="316"/>
        <v xml:space="preserve"> </v>
      </c>
      <c r="BB31" s="22" t="str">
        <f t="shared" si="317"/>
        <v xml:space="preserve"> </v>
      </c>
      <c r="BC31" s="17">
        <v>108</v>
      </c>
      <c r="BD31" s="17">
        <v>40</v>
      </c>
      <c r="BE31" s="17">
        <v>77</v>
      </c>
      <c r="BF31" s="17">
        <v>27</v>
      </c>
      <c r="BG31" s="17">
        <v>19</v>
      </c>
      <c r="BH31" s="17">
        <v>24</v>
      </c>
      <c r="BI31" s="17">
        <v>31</v>
      </c>
      <c r="BJ31" s="17">
        <v>19</v>
      </c>
      <c r="BK31" s="17">
        <v>17</v>
      </c>
      <c r="BL31" s="17">
        <v>17</v>
      </c>
      <c r="BM31" s="17"/>
      <c r="BN31" s="17"/>
      <c r="BO31" s="17"/>
      <c r="BP31" s="17"/>
      <c r="BQ31" s="17"/>
      <c r="BR31" s="17"/>
      <c r="BS31" s="17"/>
      <c r="BT31" s="17"/>
      <c r="BU31" s="22">
        <f t="shared" si="326"/>
        <v>315</v>
      </c>
      <c r="BV31" s="25">
        <v>0.82117300000000004</v>
      </c>
      <c r="BW31" s="15">
        <f t="shared" si="318"/>
        <v>845.1325116631939</v>
      </c>
      <c r="BX31" s="15" t="str">
        <f t="shared" si="327"/>
        <v xml:space="preserve"> </v>
      </c>
      <c r="BY31" s="15" t="str">
        <f t="shared" si="328"/>
        <v xml:space="preserve"> </v>
      </c>
      <c r="BZ31" s="15" t="str">
        <f t="shared" si="329"/>
        <v xml:space="preserve"> </v>
      </c>
      <c r="CA31" s="15" t="str">
        <f t="shared" si="330"/>
        <v xml:space="preserve"> </v>
      </c>
      <c r="CB31" s="15" t="str">
        <f t="shared" si="331"/>
        <v xml:space="preserve"> </v>
      </c>
      <c r="CC31" s="15">
        <f t="shared" si="332"/>
        <v>101.07492574646268</v>
      </c>
      <c r="CD31" s="15">
        <f t="shared" si="333"/>
        <v>122.9947891613582</v>
      </c>
      <c r="CE31" s="15">
        <f t="shared" si="334"/>
        <v>224.06971490782087</v>
      </c>
      <c r="CF31" s="15">
        <f t="shared" si="335"/>
        <v>-21.919863414895516</v>
      </c>
      <c r="CG31" s="15">
        <f t="shared" si="336"/>
        <v>0.82178217821782185</v>
      </c>
      <c r="CH31" s="15">
        <f t="shared" si="337"/>
        <v>62.106279675537309</v>
      </c>
      <c r="CI31" s="15">
        <f t="shared" si="338"/>
        <v>75.501751762417896</v>
      </c>
      <c r="CJ31" s="15">
        <f t="shared" si="339"/>
        <v>137.60803143795522</v>
      </c>
      <c r="CK31" s="15">
        <f t="shared" si="340"/>
        <v>-13.395472086880588</v>
      </c>
      <c r="CL31" s="15">
        <f t="shared" si="341"/>
        <v>0.82258064516129037</v>
      </c>
      <c r="CM31" s="15">
        <f t="shared" si="342"/>
        <v>18.266552845746268</v>
      </c>
      <c r="CN31" s="15">
        <f t="shared" si="343"/>
        <v>35.315335501776119</v>
      </c>
      <c r="CO31" s="15">
        <f t="shared" si="344"/>
        <v>53.581888347522387</v>
      </c>
      <c r="CP31" s="15">
        <f t="shared" si="345"/>
        <v>-17.04878265602985</v>
      </c>
      <c r="CQ31" s="15">
        <f t="shared" si="346"/>
        <v>0.51724137931034486</v>
      </c>
      <c r="CR31" s="15">
        <f t="shared" si="347"/>
        <v>42.621956640074622</v>
      </c>
      <c r="CS31" s="15">
        <f t="shared" si="348"/>
        <v>96.203844987597009</v>
      </c>
      <c r="CT31" s="15">
        <f t="shared" si="349"/>
        <v>138.82580162767164</v>
      </c>
      <c r="CU31" s="15">
        <f t="shared" si="350"/>
        <v>-53.581888347522387</v>
      </c>
      <c r="CV31" s="15">
        <f t="shared" si="351"/>
        <v>0.44303797468354428</v>
      </c>
      <c r="CW31" s="15">
        <f t="shared" si="352"/>
        <v>108.38154688476118</v>
      </c>
      <c r="CX31" s="15">
        <f t="shared" si="353"/>
        <v>19.484323035462683</v>
      </c>
      <c r="CY31" s="15">
        <f t="shared" si="354"/>
        <v>127.86586992022386</v>
      </c>
      <c r="CZ31" s="15">
        <f t="shared" si="355"/>
        <v>88.897223849298499</v>
      </c>
      <c r="DA31" s="15">
        <f t="shared" si="356"/>
        <v>5.5625</v>
      </c>
      <c r="DB31" s="15" t="str">
        <f t="shared" si="357"/>
        <v xml:space="preserve"> </v>
      </c>
      <c r="DC31" s="15" t="str">
        <f t="shared" si="358"/>
        <v xml:space="preserve"> </v>
      </c>
      <c r="DD31" s="15" t="str">
        <f t="shared" si="359"/>
        <v xml:space="preserve"> </v>
      </c>
      <c r="DE31" s="15" t="str">
        <f t="shared" si="360"/>
        <v xml:space="preserve"> </v>
      </c>
      <c r="DF31" s="15" t="str">
        <f t="shared" si="361"/>
        <v xml:space="preserve"> </v>
      </c>
      <c r="DG31" s="15" t="str">
        <f t="shared" si="362"/>
        <v xml:space="preserve"> </v>
      </c>
      <c r="DH31" s="15" t="str">
        <f t="shared" si="363"/>
        <v xml:space="preserve"> </v>
      </c>
      <c r="DI31" s="15" t="str">
        <f t="shared" si="364"/>
        <v xml:space="preserve"> </v>
      </c>
      <c r="DJ31" s="15" t="str">
        <f t="shared" si="365"/>
        <v xml:space="preserve"> </v>
      </c>
      <c r="DK31" s="15" t="str">
        <f t="shared" si="366"/>
        <v xml:space="preserve"> </v>
      </c>
      <c r="DL31" s="15" t="str">
        <f t="shared" si="367"/>
        <v xml:space="preserve"> </v>
      </c>
      <c r="DM31" s="15" t="str">
        <f t="shared" si="368"/>
        <v xml:space="preserve"> </v>
      </c>
      <c r="DN31" s="15" t="str">
        <f t="shared" si="369"/>
        <v xml:space="preserve"> </v>
      </c>
      <c r="DO31" s="15" t="str">
        <f t="shared" si="370"/>
        <v xml:space="preserve"> </v>
      </c>
      <c r="DP31" s="15" t="str">
        <f t="shared" si="371"/>
        <v xml:space="preserve"> </v>
      </c>
      <c r="DQ31" s="15" t="str">
        <f t="shared" si="372"/>
        <v xml:space="preserve"> </v>
      </c>
      <c r="DR31" s="15" t="str">
        <f t="shared" si="373"/>
        <v xml:space="preserve"> </v>
      </c>
      <c r="DS31" s="15" t="str">
        <f t="shared" si="374"/>
        <v xml:space="preserve"> </v>
      </c>
      <c r="DT31" s="15" t="str">
        <f t="shared" si="375"/>
        <v xml:space="preserve"> </v>
      </c>
      <c r="DU31" s="15" t="str">
        <f t="shared" si="376"/>
        <v xml:space="preserve"> </v>
      </c>
      <c r="DV31" s="15" t="str">
        <f t="shared" si="377"/>
        <v xml:space="preserve"> </v>
      </c>
      <c r="DW31" s="15" t="str">
        <f t="shared" si="378"/>
        <v xml:space="preserve"> </v>
      </c>
      <c r="DX31" s="15" t="str">
        <f t="shared" si="379"/>
        <v xml:space="preserve"> </v>
      </c>
      <c r="DY31" s="15" t="str">
        <f t="shared" si="380"/>
        <v xml:space="preserve"> </v>
      </c>
      <c r="DZ31" s="15" t="str">
        <f t="shared" si="381"/>
        <v xml:space="preserve"> </v>
      </c>
      <c r="EA31" s="27">
        <f>BW31-CE31-CJ31-CO31-CT31-CY31</f>
        <v>163.18120542199989</v>
      </c>
      <c r="EB31" s="5">
        <f t="shared" si="82"/>
        <v>5.368635892253864</v>
      </c>
      <c r="EC31" s="5">
        <f t="shared" si="83"/>
        <v>9.0194138373141257</v>
      </c>
      <c r="ED31" s="5">
        <f t="shared" si="84"/>
        <v>18.752797698228029</v>
      </c>
      <c r="EE31" s="5">
        <f t="shared" si="85"/>
        <v>9.8944953624133767</v>
      </c>
      <c r="EF31" s="5">
        <f t="shared" si="86"/>
        <v>9.8134109040424029</v>
      </c>
      <c r="EG31" s="5">
        <f t="shared" si="87"/>
        <v>13.70308833353317</v>
      </c>
      <c r="EH31" s="5">
        <f t="shared" si="88"/>
        <v>23.270984610372405</v>
      </c>
      <c r="EI31" s="5">
        <f t="shared" si="89"/>
        <v>26.129409337825759</v>
      </c>
      <c r="EJ31" s="5">
        <f t="shared" si="90"/>
        <v>19.940577080300706</v>
      </c>
      <c r="EK31" s="5">
        <f t="shared" si="91"/>
        <v>20.652923968082728</v>
      </c>
      <c r="EL31" s="5" t="str">
        <f t="shared" si="92"/>
        <v xml:space="preserve"> </v>
      </c>
      <c r="EM31" s="5" t="str">
        <f t="shared" si="93"/>
        <v xml:space="preserve"> </v>
      </c>
      <c r="EN31" s="5" t="str">
        <f t="shared" si="94"/>
        <v xml:space="preserve"> </v>
      </c>
      <c r="EO31" s="5" t="str">
        <f t="shared" si="95"/>
        <v xml:space="preserve"> </v>
      </c>
      <c r="EP31" s="5" t="str">
        <f t="shared" si="96"/>
        <v xml:space="preserve"> </v>
      </c>
      <c r="EQ31" s="5" t="str">
        <f t="shared" si="97"/>
        <v xml:space="preserve"> </v>
      </c>
      <c r="ER31" s="5" t="str">
        <f t="shared" si="98"/>
        <v xml:space="preserve"> </v>
      </c>
      <c r="ES31" s="5" t="str">
        <f t="shared" si="99"/>
        <v xml:space="preserve"> </v>
      </c>
    </row>
    <row r="32" spans="1:149">
      <c r="A32" t="s">
        <v>209</v>
      </c>
      <c r="B32" s="17">
        <f t="shared" si="324"/>
        <v>6444516.9712793734</v>
      </c>
      <c r="C32" s="17">
        <v>9873</v>
      </c>
      <c r="D32" s="19">
        <v>1532</v>
      </c>
      <c r="E32" s="19">
        <v>26</v>
      </c>
      <c r="F32" s="19">
        <f t="shared" si="325"/>
        <v>4442.8500000000004</v>
      </c>
      <c r="G32" s="19">
        <v>45</v>
      </c>
      <c r="H32" s="19">
        <f t="shared" si="297"/>
        <v>37973.076923076922</v>
      </c>
      <c r="I32" s="19">
        <v>4335</v>
      </c>
      <c r="J32" s="39">
        <f t="shared" si="3"/>
        <v>11.415982983895473</v>
      </c>
      <c r="K32" s="17"/>
      <c r="L32" s="17"/>
      <c r="M32" s="17" t="str">
        <f t="shared" si="4"/>
        <v xml:space="preserve"> </v>
      </c>
      <c r="N32" s="17" t="str">
        <f t="shared" si="5"/>
        <v xml:space="preserve"> </v>
      </c>
      <c r="O32" s="17">
        <v>294</v>
      </c>
      <c r="P32" s="17">
        <v>799</v>
      </c>
      <c r="Q32" s="17">
        <f t="shared" si="298"/>
        <v>1093</v>
      </c>
      <c r="R32" s="17">
        <f t="shared" si="299"/>
        <v>-505</v>
      </c>
      <c r="S32" s="17">
        <v>261</v>
      </c>
      <c r="T32" s="17">
        <v>670</v>
      </c>
      <c r="U32" s="17">
        <f t="shared" si="300"/>
        <v>931</v>
      </c>
      <c r="V32" s="17">
        <f t="shared" si="301"/>
        <v>-409</v>
      </c>
      <c r="W32" s="17">
        <v>155</v>
      </c>
      <c r="X32" s="17">
        <v>370</v>
      </c>
      <c r="Y32" s="17">
        <f t="shared" si="302"/>
        <v>525</v>
      </c>
      <c r="Z32" s="17">
        <f t="shared" si="303"/>
        <v>-215</v>
      </c>
      <c r="AA32" s="17">
        <v>46</v>
      </c>
      <c r="AB32" s="17">
        <v>381</v>
      </c>
      <c r="AC32" s="17">
        <f t="shared" si="304"/>
        <v>427</v>
      </c>
      <c r="AD32" s="17">
        <f t="shared" si="305"/>
        <v>-335</v>
      </c>
      <c r="AE32" s="17">
        <v>383</v>
      </c>
      <c r="AF32" s="17">
        <v>114</v>
      </c>
      <c r="AG32" s="17">
        <f t="shared" si="306"/>
        <v>497</v>
      </c>
      <c r="AH32" s="17">
        <f t="shared" si="307"/>
        <v>269</v>
      </c>
      <c r="AI32" s="17"/>
      <c r="AJ32" s="17"/>
      <c r="AK32" s="17" t="str">
        <f t="shared" si="308"/>
        <v xml:space="preserve"> </v>
      </c>
      <c r="AL32" s="17" t="str">
        <f t="shared" si="309"/>
        <v xml:space="preserve"> </v>
      </c>
      <c r="AM32" s="17"/>
      <c r="AN32" s="17"/>
      <c r="AO32" s="17" t="str">
        <f t="shared" si="310"/>
        <v xml:space="preserve"> </v>
      </c>
      <c r="AP32" s="17" t="str">
        <f t="shared" si="311"/>
        <v xml:space="preserve"> </v>
      </c>
      <c r="AQ32" s="17"/>
      <c r="AR32" s="17"/>
      <c r="AS32" s="17" t="str">
        <f t="shared" si="312"/>
        <v xml:space="preserve"> </v>
      </c>
      <c r="AT32" s="17" t="str">
        <f t="shared" si="313"/>
        <v xml:space="preserve"> </v>
      </c>
      <c r="AU32" s="17"/>
      <c r="AV32" s="17"/>
      <c r="AW32" s="17" t="str">
        <f t="shared" si="314"/>
        <v xml:space="preserve"> </v>
      </c>
      <c r="AX32" s="17" t="str">
        <f t="shared" si="315"/>
        <v xml:space="preserve"> </v>
      </c>
      <c r="AY32" s="17"/>
      <c r="AZ32" s="17"/>
      <c r="BA32" s="17" t="str">
        <f t="shared" si="316"/>
        <v xml:space="preserve"> </v>
      </c>
      <c r="BB32" s="22" t="str">
        <f t="shared" si="317"/>
        <v xml:space="preserve"> </v>
      </c>
      <c r="BC32" s="17">
        <v>655</v>
      </c>
      <c r="BD32" s="17">
        <v>247</v>
      </c>
      <c r="BE32" s="17">
        <v>511</v>
      </c>
      <c r="BF32" s="17">
        <v>147</v>
      </c>
      <c r="BG32" s="17">
        <v>106</v>
      </c>
      <c r="BH32" s="17">
        <v>157</v>
      </c>
      <c r="BI32" s="17">
        <v>185</v>
      </c>
      <c r="BJ32" s="17">
        <v>126</v>
      </c>
      <c r="BK32" s="17">
        <v>107</v>
      </c>
      <c r="BL32" s="17">
        <v>102</v>
      </c>
      <c r="BM32" s="17"/>
      <c r="BN32" s="17"/>
      <c r="BO32" s="17"/>
      <c r="BP32" s="17"/>
      <c r="BQ32" s="17"/>
      <c r="BR32" s="17"/>
      <c r="BS32" s="17"/>
      <c r="BT32" s="17"/>
      <c r="BU32" s="22">
        <f t="shared" si="326"/>
        <v>1992</v>
      </c>
      <c r="BV32" s="25">
        <v>5.2688600000000001</v>
      </c>
      <c r="BW32" s="15">
        <f t="shared" si="318"/>
        <v>822.75862330750863</v>
      </c>
      <c r="BX32" s="15" t="str">
        <f t="shared" si="327"/>
        <v xml:space="preserve"> </v>
      </c>
      <c r="BY32" s="15" t="str">
        <f t="shared" si="328"/>
        <v xml:space="preserve"> </v>
      </c>
      <c r="BZ32" s="15" t="str">
        <f t="shared" si="329"/>
        <v xml:space="preserve"> </v>
      </c>
      <c r="CA32" s="15" t="str">
        <f t="shared" si="330"/>
        <v xml:space="preserve"> </v>
      </c>
      <c r="CB32" s="15" t="str">
        <f t="shared" si="331"/>
        <v xml:space="preserve"> </v>
      </c>
      <c r="CC32" s="15">
        <f t="shared" si="332"/>
        <v>55.799546771028268</v>
      </c>
      <c r="CD32" s="15">
        <f t="shared" si="333"/>
        <v>151.64570704099179</v>
      </c>
      <c r="CE32" s="15">
        <f t="shared" si="334"/>
        <v>207.44525381202007</v>
      </c>
      <c r="CF32" s="15">
        <f t="shared" si="335"/>
        <v>-95.846160269963519</v>
      </c>
      <c r="CG32" s="15">
        <f t="shared" si="336"/>
        <v>0.36795994993742176</v>
      </c>
      <c r="CH32" s="15">
        <f t="shared" si="337"/>
        <v>49.536332337545502</v>
      </c>
      <c r="CI32" s="15">
        <f t="shared" si="338"/>
        <v>127.16223243737734</v>
      </c>
      <c r="CJ32" s="15">
        <f t="shared" si="339"/>
        <v>176.69856477492283</v>
      </c>
      <c r="CK32" s="15">
        <f t="shared" si="340"/>
        <v>-77.625900099831838</v>
      </c>
      <c r="CL32" s="15">
        <f t="shared" si="341"/>
        <v>0.38955223880597017</v>
      </c>
      <c r="CM32" s="15">
        <f t="shared" si="342"/>
        <v>29.418128399691774</v>
      </c>
      <c r="CN32" s="15">
        <f t="shared" si="343"/>
        <v>70.223919405715847</v>
      </c>
      <c r="CO32" s="15">
        <f t="shared" si="344"/>
        <v>99.642047805407628</v>
      </c>
      <c r="CP32" s="15">
        <f t="shared" si="345"/>
        <v>-40.805791006024073</v>
      </c>
      <c r="CQ32" s="15">
        <f t="shared" si="346"/>
        <v>0.41891891891891891</v>
      </c>
      <c r="CR32" s="15">
        <f t="shared" si="347"/>
        <v>8.7305413315214295</v>
      </c>
      <c r="CS32" s="15">
        <f t="shared" si="348"/>
        <v>72.3116575502101</v>
      </c>
      <c r="CT32" s="15">
        <f t="shared" si="349"/>
        <v>81.042198881731537</v>
      </c>
      <c r="CU32" s="15">
        <f t="shared" si="350"/>
        <v>-63.58111621868867</v>
      </c>
      <c r="CV32" s="15">
        <f t="shared" si="351"/>
        <v>0.12073490813648294</v>
      </c>
      <c r="CW32" s="15">
        <f t="shared" si="352"/>
        <v>72.691246303754511</v>
      </c>
      <c r="CX32" s="15">
        <f t="shared" si="353"/>
        <v>21.636558952031368</v>
      </c>
      <c r="CY32" s="15">
        <f t="shared" si="354"/>
        <v>94.327805255785876</v>
      </c>
      <c r="CZ32" s="15">
        <f t="shared" si="355"/>
        <v>51.054687351723146</v>
      </c>
      <c r="DA32" s="15">
        <f t="shared" si="356"/>
        <v>3.3596491228070176</v>
      </c>
      <c r="DB32" s="15" t="str">
        <f t="shared" si="357"/>
        <v xml:space="preserve"> </v>
      </c>
      <c r="DC32" s="15" t="str">
        <f t="shared" si="358"/>
        <v xml:space="preserve"> </v>
      </c>
      <c r="DD32" s="15" t="str">
        <f t="shared" si="359"/>
        <v xml:space="preserve"> </v>
      </c>
      <c r="DE32" s="15" t="str">
        <f t="shared" si="360"/>
        <v xml:space="preserve"> </v>
      </c>
      <c r="DF32" s="15" t="str">
        <f t="shared" si="361"/>
        <v xml:space="preserve"> </v>
      </c>
      <c r="DG32" s="15" t="str">
        <f t="shared" si="362"/>
        <v xml:space="preserve"> </v>
      </c>
      <c r="DH32" s="15" t="str">
        <f t="shared" si="363"/>
        <v xml:space="preserve"> </v>
      </c>
      <c r="DI32" s="15" t="str">
        <f t="shared" si="364"/>
        <v xml:space="preserve"> </v>
      </c>
      <c r="DJ32" s="15" t="str">
        <f t="shared" si="365"/>
        <v xml:space="preserve"> </v>
      </c>
      <c r="DK32" s="15" t="str">
        <f t="shared" si="366"/>
        <v xml:space="preserve"> </v>
      </c>
      <c r="DL32" s="15" t="str">
        <f t="shared" si="367"/>
        <v xml:space="preserve"> </v>
      </c>
      <c r="DM32" s="15" t="str">
        <f t="shared" si="368"/>
        <v xml:space="preserve"> </v>
      </c>
      <c r="DN32" s="15" t="str">
        <f t="shared" si="369"/>
        <v xml:space="preserve"> </v>
      </c>
      <c r="DO32" s="15" t="str">
        <f t="shared" si="370"/>
        <v xml:space="preserve"> </v>
      </c>
      <c r="DP32" s="15" t="str">
        <f t="shared" si="371"/>
        <v xml:space="preserve"> </v>
      </c>
      <c r="DQ32" s="15" t="str">
        <f t="shared" si="372"/>
        <v xml:space="preserve"> </v>
      </c>
      <c r="DR32" s="15" t="str">
        <f t="shared" si="373"/>
        <v xml:space="preserve"> </v>
      </c>
      <c r="DS32" s="15" t="str">
        <f t="shared" si="374"/>
        <v xml:space="preserve"> </v>
      </c>
      <c r="DT32" s="15" t="str">
        <f t="shared" si="375"/>
        <v xml:space="preserve"> </v>
      </c>
      <c r="DU32" s="15" t="str">
        <f t="shared" si="376"/>
        <v xml:space="preserve"> </v>
      </c>
      <c r="DV32" s="15" t="str">
        <f t="shared" si="377"/>
        <v xml:space="preserve"> </v>
      </c>
      <c r="DW32" s="15" t="str">
        <f t="shared" si="378"/>
        <v xml:space="preserve"> </v>
      </c>
      <c r="DX32" s="15" t="str">
        <f t="shared" si="379"/>
        <v xml:space="preserve"> </v>
      </c>
      <c r="DY32" s="15" t="str">
        <f t="shared" si="380"/>
        <v xml:space="preserve"> </v>
      </c>
      <c r="DZ32" s="15" t="str">
        <f t="shared" si="381"/>
        <v xml:space="preserve"> </v>
      </c>
      <c r="EA32" s="27">
        <f>BW32-CE32-CJ32-CO32-CT32-CY32</f>
        <v>163.60275277764069</v>
      </c>
      <c r="EB32" s="5">
        <f t="shared" si="82"/>
        <v>32.559782494687788</v>
      </c>
      <c r="EC32" s="5">
        <f t="shared" si="83"/>
        <v>55.694880445414732</v>
      </c>
      <c r="ED32" s="5">
        <f t="shared" si="84"/>
        <v>124.45038472460419</v>
      </c>
      <c r="EE32" s="5">
        <f t="shared" si="85"/>
        <v>53.870030306472835</v>
      </c>
      <c r="EF32" s="5">
        <f t="shared" si="86"/>
        <v>54.748502938341822</v>
      </c>
      <c r="EG32" s="5">
        <f t="shared" si="87"/>
        <v>89.641036181862816</v>
      </c>
      <c r="EH32" s="5">
        <f t="shared" si="88"/>
        <v>138.87523073931919</v>
      </c>
      <c r="EI32" s="5">
        <f t="shared" si="89"/>
        <v>173.27924087189714</v>
      </c>
      <c r="EJ32" s="5">
        <f t="shared" si="90"/>
        <v>125.50833809365737</v>
      </c>
      <c r="EK32" s="5">
        <f t="shared" si="91"/>
        <v>123.91754380849638</v>
      </c>
      <c r="EL32" s="5" t="str">
        <f t="shared" si="92"/>
        <v xml:space="preserve"> </v>
      </c>
      <c r="EM32" s="5" t="str">
        <f t="shared" si="93"/>
        <v xml:space="preserve"> </v>
      </c>
      <c r="EN32" s="5" t="str">
        <f t="shared" si="94"/>
        <v xml:space="preserve"> </v>
      </c>
      <c r="EO32" s="5" t="str">
        <f t="shared" si="95"/>
        <v xml:space="preserve"> </v>
      </c>
      <c r="EP32" s="5" t="str">
        <f t="shared" si="96"/>
        <v xml:space="preserve"> </v>
      </c>
      <c r="EQ32" s="5" t="str">
        <f t="shared" si="97"/>
        <v xml:space="preserve"> </v>
      </c>
      <c r="ER32" s="5" t="str">
        <f t="shared" si="98"/>
        <v xml:space="preserve"> </v>
      </c>
      <c r="ES32" s="5" t="str">
        <f t="shared" si="99"/>
        <v xml:space="preserve"> </v>
      </c>
    </row>
    <row r="33" spans="1:149">
      <c r="A33" t="s">
        <v>246</v>
      </c>
      <c r="B33" s="17">
        <f t="shared" si="324"/>
        <v>1083333.3333333333</v>
      </c>
      <c r="C33" s="17">
        <v>1235</v>
      </c>
      <c r="D33" s="19">
        <v>1140</v>
      </c>
      <c r="E33" s="19">
        <v>29</v>
      </c>
      <c r="F33" s="19">
        <f t="shared" si="325"/>
        <v>358.15</v>
      </c>
      <c r="G33" s="19">
        <v>29</v>
      </c>
      <c r="H33" s="19">
        <f t="shared" si="297"/>
        <v>4258.620689655173</v>
      </c>
      <c r="I33" s="19">
        <v>496</v>
      </c>
      <c r="J33" s="39">
        <f t="shared" si="3"/>
        <v>11.646963562753035</v>
      </c>
      <c r="K33" s="17"/>
      <c r="L33" s="17"/>
      <c r="M33" s="17" t="str">
        <f t="shared" si="4"/>
        <v xml:space="preserve"> </v>
      </c>
      <c r="N33" s="17" t="str">
        <f t="shared" si="5"/>
        <v xml:space="preserve"> </v>
      </c>
      <c r="O33" s="17">
        <v>13</v>
      </c>
      <c r="P33" s="17">
        <v>69</v>
      </c>
      <c r="Q33" s="17">
        <f t="shared" si="298"/>
        <v>82</v>
      </c>
      <c r="R33" s="17">
        <f t="shared" si="299"/>
        <v>-56</v>
      </c>
      <c r="S33" s="17">
        <v>31</v>
      </c>
      <c r="T33" s="17">
        <v>45</v>
      </c>
      <c r="U33" s="17">
        <f t="shared" si="300"/>
        <v>76</v>
      </c>
      <c r="V33" s="17">
        <f t="shared" si="301"/>
        <v>-14</v>
      </c>
      <c r="W33" s="17"/>
      <c r="X33" s="17"/>
      <c r="Y33" s="17" t="str">
        <f t="shared" si="302"/>
        <v xml:space="preserve"> </v>
      </c>
      <c r="Z33" s="17" t="str">
        <f t="shared" si="303"/>
        <v xml:space="preserve"> </v>
      </c>
      <c r="AA33" s="17"/>
      <c r="AB33" s="17"/>
      <c r="AC33" s="17" t="str">
        <f t="shared" si="304"/>
        <v xml:space="preserve"> </v>
      </c>
      <c r="AD33" s="17" t="str">
        <f t="shared" si="305"/>
        <v xml:space="preserve"> </v>
      </c>
      <c r="AE33" s="17">
        <v>85</v>
      </c>
      <c r="AF33" s="17">
        <v>16</v>
      </c>
      <c r="AG33" s="17">
        <f t="shared" si="306"/>
        <v>101</v>
      </c>
      <c r="AH33" s="17">
        <f t="shared" si="307"/>
        <v>69</v>
      </c>
      <c r="AI33" s="17"/>
      <c r="AJ33" s="17"/>
      <c r="AK33" s="17" t="str">
        <f t="shared" si="308"/>
        <v xml:space="preserve"> </v>
      </c>
      <c r="AL33" s="17" t="str">
        <f t="shared" si="309"/>
        <v xml:space="preserve"> </v>
      </c>
      <c r="AM33" s="17">
        <v>36</v>
      </c>
      <c r="AN33" s="17">
        <v>18</v>
      </c>
      <c r="AO33" s="17">
        <f t="shared" si="310"/>
        <v>54</v>
      </c>
      <c r="AP33" s="17">
        <f t="shared" si="311"/>
        <v>18</v>
      </c>
      <c r="AQ33" s="17"/>
      <c r="AR33" s="17"/>
      <c r="AS33" s="17" t="str">
        <f t="shared" si="312"/>
        <v xml:space="preserve"> </v>
      </c>
      <c r="AT33" s="17" t="str">
        <f t="shared" si="313"/>
        <v xml:space="preserve"> </v>
      </c>
      <c r="AU33" s="17"/>
      <c r="AV33" s="17"/>
      <c r="AW33" s="17" t="str">
        <f t="shared" si="314"/>
        <v xml:space="preserve"> </v>
      </c>
      <c r="AX33" s="17" t="str">
        <f t="shared" si="315"/>
        <v xml:space="preserve"> </v>
      </c>
      <c r="AY33" s="17">
        <v>52</v>
      </c>
      <c r="AZ33" s="17">
        <v>3</v>
      </c>
      <c r="BA33" s="17">
        <f t="shared" si="316"/>
        <v>55</v>
      </c>
      <c r="BB33" s="22">
        <f t="shared" si="317"/>
        <v>49</v>
      </c>
      <c r="BC33" s="17">
        <v>79</v>
      </c>
      <c r="BD33" s="17">
        <v>26</v>
      </c>
      <c r="BE33" s="17">
        <v>55</v>
      </c>
      <c r="BF33" s="17">
        <v>17</v>
      </c>
      <c r="BG33" s="17">
        <v>13</v>
      </c>
      <c r="BH33" s="17">
        <v>16</v>
      </c>
      <c r="BI33" s="17">
        <v>21</v>
      </c>
      <c r="BJ33" s="17">
        <v>13</v>
      </c>
      <c r="BK33" s="17">
        <v>11</v>
      </c>
      <c r="BL33" s="17">
        <v>11</v>
      </c>
      <c r="BM33" s="17"/>
      <c r="BN33" s="17"/>
      <c r="BO33" s="17"/>
      <c r="BP33" s="17"/>
      <c r="BQ33" s="17"/>
      <c r="BR33" s="17"/>
      <c r="BS33" s="17"/>
      <c r="BT33" s="17"/>
      <c r="BU33" s="22">
        <f t="shared" si="326"/>
        <v>234</v>
      </c>
      <c r="BV33" s="25">
        <v>0.55687699999999996</v>
      </c>
      <c r="BW33" s="15">
        <f t="shared" si="318"/>
        <v>890.68142516210946</v>
      </c>
      <c r="BX33" s="15" t="str">
        <f t="shared" si="327"/>
        <v xml:space="preserve"> </v>
      </c>
      <c r="BY33" s="15" t="str">
        <f t="shared" si="328"/>
        <v xml:space="preserve"> </v>
      </c>
      <c r="BZ33" s="15" t="str">
        <f t="shared" si="329"/>
        <v xml:space="preserve"> </v>
      </c>
      <c r="CA33" s="15" t="str">
        <f t="shared" si="330"/>
        <v xml:space="preserve"> </v>
      </c>
      <c r="CB33" s="15" t="str">
        <f t="shared" si="331"/>
        <v xml:space="preserve"> </v>
      </c>
      <c r="CC33" s="15">
        <f t="shared" si="332"/>
        <v>23.344472836910128</v>
      </c>
      <c r="CD33" s="15">
        <f t="shared" si="333"/>
        <v>123.90527890359991</v>
      </c>
      <c r="CE33" s="15">
        <f t="shared" si="334"/>
        <v>147.24975174051002</v>
      </c>
      <c r="CF33" s="15">
        <f t="shared" si="335"/>
        <v>-100.56080606668978</v>
      </c>
      <c r="CG33" s="15">
        <f t="shared" si="336"/>
        <v>0.18840579710144928</v>
      </c>
      <c r="CH33" s="15">
        <f t="shared" si="337"/>
        <v>55.667589072631841</v>
      </c>
      <c r="CI33" s="15">
        <f t="shared" si="338"/>
        <v>80.80779058930429</v>
      </c>
      <c r="CJ33" s="15">
        <f t="shared" si="339"/>
        <v>136.47537966193613</v>
      </c>
      <c r="CK33" s="15">
        <f t="shared" si="340"/>
        <v>-25.140201516672448</v>
      </c>
      <c r="CL33" s="15">
        <f t="shared" si="341"/>
        <v>0.68888888888888888</v>
      </c>
      <c r="CM33" s="15" t="str">
        <f t="shared" si="342"/>
        <v xml:space="preserve"> </v>
      </c>
      <c r="CN33" s="15" t="str">
        <f t="shared" si="343"/>
        <v xml:space="preserve"> </v>
      </c>
      <c r="CO33" s="15" t="str">
        <f t="shared" si="344"/>
        <v xml:space="preserve"> </v>
      </c>
      <c r="CP33" s="15" t="str">
        <f t="shared" si="345"/>
        <v xml:space="preserve"> </v>
      </c>
      <c r="CQ33" s="15" t="str">
        <f t="shared" si="346"/>
        <v xml:space="preserve"> </v>
      </c>
      <c r="CR33" s="15" t="str">
        <f t="shared" si="347"/>
        <v xml:space="preserve"> </v>
      </c>
      <c r="CS33" s="15" t="str">
        <f t="shared" si="348"/>
        <v xml:space="preserve"> </v>
      </c>
      <c r="CT33" s="15" t="str">
        <f t="shared" si="349"/>
        <v xml:space="preserve"> </v>
      </c>
      <c r="CU33" s="15" t="str">
        <f t="shared" si="350"/>
        <v xml:space="preserve"> </v>
      </c>
      <c r="CV33" s="15" t="str">
        <f t="shared" si="351"/>
        <v xml:space="preserve"> </v>
      </c>
      <c r="CW33" s="15">
        <f t="shared" si="352"/>
        <v>152.63693777979699</v>
      </c>
      <c r="CX33" s="15">
        <f t="shared" si="353"/>
        <v>28.731658876197081</v>
      </c>
      <c r="CY33" s="15">
        <f t="shared" si="354"/>
        <v>181.36859665599408</v>
      </c>
      <c r="CZ33" s="15">
        <f t="shared" si="355"/>
        <v>123.90527890359991</v>
      </c>
      <c r="DA33" s="15">
        <f t="shared" si="356"/>
        <v>5.3125</v>
      </c>
      <c r="DB33" s="15" t="str">
        <f t="shared" si="357"/>
        <v xml:space="preserve"> </v>
      </c>
      <c r="DC33" s="15" t="str">
        <f t="shared" si="358"/>
        <v xml:space="preserve"> </v>
      </c>
      <c r="DD33" s="15" t="str">
        <f t="shared" si="359"/>
        <v xml:space="preserve"> </v>
      </c>
      <c r="DE33" s="15" t="str">
        <f t="shared" si="360"/>
        <v xml:space="preserve"> </v>
      </c>
      <c r="DF33" s="15" t="str">
        <f t="shared" si="361"/>
        <v xml:space="preserve"> </v>
      </c>
      <c r="DG33" s="15">
        <f t="shared" si="362"/>
        <v>64.646232471443426</v>
      </c>
      <c r="DH33" s="15">
        <f t="shared" si="363"/>
        <v>32.323116235721713</v>
      </c>
      <c r="DI33" s="15">
        <f t="shared" si="364"/>
        <v>96.969348707165139</v>
      </c>
      <c r="DJ33" s="15">
        <f t="shared" si="365"/>
        <v>32.323116235721713</v>
      </c>
      <c r="DK33" s="15">
        <f t="shared" si="366"/>
        <v>2</v>
      </c>
      <c r="DL33" s="15" t="str">
        <f t="shared" si="367"/>
        <v xml:space="preserve"> </v>
      </c>
      <c r="DM33" s="15" t="str">
        <f t="shared" si="368"/>
        <v xml:space="preserve"> </v>
      </c>
      <c r="DN33" s="15" t="str">
        <f t="shared" si="369"/>
        <v xml:space="preserve"> </v>
      </c>
      <c r="DO33" s="15" t="str">
        <f t="shared" si="370"/>
        <v xml:space="preserve"> </v>
      </c>
      <c r="DP33" s="15" t="str">
        <f t="shared" si="371"/>
        <v xml:space="preserve"> </v>
      </c>
      <c r="DQ33" s="15" t="str">
        <f t="shared" si="372"/>
        <v xml:space="preserve"> </v>
      </c>
      <c r="DR33" s="15" t="str">
        <f t="shared" si="373"/>
        <v xml:space="preserve"> </v>
      </c>
      <c r="DS33" s="15" t="str">
        <f t="shared" si="374"/>
        <v xml:space="preserve"> </v>
      </c>
      <c r="DT33" s="15" t="str">
        <f t="shared" si="375"/>
        <v xml:space="preserve"> </v>
      </c>
      <c r="DU33" s="15" t="str">
        <f t="shared" si="376"/>
        <v xml:space="preserve"> </v>
      </c>
      <c r="DV33" s="15">
        <f t="shared" si="377"/>
        <v>93.377891347640514</v>
      </c>
      <c r="DW33" s="15">
        <f t="shared" si="378"/>
        <v>5.3871860392869522</v>
      </c>
      <c r="DX33" s="15">
        <f t="shared" si="379"/>
        <v>98.765077386927459</v>
      </c>
      <c r="DY33" s="15">
        <f t="shared" si="380"/>
        <v>87.990705308353569</v>
      </c>
      <c r="DZ33" s="15">
        <f t="shared" si="381"/>
        <v>17.333333333333336</v>
      </c>
      <c r="EA33" s="27">
        <f>BW33-CE33-CJ33-CY33-DI33-DX33</f>
        <v>229.85327100957667</v>
      </c>
      <c r="EB33" s="5">
        <f t="shared" si="82"/>
        <v>3.9270577360005117</v>
      </c>
      <c r="EC33" s="5">
        <f t="shared" si="83"/>
        <v>5.8626189942541824</v>
      </c>
      <c r="ED33" s="5">
        <f t="shared" si="84"/>
        <v>13.394855498734307</v>
      </c>
      <c r="EE33" s="5">
        <f t="shared" si="85"/>
        <v>6.229867450408423</v>
      </c>
      <c r="EF33" s="5">
        <f t="shared" si="86"/>
        <v>6.7144390396079592</v>
      </c>
      <c r="EG33" s="5">
        <f t="shared" si="87"/>
        <v>9.1353922223554473</v>
      </c>
      <c r="EH33" s="5">
        <f t="shared" si="88"/>
        <v>15.764215381220016</v>
      </c>
      <c r="EI33" s="5">
        <f t="shared" si="89"/>
        <v>17.878016915354468</v>
      </c>
      <c r="EJ33" s="5">
        <f t="shared" si="90"/>
        <v>12.902726346076927</v>
      </c>
      <c r="EK33" s="5">
        <f t="shared" si="91"/>
        <v>13.363656685230001</v>
      </c>
      <c r="EL33" s="5" t="str">
        <f t="shared" si="92"/>
        <v xml:space="preserve"> </v>
      </c>
      <c r="EM33" s="5" t="str">
        <f t="shared" si="93"/>
        <v xml:space="preserve"> </v>
      </c>
      <c r="EN33" s="5" t="str">
        <f t="shared" si="94"/>
        <v xml:space="preserve"> </v>
      </c>
      <c r="EO33" s="5" t="str">
        <f t="shared" si="95"/>
        <v xml:space="preserve"> </v>
      </c>
      <c r="EP33" s="5" t="str">
        <f t="shared" si="96"/>
        <v xml:space="preserve"> </v>
      </c>
      <c r="EQ33" s="5" t="str">
        <f t="shared" si="97"/>
        <v xml:space="preserve"> </v>
      </c>
      <c r="ER33" s="5" t="str">
        <f t="shared" si="98"/>
        <v xml:space="preserve"> </v>
      </c>
      <c r="ES33" s="5" t="str">
        <f t="shared" si="99"/>
        <v xml:space="preserve"> </v>
      </c>
    </row>
    <row r="34" spans="1:149">
      <c r="A34" t="s">
        <v>247</v>
      </c>
      <c r="B34" s="17">
        <f t="shared" si="324"/>
        <v>2976060.1915184679</v>
      </c>
      <c r="C34" s="17">
        <v>4351</v>
      </c>
      <c r="D34" s="19">
        <v>1462</v>
      </c>
      <c r="E34" s="19">
        <v>24</v>
      </c>
      <c r="F34" s="19">
        <f t="shared" si="325"/>
        <v>2001.46</v>
      </c>
      <c r="G34" s="19">
        <v>46</v>
      </c>
      <c r="H34" s="19">
        <f t="shared" si="297"/>
        <v>18129.166666666668</v>
      </c>
      <c r="I34" s="19">
        <v>1716</v>
      </c>
      <c r="J34" s="39">
        <f t="shared" si="3"/>
        <v>9.465410250517122</v>
      </c>
      <c r="K34" s="17"/>
      <c r="L34" s="17"/>
      <c r="M34" s="17" t="str">
        <f t="shared" si="4"/>
        <v xml:space="preserve"> </v>
      </c>
      <c r="N34" s="17" t="str">
        <f t="shared" si="5"/>
        <v xml:space="preserve"> </v>
      </c>
      <c r="O34" s="17">
        <v>66</v>
      </c>
      <c r="P34" s="17">
        <v>408</v>
      </c>
      <c r="Q34" s="17">
        <f t="shared" si="298"/>
        <v>474</v>
      </c>
      <c r="R34" s="17">
        <f t="shared" si="299"/>
        <v>-342</v>
      </c>
      <c r="S34" s="17">
        <v>103</v>
      </c>
      <c r="T34" s="17">
        <v>233</v>
      </c>
      <c r="U34" s="17">
        <f t="shared" si="300"/>
        <v>336</v>
      </c>
      <c r="V34" s="17">
        <f t="shared" si="301"/>
        <v>-130</v>
      </c>
      <c r="W34" s="17">
        <v>35</v>
      </c>
      <c r="X34" s="17">
        <v>97</v>
      </c>
      <c r="Y34" s="17">
        <f t="shared" si="302"/>
        <v>132</v>
      </c>
      <c r="Z34" s="17">
        <f t="shared" si="303"/>
        <v>-62</v>
      </c>
      <c r="AA34" s="17">
        <v>14</v>
      </c>
      <c r="AB34" s="17">
        <v>199</v>
      </c>
      <c r="AC34" s="17">
        <f t="shared" si="304"/>
        <v>213</v>
      </c>
      <c r="AD34" s="17">
        <f t="shared" si="305"/>
        <v>-185</v>
      </c>
      <c r="AE34" s="17">
        <v>122</v>
      </c>
      <c r="AF34" s="17">
        <v>44</v>
      </c>
      <c r="AG34" s="17">
        <f t="shared" si="306"/>
        <v>166</v>
      </c>
      <c r="AH34" s="17">
        <f t="shared" si="307"/>
        <v>78</v>
      </c>
      <c r="AI34" s="17"/>
      <c r="AJ34" s="17"/>
      <c r="AK34" s="17" t="str">
        <f t="shared" si="308"/>
        <v xml:space="preserve"> </v>
      </c>
      <c r="AL34" s="17" t="str">
        <f t="shared" si="309"/>
        <v xml:space="preserve"> </v>
      </c>
      <c r="AM34" s="17"/>
      <c r="AN34" s="17"/>
      <c r="AO34" s="17" t="str">
        <f t="shared" si="310"/>
        <v xml:space="preserve"> </v>
      </c>
      <c r="AP34" s="17" t="str">
        <f t="shared" si="311"/>
        <v xml:space="preserve"> </v>
      </c>
      <c r="AQ34" s="17"/>
      <c r="AR34" s="17"/>
      <c r="AS34" s="17" t="str">
        <f t="shared" si="312"/>
        <v xml:space="preserve"> </v>
      </c>
      <c r="AT34" s="17" t="str">
        <f t="shared" si="313"/>
        <v xml:space="preserve"> </v>
      </c>
      <c r="AU34" s="17"/>
      <c r="AV34" s="17"/>
      <c r="AW34" s="17" t="str">
        <f t="shared" si="314"/>
        <v xml:space="preserve"> </v>
      </c>
      <c r="AX34" s="17" t="str">
        <f t="shared" si="315"/>
        <v xml:space="preserve"> </v>
      </c>
      <c r="AY34" s="17"/>
      <c r="AZ34" s="17"/>
      <c r="BA34" s="17" t="str">
        <f t="shared" si="316"/>
        <v xml:space="preserve"> </v>
      </c>
      <c r="BB34" s="22" t="str">
        <f t="shared" si="317"/>
        <v xml:space="preserve"> </v>
      </c>
      <c r="BC34" s="17">
        <v>264</v>
      </c>
      <c r="BD34" s="17">
        <v>105</v>
      </c>
      <c r="BE34" s="17">
        <v>204</v>
      </c>
      <c r="BF34" s="17">
        <v>63</v>
      </c>
      <c r="BG34" s="17">
        <v>44</v>
      </c>
      <c r="BH34" s="17">
        <v>72</v>
      </c>
      <c r="BI34" s="17">
        <v>87</v>
      </c>
      <c r="BJ34" s="17">
        <v>53</v>
      </c>
      <c r="BK34" s="17">
        <v>45</v>
      </c>
      <c r="BL34" s="17">
        <v>42</v>
      </c>
      <c r="BM34" s="17"/>
      <c r="BN34" s="17"/>
      <c r="BO34" s="17"/>
      <c r="BP34" s="17"/>
      <c r="BQ34" s="17"/>
      <c r="BR34" s="17"/>
      <c r="BS34" s="17"/>
      <c r="BT34" s="17"/>
      <c r="BU34" s="22">
        <f t="shared" si="326"/>
        <v>737</v>
      </c>
      <c r="BV34" s="25">
        <v>2.7104889999999999</v>
      </c>
      <c r="BW34" s="15">
        <f t="shared" si="318"/>
        <v>633.09609446856268</v>
      </c>
      <c r="BX34" s="15" t="str">
        <f t="shared" si="327"/>
        <v xml:space="preserve"> </v>
      </c>
      <c r="BY34" s="15" t="str">
        <f t="shared" si="328"/>
        <v xml:space="preserve"> </v>
      </c>
      <c r="BZ34" s="15" t="str">
        <f t="shared" si="329"/>
        <v xml:space="preserve"> </v>
      </c>
      <c r="CA34" s="15" t="str">
        <f t="shared" si="330"/>
        <v xml:space="preserve"> </v>
      </c>
      <c r="CB34" s="15" t="str">
        <f t="shared" si="331"/>
        <v xml:space="preserve"> </v>
      </c>
      <c r="CC34" s="15">
        <f t="shared" si="332"/>
        <v>24.349849787252413</v>
      </c>
      <c r="CD34" s="15">
        <f t="shared" si="333"/>
        <v>150.52634413937855</v>
      </c>
      <c r="CE34" s="15">
        <f t="shared" si="334"/>
        <v>174.87619392663098</v>
      </c>
      <c r="CF34" s="15">
        <f t="shared" si="335"/>
        <v>-126.17649435212614</v>
      </c>
      <c r="CG34" s="15">
        <f t="shared" si="336"/>
        <v>0.16176470588235295</v>
      </c>
      <c r="CH34" s="15">
        <f t="shared" si="337"/>
        <v>38.00052315283331</v>
      </c>
      <c r="CI34" s="15">
        <f t="shared" si="338"/>
        <v>85.962348491360785</v>
      </c>
      <c r="CJ34" s="15">
        <f t="shared" si="339"/>
        <v>123.9628716441941</v>
      </c>
      <c r="CK34" s="15">
        <f t="shared" si="340"/>
        <v>-47.961825338527476</v>
      </c>
      <c r="CL34" s="15">
        <f t="shared" si="341"/>
        <v>0.44206008583690987</v>
      </c>
      <c r="CM34" s="15">
        <f t="shared" si="342"/>
        <v>12.912799129603552</v>
      </c>
      <c r="CN34" s="15">
        <f t="shared" si="343"/>
        <v>35.786900444901271</v>
      </c>
      <c r="CO34" s="15">
        <f t="shared" si="344"/>
        <v>48.69969957450482</v>
      </c>
      <c r="CP34" s="15">
        <f t="shared" si="345"/>
        <v>-22.874101315297718</v>
      </c>
      <c r="CQ34" s="15">
        <f t="shared" si="346"/>
        <v>0.36082474226804129</v>
      </c>
      <c r="CR34" s="15">
        <f t="shared" si="347"/>
        <v>5.1651196518414206</v>
      </c>
      <c r="CS34" s="15">
        <f t="shared" si="348"/>
        <v>73.418486479745908</v>
      </c>
      <c r="CT34" s="15">
        <f t="shared" si="349"/>
        <v>78.583606131587331</v>
      </c>
      <c r="CU34" s="15">
        <f t="shared" si="350"/>
        <v>-68.253366827904486</v>
      </c>
      <c r="CV34" s="15">
        <f t="shared" si="351"/>
        <v>7.0351758793969849E-2</v>
      </c>
      <c r="CW34" s="15">
        <f t="shared" si="352"/>
        <v>45.010328394618092</v>
      </c>
      <c r="CX34" s="15">
        <f t="shared" si="353"/>
        <v>16.233233191501608</v>
      </c>
      <c r="CY34" s="15">
        <f t="shared" si="354"/>
        <v>61.243561586119696</v>
      </c>
      <c r="CZ34" s="15">
        <f t="shared" si="355"/>
        <v>28.777095203116485</v>
      </c>
      <c r="DA34" s="15">
        <f t="shared" si="356"/>
        <v>2.7727272727272725</v>
      </c>
      <c r="DB34" s="15" t="str">
        <f t="shared" si="357"/>
        <v xml:space="preserve"> </v>
      </c>
      <c r="DC34" s="15" t="str">
        <f t="shared" si="358"/>
        <v xml:space="preserve"> </v>
      </c>
      <c r="DD34" s="15" t="str">
        <f t="shared" si="359"/>
        <v xml:space="preserve"> </v>
      </c>
      <c r="DE34" s="15" t="str">
        <f t="shared" si="360"/>
        <v xml:space="preserve"> </v>
      </c>
      <c r="DF34" s="15" t="str">
        <f t="shared" si="361"/>
        <v xml:space="preserve"> </v>
      </c>
      <c r="DG34" s="15" t="str">
        <f t="shared" si="362"/>
        <v xml:space="preserve"> </v>
      </c>
      <c r="DH34" s="15" t="str">
        <f t="shared" si="363"/>
        <v xml:space="preserve"> </v>
      </c>
      <c r="DI34" s="15" t="str">
        <f t="shared" si="364"/>
        <v xml:space="preserve"> </v>
      </c>
      <c r="DJ34" s="15" t="str">
        <f t="shared" si="365"/>
        <v xml:space="preserve"> </v>
      </c>
      <c r="DK34" s="15" t="str">
        <f t="shared" si="366"/>
        <v xml:space="preserve"> </v>
      </c>
      <c r="DL34" s="15" t="str">
        <f t="shared" si="367"/>
        <v xml:space="preserve"> </v>
      </c>
      <c r="DM34" s="15" t="str">
        <f t="shared" si="368"/>
        <v xml:space="preserve"> </v>
      </c>
      <c r="DN34" s="15" t="str">
        <f t="shared" si="369"/>
        <v xml:space="preserve"> </v>
      </c>
      <c r="DO34" s="15" t="str">
        <f t="shared" si="370"/>
        <v xml:space="preserve"> </v>
      </c>
      <c r="DP34" s="15" t="str">
        <f t="shared" si="371"/>
        <v xml:space="preserve"> </v>
      </c>
      <c r="DQ34" s="15" t="str">
        <f t="shared" si="372"/>
        <v xml:space="preserve"> </v>
      </c>
      <c r="DR34" s="15" t="str">
        <f t="shared" si="373"/>
        <v xml:space="preserve"> </v>
      </c>
      <c r="DS34" s="15" t="str">
        <f t="shared" si="374"/>
        <v xml:space="preserve"> </v>
      </c>
      <c r="DT34" s="15" t="str">
        <f t="shared" si="375"/>
        <v xml:space="preserve"> </v>
      </c>
      <c r="DU34" s="15" t="str">
        <f t="shared" si="376"/>
        <v xml:space="preserve"> </v>
      </c>
      <c r="DV34" s="15" t="str">
        <f t="shared" si="377"/>
        <v xml:space="preserve"> </v>
      </c>
      <c r="DW34" s="15" t="str">
        <f t="shared" si="378"/>
        <v xml:space="preserve"> </v>
      </c>
      <c r="DX34" s="15" t="str">
        <f t="shared" si="379"/>
        <v xml:space="preserve"> </v>
      </c>
      <c r="DY34" s="15" t="str">
        <f t="shared" si="380"/>
        <v xml:space="preserve"> </v>
      </c>
      <c r="DZ34" s="15" t="str">
        <f t="shared" si="381"/>
        <v xml:space="preserve"> </v>
      </c>
      <c r="EA34" s="27">
        <f>BW34-CE34-CJ34-CO34-CT34-CY34</f>
        <v>145.73016160552578</v>
      </c>
      <c r="EB34" s="5">
        <f t="shared" si="82"/>
        <v>13.123332181065001</v>
      </c>
      <c r="EC34" s="5">
        <f t="shared" si="83"/>
        <v>23.675961322949583</v>
      </c>
      <c r="ED34" s="5">
        <f t="shared" si="84"/>
        <v>49.682736758941793</v>
      </c>
      <c r="EE34" s="5">
        <f t="shared" si="85"/>
        <v>23.087155845631212</v>
      </c>
      <c r="EF34" s="5">
        <f t="shared" si="86"/>
        <v>22.725793672519249</v>
      </c>
      <c r="EG34" s="5">
        <f t="shared" si="87"/>
        <v>41.109265000599507</v>
      </c>
      <c r="EH34" s="5">
        <f t="shared" si="88"/>
        <v>65.308892293625775</v>
      </c>
      <c r="EI34" s="5">
        <f t="shared" si="89"/>
        <v>72.887299731829756</v>
      </c>
      <c r="EJ34" s="5">
        <f t="shared" si="90"/>
        <v>52.783880506678337</v>
      </c>
      <c r="EK34" s="5">
        <f t="shared" si="91"/>
        <v>51.024870979969094</v>
      </c>
      <c r="EL34" s="5" t="str">
        <f t="shared" si="92"/>
        <v xml:space="preserve"> </v>
      </c>
      <c r="EM34" s="5" t="str">
        <f t="shared" si="93"/>
        <v xml:space="preserve"> </v>
      </c>
      <c r="EN34" s="5" t="str">
        <f t="shared" si="94"/>
        <v xml:space="preserve"> </v>
      </c>
      <c r="EO34" s="5" t="str">
        <f t="shared" si="95"/>
        <v xml:space="preserve"> </v>
      </c>
      <c r="EP34" s="5" t="str">
        <f t="shared" si="96"/>
        <v xml:space="preserve"> </v>
      </c>
      <c r="EQ34" s="5" t="str">
        <f t="shared" si="97"/>
        <v xml:space="preserve"> </v>
      </c>
      <c r="ER34" s="5" t="str">
        <f t="shared" si="98"/>
        <v xml:space="preserve"> </v>
      </c>
      <c r="ES34" s="5" t="str">
        <f t="shared" si="99"/>
        <v xml:space="preserve"> </v>
      </c>
    </row>
    <row r="35" spans="1:149">
      <c r="A35" t="s">
        <v>100</v>
      </c>
      <c r="B35" s="17">
        <f t="shared" si="324"/>
        <v>8731748.7266553473</v>
      </c>
      <c r="C35" s="17">
        <v>5143</v>
      </c>
      <c r="D35" s="19">
        <v>589</v>
      </c>
      <c r="E35" s="19">
        <v>30</v>
      </c>
      <c r="F35" s="19">
        <f t="shared" si="325"/>
        <v>411.44</v>
      </c>
      <c r="G35" s="19">
        <v>8</v>
      </c>
      <c r="H35" s="19">
        <f t="shared" si="297"/>
        <v>17143.333333333336</v>
      </c>
      <c r="I35" s="19">
        <v>2362</v>
      </c>
      <c r="J35" s="39">
        <f t="shared" si="3"/>
        <v>13.777950612482984</v>
      </c>
      <c r="K35" s="17">
        <v>522</v>
      </c>
      <c r="L35" s="17">
        <v>792</v>
      </c>
      <c r="M35" s="17">
        <f t="shared" si="4"/>
        <v>1314</v>
      </c>
      <c r="N35" s="17">
        <f t="shared" si="5"/>
        <v>-270</v>
      </c>
      <c r="O35" s="17">
        <v>6</v>
      </c>
      <c r="P35" s="17">
        <v>120</v>
      </c>
      <c r="Q35" s="17">
        <f t="shared" si="298"/>
        <v>126</v>
      </c>
      <c r="R35" s="17">
        <f t="shared" si="299"/>
        <v>-114</v>
      </c>
      <c r="S35" s="17">
        <v>27</v>
      </c>
      <c r="T35" s="17">
        <v>66</v>
      </c>
      <c r="U35" s="17">
        <f t="shared" si="300"/>
        <v>93</v>
      </c>
      <c r="V35" s="17">
        <f t="shared" si="301"/>
        <v>-39</v>
      </c>
      <c r="W35" s="17"/>
      <c r="X35" s="17"/>
      <c r="Y35" s="17" t="str">
        <f t="shared" si="302"/>
        <v xml:space="preserve"> </v>
      </c>
      <c r="Z35" s="17" t="str">
        <f t="shared" si="303"/>
        <v xml:space="preserve"> </v>
      </c>
      <c r="AA35" s="17">
        <v>1</v>
      </c>
      <c r="AB35" s="17">
        <v>62</v>
      </c>
      <c r="AC35" s="17">
        <f t="shared" si="304"/>
        <v>63</v>
      </c>
      <c r="AD35" s="17">
        <f t="shared" si="305"/>
        <v>-61</v>
      </c>
      <c r="AE35" s="17">
        <v>577</v>
      </c>
      <c r="AF35" s="17">
        <v>48</v>
      </c>
      <c r="AG35" s="17">
        <f t="shared" si="306"/>
        <v>625</v>
      </c>
      <c r="AH35" s="17">
        <f t="shared" si="307"/>
        <v>529</v>
      </c>
      <c r="AI35" s="17"/>
      <c r="AJ35" s="17"/>
      <c r="AK35" s="17" t="str">
        <f t="shared" si="308"/>
        <v xml:space="preserve"> </v>
      </c>
      <c r="AL35" s="17" t="str">
        <f t="shared" si="309"/>
        <v xml:space="preserve"> </v>
      </c>
      <c r="AM35" s="17"/>
      <c r="AN35" s="17"/>
      <c r="AO35" s="17" t="str">
        <f t="shared" si="310"/>
        <v xml:space="preserve"> </v>
      </c>
      <c r="AP35" s="17" t="str">
        <f t="shared" si="311"/>
        <v xml:space="preserve"> </v>
      </c>
      <c r="AQ35" s="17"/>
      <c r="AR35" s="17"/>
      <c r="AS35" s="17" t="str">
        <f t="shared" si="312"/>
        <v xml:space="preserve"> </v>
      </c>
      <c r="AT35" s="17" t="str">
        <f t="shared" si="313"/>
        <v xml:space="preserve"> </v>
      </c>
      <c r="AU35" s="17"/>
      <c r="AV35" s="17"/>
      <c r="AW35" s="17" t="str">
        <f t="shared" si="314"/>
        <v xml:space="preserve"> </v>
      </c>
      <c r="AX35" s="17" t="str">
        <f t="shared" si="315"/>
        <v xml:space="preserve"> </v>
      </c>
      <c r="AY35" s="17"/>
      <c r="AZ35" s="17"/>
      <c r="BA35" s="17" t="str">
        <f t="shared" si="316"/>
        <v xml:space="preserve"> </v>
      </c>
      <c r="BB35" s="22" t="str">
        <f t="shared" si="317"/>
        <v xml:space="preserve"> </v>
      </c>
      <c r="BC35" s="17">
        <v>300</v>
      </c>
      <c r="BD35" s="17">
        <v>83</v>
      </c>
      <c r="BE35" s="17">
        <v>174</v>
      </c>
      <c r="BF35" s="17">
        <v>48</v>
      </c>
      <c r="BG35" s="17">
        <v>41</v>
      </c>
      <c r="BH35" s="17">
        <v>38</v>
      </c>
      <c r="BI35" s="17">
        <v>51</v>
      </c>
      <c r="BJ35" s="17">
        <v>60</v>
      </c>
      <c r="BK35" s="17"/>
      <c r="BL35" s="17"/>
      <c r="BM35" s="17"/>
      <c r="BN35" s="17"/>
      <c r="BO35" s="17">
        <v>29</v>
      </c>
      <c r="BP35" s="17"/>
      <c r="BQ35" s="17">
        <v>31</v>
      </c>
      <c r="BR35" s="17"/>
      <c r="BS35" s="17"/>
      <c r="BT35" s="17"/>
      <c r="BU35" s="22">
        <f t="shared" si="326"/>
        <v>1507</v>
      </c>
      <c r="BV35" s="25">
        <v>0.80248399999999998</v>
      </c>
      <c r="BW35" s="15">
        <f t="shared" si="318"/>
        <v>2943.3608645156787</v>
      </c>
      <c r="BX35" s="15">
        <f t="shared" si="327"/>
        <v>650.48025879643706</v>
      </c>
      <c r="BY35" s="15">
        <f t="shared" si="328"/>
        <v>986.93556507045628</v>
      </c>
      <c r="BZ35" s="15">
        <f t="shared" si="329"/>
        <v>1637.4158238668933</v>
      </c>
      <c r="CA35" s="15">
        <f t="shared" si="330"/>
        <v>-336.45530627401922</v>
      </c>
      <c r="CB35" s="15">
        <f t="shared" si="331"/>
        <v>0.65909090909090906</v>
      </c>
      <c r="CC35" s="15">
        <f t="shared" si="332"/>
        <v>7.4767845838670928</v>
      </c>
      <c r="CD35" s="15">
        <f t="shared" si="333"/>
        <v>149.53569167734184</v>
      </c>
      <c r="CE35" s="15">
        <f t="shared" si="334"/>
        <v>157.01247626120895</v>
      </c>
      <c r="CF35" s="15">
        <f t="shared" si="335"/>
        <v>-142.05890709347474</v>
      </c>
      <c r="CG35" s="15">
        <f t="shared" si="336"/>
        <v>0.05</v>
      </c>
      <c r="CH35" s="15">
        <f t="shared" si="337"/>
        <v>33.645530627401918</v>
      </c>
      <c r="CI35" s="15">
        <f t="shared" si="338"/>
        <v>82.244630422538023</v>
      </c>
      <c r="CJ35" s="15">
        <f t="shared" si="339"/>
        <v>115.89016104993993</v>
      </c>
      <c r="CK35" s="15">
        <f t="shared" si="340"/>
        <v>-48.599099795136105</v>
      </c>
      <c r="CL35" s="15">
        <f t="shared" si="341"/>
        <v>0.40909090909090906</v>
      </c>
      <c r="CM35" s="15" t="str">
        <f t="shared" si="342"/>
        <v xml:space="preserve"> </v>
      </c>
      <c r="CN35" s="15" t="str">
        <f t="shared" si="343"/>
        <v xml:space="preserve"> </v>
      </c>
      <c r="CO35" s="15" t="str">
        <f t="shared" si="344"/>
        <v xml:space="preserve"> </v>
      </c>
      <c r="CP35" s="15" t="str">
        <f t="shared" si="345"/>
        <v xml:space="preserve"> </v>
      </c>
      <c r="CQ35" s="15" t="str">
        <f t="shared" si="346"/>
        <v xml:space="preserve"> </v>
      </c>
      <c r="CR35" s="15">
        <f t="shared" si="347"/>
        <v>1.2461307639778487</v>
      </c>
      <c r="CS35" s="15">
        <f t="shared" si="348"/>
        <v>77.260107366626627</v>
      </c>
      <c r="CT35" s="15">
        <f t="shared" si="349"/>
        <v>78.506238130604473</v>
      </c>
      <c r="CU35" s="15">
        <f t="shared" si="350"/>
        <v>-76.013976602648782</v>
      </c>
      <c r="CV35" s="15">
        <f t="shared" si="351"/>
        <v>1.6129032258064516E-2</v>
      </c>
      <c r="CW35" s="15">
        <f t="shared" si="352"/>
        <v>719.01745081521881</v>
      </c>
      <c r="CX35" s="15">
        <f t="shared" si="353"/>
        <v>59.814276670936742</v>
      </c>
      <c r="CY35" s="15">
        <f t="shared" si="354"/>
        <v>778.8317274861555</v>
      </c>
      <c r="CZ35" s="15">
        <f t="shared" si="355"/>
        <v>659.20317414428212</v>
      </c>
      <c r="DA35" s="15">
        <f t="shared" si="356"/>
        <v>12.020833333333334</v>
      </c>
      <c r="DB35" s="15" t="str">
        <f t="shared" si="357"/>
        <v xml:space="preserve"> </v>
      </c>
      <c r="DC35" s="15" t="str">
        <f t="shared" si="358"/>
        <v xml:space="preserve"> </v>
      </c>
      <c r="DD35" s="15" t="str">
        <f t="shared" si="359"/>
        <v xml:space="preserve"> </v>
      </c>
      <c r="DE35" s="15" t="str">
        <f t="shared" si="360"/>
        <v xml:space="preserve"> </v>
      </c>
      <c r="DF35" s="15" t="str">
        <f t="shared" si="361"/>
        <v xml:space="preserve"> </v>
      </c>
      <c r="DG35" s="15" t="str">
        <f t="shared" si="362"/>
        <v xml:space="preserve"> </v>
      </c>
      <c r="DH35" s="15" t="str">
        <f t="shared" si="363"/>
        <v xml:space="preserve"> </v>
      </c>
      <c r="DI35" s="15" t="str">
        <f t="shared" si="364"/>
        <v xml:space="preserve"> </v>
      </c>
      <c r="DJ35" s="15" t="str">
        <f t="shared" si="365"/>
        <v xml:space="preserve"> </v>
      </c>
      <c r="DK35" s="15" t="str">
        <f t="shared" si="366"/>
        <v xml:space="preserve"> </v>
      </c>
      <c r="DL35" s="15" t="str">
        <f t="shared" si="367"/>
        <v xml:space="preserve"> </v>
      </c>
      <c r="DM35" s="15" t="str">
        <f t="shared" si="368"/>
        <v xml:space="preserve"> </v>
      </c>
      <c r="DN35" s="15" t="str">
        <f t="shared" si="369"/>
        <v xml:space="preserve"> </v>
      </c>
      <c r="DO35" s="15" t="str">
        <f t="shared" si="370"/>
        <v xml:space="preserve"> </v>
      </c>
      <c r="DP35" s="15" t="str">
        <f t="shared" si="371"/>
        <v xml:space="preserve"> </v>
      </c>
      <c r="DQ35" s="15" t="str">
        <f t="shared" si="372"/>
        <v xml:space="preserve"> </v>
      </c>
      <c r="DR35" s="15" t="str">
        <f t="shared" si="373"/>
        <v xml:space="preserve"> </v>
      </c>
      <c r="DS35" s="15" t="str">
        <f t="shared" si="374"/>
        <v xml:space="preserve"> </v>
      </c>
      <c r="DT35" s="15" t="str">
        <f t="shared" si="375"/>
        <v xml:space="preserve"> </v>
      </c>
      <c r="DU35" s="15" t="str">
        <f t="shared" si="376"/>
        <v xml:space="preserve"> </v>
      </c>
      <c r="DV35" s="15" t="str">
        <f t="shared" si="377"/>
        <v xml:space="preserve"> </v>
      </c>
      <c r="DW35" s="15" t="str">
        <f t="shared" si="378"/>
        <v xml:space="preserve"> </v>
      </c>
      <c r="DX35" s="15" t="str">
        <f t="shared" si="379"/>
        <v xml:space="preserve"> </v>
      </c>
      <c r="DY35" s="15" t="str">
        <f t="shared" si="380"/>
        <v xml:space="preserve"> </v>
      </c>
      <c r="DZ35" s="15" t="str">
        <f t="shared" si="381"/>
        <v xml:space="preserve"> </v>
      </c>
      <c r="EA35" s="27">
        <f>BW35-BZ35-CE35-CJ35-CT35-CY35</f>
        <v>175.7044377208764</v>
      </c>
      <c r="EB35" s="5">
        <f t="shared" si="82"/>
        <v>14.912877478482956</v>
      </c>
      <c r="EC35" s="5">
        <f t="shared" si="83"/>
        <v>18.71528371242681</v>
      </c>
      <c r="ED35" s="5">
        <f t="shared" si="84"/>
        <v>42.376451941450355</v>
      </c>
      <c r="EE35" s="5">
        <f t="shared" si="85"/>
        <v>17.590213977623783</v>
      </c>
      <c r="EF35" s="5">
        <f t="shared" si="86"/>
        <v>21.176307740302025</v>
      </c>
      <c r="EG35" s="5">
        <f t="shared" si="87"/>
        <v>21.696556528094185</v>
      </c>
      <c r="EH35" s="5">
        <f t="shared" si="88"/>
        <v>38.284523068677181</v>
      </c>
      <c r="EI35" s="5">
        <f t="shared" si="89"/>
        <v>82.513924224712923</v>
      </c>
      <c r="EJ35" s="5" t="str">
        <f t="shared" si="90"/>
        <v xml:space="preserve"> </v>
      </c>
      <c r="EK35" s="5" t="str">
        <f t="shared" si="91"/>
        <v xml:space="preserve"> </v>
      </c>
      <c r="EL35" s="5" t="str">
        <f t="shared" si="92"/>
        <v xml:space="preserve"> </v>
      </c>
      <c r="EM35" s="5" t="str">
        <f t="shared" si="93"/>
        <v xml:space="preserve"> </v>
      </c>
      <c r="EN35" s="5">
        <f t="shared" si="94"/>
        <v>18.017973238960575</v>
      </c>
      <c r="EO35" s="5" t="str">
        <f t="shared" si="95"/>
        <v xml:space="preserve"> </v>
      </c>
      <c r="EP35" s="5">
        <f t="shared" si="96"/>
        <v>192.14439341254641</v>
      </c>
      <c r="EQ35" s="5" t="str">
        <f t="shared" si="97"/>
        <v xml:space="preserve"> </v>
      </c>
      <c r="ER35" s="5" t="str">
        <f t="shared" si="98"/>
        <v xml:space="preserve"> </v>
      </c>
      <c r="ES35" s="5" t="str">
        <f t="shared" si="99"/>
        <v xml:space="preserve"> </v>
      </c>
    </row>
    <row r="36" spans="1:149">
      <c r="A36" t="s">
        <v>248</v>
      </c>
      <c r="B36" s="17">
        <f t="shared" si="324"/>
        <v>1880741.3376309427</v>
      </c>
      <c r="C36" s="17">
        <v>2334</v>
      </c>
      <c r="D36" s="19">
        <v>1241</v>
      </c>
      <c r="E36" s="19">
        <v>31</v>
      </c>
      <c r="F36" s="19">
        <f t="shared" si="325"/>
        <v>1050.3</v>
      </c>
      <c r="G36" s="19">
        <v>45</v>
      </c>
      <c r="H36" s="19">
        <f t="shared" si="297"/>
        <v>7529.0322580645161</v>
      </c>
      <c r="I36" s="19">
        <v>985</v>
      </c>
      <c r="J36" s="39">
        <f t="shared" si="3"/>
        <v>13.082690659811483</v>
      </c>
      <c r="K36" s="17"/>
      <c r="L36" s="17"/>
      <c r="M36" s="17" t="str">
        <f t="shared" si="4"/>
        <v xml:space="preserve"> </v>
      </c>
      <c r="N36" s="17" t="str">
        <f t="shared" si="5"/>
        <v xml:space="preserve"> </v>
      </c>
      <c r="O36" s="17">
        <v>19</v>
      </c>
      <c r="P36" s="17">
        <v>154</v>
      </c>
      <c r="Q36" s="17">
        <f t="shared" si="298"/>
        <v>173</v>
      </c>
      <c r="R36" s="17">
        <f t="shared" si="299"/>
        <v>-135</v>
      </c>
      <c r="S36" s="17">
        <v>54</v>
      </c>
      <c r="T36" s="17">
        <v>93</v>
      </c>
      <c r="U36" s="17">
        <f t="shared" si="300"/>
        <v>147</v>
      </c>
      <c r="V36" s="17">
        <f t="shared" si="301"/>
        <v>-39</v>
      </c>
      <c r="W36" s="17">
        <v>17</v>
      </c>
      <c r="X36" s="17">
        <v>57</v>
      </c>
      <c r="Y36" s="17">
        <f t="shared" si="302"/>
        <v>74</v>
      </c>
      <c r="Z36" s="17">
        <f t="shared" si="303"/>
        <v>-40</v>
      </c>
      <c r="AA36" s="17">
        <v>50</v>
      </c>
      <c r="AB36" s="17">
        <v>200</v>
      </c>
      <c r="AC36" s="17">
        <f t="shared" si="304"/>
        <v>250</v>
      </c>
      <c r="AD36" s="17">
        <f t="shared" si="305"/>
        <v>-150</v>
      </c>
      <c r="AE36" s="17"/>
      <c r="AF36" s="17"/>
      <c r="AG36" s="17" t="str">
        <f t="shared" si="306"/>
        <v xml:space="preserve"> </v>
      </c>
      <c r="AH36" s="17" t="str">
        <f t="shared" si="307"/>
        <v xml:space="preserve"> </v>
      </c>
      <c r="AI36" s="17"/>
      <c r="AJ36" s="17"/>
      <c r="AK36" s="17" t="str">
        <f t="shared" si="308"/>
        <v xml:space="preserve"> </v>
      </c>
      <c r="AL36" s="17" t="str">
        <f t="shared" si="309"/>
        <v xml:space="preserve"> </v>
      </c>
      <c r="AM36" s="17"/>
      <c r="AN36" s="17"/>
      <c r="AO36" s="17" t="str">
        <f t="shared" si="310"/>
        <v xml:space="preserve"> </v>
      </c>
      <c r="AP36" s="17" t="str">
        <f t="shared" si="311"/>
        <v xml:space="preserve"> </v>
      </c>
      <c r="AQ36" s="17">
        <v>117</v>
      </c>
      <c r="AR36" s="17">
        <v>26</v>
      </c>
      <c r="AS36" s="17">
        <f t="shared" si="312"/>
        <v>143</v>
      </c>
      <c r="AT36" s="17">
        <f t="shared" si="313"/>
        <v>91</v>
      </c>
      <c r="AU36" s="17"/>
      <c r="AV36" s="17"/>
      <c r="AW36" s="17" t="str">
        <f t="shared" si="314"/>
        <v xml:space="preserve"> </v>
      </c>
      <c r="AX36" s="17" t="str">
        <f t="shared" si="315"/>
        <v xml:space="preserve"> </v>
      </c>
      <c r="AY36" s="17"/>
      <c r="AZ36" s="17"/>
      <c r="BA36" s="17" t="str">
        <f t="shared" si="316"/>
        <v xml:space="preserve"> </v>
      </c>
      <c r="BB36" s="22" t="str">
        <f t="shared" si="317"/>
        <v xml:space="preserve"> </v>
      </c>
      <c r="BC36" s="17">
        <v>145</v>
      </c>
      <c r="BD36" s="17">
        <v>55</v>
      </c>
      <c r="BE36" s="17">
        <v>112</v>
      </c>
      <c r="BF36" s="17">
        <v>47</v>
      </c>
      <c r="BG36" s="17">
        <v>30</v>
      </c>
      <c r="BH36" s="17">
        <v>31</v>
      </c>
      <c r="BI36" s="17">
        <v>42</v>
      </c>
      <c r="BJ36" s="17"/>
      <c r="BK36" s="17">
        <v>23</v>
      </c>
      <c r="BL36" s="17">
        <v>34</v>
      </c>
      <c r="BM36" s="17"/>
      <c r="BN36" s="17"/>
      <c r="BO36" s="17">
        <v>23</v>
      </c>
      <c r="BP36" s="17"/>
      <c r="BQ36" s="17"/>
      <c r="BR36" s="17"/>
      <c r="BS36" s="17"/>
      <c r="BT36" s="17"/>
      <c r="BU36" s="22">
        <f t="shared" si="326"/>
        <v>443</v>
      </c>
      <c r="BV36" s="25">
        <v>1.128047</v>
      </c>
      <c r="BW36" s="15">
        <f t="shared" si="318"/>
        <v>873.19056741430097</v>
      </c>
      <c r="BX36" s="15" t="str">
        <f t="shared" si="327"/>
        <v xml:space="preserve"> </v>
      </c>
      <c r="BY36" s="15" t="str">
        <f t="shared" si="328"/>
        <v xml:space="preserve"> </v>
      </c>
      <c r="BZ36" s="15" t="str">
        <f t="shared" si="329"/>
        <v xml:space="preserve"> </v>
      </c>
      <c r="CA36" s="15" t="str">
        <f t="shared" si="330"/>
        <v xml:space="preserve"> </v>
      </c>
      <c r="CB36" s="15" t="str">
        <f t="shared" si="331"/>
        <v xml:space="preserve"> </v>
      </c>
      <c r="CC36" s="15">
        <f t="shared" si="332"/>
        <v>16.843269828296162</v>
      </c>
      <c r="CD36" s="15">
        <f t="shared" si="333"/>
        <v>136.51913439776888</v>
      </c>
      <c r="CE36" s="15">
        <f t="shared" si="334"/>
        <v>153.36240422606505</v>
      </c>
      <c r="CF36" s="15">
        <f t="shared" si="335"/>
        <v>-119.67586456947272</v>
      </c>
      <c r="CG36" s="15">
        <f t="shared" si="336"/>
        <v>0.12337662337662339</v>
      </c>
      <c r="CH36" s="15">
        <f t="shared" si="337"/>
        <v>47.870345827789087</v>
      </c>
      <c r="CI36" s="15">
        <f t="shared" si="338"/>
        <v>82.443373370081204</v>
      </c>
      <c r="CJ36" s="15">
        <f t="shared" si="339"/>
        <v>130.31371919787028</v>
      </c>
      <c r="CK36" s="15">
        <f t="shared" si="340"/>
        <v>-34.573027542292117</v>
      </c>
      <c r="CL36" s="15">
        <f t="shared" si="341"/>
        <v>0.58064516129032262</v>
      </c>
      <c r="CM36" s="15">
        <f t="shared" si="342"/>
        <v>15.070294056896564</v>
      </c>
      <c r="CN36" s="15">
        <f t="shared" si="343"/>
        <v>50.529809484888482</v>
      </c>
      <c r="CO36" s="15">
        <f t="shared" si="344"/>
        <v>65.600103541785046</v>
      </c>
      <c r="CP36" s="15">
        <f t="shared" si="345"/>
        <v>-35.459515427991917</v>
      </c>
      <c r="CQ36" s="15">
        <f t="shared" si="346"/>
        <v>0.2982456140350877</v>
      </c>
      <c r="CR36" s="15">
        <f t="shared" si="347"/>
        <v>44.3243942849899</v>
      </c>
      <c r="CS36" s="15">
        <f t="shared" si="348"/>
        <v>177.2975771399596</v>
      </c>
      <c r="CT36" s="15">
        <f t="shared" si="349"/>
        <v>221.62197142494949</v>
      </c>
      <c r="CU36" s="15">
        <f t="shared" si="350"/>
        <v>-132.97318285496971</v>
      </c>
      <c r="CV36" s="15">
        <f t="shared" si="351"/>
        <v>0.25</v>
      </c>
      <c r="CW36" s="15" t="str">
        <f t="shared" si="352"/>
        <v xml:space="preserve"> </v>
      </c>
      <c r="CX36" s="15" t="str">
        <f t="shared" si="353"/>
        <v xml:space="preserve"> </v>
      </c>
      <c r="CY36" s="15" t="str">
        <f t="shared" si="354"/>
        <v xml:space="preserve"> </v>
      </c>
      <c r="CZ36" s="15" t="str">
        <f t="shared" si="355"/>
        <v xml:space="preserve"> </v>
      </c>
      <c r="DA36" s="15" t="str">
        <f t="shared" si="356"/>
        <v xml:space="preserve"> </v>
      </c>
      <c r="DB36" s="15" t="str">
        <f t="shared" si="357"/>
        <v xml:space="preserve"> </v>
      </c>
      <c r="DC36" s="15" t="str">
        <f t="shared" si="358"/>
        <v xml:space="preserve"> </v>
      </c>
      <c r="DD36" s="15" t="str">
        <f t="shared" si="359"/>
        <v xml:space="preserve"> </v>
      </c>
      <c r="DE36" s="15" t="str">
        <f t="shared" si="360"/>
        <v xml:space="preserve"> </v>
      </c>
      <c r="DF36" s="15" t="str">
        <f t="shared" si="361"/>
        <v xml:space="preserve"> </v>
      </c>
      <c r="DG36" s="15" t="str">
        <f t="shared" si="362"/>
        <v xml:space="preserve"> </v>
      </c>
      <c r="DH36" s="15" t="str">
        <f t="shared" si="363"/>
        <v xml:space="preserve"> </v>
      </c>
      <c r="DI36" s="15" t="str">
        <f t="shared" si="364"/>
        <v xml:space="preserve"> </v>
      </c>
      <c r="DJ36" s="15" t="str">
        <f t="shared" si="365"/>
        <v xml:space="preserve"> </v>
      </c>
      <c r="DK36" s="15" t="str">
        <f t="shared" si="366"/>
        <v xml:space="preserve"> </v>
      </c>
      <c r="DL36" s="15">
        <f t="shared" si="367"/>
        <v>103.71908262687636</v>
      </c>
      <c r="DM36" s="15">
        <f t="shared" si="368"/>
        <v>23.048685028194747</v>
      </c>
      <c r="DN36" s="15">
        <f t="shared" si="369"/>
        <v>126.76776765507111</v>
      </c>
      <c r="DO36" s="15">
        <f t="shared" si="370"/>
        <v>80.670397598681603</v>
      </c>
      <c r="DP36" s="15">
        <f t="shared" si="371"/>
        <v>4.5</v>
      </c>
      <c r="DQ36" s="15" t="str">
        <f t="shared" si="372"/>
        <v xml:space="preserve"> </v>
      </c>
      <c r="DR36" s="15" t="str">
        <f t="shared" si="373"/>
        <v xml:space="preserve"> </v>
      </c>
      <c r="DS36" s="15" t="str">
        <f t="shared" si="374"/>
        <v xml:space="preserve"> </v>
      </c>
      <c r="DT36" s="15" t="str">
        <f t="shared" si="375"/>
        <v xml:space="preserve"> </v>
      </c>
      <c r="DU36" s="15" t="str">
        <f t="shared" si="376"/>
        <v xml:space="preserve"> </v>
      </c>
      <c r="DV36" s="15" t="str">
        <f t="shared" si="377"/>
        <v xml:space="preserve"> </v>
      </c>
      <c r="DW36" s="15" t="str">
        <f t="shared" si="378"/>
        <v xml:space="preserve"> </v>
      </c>
      <c r="DX36" s="15" t="str">
        <f t="shared" si="379"/>
        <v xml:space="preserve"> </v>
      </c>
      <c r="DY36" s="15" t="str">
        <f t="shared" si="380"/>
        <v xml:space="preserve"> </v>
      </c>
      <c r="DZ36" s="15" t="str">
        <f t="shared" si="381"/>
        <v xml:space="preserve"> </v>
      </c>
      <c r="EA36" s="27">
        <f>BW36-CE36-CJ36-CO36-CT36-DN36</f>
        <v>175.52460136855996</v>
      </c>
      <c r="EB36" s="5">
        <f t="shared" si="82"/>
        <v>7.2078907812667623</v>
      </c>
      <c r="EC36" s="5">
        <f t="shared" si="83"/>
        <v>12.401694026306924</v>
      </c>
      <c r="ED36" s="5">
        <f t="shared" si="84"/>
        <v>27.276796651968041</v>
      </c>
      <c r="EE36" s="5">
        <f t="shared" si="85"/>
        <v>17.223751186423286</v>
      </c>
      <c r="EF36" s="5">
        <f t="shared" si="86"/>
        <v>15.494859322172214</v>
      </c>
      <c r="EG36" s="5">
        <f t="shared" si="87"/>
        <v>17.699822430813679</v>
      </c>
      <c r="EH36" s="5">
        <f t="shared" si="88"/>
        <v>31.528430762440031</v>
      </c>
      <c r="EI36" s="5" t="str">
        <f t="shared" si="89"/>
        <v xml:space="preserve"> </v>
      </c>
      <c r="EJ36" s="5">
        <f t="shared" si="90"/>
        <v>26.978427814524483</v>
      </c>
      <c r="EK36" s="5">
        <f t="shared" si="91"/>
        <v>41.305847936165456</v>
      </c>
      <c r="EL36" s="5" t="str">
        <f t="shared" si="92"/>
        <v xml:space="preserve"> </v>
      </c>
      <c r="EM36" s="5" t="str">
        <f t="shared" si="93"/>
        <v xml:space="preserve"> </v>
      </c>
      <c r="EN36" s="5">
        <f t="shared" si="94"/>
        <v>14.290116706761834</v>
      </c>
      <c r="EO36" s="5" t="str">
        <f t="shared" si="95"/>
        <v xml:space="preserve"> </v>
      </c>
      <c r="EP36" s="5" t="str">
        <f t="shared" si="96"/>
        <v xml:space="preserve"> </v>
      </c>
      <c r="EQ36" s="5" t="str">
        <f t="shared" si="97"/>
        <v xml:space="preserve"> </v>
      </c>
      <c r="ER36" s="5" t="str">
        <f t="shared" si="98"/>
        <v xml:space="preserve"> </v>
      </c>
      <c r="ES36" s="5" t="str">
        <f t="shared" si="99"/>
        <v xml:space="preserve"> </v>
      </c>
    </row>
    <row r="37" spans="1:149">
      <c r="A37" t="s">
        <v>249</v>
      </c>
      <c r="B37" s="17">
        <f t="shared" si="324"/>
        <v>881288.8637648389</v>
      </c>
      <c r="C37" s="17">
        <v>1559</v>
      </c>
      <c r="D37" s="19">
        <v>1769</v>
      </c>
      <c r="E37" s="19">
        <v>33</v>
      </c>
      <c r="F37" s="19">
        <f t="shared" si="325"/>
        <v>1044.53</v>
      </c>
      <c r="G37" s="19">
        <v>67</v>
      </c>
      <c r="H37" s="19">
        <f t="shared" si="297"/>
        <v>4724.242424242424</v>
      </c>
      <c r="I37" s="19">
        <v>818</v>
      </c>
      <c r="J37" s="39">
        <f t="shared" si="3"/>
        <v>17.314945477870431</v>
      </c>
      <c r="K37" s="17"/>
      <c r="L37" s="17"/>
      <c r="M37" s="17" t="str">
        <f t="shared" si="4"/>
        <v xml:space="preserve"> </v>
      </c>
      <c r="N37" s="17" t="str">
        <f t="shared" si="5"/>
        <v xml:space="preserve"> </v>
      </c>
      <c r="O37" s="17">
        <v>385</v>
      </c>
      <c r="P37" s="17">
        <v>159</v>
      </c>
      <c r="Q37" s="17">
        <f t="shared" si="298"/>
        <v>544</v>
      </c>
      <c r="R37" s="17">
        <f t="shared" si="299"/>
        <v>226</v>
      </c>
      <c r="S37" s="17">
        <v>13</v>
      </c>
      <c r="T37" s="17">
        <v>40</v>
      </c>
      <c r="U37" s="17">
        <f t="shared" si="300"/>
        <v>53</v>
      </c>
      <c r="V37" s="17">
        <f t="shared" si="301"/>
        <v>-27</v>
      </c>
      <c r="W37" s="17">
        <v>21</v>
      </c>
      <c r="X37" s="17">
        <v>32</v>
      </c>
      <c r="Y37" s="17">
        <f t="shared" si="302"/>
        <v>53</v>
      </c>
      <c r="Z37" s="17">
        <f t="shared" si="303"/>
        <v>-11</v>
      </c>
      <c r="AA37" s="17">
        <v>14</v>
      </c>
      <c r="AB37" s="17">
        <v>51</v>
      </c>
      <c r="AC37" s="17">
        <f t="shared" si="304"/>
        <v>65</v>
      </c>
      <c r="AD37" s="17">
        <f t="shared" si="305"/>
        <v>-37</v>
      </c>
      <c r="AE37" s="17">
        <v>16</v>
      </c>
      <c r="AF37" s="17">
        <v>11</v>
      </c>
      <c r="AG37" s="17">
        <f t="shared" si="306"/>
        <v>27</v>
      </c>
      <c r="AH37" s="17">
        <f t="shared" si="307"/>
        <v>5</v>
      </c>
      <c r="AI37" s="17"/>
      <c r="AJ37" s="17"/>
      <c r="AK37" s="17" t="str">
        <f t="shared" si="308"/>
        <v xml:space="preserve"> </v>
      </c>
      <c r="AL37" s="17" t="str">
        <f t="shared" si="309"/>
        <v xml:space="preserve"> </v>
      </c>
      <c r="AM37" s="17"/>
      <c r="AN37" s="17"/>
      <c r="AO37" s="17" t="str">
        <f t="shared" si="310"/>
        <v xml:space="preserve"> </v>
      </c>
      <c r="AP37" s="17" t="str">
        <f t="shared" si="311"/>
        <v xml:space="preserve"> </v>
      </c>
      <c r="AQ37" s="17"/>
      <c r="AR37" s="17"/>
      <c r="AS37" s="17" t="str">
        <f t="shared" si="312"/>
        <v xml:space="preserve"> </v>
      </c>
      <c r="AT37" s="17" t="str">
        <f t="shared" si="313"/>
        <v xml:space="preserve"> </v>
      </c>
      <c r="AU37" s="17"/>
      <c r="AV37" s="17"/>
      <c r="AW37" s="17" t="str">
        <f t="shared" si="314"/>
        <v xml:space="preserve"> </v>
      </c>
      <c r="AX37" s="17" t="str">
        <f t="shared" si="315"/>
        <v xml:space="preserve"> </v>
      </c>
      <c r="AY37" s="17"/>
      <c r="AZ37" s="17"/>
      <c r="BA37" s="17" t="str">
        <f t="shared" si="316"/>
        <v xml:space="preserve"> </v>
      </c>
      <c r="BB37" s="22" t="str">
        <f t="shared" si="317"/>
        <v xml:space="preserve"> </v>
      </c>
      <c r="BC37" s="17">
        <v>125</v>
      </c>
      <c r="BD37" s="17">
        <v>56</v>
      </c>
      <c r="BE37" s="17">
        <v>90</v>
      </c>
      <c r="BF37" s="17">
        <v>26</v>
      </c>
      <c r="BG37" s="17">
        <v>18</v>
      </c>
      <c r="BH37" s="17">
        <v>39</v>
      </c>
      <c r="BI37" s="17">
        <v>43</v>
      </c>
      <c r="BJ37" s="17">
        <v>24</v>
      </c>
      <c r="BK37" s="17">
        <v>30</v>
      </c>
      <c r="BL37" s="17"/>
      <c r="BM37" s="17">
        <v>18</v>
      </c>
      <c r="BN37" s="17"/>
      <c r="BO37" s="17"/>
      <c r="BP37" s="17"/>
      <c r="BQ37" s="17"/>
      <c r="BR37" s="17"/>
      <c r="BS37" s="17"/>
      <c r="BT37" s="17"/>
      <c r="BU37" s="22">
        <f t="shared" si="326"/>
        <v>349</v>
      </c>
      <c r="BV37" s="25">
        <v>0.61656100000000003</v>
      </c>
      <c r="BW37" s="15">
        <f t="shared" si="318"/>
        <v>1326.7138206925185</v>
      </c>
      <c r="BX37" s="15" t="str">
        <f t="shared" si="327"/>
        <v xml:space="preserve"> </v>
      </c>
      <c r="BY37" s="15" t="str">
        <f t="shared" si="328"/>
        <v xml:space="preserve"> </v>
      </c>
      <c r="BZ37" s="15" t="str">
        <f t="shared" si="329"/>
        <v xml:space="preserve"> </v>
      </c>
      <c r="CA37" s="15" t="str">
        <f t="shared" si="330"/>
        <v xml:space="preserve"> </v>
      </c>
      <c r="CB37" s="15" t="str">
        <f t="shared" si="331"/>
        <v xml:space="preserve"> </v>
      </c>
      <c r="CC37" s="15">
        <f t="shared" si="332"/>
        <v>624.43132147508516</v>
      </c>
      <c r="CD37" s="15">
        <f t="shared" si="333"/>
        <v>257.88202627152867</v>
      </c>
      <c r="CE37" s="15">
        <f t="shared" si="334"/>
        <v>882.31334774661377</v>
      </c>
      <c r="CF37" s="15">
        <f t="shared" si="335"/>
        <v>366.54929520355648</v>
      </c>
      <c r="CG37" s="15">
        <f t="shared" si="336"/>
        <v>2.4213836477987423</v>
      </c>
      <c r="CH37" s="15">
        <f t="shared" si="337"/>
        <v>21.084693971885994</v>
      </c>
      <c r="CI37" s="15">
        <f t="shared" si="338"/>
        <v>64.875981451956903</v>
      </c>
      <c r="CJ37" s="15">
        <f t="shared" si="339"/>
        <v>85.9606754238429</v>
      </c>
      <c r="CK37" s="15">
        <f t="shared" si="340"/>
        <v>-43.791287480070906</v>
      </c>
      <c r="CL37" s="15">
        <f t="shared" si="341"/>
        <v>0.32500000000000001</v>
      </c>
      <c r="CM37" s="15">
        <f t="shared" si="342"/>
        <v>34.059890262277371</v>
      </c>
      <c r="CN37" s="15">
        <f t="shared" si="343"/>
        <v>51.900785161565523</v>
      </c>
      <c r="CO37" s="15">
        <f t="shared" si="344"/>
        <v>85.9606754238429</v>
      </c>
      <c r="CP37" s="15">
        <f t="shared" si="345"/>
        <v>-17.840894899288152</v>
      </c>
      <c r="CQ37" s="15">
        <f t="shared" si="346"/>
        <v>0.65624999999999989</v>
      </c>
      <c r="CR37" s="15">
        <f t="shared" si="347"/>
        <v>22.706593508184916</v>
      </c>
      <c r="CS37" s="15">
        <f t="shared" si="348"/>
        <v>82.716876351245048</v>
      </c>
      <c r="CT37" s="15">
        <f t="shared" si="349"/>
        <v>105.42346985942996</v>
      </c>
      <c r="CU37" s="15">
        <f t="shared" si="350"/>
        <v>-60.010282843060132</v>
      </c>
      <c r="CV37" s="15">
        <f t="shared" si="351"/>
        <v>0.27450980392156865</v>
      </c>
      <c r="CW37" s="15">
        <f t="shared" si="352"/>
        <v>25.950392580782761</v>
      </c>
      <c r="CX37" s="15">
        <f t="shared" si="353"/>
        <v>17.840894899288148</v>
      </c>
      <c r="CY37" s="15">
        <f t="shared" si="354"/>
        <v>43.791287480070906</v>
      </c>
      <c r="CZ37" s="15">
        <f t="shared" si="355"/>
        <v>8.1094976814946129</v>
      </c>
      <c r="DA37" s="15">
        <f t="shared" si="356"/>
        <v>1.4545454545454546</v>
      </c>
      <c r="DB37" s="15" t="str">
        <f t="shared" si="357"/>
        <v xml:space="preserve"> </v>
      </c>
      <c r="DC37" s="15" t="str">
        <f t="shared" si="358"/>
        <v xml:space="preserve"> </v>
      </c>
      <c r="DD37" s="15" t="str">
        <f t="shared" si="359"/>
        <v xml:space="preserve"> </v>
      </c>
      <c r="DE37" s="15" t="str">
        <f t="shared" si="360"/>
        <v xml:space="preserve"> </v>
      </c>
      <c r="DF37" s="15" t="str">
        <f t="shared" si="361"/>
        <v xml:space="preserve"> </v>
      </c>
      <c r="DG37" s="15" t="str">
        <f t="shared" si="362"/>
        <v xml:space="preserve"> </v>
      </c>
      <c r="DH37" s="15" t="str">
        <f t="shared" si="363"/>
        <v xml:space="preserve"> </v>
      </c>
      <c r="DI37" s="15" t="str">
        <f t="shared" si="364"/>
        <v xml:space="preserve"> </v>
      </c>
      <c r="DJ37" s="15" t="str">
        <f t="shared" si="365"/>
        <v xml:space="preserve"> </v>
      </c>
      <c r="DK37" s="15" t="str">
        <f t="shared" si="366"/>
        <v xml:space="preserve"> </v>
      </c>
      <c r="DL37" s="15" t="str">
        <f t="shared" si="367"/>
        <v xml:space="preserve"> </v>
      </c>
      <c r="DM37" s="15" t="str">
        <f t="shared" si="368"/>
        <v xml:space="preserve"> </v>
      </c>
      <c r="DN37" s="15" t="str">
        <f t="shared" si="369"/>
        <v xml:space="preserve"> </v>
      </c>
      <c r="DO37" s="15" t="str">
        <f t="shared" si="370"/>
        <v xml:space="preserve"> </v>
      </c>
      <c r="DP37" s="15" t="str">
        <f t="shared" si="371"/>
        <v xml:space="preserve"> </v>
      </c>
      <c r="DQ37" s="15" t="str">
        <f t="shared" si="372"/>
        <v xml:space="preserve"> </v>
      </c>
      <c r="DR37" s="15" t="str">
        <f t="shared" si="373"/>
        <v xml:space="preserve"> </v>
      </c>
      <c r="DS37" s="15" t="str">
        <f t="shared" si="374"/>
        <v xml:space="preserve"> </v>
      </c>
      <c r="DT37" s="15" t="str">
        <f t="shared" si="375"/>
        <v xml:space="preserve"> </v>
      </c>
      <c r="DU37" s="15" t="str">
        <f t="shared" si="376"/>
        <v xml:space="preserve"> </v>
      </c>
      <c r="DV37" s="15" t="str">
        <f t="shared" si="377"/>
        <v xml:space="preserve"> </v>
      </c>
      <c r="DW37" s="15" t="str">
        <f t="shared" si="378"/>
        <v xml:space="preserve"> </v>
      </c>
      <c r="DX37" s="15" t="str">
        <f t="shared" si="379"/>
        <v xml:space="preserve"> </v>
      </c>
      <c r="DY37" s="15" t="str">
        <f t="shared" si="380"/>
        <v xml:space="preserve"> </v>
      </c>
      <c r="DZ37" s="15" t="str">
        <f t="shared" si="381"/>
        <v xml:space="preserve"> </v>
      </c>
      <c r="EA37" s="27">
        <f>BW37-CE37-CJ37-CO37-CT37-CY37</f>
        <v>123.26436475871816</v>
      </c>
      <c r="EB37" s="5">
        <f t="shared" si="82"/>
        <v>6.213698949367898</v>
      </c>
      <c r="EC37" s="5">
        <f t="shared" si="83"/>
        <v>12.627179372239777</v>
      </c>
      <c r="ED37" s="5">
        <f t="shared" si="84"/>
        <v>21.918854452474321</v>
      </c>
      <c r="EE37" s="5">
        <f t="shared" si="85"/>
        <v>9.5280325712128811</v>
      </c>
      <c r="EF37" s="5">
        <f t="shared" si="86"/>
        <v>9.2969155933033285</v>
      </c>
      <c r="EG37" s="5">
        <f t="shared" si="87"/>
        <v>22.2675185419914</v>
      </c>
      <c r="EH37" s="5">
        <f t="shared" si="88"/>
        <v>32.279107685355271</v>
      </c>
      <c r="EI37" s="5">
        <f t="shared" si="89"/>
        <v>33.005569689885171</v>
      </c>
      <c r="EJ37" s="5">
        <f t="shared" si="90"/>
        <v>35.189253671118891</v>
      </c>
      <c r="EK37" s="5" t="str">
        <f t="shared" si="91"/>
        <v xml:space="preserve"> </v>
      </c>
      <c r="EL37" s="5">
        <f t="shared" si="92"/>
        <v>19.213813450950337</v>
      </c>
      <c r="EM37" s="5" t="str">
        <f t="shared" si="93"/>
        <v xml:space="preserve"> </v>
      </c>
      <c r="EN37" s="5" t="str">
        <f t="shared" si="94"/>
        <v xml:space="preserve"> </v>
      </c>
      <c r="EO37" s="5" t="str">
        <f t="shared" si="95"/>
        <v xml:space="preserve"> </v>
      </c>
      <c r="EP37" s="5" t="str">
        <f t="shared" si="96"/>
        <v xml:space="preserve"> </v>
      </c>
      <c r="EQ37" s="5" t="str">
        <f t="shared" si="97"/>
        <v xml:space="preserve"> </v>
      </c>
      <c r="ER37" s="5" t="str">
        <f t="shared" si="98"/>
        <v xml:space="preserve"> </v>
      </c>
      <c r="ES37" s="5" t="str">
        <f t="shared" si="99"/>
        <v xml:space="preserve"> </v>
      </c>
    </row>
    <row r="38" spans="1:149">
      <c r="A38" t="s">
        <v>203</v>
      </c>
      <c r="B38" s="17">
        <f t="shared" si="324"/>
        <v>5658305.7264552768</v>
      </c>
      <c r="C38" s="17">
        <v>11956</v>
      </c>
      <c r="D38" s="19">
        <v>2113</v>
      </c>
      <c r="E38" s="19">
        <v>25</v>
      </c>
      <c r="F38" s="19">
        <f t="shared" si="325"/>
        <v>7173.5999999999995</v>
      </c>
      <c r="G38" s="19">
        <v>60</v>
      </c>
      <c r="H38" s="19">
        <f t="shared" si="297"/>
        <v>47824</v>
      </c>
      <c r="I38" s="19">
        <v>4700</v>
      </c>
      <c r="J38" s="39">
        <f t="shared" si="3"/>
        <v>9.8277015724322521</v>
      </c>
      <c r="K38" s="17"/>
      <c r="L38" s="17"/>
      <c r="M38" s="17" t="str">
        <f t="shared" si="4"/>
        <v xml:space="preserve"> </v>
      </c>
      <c r="N38" s="17" t="str">
        <f t="shared" si="5"/>
        <v xml:space="preserve"> </v>
      </c>
      <c r="O38" s="17">
        <v>1012</v>
      </c>
      <c r="P38" s="17">
        <v>1131</v>
      </c>
      <c r="Q38" s="17">
        <f t="shared" si="298"/>
        <v>2143</v>
      </c>
      <c r="R38" s="17">
        <f t="shared" si="299"/>
        <v>-119</v>
      </c>
      <c r="S38" s="17">
        <v>262</v>
      </c>
      <c r="T38" s="17">
        <v>382</v>
      </c>
      <c r="U38" s="17">
        <f t="shared" si="300"/>
        <v>644</v>
      </c>
      <c r="V38" s="17">
        <f t="shared" si="301"/>
        <v>-120</v>
      </c>
      <c r="W38" s="17"/>
      <c r="X38" s="17"/>
      <c r="Y38" s="17" t="str">
        <f t="shared" si="302"/>
        <v xml:space="preserve"> </v>
      </c>
      <c r="Z38" s="17" t="str">
        <f t="shared" si="303"/>
        <v xml:space="preserve"> </v>
      </c>
      <c r="AA38" s="17">
        <v>7</v>
      </c>
      <c r="AB38" s="17">
        <v>283</v>
      </c>
      <c r="AC38" s="17">
        <f t="shared" si="304"/>
        <v>290</v>
      </c>
      <c r="AD38" s="17">
        <f t="shared" si="305"/>
        <v>-276</v>
      </c>
      <c r="AE38" s="17">
        <v>239</v>
      </c>
      <c r="AF38" s="17">
        <v>80</v>
      </c>
      <c r="AG38" s="17">
        <f t="shared" si="306"/>
        <v>319</v>
      </c>
      <c r="AH38" s="17">
        <f t="shared" si="307"/>
        <v>159</v>
      </c>
      <c r="AI38" s="17">
        <v>218</v>
      </c>
      <c r="AJ38" s="17">
        <v>251</v>
      </c>
      <c r="AK38" s="17">
        <f t="shared" si="308"/>
        <v>469</v>
      </c>
      <c r="AL38" s="17">
        <f t="shared" si="309"/>
        <v>-33</v>
      </c>
      <c r="AM38" s="17"/>
      <c r="AN38" s="17"/>
      <c r="AO38" s="17" t="str">
        <f t="shared" si="310"/>
        <v xml:space="preserve"> </v>
      </c>
      <c r="AP38" s="17" t="str">
        <f t="shared" si="311"/>
        <v xml:space="preserve"> </v>
      </c>
      <c r="AQ38" s="17"/>
      <c r="AR38" s="17"/>
      <c r="AS38" s="17" t="str">
        <f t="shared" si="312"/>
        <v xml:space="preserve"> </v>
      </c>
      <c r="AT38" s="17" t="str">
        <f t="shared" si="313"/>
        <v xml:space="preserve"> </v>
      </c>
      <c r="AU38" s="17"/>
      <c r="AV38" s="17"/>
      <c r="AW38" s="17" t="str">
        <f t="shared" si="314"/>
        <v xml:space="preserve"> </v>
      </c>
      <c r="AX38" s="17" t="str">
        <f t="shared" si="315"/>
        <v xml:space="preserve"> </v>
      </c>
      <c r="AY38" s="17"/>
      <c r="AZ38" s="17"/>
      <c r="BA38" s="17" t="str">
        <f t="shared" si="316"/>
        <v xml:space="preserve"> </v>
      </c>
      <c r="BB38" s="22" t="str">
        <f t="shared" si="317"/>
        <v xml:space="preserve"> </v>
      </c>
      <c r="BC38" s="17">
        <v>750</v>
      </c>
      <c r="BD38" s="17">
        <v>308</v>
      </c>
      <c r="BE38" s="17">
        <v>522</v>
      </c>
      <c r="BF38" s="17">
        <v>146</v>
      </c>
      <c r="BG38" s="17">
        <v>100</v>
      </c>
      <c r="BH38" s="17">
        <v>226</v>
      </c>
      <c r="BI38" s="17">
        <v>254</v>
      </c>
      <c r="BJ38" s="17">
        <v>160</v>
      </c>
      <c r="BK38" s="17">
        <v>152</v>
      </c>
      <c r="BL38" s="17"/>
      <c r="BM38" s="17">
        <v>99</v>
      </c>
      <c r="BN38" s="17"/>
      <c r="BO38" s="17"/>
      <c r="BP38" s="17"/>
      <c r="BQ38" s="17"/>
      <c r="BR38" s="17"/>
      <c r="BS38" s="17"/>
      <c r="BT38" s="17"/>
      <c r="BU38" s="22">
        <f t="shared" si="326"/>
        <v>1983</v>
      </c>
      <c r="BV38" s="25">
        <v>4.5524019999999998</v>
      </c>
      <c r="BW38" s="15">
        <f t="shared" si="318"/>
        <v>1032.4220049108142</v>
      </c>
      <c r="BX38" s="15" t="str">
        <f t="shared" si="327"/>
        <v xml:space="preserve"> </v>
      </c>
      <c r="BY38" s="15" t="str">
        <f t="shared" si="328"/>
        <v xml:space="preserve"> </v>
      </c>
      <c r="BZ38" s="15" t="str">
        <f t="shared" si="329"/>
        <v xml:space="preserve"> </v>
      </c>
      <c r="CA38" s="15" t="str">
        <f t="shared" si="330"/>
        <v xml:space="preserve"> </v>
      </c>
      <c r="CB38" s="15" t="str">
        <f t="shared" si="331"/>
        <v xml:space="preserve"> </v>
      </c>
      <c r="CC38" s="15">
        <f t="shared" si="332"/>
        <v>222.30022744037106</v>
      </c>
      <c r="CD38" s="15">
        <f t="shared" si="333"/>
        <v>248.44027394768742</v>
      </c>
      <c r="CE38" s="15">
        <f t="shared" si="334"/>
        <v>470.74050138805848</v>
      </c>
      <c r="CF38" s="15">
        <f t="shared" si="335"/>
        <v>-26.140046507316356</v>
      </c>
      <c r="CG38" s="15">
        <f t="shared" si="336"/>
        <v>0.89478337754199821</v>
      </c>
      <c r="CH38" s="15">
        <f t="shared" si="337"/>
        <v>57.552035167368786</v>
      </c>
      <c r="CI38" s="15">
        <f t="shared" si="338"/>
        <v>83.911745931049154</v>
      </c>
      <c r="CJ38" s="15">
        <f t="shared" si="339"/>
        <v>141.46378109841794</v>
      </c>
      <c r="CK38" s="15">
        <f t="shared" si="340"/>
        <v>-26.359710763680368</v>
      </c>
      <c r="CL38" s="15">
        <f t="shared" si="341"/>
        <v>0.68586387434554963</v>
      </c>
      <c r="CM38" s="15" t="str">
        <f t="shared" si="342"/>
        <v xml:space="preserve"> </v>
      </c>
      <c r="CN38" s="15" t="str">
        <f t="shared" si="343"/>
        <v xml:space="preserve"> </v>
      </c>
      <c r="CO38" s="15" t="str">
        <f t="shared" si="344"/>
        <v xml:space="preserve"> </v>
      </c>
      <c r="CP38" s="15" t="str">
        <f t="shared" si="345"/>
        <v xml:space="preserve"> </v>
      </c>
      <c r="CQ38" s="15" t="str">
        <f t="shared" si="346"/>
        <v xml:space="preserve"> </v>
      </c>
      <c r="CR38" s="15">
        <f t="shared" si="347"/>
        <v>1.537649794548021</v>
      </c>
      <c r="CS38" s="15">
        <f t="shared" si="348"/>
        <v>62.16498455101285</v>
      </c>
      <c r="CT38" s="15">
        <f t="shared" si="349"/>
        <v>63.702634345560874</v>
      </c>
      <c r="CU38" s="15">
        <f t="shared" si="350"/>
        <v>-60.627334756464826</v>
      </c>
      <c r="CV38" s="15">
        <f t="shared" si="351"/>
        <v>2.4734982332155476E-2</v>
      </c>
      <c r="CW38" s="15">
        <f t="shared" si="352"/>
        <v>52.499757270996717</v>
      </c>
      <c r="CX38" s="15">
        <f t="shared" si="353"/>
        <v>17.57314050912024</v>
      </c>
      <c r="CY38" s="15">
        <f t="shared" si="354"/>
        <v>70.072897780116961</v>
      </c>
      <c r="CZ38" s="15">
        <f t="shared" si="355"/>
        <v>34.926616761876474</v>
      </c>
      <c r="DA38" s="15">
        <f t="shared" si="356"/>
        <v>2.9875000000000003</v>
      </c>
      <c r="DB38" s="15">
        <f t="shared" si="357"/>
        <v>47.88680788735266</v>
      </c>
      <c r="DC38" s="15">
        <f t="shared" si="358"/>
        <v>55.135728347364754</v>
      </c>
      <c r="DD38" s="15">
        <f t="shared" si="359"/>
        <v>103.02253623471742</v>
      </c>
      <c r="DE38" s="15">
        <f t="shared" si="360"/>
        <v>-7.2489204600120942</v>
      </c>
      <c r="DF38" s="15">
        <f t="shared" si="361"/>
        <v>0.86852589641434275</v>
      </c>
      <c r="DG38" s="15" t="str">
        <f t="shared" si="362"/>
        <v xml:space="preserve"> </v>
      </c>
      <c r="DH38" s="15" t="str">
        <f t="shared" si="363"/>
        <v xml:space="preserve"> </v>
      </c>
      <c r="DI38" s="15" t="str">
        <f t="shared" si="364"/>
        <v xml:space="preserve"> </v>
      </c>
      <c r="DJ38" s="15" t="str">
        <f t="shared" si="365"/>
        <v xml:space="preserve"> </v>
      </c>
      <c r="DK38" s="15" t="str">
        <f t="shared" si="366"/>
        <v xml:space="preserve"> </v>
      </c>
      <c r="DL38" s="15" t="str">
        <f t="shared" si="367"/>
        <v xml:space="preserve"> </v>
      </c>
      <c r="DM38" s="15" t="str">
        <f t="shared" si="368"/>
        <v xml:space="preserve"> </v>
      </c>
      <c r="DN38" s="15" t="str">
        <f t="shared" si="369"/>
        <v xml:space="preserve"> </v>
      </c>
      <c r="DO38" s="15" t="str">
        <f t="shared" si="370"/>
        <v xml:space="preserve"> </v>
      </c>
      <c r="DP38" s="15" t="str">
        <f t="shared" si="371"/>
        <v xml:space="preserve"> </v>
      </c>
      <c r="DQ38" s="15" t="str">
        <f t="shared" si="372"/>
        <v xml:space="preserve"> </v>
      </c>
      <c r="DR38" s="15" t="str">
        <f t="shared" si="373"/>
        <v xml:space="preserve"> </v>
      </c>
      <c r="DS38" s="15" t="str">
        <f t="shared" si="374"/>
        <v xml:space="preserve"> </v>
      </c>
      <c r="DT38" s="15" t="str">
        <f t="shared" si="375"/>
        <v xml:space="preserve"> </v>
      </c>
      <c r="DU38" s="15" t="str">
        <f t="shared" si="376"/>
        <v xml:space="preserve"> </v>
      </c>
      <c r="DV38" s="15" t="str">
        <f t="shared" si="377"/>
        <v xml:space="preserve"> </v>
      </c>
      <c r="DW38" s="15" t="str">
        <f t="shared" si="378"/>
        <v xml:space="preserve"> </v>
      </c>
      <c r="DX38" s="15" t="str">
        <f t="shared" si="379"/>
        <v xml:space="preserve"> </v>
      </c>
      <c r="DY38" s="15" t="str">
        <f t="shared" si="380"/>
        <v xml:space="preserve"> </v>
      </c>
      <c r="DZ38" s="15" t="str">
        <f t="shared" si="381"/>
        <v xml:space="preserve"> </v>
      </c>
      <c r="EA38" s="27">
        <f>BW38-CE38-CJ38-CT38-CY38-DD38</f>
        <v>183.41965406394255</v>
      </c>
      <c r="EB38" s="5">
        <f t="shared" si="82"/>
        <v>37.282193696207393</v>
      </c>
      <c r="EC38" s="5">
        <f t="shared" si="83"/>
        <v>69.44948654731877</v>
      </c>
      <c r="ED38" s="5">
        <f t="shared" si="84"/>
        <v>127.12935582435105</v>
      </c>
      <c r="EE38" s="5">
        <f t="shared" si="85"/>
        <v>53.503567515272337</v>
      </c>
      <c r="EF38" s="5">
        <f t="shared" si="86"/>
        <v>51.649531073907383</v>
      </c>
      <c r="EG38" s="5">
        <f t="shared" si="87"/>
        <v>129.03741514077069</v>
      </c>
      <c r="EH38" s="5">
        <f t="shared" si="88"/>
        <v>190.67193842047067</v>
      </c>
      <c r="EI38" s="5">
        <f t="shared" si="89"/>
        <v>220.03713126590114</v>
      </c>
      <c r="EJ38" s="5">
        <f t="shared" si="90"/>
        <v>178.2922186003357</v>
      </c>
      <c r="EK38" s="5" t="str">
        <f t="shared" si="91"/>
        <v xml:space="preserve"> </v>
      </c>
      <c r="EL38" s="5">
        <f t="shared" si="92"/>
        <v>105.67597398022684</v>
      </c>
      <c r="EM38" s="5" t="str">
        <f t="shared" si="93"/>
        <v xml:space="preserve"> </v>
      </c>
      <c r="EN38" s="5" t="str">
        <f t="shared" si="94"/>
        <v xml:space="preserve"> </v>
      </c>
      <c r="EO38" s="5" t="str">
        <f t="shared" si="95"/>
        <v xml:space="preserve"> </v>
      </c>
      <c r="EP38" s="5" t="str">
        <f t="shared" si="96"/>
        <v xml:space="preserve"> </v>
      </c>
      <c r="EQ38" s="5" t="str">
        <f t="shared" si="97"/>
        <v xml:space="preserve"> </v>
      </c>
      <c r="ER38" s="5" t="str">
        <f t="shared" si="98"/>
        <v xml:space="preserve"> </v>
      </c>
      <c r="ES38" s="5" t="str">
        <f t="shared" si="99"/>
        <v xml:space="preserve"> </v>
      </c>
    </row>
    <row r="39" spans="1:149">
      <c r="A39" t="s">
        <v>250</v>
      </c>
      <c r="B39" s="17">
        <f t="shared" si="324"/>
        <v>1154935.8123063303</v>
      </c>
      <c r="C39" s="17">
        <v>2609</v>
      </c>
      <c r="D39" s="19">
        <v>2259</v>
      </c>
      <c r="E39" s="19">
        <v>22</v>
      </c>
      <c r="F39" s="19">
        <f t="shared" si="325"/>
        <v>1565.3999999999999</v>
      </c>
      <c r="G39" s="19">
        <v>60</v>
      </c>
      <c r="H39" s="19">
        <f t="shared" si="297"/>
        <v>11859.09090909091</v>
      </c>
      <c r="I39" s="19">
        <v>941</v>
      </c>
      <c r="J39" s="39">
        <f t="shared" si="3"/>
        <v>7.9348409352242228</v>
      </c>
      <c r="K39" s="17"/>
      <c r="L39" s="17"/>
      <c r="M39" s="17" t="str">
        <f t="shared" si="4"/>
        <v xml:space="preserve"> </v>
      </c>
      <c r="N39" s="17" t="str">
        <f t="shared" si="5"/>
        <v xml:space="preserve"> </v>
      </c>
      <c r="O39" s="17">
        <v>105</v>
      </c>
      <c r="P39" s="17">
        <v>182</v>
      </c>
      <c r="Q39" s="17">
        <f t="shared" si="298"/>
        <v>287</v>
      </c>
      <c r="R39" s="17">
        <f t="shared" si="299"/>
        <v>-77</v>
      </c>
      <c r="S39" s="17">
        <v>78</v>
      </c>
      <c r="T39" s="17">
        <v>121</v>
      </c>
      <c r="U39" s="17">
        <f t="shared" si="300"/>
        <v>199</v>
      </c>
      <c r="V39" s="17">
        <f t="shared" si="301"/>
        <v>-43</v>
      </c>
      <c r="W39" s="17"/>
      <c r="X39" s="17"/>
      <c r="Y39" s="17" t="str">
        <f t="shared" si="302"/>
        <v xml:space="preserve"> </v>
      </c>
      <c r="Z39" s="17" t="str">
        <f t="shared" si="303"/>
        <v xml:space="preserve"> </v>
      </c>
      <c r="AA39" s="17">
        <v>3</v>
      </c>
      <c r="AB39" s="17">
        <v>78</v>
      </c>
      <c r="AC39" s="17">
        <f t="shared" si="304"/>
        <v>81</v>
      </c>
      <c r="AD39" s="17">
        <f t="shared" si="305"/>
        <v>-75</v>
      </c>
      <c r="AE39" s="17">
        <v>92</v>
      </c>
      <c r="AF39" s="17">
        <v>17</v>
      </c>
      <c r="AG39" s="17">
        <f t="shared" si="306"/>
        <v>109</v>
      </c>
      <c r="AH39" s="17">
        <f t="shared" si="307"/>
        <v>75</v>
      </c>
      <c r="AI39" s="17">
        <v>40</v>
      </c>
      <c r="AJ39" s="17">
        <v>51</v>
      </c>
      <c r="AK39" s="17">
        <f t="shared" si="308"/>
        <v>91</v>
      </c>
      <c r="AL39" s="17">
        <f t="shared" si="309"/>
        <v>-11</v>
      </c>
      <c r="AM39" s="17"/>
      <c r="AN39" s="17"/>
      <c r="AO39" s="17" t="str">
        <f t="shared" si="310"/>
        <v xml:space="preserve"> </v>
      </c>
      <c r="AP39" s="17" t="str">
        <f t="shared" si="311"/>
        <v xml:space="preserve"> </v>
      </c>
      <c r="AQ39" s="17"/>
      <c r="AR39" s="17"/>
      <c r="AS39" s="17" t="str">
        <f t="shared" si="312"/>
        <v xml:space="preserve"> </v>
      </c>
      <c r="AT39" s="17" t="str">
        <f t="shared" si="313"/>
        <v xml:space="preserve"> </v>
      </c>
      <c r="AU39" s="17"/>
      <c r="AV39" s="17"/>
      <c r="AW39" s="17" t="str">
        <f t="shared" si="314"/>
        <v xml:space="preserve"> </v>
      </c>
      <c r="AX39" s="17" t="str">
        <f t="shared" si="315"/>
        <v xml:space="preserve"> </v>
      </c>
      <c r="AY39" s="17"/>
      <c r="AZ39" s="17"/>
      <c r="BA39" s="17" t="str">
        <f t="shared" si="316"/>
        <v xml:space="preserve"> </v>
      </c>
      <c r="BB39" s="22" t="str">
        <f t="shared" si="317"/>
        <v xml:space="preserve"> </v>
      </c>
      <c r="BC39" s="17">
        <v>145</v>
      </c>
      <c r="BD39" s="17">
        <v>56</v>
      </c>
      <c r="BE39" s="17">
        <v>108</v>
      </c>
      <c r="BF39" s="17">
        <v>31</v>
      </c>
      <c r="BG39" s="17">
        <v>21</v>
      </c>
      <c r="BH39" s="17">
        <v>41</v>
      </c>
      <c r="BI39" s="17">
        <v>47</v>
      </c>
      <c r="BJ39" s="17">
        <v>31</v>
      </c>
      <c r="BK39" s="17">
        <v>29</v>
      </c>
      <c r="BL39" s="17">
        <v>21</v>
      </c>
      <c r="BM39" s="17"/>
      <c r="BN39" s="17"/>
      <c r="BO39" s="17"/>
      <c r="BP39" s="17"/>
      <c r="BQ39" s="17"/>
      <c r="BR39" s="17"/>
      <c r="BS39" s="17"/>
      <c r="BT39" s="17"/>
      <c r="BU39" s="22">
        <f t="shared" si="326"/>
        <v>411</v>
      </c>
      <c r="BV39" s="25">
        <v>0.91682900000000001</v>
      </c>
      <c r="BW39" s="15">
        <f t="shared" si="318"/>
        <v>1026.3636948656729</v>
      </c>
      <c r="BX39" s="15" t="str">
        <f t="shared" si="327"/>
        <v xml:space="preserve"> </v>
      </c>
      <c r="BY39" s="15" t="str">
        <f t="shared" si="328"/>
        <v xml:space="preserve"> </v>
      </c>
      <c r="BZ39" s="15" t="str">
        <f t="shared" si="329"/>
        <v xml:space="preserve"> </v>
      </c>
      <c r="CA39" s="15" t="str">
        <f t="shared" si="330"/>
        <v xml:space="preserve"> </v>
      </c>
      <c r="CB39" s="15" t="str">
        <f t="shared" si="331"/>
        <v xml:space="preserve"> </v>
      </c>
      <c r="CC39" s="15">
        <f t="shared" si="332"/>
        <v>114.52517317842259</v>
      </c>
      <c r="CD39" s="15">
        <f t="shared" si="333"/>
        <v>198.51030017593249</v>
      </c>
      <c r="CE39" s="15">
        <f t="shared" si="334"/>
        <v>313.03547335435508</v>
      </c>
      <c r="CF39" s="15">
        <f t="shared" si="335"/>
        <v>-83.985126997509894</v>
      </c>
      <c r="CG39" s="15">
        <f t="shared" si="336"/>
        <v>0.57692307692307698</v>
      </c>
      <c r="CH39" s="15">
        <f t="shared" si="337"/>
        <v>85.075842932542486</v>
      </c>
      <c r="CI39" s="15">
        <f t="shared" si="338"/>
        <v>131.97662813894411</v>
      </c>
      <c r="CJ39" s="15">
        <f t="shared" si="339"/>
        <v>217.05247107148659</v>
      </c>
      <c r="CK39" s="15">
        <f t="shared" si="340"/>
        <v>-46.900785206401622</v>
      </c>
      <c r="CL39" s="15">
        <f t="shared" si="341"/>
        <v>0.64462809917355379</v>
      </c>
      <c r="CM39" s="15" t="str">
        <f t="shared" si="342"/>
        <v xml:space="preserve"> </v>
      </c>
      <c r="CN39" s="15" t="str">
        <f t="shared" si="343"/>
        <v xml:space="preserve"> </v>
      </c>
      <c r="CO39" s="15" t="str">
        <f t="shared" si="344"/>
        <v xml:space="preserve"> </v>
      </c>
      <c r="CP39" s="15" t="str">
        <f t="shared" si="345"/>
        <v xml:space="preserve"> </v>
      </c>
      <c r="CQ39" s="15" t="str">
        <f t="shared" si="346"/>
        <v xml:space="preserve"> </v>
      </c>
      <c r="CR39" s="15">
        <f t="shared" si="347"/>
        <v>3.2721478050977879</v>
      </c>
      <c r="CS39" s="15">
        <f t="shared" si="348"/>
        <v>85.075842932542486</v>
      </c>
      <c r="CT39" s="15">
        <f t="shared" si="349"/>
        <v>88.347990737640274</v>
      </c>
      <c r="CU39" s="15">
        <f t="shared" si="350"/>
        <v>-81.803695127444698</v>
      </c>
      <c r="CV39" s="15">
        <f t="shared" si="351"/>
        <v>3.8461538461538464E-2</v>
      </c>
      <c r="CW39" s="15">
        <f t="shared" si="352"/>
        <v>100.34586602299883</v>
      </c>
      <c r="CX39" s="15">
        <f t="shared" si="353"/>
        <v>18.542170895554133</v>
      </c>
      <c r="CY39" s="15">
        <f t="shared" si="354"/>
        <v>118.88803691855297</v>
      </c>
      <c r="CZ39" s="15">
        <f t="shared" si="355"/>
        <v>81.803695127444698</v>
      </c>
      <c r="DA39" s="15">
        <f t="shared" si="356"/>
        <v>5.4117647058823533</v>
      </c>
      <c r="DB39" s="15">
        <f t="shared" si="357"/>
        <v>43.628637401303841</v>
      </c>
      <c r="DC39" s="15">
        <f t="shared" si="358"/>
        <v>55.626512686662402</v>
      </c>
      <c r="DD39" s="15">
        <f t="shared" si="359"/>
        <v>99.255150087966243</v>
      </c>
      <c r="DE39" s="15">
        <f t="shared" si="360"/>
        <v>-11.99787528535856</v>
      </c>
      <c r="DF39" s="15">
        <f t="shared" si="361"/>
        <v>0.78431372549019607</v>
      </c>
      <c r="DG39" s="15" t="str">
        <f t="shared" si="362"/>
        <v xml:space="preserve"> </v>
      </c>
      <c r="DH39" s="15" t="str">
        <f t="shared" si="363"/>
        <v xml:space="preserve"> </v>
      </c>
      <c r="DI39" s="15" t="str">
        <f t="shared" si="364"/>
        <v xml:space="preserve"> </v>
      </c>
      <c r="DJ39" s="15" t="str">
        <f t="shared" si="365"/>
        <v xml:space="preserve"> </v>
      </c>
      <c r="DK39" s="15" t="str">
        <f t="shared" si="366"/>
        <v xml:space="preserve"> </v>
      </c>
      <c r="DL39" s="15" t="str">
        <f t="shared" si="367"/>
        <v xml:space="preserve"> </v>
      </c>
      <c r="DM39" s="15" t="str">
        <f t="shared" si="368"/>
        <v xml:space="preserve"> </v>
      </c>
      <c r="DN39" s="15" t="str">
        <f t="shared" si="369"/>
        <v xml:space="preserve"> </v>
      </c>
      <c r="DO39" s="15" t="str">
        <f t="shared" si="370"/>
        <v xml:space="preserve"> </v>
      </c>
      <c r="DP39" s="15" t="str">
        <f t="shared" si="371"/>
        <v xml:space="preserve"> </v>
      </c>
      <c r="DQ39" s="15" t="str">
        <f t="shared" si="372"/>
        <v xml:space="preserve"> </v>
      </c>
      <c r="DR39" s="15" t="str">
        <f t="shared" si="373"/>
        <v xml:space="preserve"> </v>
      </c>
      <c r="DS39" s="15" t="str">
        <f t="shared" si="374"/>
        <v xml:space="preserve"> </v>
      </c>
      <c r="DT39" s="15" t="str">
        <f t="shared" si="375"/>
        <v xml:space="preserve"> </v>
      </c>
      <c r="DU39" s="15" t="str">
        <f t="shared" si="376"/>
        <v xml:space="preserve"> </v>
      </c>
      <c r="DV39" s="15" t="str">
        <f t="shared" si="377"/>
        <v xml:space="preserve"> </v>
      </c>
      <c r="DW39" s="15" t="str">
        <f t="shared" si="378"/>
        <v xml:space="preserve"> </v>
      </c>
      <c r="DX39" s="15" t="str">
        <f t="shared" si="379"/>
        <v xml:space="preserve"> </v>
      </c>
      <c r="DY39" s="15" t="str">
        <f t="shared" si="380"/>
        <v xml:space="preserve"> </v>
      </c>
      <c r="DZ39" s="15" t="str">
        <f t="shared" si="381"/>
        <v xml:space="preserve"> </v>
      </c>
      <c r="EA39" s="27">
        <f>BW39-CE39-CJ39-CT39-CY39-DD39</f>
        <v>189.78457269567173</v>
      </c>
      <c r="EB39" s="5">
        <f t="shared" si="82"/>
        <v>7.2078907812667623</v>
      </c>
      <c r="EC39" s="5">
        <f t="shared" si="83"/>
        <v>12.627179372239777</v>
      </c>
      <c r="ED39" s="5">
        <f t="shared" si="84"/>
        <v>26.302625342969183</v>
      </c>
      <c r="EE39" s="5">
        <f t="shared" si="85"/>
        <v>11.360346527215359</v>
      </c>
      <c r="EF39" s="5">
        <f t="shared" si="86"/>
        <v>10.84640152552055</v>
      </c>
      <c r="EG39" s="5">
        <f t="shared" si="87"/>
        <v>23.409442569785831</v>
      </c>
      <c r="EH39" s="5">
        <f t="shared" si="88"/>
        <v>35.281815377016223</v>
      </c>
      <c r="EI39" s="5">
        <f t="shared" si="89"/>
        <v>42.632194182768345</v>
      </c>
      <c r="EJ39" s="5">
        <f t="shared" si="90"/>
        <v>34.016278548748261</v>
      </c>
      <c r="EK39" s="5">
        <f t="shared" si="91"/>
        <v>25.512435489984547</v>
      </c>
      <c r="EL39" s="5" t="str">
        <f t="shared" si="92"/>
        <v xml:space="preserve"> </v>
      </c>
      <c r="EM39" s="5" t="str">
        <f t="shared" si="93"/>
        <v xml:space="preserve"> </v>
      </c>
      <c r="EN39" s="5" t="str">
        <f t="shared" si="94"/>
        <v xml:space="preserve"> </v>
      </c>
      <c r="EO39" s="5" t="str">
        <f t="shared" si="95"/>
        <v xml:space="preserve"> </v>
      </c>
      <c r="EP39" s="5" t="str">
        <f t="shared" si="96"/>
        <v xml:space="preserve"> </v>
      </c>
      <c r="EQ39" s="5" t="str">
        <f t="shared" si="97"/>
        <v xml:space="preserve"> </v>
      </c>
      <c r="ER39" s="5" t="str">
        <f t="shared" si="98"/>
        <v xml:space="preserve"> </v>
      </c>
      <c r="ES39" s="5" t="str">
        <f t="shared" si="99"/>
        <v xml:space="preserve"> </v>
      </c>
    </row>
    <row r="40" spans="1:149">
      <c r="A40" t="s">
        <v>251</v>
      </c>
      <c r="B40" s="17">
        <f t="shared" si="324"/>
        <v>1817161.7161716172</v>
      </c>
      <c r="C40" s="17">
        <v>2753</v>
      </c>
      <c r="D40" s="19">
        <v>1515</v>
      </c>
      <c r="E40" s="19">
        <v>28</v>
      </c>
      <c r="F40" s="19">
        <f t="shared" si="325"/>
        <v>1238.8500000000001</v>
      </c>
      <c r="G40" s="19">
        <v>45</v>
      </c>
      <c r="H40" s="19">
        <f t="shared" si="297"/>
        <v>9832.1428571428569</v>
      </c>
      <c r="I40" s="19">
        <v>981</v>
      </c>
      <c r="J40" s="39">
        <f t="shared" si="3"/>
        <v>9.9774791136941516</v>
      </c>
      <c r="K40" s="17"/>
      <c r="L40" s="17"/>
      <c r="M40" s="17" t="str">
        <f t="shared" si="4"/>
        <v xml:space="preserve"> </v>
      </c>
      <c r="N40" s="17" t="str">
        <f t="shared" si="5"/>
        <v xml:space="preserve"> </v>
      </c>
      <c r="O40" s="17">
        <v>78</v>
      </c>
      <c r="P40" s="17">
        <v>160</v>
      </c>
      <c r="Q40" s="17">
        <f t="shared" si="298"/>
        <v>238</v>
      </c>
      <c r="R40" s="17">
        <f t="shared" si="299"/>
        <v>-82</v>
      </c>
      <c r="S40" s="17">
        <v>128</v>
      </c>
      <c r="T40" s="17">
        <v>110</v>
      </c>
      <c r="U40" s="17">
        <f t="shared" si="300"/>
        <v>238</v>
      </c>
      <c r="V40" s="17">
        <f t="shared" si="301"/>
        <v>18</v>
      </c>
      <c r="W40" s="17"/>
      <c r="X40" s="17"/>
      <c r="Y40" s="17" t="str">
        <f t="shared" si="302"/>
        <v xml:space="preserve"> </v>
      </c>
      <c r="Z40" s="17" t="str">
        <f t="shared" si="303"/>
        <v xml:space="preserve"> </v>
      </c>
      <c r="AA40" s="17">
        <v>31</v>
      </c>
      <c r="AB40" s="17">
        <v>69</v>
      </c>
      <c r="AC40" s="17">
        <f t="shared" si="304"/>
        <v>100</v>
      </c>
      <c r="AD40" s="17">
        <f t="shared" si="305"/>
        <v>-38</v>
      </c>
      <c r="AE40" s="17">
        <v>101</v>
      </c>
      <c r="AF40" s="17">
        <v>23</v>
      </c>
      <c r="AG40" s="17">
        <f t="shared" si="306"/>
        <v>124</v>
      </c>
      <c r="AH40" s="17">
        <f t="shared" si="307"/>
        <v>78</v>
      </c>
      <c r="AI40" s="17"/>
      <c r="AJ40" s="17"/>
      <c r="AK40" s="17" t="str">
        <f t="shared" si="308"/>
        <v xml:space="preserve"> </v>
      </c>
      <c r="AL40" s="17" t="str">
        <f t="shared" si="309"/>
        <v xml:space="preserve"> </v>
      </c>
      <c r="AM40" s="17"/>
      <c r="AN40" s="17"/>
      <c r="AO40" s="17" t="str">
        <f t="shared" si="310"/>
        <v xml:space="preserve"> </v>
      </c>
      <c r="AP40" s="17" t="str">
        <f t="shared" si="311"/>
        <v xml:space="preserve"> </v>
      </c>
      <c r="AQ40" s="17">
        <v>44</v>
      </c>
      <c r="AR40" s="17">
        <v>19</v>
      </c>
      <c r="AS40" s="17">
        <f t="shared" si="312"/>
        <v>63</v>
      </c>
      <c r="AT40" s="17">
        <f t="shared" si="313"/>
        <v>25</v>
      </c>
      <c r="AU40" s="17"/>
      <c r="AV40" s="17"/>
      <c r="AW40" s="17" t="str">
        <f t="shared" si="314"/>
        <v xml:space="preserve"> </v>
      </c>
      <c r="AX40" s="17" t="str">
        <f t="shared" si="315"/>
        <v xml:space="preserve"> </v>
      </c>
      <c r="AY40" s="17"/>
      <c r="AZ40" s="17"/>
      <c r="BA40" s="17" t="str">
        <f t="shared" si="316"/>
        <v xml:space="preserve"> </v>
      </c>
      <c r="BB40" s="22" t="str">
        <f t="shared" si="317"/>
        <v xml:space="preserve"> </v>
      </c>
      <c r="BC40" s="17">
        <v>156</v>
      </c>
      <c r="BD40" s="17">
        <v>57</v>
      </c>
      <c r="BE40" s="17">
        <v>114</v>
      </c>
      <c r="BF40" s="17">
        <v>33</v>
      </c>
      <c r="BG40" s="17">
        <v>24</v>
      </c>
      <c r="BH40" s="17">
        <v>34</v>
      </c>
      <c r="BI40" s="17">
        <v>42</v>
      </c>
      <c r="BJ40" s="17">
        <v>28</v>
      </c>
      <c r="BK40" s="17">
        <v>23</v>
      </c>
      <c r="BL40" s="17">
        <v>21</v>
      </c>
      <c r="BM40" s="17"/>
      <c r="BN40" s="17"/>
      <c r="BO40" s="17"/>
      <c r="BP40" s="17"/>
      <c r="BQ40" s="17"/>
      <c r="BR40" s="17"/>
      <c r="BS40" s="17"/>
      <c r="BT40" s="17"/>
      <c r="BU40" s="22">
        <f t="shared" si="326"/>
        <v>449</v>
      </c>
      <c r="BV40" s="25">
        <v>1.1355090000000001</v>
      </c>
      <c r="BW40" s="15">
        <f t="shared" si="318"/>
        <v>863.92974428207958</v>
      </c>
      <c r="BX40" s="15" t="str">
        <f t="shared" si="327"/>
        <v xml:space="preserve"> </v>
      </c>
      <c r="BY40" s="15" t="str">
        <f t="shared" si="328"/>
        <v xml:space="preserve"> </v>
      </c>
      <c r="BZ40" s="15" t="str">
        <f t="shared" si="329"/>
        <v xml:space="preserve"> </v>
      </c>
      <c r="CA40" s="15" t="str">
        <f t="shared" si="330"/>
        <v xml:space="preserve"> </v>
      </c>
      <c r="CB40" s="15" t="str">
        <f t="shared" si="331"/>
        <v xml:space="preserve"> </v>
      </c>
      <c r="CC40" s="15">
        <f t="shared" si="332"/>
        <v>68.691661624874826</v>
      </c>
      <c r="CD40" s="15">
        <f t="shared" si="333"/>
        <v>140.90597256384581</v>
      </c>
      <c r="CE40" s="15">
        <f t="shared" si="334"/>
        <v>209.59763418872063</v>
      </c>
      <c r="CF40" s="15">
        <f t="shared" si="335"/>
        <v>-72.214310938970982</v>
      </c>
      <c r="CG40" s="15">
        <f t="shared" si="336"/>
        <v>0.48749999999999993</v>
      </c>
      <c r="CH40" s="15">
        <f t="shared" si="337"/>
        <v>112.72477805107664</v>
      </c>
      <c r="CI40" s="15">
        <f t="shared" si="338"/>
        <v>96.872856137643993</v>
      </c>
      <c r="CJ40" s="15">
        <f t="shared" si="339"/>
        <v>209.59763418872063</v>
      </c>
      <c r="CK40" s="15">
        <f t="shared" si="340"/>
        <v>15.851921913432648</v>
      </c>
      <c r="CL40" s="15">
        <f t="shared" si="341"/>
        <v>1.1636363636363636</v>
      </c>
      <c r="CM40" s="15" t="str">
        <f t="shared" si="342"/>
        <v xml:space="preserve"> </v>
      </c>
      <c r="CN40" s="15" t="str">
        <f t="shared" si="343"/>
        <v xml:space="preserve"> </v>
      </c>
      <c r="CO40" s="15" t="str">
        <f t="shared" si="344"/>
        <v xml:space="preserve"> </v>
      </c>
      <c r="CP40" s="15" t="str">
        <f t="shared" si="345"/>
        <v xml:space="preserve"> </v>
      </c>
      <c r="CQ40" s="15" t="str">
        <f t="shared" si="346"/>
        <v xml:space="preserve"> </v>
      </c>
      <c r="CR40" s="15">
        <f t="shared" si="347"/>
        <v>27.300532184245125</v>
      </c>
      <c r="CS40" s="15">
        <f t="shared" si="348"/>
        <v>60.765700668158502</v>
      </c>
      <c r="CT40" s="15">
        <f t="shared" si="349"/>
        <v>88.06623285240363</v>
      </c>
      <c r="CU40" s="15">
        <f t="shared" si="350"/>
        <v>-33.465168483913374</v>
      </c>
      <c r="CV40" s="15">
        <f t="shared" si="351"/>
        <v>0.44927536231884058</v>
      </c>
      <c r="CW40" s="15">
        <f t="shared" si="352"/>
        <v>88.946895180927669</v>
      </c>
      <c r="CX40" s="15">
        <f t="shared" si="353"/>
        <v>20.255233556052833</v>
      </c>
      <c r="CY40" s="15">
        <f t="shared" si="354"/>
        <v>109.2021287369805</v>
      </c>
      <c r="CZ40" s="15">
        <f t="shared" si="355"/>
        <v>68.69166162487484</v>
      </c>
      <c r="DA40" s="15">
        <f t="shared" si="356"/>
        <v>4.3913043478260878</v>
      </c>
      <c r="DB40" s="15" t="str">
        <f t="shared" si="357"/>
        <v xml:space="preserve"> </v>
      </c>
      <c r="DC40" s="15" t="str">
        <f t="shared" si="358"/>
        <v xml:space="preserve"> </v>
      </c>
      <c r="DD40" s="15" t="str">
        <f t="shared" si="359"/>
        <v xml:space="preserve"> </v>
      </c>
      <c r="DE40" s="15" t="str">
        <f t="shared" si="360"/>
        <v xml:space="preserve"> </v>
      </c>
      <c r="DF40" s="15" t="str">
        <f t="shared" si="361"/>
        <v xml:space="preserve"> </v>
      </c>
      <c r="DG40" s="15" t="str">
        <f t="shared" si="362"/>
        <v xml:space="preserve"> </v>
      </c>
      <c r="DH40" s="15" t="str">
        <f t="shared" si="363"/>
        <v xml:space="preserve"> </v>
      </c>
      <c r="DI40" s="15" t="str">
        <f t="shared" si="364"/>
        <v xml:space="preserve"> </v>
      </c>
      <c r="DJ40" s="15" t="str">
        <f t="shared" si="365"/>
        <v xml:space="preserve"> </v>
      </c>
      <c r="DK40" s="15" t="str">
        <f t="shared" si="366"/>
        <v xml:space="preserve"> </v>
      </c>
      <c r="DL40" s="15">
        <f t="shared" si="367"/>
        <v>38.749142455057594</v>
      </c>
      <c r="DM40" s="15">
        <f t="shared" si="368"/>
        <v>16.73258424195669</v>
      </c>
      <c r="DN40" s="15">
        <f t="shared" si="369"/>
        <v>55.481726697014281</v>
      </c>
      <c r="DO40" s="15">
        <f t="shared" si="370"/>
        <v>22.016558213100904</v>
      </c>
      <c r="DP40" s="15">
        <f t="shared" si="371"/>
        <v>2.3157894736842102</v>
      </c>
      <c r="DQ40" s="15" t="str">
        <f t="shared" si="372"/>
        <v xml:space="preserve"> </v>
      </c>
      <c r="DR40" s="15" t="str">
        <f t="shared" si="373"/>
        <v xml:space="preserve"> </v>
      </c>
      <c r="DS40" s="15" t="str">
        <f t="shared" si="374"/>
        <v xml:space="preserve"> </v>
      </c>
      <c r="DT40" s="15" t="str">
        <f t="shared" si="375"/>
        <v xml:space="preserve"> </v>
      </c>
      <c r="DU40" s="15" t="str">
        <f t="shared" si="376"/>
        <v xml:space="preserve"> </v>
      </c>
      <c r="DV40" s="15" t="str">
        <f t="shared" si="377"/>
        <v xml:space="preserve"> </v>
      </c>
      <c r="DW40" s="15" t="str">
        <f t="shared" si="378"/>
        <v xml:space="preserve"> </v>
      </c>
      <c r="DX40" s="15" t="str">
        <f t="shared" si="379"/>
        <v xml:space="preserve"> </v>
      </c>
      <c r="DY40" s="15" t="str">
        <f t="shared" si="380"/>
        <v xml:space="preserve"> </v>
      </c>
      <c r="DZ40" s="15" t="str">
        <f t="shared" si="381"/>
        <v xml:space="preserve"> </v>
      </c>
      <c r="EA40" s="27">
        <f>BW40-CE40-CJ40-CT40-CY40-DN40</f>
        <v>191.98438761823996</v>
      </c>
      <c r="EB40" s="5">
        <f t="shared" si="82"/>
        <v>7.7546962888111368</v>
      </c>
      <c r="EC40" s="5">
        <f t="shared" si="83"/>
        <v>12.85266471817263</v>
      </c>
      <c r="ED40" s="5">
        <f t="shared" si="84"/>
        <v>27.763882306467472</v>
      </c>
      <c r="EE40" s="5">
        <f t="shared" si="85"/>
        <v>12.09327210961635</v>
      </c>
      <c r="EF40" s="5">
        <f t="shared" si="86"/>
        <v>12.395887457737771</v>
      </c>
      <c r="EG40" s="5">
        <f t="shared" si="87"/>
        <v>19.412708472505322</v>
      </c>
      <c r="EH40" s="5">
        <f t="shared" si="88"/>
        <v>31.528430762440031</v>
      </c>
      <c r="EI40" s="5">
        <f t="shared" si="89"/>
        <v>38.506497971532696</v>
      </c>
      <c r="EJ40" s="5">
        <f t="shared" si="90"/>
        <v>26.978427814524483</v>
      </c>
      <c r="EK40" s="5">
        <f t="shared" si="91"/>
        <v>25.512435489984547</v>
      </c>
      <c r="EL40" s="5" t="str">
        <f t="shared" si="92"/>
        <v xml:space="preserve"> </v>
      </c>
      <c r="EM40" s="5" t="str">
        <f t="shared" si="93"/>
        <v xml:space="preserve"> </v>
      </c>
      <c r="EN40" s="5" t="str">
        <f t="shared" si="94"/>
        <v xml:space="preserve"> </v>
      </c>
      <c r="EO40" s="5" t="str">
        <f t="shared" si="95"/>
        <v xml:space="preserve"> </v>
      </c>
      <c r="EP40" s="5" t="str">
        <f t="shared" si="96"/>
        <v xml:space="preserve"> </v>
      </c>
      <c r="EQ40" s="5" t="str">
        <f t="shared" si="97"/>
        <v xml:space="preserve"> </v>
      </c>
      <c r="ER40" s="5" t="str">
        <f t="shared" si="98"/>
        <v xml:space="preserve"> </v>
      </c>
      <c r="ES40" s="5" t="str">
        <f t="shared" si="99"/>
        <v xml:space="preserve"> </v>
      </c>
    </row>
    <row r="41" spans="1:149">
      <c r="A41" t="s">
        <v>252</v>
      </c>
      <c r="B41" s="17">
        <f t="shared" si="324"/>
        <v>383637.80778395553</v>
      </c>
      <c r="C41" s="17">
        <v>483</v>
      </c>
      <c r="D41" s="19">
        <v>1259</v>
      </c>
      <c r="E41" s="19">
        <v>27</v>
      </c>
      <c r="F41" s="19">
        <f t="shared" si="325"/>
        <v>212.52</v>
      </c>
      <c r="G41" s="19">
        <v>44</v>
      </c>
      <c r="H41" s="19">
        <f t="shared" si="297"/>
        <v>1788.8888888888887</v>
      </c>
      <c r="I41" s="19">
        <v>225</v>
      </c>
      <c r="J41" s="39">
        <f t="shared" si="3"/>
        <v>12.577639751552796</v>
      </c>
      <c r="K41" s="17">
        <v>13</v>
      </c>
      <c r="L41" s="17">
        <v>15</v>
      </c>
      <c r="M41" s="17">
        <f t="shared" si="4"/>
        <v>28</v>
      </c>
      <c r="N41" s="17">
        <f t="shared" si="5"/>
        <v>-2</v>
      </c>
      <c r="O41" s="17">
        <v>9</v>
      </c>
      <c r="P41" s="17">
        <v>51</v>
      </c>
      <c r="Q41" s="17">
        <f t="shared" si="298"/>
        <v>60</v>
      </c>
      <c r="R41" s="17">
        <f t="shared" si="299"/>
        <v>-42</v>
      </c>
      <c r="S41" s="17">
        <v>14</v>
      </c>
      <c r="T41" s="17">
        <v>28</v>
      </c>
      <c r="U41" s="17">
        <f t="shared" si="300"/>
        <v>42</v>
      </c>
      <c r="V41" s="17">
        <f t="shared" si="301"/>
        <v>-14</v>
      </c>
      <c r="W41" s="17"/>
      <c r="X41" s="17"/>
      <c r="Y41" s="17" t="str">
        <f t="shared" si="302"/>
        <v xml:space="preserve"> </v>
      </c>
      <c r="Z41" s="17" t="str">
        <f t="shared" si="303"/>
        <v xml:space="preserve"> </v>
      </c>
      <c r="AA41" s="17">
        <v>0</v>
      </c>
      <c r="AB41" s="17">
        <v>32</v>
      </c>
      <c r="AC41" s="17">
        <f t="shared" si="304"/>
        <v>32</v>
      </c>
      <c r="AD41" s="17">
        <f t="shared" si="305"/>
        <v>-32</v>
      </c>
      <c r="AE41" s="17"/>
      <c r="AF41" s="17"/>
      <c r="AG41" s="17" t="str">
        <f t="shared" si="306"/>
        <v xml:space="preserve"> </v>
      </c>
      <c r="AH41" s="17" t="str">
        <f t="shared" si="307"/>
        <v xml:space="preserve"> </v>
      </c>
      <c r="AI41" s="17"/>
      <c r="AJ41" s="17"/>
      <c r="AK41" s="17" t="str">
        <f t="shared" si="308"/>
        <v xml:space="preserve"> </v>
      </c>
      <c r="AL41" s="17" t="str">
        <f t="shared" si="309"/>
        <v xml:space="preserve"> </v>
      </c>
      <c r="AM41" s="17">
        <v>3</v>
      </c>
      <c r="AN41" s="17">
        <v>17</v>
      </c>
      <c r="AO41" s="17">
        <f t="shared" si="310"/>
        <v>20</v>
      </c>
      <c r="AP41" s="17">
        <f t="shared" si="311"/>
        <v>-14</v>
      </c>
      <c r="AQ41" s="17"/>
      <c r="AR41" s="17"/>
      <c r="AS41" s="17" t="str">
        <f t="shared" si="312"/>
        <v xml:space="preserve"> </v>
      </c>
      <c r="AT41" s="17" t="str">
        <f t="shared" si="313"/>
        <v xml:space="preserve"> </v>
      </c>
      <c r="AU41" s="17"/>
      <c r="AV41" s="17"/>
      <c r="AW41" s="17" t="str">
        <f t="shared" si="314"/>
        <v xml:space="preserve"> </v>
      </c>
      <c r="AX41" s="17" t="str">
        <f t="shared" si="315"/>
        <v xml:space="preserve"> </v>
      </c>
      <c r="AY41" s="17"/>
      <c r="AZ41" s="17"/>
      <c r="BA41" s="17" t="str">
        <f t="shared" si="316"/>
        <v xml:space="preserve"> </v>
      </c>
      <c r="BB41" s="22" t="str">
        <f t="shared" si="317"/>
        <v xml:space="preserve"> </v>
      </c>
      <c r="BC41" s="17">
        <v>34</v>
      </c>
      <c r="BD41" s="17">
        <v>14</v>
      </c>
      <c r="BE41" s="17">
        <v>25</v>
      </c>
      <c r="BF41" s="17">
        <v>9</v>
      </c>
      <c r="BG41" s="17">
        <v>6</v>
      </c>
      <c r="BH41" s="17">
        <v>9</v>
      </c>
      <c r="BI41" s="17">
        <v>10</v>
      </c>
      <c r="BJ41" s="17">
        <v>6</v>
      </c>
      <c r="BK41" s="17">
        <v>6</v>
      </c>
      <c r="BL41" s="17">
        <v>6</v>
      </c>
      <c r="BM41" s="17"/>
      <c r="BN41" s="17"/>
      <c r="BO41" s="17"/>
      <c r="BP41" s="17"/>
      <c r="BQ41" s="17"/>
      <c r="BR41" s="17"/>
      <c r="BS41" s="17"/>
      <c r="BT41" s="17"/>
      <c r="BU41" s="22">
        <f t="shared" si="326"/>
        <v>100</v>
      </c>
      <c r="BV41" s="25">
        <v>0.61875400000000003</v>
      </c>
      <c r="BW41" s="15">
        <f t="shared" si="318"/>
        <v>363.63401287102789</v>
      </c>
      <c r="BX41" s="15">
        <f t="shared" si="327"/>
        <v>21.009965188103834</v>
      </c>
      <c r="BY41" s="15">
        <f t="shared" si="328"/>
        <v>24.242267524735194</v>
      </c>
      <c r="BZ41" s="15">
        <f t="shared" si="329"/>
        <v>45.252232712839032</v>
      </c>
      <c r="CA41" s="15">
        <f t="shared" si="330"/>
        <v>-3.2323023366313599</v>
      </c>
      <c r="CB41" s="15">
        <f t="shared" si="331"/>
        <v>0.86666666666666659</v>
      </c>
      <c r="CC41" s="15">
        <f t="shared" si="332"/>
        <v>14.545360514841116</v>
      </c>
      <c r="CD41" s="15">
        <f t="shared" si="333"/>
        <v>82.423709584099655</v>
      </c>
      <c r="CE41" s="15">
        <f t="shared" si="334"/>
        <v>96.969070098940776</v>
      </c>
      <c r="CF41" s="15">
        <f t="shared" si="335"/>
        <v>-67.878349069258533</v>
      </c>
      <c r="CG41" s="15">
        <f t="shared" si="336"/>
        <v>0.17647058823529413</v>
      </c>
      <c r="CH41" s="15">
        <f t="shared" si="337"/>
        <v>22.626116356419512</v>
      </c>
      <c r="CI41" s="15">
        <f t="shared" si="338"/>
        <v>45.252232712839024</v>
      </c>
      <c r="CJ41" s="15">
        <f t="shared" si="339"/>
        <v>67.878349069258533</v>
      </c>
      <c r="CK41" s="15">
        <f t="shared" si="340"/>
        <v>-22.626116356419512</v>
      </c>
      <c r="CL41" s="15">
        <f t="shared" si="341"/>
        <v>0.5</v>
      </c>
      <c r="CM41" s="15" t="str">
        <f t="shared" si="342"/>
        <v xml:space="preserve"> </v>
      </c>
      <c r="CN41" s="15" t="str">
        <f t="shared" si="343"/>
        <v xml:space="preserve"> </v>
      </c>
      <c r="CO41" s="15" t="str">
        <f t="shared" si="344"/>
        <v xml:space="preserve"> </v>
      </c>
      <c r="CP41" s="15" t="str">
        <f t="shared" si="345"/>
        <v xml:space="preserve"> </v>
      </c>
      <c r="CQ41" s="15" t="str">
        <f t="shared" si="346"/>
        <v xml:space="preserve"> </v>
      </c>
      <c r="CR41" s="15">
        <v>0</v>
      </c>
      <c r="CS41" s="15">
        <f t="shared" si="348"/>
        <v>51.716837386101744</v>
      </c>
      <c r="CT41" s="15">
        <f t="shared" si="349"/>
        <v>51.716837386101744</v>
      </c>
      <c r="CU41" s="15">
        <f t="shared" si="350"/>
        <v>-51.716837386101744</v>
      </c>
      <c r="CV41" s="15">
        <f t="shared" si="351"/>
        <v>0</v>
      </c>
      <c r="CW41" s="15" t="str">
        <f t="shared" si="352"/>
        <v xml:space="preserve"> </v>
      </c>
      <c r="CX41" s="15" t="str">
        <f t="shared" si="353"/>
        <v xml:space="preserve"> </v>
      </c>
      <c r="CY41" s="15" t="str">
        <f t="shared" si="354"/>
        <v xml:space="preserve"> </v>
      </c>
      <c r="CZ41" s="15" t="str">
        <f t="shared" si="355"/>
        <v xml:space="preserve"> </v>
      </c>
      <c r="DA41" s="15" t="str">
        <f t="shared" si="356"/>
        <v xml:space="preserve"> </v>
      </c>
      <c r="DB41" s="15" t="str">
        <f t="shared" si="357"/>
        <v xml:space="preserve"> </v>
      </c>
      <c r="DC41" s="15" t="str">
        <f t="shared" si="358"/>
        <v xml:space="preserve"> </v>
      </c>
      <c r="DD41" s="15" t="str">
        <f t="shared" si="359"/>
        <v xml:space="preserve"> </v>
      </c>
      <c r="DE41" s="15" t="str">
        <f t="shared" si="360"/>
        <v xml:space="preserve"> </v>
      </c>
      <c r="DF41" s="15" t="str">
        <f t="shared" si="361"/>
        <v xml:space="preserve"> </v>
      </c>
      <c r="DG41" s="15">
        <f t="shared" si="362"/>
        <v>4.8484535049470381</v>
      </c>
      <c r="DH41" s="15">
        <f t="shared" si="363"/>
        <v>27.47456986136655</v>
      </c>
      <c r="DI41" s="15">
        <f t="shared" si="364"/>
        <v>32.323023366313592</v>
      </c>
      <c r="DJ41" s="15">
        <f t="shared" si="365"/>
        <v>-22.626116356419512</v>
      </c>
      <c r="DK41" s="15">
        <f t="shared" si="366"/>
        <v>0.1764705882352941</v>
      </c>
      <c r="DL41" s="15" t="str">
        <f t="shared" si="367"/>
        <v xml:space="preserve"> </v>
      </c>
      <c r="DM41" s="15" t="str">
        <f t="shared" si="368"/>
        <v xml:space="preserve"> </v>
      </c>
      <c r="DN41" s="15" t="str">
        <f t="shared" si="369"/>
        <v xml:space="preserve"> </v>
      </c>
      <c r="DO41" s="15" t="str">
        <f t="shared" si="370"/>
        <v xml:space="preserve"> </v>
      </c>
      <c r="DP41" s="15" t="str">
        <f t="shared" si="371"/>
        <v xml:space="preserve"> </v>
      </c>
      <c r="DQ41" s="15" t="str">
        <f t="shared" si="372"/>
        <v xml:space="preserve"> </v>
      </c>
      <c r="DR41" s="15" t="str">
        <f t="shared" si="373"/>
        <v xml:space="preserve"> </v>
      </c>
      <c r="DS41" s="15" t="str">
        <f t="shared" si="374"/>
        <v xml:space="preserve"> </v>
      </c>
      <c r="DT41" s="15" t="str">
        <f t="shared" si="375"/>
        <v xml:space="preserve"> </v>
      </c>
      <c r="DU41" s="15" t="str">
        <f t="shared" si="376"/>
        <v xml:space="preserve"> </v>
      </c>
      <c r="DV41" s="15" t="str">
        <f t="shared" si="377"/>
        <v xml:space="preserve"> </v>
      </c>
      <c r="DW41" s="15" t="str">
        <f t="shared" si="378"/>
        <v xml:space="preserve"> </v>
      </c>
      <c r="DX41" s="15" t="str">
        <f t="shared" si="379"/>
        <v xml:space="preserve"> </v>
      </c>
      <c r="DY41" s="15" t="str">
        <f t="shared" si="380"/>
        <v xml:space="preserve"> </v>
      </c>
      <c r="DZ41" s="15" t="str">
        <f t="shared" si="381"/>
        <v xml:space="preserve"> </v>
      </c>
      <c r="EA41" s="27">
        <f>BW41-BZ41-CE41-CJ41-CT41-DI41</f>
        <v>69.494500237574186</v>
      </c>
      <c r="EB41" s="5">
        <f t="shared" si="82"/>
        <v>1.6901261142280684</v>
      </c>
      <c r="EC41" s="5">
        <f t="shared" si="83"/>
        <v>3.1567948430599442</v>
      </c>
      <c r="ED41" s="5">
        <f t="shared" si="84"/>
        <v>6.0885706812428664</v>
      </c>
      <c r="EE41" s="5">
        <f t="shared" si="85"/>
        <v>3.2981651208044589</v>
      </c>
      <c r="EF41" s="5">
        <f t="shared" si="86"/>
        <v>3.0989718644344428</v>
      </c>
      <c r="EG41" s="5">
        <f t="shared" si="87"/>
        <v>5.1386581250749384</v>
      </c>
      <c r="EH41" s="5">
        <f t="shared" si="88"/>
        <v>7.5067692291523889</v>
      </c>
      <c r="EI41" s="5">
        <f t="shared" si="89"/>
        <v>8.2513924224712927</v>
      </c>
      <c r="EJ41" s="5">
        <f t="shared" si="90"/>
        <v>7.0378507342237784</v>
      </c>
      <c r="EK41" s="5">
        <f t="shared" si="91"/>
        <v>7.2892672828527276</v>
      </c>
      <c r="EL41" s="5" t="str">
        <f t="shared" si="92"/>
        <v xml:space="preserve"> </v>
      </c>
      <c r="EM41" s="5" t="str">
        <f t="shared" si="93"/>
        <v xml:space="preserve"> </v>
      </c>
      <c r="EN41" s="5" t="str">
        <f t="shared" si="94"/>
        <v xml:space="preserve"> </v>
      </c>
      <c r="EO41" s="5" t="str">
        <f t="shared" si="95"/>
        <v xml:space="preserve"> </v>
      </c>
      <c r="EP41" s="5" t="str">
        <f t="shared" si="96"/>
        <v xml:space="preserve"> </v>
      </c>
      <c r="EQ41" s="5" t="str">
        <f t="shared" si="97"/>
        <v xml:space="preserve"> </v>
      </c>
      <c r="ER41" s="5" t="str">
        <f t="shared" si="98"/>
        <v xml:space="preserve"> </v>
      </c>
      <c r="ES41" s="5" t="str">
        <f t="shared" si="99"/>
        <v xml:space="preserve"> </v>
      </c>
    </row>
    <row r="42" spans="1:149">
      <c r="A42" t="s">
        <v>253</v>
      </c>
      <c r="B42" s="17">
        <f t="shared" si="324"/>
        <v>1030037.546933667</v>
      </c>
      <c r="C42" s="17">
        <v>1646</v>
      </c>
      <c r="D42" s="19">
        <v>1598</v>
      </c>
      <c r="E42" s="19">
        <v>29</v>
      </c>
      <c r="F42" s="19">
        <f t="shared" si="325"/>
        <v>905.30000000000007</v>
      </c>
      <c r="G42" s="19">
        <v>55</v>
      </c>
      <c r="H42" s="19">
        <f t="shared" si="297"/>
        <v>5675.8620689655172</v>
      </c>
      <c r="I42" s="19">
        <v>653</v>
      </c>
      <c r="J42" s="39">
        <f t="shared" si="3"/>
        <v>11.504860267314703</v>
      </c>
      <c r="K42" s="17"/>
      <c r="L42" s="17"/>
      <c r="M42" s="17" t="str">
        <f t="shared" si="4"/>
        <v xml:space="preserve"> </v>
      </c>
      <c r="N42" s="17" t="str">
        <f t="shared" si="5"/>
        <v xml:space="preserve"> </v>
      </c>
      <c r="O42" s="17">
        <v>23</v>
      </c>
      <c r="P42" s="17">
        <v>86</v>
      </c>
      <c r="Q42" s="17">
        <f t="shared" si="298"/>
        <v>109</v>
      </c>
      <c r="R42" s="17">
        <f t="shared" si="299"/>
        <v>-63</v>
      </c>
      <c r="S42" s="17">
        <v>62</v>
      </c>
      <c r="T42" s="17">
        <v>70</v>
      </c>
      <c r="U42" s="17">
        <f t="shared" si="300"/>
        <v>132</v>
      </c>
      <c r="V42" s="17">
        <f t="shared" si="301"/>
        <v>-8</v>
      </c>
      <c r="W42" s="17"/>
      <c r="X42" s="17"/>
      <c r="Y42" s="17" t="str">
        <f t="shared" si="302"/>
        <v xml:space="preserve"> </v>
      </c>
      <c r="Z42" s="17" t="str">
        <f t="shared" si="303"/>
        <v xml:space="preserve"> </v>
      </c>
      <c r="AA42" s="17">
        <v>60</v>
      </c>
      <c r="AB42" s="17">
        <v>99</v>
      </c>
      <c r="AC42" s="17">
        <f t="shared" si="304"/>
        <v>159</v>
      </c>
      <c r="AD42" s="17">
        <f t="shared" si="305"/>
        <v>-39</v>
      </c>
      <c r="AE42" s="17">
        <v>65</v>
      </c>
      <c r="AF42" s="17">
        <v>13</v>
      </c>
      <c r="AG42" s="17">
        <f t="shared" si="306"/>
        <v>78</v>
      </c>
      <c r="AH42" s="17">
        <f t="shared" si="307"/>
        <v>52</v>
      </c>
      <c r="AI42" s="17"/>
      <c r="AJ42" s="17"/>
      <c r="AK42" s="17" t="str">
        <f t="shared" si="308"/>
        <v xml:space="preserve"> </v>
      </c>
      <c r="AL42" s="17" t="str">
        <f t="shared" si="309"/>
        <v xml:space="preserve"> </v>
      </c>
      <c r="AM42" s="17"/>
      <c r="AN42" s="17"/>
      <c r="AO42" s="17" t="str">
        <f t="shared" si="310"/>
        <v xml:space="preserve"> </v>
      </c>
      <c r="AP42" s="17" t="str">
        <f t="shared" si="311"/>
        <v xml:space="preserve"> </v>
      </c>
      <c r="AQ42" s="17">
        <v>37</v>
      </c>
      <c r="AR42" s="17">
        <v>12</v>
      </c>
      <c r="AS42" s="17">
        <f t="shared" si="312"/>
        <v>49</v>
      </c>
      <c r="AT42" s="17">
        <f t="shared" si="313"/>
        <v>25</v>
      </c>
      <c r="AU42" s="17"/>
      <c r="AV42" s="17"/>
      <c r="AW42" s="17" t="str">
        <f t="shared" si="314"/>
        <v xml:space="preserve"> </v>
      </c>
      <c r="AX42" s="17" t="str">
        <f t="shared" si="315"/>
        <v xml:space="preserve"> </v>
      </c>
      <c r="AY42" s="17"/>
      <c r="AZ42" s="17"/>
      <c r="BA42" s="17" t="str">
        <f t="shared" si="316"/>
        <v xml:space="preserve"> </v>
      </c>
      <c r="BB42" s="22" t="str">
        <f t="shared" si="317"/>
        <v xml:space="preserve"> </v>
      </c>
      <c r="BC42" s="17">
        <v>97</v>
      </c>
      <c r="BD42" s="17">
        <v>35</v>
      </c>
      <c r="BE42" s="17">
        <v>76</v>
      </c>
      <c r="BF42" s="17">
        <v>28</v>
      </c>
      <c r="BG42" s="17">
        <v>19</v>
      </c>
      <c r="BH42" s="17">
        <v>20</v>
      </c>
      <c r="BI42" s="17">
        <v>27</v>
      </c>
      <c r="BJ42" s="17">
        <v>17</v>
      </c>
      <c r="BK42" s="17">
        <v>15</v>
      </c>
      <c r="BL42" s="17">
        <v>20</v>
      </c>
      <c r="BM42" s="17"/>
      <c r="BN42" s="17"/>
      <c r="BO42" s="17"/>
      <c r="BP42" s="17"/>
      <c r="BQ42" s="17"/>
      <c r="BR42" s="17"/>
      <c r="BS42" s="17"/>
      <c r="BT42" s="17"/>
      <c r="BU42" s="22">
        <f t="shared" si="326"/>
        <v>299</v>
      </c>
      <c r="BV42" s="25">
        <v>0.66460699999999995</v>
      </c>
      <c r="BW42" s="15">
        <f t="shared" si="318"/>
        <v>982.5355435618344</v>
      </c>
      <c r="BX42" s="15" t="str">
        <f t="shared" si="327"/>
        <v xml:space="preserve"> </v>
      </c>
      <c r="BY42" s="15" t="str">
        <f t="shared" si="328"/>
        <v xml:space="preserve"> </v>
      </c>
      <c r="BZ42" s="15" t="str">
        <f t="shared" si="329"/>
        <v xml:space="preserve"> </v>
      </c>
      <c r="CA42" s="15" t="str">
        <f t="shared" si="330"/>
        <v xml:space="preserve"> </v>
      </c>
      <c r="CB42" s="15" t="str">
        <f t="shared" si="331"/>
        <v xml:space="preserve"> </v>
      </c>
      <c r="CC42" s="15">
        <f t="shared" si="332"/>
        <v>34.606918073387732</v>
      </c>
      <c r="CD42" s="15">
        <f t="shared" si="333"/>
        <v>129.39978062223238</v>
      </c>
      <c r="CE42" s="15">
        <f t="shared" si="334"/>
        <v>164.00669869562012</v>
      </c>
      <c r="CF42" s="15">
        <f t="shared" si="335"/>
        <v>-94.792862548844653</v>
      </c>
      <c r="CG42" s="15">
        <f t="shared" si="336"/>
        <v>0.26744186046511631</v>
      </c>
      <c r="CH42" s="15">
        <f t="shared" si="337"/>
        <v>93.288213936958243</v>
      </c>
      <c r="CI42" s="15">
        <f t="shared" si="338"/>
        <v>105.32540283204962</v>
      </c>
      <c r="CJ42" s="15">
        <f t="shared" si="339"/>
        <v>198.61361676900788</v>
      </c>
      <c r="CK42" s="15">
        <f t="shared" si="340"/>
        <v>-12.037188895091376</v>
      </c>
      <c r="CL42" s="15">
        <f t="shared" si="341"/>
        <v>0.88571428571428579</v>
      </c>
      <c r="CM42" s="15" t="str">
        <f t="shared" si="342"/>
        <v xml:space="preserve"> </v>
      </c>
      <c r="CN42" s="15" t="str">
        <f t="shared" si="343"/>
        <v xml:space="preserve"> </v>
      </c>
      <c r="CO42" s="15" t="str">
        <f t="shared" si="344"/>
        <v xml:space="preserve"> </v>
      </c>
      <c r="CP42" s="15" t="str">
        <f t="shared" si="345"/>
        <v xml:space="preserve"> </v>
      </c>
      <c r="CQ42" s="15" t="str">
        <f t="shared" si="346"/>
        <v xml:space="preserve"> </v>
      </c>
      <c r="CR42" s="15">
        <f t="shared" si="347"/>
        <v>90.278916713185396</v>
      </c>
      <c r="CS42" s="15">
        <f t="shared" si="348"/>
        <v>148.96021257675591</v>
      </c>
      <c r="CT42" s="15">
        <f t="shared" si="349"/>
        <v>239.2391292899413</v>
      </c>
      <c r="CU42" s="15">
        <f t="shared" si="350"/>
        <v>-58.681295863570512</v>
      </c>
      <c r="CV42" s="15">
        <f t="shared" si="351"/>
        <v>0.60606060606060608</v>
      </c>
      <c r="CW42" s="15">
        <f t="shared" si="352"/>
        <v>97.802159772617514</v>
      </c>
      <c r="CX42" s="15">
        <f t="shared" si="353"/>
        <v>19.560431954523501</v>
      </c>
      <c r="CY42" s="15">
        <f t="shared" si="354"/>
        <v>117.36259172714102</v>
      </c>
      <c r="CZ42" s="15">
        <f t="shared" si="355"/>
        <v>78.241727818094006</v>
      </c>
      <c r="DA42" s="15">
        <f t="shared" si="356"/>
        <v>5</v>
      </c>
      <c r="DB42" s="15" t="str">
        <f t="shared" si="357"/>
        <v xml:space="preserve"> </v>
      </c>
      <c r="DC42" s="15" t="str">
        <f t="shared" si="358"/>
        <v xml:space="preserve"> </v>
      </c>
      <c r="DD42" s="15" t="str">
        <f t="shared" si="359"/>
        <v xml:space="preserve"> </v>
      </c>
      <c r="DE42" s="15" t="str">
        <f t="shared" si="360"/>
        <v xml:space="preserve"> </v>
      </c>
      <c r="DF42" s="15" t="str">
        <f t="shared" si="361"/>
        <v xml:space="preserve"> </v>
      </c>
      <c r="DG42" s="15" t="str">
        <f t="shared" si="362"/>
        <v xml:space="preserve"> </v>
      </c>
      <c r="DH42" s="15" t="str">
        <f t="shared" si="363"/>
        <v xml:space="preserve"> </v>
      </c>
      <c r="DI42" s="15" t="str">
        <f t="shared" si="364"/>
        <v xml:space="preserve"> </v>
      </c>
      <c r="DJ42" s="15" t="str">
        <f t="shared" si="365"/>
        <v xml:space="preserve"> </v>
      </c>
      <c r="DK42" s="15" t="str">
        <f t="shared" si="366"/>
        <v xml:space="preserve"> </v>
      </c>
      <c r="DL42" s="15">
        <f t="shared" si="367"/>
        <v>55.671998639797657</v>
      </c>
      <c r="DM42" s="15">
        <f t="shared" si="368"/>
        <v>18.055783342637078</v>
      </c>
      <c r="DN42" s="15">
        <f t="shared" si="369"/>
        <v>73.727781982434735</v>
      </c>
      <c r="DO42" s="15">
        <f t="shared" si="370"/>
        <v>37.616215297160579</v>
      </c>
      <c r="DP42" s="15">
        <f t="shared" si="371"/>
        <v>3.0833333333333335</v>
      </c>
      <c r="DQ42" s="15" t="str">
        <f t="shared" si="372"/>
        <v xml:space="preserve"> </v>
      </c>
      <c r="DR42" s="15" t="str">
        <f t="shared" si="373"/>
        <v xml:space="preserve"> </v>
      </c>
      <c r="DS42" s="15" t="str">
        <f t="shared" si="374"/>
        <v xml:space="preserve"> </v>
      </c>
      <c r="DT42" s="15" t="str">
        <f t="shared" si="375"/>
        <v xml:space="preserve"> </v>
      </c>
      <c r="DU42" s="15" t="str">
        <f t="shared" si="376"/>
        <v xml:space="preserve"> </v>
      </c>
      <c r="DV42" s="15" t="str">
        <f t="shared" si="377"/>
        <v xml:space="preserve"> </v>
      </c>
      <c r="DW42" s="15" t="str">
        <f t="shared" si="378"/>
        <v xml:space="preserve"> </v>
      </c>
      <c r="DX42" s="15" t="str">
        <f t="shared" si="379"/>
        <v xml:space="preserve"> </v>
      </c>
      <c r="DY42" s="15" t="str">
        <f t="shared" si="380"/>
        <v xml:space="preserve"> </v>
      </c>
      <c r="DZ42" s="15" t="str">
        <f t="shared" si="381"/>
        <v xml:space="preserve"> </v>
      </c>
      <c r="EA42" s="27">
        <f>BW42-CE42-CJ42-CT42-CY42-DN42</f>
        <v>189.58572509768936</v>
      </c>
      <c r="EB42" s="5">
        <f t="shared" si="82"/>
        <v>4.8218303847094894</v>
      </c>
      <c r="EC42" s="5">
        <f t="shared" si="83"/>
        <v>7.89198710764986</v>
      </c>
      <c r="ED42" s="5">
        <f t="shared" si="84"/>
        <v>18.509254870978314</v>
      </c>
      <c r="EE42" s="5">
        <f t="shared" si="85"/>
        <v>10.260958153613872</v>
      </c>
      <c r="EF42" s="5">
        <f t="shared" si="86"/>
        <v>9.8134109040424029</v>
      </c>
      <c r="EG42" s="5">
        <f t="shared" si="87"/>
        <v>11.419240277944308</v>
      </c>
      <c r="EH42" s="5">
        <f t="shared" si="88"/>
        <v>20.26827691871145</v>
      </c>
      <c r="EI42" s="5">
        <f t="shared" si="89"/>
        <v>23.378945197001997</v>
      </c>
      <c r="EJ42" s="5">
        <f t="shared" si="90"/>
        <v>17.594626835559446</v>
      </c>
      <c r="EK42" s="5">
        <f t="shared" si="91"/>
        <v>24.297557609509091</v>
      </c>
      <c r="EL42" s="5" t="str">
        <f t="shared" si="92"/>
        <v xml:space="preserve"> </v>
      </c>
      <c r="EM42" s="5" t="str">
        <f t="shared" si="93"/>
        <v xml:space="preserve"> </v>
      </c>
      <c r="EN42" s="5" t="str">
        <f t="shared" si="94"/>
        <v xml:space="preserve"> </v>
      </c>
      <c r="EO42" s="5" t="str">
        <f t="shared" si="95"/>
        <v xml:space="preserve"> </v>
      </c>
      <c r="EP42" s="5" t="str">
        <f t="shared" si="96"/>
        <v xml:space="preserve"> </v>
      </c>
      <c r="EQ42" s="5" t="str">
        <f t="shared" si="97"/>
        <v xml:space="preserve"> </v>
      </c>
      <c r="ER42" s="5" t="str">
        <f t="shared" si="98"/>
        <v xml:space="preserve"> </v>
      </c>
      <c r="ES42" s="5" t="str">
        <f t="shared" si="99"/>
        <v xml:space="preserve"> </v>
      </c>
    </row>
    <row r="43" spans="1:149">
      <c r="A43" t="s">
        <v>254</v>
      </c>
      <c r="B43" s="17">
        <f t="shared" si="324"/>
        <v>2520359.2814371255</v>
      </c>
      <c r="C43" s="17">
        <v>4209</v>
      </c>
      <c r="D43" s="19">
        <v>1670</v>
      </c>
      <c r="E43" s="19">
        <v>28</v>
      </c>
      <c r="F43" s="19">
        <f t="shared" si="325"/>
        <v>2020.32</v>
      </c>
      <c r="G43" s="19">
        <v>48</v>
      </c>
      <c r="H43" s="19">
        <f t="shared" si="297"/>
        <v>15032.142857142855</v>
      </c>
      <c r="I43" s="19">
        <v>1817</v>
      </c>
      <c r="J43" s="39">
        <f t="shared" si="3"/>
        <v>12.087431693989073</v>
      </c>
      <c r="K43" s="17"/>
      <c r="L43" s="17"/>
      <c r="M43" s="17" t="str">
        <f t="shared" si="4"/>
        <v xml:space="preserve"> </v>
      </c>
      <c r="N43" s="17" t="str">
        <f t="shared" si="5"/>
        <v xml:space="preserve"> </v>
      </c>
      <c r="O43" s="17">
        <v>161</v>
      </c>
      <c r="P43" s="17">
        <v>389</v>
      </c>
      <c r="Q43" s="17">
        <f t="shared" si="298"/>
        <v>550</v>
      </c>
      <c r="R43" s="17">
        <f t="shared" si="299"/>
        <v>-228</v>
      </c>
      <c r="S43" s="17">
        <v>198</v>
      </c>
      <c r="T43" s="17">
        <v>187</v>
      </c>
      <c r="U43" s="17">
        <f t="shared" si="300"/>
        <v>385</v>
      </c>
      <c r="V43" s="17">
        <f t="shared" si="301"/>
        <v>11</v>
      </c>
      <c r="W43" s="17"/>
      <c r="X43" s="17"/>
      <c r="Y43" s="17" t="str">
        <f t="shared" si="302"/>
        <v xml:space="preserve"> </v>
      </c>
      <c r="Z43" s="17" t="str">
        <f t="shared" si="303"/>
        <v xml:space="preserve"> </v>
      </c>
      <c r="AA43" s="17">
        <v>45</v>
      </c>
      <c r="AB43" s="17">
        <v>129</v>
      </c>
      <c r="AC43" s="17">
        <f t="shared" si="304"/>
        <v>174</v>
      </c>
      <c r="AD43" s="17">
        <f t="shared" si="305"/>
        <v>-84</v>
      </c>
      <c r="AE43" s="17">
        <v>155</v>
      </c>
      <c r="AF43" s="17">
        <v>42</v>
      </c>
      <c r="AG43" s="17">
        <f t="shared" si="306"/>
        <v>197</v>
      </c>
      <c r="AH43" s="17">
        <f t="shared" si="307"/>
        <v>113</v>
      </c>
      <c r="AI43" s="17"/>
      <c r="AJ43" s="17"/>
      <c r="AK43" s="17" t="str">
        <f t="shared" si="308"/>
        <v xml:space="preserve"> </v>
      </c>
      <c r="AL43" s="17" t="str">
        <f t="shared" si="309"/>
        <v xml:space="preserve"> </v>
      </c>
      <c r="AM43" s="17">
        <v>106</v>
      </c>
      <c r="AN43" s="17">
        <v>59</v>
      </c>
      <c r="AO43" s="17">
        <f t="shared" si="310"/>
        <v>165</v>
      </c>
      <c r="AP43" s="17">
        <f t="shared" si="311"/>
        <v>47</v>
      </c>
      <c r="AQ43" s="17"/>
      <c r="AR43" s="17"/>
      <c r="AS43" s="17" t="str">
        <f t="shared" si="312"/>
        <v xml:space="preserve"> </v>
      </c>
      <c r="AT43" s="17" t="str">
        <f t="shared" si="313"/>
        <v xml:space="preserve"> </v>
      </c>
      <c r="AU43" s="17"/>
      <c r="AV43" s="17"/>
      <c r="AW43" s="17" t="str">
        <f t="shared" si="314"/>
        <v xml:space="preserve"> </v>
      </c>
      <c r="AX43" s="17" t="str">
        <f t="shared" si="315"/>
        <v xml:space="preserve"> </v>
      </c>
      <c r="AY43" s="17"/>
      <c r="AZ43" s="17"/>
      <c r="BA43" s="17" t="str">
        <f t="shared" si="316"/>
        <v xml:space="preserve"> </v>
      </c>
      <c r="BB43" s="22" t="str">
        <f t="shared" si="317"/>
        <v xml:space="preserve"> </v>
      </c>
      <c r="BC43" s="17">
        <v>291</v>
      </c>
      <c r="BD43" s="17">
        <v>110</v>
      </c>
      <c r="BE43" s="17">
        <v>216</v>
      </c>
      <c r="BF43" s="17">
        <v>62</v>
      </c>
      <c r="BG43" s="17">
        <v>43</v>
      </c>
      <c r="BH43" s="17">
        <v>68</v>
      </c>
      <c r="BI43" s="17">
        <v>81</v>
      </c>
      <c r="BJ43" s="17">
        <v>52</v>
      </c>
      <c r="BK43" s="17">
        <v>48</v>
      </c>
      <c r="BL43" s="17">
        <v>40</v>
      </c>
      <c r="BM43" s="17"/>
      <c r="BN43" s="17"/>
      <c r="BO43" s="17"/>
      <c r="BP43" s="17"/>
      <c r="BQ43" s="17"/>
      <c r="BR43" s="17"/>
      <c r="BS43" s="17"/>
      <c r="BT43" s="17"/>
      <c r="BU43" s="22">
        <f t="shared" si="326"/>
        <v>806</v>
      </c>
      <c r="BV43" s="25">
        <v>1.758038</v>
      </c>
      <c r="BW43" s="15">
        <f t="shared" si="318"/>
        <v>1033.5385241957226</v>
      </c>
      <c r="BX43" s="15" t="str">
        <f t="shared" si="327"/>
        <v xml:space="preserve"> </v>
      </c>
      <c r="BY43" s="15" t="str">
        <f t="shared" si="328"/>
        <v xml:space="preserve"> </v>
      </c>
      <c r="BZ43" s="15" t="str">
        <f t="shared" si="329"/>
        <v xml:space="preserve"> </v>
      </c>
      <c r="CA43" s="15" t="str">
        <f t="shared" si="330"/>
        <v xml:space="preserve"> </v>
      </c>
      <c r="CB43" s="15" t="str">
        <f t="shared" si="331"/>
        <v xml:space="preserve"> </v>
      </c>
      <c r="CC43" s="15">
        <f t="shared" si="332"/>
        <v>91.57936290341847</v>
      </c>
      <c r="CD43" s="15">
        <f t="shared" si="333"/>
        <v>221.26939235670673</v>
      </c>
      <c r="CE43" s="15">
        <f t="shared" si="334"/>
        <v>312.84875526012519</v>
      </c>
      <c r="CF43" s="15">
        <f t="shared" si="335"/>
        <v>-129.69002945328828</v>
      </c>
      <c r="CG43" s="15">
        <f t="shared" si="336"/>
        <v>0.41388174807197947</v>
      </c>
      <c r="CH43" s="15">
        <f t="shared" si="337"/>
        <v>112.62555189364508</v>
      </c>
      <c r="CI43" s="15">
        <f t="shared" si="338"/>
        <v>106.36857678844257</v>
      </c>
      <c r="CJ43" s="15">
        <f t="shared" si="339"/>
        <v>218.99412868208765</v>
      </c>
      <c r="CK43" s="15">
        <f t="shared" si="340"/>
        <v>6.256975105202514</v>
      </c>
      <c r="CL43" s="15">
        <f t="shared" si="341"/>
        <v>1.0588235294117647</v>
      </c>
      <c r="CM43" s="15" t="str">
        <f t="shared" si="342"/>
        <v xml:space="preserve"> </v>
      </c>
      <c r="CN43" s="15" t="str">
        <f t="shared" si="343"/>
        <v xml:space="preserve"> </v>
      </c>
      <c r="CO43" s="15" t="str">
        <f t="shared" si="344"/>
        <v xml:space="preserve"> </v>
      </c>
      <c r="CP43" s="15" t="str">
        <f t="shared" si="345"/>
        <v xml:space="preserve"> </v>
      </c>
      <c r="CQ43" s="15" t="str">
        <f t="shared" si="346"/>
        <v xml:space="preserve"> </v>
      </c>
      <c r="CR43" s="15">
        <f t="shared" si="347"/>
        <v>25.596716339464791</v>
      </c>
      <c r="CS43" s="15">
        <f t="shared" si="348"/>
        <v>73.377253506465735</v>
      </c>
      <c r="CT43" s="15">
        <f t="shared" si="349"/>
        <v>98.973969845930526</v>
      </c>
      <c r="CU43" s="15">
        <f t="shared" si="350"/>
        <v>-47.780537167000944</v>
      </c>
      <c r="CV43" s="15">
        <f t="shared" si="351"/>
        <v>0.34883720930232559</v>
      </c>
      <c r="CW43" s="15">
        <f t="shared" si="352"/>
        <v>88.166467391489832</v>
      </c>
      <c r="CX43" s="15">
        <f t="shared" si="353"/>
        <v>23.890268583500472</v>
      </c>
      <c r="CY43" s="15">
        <f t="shared" si="354"/>
        <v>112.0567359749903</v>
      </c>
      <c r="CZ43" s="15">
        <f t="shared" si="355"/>
        <v>64.27619880798936</v>
      </c>
      <c r="DA43" s="15">
        <f t="shared" si="356"/>
        <v>3.6904761904761902</v>
      </c>
      <c r="DB43" s="15" t="str">
        <f t="shared" si="357"/>
        <v xml:space="preserve"> </v>
      </c>
      <c r="DC43" s="15" t="str">
        <f t="shared" si="358"/>
        <v xml:space="preserve"> </v>
      </c>
      <c r="DD43" s="15" t="str">
        <f t="shared" si="359"/>
        <v xml:space="preserve"> </v>
      </c>
      <c r="DE43" s="15" t="str">
        <f t="shared" si="360"/>
        <v xml:space="preserve"> </v>
      </c>
      <c r="DF43" s="15" t="str">
        <f t="shared" si="361"/>
        <v xml:space="preserve"> </v>
      </c>
      <c r="DG43" s="15">
        <f t="shared" si="362"/>
        <v>60.29448737740595</v>
      </c>
      <c r="DH43" s="15">
        <f t="shared" si="363"/>
        <v>33.56013920063161</v>
      </c>
      <c r="DI43" s="15">
        <f t="shared" si="364"/>
        <v>93.854626578037568</v>
      </c>
      <c r="DJ43" s="15">
        <f t="shared" si="365"/>
        <v>26.73434817677434</v>
      </c>
      <c r="DK43" s="15">
        <f t="shared" si="366"/>
        <v>1.7966101694915255</v>
      </c>
      <c r="DL43" s="15" t="str">
        <f t="shared" si="367"/>
        <v xml:space="preserve"> </v>
      </c>
      <c r="DM43" s="15" t="str">
        <f t="shared" si="368"/>
        <v xml:space="preserve"> </v>
      </c>
      <c r="DN43" s="15" t="str">
        <f t="shared" si="369"/>
        <v xml:space="preserve"> </v>
      </c>
      <c r="DO43" s="15" t="str">
        <f t="shared" si="370"/>
        <v xml:space="preserve"> </v>
      </c>
      <c r="DP43" s="15" t="str">
        <f t="shared" si="371"/>
        <v xml:space="preserve"> </v>
      </c>
      <c r="DQ43" s="15" t="str">
        <f t="shared" si="372"/>
        <v xml:space="preserve"> </v>
      </c>
      <c r="DR43" s="15" t="str">
        <f t="shared" si="373"/>
        <v xml:space="preserve"> </v>
      </c>
      <c r="DS43" s="15" t="str">
        <f t="shared" si="374"/>
        <v xml:space="preserve"> </v>
      </c>
      <c r="DT43" s="15" t="str">
        <f t="shared" si="375"/>
        <v xml:space="preserve"> </v>
      </c>
      <c r="DU43" s="15" t="str">
        <f t="shared" si="376"/>
        <v xml:space="preserve"> </v>
      </c>
      <c r="DV43" s="15" t="str">
        <f t="shared" si="377"/>
        <v xml:space="preserve"> </v>
      </c>
      <c r="DW43" s="15" t="str">
        <f t="shared" si="378"/>
        <v xml:space="preserve"> </v>
      </c>
      <c r="DX43" s="15" t="str">
        <f t="shared" si="379"/>
        <v xml:space="preserve"> </v>
      </c>
      <c r="DY43" s="15" t="str">
        <f t="shared" si="380"/>
        <v xml:space="preserve"> </v>
      </c>
      <c r="DZ43" s="15" t="str">
        <f t="shared" si="381"/>
        <v xml:space="preserve"> </v>
      </c>
      <c r="EA43" s="27">
        <f>BW43-CE43-CJ43-CT43-CY43-DI43</f>
        <v>196.81030785455133</v>
      </c>
      <c r="EB43" s="5">
        <f t="shared" si="82"/>
        <v>14.465491154128467</v>
      </c>
      <c r="EC43" s="5">
        <f t="shared" si="83"/>
        <v>24.803388052613847</v>
      </c>
      <c r="ED43" s="5">
        <f t="shared" si="84"/>
        <v>52.605250685938366</v>
      </c>
      <c r="EE43" s="5">
        <f t="shared" si="85"/>
        <v>22.720693054430718</v>
      </c>
      <c r="EF43" s="5">
        <f t="shared" si="86"/>
        <v>22.209298361780174</v>
      </c>
      <c r="EG43" s="5">
        <f t="shared" si="87"/>
        <v>38.825416945010645</v>
      </c>
      <c r="EH43" s="5">
        <f t="shared" si="88"/>
        <v>60.804830756134344</v>
      </c>
      <c r="EI43" s="5">
        <f t="shared" si="89"/>
        <v>71.512067661417873</v>
      </c>
      <c r="EJ43" s="5">
        <f t="shared" si="90"/>
        <v>56.302805873790227</v>
      </c>
      <c r="EK43" s="5">
        <f t="shared" si="91"/>
        <v>48.595115219018183</v>
      </c>
      <c r="EL43" s="5" t="str">
        <f t="shared" si="92"/>
        <v xml:space="preserve"> </v>
      </c>
      <c r="EM43" s="5" t="str">
        <f t="shared" si="93"/>
        <v xml:space="preserve"> </v>
      </c>
      <c r="EN43" s="5" t="str">
        <f t="shared" si="94"/>
        <v xml:space="preserve"> </v>
      </c>
      <c r="EO43" s="5" t="str">
        <f t="shared" si="95"/>
        <v xml:space="preserve"> </v>
      </c>
      <c r="EP43" s="5" t="str">
        <f t="shared" si="96"/>
        <v xml:space="preserve"> </v>
      </c>
      <c r="EQ43" s="5" t="str">
        <f t="shared" si="97"/>
        <v xml:space="preserve"> </v>
      </c>
      <c r="ER43" s="5" t="str">
        <f t="shared" si="98"/>
        <v xml:space="preserve"> </v>
      </c>
      <c r="ES43" s="5" t="str">
        <f t="shared" si="99"/>
        <v xml:space="preserve"> </v>
      </c>
    </row>
    <row r="44" spans="1:149">
      <c r="A44" t="s">
        <v>109</v>
      </c>
      <c r="B44" s="17">
        <f t="shared" si="324"/>
        <v>933231.39653414884</v>
      </c>
      <c r="C44" s="17">
        <v>1831</v>
      </c>
      <c r="D44" s="19">
        <v>1962</v>
      </c>
      <c r="E44" s="19">
        <v>32</v>
      </c>
      <c r="F44" s="19">
        <f t="shared" si="325"/>
        <v>1007.0500000000001</v>
      </c>
      <c r="G44" s="19">
        <v>55</v>
      </c>
      <c r="H44" s="19">
        <f t="shared" si="297"/>
        <v>5721.875</v>
      </c>
      <c r="I44" s="19">
        <v>751</v>
      </c>
      <c r="J44" s="39">
        <f t="shared" si="3"/>
        <v>13.125068268705625</v>
      </c>
      <c r="K44" s="17"/>
      <c r="L44" s="17"/>
      <c r="M44" s="17" t="str">
        <f t="shared" si="4"/>
        <v xml:space="preserve"> </v>
      </c>
      <c r="N44" s="17" t="str">
        <f t="shared" si="5"/>
        <v xml:space="preserve"> </v>
      </c>
      <c r="O44" s="17">
        <v>44</v>
      </c>
      <c r="P44" s="17">
        <v>111</v>
      </c>
      <c r="Q44" s="17">
        <f t="shared" si="298"/>
        <v>155</v>
      </c>
      <c r="R44" s="17">
        <f t="shared" si="299"/>
        <v>-67</v>
      </c>
      <c r="S44" s="17">
        <v>78</v>
      </c>
      <c r="T44" s="17">
        <v>65</v>
      </c>
      <c r="U44" s="17">
        <f t="shared" si="300"/>
        <v>143</v>
      </c>
      <c r="V44" s="17">
        <f t="shared" si="301"/>
        <v>13</v>
      </c>
      <c r="W44" s="17"/>
      <c r="X44" s="17"/>
      <c r="Y44" s="17" t="str">
        <f t="shared" si="302"/>
        <v xml:space="preserve"> </v>
      </c>
      <c r="Z44" s="17" t="str">
        <f t="shared" si="303"/>
        <v xml:space="preserve"> </v>
      </c>
      <c r="AA44" s="17">
        <v>69</v>
      </c>
      <c r="AB44" s="17">
        <v>130</v>
      </c>
      <c r="AC44" s="17">
        <f t="shared" si="304"/>
        <v>199</v>
      </c>
      <c r="AD44" s="17">
        <f t="shared" si="305"/>
        <v>-61</v>
      </c>
      <c r="AE44" s="17">
        <v>62</v>
      </c>
      <c r="AF44" s="17">
        <v>19</v>
      </c>
      <c r="AG44" s="17">
        <f t="shared" si="306"/>
        <v>81</v>
      </c>
      <c r="AH44" s="17">
        <f t="shared" si="307"/>
        <v>43</v>
      </c>
      <c r="AI44" s="17"/>
      <c r="AJ44" s="17"/>
      <c r="AK44" s="17" t="str">
        <f t="shared" si="308"/>
        <v xml:space="preserve"> </v>
      </c>
      <c r="AL44" s="17" t="str">
        <f t="shared" si="309"/>
        <v xml:space="preserve"> </v>
      </c>
      <c r="AM44" s="17">
        <v>44</v>
      </c>
      <c r="AN44" s="17">
        <v>19</v>
      </c>
      <c r="AO44" s="17">
        <f t="shared" si="310"/>
        <v>63</v>
      </c>
      <c r="AP44" s="17">
        <f t="shared" si="311"/>
        <v>25</v>
      </c>
      <c r="AQ44" s="17"/>
      <c r="AR44" s="17"/>
      <c r="AS44" s="17" t="str">
        <f t="shared" si="312"/>
        <v xml:space="preserve"> </v>
      </c>
      <c r="AT44" s="17" t="str">
        <f t="shared" si="313"/>
        <v xml:space="preserve"> </v>
      </c>
      <c r="AU44" s="17"/>
      <c r="AV44" s="17"/>
      <c r="AW44" s="17" t="str">
        <f t="shared" si="314"/>
        <v xml:space="preserve"> </v>
      </c>
      <c r="AX44" s="17" t="str">
        <f t="shared" si="315"/>
        <v xml:space="preserve"> </v>
      </c>
      <c r="AY44" s="17"/>
      <c r="AZ44" s="17"/>
      <c r="BA44" s="17" t="str">
        <f t="shared" si="316"/>
        <v xml:space="preserve"> </v>
      </c>
      <c r="BB44" s="22" t="str">
        <f t="shared" si="317"/>
        <v xml:space="preserve"> </v>
      </c>
      <c r="BC44" s="17">
        <v>118</v>
      </c>
      <c r="BD44" s="17">
        <v>42</v>
      </c>
      <c r="BE44" s="17">
        <v>86</v>
      </c>
      <c r="BF44" s="17">
        <v>35</v>
      </c>
      <c r="BG44" s="17">
        <v>23</v>
      </c>
      <c r="BH44" s="17">
        <v>24</v>
      </c>
      <c r="BI44" s="17">
        <v>32</v>
      </c>
      <c r="BJ44" s="17"/>
      <c r="BK44" s="17">
        <v>19</v>
      </c>
      <c r="BL44" s="17">
        <v>25</v>
      </c>
      <c r="BM44" s="17"/>
      <c r="BN44" s="17"/>
      <c r="BO44" s="17">
        <v>19</v>
      </c>
      <c r="BP44" s="17"/>
      <c r="BQ44" s="17"/>
      <c r="BR44" s="17"/>
      <c r="BS44" s="17"/>
      <c r="BT44" s="17"/>
      <c r="BU44" s="22">
        <f t="shared" si="326"/>
        <v>328</v>
      </c>
      <c r="BV44" s="25">
        <v>0.52814300000000003</v>
      </c>
      <c r="BW44" s="15">
        <f t="shared" si="318"/>
        <v>1421.9633697691722</v>
      </c>
      <c r="BX44" s="15" t="str">
        <f t="shared" si="327"/>
        <v xml:space="preserve"> </v>
      </c>
      <c r="BY44" s="15" t="str">
        <f t="shared" si="328"/>
        <v xml:space="preserve"> </v>
      </c>
      <c r="BZ44" s="15" t="str">
        <f t="shared" si="329"/>
        <v xml:space="preserve"> </v>
      </c>
      <c r="CA44" s="15" t="str">
        <f t="shared" si="330"/>
        <v xml:space="preserve"> </v>
      </c>
      <c r="CB44" s="15" t="str">
        <f t="shared" si="331"/>
        <v xml:space="preserve"> </v>
      </c>
      <c r="CC44" s="15">
        <f t="shared" si="332"/>
        <v>83.310769999791717</v>
      </c>
      <c r="CD44" s="15">
        <f t="shared" si="333"/>
        <v>210.17035159038366</v>
      </c>
      <c r="CE44" s="15">
        <f t="shared" si="334"/>
        <v>293.48112159017535</v>
      </c>
      <c r="CF44" s="15">
        <f t="shared" si="335"/>
        <v>-126.85958159059194</v>
      </c>
      <c r="CG44" s="15">
        <f t="shared" si="336"/>
        <v>0.3963963963963964</v>
      </c>
      <c r="CH44" s="15">
        <f t="shared" si="337"/>
        <v>147.68727409053986</v>
      </c>
      <c r="CI44" s="15">
        <f t="shared" si="338"/>
        <v>123.07272840878322</v>
      </c>
      <c r="CJ44" s="15">
        <f t="shared" si="339"/>
        <v>270.76000249932309</v>
      </c>
      <c r="CK44" s="15">
        <f t="shared" si="340"/>
        <v>24.614545681756638</v>
      </c>
      <c r="CL44" s="15">
        <f t="shared" si="341"/>
        <v>1.2</v>
      </c>
      <c r="CM44" s="15" t="str">
        <f t="shared" si="342"/>
        <v xml:space="preserve"> </v>
      </c>
      <c r="CN44" s="15" t="str">
        <f t="shared" si="343"/>
        <v xml:space="preserve"> </v>
      </c>
      <c r="CO44" s="15" t="str">
        <f t="shared" si="344"/>
        <v xml:space="preserve"> </v>
      </c>
      <c r="CP44" s="15" t="str">
        <f t="shared" si="345"/>
        <v xml:space="preserve"> </v>
      </c>
      <c r="CQ44" s="15" t="str">
        <f t="shared" si="346"/>
        <v xml:space="preserve"> </v>
      </c>
      <c r="CR44" s="15">
        <f t="shared" si="347"/>
        <v>130.64643477240065</v>
      </c>
      <c r="CS44" s="15">
        <f t="shared" si="348"/>
        <v>246.14545681756644</v>
      </c>
      <c r="CT44" s="15">
        <f t="shared" si="349"/>
        <v>376.79189158996712</v>
      </c>
      <c r="CU44" s="15">
        <f t="shared" si="350"/>
        <v>-115.49902204516579</v>
      </c>
      <c r="CV44" s="15">
        <f t="shared" si="351"/>
        <v>0.53076923076923077</v>
      </c>
      <c r="CW44" s="15">
        <f t="shared" si="352"/>
        <v>117.39244863607014</v>
      </c>
      <c r="CX44" s="15">
        <f t="shared" si="353"/>
        <v>35.975105227182787</v>
      </c>
      <c r="CY44" s="15">
        <f t="shared" si="354"/>
        <v>153.36755386325294</v>
      </c>
      <c r="CZ44" s="15">
        <f t="shared" si="355"/>
        <v>81.417343408887348</v>
      </c>
      <c r="DA44" s="15">
        <f t="shared" si="356"/>
        <v>3.263157894736842</v>
      </c>
      <c r="DB44" s="15" t="str">
        <f t="shared" si="357"/>
        <v xml:space="preserve"> </v>
      </c>
      <c r="DC44" s="15" t="str">
        <f t="shared" si="358"/>
        <v xml:space="preserve"> </v>
      </c>
      <c r="DD44" s="15" t="str">
        <f t="shared" si="359"/>
        <v xml:space="preserve"> </v>
      </c>
      <c r="DE44" s="15" t="str">
        <f t="shared" si="360"/>
        <v xml:space="preserve"> </v>
      </c>
      <c r="DF44" s="15" t="str">
        <f t="shared" si="361"/>
        <v xml:space="preserve"> </v>
      </c>
      <c r="DG44" s="15">
        <f t="shared" si="362"/>
        <v>83.310769999791717</v>
      </c>
      <c r="DH44" s="15">
        <f t="shared" si="363"/>
        <v>35.975105227182787</v>
      </c>
      <c r="DI44" s="15">
        <f t="shared" si="364"/>
        <v>119.2858752269745</v>
      </c>
      <c r="DJ44" s="15">
        <f t="shared" si="365"/>
        <v>47.335664772608929</v>
      </c>
      <c r="DK44" s="15">
        <f t="shared" si="366"/>
        <v>2.3157894736842106</v>
      </c>
      <c r="DL44" s="15" t="str">
        <f t="shared" si="367"/>
        <v xml:space="preserve"> </v>
      </c>
      <c r="DM44" s="15" t="str">
        <f t="shared" si="368"/>
        <v xml:space="preserve"> </v>
      </c>
      <c r="DN44" s="15" t="str">
        <f t="shared" si="369"/>
        <v xml:space="preserve"> </v>
      </c>
      <c r="DO44" s="15" t="str">
        <f t="shared" si="370"/>
        <v xml:space="preserve"> </v>
      </c>
      <c r="DP44" s="15" t="str">
        <f t="shared" si="371"/>
        <v xml:space="preserve"> </v>
      </c>
      <c r="DQ44" s="15" t="str">
        <f t="shared" si="372"/>
        <v xml:space="preserve"> </v>
      </c>
      <c r="DR44" s="15" t="str">
        <f t="shared" si="373"/>
        <v xml:space="preserve"> </v>
      </c>
      <c r="DS44" s="15" t="str">
        <f t="shared" si="374"/>
        <v xml:space="preserve"> </v>
      </c>
      <c r="DT44" s="15" t="str">
        <f t="shared" si="375"/>
        <v xml:space="preserve"> </v>
      </c>
      <c r="DU44" s="15" t="str">
        <f t="shared" si="376"/>
        <v xml:space="preserve"> </v>
      </c>
      <c r="DV44" s="15" t="str">
        <f t="shared" si="377"/>
        <v xml:space="preserve"> </v>
      </c>
      <c r="DW44" s="15" t="str">
        <f t="shared" si="378"/>
        <v xml:space="preserve"> </v>
      </c>
      <c r="DX44" s="15" t="str">
        <f t="shared" si="379"/>
        <v xml:space="preserve"> </v>
      </c>
      <c r="DY44" s="15" t="str">
        <f t="shared" si="380"/>
        <v xml:space="preserve"> </v>
      </c>
      <c r="DZ44" s="15" t="str">
        <f t="shared" si="381"/>
        <v xml:space="preserve"> </v>
      </c>
      <c r="EA44" s="27">
        <f>BW44-CE44-CJ44-CT44-CY44-DI44</f>
        <v>208.27692499947938</v>
      </c>
      <c r="EB44" s="5">
        <f t="shared" si="82"/>
        <v>5.8657318082032956</v>
      </c>
      <c r="EC44" s="5">
        <f t="shared" si="83"/>
        <v>9.4703845291798316</v>
      </c>
      <c r="ED44" s="5">
        <f t="shared" si="84"/>
        <v>20.944683143475462</v>
      </c>
      <c r="EE44" s="5">
        <f t="shared" si="85"/>
        <v>12.82619769201734</v>
      </c>
      <c r="EF44" s="5">
        <f t="shared" si="86"/>
        <v>11.879392146998697</v>
      </c>
      <c r="EG44" s="5">
        <f t="shared" si="87"/>
        <v>13.70308833353317</v>
      </c>
      <c r="EH44" s="5">
        <f t="shared" si="88"/>
        <v>24.021661533287642</v>
      </c>
      <c r="EI44" s="5" t="str">
        <f t="shared" si="89"/>
        <v xml:space="preserve"> </v>
      </c>
      <c r="EJ44" s="5">
        <f t="shared" si="90"/>
        <v>22.286527325041963</v>
      </c>
      <c r="EK44" s="5">
        <f t="shared" si="91"/>
        <v>30.371947011886366</v>
      </c>
      <c r="EL44" s="5" t="str">
        <f t="shared" si="92"/>
        <v xml:space="preserve"> </v>
      </c>
      <c r="EM44" s="5" t="str">
        <f t="shared" si="93"/>
        <v xml:space="preserve"> </v>
      </c>
      <c r="EN44" s="5">
        <f t="shared" si="94"/>
        <v>11.804879018629341</v>
      </c>
      <c r="EO44" s="5" t="str">
        <f t="shared" si="95"/>
        <v xml:space="preserve"> </v>
      </c>
      <c r="EP44" s="5" t="str">
        <f t="shared" si="96"/>
        <v xml:space="preserve"> </v>
      </c>
      <c r="EQ44" s="5" t="str">
        <f t="shared" si="97"/>
        <v xml:space="preserve"> </v>
      </c>
      <c r="ER44" s="5" t="str">
        <f t="shared" si="98"/>
        <v xml:space="preserve"> </v>
      </c>
      <c r="ES44" s="5" t="str">
        <f t="shared" si="99"/>
        <v xml:space="preserve"> </v>
      </c>
    </row>
    <row r="45" spans="1:149">
      <c r="A45" t="s">
        <v>200</v>
      </c>
      <c r="B45" s="17">
        <f t="shared" si="324"/>
        <v>23349834.98349835</v>
      </c>
      <c r="C45" s="17">
        <v>28300</v>
      </c>
      <c r="D45" s="19">
        <v>1212</v>
      </c>
      <c r="E45" s="19">
        <v>29</v>
      </c>
      <c r="F45" s="19">
        <f t="shared" si="325"/>
        <v>10754</v>
      </c>
      <c r="G45" s="19">
        <v>38</v>
      </c>
      <c r="H45" s="19">
        <f t="shared" si="297"/>
        <v>97586.206896551725</v>
      </c>
      <c r="I45" s="19">
        <v>11175</v>
      </c>
      <c r="J45" s="39">
        <f t="shared" si="3"/>
        <v>11.451413427561837</v>
      </c>
      <c r="K45" s="17">
        <v>467</v>
      </c>
      <c r="L45" s="17">
        <v>1206</v>
      </c>
      <c r="M45" s="17">
        <f t="shared" si="4"/>
        <v>1673</v>
      </c>
      <c r="N45" s="17">
        <f t="shared" si="5"/>
        <v>-739</v>
      </c>
      <c r="O45" s="17">
        <v>720</v>
      </c>
      <c r="P45" s="17">
        <v>1679</v>
      </c>
      <c r="Q45" s="17">
        <f t="shared" si="298"/>
        <v>2399</v>
      </c>
      <c r="R45" s="17">
        <f t="shared" si="299"/>
        <v>-959</v>
      </c>
      <c r="S45" s="17">
        <v>972</v>
      </c>
      <c r="T45" s="17">
        <v>1104</v>
      </c>
      <c r="U45" s="17">
        <f t="shared" si="300"/>
        <v>2076</v>
      </c>
      <c r="V45" s="17">
        <f t="shared" si="301"/>
        <v>-132</v>
      </c>
      <c r="W45" s="17"/>
      <c r="X45" s="17"/>
      <c r="Y45" s="17" t="str">
        <f t="shared" si="302"/>
        <v xml:space="preserve"> </v>
      </c>
      <c r="Z45" s="17" t="str">
        <f t="shared" si="303"/>
        <v xml:space="preserve"> </v>
      </c>
      <c r="AA45" s="17">
        <v>259</v>
      </c>
      <c r="AB45" s="17">
        <v>907</v>
      </c>
      <c r="AC45" s="17">
        <f t="shared" si="304"/>
        <v>1166</v>
      </c>
      <c r="AD45" s="17">
        <f t="shared" si="305"/>
        <v>-648</v>
      </c>
      <c r="AE45" s="17">
        <v>964</v>
      </c>
      <c r="AF45" s="17">
        <v>234</v>
      </c>
      <c r="AG45" s="17">
        <f t="shared" si="306"/>
        <v>1198</v>
      </c>
      <c r="AH45" s="17">
        <f t="shared" si="307"/>
        <v>730</v>
      </c>
      <c r="AI45" s="17"/>
      <c r="AJ45" s="17"/>
      <c r="AK45" s="17" t="str">
        <f t="shared" si="308"/>
        <v xml:space="preserve"> </v>
      </c>
      <c r="AL45" s="17" t="str">
        <f t="shared" si="309"/>
        <v xml:space="preserve"> </v>
      </c>
      <c r="AM45" s="17"/>
      <c r="AN45" s="17"/>
      <c r="AO45" s="17" t="str">
        <f t="shared" si="310"/>
        <v xml:space="preserve"> </v>
      </c>
      <c r="AP45" s="17" t="str">
        <f t="shared" si="311"/>
        <v xml:space="preserve"> </v>
      </c>
      <c r="AQ45" s="17"/>
      <c r="AR45" s="17"/>
      <c r="AS45" s="17" t="str">
        <f t="shared" si="312"/>
        <v xml:space="preserve"> </v>
      </c>
      <c r="AT45" s="17" t="str">
        <f t="shared" si="313"/>
        <v xml:space="preserve"> </v>
      </c>
      <c r="AU45" s="17"/>
      <c r="AV45" s="17"/>
      <c r="AW45" s="17" t="str">
        <f t="shared" si="314"/>
        <v xml:space="preserve"> </v>
      </c>
      <c r="AX45" s="17" t="str">
        <f t="shared" si="315"/>
        <v xml:space="preserve"> </v>
      </c>
      <c r="AY45" s="17"/>
      <c r="AZ45" s="17"/>
      <c r="BA45" s="17" t="str">
        <f t="shared" si="316"/>
        <v xml:space="preserve"> </v>
      </c>
      <c r="BB45" s="22" t="str">
        <f t="shared" si="317"/>
        <v xml:space="preserve"> </v>
      </c>
      <c r="BC45" s="17">
        <v>1727</v>
      </c>
      <c r="BD45" s="17">
        <v>605</v>
      </c>
      <c r="BE45" s="17">
        <v>1199</v>
      </c>
      <c r="BF45" s="17">
        <v>363</v>
      </c>
      <c r="BG45" s="17">
        <v>260</v>
      </c>
      <c r="BH45" s="17">
        <v>364</v>
      </c>
      <c r="BI45" s="17">
        <v>426</v>
      </c>
      <c r="BJ45" s="17">
        <v>296</v>
      </c>
      <c r="BK45" s="17">
        <v>245</v>
      </c>
      <c r="BL45" s="17">
        <v>240</v>
      </c>
      <c r="BM45" s="17"/>
      <c r="BN45" s="17"/>
      <c r="BO45" s="17"/>
      <c r="BP45" s="17"/>
      <c r="BQ45" s="17"/>
      <c r="BR45" s="17"/>
      <c r="BS45" s="17"/>
      <c r="BT45" s="17"/>
      <c r="BU45" s="22">
        <f t="shared" si="326"/>
        <v>5450</v>
      </c>
      <c r="BV45" s="25">
        <v>9.4611049999999999</v>
      </c>
      <c r="BW45" s="15">
        <f t="shared" si="318"/>
        <v>1181.1516730868118</v>
      </c>
      <c r="BX45" s="15">
        <f t="shared" si="327"/>
        <v>49.359984906625598</v>
      </c>
      <c r="BY45" s="15">
        <f t="shared" si="328"/>
        <v>127.46925438413378</v>
      </c>
      <c r="BZ45" s="15">
        <f t="shared" si="329"/>
        <v>176.82923929075938</v>
      </c>
      <c r="CA45" s="15">
        <f t="shared" si="330"/>
        <v>-78.109269477508178</v>
      </c>
      <c r="CB45" s="15">
        <f t="shared" si="331"/>
        <v>0.38723051409618575</v>
      </c>
      <c r="CC45" s="15">
        <f t="shared" si="332"/>
        <v>76.101047393512701</v>
      </c>
      <c r="CD45" s="15">
        <f t="shared" si="333"/>
        <v>177.46341468570532</v>
      </c>
      <c r="CE45" s="15">
        <f t="shared" si="334"/>
        <v>253.564462079218</v>
      </c>
      <c r="CF45" s="15">
        <f t="shared" si="335"/>
        <v>-101.36236729219262</v>
      </c>
      <c r="CG45" s="15">
        <f t="shared" si="336"/>
        <v>0.42882668254913636</v>
      </c>
      <c r="CH45" s="15">
        <f t="shared" si="337"/>
        <v>102.73641398124215</v>
      </c>
      <c r="CI45" s="15">
        <f t="shared" si="338"/>
        <v>116.68827267005281</v>
      </c>
      <c r="CJ45" s="15">
        <f t="shared" si="339"/>
        <v>219.42468665129496</v>
      </c>
      <c r="CK45" s="15">
        <f t="shared" si="340"/>
        <v>-13.95185868881066</v>
      </c>
      <c r="CL45" s="15">
        <f t="shared" si="341"/>
        <v>0.88043478260869568</v>
      </c>
      <c r="CM45" s="15" t="str">
        <f t="shared" si="342"/>
        <v xml:space="preserve"> </v>
      </c>
      <c r="CN45" s="15" t="str">
        <f t="shared" si="343"/>
        <v xml:space="preserve"> </v>
      </c>
      <c r="CO45" s="15" t="str">
        <f t="shared" si="344"/>
        <v xml:space="preserve"> </v>
      </c>
      <c r="CP45" s="15" t="str">
        <f t="shared" si="345"/>
        <v xml:space="preserve"> </v>
      </c>
      <c r="CQ45" s="15" t="str">
        <f t="shared" si="346"/>
        <v xml:space="preserve"> </v>
      </c>
      <c r="CR45" s="15">
        <f t="shared" si="347"/>
        <v>27.375237881833041</v>
      </c>
      <c r="CS45" s="15">
        <f t="shared" si="348"/>
        <v>95.866180535994474</v>
      </c>
      <c r="CT45" s="15">
        <f t="shared" si="349"/>
        <v>123.24141841782752</v>
      </c>
      <c r="CU45" s="15">
        <f t="shared" si="350"/>
        <v>-68.490942654161429</v>
      </c>
      <c r="CV45" s="15">
        <f t="shared" si="351"/>
        <v>0.28555678059536932</v>
      </c>
      <c r="CW45" s="15">
        <f t="shared" si="352"/>
        <v>101.89084678798089</v>
      </c>
      <c r="CX45" s="15">
        <f t="shared" si="353"/>
        <v>24.732840402891629</v>
      </c>
      <c r="CY45" s="15">
        <f t="shared" si="354"/>
        <v>126.62368719087252</v>
      </c>
      <c r="CZ45" s="15">
        <f t="shared" si="355"/>
        <v>77.158006385089266</v>
      </c>
      <c r="DA45" s="15">
        <f t="shared" si="356"/>
        <v>4.1196581196581192</v>
      </c>
      <c r="DB45" s="15" t="str">
        <f t="shared" si="357"/>
        <v xml:space="preserve"> </v>
      </c>
      <c r="DC45" s="15" t="str">
        <f t="shared" si="358"/>
        <v xml:space="preserve"> </v>
      </c>
      <c r="DD45" s="15" t="str">
        <f t="shared" si="359"/>
        <v xml:space="preserve"> </v>
      </c>
      <c r="DE45" s="15" t="str">
        <f t="shared" si="360"/>
        <v xml:space="preserve"> </v>
      </c>
      <c r="DF45" s="15" t="str">
        <f t="shared" si="361"/>
        <v xml:space="preserve"> </v>
      </c>
      <c r="DG45" s="15" t="str">
        <f t="shared" si="362"/>
        <v xml:space="preserve"> </v>
      </c>
      <c r="DH45" s="15" t="str">
        <f t="shared" si="363"/>
        <v xml:space="preserve"> </v>
      </c>
      <c r="DI45" s="15" t="str">
        <f t="shared" si="364"/>
        <v xml:space="preserve"> </v>
      </c>
      <c r="DJ45" s="15" t="str">
        <f t="shared" si="365"/>
        <v xml:space="preserve"> </v>
      </c>
      <c r="DK45" s="15" t="str">
        <f t="shared" si="366"/>
        <v xml:space="preserve"> </v>
      </c>
      <c r="DL45" s="15" t="str">
        <f t="shared" si="367"/>
        <v xml:space="preserve"> </v>
      </c>
      <c r="DM45" s="15" t="str">
        <f t="shared" si="368"/>
        <v xml:space="preserve"> </v>
      </c>
      <c r="DN45" s="15" t="str">
        <f t="shared" si="369"/>
        <v xml:space="preserve"> </v>
      </c>
      <c r="DO45" s="15" t="str">
        <f t="shared" si="370"/>
        <v xml:space="preserve"> </v>
      </c>
      <c r="DP45" s="15" t="str">
        <f t="shared" si="371"/>
        <v xml:space="preserve"> </v>
      </c>
      <c r="DQ45" s="15" t="str">
        <f t="shared" si="372"/>
        <v xml:space="preserve"> </v>
      </c>
      <c r="DR45" s="15" t="str">
        <f t="shared" si="373"/>
        <v xml:space="preserve"> </v>
      </c>
      <c r="DS45" s="15" t="str">
        <f t="shared" si="374"/>
        <v xml:space="preserve"> </v>
      </c>
      <c r="DT45" s="15" t="str">
        <f t="shared" si="375"/>
        <v xml:space="preserve"> </v>
      </c>
      <c r="DU45" s="15" t="str">
        <f t="shared" si="376"/>
        <v xml:space="preserve"> </v>
      </c>
      <c r="DV45" s="15" t="str">
        <f t="shared" si="377"/>
        <v xml:space="preserve"> </v>
      </c>
      <c r="DW45" s="15" t="str">
        <f t="shared" si="378"/>
        <v xml:space="preserve"> </v>
      </c>
      <c r="DX45" s="15" t="str">
        <f t="shared" si="379"/>
        <v xml:space="preserve"> </v>
      </c>
      <c r="DY45" s="15" t="str">
        <f t="shared" si="380"/>
        <v xml:space="preserve"> </v>
      </c>
      <c r="DZ45" s="15" t="str">
        <f t="shared" si="381"/>
        <v xml:space="preserve"> </v>
      </c>
      <c r="EA45" s="27">
        <f>BW45-BZ45-CE45-CJ45-CT45-CY45</f>
        <v>281.46817945683949</v>
      </c>
      <c r="EB45" s="5">
        <f t="shared" si="82"/>
        <v>85.84846468446689</v>
      </c>
      <c r="EC45" s="5">
        <f t="shared" si="83"/>
        <v>136.41863428937617</v>
      </c>
      <c r="ED45" s="5">
        <f t="shared" si="84"/>
        <v>292.00784987240792</v>
      </c>
      <c r="EE45" s="5">
        <f t="shared" si="85"/>
        <v>133.02599320577986</v>
      </c>
      <c r="EF45" s="5">
        <f t="shared" si="86"/>
        <v>134.28878079215917</v>
      </c>
      <c r="EG45" s="5">
        <f t="shared" si="87"/>
        <v>207.83017305858641</v>
      </c>
      <c r="EH45" s="5">
        <f t="shared" si="88"/>
        <v>319.78836916189175</v>
      </c>
      <c r="EI45" s="5">
        <f t="shared" si="89"/>
        <v>407.06869284191708</v>
      </c>
      <c r="EJ45" s="5">
        <f t="shared" si="90"/>
        <v>287.37890498080429</v>
      </c>
      <c r="EK45" s="5">
        <f t="shared" si="91"/>
        <v>291.57069131410913</v>
      </c>
      <c r="EL45" s="5" t="str">
        <f t="shared" si="92"/>
        <v xml:space="preserve"> </v>
      </c>
      <c r="EM45" s="5" t="str">
        <f t="shared" si="93"/>
        <v xml:space="preserve"> </v>
      </c>
      <c r="EN45" s="5" t="str">
        <f t="shared" si="94"/>
        <v xml:space="preserve"> </v>
      </c>
      <c r="EO45" s="5" t="str">
        <f t="shared" si="95"/>
        <v xml:space="preserve"> </v>
      </c>
      <c r="EP45" s="5" t="str">
        <f t="shared" si="96"/>
        <v xml:space="preserve"> </v>
      </c>
      <c r="EQ45" s="5" t="str">
        <f t="shared" si="97"/>
        <v xml:space="preserve"> </v>
      </c>
      <c r="ER45" s="5" t="str">
        <f t="shared" si="98"/>
        <v xml:space="preserve"> </v>
      </c>
      <c r="ES45" s="5" t="str">
        <f t="shared" si="99"/>
        <v xml:space="preserve"> </v>
      </c>
    </row>
    <row r="46" spans="1:149">
      <c r="A46" t="s">
        <v>255</v>
      </c>
      <c r="B46" s="17">
        <f t="shared" si="324"/>
        <v>4108011.8694362016</v>
      </c>
      <c r="C46" s="17">
        <v>6922</v>
      </c>
      <c r="D46" s="19">
        <v>1685</v>
      </c>
      <c r="E46" s="19">
        <v>27</v>
      </c>
      <c r="F46" s="19">
        <f t="shared" si="325"/>
        <v>3253.3399999999997</v>
      </c>
      <c r="G46" s="19">
        <v>47</v>
      </c>
      <c r="H46" s="19">
        <f t="shared" si="297"/>
        <v>25637.037037037036</v>
      </c>
      <c r="I46" s="19">
        <v>2525</v>
      </c>
      <c r="J46" s="39">
        <f t="shared" si="3"/>
        <v>9.849032071655591</v>
      </c>
      <c r="K46" s="17"/>
      <c r="L46" s="17"/>
      <c r="M46" s="17" t="str">
        <f t="shared" si="4"/>
        <v xml:space="preserve"> </v>
      </c>
      <c r="N46" s="17" t="str">
        <f t="shared" si="5"/>
        <v xml:space="preserve"> </v>
      </c>
      <c r="O46" s="17">
        <v>110</v>
      </c>
      <c r="P46" s="17">
        <v>321</v>
      </c>
      <c r="Q46" s="17">
        <f t="shared" si="298"/>
        <v>431</v>
      </c>
      <c r="R46" s="17">
        <f t="shared" si="299"/>
        <v>-211</v>
      </c>
      <c r="S46" s="17">
        <v>211</v>
      </c>
      <c r="T46" s="17">
        <v>292</v>
      </c>
      <c r="U46" s="17">
        <f t="shared" si="300"/>
        <v>503</v>
      </c>
      <c r="V46" s="17">
        <f t="shared" si="301"/>
        <v>-81</v>
      </c>
      <c r="W46" s="17"/>
      <c r="X46" s="17"/>
      <c r="Y46" s="17" t="str">
        <f t="shared" si="302"/>
        <v xml:space="preserve"> </v>
      </c>
      <c r="Z46" s="17" t="str">
        <f t="shared" si="303"/>
        <v xml:space="preserve"> </v>
      </c>
      <c r="AA46" s="17">
        <v>162</v>
      </c>
      <c r="AB46" s="17">
        <v>271</v>
      </c>
      <c r="AC46" s="17">
        <f t="shared" si="304"/>
        <v>433</v>
      </c>
      <c r="AD46" s="17">
        <f t="shared" si="305"/>
        <v>-109</v>
      </c>
      <c r="AE46" s="17">
        <v>415</v>
      </c>
      <c r="AF46" s="17">
        <v>61</v>
      </c>
      <c r="AG46" s="17">
        <f t="shared" si="306"/>
        <v>476</v>
      </c>
      <c r="AH46" s="17">
        <f t="shared" si="307"/>
        <v>354</v>
      </c>
      <c r="AI46" s="17"/>
      <c r="AJ46" s="17"/>
      <c r="AK46" s="17" t="str">
        <f t="shared" si="308"/>
        <v xml:space="preserve"> </v>
      </c>
      <c r="AL46" s="17" t="str">
        <f t="shared" si="309"/>
        <v xml:space="preserve"> </v>
      </c>
      <c r="AM46" s="17"/>
      <c r="AN46" s="17"/>
      <c r="AO46" s="17" t="str">
        <f t="shared" si="310"/>
        <v xml:space="preserve"> </v>
      </c>
      <c r="AP46" s="17" t="str">
        <f t="shared" si="311"/>
        <v xml:space="preserve"> </v>
      </c>
      <c r="AQ46" s="17">
        <v>121</v>
      </c>
      <c r="AR46" s="17">
        <v>47</v>
      </c>
      <c r="AS46" s="17">
        <f t="shared" si="312"/>
        <v>168</v>
      </c>
      <c r="AT46" s="17">
        <f t="shared" si="313"/>
        <v>74</v>
      </c>
      <c r="AU46" s="17"/>
      <c r="AV46" s="17"/>
      <c r="AW46" s="17" t="str">
        <f t="shared" si="314"/>
        <v xml:space="preserve"> </v>
      </c>
      <c r="AX46" s="17" t="str">
        <f t="shared" si="315"/>
        <v xml:space="preserve"> </v>
      </c>
      <c r="AY46" s="17"/>
      <c r="AZ46" s="17"/>
      <c r="BA46" s="17" t="str">
        <f t="shared" si="316"/>
        <v xml:space="preserve"> </v>
      </c>
      <c r="BB46" s="22" t="str">
        <f t="shared" si="317"/>
        <v xml:space="preserve"> </v>
      </c>
      <c r="BC46" s="17">
        <v>392</v>
      </c>
      <c r="BD46" s="17">
        <v>136</v>
      </c>
      <c r="BE46" s="17">
        <v>298</v>
      </c>
      <c r="BF46" s="17">
        <v>96</v>
      </c>
      <c r="BG46" s="17">
        <v>68</v>
      </c>
      <c r="BH46" s="17">
        <v>77</v>
      </c>
      <c r="BI46" s="17">
        <v>98</v>
      </c>
      <c r="BJ46" s="17">
        <v>64</v>
      </c>
      <c r="BK46" s="17">
        <v>64</v>
      </c>
      <c r="BL46" s="17">
        <v>68</v>
      </c>
      <c r="BM46" s="17"/>
      <c r="BN46" s="17"/>
      <c r="BO46" s="17"/>
      <c r="BP46" s="17"/>
      <c r="BQ46" s="17"/>
      <c r="BR46" s="17"/>
      <c r="BS46" s="17"/>
      <c r="BT46" s="17"/>
      <c r="BU46" s="22">
        <f t="shared" si="326"/>
        <v>1164</v>
      </c>
      <c r="BV46" s="25">
        <v>2.1301510000000001</v>
      </c>
      <c r="BW46" s="15">
        <f t="shared" si="318"/>
        <v>1185.3619766861598</v>
      </c>
      <c r="BX46" s="15" t="str">
        <f t="shared" si="327"/>
        <v xml:space="preserve"> </v>
      </c>
      <c r="BY46" s="15" t="str">
        <f t="shared" si="328"/>
        <v xml:space="preserve"> </v>
      </c>
      <c r="BZ46" s="15" t="str">
        <f t="shared" si="329"/>
        <v xml:space="preserve"> </v>
      </c>
      <c r="CA46" s="15" t="str">
        <f t="shared" si="330"/>
        <v xml:space="preserve"> </v>
      </c>
      <c r="CB46" s="15" t="str">
        <f t="shared" si="331"/>
        <v xml:space="preserve"> </v>
      </c>
      <c r="CC46" s="15">
        <f t="shared" si="332"/>
        <v>51.639531657614882</v>
      </c>
      <c r="CD46" s="15">
        <f t="shared" si="333"/>
        <v>150.69354238267616</v>
      </c>
      <c r="CE46" s="15">
        <f t="shared" si="334"/>
        <v>202.33307404029102</v>
      </c>
      <c r="CF46" s="15">
        <f t="shared" si="335"/>
        <v>-99.054010725061275</v>
      </c>
      <c r="CG46" s="15">
        <f t="shared" si="336"/>
        <v>0.34267912772585668</v>
      </c>
      <c r="CH46" s="15">
        <f t="shared" si="337"/>
        <v>99.054010725061275</v>
      </c>
      <c r="CI46" s="15">
        <f t="shared" si="338"/>
        <v>137.07948403657767</v>
      </c>
      <c r="CJ46" s="15">
        <f t="shared" si="339"/>
        <v>236.13349476163893</v>
      </c>
      <c r="CK46" s="15">
        <f t="shared" si="340"/>
        <v>-38.025473311516393</v>
      </c>
      <c r="CL46" s="15">
        <f t="shared" si="341"/>
        <v>0.72260273972602751</v>
      </c>
      <c r="CM46" s="15" t="str">
        <f t="shared" si="342"/>
        <v xml:space="preserve"> </v>
      </c>
      <c r="CN46" s="15" t="str">
        <f t="shared" si="343"/>
        <v xml:space="preserve"> </v>
      </c>
      <c r="CO46" s="15" t="str">
        <f t="shared" si="344"/>
        <v xml:space="preserve"> </v>
      </c>
      <c r="CP46" s="15" t="str">
        <f t="shared" si="345"/>
        <v xml:space="preserve"> </v>
      </c>
      <c r="CQ46" s="15" t="str">
        <f t="shared" si="346"/>
        <v xml:space="preserve"> </v>
      </c>
      <c r="CR46" s="15">
        <f t="shared" si="347"/>
        <v>76.050946623032829</v>
      </c>
      <c r="CS46" s="15">
        <f t="shared" si="348"/>
        <v>127.22102799285121</v>
      </c>
      <c r="CT46" s="15">
        <f t="shared" si="349"/>
        <v>203.27197461588403</v>
      </c>
      <c r="CU46" s="15">
        <f t="shared" si="350"/>
        <v>-51.170081369818377</v>
      </c>
      <c r="CV46" s="15">
        <f t="shared" si="351"/>
        <v>0.59778597785977861</v>
      </c>
      <c r="CW46" s="15">
        <f t="shared" si="352"/>
        <v>194.82186943554706</v>
      </c>
      <c r="CX46" s="15">
        <f t="shared" si="353"/>
        <v>28.636467555586432</v>
      </c>
      <c r="CY46" s="15">
        <f t="shared" si="354"/>
        <v>223.45833699113348</v>
      </c>
      <c r="CZ46" s="15">
        <f t="shared" si="355"/>
        <v>166.18540187996064</v>
      </c>
      <c r="DA46" s="15">
        <f t="shared" si="356"/>
        <v>6.8032786885245908</v>
      </c>
      <c r="DB46" s="15" t="str">
        <f t="shared" si="357"/>
        <v xml:space="preserve"> </v>
      </c>
      <c r="DC46" s="15" t="str">
        <f t="shared" si="358"/>
        <v xml:space="preserve"> </v>
      </c>
      <c r="DD46" s="15" t="str">
        <f t="shared" si="359"/>
        <v xml:space="preserve"> </v>
      </c>
      <c r="DE46" s="15" t="str">
        <f t="shared" si="360"/>
        <v xml:space="preserve"> </v>
      </c>
      <c r="DF46" s="15" t="str">
        <f t="shared" si="361"/>
        <v xml:space="preserve"> </v>
      </c>
      <c r="DG46" s="15" t="str">
        <f t="shared" si="362"/>
        <v xml:space="preserve"> </v>
      </c>
      <c r="DH46" s="15" t="str">
        <f t="shared" si="363"/>
        <v xml:space="preserve"> </v>
      </c>
      <c r="DI46" s="15" t="str">
        <f t="shared" si="364"/>
        <v xml:space="preserve"> </v>
      </c>
      <c r="DJ46" s="15" t="str">
        <f t="shared" si="365"/>
        <v xml:space="preserve"> </v>
      </c>
      <c r="DK46" s="15" t="str">
        <f t="shared" si="366"/>
        <v xml:space="preserve"> </v>
      </c>
      <c r="DL46" s="15">
        <f t="shared" si="367"/>
        <v>56.803484823376365</v>
      </c>
      <c r="DM46" s="15">
        <f t="shared" si="368"/>
        <v>22.064163526435447</v>
      </c>
      <c r="DN46" s="15">
        <f t="shared" si="369"/>
        <v>78.867648349811816</v>
      </c>
      <c r="DO46" s="15">
        <f t="shared" si="370"/>
        <v>34.739321296940915</v>
      </c>
      <c r="DP46" s="15">
        <f t="shared" si="371"/>
        <v>2.5744680851063833</v>
      </c>
      <c r="DQ46" s="15" t="str">
        <f t="shared" si="372"/>
        <v xml:space="preserve"> </v>
      </c>
      <c r="DR46" s="15" t="str">
        <f t="shared" si="373"/>
        <v xml:space="preserve"> </v>
      </c>
      <c r="DS46" s="15" t="str">
        <f t="shared" si="374"/>
        <v xml:space="preserve"> </v>
      </c>
      <c r="DT46" s="15" t="str">
        <f t="shared" si="375"/>
        <v xml:space="preserve"> </v>
      </c>
      <c r="DU46" s="15" t="str">
        <f t="shared" si="376"/>
        <v xml:space="preserve"> </v>
      </c>
      <c r="DV46" s="15" t="str">
        <f t="shared" si="377"/>
        <v xml:space="preserve"> </v>
      </c>
      <c r="DW46" s="15" t="str">
        <f t="shared" si="378"/>
        <v xml:space="preserve"> </v>
      </c>
      <c r="DX46" s="15" t="str">
        <f t="shared" si="379"/>
        <v xml:space="preserve"> </v>
      </c>
      <c r="DY46" s="15" t="str">
        <f t="shared" si="380"/>
        <v xml:space="preserve"> </v>
      </c>
      <c r="DZ46" s="15" t="str">
        <f t="shared" si="381"/>
        <v xml:space="preserve"> </v>
      </c>
      <c r="EA46" s="27">
        <f>BW46-CE46-CJ46-CT46-CY46-DN46</f>
        <v>241.29744792740053</v>
      </c>
      <c r="EB46" s="5">
        <f t="shared" si="82"/>
        <v>19.486159905217729</v>
      </c>
      <c r="EC46" s="5">
        <f t="shared" si="83"/>
        <v>30.666007046868028</v>
      </c>
      <c r="ED46" s="5">
        <f t="shared" si="84"/>
        <v>72.575762520414969</v>
      </c>
      <c r="EE46" s="5">
        <f t="shared" si="85"/>
        <v>35.180427955247566</v>
      </c>
      <c r="EF46" s="5">
        <f t="shared" si="86"/>
        <v>35.121681130257016</v>
      </c>
      <c r="EG46" s="5">
        <f t="shared" si="87"/>
        <v>43.964075070085585</v>
      </c>
      <c r="EH46" s="5">
        <f t="shared" si="88"/>
        <v>73.566338445693404</v>
      </c>
      <c r="EI46" s="5">
        <f t="shared" si="89"/>
        <v>88.014852506360455</v>
      </c>
      <c r="EJ46" s="5">
        <f t="shared" si="90"/>
        <v>75.070407831720303</v>
      </c>
      <c r="EK46" s="5">
        <f t="shared" si="91"/>
        <v>82.611695872330912</v>
      </c>
      <c r="EL46" s="5" t="str">
        <f t="shared" si="92"/>
        <v xml:space="preserve"> </v>
      </c>
      <c r="EM46" s="5" t="str">
        <f t="shared" si="93"/>
        <v xml:space="preserve"> </v>
      </c>
      <c r="EN46" s="5" t="str">
        <f t="shared" si="94"/>
        <v xml:space="preserve"> </v>
      </c>
      <c r="EO46" s="5" t="str">
        <f t="shared" si="95"/>
        <v xml:space="preserve"> </v>
      </c>
      <c r="EP46" s="5" t="str">
        <f t="shared" si="96"/>
        <v xml:space="preserve"> </v>
      </c>
      <c r="EQ46" s="5" t="str">
        <f t="shared" si="97"/>
        <v xml:space="preserve"> </v>
      </c>
      <c r="ER46" s="5" t="str">
        <f t="shared" si="98"/>
        <v xml:space="preserve"> </v>
      </c>
      <c r="ES46" s="5" t="str">
        <f t="shared" si="99"/>
        <v xml:space="preserve"> </v>
      </c>
    </row>
    <row r="47" spans="1:149">
      <c r="A47" t="s">
        <v>256</v>
      </c>
      <c r="B47" s="17">
        <f t="shared" si="324"/>
        <v>4444967.6280164802</v>
      </c>
      <c r="C47" s="17">
        <v>7552</v>
      </c>
      <c r="D47" s="19">
        <v>1699</v>
      </c>
      <c r="E47" s="19">
        <v>30</v>
      </c>
      <c r="F47" s="19">
        <f t="shared" si="325"/>
        <v>3851.52</v>
      </c>
      <c r="G47" s="19">
        <v>51</v>
      </c>
      <c r="H47" s="19">
        <f t="shared" si="297"/>
        <v>25173.333333333336</v>
      </c>
      <c r="I47" s="19">
        <v>2760</v>
      </c>
      <c r="J47" s="39">
        <f t="shared" si="3"/>
        <v>10.963983050847457</v>
      </c>
      <c r="K47" s="17"/>
      <c r="L47" s="17"/>
      <c r="M47" s="17" t="str">
        <f t="shared" si="4"/>
        <v xml:space="preserve"> </v>
      </c>
      <c r="N47" s="17" t="str">
        <f t="shared" si="5"/>
        <v xml:space="preserve"> </v>
      </c>
      <c r="O47" s="17">
        <v>160</v>
      </c>
      <c r="P47" s="17">
        <v>380</v>
      </c>
      <c r="Q47" s="17">
        <f t="shared" si="298"/>
        <v>540</v>
      </c>
      <c r="R47" s="17">
        <f t="shared" si="299"/>
        <v>-220</v>
      </c>
      <c r="S47" s="17">
        <v>354</v>
      </c>
      <c r="T47" s="17">
        <v>238</v>
      </c>
      <c r="U47" s="17">
        <f t="shared" si="300"/>
        <v>592</v>
      </c>
      <c r="V47" s="17">
        <f t="shared" si="301"/>
        <v>116</v>
      </c>
      <c r="W47" s="17"/>
      <c r="X47" s="17"/>
      <c r="Y47" s="17" t="str">
        <f t="shared" si="302"/>
        <v xml:space="preserve"> </v>
      </c>
      <c r="Z47" s="17" t="str">
        <f t="shared" si="303"/>
        <v xml:space="preserve"> </v>
      </c>
      <c r="AA47" s="17">
        <v>160</v>
      </c>
      <c r="AB47" s="17">
        <v>451</v>
      </c>
      <c r="AC47" s="17">
        <f t="shared" si="304"/>
        <v>611</v>
      </c>
      <c r="AD47" s="17">
        <f t="shared" si="305"/>
        <v>-291</v>
      </c>
      <c r="AE47" s="17">
        <v>405</v>
      </c>
      <c r="AF47" s="17">
        <v>58</v>
      </c>
      <c r="AG47" s="17">
        <f t="shared" si="306"/>
        <v>463</v>
      </c>
      <c r="AH47" s="17">
        <f t="shared" si="307"/>
        <v>347</v>
      </c>
      <c r="AI47" s="17"/>
      <c r="AJ47" s="17"/>
      <c r="AK47" s="17" t="str">
        <f t="shared" si="308"/>
        <v xml:space="preserve"> </v>
      </c>
      <c r="AL47" s="17" t="str">
        <f t="shared" si="309"/>
        <v xml:space="preserve"> </v>
      </c>
      <c r="AM47" s="17"/>
      <c r="AN47" s="17"/>
      <c r="AO47" s="17" t="str">
        <f t="shared" si="310"/>
        <v xml:space="preserve"> </v>
      </c>
      <c r="AP47" s="17" t="str">
        <f t="shared" si="311"/>
        <v xml:space="preserve"> </v>
      </c>
      <c r="AQ47" s="17">
        <v>124</v>
      </c>
      <c r="AR47" s="17">
        <v>50</v>
      </c>
      <c r="AS47" s="17">
        <f t="shared" si="312"/>
        <v>174</v>
      </c>
      <c r="AT47" s="17">
        <f t="shared" si="313"/>
        <v>74</v>
      </c>
      <c r="AU47" s="17"/>
      <c r="AV47" s="17"/>
      <c r="AW47" s="17" t="str">
        <f t="shared" si="314"/>
        <v xml:space="preserve"> </v>
      </c>
      <c r="AX47" s="17" t="str">
        <f t="shared" si="315"/>
        <v xml:space="preserve"> </v>
      </c>
      <c r="AY47" s="17"/>
      <c r="AZ47" s="17"/>
      <c r="BA47" s="17" t="str">
        <f t="shared" si="316"/>
        <v xml:space="preserve"> </v>
      </c>
      <c r="BB47" s="22" t="str">
        <f t="shared" si="317"/>
        <v xml:space="preserve"> </v>
      </c>
      <c r="BC47" s="17">
        <v>417</v>
      </c>
      <c r="BD47" s="17">
        <v>153</v>
      </c>
      <c r="BE47" s="17">
        <v>316</v>
      </c>
      <c r="BF47" s="17">
        <v>122</v>
      </c>
      <c r="BG47" s="17">
        <v>80</v>
      </c>
      <c r="BH47" s="17">
        <v>89</v>
      </c>
      <c r="BI47" s="17">
        <v>120</v>
      </c>
      <c r="BJ47" s="17">
        <v>69</v>
      </c>
      <c r="BK47" s="17">
        <v>70</v>
      </c>
      <c r="BL47" s="17">
        <v>85</v>
      </c>
      <c r="BM47" s="17"/>
      <c r="BN47" s="17"/>
      <c r="BO47" s="17"/>
      <c r="BP47" s="17"/>
      <c r="BQ47" s="17"/>
      <c r="BR47" s="17"/>
      <c r="BS47" s="17"/>
      <c r="BT47" s="17"/>
      <c r="BU47" s="22">
        <f t="shared" si="326"/>
        <v>1239</v>
      </c>
      <c r="BV47" s="25">
        <v>2.0772400000000002</v>
      </c>
      <c r="BW47" s="15">
        <f t="shared" si="318"/>
        <v>1328.6861412258572</v>
      </c>
      <c r="BX47" s="15" t="str">
        <f t="shared" si="327"/>
        <v xml:space="preserve"> </v>
      </c>
      <c r="BY47" s="15" t="str">
        <f t="shared" si="328"/>
        <v xml:space="preserve"> </v>
      </c>
      <c r="BZ47" s="15" t="str">
        <f t="shared" si="329"/>
        <v xml:space="preserve"> </v>
      </c>
      <c r="CA47" s="15" t="str">
        <f t="shared" si="330"/>
        <v xml:space="preserve"> </v>
      </c>
      <c r="CB47" s="15" t="str">
        <f t="shared" si="331"/>
        <v xml:space="preserve"> </v>
      </c>
      <c r="CC47" s="15">
        <f t="shared" si="332"/>
        <v>77.025283549325053</v>
      </c>
      <c r="CD47" s="15">
        <f t="shared" si="333"/>
        <v>182.93504842964703</v>
      </c>
      <c r="CE47" s="15">
        <f t="shared" si="334"/>
        <v>259.96033197897208</v>
      </c>
      <c r="CF47" s="15">
        <f t="shared" si="335"/>
        <v>-105.90976488032197</v>
      </c>
      <c r="CG47" s="15">
        <f t="shared" si="336"/>
        <v>0.42105263157894729</v>
      </c>
      <c r="CH47" s="15">
        <f t="shared" si="337"/>
        <v>170.4184398528817</v>
      </c>
      <c r="CI47" s="15">
        <f t="shared" si="338"/>
        <v>114.57510927962103</v>
      </c>
      <c r="CJ47" s="15">
        <f t="shared" si="339"/>
        <v>284.99354913250272</v>
      </c>
      <c r="CK47" s="15">
        <f t="shared" si="340"/>
        <v>55.843330573260673</v>
      </c>
      <c r="CL47" s="15">
        <f t="shared" si="341"/>
        <v>1.4873949579831933</v>
      </c>
      <c r="CM47" s="15" t="str">
        <f t="shared" si="342"/>
        <v xml:space="preserve"> </v>
      </c>
      <c r="CN47" s="15" t="str">
        <f t="shared" si="343"/>
        <v xml:space="preserve"> </v>
      </c>
      <c r="CO47" s="15" t="str">
        <f t="shared" si="344"/>
        <v xml:space="preserve"> </v>
      </c>
      <c r="CP47" s="15" t="str">
        <f t="shared" si="345"/>
        <v xml:space="preserve"> </v>
      </c>
      <c r="CQ47" s="15" t="str">
        <f t="shared" si="346"/>
        <v xml:space="preserve"> </v>
      </c>
      <c r="CR47" s="15">
        <f t="shared" si="347"/>
        <v>77.025283549325053</v>
      </c>
      <c r="CS47" s="15">
        <f t="shared" si="348"/>
        <v>217.11501800466002</v>
      </c>
      <c r="CT47" s="15">
        <f t="shared" si="349"/>
        <v>294.14030155398507</v>
      </c>
      <c r="CU47" s="15">
        <f t="shared" si="350"/>
        <v>-140.08973445533496</v>
      </c>
      <c r="CV47" s="15">
        <f t="shared" si="351"/>
        <v>0.35476718403547669</v>
      </c>
      <c r="CW47" s="15">
        <f t="shared" si="352"/>
        <v>194.97024898422904</v>
      </c>
      <c r="CX47" s="15">
        <f t="shared" si="353"/>
        <v>27.921665286630333</v>
      </c>
      <c r="CY47" s="15">
        <f t="shared" si="354"/>
        <v>222.89191427085939</v>
      </c>
      <c r="CZ47" s="15">
        <f t="shared" si="355"/>
        <v>167.0485836975987</v>
      </c>
      <c r="DA47" s="15">
        <f t="shared" si="356"/>
        <v>6.9827586206896548</v>
      </c>
      <c r="DB47" s="15" t="str">
        <f t="shared" si="357"/>
        <v xml:space="preserve"> </v>
      </c>
      <c r="DC47" s="15" t="str">
        <f t="shared" si="358"/>
        <v xml:space="preserve"> </v>
      </c>
      <c r="DD47" s="15" t="str">
        <f t="shared" si="359"/>
        <v xml:space="preserve"> </v>
      </c>
      <c r="DE47" s="15" t="str">
        <f t="shared" si="360"/>
        <v xml:space="preserve"> </v>
      </c>
      <c r="DF47" s="15" t="str">
        <f t="shared" si="361"/>
        <v xml:space="preserve"> </v>
      </c>
      <c r="DG47" s="15" t="str">
        <f t="shared" si="362"/>
        <v xml:space="preserve"> </v>
      </c>
      <c r="DH47" s="15" t="str">
        <f t="shared" si="363"/>
        <v xml:space="preserve"> </v>
      </c>
      <c r="DI47" s="15" t="str">
        <f t="shared" si="364"/>
        <v xml:space="preserve"> </v>
      </c>
      <c r="DJ47" s="15" t="str">
        <f t="shared" si="365"/>
        <v xml:space="preserve"> </v>
      </c>
      <c r="DK47" s="15" t="str">
        <f t="shared" si="366"/>
        <v xml:space="preserve"> </v>
      </c>
      <c r="DL47" s="15">
        <f t="shared" si="367"/>
        <v>59.694594750726921</v>
      </c>
      <c r="DM47" s="15">
        <f t="shared" si="368"/>
        <v>24.070401109164081</v>
      </c>
      <c r="DN47" s="15">
        <f t="shared" si="369"/>
        <v>83.764995859891002</v>
      </c>
      <c r="DO47" s="15">
        <f t="shared" si="370"/>
        <v>35.62419364156284</v>
      </c>
      <c r="DP47" s="15">
        <f t="shared" si="371"/>
        <v>2.48</v>
      </c>
      <c r="DQ47" s="15" t="str">
        <f t="shared" si="372"/>
        <v xml:space="preserve"> </v>
      </c>
      <c r="DR47" s="15" t="str">
        <f t="shared" si="373"/>
        <v xml:space="preserve"> </v>
      </c>
      <c r="DS47" s="15" t="str">
        <f t="shared" si="374"/>
        <v xml:space="preserve"> </v>
      </c>
      <c r="DT47" s="15" t="str">
        <f t="shared" si="375"/>
        <v xml:space="preserve"> </v>
      </c>
      <c r="DU47" s="15" t="str">
        <f t="shared" si="376"/>
        <v xml:space="preserve"> </v>
      </c>
      <c r="DV47" s="15" t="str">
        <f t="shared" si="377"/>
        <v xml:space="preserve"> </v>
      </c>
      <c r="DW47" s="15" t="str">
        <f t="shared" si="378"/>
        <v xml:space="preserve"> </v>
      </c>
      <c r="DX47" s="15" t="str">
        <f t="shared" si="379"/>
        <v xml:space="preserve"> </v>
      </c>
      <c r="DY47" s="15" t="str">
        <f t="shared" si="380"/>
        <v xml:space="preserve"> </v>
      </c>
      <c r="DZ47" s="15" t="str">
        <f t="shared" si="381"/>
        <v xml:space="preserve"> </v>
      </c>
      <c r="EA47" s="27">
        <f>BW47-CE47-CJ47-CT47-CY47-DN47</f>
        <v>182.93504842964691</v>
      </c>
      <c r="EB47" s="5">
        <f t="shared" si="82"/>
        <v>20.728899695091307</v>
      </c>
      <c r="EC47" s="5">
        <f t="shared" si="83"/>
        <v>34.499257927726532</v>
      </c>
      <c r="ED47" s="5">
        <f t="shared" si="84"/>
        <v>76.959533410909842</v>
      </c>
      <c r="EE47" s="5">
        <f t="shared" si="85"/>
        <v>44.708460526460442</v>
      </c>
      <c r="EF47" s="5">
        <f t="shared" si="86"/>
        <v>41.319624859125902</v>
      </c>
      <c r="EG47" s="5">
        <f t="shared" si="87"/>
        <v>50.815619236852172</v>
      </c>
      <c r="EH47" s="5">
        <f t="shared" si="88"/>
        <v>90.081230749828663</v>
      </c>
      <c r="EI47" s="5">
        <f t="shared" si="89"/>
        <v>94.89101285841987</v>
      </c>
      <c r="EJ47" s="5">
        <f t="shared" si="90"/>
        <v>82.10825856594407</v>
      </c>
      <c r="EK47" s="5">
        <f t="shared" si="91"/>
        <v>103.26461984041364</v>
      </c>
      <c r="EL47" s="5" t="str">
        <f t="shared" si="92"/>
        <v xml:space="preserve"> </v>
      </c>
      <c r="EM47" s="5" t="str">
        <f t="shared" si="93"/>
        <v xml:space="preserve"> </v>
      </c>
      <c r="EN47" s="5" t="str">
        <f t="shared" si="94"/>
        <v xml:space="preserve"> </v>
      </c>
      <c r="EO47" s="5" t="str">
        <f t="shared" si="95"/>
        <v xml:space="preserve"> </v>
      </c>
      <c r="EP47" s="5" t="str">
        <f t="shared" si="96"/>
        <v xml:space="preserve"> </v>
      </c>
      <c r="EQ47" s="5" t="str">
        <f t="shared" si="97"/>
        <v xml:space="preserve"> </v>
      </c>
      <c r="ER47" s="5" t="str">
        <f t="shared" si="98"/>
        <v xml:space="preserve"> </v>
      </c>
      <c r="ES47" s="5" t="str">
        <f t="shared" si="99"/>
        <v xml:space="preserve"> </v>
      </c>
    </row>
    <row r="48" spans="1:149">
      <c r="A48" t="s">
        <v>113</v>
      </c>
      <c r="B48" s="17">
        <f t="shared" si="324"/>
        <v>1000740.192450037</v>
      </c>
      <c r="C48" s="17">
        <v>1352</v>
      </c>
      <c r="D48" s="19">
        <v>1351</v>
      </c>
      <c r="E48" s="19">
        <v>29</v>
      </c>
      <c r="F48" s="19">
        <f t="shared" si="325"/>
        <v>797.68</v>
      </c>
      <c r="G48" s="19">
        <v>59</v>
      </c>
      <c r="H48" s="19">
        <f t="shared" si="297"/>
        <v>4662.0689655172418</v>
      </c>
      <c r="I48" s="19">
        <v>687</v>
      </c>
      <c r="J48" s="39">
        <f t="shared" si="3"/>
        <v>14.735946745562128</v>
      </c>
      <c r="K48" s="17"/>
      <c r="L48" s="17"/>
      <c r="M48" s="17" t="str">
        <f t="shared" si="4"/>
        <v xml:space="preserve"> </v>
      </c>
      <c r="N48" s="17" t="str">
        <f t="shared" si="5"/>
        <v xml:space="preserve"> </v>
      </c>
      <c r="O48" s="17">
        <v>166</v>
      </c>
      <c r="P48" s="17">
        <v>171</v>
      </c>
      <c r="Q48" s="17">
        <f t="shared" si="298"/>
        <v>337</v>
      </c>
      <c r="R48" s="17">
        <f t="shared" si="299"/>
        <v>-5</v>
      </c>
      <c r="S48" s="17">
        <v>20</v>
      </c>
      <c r="T48" s="17">
        <v>64</v>
      </c>
      <c r="U48" s="17">
        <f t="shared" si="300"/>
        <v>84</v>
      </c>
      <c r="V48" s="17">
        <f t="shared" si="301"/>
        <v>-44</v>
      </c>
      <c r="W48" s="17"/>
      <c r="X48" s="17"/>
      <c r="Y48" s="17" t="str">
        <f t="shared" si="302"/>
        <v xml:space="preserve"> </v>
      </c>
      <c r="Z48" s="17" t="str">
        <f t="shared" si="303"/>
        <v xml:space="preserve"> </v>
      </c>
      <c r="AA48" s="17">
        <v>4</v>
      </c>
      <c r="AB48" s="17">
        <v>68</v>
      </c>
      <c r="AC48" s="17">
        <f t="shared" si="304"/>
        <v>72</v>
      </c>
      <c r="AD48" s="17">
        <f t="shared" si="305"/>
        <v>-64</v>
      </c>
      <c r="AE48" s="17"/>
      <c r="AF48" s="17"/>
      <c r="AG48" s="17" t="str">
        <f t="shared" si="306"/>
        <v xml:space="preserve"> </v>
      </c>
      <c r="AH48" s="17" t="str">
        <f t="shared" si="307"/>
        <v xml:space="preserve"> </v>
      </c>
      <c r="AI48" s="17">
        <v>15</v>
      </c>
      <c r="AJ48" s="17">
        <v>38</v>
      </c>
      <c r="AK48" s="17">
        <f t="shared" si="308"/>
        <v>53</v>
      </c>
      <c r="AL48" s="17">
        <f t="shared" si="309"/>
        <v>-23</v>
      </c>
      <c r="AM48" s="17">
        <v>4</v>
      </c>
      <c r="AN48" s="17">
        <v>34</v>
      </c>
      <c r="AO48" s="17">
        <f t="shared" si="310"/>
        <v>38</v>
      </c>
      <c r="AP48" s="17">
        <f t="shared" si="311"/>
        <v>-30</v>
      </c>
      <c r="AQ48" s="17"/>
      <c r="AR48" s="17"/>
      <c r="AS48" s="17" t="str">
        <f t="shared" si="312"/>
        <v xml:space="preserve"> </v>
      </c>
      <c r="AT48" s="17" t="str">
        <f t="shared" si="313"/>
        <v xml:space="preserve"> </v>
      </c>
      <c r="AU48" s="17"/>
      <c r="AV48" s="17"/>
      <c r="AW48" s="17" t="str">
        <f t="shared" si="314"/>
        <v xml:space="preserve"> </v>
      </c>
      <c r="AX48" s="17" t="str">
        <f t="shared" si="315"/>
        <v xml:space="preserve"> </v>
      </c>
      <c r="AY48" s="17"/>
      <c r="AZ48" s="17"/>
      <c r="BA48" s="17" t="str">
        <f t="shared" si="316"/>
        <v xml:space="preserve"> </v>
      </c>
      <c r="BB48" s="22" t="str">
        <f t="shared" si="317"/>
        <v xml:space="preserve"> </v>
      </c>
      <c r="BC48" s="17">
        <v>103</v>
      </c>
      <c r="BD48" s="17">
        <v>46</v>
      </c>
      <c r="BE48" s="17">
        <v>78</v>
      </c>
      <c r="BF48" s="17">
        <v>24</v>
      </c>
      <c r="BG48" s="17">
        <v>16</v>
      </c>
      <c r="BH48" s="17">
        <v>36</v>
      </c>
      <c r="BI48" s="17">
        <v>40</v>
      </c>
      <c r="BJ48" s="17">
        <v>23</v>
      </c>
      <c r="BK48" s="17">
        <v>23</v>
      </c>
      <c r="BL48" s="17">
        <v>16</v>
      </c>
      <c r="BM48" s="17"/>
      <c r="BN48" s="17"/>
      <c r="BO48" s="17"/>
      <c r="BP48" s="17"/>
      <c r="BQ48" s="17"/>
      <c r="BR48" s="17"/>
      <c r="BS48" s="17"/>
      <c r="BT48" s="17"/>
      <c r="BU48" s="22">
        <f t="shared" si="326"/>
        <v>282</v>
      </c>
      <c r="BV48" s="25">
        <v>0.64561299999999999</v>
      </c>
      <c r="BW48" s="15">
        <f t="shared" si="318"/>
        <v>1064.1049669074198</v>
      </c>
      <c r="BX48" s="15" t="str">
        <f t="shared" si="327"/>
        <v xml:space="preserve"> </v>
      </c>
      <c r="BY48" s="15" t="str">
        <f t="shared" si="328"/>
        <v xml:space="preserve"> </v>
      </c>
      <c r="BZ48" s="15" t="str">
        <f t="shared" si="329"/>
        <v xml:space="preserve"> </v>
      </c>
      <c r="CA48" s="15" t="str">
        <f t="shared" si="330"/>
        <v xml:space="preserve"> </v>
      </c>
      <c r="CB48" s="15" t="str">
        <f t="shared" si="331"/>
        <v xml:space="preserve"> </v>
      </c>
      <c r="CC48" s="15">
        <f t="shared" si="332"/>
        <v>257.11997744778995</v>
      </c>
      <c r="CD48" s="15">
        <f t="shared" si="333"/>
        <v>264.86455508175953</v>
      </c>
      <c r="CE48" s="15">
        <f t="shared" si="334"/>
        <v>521.98453252954948</v>
      </c>
      <c r="CF48" s="15">
        <f t="shared" si="335"/>
        <v>-7.744577633969584</v>
      </c>
      <c r="CG48" s="15">
        <f t="shared" si="336"/>
        <v>0.9707602339181286</v>
      </c>
      <c r="CH48" s="15">
        <f t="shared" si="337"/>
        <v>30.978310535878304</v>
      </c>
      <c r="CI48" s="15">
        <f t="shared" si="338"/>
        <v>99.130593714810573</v>
      </c>
      <c r="CJ48" s="15">
        <f t="shared" si="339"/>
        <v>130.10890425068888</v>
      </c>
      <c r="CK48" s="15">
        <f t="shared" si="340"/>
        <v>-68.152283178932265</v>
      </c>
      <c r="CL48" s="15">
        <f t="shared" si="341"/>
        <v>0.3125</v>
      </c>
      <c r="CM48" s="15" t="str">
        <f t="shared" si="342"/>
        <v xml:space="preserve"> </v>
      </c>
      <c r="CN48" s="15" t="str">
        <f t="shared" si="343"/>
        <v xml:space="preserve"> </v>
      </c>
      <c r="CO48" s="15" t="str">
        <f t="shared" si="344"/>
        <v xml:space="preserve"> </v>
      </c>
      <c r="CP48" s="15" t="str">
        <f t="shared" si="345"/>
        <v xml:space="preserve"> </v>
      </c>
      <c r="CQ48" s="15" t="str">
        <f t="shared" si="346"/>
        <v xml:space="preserve"> </v>
      </c>
      <c r="CR48" s="15">
        <f t="shared" si="347"/>
        <v>6.1956621071756608</v>
      </c>
      <c r="CS48" s="15">
        <f t="shared" si="348"/>
        <v>105.32625582198624</v>
      </c>
      <c r="CT48" s="15">
        <f t="shared" si="349"/>
        <v>111.5219179291619</v>
      </c>
      <c r="CU48" s="15">
        <f t="shared" si="350"/>
        <v>-99.130593714810573</v>
      </c>
      <c r="CV48" s="15">
        <f t="shared" si="351"/>
        <v>5.8823529411764705E-2</v>
      </c>
      <c r="CW48" s="15" t="str">
        <f t="shared" si="352"/>
        <v xml:space="preserve"> </v>
      </c>
      <c r="CX48" s="15" t="str">
        <f t="shared" si="353"/>
        <v xml:space="preserve"> </v>
      </c>
      <c r="CY48" s="15" t="str">
        <f t="shared" si="354"/>
        <v xml:space="preserve"> </v>
      </c>
      <c r="CZ48" s="15" t="str">
        <f t="shared" si="355"/>
        <v xml:space="preserve"> </v>
      </c>
      <c r="DA48" s="15" t="str">
        <f t="shared" si="356"/>
        <v xml:space="preserve"> </v>
      </c>
      <c r="DB48" s="15">
        <f t="shared" si="357"/>
        <v>23.233732901908731</v>
      </c>
      <c r="DC48" s="15">
        <f t="shared" si="358"/>
        <v>58.858790018168783</v>
      </c>
      <c r="DD48" s="15">
        <f t="shared" si="359"/>
        <v>82.092522920077514</v>
      </c>
      <c r="DE48" s="15">
        <f t="shared" si="360"/>
        <v>-35.625057116260052</v>
      </c>
      <c r="DF48" s="15">
        <f t="shared" si="361"/>
        <v>0.39473684210526316</v>
      </c>
      <c r="DG48" s="15">
        <f t="shared" si="362"/>
        <v>6.1956621071756608</v>
      </c>
      <c r="DH48" s="15">
        <f t="shared" si="363"/>
        <v>52.663127910993119</v>
      </c>
      <c r="DI48" s="15">
        <f t="shared" si="364"/>
        <v>58.858790018168776</v>
      </c>
      <c r="DJ48" s="15">
        <f t="shared" si="365"/>
        <v>-46.467465803817461</v>
      </c>
      <c r="DK48" s="15">
        <f t="shared" si="366"/>
        <v>0.11764705882352941</v>
      </c>
      <c r="DL48" s="15" t="str">
        <f t="shared" si="367"/>
        <v xml:space="preserve"> </v>
      </c>
      <c r="DM48" s="15" t="str">
        <f t="shared" si="368"/>
        <v xml:space="preserve"> </v>
      </c>
      <c r="DN48" s="15" t="str">
        <f t="shared" si="369"/>
        <v xml:space="preserve"> </v>
      </c>
      <c r="DO48" s="15" t="str">
        <f t="shared" si="370"/>
        <v xml:space="preserve"> </v>
      </c>
      <c r="DP48" s="15" t="str">
        <f t="shared" si="371"/>
        <v xml:space="preserve"> </v>
      </c>
      <c r="DQ48" s="15" t="str">
        <f t="shared" si="372"/>
        <v xml:space="preserve"> </v>
      </c>
      <c r="DR48" s="15" t="str">
        <f t="shared" si="373"/>
        <v xml:space="preserve"> </v>
      </c>
      <c r="DS48" s="15" t="str">
        <f t="shared" si="374"/>
        <v xml:space="preserve"> </v>
      </c>
      <c r="DT48" s="15" t="str">
        <f t="shared" si="375"/>
        <v xml:space="preserve"> </v>
      </c>
      <c r="DU48" s="15" t="str">
        <f t="shared" si="376"/>
        <v xml:space="preserve"> </v>
      </c>
      <c r="DV48" s="15" t="str">
        <f t="shared" si="377"/>
        <v xml:space="preserve"> </v>
      </c>
      <c r="DW48" s="15" t="str">
        <f t="shared" si="378"/>
        <v xml:space="preserve"> </v>
      </c>
      <c r="DX48" s="15" t="str">
        <f t="shared" si="379"/>
        <v xml:space="preserve"> </v>
      </c>
      <c r="DY48" s="15" t="str">
        <f t="shared" si="380"/>
        <v xml:space="preserve"> </v>
      </c>
      <c r="DZ48" s="15" t="str">
        <f t="shared" si="381"/>
        <v xml:space="preserve"> </v>
      </c>
      <c r="EA48" s="27">
        <f>BW48-CE48-CJ48-CT48-DD48-DI48</f>
        <v>159.53829925977331</v>
      </c>
      <c r="EB48" s="5">
        <f t="shared" si="82"/>
        <v>5.1200879342791481</v>
      </c>
      <c r="EC48" s="5">
        <f t="shared" si="83"/>
        <v>10.372325912911245</v>
      </c>
      <c r="ED48" s="5">
        <f t="shared" si="84"/>
        <v>18.996340525477745</v>
      </c>
      <c r="EE48" s="5">
        <f t="shared" si="85"/>
        <v>8.7951069888118916</v>
      </c>
      <c r="EF48" s="5">
        <f t="shared" si="86"/>
        <v>8.2639249718251815</v>
      </c>
      <c r="EG48" s="5">
        <f t="shared" si="87"/>
        <v>20.554632500299753</v>
      </c>
      <c r="EH48" s="5">
        <f t="shared" si="88"/>
        <v>30.027076916609555</v>
      </c>
      <c r="EI48" s="5">
        <f t="shared" si="89"/>
        <v>31.630337619473288</v>
      </c>
      <c r="EJ48" s="5">
        <f t="shared" si="90"/>
        <v>26.978427814524483</v>
      </c>
      <c r="EK48" s="5">
        <f t="shared" si="91"/>
        <v>19.438046087607276</v>
      </c>
      <c r="EL48" s="5" t="str">
        <f t="shared" si="92"/>
        <v xml:space="preserve"> </v>
      </c>
      <c r="EM48" s="5" t="str">
        <f t="shared" si="93"/>
        <v xml:space="preserve"> </v>
      </c>
      <c r="EN48" s="5" t="str">
        <f t="shared" si="94"/>
        <v xml:space="preserve"> </v>
      </c>
      <c r="EO48" s="5" t="str">
        <f t="shared" si="95"/>
        <v xml:space="preserve"> </v>
      </c>
      <c r="EP48" s="5" t="str">
        <f t="shared" si="96"/>
        <v xml:space="preserve"> </v>
      </c>
      <c r="EQ48" s="5" t="str">
        <f t="shared" si="97"/>
        <v xml:space="preserve"> </v>
      </c>
      <c r="ER48" s="5" t="str">
        <f t="shared" si="98"/>
        <v xml:space="preserve"> </v>
      </c>
      <c r="ES48" s="5" t="str">
        <f t="shared" si="99"/>
        <v xml:space="preserve"> </v>
      </c>
    </row>
    <row r="49" spans="1:149">
      <c r="A49" t="s">
        <v>114</v>
      </c>
      <c r="B49" s="17">
        <f t="shared" si="324"/>
        <v>1308550.185873606</v>
      </c>
      <c r="C49" s="17">
        <v>1760</v>
      </c>
      <c r="D49" s="19">
        <v>1345</v>
      </c>
      <c r="E49" s="19">
        <v>27</v>
      </c>
      <c r="F49" s="19">
        <f t="shared" si="325"/>
        <v>739.19999999999993</v>
      </c>
      <c r="G49" s="19">
        <v>42</v>
      </c>
      <c r="H49" s="19">
        <f t="shared" si="297"/>
        <v>6518.5185185185182</v>
      </c>
      <c r="I49" s="19">
        <v>757</v>
      </c>
      <c r="J49" s="39">
        <f t="shared" si="3"/>
        <v>11.613068181818182</v>
      </c>
      <c r="K49" s="17"/>
      <c r="L49" s="17"/>
      <c r="M49" s="17" t="str">
        <f t="shared" si="4"/>
        <v xml:space="preserve"> </v>
      </c>
      <c r="N49" s="17" t="str">
        <f t="shared" si="5"/>
        <v xml:space="preserve"> </v>
      </c>
      <c r="O49" s="17">
        <v>59</v>
      </c>
      <c r="P49" s="17">
        <v>113</v>
      </c>
      <c r="Q49" s="17">
        <f t="shared" si="298"/>
        <v>172</v>
      </c>
      <c r="R49" s="17">
        <f t="shared" si="299"/>
        <v>-54</v>
      </c>
      <c r="S49" s="17">
        <v>29</v>
      </c>
      <c r="T49" s="17">
        <v>69</v>
      </c>
      <c r="U49" s="17">
        <f t="shared" si="300"/>
        <v>98</v>
      </c>
      <c r="V49" s="17">
        <f t="shared" si="301"/>
        <v>-40</v>
      </c>
      <c r="W49" s="17">
        <v>23</v>
      </c>
      <c r="X49" s="17">
        <v>30</v>
      </c>
      <c r="Y49" s="17">
        <f t="shared" si="302"/>
        <v>53</v>
      </c>
      <c r="Z49" s="17">
        <f t="shared" si="303"/>
        <v>-7</v>
      </c>
      <c r="AA49" s="17">
        <v>30</v>
      </c>
      <c r="AB49" s="17">
        <v>80</v>
      </c>
      <c r="AC49" s="17">
        <f t="shared" si="304"/>
        <v>110</v>
      </c>
      <c r="AD49" s="17">
        <f t="shared" si="305"/>
        <v>-50</v>
      </c>
      <c r="AE49" s="17">
        <v>157</v>
      </c>
      <c r="AF49" s="17">
        <v>21</v>
      </c>
      <c r="AG49" s="17">
        <f t="shared" si="306"/>
        <v>178</v>
      </c>
      <c r="AH49" s="17">
        <f t="shared" si="307"/>
        <v>136</v>
      </c>
      <c r="AI49" s="17"/>
      <c r="AJ49" s="17"/>
      <c r="AK49" s="17" t="str">
        <f t="shared" si="308"/>
        <v xml:space="preserve"> </v>
      </c>
      <c r="AL49" s="17" t="str">
        <f t="shared" si="309"/>
        <v xml:space="preserve"> </v>
      </c>
      <c r="AM49" s="17"/>
      <c r="AN49" s="17"/>
      <c r="AO49" s="17" t="str">
        <f t="shared" si="310"/>
        <v xml:space="preserve"> </v>
      </c>
      <c r="AP49" s="17" t="str">
        <f t="shared" si="311"/>
        <v xml:space="preserve"> </v>
      </c>
      <c r="AQ49" s="17"/>
      <c r="AR49" s="17"/>
      <c r="AS49" s="17" t="str">
        <f t="shared" si="312"/>
        <v xml:space="preserve"> </v>
      </c>
      <c r="AT49" s="17" t="str">
        <f t="shared" si="313"/>
        <v xml:space="preserve"> </v>
      </c>
      <c r="AU49" s="17"/>
      <c r="AV49" s="17"/>
      <c r="AW49" s="17" t="str">
        <f t="shared" si="314"/>
        <v xml:space="preserve"> </v>
      </c>
      <c r="AX49" s="17" t="str">
        <f t="shared" si="315"/>
        <v xml:space="preserve"> </v>
      </c>
      <c r="AY49" s="17"/>
      <c r="AZ49" s="17"/>
      <c r="BA49" s="17" t="str">
        <f t="shared" si="316"/>
        <v xml:space="preserve"> </v>
      </c>
      <c r="BB49" s="22" t="str">
        <f t="shared" si="317"/>
        <v xml:space="preserve"> </v>
      </c>
      <c r="BC49" s="17">
        <v>112</v>
      </c>
      <c r="BD49" s="17">
        <v>41</v>
      </c>
      <c r="BE49" s="17">
        <v>84</v>
      </c>
      <c r="BF49" s="17">
        <v>28</v>
      </c>
      <c r="BG49" s="17">
        <v>20</v>
      </c>
      <c r="BH49" s="17">
        <v>25</v>
      </c>
      <c r="BI49" s="17">
        <v>35</v>
      </c>
      <c r="BJ49" s="17">
        <v>22</v>
      </c>
      <c r="BK49" s="17">
        <v>17</v>
      </c>
      <c r="BL49" s="17">
        <v>18</v>
      </c>
      <c r="BM49" s="17"/>
      <c r="BN49" s="17"/>
      <c r="BO49" s="17"/>
      <c r="BP49" s="17"/>
      <c r="BQ49" s="17"/>
      <c r="BR49" s="17"/>
      <c r="BS49" s="17"/>
      <c r="BT49" s="17"/>
      <c r="BU49" s="22">
        <f t="shared" si="326"/>
        <v>355</v>
      </c>
      <c r="BV49" s="25">
        <v>0.767598</v>
      </c>
      <c r="BW49" s="15">
        <f t="shared" si="318"/>
        <v>986.19329388560152</v>
      </c>
      <c r="BX49" s="15" t="str">
        <f t="shared" si="327"/>
        <v xml:space="preserve"> </v>
      </c>
      <c r="BY49" s="15" t="str">
        <f t="shared" si="328"/>
        <v xml:space="preserve"> </v>
      </c>
      <c r="BZ49" s="15" t="str">
        <f t="shared" si="329"/>
        <v xml:space="preserve"> </v>
      </c>
      <c r="CA49" s="15" t="str">
        <f t="shared" si="330"/>
        <v xml:space="preserve"> </v>
      </c>
      <c r="CB49" s="15" t="str">
        <f t="shared" si="331"/>
        <v xml:space="preserve"> </v>
      </c>
      <c r="CC49" s="15">
        <f t="shared" si="332"/>
        <v>76.863149721599072</v>
      </c>
      <c r="CD49" s="15">
        <f t="shared" si="333"/>
        <v>147.21247319560499</v>
      </c>
      <c r="CE49" s="15">
        <f t="shared" si="334"/>
        <v>224.07562291720404</v>
      </c>
      <c r="CF49" s="15">
        <f t="shared" si="335"/>
        <v>-70.349323474005914</v>
      </c>
      <c r="CG49" s="15">
        <f t="shared" si="336"/>
        <v>0.52212389380530977</v>
      </c>
      <c r="CH49" s="15">
        <f t="shared" si="337"/>
        <v>37.780192236040222</v>
      </c>
      <c r="CI49" s="15">
        <f t="shared" si="338"/>
        <v>89.890802216785346</v>
      </c>
      <c r="CJ49" s="15">
        <f t="shared" si="339"/>
        <v>127.67099445282557</v>
      </c>
      <c r="CK49" s="15">
        <f t="shared" si="340"/>
        <v>-52.110609980745124</v>
      </c>
      <c r="CL49" s="15">
        <f t="shared" si="341"/>
        <v>0.4202898550724638</v>
      </c>
      <c r="CM49" s="15">
        <f t="shared" si="342"/>
        <v>29.963600738928449</v>
      </c>
      <c r="CN49" s="15">
        <f t="shared" si="343"/>
        <v>39.08295748555885</v>
      </c>
      <c r="CO49" s="15">
        <f t="shared" si="344"/>
        <v>69.046558224487299</v>
      </c>
      <c r="CP49" s="15">
        <f t="shared" si="345"/>
        <v>-9.1193567466304017</v>
      </c>
      <c r="CQ49" s="15">
        <f t="shared" si="346"/>
        <v>0.76666666666666661</v>
      </c>
      <c r="CR49" s="15">
        <f t="shared" si="347"/>
        <v>39.08295748555885</v>
      </c>
      <c r="CS49" s="15">
        <f t="shared" si="348"/>
        <v>104.22121996149026</v>
      </c>
      <c r="CT49" s="15">
        <f t="shared" si="349"/>
        <v>143.30417744704911</v>
      </c>
      <c r="CU49" s="15">
        <f t="shared" si="350"/>
        <v>-65.138262475931413</v>
      </c>
      <c r="CV49" s="15">
        <f t="shared" si="351"/>
        <v>0.375</v>
      </c>
      <c r="CW49" s="15">
        <f t="shared" si="352"/>
        <v>204.53414417442463</v>
      </c>
      <c r="CX49" s="15">
        <f t="shared" si="353"/>
        <v>27.358070239891195</v>
      </c>
      <c r="CY49" s="15">
        <f t="shared" si="354"/>
        <v>231.89221441431582</v>
      </c>
      <c r="CZ49" s="15">
        <f t="shared" si="355"/>
        <v>177.17607393453343</v>
      </c>
      <c r="DA49" s="15">
        <f t="shared" si="356"/>
        <v>7.4761904761904754</v>
      </c>
      <c r="DB49" s="15" t="str">
        <f t="shared" si="357"/>
        <v xml:space="preserve"> </v>
      </c>
      <c r="DC49" s="15" t="str">
        <f t="shared" si="358"/>
        <v xml:space="preserve"> </v>
      </c>
      <c r="DD49" s="15" t="str">
        <f t="shared" si="359"/>
        <v xml:space="preserve"> </v>
      </c>
      <c r="DE49" s="15" t="str">
        <f t="shared" si="360"/>
        <v xml:space="preserve"> </v>
      </c>
      <c r="DF49" s="15" t="str">
        <f t="shared" si="361"/>
        <v xml:space="preserve"> </v>
      </c>
      <c r="DG49" s="15" t="str">
        <f t="shared" si="362"/>
        <v xml:space="preserve"> </v>
      </c>
      <c r="DH49" s="15" t="str">
        <f t="shared" si="363"/>
        <v xml:space="preserve"> </v>
      </c>
      <c r="DI49" s="15" t="str">
        <f t="shared" si="364"/>
        <v xml:space="preserve"> </v>
      </c>
      <c r="DJ49" s="15" t="str">
        <f t="shared" si="365"/>
        <v xml:space="preserve"> </v>
      </c>
      <c r="DK49" s="15" t="str">
        <f t="shared" si="366"/>
        <v xml:space="preserve"> </v>
      </c>
      <c r="DL49" s="15" t="str">
        <f t="shared" si="367"/>
        <v xml:space="preserve"> </v>
      </c>
      <c r="DM49" s="15" t="str">
        <f t="shared" si="368"/>
        <v xml:space="preserve"> </v>
      </c>
      <c r="DN49" s="15" t="str">
        <f t="shared" si="369"/>
        <v xml:space="preserve"> </v>
      </c>
      <c r="DO49" s="15" t="str">
        <f t="shared" si="370"/>
        <v xml:space="preserve"> </v>
      </c>
      <c r="DP49" s="15" t="str">
        <f t="shared" si="371"/>
        <v xml:space="preserve"> </v>
      </c>
      <c r="DQ49" s="15" t="str">
        <f t="shared" si="372"/>
        <v xml:space="preserve"> </v>
      </c>
      <c r="DR49" s="15" t="str">
        <f t="shared" si="373"/>
        <v xml:space="preserve"> </v>
      </c>
      <c r="DS49" s="15" t="str">
        <f t="shared" si="374"/>
        <v xml:space="preserve"> </v>
      </c>
      <c r="DT49" s="15" t="str">
        <f t="shared" si="375"/>
        <v xml:space="preserve"> </v>
      </c>
      <c r="DU49" s="15" t="str">
        <f t="shared" si="376"/>
        <v xml:space="preserve"> </v>
      </c>
      <c r="DV49" s="15" t="str">
        <f t="shared" si="377"/>
        <v xml:space="preserve"> </v>
      </c>
      <c r="DW49" s="15" t="str">
        <f t="shared" si="378"/>
        <v xml:space="preserve"> </v>
      </c>
      <c r="DX49" s="15" t="str">
        <f t="shared" si="379"/>
        <v xml:space="preserve"> </v>
      </c>
      <c r="DY49" s="15" t="str">
        <f t="shared" si="380"/>
        <v xml:space="preserve"> </v>
      </c>
      <c r="DZ49" s="15" t="str">
        <f t="shared" si="381"/>
        <v xml:space="preserve"> </v>
      </c>
      <c r="EA49" s="27">
        <f>BW49-CE49-CJ49-CO49-CT49-CY49</f>
        <v>190.20372642971975</v>
      </c>
      <c r="EB49" s="5">
        <f t="shared" si="82"/>
        <v>5.567474258633637</v>
      </c>
      <c r="EC49" s="5">
        <f t="shared" si="83"/>
        <v>9.2448991832469787</v>
      </c>
      <c r="ED49" s="5">
        <f t="shared" si="84"/>
        <v>20.457597488976031</v>
      </c>
      <c r="EE49" s="5">
        <f t="shared" si="85"/>
        <v>10.260958153613872</v>
      </c>
      <c r="EF49" s="5">
        <f t="shared" si="86"/>
        <v>10.329906214781476</v>
      </c>
      <c r="EG49" s="5">
        <f t="shared" si="87"/>
        <v>14.274050347430386</v>
      </c>
      <c r="EH49" s="5">
        <f t="shared" si="88"/>
        <v>26.273692302033361</v>
      </c>
      <c r="EI49" s="5">
        <f t="shared" si="89"/>
        <v>30.255105549061405</v>
      </c>
      <c r="EJ49" s="5">
        <f t="shared" si="90"/>
        <v>19.940577080300706</v>
      </c>
      <c r="EK49" s="5">
        <f t="shared" si="91"/>
        <v>21.867801848558184</v>
      </c>
      <c r="EL49" s="5" t="str">
        <f t="shared" si="92"/>
        <v xml:space="preserve"> </v>
      </c>
      <c r="EM49" s="5" t="str">
        <f t="shared" si="93"/>
        <v xml:space="preserve"> </v>
      </c>
      <c r="EN49" s="5" t="str">
        <f t="shared" si="94"/>
        <v xml:space="preserve"> </v>
      </c>
      <c r="EO49" s="5" t="str">
        <f t="shared" si="95"/>
        <v xml:space="preserve"> </v>
      </c>
      <c r="EP49" s="5" t="str">
        <f t="shared" si="96"/>
        <v xml:space="preserve"> </v>
      </c>
      <c r="EQ49" s="5" t="str">
        <f t="shared" si="97"/>
        <v xml:space="preserve"> </v>
      </c>
      <c r="ER49" s="5" t="str">
        <f t="shared" si="98"/>
        <v xml:space="preserve"> </v>
      </c>
      <c r="ES49" s="5" t="str">
        <f t="shared" si="99"/>
        <v xml:space="preserve"> </v>
      </c>
    </row>
    <row r="50" spans="1:149">
      <c r="A50" t="s">
        <v>115</v>
      </c>
      <c r="B50" s="17">
        <f t="shared" si="324"/>
        <v>3776271.1864406778</v>
      </c>
      <c r="C50" s="17">
        <v>6684</v>
      </c>
      <c r="D50" s="19">
        <v>1770</v>
      </c>
      <c r="E50" s="19">
        <v>34</v>
      </c>
      <c r="F50" s="19">
        <f t="shared" si="325"/>
        <v>4210.92</v>
      </c>
      <c r="G50" s="19">
        <v>63</v>
      </c>
      <c r="H50" s="19">
        <f t="shared" si="297"/>
        <v>19658.823529411762</v>
      </c>
      <c r="I50" s="19">
        <v>2417</v>
      </c>
      <c r="J50" s="39">
        <f t="shared" si="3"/>
        <v>12.294733692399761</v>
      </c>
      <c r="K50" s="17"/>
      <c r="L50" s="17"/>
      <c r="M50" s="17" t="str">
        <f t="shared" si="4"/>
        <v xml:space="preserve"> </v>
      </c>
      <c r="N50" s="17" t="str">
        <f t="shared" si="5"/>
        <v xml:space="preserve"> </v>
      </c>
      <c r="O50" s="17">
        <v>56</v>
      </c>
      <c r="P50" s="17">
        <v>342</v>
      </c>
      <c r="Q50" s="17">
        <f t="shared" si="298"/>
        <v>398</v>
      </c>
      <c r="R50" s="17">
        <f t="shared" si="299"/>
        <v>-286</v>
      </c>
      <c r="S50" s="17">
        <v>123</v>
      </c>
      <c r="T50" s="17">
        <v>193</v>
      </c>
      <c r="U50" s="17">
        <f t="shared" si="300"/>
        <v>316</v>
      </c>
      <c r="V50" s="17">
        <f t="shared" si="301"/>
        <v>-70</v>
      </c>
      <c r="W50" s="17">
        <v>109</v>
      </c>
      <c r="X50" s="17">
        <v>69</v>
      </c>
      <c r="Y50" s="17">
        <f t="shared" si="302"/>
        <v>178</v>
      </c>
      <c r="Z50" s="17">
        <f t="shared" si="303"/>
        <v>40</v>
      </c>
      <c r="AA50" s="17">
        <v>369</v>
      </c>
      <c r="AB50" s="17">
        <v>652</v>
      </c>
      <c r="AC50" s="17">
        <f t="shared" si="304"/>
        <v>1021</v>
      </c>
      <c r="AD50" s="17">
        <f t="shared" si="305"/>
        <v>-283</v>
      </c>
      <c r="AE50" s="17">
        <v>142</v>
      </c>
      <c r="AF50" s="17">
        <v>45</v>
      </c>
      <c r="AG50" s="17">
        <f t="shared" si="306"/>
        <v>187</v>
      </c>
      <c r="AH50" s="17">
        <f t="shared" si="307"/>
        <v>97</v>
      </c>
      <c r="AI50" s="17"/>
      <c r="AJ50" s="17"/>
      <c r="AK50" s="17" t="str">
        <f t="shared" si="308"/>
        <v xml:space="preserve"> </v>
      </c>
      <c r="AL50" s="17" t="str">
        <f t="shared" si="309"/>
        <v xml:space="preserve"> </v>
      </c>
      <c r="AM50" s="17"/>
      <c r="AN50" s="17"/>
      <c r="AO50" s="17" t="str">
        <f t="shared" si="310"/>
        <v xml:space="preserve"> </v>
      </c>
      <c r="AP50" s="17" t="str">
        <f t="shared" si="311"/>
        <v xml:space="preserve"> </v>
      </c>
      <c r="AQ50" s="17"/>
      <c r="AR50" s="17"/>
      <c r="AS50" s="17" t="str">
        <f t="shared" si="312"/>
        <v xml:space="preserve"> </v>
      </c>
      <c r="AT50" s="17" t="str">
        <f t="shared" si="313"/>
        <v xml:space="preserve"> </v>
      </c>
      <c r="AU50" s="17"/>
      <c r="AV50" s="17"/>
      <c r="AW50" s="17" t="str">
        <f t="shared" si="314"/>
        <v xml:space="preserve"> </v>
      </c>
      <c r="AX50" s="17" t="str">
        <f t="shared" si="315"/>
        <v xml:space="preserve"> </v>
      </c>
      <c r="AY50" s="17"/>
      <c r="AZ50" s="17"/>
      <c r="BA50" s="17" t="str">
        <f t="shared" si="316"/>
        <v xml:space="preserve"> </v>
      </c>
      <c r="BB50" s="22" t="str">
        <f t="shared" si="317"/>
        <v xml:space="preserve"> </v>
      </c>
      <c r="BC50" s="17">
        <v>345</v>
      </c>
      <c r="BD50" s="17">
        <v>132</v>
      </c>
      <c r="BE50" s="17">
        <v>268</v>
      </c>
      <c r="BF50" s="17">
        <v>139</v>
      </c>
      <c r="BG50" s="17">
        <v>85</v>
      </c>
      <c r="BH50" s="17">
        <v>71</v>
      </c>
      <c r="BI50" s="17">
        <v>109</v>
      </c>
      <c r="BJ50" s="17"/>
      <c r="BK50" s="17"/>
      <c r="BL50" s="17">
        <v>102</v>
      </c>
      <c r="BM50" s="17"/>
      <c r="BN50" s="17"/>
      <c r="BO50" s="17">
        <v>72</v>
      </c>
      <c r="BP50" s="17">
        <v>69</v>
      </c>
      <c r="BQ50" s="17"/>
      <c r="BR50" s="17"/>
      <c r="BS50" s="17"/>
      <c r="BT50" s="17"/>
      <c r="BU50" s="22">
        <f t="shared" si="326"/>
        <v>1025</v>
      </c>
      <c r="BV50" s="25">
        <v>1.8365359999999999</v>
      </c>
      <c r="BW50" s="15">
        <f t="shared" si="318"/>
        <v>1316.0645911651065</v>
      </c>
      <c r="BX50" s="15" t="str">
        <f t="shared" si="327"/>
        <v xml:space="preserve"> </v>
      </c>
      <c r="BY50" s="15" t="str">
        <f t="shared" si="328"/>
        <v xml:space="preserve"> </v>
      </c>
      <c r="BZ50" s="15" t="str">
        <f t="shared" si="329"/>
        <v xml:space="preserve"> </v>
      </c>
      <c r="CA50" s="15" t="str">
        <f t="shared" si="330"/>
        <v xml:space="preserve"> </v>
      </c>
      <c r="CB50" s="15" t="str">
        <f t="shared" si="331"/>
        <v xml:space="preserve"> </v>
      </c>
      <c r="CC50" s="15">
        <f t="shared" si="332"/>
        <v>30.492187465968541</v>
      </c>
      <c r="CD50" s="15">
        <f t="shared" si="333"/>
        <v>186.22014488145075</v>
      </c>
      <c r="CE50" s="15">
        <f t="shared" si="334"/>
        <v>216.71233234741931</v>
      </c>
      <c r="CF50" s="15">
        <f t="shared" si="335"/>
        <v>-155.72795741548219</v>
      </c>
      <c r="CG50" s="15">
        <f t="shared" si="336"/>
        <v>0.16374269005847952</v>
      </c>
      <c r="CH50" s="15">
        <f t="shared" si="337"/>
        <v>66.973911755609478</v>
      </c>
      <c r="CI50" s="15">
        <f t="shared" si="338"/>
        <v>105.08914608807015</v>
      </c>
      <c r="CJ50" s="15">
        <f t="shared" si="339"/>
        <v>172.06305784367964</v>
      </c>
      <c r="CK50" s="15">
        <f t="shared" si="340"/>
        <v>-38.115234332460673</v>
      </c>
      <c r="CL50" s="15">
        <f t="shared" si="341"/>
        <v>0.63730569948186533</v>
      </c>
      <c r="CM50" s="15">
        <f t="shared" si="342"/>
        <v>59.350864889117339</v>
      </c>
      <c r="CN50" s="15">
        <f t="shared" si="343"/>
        <v>37.570730984854094</v>
      </c>
      <c r="CO50" s="15">
        <f t="shared" si="344"/>
        <v>96.921595873971427</v>
      </c>
      <c r="CP50" s="15">
        <f t="shared" si="345"/>
        <v>21.780133904263245</v>
      </c>
      <c r="CQ50" s="15">
        <f t="shared" si="346"/>
        <v>1.5797101449275364</v>
      </c>
      <c r="CR50" s="15">
        <f t="shared" si="347"/>
        <v>200.92173526682842</v>
      </c>
      <c r="CS50" s="15">
        <f t="shared" si="348"/>
        <v>355.01618263949086</v>
      </c>
      <c r="CT50" s="15">
        <f t="shared" si="349"/>
        <v>555.93791790631929</v>
      </c>
      <c r="CU50" s="15">
        <f t="shared" si="350"/>
        <v>-154.09444737266244</v>
      </c>
      <c r="CV50" s="15">
        <f t="shared" si="351"/>
        <v>0.56595092024539873</v>
      </c>
      <c r="CW50" s="15">
        <f t="shared" si="352"/>
        <v>77.319475360134518</v>
      </c>
      <c r="CX50" s="15">
        <f t="shared" si="353"/>
        <v>24.50265064229615</v>
      </c>
      <c r="CY50" s="15">
        <f t="shared" si="354"/>
        <v>101.82212600243066</v>
      </c>
      <c r="CZ50" s="15">
        <f t="shared" si="355"/>
        <v>52.816824717838372</v>
      </c>
      <c r="DA50" s="15">
        <f t="shared" si="356"/>
        <v>3.1555555555555554</v>
      </c>
      <c r="DB50" s="15" t="str">
        <f t="shared" si="357"/>
        <v xml:space="preserve"> </v>
      </c>
      <c r="DC50" s="15" t="str">
        <f t="shared" si="358"/>
        <v xml:space="preserve"> </v>
      </c>
      <c r="DD50" s="15" t="str">
        <f t="shared" si="359"/>
        <v xml:space="preserve"> </v>
      </c>
      <c r="DE50" s="15" t="str">
        <f t="shared" si="360"/>
        <v xml:space="preserve"> </v>
      </c>
      <c r="DF50" s="15" t="str">
        <f t="shared" si="361"/>
        <v xml:space="preserve"> </v>
      </c>
      <c r="DG50" s="15" t="str">
        <f t="shared" si="362"/>
        <v xml:space="preserve"> </v>
      </c>
      <c r="DH50" s="15" t="str">
        <f t="shared" si="363"/>
        <v xml:space="preserve"> </v>
      </c>
      <c r="DI50" s="15" t="str">
        <f t="shared" si="364"/>
        <v xml:space="preserve"> </v>
      </c>
      <c r="DJ50" s="15" t="str">
        <f t="shared" si="365"/>
        <v xml:space="preserve"> </v>
      </c>
      <c r="DK50" s="15" t="str">
        <f t="shared" si="366"/>
        <v xml:space="preserve"> </v>
      </c>
      <c r="DL50" s="15" t="str">
        <f t="shared" si="367"/>
        <v xml:space="preserve"> </v>
      </c>
      <c r="DM50" s="15" t="str">
        <f t="shared" si="368"/>
        <v xml:space="preserve"> </v>
      </c>
      <c r="DN50" s="15" t="str">
        <f t="shared" si="369"/>
        <v xml:space="preserve"> </v>
      </c>
      <c r="DO50" s="15" t="str">
        <f t="shared" si="370"/>
        <v xml:space="preserve"> </v>
      </c>
      <c r="DP50" s="15" t="str">
        <f t="shared" si="371"/>
        <v xml:space="preserve"> </v>
      </c>
      <c r="DQ50" s="15" t="str">
        <f t="shared" si="372"/>
        <v xml:space="preserve"> </v>
      </c>
      <c r="DR50" s="15" t="str">
        <f t="shared" si="373"/>
        <v xml:space="preserve"> </v>
      </c>
      <c r="DS50" s="15" t="str">
        <f t="shared" si="374"/>
        <v xml:space="preserve"> </v>
      </c>
      <c r="DT50" s="15" t="str">
        <f t="shared" si="375"/>
        <v xml:space="preserve"> </v>
      </c>
      <c r="DU50" s="15" t="str">
        <f t="shared" si="376"/>
        <v xml:space="preserve"> </v>
      </c>
      <c r="DV50" s="15" t="str">
        <f t="shared" si="377"/>
        <v xml:space="preserve"> </v>
      </c>
      <c r="DW50" s="15" t="str">
        <f t="shared" si="378"/>
        <v xml:space="preserve"> </v>
      </c>
      <c r="DX50" s="15" t="str">
        <f t="shared" si="379"/>
        <v xml:space="preserve"> </v>
      </c>
      <c r="DY50" s="15" t="str">
        <f t="shared" si="380"/>
        <v xml:space="preserve"> </v>
      </c>
      <c r="DZ50" s="15" t="str">
        <f t="shared" si="381"/>
        <v xml:space="preserve"> </v>
      </c>
      <c r="EA50" s="27">
        <f>BW50-CE50-CJ50-CO50-CT50-CY50</f>
        <v>172.60756119128621</v>
      </c>
      <c r="EB50" s="5">
        <f t="shared" si="82"/>
        <v>17.1498091002554</v>
      </c>
      <c r="EC50" s="5">
        <f t="shared" si="83"/>
        <v>29.764065663136616</v>
      </c>
      <c r="ED50" s="5">
        <f t="shared" si="84"/>
        <v>65.269477702923538</v>
      </c>
      <c r="EE50" s="5">
        <f t="shared" si="85"/>
        <v>50.938327976868869</v>
      </c>
      <c r="EF50" s="5">
        <f t="shared" si="86"/>
        <v>43.902101412821274</v>
      </c>
      <c r="EG50" s="5">
        <f t="shared" si="87"/>
        <v>40.538302986702291</v>
      </c>
      <c r="EH50" s="5">
        <f t="shared" si="88"/>
        <v>81.823784597761033</v>
      </c>
      <c r="EI50" s="5" t="str">
        <f t="shared" si="89"/>
        <v xml:space="preserve"> </v>
      </c>
      <c r="EJ50" s="5" t="str">
        <f t="shared" si="90"/>
        <v xml:space="preserve"> </v>
      </c>
      <c r="EK50" s="5">
        <f t="shared" si="91"/>
        <v>123.91754380849638</v>
      </c>
      <c r="EL50" s="5" t="str">
        <f t="shared" si="92"/>
        <v xml:space="preserve"> </v>
      </c>
      <c r="EM50" s="5" t="str">
        <f t="shared" si="93"/>
        <v xml:space="preserve"> </v>
      </c>
      <c r="EN50" s="5">
        <f t="shared" si="94"/>
        <v>44.734278386384872</v>
      </c>
      <c r="EO50" s="5">
        <f t="shared" si="95"/>
        <v>74.005034487418612</v>
      </c>
      <c r="EP50" s="5" t="str">
        <f t="shared" si="96"/>
        <v xml:space="preserve"> </v>
      </c>
      <c r="EQ50" s="5" t="str">
        <f t="shared" si="97"/>
        <v xml:space="preserve"> </v>
      </c>
      <c r="ER50" s="5" t="str">
        <f t="shared" si="98"/>
        <v xml:space="preserve"> </v>
      </c>
      <c r="ES50" s="5" t="str">
        <f t="shared" si="99"/>
        <v xml:space="preserve"> </v>
      </c>
    </row>
    <row r="51" spans="1:149">
      <c r="A51" t="s">
        <v>117</v>
      </c>
      <c r="B51" s="17">
        <f t="shared" si="324"/>
        <v>1267622.4611708482</v>
      </c>
      <c r="C51" s="17">
        <v>2122</v>
      </c>
      <c r="D51" s="19">
        <v>1674</v>
      </c>
      <c r="E51" s="19">
        <v>28</v>
      </c>
      <c r="F51" s="19">
        <f t="shared" si="325"/>
        <v>1082.22</v>
      </c>
      <c r="G51" s="19">
        <v>51</v>
      </c>
      <c r="H51" s="19">
        <f t="shared" si="297"/>
        <v>7578.5714285714275</v>
      </c>
      <c r="I51" s="19">
        <v>822</v>
      </c>
      <c r="J51" s="39">
        <f t="shared" si="3"/>
        <v>10.846371347785109</v>
      </c>
      <c r="K51" s="17"/>
      <c r="L51" s="17"/>
      <c r="M51" s="17" t="str">
        <f t="shared" si="4"/>
        <v xml:space="preserve"> </v>
      </c>
      <c r="N51" s="17" t="str">
        <f t="shared" si="5"/>
        <v xml:space="preserve"> </v>
      </c>
      <c r="O51" s="17">
        <v>67</v>
      </c>
      <c r="P51" s="17">
        <v>138</v>
      </c>
      <c r="Q51" s="17">
        <f t="shared" si="298"/>
        <v>205</v>
      </c>
      <c r="R51" s="17">
        <f t="shared" si="299"/>
        <v>-71</v>
      </c>
      <c r="S51" s="17">
        <v>121</v>
      </c>
      <c r="T51" s="17">
        <v>98</v>
      </c>
      <c r="U51" s="17">
        <f t="shared" si="300"/>
        <v>219</v>
      </c>
      <c r="V51" s="17">
        <f t="shared" si="301"/>
        <v>23</v>
      </c>
      <c r="W51" s="17">
        <v>33</v>
      </c>
      <c r="X51" s="17">
        <v>30</v>
      </c>
      <c r="Y51" s="17">
        <f t="shared" si="302"/>
        <v>63</v>
      </c>
      <c r="Z51" s="17">
        <f t="shared" si="303"/>
        <v>3</v>
      </c>
      <c r="AA51" s="17">
        <v>37</v>
      </c>
      <c r="AB51" s="17">
        <v>69</v>
      </c>
      <c r="AC51" s="17">
        <f t="shared" si="304"/>
        <v>106</v>
      </c>
      <c r="AD51" s="17">
        <f t="shared" si="305"/>
        <v>-32</v>
      </c>
      <c r="AE51" s="17">
        <v>74</v>
      </c>
      <c r="AF51" s="17">
        <v>20</v>
      </c>
      <c r="AG51" s="17">
        <f t="shared" si="306"/>
        <v>94</v>
      </c>
      <c r="AH51" s="17">
        <f t="shared" si="307"/>
        <v>54</v>
      </c>
      <c r="AI51" s="17"/>
      <c r="AJ51" s="17"/>
      <c r="AK51" s="17" t="str">
        <f t="shared" si="308"/>
        <v xml:space="preserve"> </v>
      </c>
      <c r="AL51" s="17" t="str">
        <f t="shared" si="309"/>
        <v xml:space="preserve"> </v>
      </c>
      <c r="AM51" s="17"/>
      <c r="AN51" s="17"/>
      <c r="AO51" s="17" t="str">
        <f t="shared" si="310"/>
        <v xml:space="preserve"> </v>
      </c>
      <c r="AP51" s="17" t="str">
        <f t="shared" si="311"/>
        <v xml:space="preserve"> </v>
      </c>
      <c r="AQ51" s="17"/>
      <c r="AR51" s="17"/>
      <c r="AS51" s="17" t="str">
        <f t="shared" si="312"/>
        <v xml:space="preserve"> </v>
      </c>
      <c r="AT51" s="17" t="str">
        <f t="shared" si="313"/>
        <v xml:space="preserve"> </v>
      </c>
      <c r="AU51" s="17"/>
      <c r="AV51" s="17"/>
      <c r="AW51" s="17" t="str">
        <f t="shared" si="314"/>
        <v xml:space="preserve"> </v>
      </c>
      <c r="AX51" s="17" t="str">
        <f t="shared" si="315"/>
        <v xml:space="preserve"> </v>
      </c>
      <c r="AY51" s="17"/>
      <c r="AZ51" s="17"/>
      <c r="BA51" s="17" t="str">
        <f t="shared" si="316"/>
        <v xml:space="preserve"> </v>
      </c>
      <c r="BB51" s="22" t="str">
        <f t="shared" si="317"/>
        <v xml:space="preserve"> </v>
      </c>
      <c r="BC51" s="17">
        <v>133</v>
      </c>
      <c r="BD51" s="17">
        <v>48</v>
      </c>
      <c r="BE51" s="17">
        <v>96</v>
      </c>
      <c r="BF51" s="17">
        <v>29</v>
      </c>
      <c r="BG51" s="17">
        <v>21</v>
      </c>
      <c r="BH51" s="17">
        <v>30</v>
      </c>
      <c r="BI51" s="17">
        <v>35</v>
      </c>
      <c r="BJ51" s="17">
        <v>22</v>
      </c>
      <c r="BK51" s="17">
        <v>22</v>
      </c>
      <c r="BL51" s="17">
        <v>20</v>
      </c>
      <c r="BM51" s="17"/>
      <c r="BN51" s="17"/>
      <c r="BO51" s="17"/>
      <c r="BP51" s="17"/>
      <c r="BQ51" s="17"/>
      <c r="BR51" s="17"/>
      <c r="BS51" s="17"/>
      <c r="BT51" s="17"/>
      <c r="BU51" s="22">
        <f t="shared" si="326"/>
        <v>366</v>
      </c>
      <c r="BV51" s="25">
        <v>0.84150199999999997</v>
      </c>
      <c r="BW51" s="15">
        <f t="shared" si="318"/>
        <v>976.8247728466481</v>
      </c>
      <c r="BX51" s="15" t="str">
        <f t="shared" si="327"/>
        <v xml:space="preserve"> </v>
      </c>
      <c r="BY51" s="15" t="str">
        <f t="shared" si="328"/>
        <v xml:space="preserve"> </v>
      </c>
      <c r="BZ51" s="15" t="str">
        <f t="shared" si="329"/>
        <v xml:space="preserve"> </v>
      </c>
      <c r="CA51" s="15" t="str">
        <f t="shared" si="330"/>
        <v xml:space="preserve"> </v>
      </c>
      <c r="CB51" s="15" t="str">
        <f t="shared" si="331"/>
        <v xml:space="preserve"> </v>
      </c>
      <c r="CC51" s="15">
        <f t="shared" si="332"/>
        <v>79.619537446137983</v>
      </c>
      <c r="CD51" s="15">
        <f t="shared" si="333"/>
        <v>163.99248011294091</v>
      </c>
      <c r="CE51" s="15">
        <f t="shared" si="334"/>
        <v>243.61201755907888</v>
      </c>
      <c r="CF51" s="15">
        <f t="shared" si="335"/>
        <v>-84.372942666802928</v>
      </c>
      <c r="CG51" s="15">
        <f t="shared" si="336"/>
        <v>0.48550724637681164</v>
      </c>
      <c r="CH51" s="15">
        <f t="shared" si="337"/>
        <v>143.79050792511487</v>
      </c>
      <c r="CI51" s="15">
        <f t="shared" si="338"/>
        <v>116.45842790629138</v>
      </c>
      <c r="CJ51" s="15">
        <f t="shared" si="339"/>
        <v>260.24893583140624</v>
      </c>
      <c r="CK51" s="15">
        <f t="shared" si="340"/>
        <v>27.33208001882349</v>
      </c>
      <c r="CL51" s="15">
        <f t="shared" si="341"/>
        <v>1.2346938775510203</v>
      </c>
      <c r="CM51" s="15">
        <f t="shared" si="342"/>
        <v>39.215593070485873</v>
      </c>
      <c r="CN51" s="15">
        <f t="shared" si="343"/>
        <v>35.650539154987158</v>
      </c>
      <c r="CO51" s="15">
        <f t="shared" si="344"/>
        <v>74.866132225473024</v>
      </c>
      <c r="CP51" s="15">
        <f t="shared" si="345"/>
        <v>3.5650539154987158</v>
      </c>
      <c r="CQ51" s="15">
        <f t="shared" si="346"/>
        <v>1.1000000000000001</v>
      </c>
      <c r="CR51" s="15">
        <f t="shared" si="347"/>
        <v>43.968998291150825</v>
      </c>
      <c r="CS51" s="15">
        <f t="shared" si="348"/>
        <v>81.996240056470455</v>
      </c>
      <c r="CT51" s="15">
        <f t="shared" si="349"/>
        <v>125.96523834762128</v>
      </c>
      <c r="CU51" s="15">
        <f t="shared" si="350"/>
        <v>-38.02724176531963</v>
      </c>
      <c r="CV51" s="15">
        <f t="shared" si="351"/>
        <v>0.53623188405797106</v>
      </c>
      <c r="CW51" s="15">
        <f t="shared" si="352"/>
        <v>87.937996582301651</v>
      </c>
      <c r="CX51" s="15">
        <f t="shared" si="353"/>
        <v>23.767026103324771</v>
      </c>
      <c r="CY51" s="15">
        <f t="shared" si="354"/>
        <v>111.70502268562642</v>
      </c>
      <c r="CZ51" s="15">
        <f t="shared" si="355"/>
        <v>64.170970478976884</v>
      </c>
      <c r="DA51" s="15">
        <f t="shared" si="356"/>
        <v>3.7</v>
      </c>
      <c r="DB51" s="15" t="str">
        <f t="shared" si="357"/>
        <v xml:space="preserve"> </v>
      </c>
      <c r="DC51" s="15" t="str">
        <f t="shared" si="358"/>
        <v xml:space="preserve"> </v>
      </c>
      <c r="DD51" s="15" t="str">
        <f t="shared" si="359"/>
        <v xml:space="preserve"> </v>
      </c>
      <c r="DE51" s="15" t="str">
        <f t="shared" si="360"/>
        <v xml:space="preserve"> </v>
      </c>
      <c r="DF51" s="15" t="str">
        <f t="shared" si="361"/>
        <v xml:space="preserve"> </v>
      </c>
      <c r="DG51" s="15" t="str">
        <f t="shared" si="362"/>
        <v xml:space="preserve"> </v>
      </c>
      <c r="DH51" s="15" t="str">
        <f t="shared" si="363"/>
        <v xml:space="preserve"> </v>
      </c>
      <c r="DI51" s="15" t="str">
        <f t="shared" si="364"/>
        <v xml:space="preserve"> </v>
      </c>
      <c r="DJ51" s="15" t="str">
        <f t="shared" si="365"/>
        <v xml:space="preserve"> </v>
      </c>
      <c r="DK51" s="15" t="str">
        <f t="shared" si="366"/>
        <v xml:space="preserve"> </v>
      </c>
      <c r="DL51" s="15" t="str">
        <f t="shared" si="367"/>
        <v xml:space="preserve"> </v>
      </c>
      <c r="DM51" s="15" t="str">
        <f t="shared" si="368"/>
        <v xml:space="preserve"> </v>
      </c>
      <c r="DN51" s="15" t="str">
        <f t="shared" si="369"/>
        <v xml:space="preserve"> </v>
      </c>
      <c r="DO51" s="15" t="str">
        <f t="shared" si="370"/>
        <v xml:space="preserve"> </v>
      </c>
      <c r="DP51" s="15" t="str">
        <f t="shared" si="371"/>
        <v xml:space="preserve"> </v>
      </c>
      <c r="DQ51" s="15" t="str">
        <f t="shared" si="372"/>
        <v xml:space="preserve"> </v>
      </c>
      <c r="DR51" s="15" t="str">
        <f t="shared" si="373"/>
        <v xml:space="preserve"> </v>
      </c>
      <c r="DS51" s="15" t="str">
        <f t="shared" si="374"/>
        <v xml:space="preserve"> </v>
      </c>
      <c r="DT51" s="15" t="str">
        <f t="shared" si="375"/>
        <v xml:space="preserve"> </v>
      </c>
      <c r="DU51" s="15" t="str">
        <f t="shared" si="376"/>
        <v xml:space="preserve"> </v>
      </c>
      <c r="DV51" s="15" t="str">
        <f t="shared" si="377"/>
        <v xml:space="preserve"> </v>
      </c>
      <c r="DW51" s="15" t="str">
        <f t="shared" si="378"/>
        <v xml:space="preserve"> </v>
      </c>
      <c r="DX51" s="15" t="str">
        <f t="shared" si="379"/>
        <v xml:space="preserve"> </v>
      </c>
      <c r="DY51" s="15" t="str">
        <f t="shared" si="380"/>
        <v xml:space="preserve"> </v>
      </c>
      <c r="DZ51" s="15" t="str">
        <f t="shared" si="381"/>
        <v xml:space="preserve"> </v>
      </c>
      <c r="EA51" s="27">
        <f>BW51-CE51-CJ51-CO51-CT51-CY51</f>
        <v>160.42742619744229</v>
      </c>
      <c r="EB51" s="5">
        <f t="shared" si="82"/>
        <v>6.6113756821274441</v>
      </c>
      <c r="EC51" s="5">
        <f t="shared" si="83"/>
        <v>10.823296604776951</v>
      </c>
      <c r="ED51" s="5">
        <f t="shared" si="84"/>
        <v>23.380111415972607</v>
      </c>
      <c r="EE51" s="5">
        <f t="shared" si="85"/>
        <v>10.627420944814368</v>
      </c>
      <c r="EF51" s="5">
        <f t="shared" si="86"/>
        <v>10.84640152552055</v>
      </c>
      <c r="EG51" s="5">
        <f t="shared" si="87"/>
        <v>17.128860416916464</v>
      </c>
      <c r="EH51" s="5">
        <f t="shared" si="88"/>
        <v>26.273692302033361</v>
      </c>
      <c r="EI51" s="5">
        <f t="shared" si="89"/>
        <v>30.255105549061405</v>
      </c>
      <c r="EJ51" s="5">
        <f t="shared" si="90"/>
        <v>25.805452692153853</v>
      </c>
      <c r="EK51" s="5">
        <f t="shared" si="91"/>
        <v>24.297557609509091</v>
      </c>
      <c r="EL51" s="5" t="str">
        <f t="shared" si="92"/>
        <v xml:space="preserve"> </v>
      </c>
      <c r="EM51" s="5" t="str">
        <f t="shared" si="93"/>
        <v xml:space="preserve"> </v>
      </c>
      <c r="EN51" s="5" t="str">
        <f t="shared" si="94"/>
        <v xml:space="preserve"> </v>
      </c>
      <c r="EO51" s="5" t="str">
        <f t="shared" si="95"/>
        <v xml:space="preserve"> </v>
      </c>
      <c r="EP51" s="5" t="str">
        <f t="shared" si="96"/>
        <v xml:space="preserve"> </v>
      </c>
      <c r="EQ51" s="5" t="str">
        <f t="shared" si="97"/>
        <v xml:space="preserve"> </v>
      </c>
      <c r="ER51" s="5" t="str">
        <f t="shared" si="98"/>
        <v xml:space="preserve"> </v>
      </c>
      <c r="ES51" s="5" t="str">
        <f t="shared" si="99"/>
        <v xml:space="preserve"> </v>
      </c>
    </row>
    <row r="52" spans="1:149">
      <c r="A52" t="s">
        <v>257</v>
      </c>
      <c r="B52" s="17">
        <f t="shared" si="324"/>
        <v>5907427.3412271263</v>
      </c>
      <c r="C52" s="17">
        <v>5488</v>
      </c>
      <c r="D52" s="19">
        <v>929</v>
      </c>
      <c r="E52" s="19">
        <v>28</v>
      </c>
      <c r="F52" s="19">
        <f t="shared" si="325"/>
        <v>2304.96</v>
      </c>
      <c r="G52" s="19">
        <v>42</v>
      </c>
      <c r="H52" s="19">
        <f t="shared" si="297"/>
        <v>19599.999999999996</v>
      </c>
      <c r="I52" s="19">
        <v>2513</v>
      </c>
      <c r="J52" s="39">
        <f t="shared" si="3"/>
        <v>12.821428571428573</v>
      </c>
      <c r="K52" s="17">
        <v>88</v>
      </c>
      <c r="L52" s="17">
        <v>235</v>
      </c>
      <c r="M52" s="17">
        <f t="shared" si="4"/>
        <v>323</v>
      </c>
      <c r="N52" s="17">
        <f t="shared" si="5"/>
        <v>-147</v>
      </c>
      <c r="O52" s="17">
        <v>112</v>
      </c>
      <c r="P52" s="17">
        <v>624</v>
      </c>
      <c r="Q52" s="17">
        <f t="shared" si="298"/>
        <v>736</v>
      </c>
      <c r="R52" s="17">
        <f t="shared" si="299"/>
        <v>-512</v>
      </c>
      <c r="S52" s="17">
        <v>109</v>
      </c>
      <c r="T52" s="17">
        <v>298</v>
      </c>
      <c r="U52" s="17">
        <f t="shared" si="300"/>
        <v>407</v>
      </c>
      <c r="V52" s="17">
        <f t="shared" si="301"/>
        <v>-189</v>
      </c>
      <c r="W52" s="17">
        <v>50</v>
      </c>
      <c r="X52" s="17">
        <v>128</v>
      </c>
      <c r="Y52" s="17">
        <f t="shared" si="302"/>
        <v>178</v>
      </c>
      <c r="Z52" s="17">
        <f t="shared" si="303"/>
        <v>-78</v>
      </c>
      <c r="AA52" s="17">
        <v>9</v>
      </c>
      <c r="AB52" s="17">
        <v>299</v>
      </c>
      <c r="AC52" s="17">
        <f t="shared" si="304"/>
        <v>308</v>
      </c>
      <c r="AD52" s="17">
        <f t="shared" si="305"/>
        <v>-290</v>
      </c>
      <c r="AE52" s="17"/>
      <c r="AF52" s="17"/>
      <c r="AG52" s="17" t="str">
        <f t="shared" si="306"/>
        <v xml:space="preserve"> </v>
      </c>
      <c r="AH52" s="17" t="str">
        <f t="shared" si="307"/>
        <v xml:space="preserve"> </v>
      </c>
      <c r="AI52" s="17"/>
      <c r="AJ52" s="17"/>
      <c r="AK52" s="17" t="str">
        <f t="shared" si="308"/>
        <v xml:space="preserve"> </v>
      </c>
      <c r="AL52" s="17" t="str">
        <f t="shared" si="309"/>
        <v xml:space="preserve"> </v>
      </c>
      <c r="AM52" s="17"/>
      <c r="AN52" s="17"/>
      <c r="AO52" s="17" t="str">
        <f t="shared" si="310"/>
        <v xml:space="preserve"> </v>
      </c>
      <c r="AP52" s="17" t="str">
        <f t="shared" si="311"/>
        <v xml:space="preserve"> </v>
      </c>
      <c r="AQ52" s="17"/>
      <c r="AR52" s="17"/>
      <c r="AS52" s="17" t="str">
        <f t="shared" si="312"/>
        <v xml:space="preserve"> </v>
      </c>
      <c r="AT52" s="17" t="str">
        <f t="shared" si="313"/>
        <v xml:space="preserve"> </v>
      </c>
      <c r="AU52" s="17"/>
      <c r="AV52" s="17"/>
      <c r="AW52" s="17" t="str">
        <f t="shared" si="314"/>
        <v xml:space="preserve"> </v>
      </c>
      <c r="AX52" s="17" t="str">
        <f t="shared" si="315"/>
        <v xml:space="preserve"> </v>
      </c>
      <c r="AY52" s="17"/>
      <c r="AZ52" s="17"/>
      <c r="BA52" s="17" t="str">
        <f t="shared" si="316"/>
        <v xml:space="preserve"> </v>
      </c>
      <c r="BB52" s="22" t="str">
        <f t="shared" si="317"/>
        <v xml:space="preserve"> </v>
      </c>
      <c r="BC52" s="17">
        <v>361</v>
      </c>
      <c r="BD52" s="17">
        <v>150</v>
      </c>
      <c r="BE52" s="17">
        <v>281</v>
      </c>
      <c r="BF52" s="17">
        <v>88</v>
      </c>
      <c r="BG52" s="17">
        <v>60</v>
      </c>
      <c r="BH52" s="17">
        <v>110</v>
      </c>
      <c r="BI52" s="17">
        <v>126</v>
      </c>
      <c r="BJ52" s="17">
        <v>76</v>
      </c>
      <c r="BK52" s="17">
        <v>68</v>
      </c>
      <c r="BL52" s="17">
        <v>61</v>
      </c>
      <c r="BM52" s="17"/>
      <c r="BN52" s="17"/>
      <c r="BO52" s="17"/>
      <c r="BP52" s="17"/>
      <c r="BQ52" s="17"/>
      <c r="BR52" s="17"/>
      <c r="BS52" s="17"/>
      <c r="BT52" s="17"/>
      <c r="BU52" s="22">
        <f t="shared" si="326"/>
        <v>1132</v>
      </c>
      <c r="BV52" s="25">
        <v>2.543482</v>
      </c>
      <c r="BW52" s="15">
        <f t="shared" si="318"/>
        <v>988.01564154965513</v>
      </c>
      <c r="BX52" s="15">
        <f t="shared" si="327"/>
        <v>34.598239735921069</v>
      </c>
      <c r="BY52" s="15">
        <f t="shared" si="328"/>
        <v>92.3930265675165</v>
      </c>
      <c r="BZ52" s="15">
        <f t="shared" si="329"/>
        <v>126.99126630343757</v>
      </c>
      <c r="CA52" s="15">
        <f t="shared" si="330"/>
        <v>-57.794786831595431</v>
      </c>
      <c r="CB52" s="15">
        <f t="shared" si="331"/>
        <v>0.37446808510638296</v>
      </c>
      <c r="CC52" s="15">
        <f t="shared" si="332"/>
        <v>44.034123300263182</v>
      </c>
      <c r="CD52" s="15">
        <f t="shared" si="333"/>
        <v>245.33297267289487</v>
      </c>
      <c r="CE52" s="15">
        <f t="shared" si="334"/>
        <v>289.36709597315803</v>
      </c>
      <c r="CF52" s="15">
        <f t="shared" si="335"/>
        <v>-201.29884937263168</v>
      </c>
      <c r="CG52" s="15">
        <f t="shared" si="336"/>
        <v>0.17948717948717949</v>
      </c>
      <c r="CH52" s="15">
        <f t="shared" si="337"/>
        <v>42.854637854720416</v>
      </c>
      <c r="CI52" s="15">
        <f t="shared" si="338"/>
        <v>117.16222092391453</v>
      </c>
      <c r="CJ52" s="15">
        <f t="shared" si="339"/>
        <v>160.01685877863494</v>
      </c>
      <c r="CK52" s="15">
        <f t="shared" si="340"/>
        <v>-74.307583069194123</v>
      </c>
      <c r="CL52" s="15">
        <f t="shared" si="341"/>
        <v>0.36577181208053688</v>
      </c>
      <c r="CM52" s="15">
        <f t="shared" si="342"/>
        <v>19.658090759046065</v>
      </c>
      <c r="CN52" s="15">
        <f t="shared" si="343"/>
        <v>50.32471234315792</v>
      </c>
      <c r="CO52" s="15">
        <f t="shared" si="344"/>
        <v>69.982803102203988</v>
      </c>
      <c r="CP52" s="15">
        <f t="shared" si="345"/>
        <v>-30.666621584111855</v>
      </c>
      <c r="CQ52" s="15">
        <f t="shared" si="346"/>
        <v>0.39062500000000006</v>
      </c>
      <c r="CR52" s="15">
        <f t="shared" si="347"/>
        <v>3.5384563366282915</v>
      </c>
      <c r="CS52" s="15">
        <f t="shared" si="348"/>
        <v>117.55538273909546</v>
      </c>
      <c r="CT52" s="15">
        <f t="shared" si="349"/>
        <v>121.09383907572375</v>
      </c>
      <c r="CU52" s="15">
        <f t="shared" si="350"/>
        <v>-114.01692640246718</v>
      </c>
      <c r="CV52" s="15">
        <f t="shared" si="351"/>
        <v>3.0100334448160536E-2</v>
      </c>
      <c r="CW52" s="15" t="str">
        <f t="shared" si="352"/>
        <v xml:space="preserve"> </v>
      </c>
      <c r="CX52" s="15" t="str">
        <f t="shared" si="353"/>
        <v xml:space="preserve"> </v>
      </c>
      <c r="CY52" s="15" t="str">
        <f t="shared" si="354"/>
        <v xml:space="preserve"> </v>
      </c>
      <c r="CZ52" s="15" t="str">
        <f t="shared" si="355"/>
        <v xml:space="preserve"> </v>
      </c>
      <c r="DA52" s="15" t="str">
        <f t="shared" si="356"/>
        <v xml:space="preserve"> </v>
      </c>
      <c r="DB52" s="15" t="str">
        <f t="shared" si="357"/>
        <v xml:space="preserve"> </v>
      </c>
      <c r="DC52" s="15" t="str">
        <f t="shared" si="358"/>
        <v xml:space="preserve"> </v>
      </c>
      <c r="DD52" s="15" t="str">
        <f t="shared" si="359"/>
        <v xml:space="preserve"> </v>
      </c>
      <c r="DE52" s="15" t="str">
        <f t="shared" si="360"/>
        <v xml:space="preserve"> </v>
      </c>
      <c r="DF52" s="15" t="str">
        <f t="shared" si="361"/>
        <v xml:space="preserve"> </v>
      </c>
      <c r="DG52" s="15" t="str">
        <f t="shared" si="362"/>
        <v xml:space="preserve"> </v>
      </c>
      <c r="DH52" s="15" t="str">
        <f t="shared" si="363"/>
        <v xml:space="preserve"> </v>
      </c>
      <c r="DI52" s="15" t="str">
        <f t="shared" si="364"/>
        <v xml:space="preserve"> </v>
      </c>
      <c r="DJ52" s="15" t="str">
        <f t="shared" si="365"/>
        <v xml:space="preserve"> </v>
      </c>
      <c r="DK52" s="15" t="str">
        <f t="shared" si="366"/>
        <v xml:space="preserve"> </v>
      </c>
      <c r="DL52" s="15" t="str">
        <f t="shared" si="367"/>
        <v xml:space="preserve"> </v>
      </c>
      <c r="DM52" s="15" t="str">
        <f t="shared" si="368"/>
        <v xml:space="preserve"> </v>
      </c>
      <c r="DN52" s="15" t="str">
        <f t="shared" si="369"/>
        <v xml:space="preserve"> </v>
      </c>
      <c r="DO52" s="15" t="str">
        <f t="shared" si="370"/>
        <v xml:space="preserve"> </v>
      </c>
      <c r="DP52" s="15" t="str">
        <f t="shared" si="371"/>
        <v xml:space="preserve"> </v>
      </c>
      <c r="DQ52" s="15" t="str">
        <f t="shared" si="372"/>
        <v xml:space="preserve"> </v>
      </c>
      <c r="DR52" s="15" t="str">
        <f t="shared" si="373"/>
        <v xml:space="preserve"> </v>
      </c>
      <c r="DS52" s="15" t="str">
        <f t="shared" si="374"/>
        <v xml:space="preserve"> </v>
      </c>
      <c r="DT52" s="15" t="str">
        <f t="shared" si="375"/>
        <v xml:space="preserve"> </v>
      </c>
      <c r="DU52" s="15" t="str">
        <f t="shared" si="376"/>
        <v xml:space="preserve"> </v>
      </c>
      <c r="DV52" s="15" t="str">
        <f t="shared" si="377"/>
        <v xml:space="preserve"> </v>
      </c>
      <c r="DW52" s="15" t="str">
        <f t="shared" si="378"/>
        <v xml:space="preserve"> </v>
      </c>
      <c r="DX52" s="15" t="str">
        <f t="shared" si="379"/>
        <v xml:space="preserve"> </v>
      </c>
      <c r="DY52" s="15" t="str">
        <f t="shared" si="380"/>
        <v xml:space="preserve"> </v>
      </c>
      <c r="DZ52" s="15" t="str">
        <f t="shared" si="381"/>
        <v xml:space="preserve"> </v>
      </c>
      <c r="EA52" s="27">
        <f>BW52-BZ52-CE52-CJ52-CO52-CT52</f>
        <v>220.56377831649684</v>
      </c>
      <c r="EB52" s="5">
        <f t="shared" si="82"/>
        <v>17.945162565774492</v>
      </c>
      <c r="EC52" s="5">
        <f t="shared" si="83"/>
        <v>33.822801889927973</v>
      </c>
      <c r="ED52" s="5">
        <f t="shared" si="84"/>
        <v>68.435534457169823</v>
      </c>
      <c r="EE52" s="5">
        <f t="shared" si="85"/>
        <v>32.248725625643601</v>
      </c>
      <c r="EF52" s="5">
        <f t="shared" si="86"/>
        <v>30.989718644344428</v>
      </c>
      <c r="EG52" s="5">
        <f t="shared" si="87"/>
        <v>62.805821528693691</v>
      </c>
      <c r="EH52" s="5">
        <f t="shared" si="88"/>
        <v>94.585292287320101</v>
      </c>
      <c r="EI52" s="5">
        <f t="shared" si="89"/>
        <v>104.51763735130304</v>
      </c>
      <c r="EJ52" s="5">
        <f t="shared" si="90"/>
        <v>79.762308321202823</v>
      </c>
      <c r="EK52" s="5">
        <f t="shared" si="91"/>
        <v>74.107550709002737</v>
      </c>
      <c r="EL52" s="5" t="str">
        <f t="shared" si="92"/>
        <v xml:space="preserve"> </v>
      </c>
      <c r="EM52" s="5" t="str">
        <f t="shared" si="93"/>
        <v xml:space="preserve"> </v>
      </c>
      <c r="EN52" s="5" t="str">
        <f t="shared" si="94"/>
        <v xml:space="preserve"> </v>
      </c>
      <c r="EO52" s="5" t="str">
        <f t="shared" si="95"/>
        <v xml:space="preserve"> </v>
      </c>
      <c r="EP52" s="5" t="str">
        <f t="shared" si="96"/>
        <v xml:space="preserve"> </v>
      </c>
      <c r="EQ52" s="5" t="str">
        <f t="shared" si="97"/>
        <v xml:space="preserve"> </v>
      </c>
      <c r="ER52" s="5" t="str">
        <f t="shared" si="98"/>
        <v xml:space="preserve"> </v>
      </c>
      <c r="ES52" s="5" t="str">
        <f t="shared" si="99"/>
        <v xml:space="preserve"> </v>
      </c>
    </row>
    <row r="53" spans="1:149">
      <c r="A53" t="s">
        <v>119</v>
      </c>
      <c r="B53" s="17">
        <f t="shared" si="324"/>
        <v>885810.81081081077</v>
      </c>
      <c r="C53" s="17">
        <v>1311</v>
      </c>
      <c r="D53" s="19">
        <v>1480</v>
      </c>
      <c r="E53" s="19">
        <v>27</v>
      </c>
      <c r="F53" s="19">
        <f t="shared" si="325"/>
        <v>616.16999999999996</v>
      </c>
      <c r="G53" s="19">
        <v>47</v>
      </c>
      <c r="H53" s="19">
        <f t="shared" si="297"/>
        <v>4855.5555555555557</v>
      </c>
      <c r="I53" s="19">
        <v>545</v>
      </c>
      <c r="J53" s="39">
        <f t="shared" si="3"/>
        <v>11.224256292906178</v>
      </c>
      <c r="K53" s="17"/>
      <c r="L53" s="17"/>
      <c r="M53" s="17" t="str">
        <f t="shared" si="4"/>
        <v xml:space="preserve"> </v>
      </c>
      <c r="N53" s="17" t="str">
        <f t="shared" si="5"/>
        <v xml:space="preserve"> </v>
      </c>
      <c r="O53" s="17">
        <v>10</v>
      </c>
      <c r="P53" s="17">
        <v>80</v>
      </c>
      <c r="Q53" s="17">
        <f t="shared" si="298"/>
        <v>90</v>
      </c>
      <c r="R53" s="17">
        <f t="shared" si="299"/>
        <v>-70</v>
      </c>
      <c r="S53" s="17">
        <v>72</v>
      </c>
      <c r="T53" s="17">
        <v>89</v>
      </c>
      <c r="U53" s="17">
        <f t="shared" si="300"/>
        <v>161</v>
      </c>
      <c r="V53" s="17">
        <f t="shared" si="301"/>
        <v>-17</v>
      </c>
      <c r="W53" s="17">
        <v>65</v>
      </c>
      <c r="X53" s="17">
        <v>36</v>
      </c>
      <c r="Y53" s="17">
        <f t="shared" si="302"/>
        <v>101</v>
      </c>
      <c r="Z53" s="17">
        <f t="shared" si="303"/>
        <v>29</v>
      </c>
      <c r="AA53" s="17">
        <v>9</v>
      </c>
      <c r="AB53" s="17">
        <v>48</v>
      </c>
      <c r="AC53" s="17">
        <f t="shared" si="304"/>
        <v>57</v>
      </c>
      <c r="AD53" s="17">
        <f t="shared" si="305"/>
        <v>-39</v>
      </c>
      <c r="AE53" s="17">
        <v>51</v>
      </c>
      <c r="AF53" s="17">
        <v>16</v>
      </c>
      <c r="AG53" s="17">
        <f t="shared" si="306"/>
        <v>67</v>
      </c>
      <c r="AH53" s="17">
        <f t="shared" si="307"/>
        <v>35</v>
      </c>
      <c r="AI53" s="17"/>
      <c r="AJ53" s="17"/>
      <c r="AK53" s="17" t="str">
        <f t="shared" si="308"/>
        <v xml:space="preserve"> </v>
      </c>
      <c r="AL53" s="17" t="str">
        <f t="shared" si="309"/>
        <v xml:space="preserve"> </v>
      </c>
      <c r="AM53" s="17"/>
      <c r="AN53" s="17"/>
      <c r="AO53" s="17" t="str">
        <f t="shared" si="310"/>
        <v xml:space="preserve"> </v>
      </c>
      <c r="AP53" s="17" t="str">
        <f t="shared" si="311"/>
        <v xml:space="preserve"> </v>
      </c>
      <c r="AQ53" s="17"/>
      <c r="AR53" s="17"/>
      <c r="AS53" s="17" t="str">
        <f t="shared" si="312"/>
        <v xml:space="preserve"> </v>
      </c>
      <c r="AT53" s="17" t="str">
        <f t="shared" si="313"/>
        <v xml:space="preserve"> </v>
      </c>
      <c r="AU53" s="17"/>
      <c r="AV53" s="17"/>
      <c r="AW53" s="17" t="str">
        <f t="shared" si="314"/>
        <v xml:space="preserve"> </v>
      </c>
      <c r="AX53" s="17" t="str">
        <f t="shared" si="315"/>
        <v xml:space="preserve"> </v>
      </c>
      <c r="AY53" s="17"/>
      <c r="AZ53" s="17"/>
      <c r="BA53" s="17" t="str">
        <f t="shared" si="316"/>
        <v xml:space="preserve"> </v>
      </c>
      <c r="BB53" s="22" t="str">
        <f t="shared" si="317"/>
        <v xml:space="preserve"> </v>
      </c>
      <c r="BC53" s="17">
        <v>86</v>
      </c>
      <c r="BD53" s="17">
        <v>30</v>
      </c>
      <c r="BE53" s="17">
        <v>65</v>
      </c>
      <c r="BF53" s="17">
        <v>19</v>
      </c>
      <c r="BG53" s="17">
        <v>15</v>
      </c>
      <c r="BH53" s="17">
        <v>18</v>
      </c>
      <c r="BI53" s="17">
        <v>21</v>
      </c>
      <c r="BJ53" s="17">
        <v>15</v>
      </c>
      <c r="BK53" s="17">
        <v>12</v>
      </c>
      <c r="BL53" s="17">
        <v>13</v>
      </c>
      <c r="BM53" s="17"/>
      <c r="BN53" s="17"/>
      <c r="BO53" s="17"/>
      <c r="BP53" s="17"/>
      <c r="BQ53" s="17"/>
      <c r="BR53" s="17"/>
      <c r="BS53" s="17"/>
      <c r="BT53" s="17"/>
      <c r="BU53" s="22">
        <f t="shared" si="326"/>
        <v>251</v>
      </c>
      <c r="BV53" s="25">
        <v>0.56963299999999994</v>
      </c>
      <c r="BW53" s="15">
        <f t="shared" si="318"/>
        <v>956.75636769639414</v>
      </c>
      <c r="BX53" s="15" t="str">
        <f t="shared" si="327"/>
        <v xml:space="preserve"> </v>
      </c>
      <c r="BY53" s="15" t="str">
        <f t="shared" si="328"/>
        <v xml:space="preserve"> </v>
      </c>
      <c r="BZ53" s="15" t="str">
        <f t="shared" si="329"/>
        <v xml:space="preserve"> </v>
      </c>
      <c r="CA53" s="15" t="str">
        <f t="shared" si="330"/>
        <v xml:space="preserve"> </v>
      </c>
      <c r="CB53" s="15" t="str">
        <f t="shared" si="331"/>
        <v xml:space="preserve"> </v>
      </c>
      <c r="CC53" s="15">
        <f t="shared" si="332"/>
        <v>17.555162710025581</v>
      </c>
      <c r="CD53" s="15">
        <f t="shared" si="333"/>
        <v>140.44130168020465</v>
      </c>
      <c r="CE53" s="15">
        <f t="shared" si="334"/>
        <v>157.99646439023022</v>
      </c>
      <c r="CF53" s="15">
        <f t="shared" si="335"/>
        <v>-122.88613897017906</v>
      </c>
      <c r="CG53" s="15">
        <f t="shared" si="336"/>
        <v>0.125</v>
      </c>
      <c r="CH53" s="15">
        <f t="shared" si="337"/>
        <v>126.39717151218417</v>
      </c>
      <c r="CI53" s="15">
        <f t="shared" si="338"/>
        <v>156.24094811922765</v>
      </c>
      <c r="CJ53" s="15">
        <f t="shared" si="339"/>
        <v>282.63811963141183</v>
      </c>
      <c r="CK53" s="15">
        <f t="shared" si="340"/>
        <v>-29.84377660704348</v>
      </c>
      <c r="CL53" s="15">
        <f t="shared" si="341"/>
        <v>0.8089887640449438</v>
      </c>
      <c r="CM53" s="15">
        <f t="shared" si="342"/>
        <v>114.10855761516626</v>
      </c>
      <c r="CN53" s="15">
        <f t="shared" si="343"/>
        <v>63.198585756092086</v>
      </c>
      <c r="CO53" s="15">
        <f t="shared" si="344"/>
        <v>177.30714337125835</v>
      </c>
      <c r="CP53" s="15">
        <f t="shared" si="345"/>
        <v>50.909971859074176</v>
      </c>
      <c r="CQ53" s="15">
        <f t="shared" si="346"/>
        <v>1.8055555555555556</v>
      </c>
      <c r="CR53" s="15">
        <f t="shared" si="347"/>
        <v>15.799646439023022</v>
      </c>
      <c r="CS53" s="15">
        <f t="shared" si="348"/>
        <v>84.264781008122782</v>
      </c>
      <c r="CT53" s="15">
        <f t="shared" si="349"/>
        <v>100.0644274471458</v>
      </c>
      <c r="CU53" s="15">
        <f t="shared" si="350"/>
        <v>-68.46513456909976</v>
      </c>
      <c r="CV53" s="15">
        <f t="shared" si="351"/>
        <v>0.1875</v>
      </c>
      <c r="CW53" s="15">
        <f t="shared" si="352"/>
        <v>89.531329821130456</v>
      </c>
      <c r="CX53" s="15">
        <f t="shared" si="353"/>
        <v>28.088260336040928</v>
      </c>
      <c r="CY53" s="15">
        <f t="shared" si="354"/>
        <v>117.61959015717139</v>
      </c>
      <c r="CZ53" s="15">
        <f t="shared" si="355"/>
        <v>61.443069485089524</v>
      </c>
      <c r="DA53" s="15">
        <f t="shared" si="356"/>
        <v>3.1875</v>
      </c>
      <c r="DB53" s="15" t="str">
        <f t="shared" si="357"/>
        <v xml:space="preserve"> </v>
      </c>
      <c r="DC53" s="15" t="str">
        <f t="shared" si="358"/>
        <v xml:space="preserve"> </v>
      </c>
      <c r="DD53" s="15" t="str">
        <f t="shared" si="359"/>
        <v xml:space="preserve"> </v>
      </c>
      <c r="DE53" s="15" t="str">
        <f t="shared" si="360"/>
        <v xml:space="preserve"> </v>
      </c>
      <c r="DF53" s="15" t="str">
        <f t="shared" si="361"/>
        <v xml:space="preserve"> </v>
      </c>
      <c r="DG53" s="15" t="str">
        <f t="shared" si="362"/>
        <v xml:space="preserve"> </v>
      </c>
      <c r="DH53" s="15" t="str">
        <f t="shared" si="363"/>
        <v xml:space="preserve"> </v>
      </c>
      <c r="DI53" s="15" t="str">
        <f t="shared" si="364"/>
        <v xml:space="preserve"> </v>
      </c>
      <c r="DJ53" s="15" t="str">
        <f t="shared" si="365"/>
        <v xml:space="preserve"> </v>
      </c>
      <c r="DK53" s="15" t="str">
        <f t="shared" si="366"/>
        <v xml:space="preserve"> </v>
      </c>
      <c r="DL53" s="15" t="str">
        <f t="shared" si="367"/>
        <v xml:space="preserve"> </v>
      </c>
      <c r="DM53" s="15" t="str">
        <f t="shared" si="368"/>
        <v xml:space="preserve"> </v>
      </c>
      <c r="DN53" s="15" t="str">
        <f t="shared" si="369"/>
        <v xml:space="preserve"> </v>
      </c>
      <c r="DO53" s="15" t="str">
        <f t="shared" si="370"/>
        <v xml:space="preserve"> </v>
      </c>
      <c r="DP53" s="15" t="str">
        <f t="shared" si="371"/>
        <v xml:space="preserve"> </v>
      </c>
      <c r="DQ53" s="15" t="str">
        <f t="shared" si="372"/>
        <v xml:space="preserve"> </v>
      </c>
      <c r="DR53" s="15" t="str">
        <f t="shared" si="373"/>
        <v xml:space="preserve"> </v>
      </c>
      <c r="DS53" s="15" t="str">
        <f t="shared" si="374"/>
        <v xml:space="preserve"> </v>
      </c>
      <c r="DT53" s="15" t="str">
        <f t="shared" si="375"/>
        <v xml:space="preserve"> </v>
      </c>
      <c r="DU53" s="15" t="str">
        <f t="shared" si="376"/>
        <v xml:space="preserve"> </v>
      </c>
      <c r="DV53" s="15" t="str">
        <f t="shared" si="377"/>
        <v xml:space="preserve"> </v>
      </c>
      <c r="DW53" s="15" t="str">
        <f t="shared" si="378"/>
        <v xml:space="preserve"> </v>
      </c>
      <c r="DX53" s="15" t="str">
        <f t="shared" si="379"/>
        <v xml:space="preserve"> </v>
      </c>
      <c r="DY53" s="15" t="str">
        <f t="shared" si="380"/>
        <v xml:space="preserve"> </v>
      </c>
      <c r="DZ53" s="15" t="str">
        <f t="shared" si="381"/>
        <v xml:space="preserve"> </v>
      </c>
      <c r="EA53" s="27">
        <f>BW53-CE53-CJ53-CO53-CT53-CY53</f>
        <v>121.13062269917657</v>
      </c>
      <c r="EB53" s="5">
        <f t="shared" si="82"/>
        <v>4.275024877165114</v>
      </c>
      <c r="EC53" s="5">
        <f t="shared" si="83"/>
        <v>6.7645603779855943</v>
      </c>
      <c r="ED53" s="5">
        <f t="shared" si="84"/>
        <v>15.830283771231453</v>
      </c>
      <c r="EE53" s="5">
        <f t="shared" si="85"/>
        <v>6.9627930328094134</v>
      </c>
      <c r="EF53" s="5">
        <f t="shared" si="86"/>
        <v>7.7474296610861071</v>
      </c>
      <c r="EG53" s="5">
        <f t="shared" si="87"/>
        <v>10.277316250149877</v>
      </c>
      <c r="EH53" s="5">
        <f t="shared" si="88"/>
        <v>15.764215381220016</v>
      </c>
      <c r="EI53" s="5">
        <f t="shared" si="89"/>
        <v>20.628481056178231</v>
      </c>
      <c r="EJ53" s="5">
        <f t="shared" si="90"/>
        <v>14.075701468447557</v>
      </c>
      <c r="EK53" s="5">
        <f t="shared" si="91"/>
        <v>15.793412446180911</v>
      </c>
      <c r="EL53" s="5" t="str">
        <f t="shared" si="92"/>
        <v xml:space="preserve"> </v>
      </c>
      <c r="EM53" s="5" t="str">
        <f t="shared" si="93"/>
        <v xml:space="preserve"> </v>
      </c>
      <c r="EN53" s="5" t="str">
        <f t="shared" si="94"/>
        <v xml:space="preserve"> </v>
      </c>
      <c r="EO53" s="5" t="str">
        <f t="shared" si="95"/>
        <v xml:space="preserve"> </v>
      </c>
      <c r="EP53" s="5" t="str">
        <f t="shared" si="96"/>
        <v xml:space="preserve"> </v>
      </c>
      <c r="EQ53" s="5" t="str">
        <f t="shared" si="97"/>
        <v xml:space="preserve"> </v>
      </c>
      <c r="ER53" s="5" t="str">
        <f t="shared" si="98"/>
        <v xml:space="preserve"> </v>
      </c>
      <c r="ES53" s="5" t="str">
        <f t="shared" si="99"/>
        <v xml:space="preserve"> </v>
      </c>
    </row>
    <row r="54" spans="1:149">
      <c r="A54" t="s">
        <v>202</v>
      </c>
      <c r="B54" s="17">
        <f t="shared" si="324"/>
        <v>8608711.04815864</v>
      </c>
      <c r="C54" s="17">
        <v>24311</v>
      </c>
      <c r="D54" s="19">
        <v>2824</v>
      </c>
      <c r="E54" s="19">
        <v>39</v>
      </c>
      <c r="F54" s="19">
        <f t="shared" si="325"/>
        <v>19205.690000000002</v>
      </c>
      <c r="G54" s="19">
        <v>79</v>
      </c>
      <c r="H54" s="19">
        <f t="shared" si="297"/>
        <v>62335.897435897437</v>
      </c>
      <c r="I54" s="19">
        <v>8317</v>
      </c>
      <c r="J54" s="39">
        <f t="shared" si="3"/>
        <v>13.342231911480399</v>
      </c>
      <c r="K54" s="17">
        <v>73</v>
      </c>
      <c r="L54" s="17">
        <v>193</v>
      </c>
      <c r="M54" s="17">
        <f t="shared" si="4"/>
        <v>266</v>
      </c>
      <c r="N54" s="17">
        <f t="shared" si="5"/>
        <v>-120</v>
      </c>
      <c r="O54" s="17">
        <v>114</v>
      </c>
      <c r="P54" s="17">
        <v>721</v>
      </c>
      <c r="Q54" s="17">
        <f t="shared" si="298"/>
        <v>835</v>
      </c>
      <c r="R54" s="17">
        <f t="shared" si="299"/>
        <v>-607</v>
      </c>
      <c r="S54" s="17">
        <v>404</v>
      </c>
      <c r="T54" s="17">
        <v>422</v>
      </c>
      <c r="U54" s="17">
        <f t="shared" si="300"/>
        <v>826</v>
      </c>
      <c r="V54" s="17">
        <f t="shared" si="301"/>
        <v>-18</v>
      </c>
      <c r="W54" s="17"/>
      <c r="X54" s="17"/>
      <c r="Y54" s="17" t="str">
        <f t="shared" si="302"/>
        <v xml:space="preserve"> </v>
      </c>
      <c r="Z54" s="17" t="str">
        <f t="shared" si="303"/>
        <v xml:space="preserve"> </v>
      </c>
      <c r="AA54" s="17">
        <v>2032</v>
      </c>
      <c r="AB54" s="17">
        <v>3194</v>
      </c>
      <c r="AC54" s="17">
        <f t="shared" si="304"/>
        <v>5226</v>
      </c>
      <c r="AD54" s="17">
        <f t="shared" si="305"/>
        <v>-1162</v>
      </c>
      <c r="AE54" s="17">
        <v>350</v>
      </c>
      <c r="AF54" s="17">
        <v>102</v>
      </c>
      <c r="AG54" s="17">
        <f t="shared" si="306"/>
        <v>452</v>
      </c>
      <c r="AH54" s="17">
        <f t="shared" si="307"/>
        <v>248</v>
      </c>
      <c r="AI54" s="17"/>
      <c r="AJ54" s="17"/>
      <c r="AK54" s="17" t="str">
        <f t="shared" si="308"/>
        <v xml:space="preserve"> </v>
      </c>
      <c r="AL54" s="17" t="str">
        <f t="shared" si="309"/>
        <v xml:space="preserve"> </v>
      </c>
      <c r="AM54" s="17"/>
      <c r="AN54" s="17"/>
      <c r="AO54" s="17" t="str">
        <f t="shared" si="310"/>
        <v xml:space="preserve"> </v>
      </c>
      <c r="AP54" s="17" t="str">
        <f t="shared" si="311"/>
        <v xml:space="preserve"> </v>
      </c>
      <c r="AQ54" s="17"/>
      <c r="AR54" s="17"/>
      <c r="AS54" s="17" t="str">
        <f t="shared" si="312"/>
        <v xml:space="preserve"> </v>
      </c>
      <c r="AT54" s="17" t="str">
        <f t="shared" si="313"/>
        <v xml:space="preserve"> </v>
      </c>
      <c r="AU54" s="17"/>
      <c r="AV54" s="17"/>
      <c r="AW54" s="17" t="str">
        <f t="shared" si="314"/>
        <v xml:space="preserve"> </v>
      </c>
      <c r="AX54" s="17" t="str">
        <f t="shared" si="315"/>
        <v xml:space="preserve"> </v>
      </c>
      <c r="AY54" s="17"/>
      <c r="AZ54" s="17"/>
      <c r="BA54" s="17" t="str">
        <f t="shared" si="316"/>
        <v xml:space="preserve"> </v>
      </c>
      <c r="BB54" s="22" t="str">
        <f t="shared" si="317"/>
        <v xml:space="preserve"> </v>
      </c>
      <c r="BC54" s="17">
        <v>1082</v>
      </c>
      <c r="BD54" s="17">
        <v>413</v>
      </c>
      <c r="BE54" s="17">
        <v>887</v>
      </c>
      <c r="BF54" s="17">
        <v>597</v>
      </c>
      <c r="BG54" s="17">
        <v>342</v>
      </c>
      <c r="BH54" s="17"/>
      <c r="BI54" s="17">
        <v>373</v>
      </c>
      <c r="BJ54" s="17"/>
      <c r="BK54" s="17"/>
      <c r="BL54" s="17">
        <v>453</v>
      </c>
      <c r="BM54" s="17"/>
      <c r="BN54" s="17">
        <v>230</v>
      </c>
      <c r="BO54" s="17">
        <v>317</v>
      </c>
      <c r="BP54" s="17">
        <v>298</v>
      </c>
      <c r="BQ54" s="17"/>
      <c r="BR54" s="17"/>
      <c r="BS54" s="17"/>
      <c r="BT54" s="17"/>
      <c r="BU54" s="22">
        <f t="shared" si="326"/>
        <v>3325</v>
      </c>
      <c r="BV54" s="25">
        <v>4.2962499999999997</v>
      </c>
      <c r="BW54" s="15">
        <f t="shared" si="318"/>
        <v>1935.8743089903987</v>
      </c>
      <c r="BX54" s="15">
        <f t="shared" si="327"/>
        <v>16.991562409077684</v>
      </c>
      <c r="BY54" s="15">
        <f t="shared" si="328"/>
        <v>44.922897876054705</v>
      </c>
      <c r="BZ54" s="15">
        <f t="shared" si="329"/>
        <v>61.914460285132392</v>
      </c>
      <c r="CA54" s="15">
        <f t="shared" si="330"/>
        <v>-27.931335466977021</v>
      </c>
      <c r="CB54" s="15">
        <f t="shared" si="331"/>
        <v>0.37823834196891187</v>
      </c>
      <c r="CC54" s="15">
        <f t="shared" si="332"/>
        <v>26.534768693628166</v>
      </c>
      <c r="CD54" s="15">
        <f t="shared" si="333"/>
        <v>167.82077393075357</v>
      </c>
      <c r="CE54" s="15">
        <f t="shared" si="334"/>
        <v>194.35554262438174</v>
      </c>
      <c r="CF54" s="15">
        <f t="shared" si="335"/>
        <v>-141.28600523712541</v>
      </c>
      <c r="CG54" s="15">
        <f t="shared" si="336"/>
        <v>0.15811373092926492</v>
      </c>
      <c r="CH54" s="15">
        <f t="shared" si="337"/>
        <v>94.035496072155951</v>
      </c>
      <c r="CI54" s="15">
        <f t="shared" si="338"/>
        <v>98.225196392202506</v>
      </c>
      <c r="CJ54" s="15">
        <f t="shared" si="339"/>
        <v>192.26069246435844</v>
      </c>
      <c r="CK54" s="15">
        <f t="shared" si="340"/>
        <v>-4.1897003200465548</v>
      </c>
      <c r="CL54" s="15">
        <f t="shared" si="341"/>
        <v>0.95734597156398105</v>
      </c>
      <c r="CM54" s="15" t="str">
        <f t="shared" si="342"/>
        <v xml:space="preserve"> </v>
      </c>
      <c r="CN54" s="15" t="str">
        <f t="shared" si="343"/>
        <v xml:space="preserve"> </v>
      </c>
      <c r="CO54" s="15" t="str">
        <f t="shared" si="344"/>
        <v xml:space="preserve"> </v>
      </c>
      <c r="CP54" s="15" t="str">
        <f t="shared" si="345"/>
        <v xml:space="preserve"> </v>
      </c>
      <c r="CQ54" s="15" t="str">
        <f t="shared" si="346"/>
        <v xml:space="preserve"> </v>
      </c>
      <c r="CR54" s="15">
        <f t="shared" si="347"/>
        <v>472.97061390747751</v>
      </c>
      <c r="CS54" s="15">
        <f t="shared" si="348"/>
        <v>743.43904567937159</v>
      </c>
      <c r="CT54" s="15">
        <f t="shared" si="349"/>
        <v>1216.4096595868491</v>
      </c>
      <c r="CU54" s="15">
        <f t="shared" si="350"/>
        <v>-270.46843177189407</v>
      </c>
      <c r="CV54" s="15">
        <f t="shared" si="351"/>
        <v>0.63619286161552913</v>
      </c>
      <c r="CW54" s="15">
        <f t="shared" si="352"/>
        <v>81.466395112016301</v>
      </c>
      <c r="CX54" s="15">
        <f t="shared" si="353"/>
        <v>23.741635146930463</v>
      </c>
      <c r="CY54" s="15">
        <f t="shared" si="354"/>
        <v>105.20803025894676</v>
      </c>
      <c r="CZ54" s="15">
        <f t="shared" si="355"/>
        <v>57.724759965085838</v>
      </c>
      <c r="DA54" s="15">
        <f t="shared" si="356"/>
        <v>3.4313725490196081</v>
      </c>
      <c r="DB54" s="15" t="str">
        <f t="shared" si="357"/>
        <v xml:space="preserve"> </v>
      </c>
      <c r="DC54" s="15" t="str">
        <f t="shared" si="358"/>
        <v xml:space="preserve"> </v>
      </c>
      <c r="DD54" s="15" t="str">
        <f t="shared" si="359"/>
        <v xml:space="preserve"> </v>
      </c>
      <c r="DE54" s="15" t="str">
        <f t="shared" si="360"/>
        <v xml:space="preserve"> </v>
      </c>
      <c r="DF54" s="15" t="str">
        <f t="shared" si="361"/>
        <v xml:space="preserve"> </v>
      </c>
      <c r="DG54" s="15" t="str">
        <f t="shared" si="362"/>
        <v xml:space="preserve"> </v>
      </c>
      <c r="DH54" s="15" t="str">
        <f t="shared" si="363"/>
        <v xml:space="preserve"> </v>
      </c>
      <c r="DI54" s="15" t="str">
        <f t="shared" si="364"/>
        <v xml:space="preserve"> </v>
      </c>
      <c r="DJ54" s="15" t="str">
        <f t="shared" si="365"/>
        <v xml:space="preserve"> </v>
      </c>
      <c r="DK54" s="15" t="str">
        <f t="shared" si="366"/>
        <v xml:space="preserve"> </v>
      </c>
      <c r="DL54" s="15" t="str">
        <f t="shared" si="367"/>
        <v xml:space="preserve"> </v>
      </c>
      <c r="DM54" s="15" t="str">
        <f t="shared" si="368"/>
        <v xml:space="preserve"> </v>
      </c>
      <c r="DN54" s="15" t="str">
        <f t="shared" si="369"/>
        <v xml:space="preserve"> </v>
      </c>
      <c r="DO54" s="15" t="str">
        <f t="shared" si="370"/>
        <v xml:space="preserve"> </v>
      </c>
      <c r="DP54" s="15" t="str">
        <f t="shared" si="371"/>
        <v xml:space="preserve"> </v>
      </c>
      <c r="DQ54" s="15" t="str">
        <f t="shared" si="372"/>
        <v xml:space="preserve"> </v>
      </c>
      <c r="DR54" s="15" t="str">
        <f t="shared" si="373"/>
        <v xml:space="preserve"> </v>
      </c>
      <c r="DS54" s="15" t="str">
        <f t="shared" si="374"/>
        <v xml:space="preserve"> </v>
      </c>
      <c r="DT54" s="15" t="str">
        <f t="shared" si="375"/>
        <v xml:space="preserve"> </v>
      </c>
      <c r="DU54" s="15" t="str">
        <f t="shared" si="376"/>
        <v xml:space="preserve"> </v>
      </c>
      <c r="DV54" s="15" t="str">
        <f t="shared" si="377"/>
        <v xml:space="preserve"> </v>
      </c>
      <c r="DW54" s="15" t="str">
        <f t="shared" si="378"/>
        <v xml:space="preserve"> </v>
      </c>
      <c r="DX54" s="15" t="str">
        <f t="shared" si="379"/>
        <v xml:space="preserve"> </v>
      </c>
      <c r="DY54" s="15" t="str">
        <f t="shared" si="380"/>
        <v xml:space="preserve"> </v>
      </c>
      <c r="DZ54" s="15" t="str">
        <f t="shared" si="381"/>
        <v xml:space="preserve"> </v>
      </c>
      <c r="EA54" s="27">
        <f>BW54-BZ54-CE54-CJ54-CT54-CY54</f>
        <v>165.72592377073013</v>
      </c>
      <c r="EB54" s="5">
        <f t="shared" si="82"/>
        <v>53.785778105728525</v>
      </c>
      <c r="EC54" s="5">
        <f t="shared" si="83"/>
        <v>93.125447870268346</v>
      </c>
      <c r="ED54" s="5">
        <f t="shared" si="84"/>
        <v>216.02248777049692</v>
      </c>
      <c r="EE54" s="5">
        <f t="shared" si="85"/>
        <v>218.77828634669578</v>
      </c>
      <c r="EF54" s="5">
        <f t="shared" si="86"/>
        <v>176.64139627276325</v>
      </c>
      <c r="EG54" s="5" t="str">
        <f t="shared" si="87"/>
        <v xml:space="preserve"> </v>
      </c>
      <c r="EH54" s="5">
        <f t="shared" si="88"/>
        <v>280.00249224738411</v>
      </c>
      <c r="EI54" s="5" t="str">
        <f t="shared" si="89"/>
        <v xml:space="preserve"> </v>
      </c>
      <c r="EJ54" s="5" t="str">
        <f t="shared" si="90"/>
        <v xml:space="preserve"> </v>
      </c>
      <c r="EK54" s="5">
        <f t="shared" si="91"/>
        <v>550.33967985538095</v>
      </c>
      <c r="EL54" s="5" t="str">
        <f t="shared" si="92"/>
        <v xml:space="preserve"> </v>
      </c>
      <c r="EM54" s="5">
        <f t="shared" si="93"/>
        <v>209.65793851553065</v>
      </c>
      <c r="EN54" s="5">
        <f t="shared" si="94"/>
        <v>196.95508678450005</v>
      </c>
      <c r="EO54" s="5">
        <f t="shared" si="95"/>
        <v>319.61594604711223</v>
      </c>
      <c r="EP54" s="5" t="str">
        <f t="shared" si="96"/>
        <v xml:space="preserve"> </v>
      </c>
      <c r="EQ54" s="5" t="str">
        <f t="shared" si="97"/>
        <v xml:space="preserve"> </v>
      </c>
      <c r="ER54" s="5" t="str">
        <f t="shared" si="98"/>
        <v xml:space="preserve"> </v>
      </c>
      <c r="ES54" s="5" t="str">
        <f t="shared" si="99"/>
        <v xml:space="preserve"> </v>
      </c>
    </row>
    <row r="55" spans="1:149">
      <c r="A55" t="s">
        <v>258</v>
      </c>
      <c r="B55" s="17">
        <f t="shared" si="324"/>
        <v>1526746.7248908298</v>
      </c>
      <c r="C55" s="17">
        <v>2797</v>
      </c>
      <c r="D55" s="19">
        <v>1832</v>
      </c>
      <c r="E55" s="19">
        <v>31</v>
      </c>
      <c r="F55" s="19">
        <f t="shared" si="325"/>
        <v>1258.6500000000001</v>
      </c>
      <c r="G55" s="19">
        <v>45</v>
      </c>
      <c r="H55" s="19">
        <f t="shared" si="297"/>
        <v>9022.5806451612898</v>
      </c>
      <c r="I55" s="19">
        <v>1024</v>
      </c>
      <c r="J55" s="39">
        <f t="shared" si="3"/>
        <v>11.349302824454774</v>
      </c>
      <c r="K55" s="17"/>
      <c r="L55" s="17"/>
      <c r="M55" s="17" t="str">
        <f t="shared" si="4"/>
        <v xml:space="preserve"> </v>
      </c>
      <c r="N55" s="17" t="str">
        <f t="shared" si="5"/>
        <v xml:space="preserve"> </v>
      </c>
      <c r="O55" s="17">
        <v>99</v>
      </c>
      <c r="P55" s="17">
        <v>175</v>
      </c>
      <c r="Q55" s="17">
        <f t="shared" si="298"/>
        <v>274</v>
      </c>
      <c r="R55" s="17">
        <f t="shared" si="299"/>
        <v>-76</v>
      </c>
      <c r="S55" s="17">
        <v>85</v>
      </c>
      <c r="T55" s="17">
        <v>83</v>
      </c>
      <c r="U55" s="17">
        <f t="shared" si="300"/>
        <v>168</v>
      </c>
      <c r="V55" s="17">
        <f t="shared" si="301"/>
        <v>2</v>
      </c>
      <c r="W55" s="17">
        <v>30</v>
      </c>
      <c r="X55" s="17">
        <v>39</v>
      </c>
      <c r="Y55" s="17">
        <f t="shared" si="302"/>
        <v>69</v>
      </c>
      <c r="Z55" s="17">
        <f t="shared" si="303"/>
        <v>-9</v>
      </c>
      <c r="AA55" s="17">
        <v>74</v>
      </c>
      <c r="AB55" s="17">
        <v>84</v>
      </c>
      <c r="AC55" s="17">
        <f t="shared" si="304"/>
        <v>158</v>
      </c>
      <c r="AD55" s="17">
        <f t="shared" si="305"/>
        <v>-10</v>
      </c>
      <c r="AE55" s="17">
        <v>151</v>
      </c>
      <c r="AF55" s="17">
        <v>130</v>
      </c>
      <c r="AG55" s="17">
        <f t="shared" si="306"/>
        <v>281</v>
      </c>
      <c r="AH55" s="17">
        <f t="shared" si="307"/>
        <v>21</v>
      </c>
      <c r="AI55" s="17"/>
      <c r="AJ55" s="17"/>
      <c r="AK55" s="17" t="str">
        <f t="shared" si="308"/>
        <v xml:space="preserve"> </v>
      </c>
      <c r="AL55" s="17" t="str">
        <f t="shared" si="309"/>
        <v xml:space="preserve"> </v>
      </c>
      <c r="AM55" s="17"/>
      <c r="AN55" s="17"/>
      <c r="AO55" s="17" t="str">
        <f t="shared" si="310"/>
        <v xml:space="preserve"> </v>
      </c>
      <c r="AP55" s="17" t="str">
        <f t="shared" si="311"/>
        <v xml:space="preserve"> </v>
      </c>
      <c r="AQ55" s="17"/>
      <c r="AR55" s="17"/>
      <c r="AS55" s="17" t="str">
        <f t="shared" si="312"/>
        <v xml:space="preserve"> </v>
      </c>
      <c r="AT55" s="17" t="str">
        <f t="shared" si="313"/>
        <v xml:space="preserve"> </v>
      </c>
      <c r="AU55" s="17"/>
      <c r="AV55" s="17"/>
      <c r="AW55" s="17" t="str">
        <f t="shared" si="314"/>
        <v xml:space="preserve"> </v>
      </c>
      <c r="AX55" s="17" t="str">
        <f t="shared" si="315"/>
        <v xml:space="preserve"> </v>
      </c>
      <c r="AY55" s="17"/>
      <c r="AZ55" s="17"/>
      <c r="BA55" s="17" t="str">
        <f t="shared" si="316"/>
        <v xml:space="preserve"> </v>
      </c>
      <c r="BB55" s="22" t="str">
        <f t="shared" si="317"/>
        <v xml:space="preserve"> </v>
      </c>
      <c r="BC55" s="17">
        <v>174</v>
      </c>
      <c r="BD55" s="17">
        <v>63</v>
      </c>
      <c r="BE55" s="17">
        <v>115</v>
      </c>
      <c r="BF55" s="17">
        <v>37</v>
      </c>
      <c r="BG55" s="17">
        <v>27</v>
      </c>
      <c r="BH55" s="17">
        <v>38</v>
      </c>
      <c r="BI55" s="17">
        <v>43</v>
      </c>
      <c r="BJ55" s="17">
        <v>26</v>
      </c>
      <c r="BK55" s="17">
        <v>26</v>
      </c>
      <c r="BL55" s="17">
        <v>24</v>
      </c>
      <c r="BM55" s="17"/>
      <c r="BN55" s="17"/>
      <c r="BO55" s="17"/>
      <c r="BP55" s="17"/>
      <c r="BQ55" s="17"/>
      <c r="BR55" s="17"/>
      <c r="BS55" s="17"/>
      <c r="BT55" s="17"/>
      <c r="BU55" s="22">
        <f t="shared" si="326"/>
        <v>451</v>
      </c>
      <c r="BV55" s="25">
        <v>0.77415999999999996</v>
      </c>
      <c r="BW55" s="15">
        <f t="shared" si="318"/>
        <v>1322.7239847060041</v>
      </c>
      <c r="BX55" s="15" t="str">
        <f t="shared" si="327"/>
        <v xml:space="preserve"> </v>
      </c>
      <c r="BY55" s="15" t="str">
        <f t="shared" si="328"/>
        <v xml:space="preserve"> </v>
      </c>
      <c r="BZ55" s="15" t="str">
        <f t="shared" si="329"/>
        <v xml:space="preserve"> </v>
      </c>
      <c r="CA55" s="15" t="str">
        <f t="shared" si="330"/>
        <v xml:space="preserve"> </v>
      </c>
      <c r="CB55" s="15" t="str">
        <f t="shared" si="331"/>
        <v xml:space="preserve"> </v>
      </c>
      <c r="CC55" s="15">
        <f t="shared" si="332"/>
        <v>127.88054149013125</v>
      </c>
      <c r="CD55" s="15">
        <f t="shared" si="333"/>
        <v>226.05146223002998</v>
      </c>
      <c r="CE55" s="15">
        <f t="shared" si="334"/>
        <v>353.93200372016122</v>
      </c>
      <c r="CF55" s="15">
        <f t="shared" si="335"/>
        <v>-98.170920739898733</v>
      </c>
      <c r="CG55" s="15">
        <f t="shared" si="336"/>
        <v>0.56571428571428573</v>
      </c>
      <c r="CH55" s="15">
        <f t="shared" si="337"/>
        <v>109.79642451172884</v>
      </c>
      <c r="CI55" s="15">
        <f t="shared" si="338"/>
        <v>107.21297922909993</v>
      </c>
      <c r="CJ55" s="15">
        <f t="shared" si="339"/>
        <v>217.00940374082876</v>
      </c>
      <c r="CK55" s="15">
        <f t="shared" si="340"/>
        <v>2.5834452826289152</v>
      </c>
      <c r="CL55" s="15">
        <f t="shared" si="341"/>
        <v>1.0240963855421688</v>
      </c>
      <c r="CM55" s="15">
        <f t="shared" si="342"/>
        <v>38.751679239433713</v>
      </c>
      <c r="CN55" s="15">
        <f t="shared" si="343"/>
        <v>50.377183011263824</v>
      </c>
      <c r="CO55" s="15">
        <f t="shared" si="344"/>
        <v>89.128862250697537</v>
      </c>
      <c r="CP55" s="15">
        <f t="shared" si="345"/>
        <v>-11.625503771830111</v>
      </c>
      <c r="CQ55" s="15">
        <f t="shared" si="346"/>
        <v>0.76923076923076927</v>
      </c>
      <c r="CR55" s="15">
        <f t="shared" si="347"/>
        <v>95.587475457269818</v>
      </c>
      <c r="CS55" s="15">
        <f t="shared" si="348"/>
        <v>108.50470187041439</v>
      </c>
      <c r="CT55" s="15">
        <f t="shared" si="349"/>
        <v>204.09217732768423</v>
      </c>
      <c r="CU55" s="15">
        <f t="shared" si="350"/>
        <v>-12.917226413144576</v>
      </c>
      <c r="CV55" s="15">
        <f t="shared" si="351"/>
        <v>0.88095238095238093</v>
      </c>
      <c r="CW55" s="15">
        <f t="shared" si="352"/>
        <v>195.050118838483</v>
      </c>
      <c r="CX55" s="15">
        <f t="shared" si="353"/>
        <v>167.92394337087941</v>
      </c>
      <c r="CY55" s="15">
        <f t="shared" si="354"/>
        <v>362.97406220936239</v>
      </c>
      <c r="CZ55" s="15">
        <f t="shared" si="355"/>
        <v>27.126175467603588</v>
      </c>
      <c r="DA55" s="15">
        <f t="shared" si="356"/>
        <v>1.1615384615384614</v>
      </c>
      <c r="DB55" s="15" t="str">
        <f t="shared" si="357"/>
        <v xml:space="preserve"> </v>
      </c>
      <c r="DC55" s="15" t="str">
        <f t="shared" si="358"/>
        <v xml:space="preserve"> </v>
      </c>
      <c r="DD55" s="15" t="str">
        <f t="shared" si="359"/>
        <v xml:space="preserve"> </v>
      </c>
      <c r="DE55" s="15" t="str">
        <f t="shared" si="360"/>
        <v xml:space="preserve"> </v>
      </c>
      <c r="DF55" s="15" t="str">
        <f t="shared" si="361"/>
        <v xml:space="preserve"> </v>
      </c>
      <c r="DG55" s="15" t="str">
        <f t="shared" si="362"/>
        <v xml:space="preserve"> </v>
      </c>
      <c r="DH55" s="15" t="str">
        <f t="shared" si="363"/>
        <v xml:space="preserve"> </v>
      </c>
      <c r="DI55" s="15" t="str">
        <f t="shared" si="364"/>
        <v xml:space="preserve"> </v>
      </c>
      <c r="DJ55" s="15" t="str">
        <f t="shared" si="365"/>
        <v xml:space="preserve"> </v>
      </c>
      <c r="DK55" s="15" t="str">
        <f t="shared" si="366"/>
        <v xml:space="preserve"> </v>
      </c>
      <c r="DL55" s="15" t="str">
        <f t="shared" si="367"/>
        <v xml:space="preserve"> </v>
      </c>
      <c r="DM55" s="15" t="str">
        <f t="shared" si="368"/>
        <v xml:space="preserve"> </v>
      </c>
      <c r="DN55" s="15" t="str">
        <f t="shared" si="369"/>
        <v xml:space="preserve"> </v>
      </c>
      <c r="DO55" s="15" t="str">
        <f t="shared" si="370"/>
        <v xml:space="preserve"> </v>
      </c>
      <c r="DP55" s="15" t="str">
        <f t="shared" si="371"/>
        <v xml:space="preserve"> </v>
      </c>
      <c r="DQ55" s="15" t="str">
        <f t="shared" si="372"/>
        <v xml:space="preserve"> </v>
      </c>
      <c r="DR55" s="15" t="str">
        <f t="shared" si="373"/>
        <v xml:space="preserve"> </v>
      </c>
      <c r="DS55" s="15" t="str">
        <f t="shared" si="374"/>
        <v xml:space="preserve"> </v>
      </c>
      <c r="DT55" s="15" t="str">
        <f t="shared" si="375"/>
        <v xml:space="preserve"> </v>
      </c>
      <c r="DU55" s="15" t="str">
        <f t="shared" si="376"/>
        <v xml:space="preserve"> </v>
      </c>
      <c r="DV55" s="15" t="str">
        <f t="shared" si="377"/>
        <v xml:space="preserve"> </v>
      </c>
      <c r="DW55" s="15" t="str">
        <f t="shared" si="378"/>
        <v xml:space="preserve"> </v>
      </c>
      <c r="DX55" s="15" t="str">
        <f t="shared" si="379"/>
        <v xml:space="preserve"> </v>
      </c>
      <c r="DY55" s="15" t="str">
        <f t="shared" si="380"/>
        <v xml:space="preserve"> </v>
      </c>
      <c r="DZ55" s="15" t="str">
        <f t="shared" si="381"/>
        <v xml:space="preserve"> </v>
      </c>
      <c r="EA55" s="27">
        <f>BW55-CE55-CJ55-CO55-CT55-CY55</f>
        <v>95.587475457269989</v>
      </c>
      <c r="EB55" s="5">
        <f t="shared" si="82"/>
        <v>8.6494689375201137</v>
      </c>
      <c r="EC55" s="5">
        <f t="shared" si="83"/>
        <v>14.205576793769749</v>
      </c>
      <c r="ED55" s="5">
        <f t="shared" si="84"/>
        <v>28.007425133717188</v>
      </c>
      <c r="EE55" s="5">
        <f t="shared" si="85"/>
        <v>13.559123274418331</v>
      </c>
      <c r="EF55" s="5">
        <f t="shared" si="86"/>
        <v>13.945373389954993</v>
      </c>
      <c r="EG55" s="5">
        <f t="shared" si="87"/>
        <v>21.696556528094185</v>
      </c>
      <c r="EH55" s="5">
        <f t="shared" si="88"/>
        <v>32.279107685355271</v>
      </c>
      <c r="EI55" s="5">
        <f t="shared" si="89"/>
        <v>35.756033830708937</v>
      </c>
      <c r="EJ55" s="5">
        <f t="shared" si="90"/>
        <v>30.49735318163637</v>
      </c>
      <c r="EK55" s="5">
        <f t="shared" si="91"/>
        <v>29.157069131410911</v>
      </c>
      <c r="EL55" s="5" t="str">
        <f t="shared" si="92"/>
        <v xml:space="preserve"> </v>
      </c>
      <c r="EM55" s="5" t="str">
        <f t="shared" si="93"/>
        <v xml:space="preserve"> </v>
      </c>
      <c r="EN55" s="5" t="str">
        <f t="shared" si="94"/>
        <v xml:space="preserve"> </v>
      </c>
      <c r="EO55" s="5" t="str">
        <f t="shared" si="95"/>
        <v xml:space="preserve"> </v>
      </c>
      <c r="EP55" s="5" t="str">
        <f t="shared" si="96"/>
        <v xml:space="preserve"> </v>
      </c>
      <c r="EQ55" s="5" t="str">
        <f t="shared" si="97"/>
        <v xml:space="preserve"> </v>
      </c>
      <c r="ER55" s="5" t="str">
        <f t="shared" si="98"/>
        <v xml:space="preserve"> </v>
      </c>
      <c r="ES55" s="5" t="str">
        <f t="shared" si="99"/>
        <v xml:space="preserve"> </v>
      </c>
    </row>
    <row r="56" spans="1:149">
      <c r="A56" t="s">
        <v>259</v>
      </c>
      <c r="B56" s="17">
        <f t="shared" si="324"/>
        <v>1425000</v>
      </c>
      <c r="C56" s="17">
        <v>3078</v>
      </c>
      <c r="D56" s="19">
        <v>2160</v>
      </c>
      <c r="E56" s="19">
        <v>30</v>
      </c>
      <c r="F56" s="19">
        <f t="shared" si="325"/>
        <v>1600.56</v>
      </c>
      <c r="G56" s="19">
        <v>52</v>
      </c>
      <c r="H56" s="19">
        <f t="shared" si="297"/>
        <v>10260</v>
      </c>
      <c r="I56" s="19">
        <v>1301</v>
      </c>
      <c r="J56" s="39">
        <f t="shared" si="3"/>
        <v>12.680311890838206</v>
      </c>
      <c r="K56" s="17"/>
      <c r="L56" s="17"/>
      <c r="M56" s="17" t="str">
        <f t="shared" si="4"/>
        <v xml:space="preserve"> </v>
      </c>
      <c r="N56" s="17" t="str">
        <f t="shared" si="5"/>
        <v xml:space="preserve"> </v>
      </c>
      <c r="O56" s="17">
        <v>189</v>
      </c>
      <c r="P56" s="17">
        <v>274</v>
      </c>
      <c r="Q56" s="17">
        <f t="shared" si="298"/>
        <v>463</v>
      </c>
      <c r="R56" s="17">
        <f t="shared" si="299"/>
        <v>-85</v>
      </c>
      <c r="S56" s="17">
        <v>47</v>
      </c>
      <c r="T56" s="17">
        <v>77</v>
      </c>
      <c r="U56" s="17">
        <f t="shared" si="300"/>
        <v>124</v>
      </c>
      <c r="V56" s="17">
        <f t="shared" si="301"/>
        <v>-30</v>
      </c>
      <c r="W56" s="17"/>
      <c r="X56" s="17"/>
      <c r="Y56" s="17" t="str">
        <f t="shared" si="302"/>
        <v xml:space="preserve"> </v>
      </c>
      <c r="Z56" s="17" t="str">
        <f t="shared" si="303"/>
        <v xml:space="preserve"> </v>
      </c>
      <c r="AA56" s="17">
        <v>86</v>
      </c>
      <c r="AB56" s="17">
        <v>130</v>
      </c>
      <c r="AC56" s="17">
        <f t="shared" si="304"/>
        <v>216</v>
      </c>
      <c r="AD56" s="17">
        <f t="shared" si="305"/>
        <v>-44</v>
      </c>
      <c r="AE56" s="17">
        <v>191</v>
      </c>
      <c r="AF56" s="17">
        <v>30</v>
      </c>
      <c r="AG56" s="17">
        <f t="shared" si="306"/>
        <v>221</v>
      </c>
      <c r="AH56" s="17">
        <f t="shared" si="307"/>
        <v>161</v>
      </c>
      <c r="AI56" s="17"/>
      <c r="AJ56" s="17"/>
      <c r="AK56" s="17" t="str">
        <f t="shared" si="308"/>
        <v xml:space="preserve"> </v>
      </c>
      <c r="AL56" s="17" t="str">
        <f t="shared" si="309"/>
        <v xml:space="preserve"> </v>
      </c>
      <c r="AM56" s="17">
        <v>107</v>
      </c>
      <c r="AN56" s="17">
        <v>36</v>
      </c>
      <c r="AO56" s="17">
        <f t="shared" si="310"/>
        <v>143</v>
      </c>
      <c r="AP56" s="17">
        <f t="shared" si="311"/>
        <v>71</v>
      </c>
      <c r="AQ56" s="17"/>
      <c r="AR56" s="17"/>
      <c r="AS56" s="17" t="str">
        <f t="shared" si="312"/>
        <v xml:space="preserve"> </v>
      </c>
      <c r="AT56" s="17" t="str">
        <f t="shared" si="313"/>
        <v xml:space="preserve"> </v>
      </c>
      <c r="AU56" s="17"/>
      <c r="AV56" s="17"/>
      <c r="AW56" s="17" t="str">
        <f t="shared" si="314"/>
        <v xml:space="preserve"> </v>
      </c>
      <c r="AX56" s="17" t="str">
        <f t="shared" si="315"/>
        <v xml:space="preserve"> </v>
      </c>
      <c r="AY56" s="17"/>
      <c r="AZ56" s="17"/>
      <c r="BA56" s="17" t="str">
        <f t="shared" si="316"/>
        <v xml:space="preserve"> </v>
      </c>
      <c r="BB56" s="22" t="str">
        <f t="shared" si="317"/>
        <v xml:space="preserve"> </v>
      </c>
      <c r="BC56" s="17">
        <v>211</v>
      </c>
      <c r="BD56" s="17">
        <v>80</v>
      </c>
      <c r="BE56" s="17">
        <v>148</v>
      </c>
      <c r="BF56" s="17">
        <v>50</v>
      </c>
      <c r="BG56" s="17">
        <v>34</v>
      </c>
      <c r="BH56" s="17">
        <v>48</v>
      </c>
      <c r="BI56" s="17">
        <v>60</v>
      </c>
      <c r="BJ56" s="17">
        <v>34</v>
      </c>
      <c r="BK56" s="17">
        <v>37</v>
      </c>
      <c r="BL56" s="17">
        <v>33</v>
      </c>
      <c r="BM56" s="17"/>
      <c r="BN56" s="17"/>
      <c r="BO56" s="17"/>
      <c r="BP56" s="17"/>
      <c r="BQ56" s="17"/>
      <c r="BR56" s="17"/>
      <c r="BS56" s="17"/>
      <c r="BT56" s="17"/>
      <c r="BU56" s="22">
        <f t="shared" si="326"/>
        <v>566</v>
      </c>
      <c r="BV56" s="25">
        <v>0.72380100000000003</v>
      </c>
      <c r="BW56" s="15">
        <f t="shared" si="318"/>
        <v>1797.4553779284638</v>
      </c>
      <c r="BX56" s="15" t="str">
        <f t="shared" si="327"/>
        <v xml:space="preserve"> </v>
      </c>
      <c r="BY56" s="15" t="str">
        <f t="shared" si="328"/>
        <v xml:space="preserve"> </v>
      </c>
      <c r="BZ56" s="15" t="str">
        <f t="shared" si="329"/>
        <v xml:space="preserve"> </v>
      </c>
      <c r="CA56" s="15" t="str">
        <f t="shared" si="330"/>
        <v xml:space="preserve"> </v>
      </c>
      <c r="CB56" s="15" t="str">
        <f t="shared" si="331"/>
        <v xml:space="preserve"> </v>
      </c>
      <c r="CC56" s="15">
        <f t="shared" si="332"/>
        <v>261.12149610182911</v>
      </c>
      <c r="CD56" s="15">
        <f t="shared" si="333"/>
        <v>378.55708958677866</v>
      </c>
      <c r="CE56" s="15">
        <f t="shared" si="334"/>
        <v>639.67858568860777</v>
      </c>
      <c r="CF56" s="15">
        <f t="shared" si="335"/>
        <v>-117.43559348494955</v>
      </c>
      <c r="CG56" s="15">
        <f t="shared" si="336"/>
        <v>0.68978102189781032</v>
      </c>
      <c r="CH56" s="15">
        <f t="shared" si="337"/>
        <v>64.934975221089772</v>
      </c>
      <c r="CI56" s="15">
        <f t="shared" si="338"/>
        <v>106.38283174518962</v>
      </c>
      <c r="CJ56" s="15">
        <f t="shared" si="339"/>
        <v>171.31780696627939</v>
      </c>
      <c r="CK56" s="15">
        <f t="shared" si="340"/>
        <v>-41.447856524099848</v>
      </c>
      <c r="CL56" s="15">
        <f t="shared" si="341"/>
        <v>0.61038961038961048</v>
      </c>
      <c r="CM56" s="15" t="str">
        <f t="shared" si="342"/>
        <v xml:space="preserve"> </v>
      </c>
      <c r="CN56" s="15" t="str">
        <f t="shared" si="343"/>
        <v xml:space="preserve"> </v>
      </c>
      <c r="CO56" s="15" t="str">
        <f t="shared" si="344"/>
        <v xml:space="preserve"> </v>
      </c>
      <c r="CP56" s="15" t="str">
        <f t="shared" si="345"/>
        <v xml:space="preserve"> </v>
      </c>
      <c r="CQ56" s="15" t="str">
        <f t="shared" si="346"/>
        <v xml:space="preserve"> </v>
      </c>
      <c r="CR56" s="15">
        <f t="shared" si="347"/>
        <v>118.81718870241959</v>
      </c>
      <c r="CS56" s="15">
        <f t="shared" si="348"/>
        <v>179.60737827109938</v>
      </c>
      <c r="CT56" s="15">
        <f t="shared" si="349"/>
        <v>298.42456697351895</v>
      </c>
      <c r="CU56" s="15">
        <f t="shared" si="350"/>
        <v>-60.790189568679793</v>
      </c>
      <c r="CV56" s="15">
        <f t="shared" si="351"/>
        <v>0.66153846153846152</v>
      </c>
      <c r="CW56" s="15">
        <f t="shared" si="352"/>
        <v>263.8846865367691</v>
      </c>
      <c r="CX56" s="15">
        <f t="shared" si="353"/>
        <v>41.447856524099855</v>
      </c>
      <c r="CY56" s="15">
        <f t="shared" si="354"/>
        <v>305.33254306086894</v>
      </c>
      <c r="CZ56" s="15">
        <f t="shared" si="355"/>
        <v>222.43683001266925</v>
      </c>
      <c r="DA56" s="15">
        <f t="shared" si="356"/>
        <v>6.3666666666666671</v>
      </c>
      <c r="DB56" s="15" t="str">
        <f t="shared" si="357"/>
        <v xml:space="preserve"> </v>
      </c>
      <c r="DC56" s="15" t="str">
        <f t="shared" si="358"/>
        <v xml:space="preserve"> </v>
      </c>
      <c r="DD56" s="15" t="str">
        <f t="shared" si="359"/>
        <v xml:space="preserve"> </v>
      </c>
      <c r="DE56" s="15" t="str">
        <f t="shared" si="360"/>
        <v xml:space="preserve"> </v>
      </c>
      <c r="DF56" s="15" t="str">
        <f t="shared" si="361"/>
        <v xml:space="preserve"> </v>
      </c>
      <c r="DG56" s="15">
        <f t="shared" si="362"/>
        <v>147.83068826928948</v>
      </c>
      <c r="DH56" s="15">
        <f t="shared" si="363"/>
        <v>49.737427828919827</v>
      </c>
      <c r="DI56" s="15">
        <f t="shared" si="364"/>
        <v>197.56811609820932</v>
      </c>
      <c r="DJ56" s="15">
        <f t="shared" si="365"/>
        <v>98.093260440369647</v>
      </c>
      <c r="DK56" s="15">
        <f t="shared" si="366"/>
        <v>2.9722222222222223</v>
      </c>
      <c r="DL56" s="15" t="str">
        <f t="shared" si="367"/>
        <v xml:space="preserve"> </v>
      </c>
      <c r="DM56" s="15" t="str">
        <f t="shared" si="368"/>
        <v xml:space="preserve"> </v>
      </c>
      <c r="DN56" s="15" t="str">
        <f t="shared" si="369"/>
        <v xml:space="preserve"> </v>
      </c>
      <c r="DO56" s="15" t="str">
        <f t="shared" si="370"/>
        <v xml:space="preserve"> </v>
      </c>
      <c r="DP56" s="15" t="str">
        <f t="shared" si="371"/>
        <v xml:space="preserve"> </v>
      </c>
      <c r="DQ56" s="15" t="str">
        <f t="shared" si="372"/>
        <v xml:space="preserve"> </v>
      </c>
      <c r="DR56" s="15" t="str">
        <f t="shared" si="373"/>
        <v xml:space="preserve"> </v>
      </c>
      <c r="DS56" s="15" t="str">
        <f t="shared" si="374"/>
        <v xml:space="preserve"> </v>
      </c>
      <c r="DT56" s="15" t="str">
        <f t="shared" si="375"/>
        <v xml:space="preserve"> </v>
      </c>
      <c r="DU56" s="15" t="str">
        <f t="shared" si="376"/>
        <v xml:space="preserve"> </v>
      </c>
      <c r="DV56" s="15" t="str">
        <f t="shared" si="377"/>
        <v xml:space="preserve"> </v>
      </c>
      <c r="DW56" s="15" t="str">
        <f t="shared" si="378"/>
        <v xml:space="preserve"> </v>
      </c>
      <c r="DX56" s="15" t="str">
        <f t="shared" si="379"/>
        <v xml:space="preserve"> </v>
      </c>
      <c r="DY56" s="15" t="str">
        <f t="shared" si="380"/>
        <v xml:space="preserve"> </v>
      </c>
      <c r="DZ56" s="15" t="str">
        <f t="shared" si="381"/>
        <v xml:space="preserve"> </v>
      </c>
      <c r="EA56" s="27">
        <f>BW56-CE56-CJ56-CT56-CY56-DI56</f>
        <v>185.13375914097958</v>
      </c>
      <c r="EB56" s="5">
        <f t="shared" si="82"/>
        <v>10.488723826533013</v>
      </c>
      <c r="EC56" s="5">
        <f t="shared" si="83"/>
        <v>18.038827674628251</v>
      </c>
      <c r="ED56" s="5">
        <f t="shared" si="84"/>
        <v>36.044338432957773</v>
      </c>
      <c r="EE56" s="5">
        <f t="shared" si="85"/>
        <v>18.323139560024771</v>
      </c>
      <c r="EF56" s="5">
        <f t="shared" si="86"/>
        <v>17.560840565128508</v>
      </c>
      <c r="EG56" s="5">
        <f t="shared" si="87"/>
        <v>27.40617666706634</v>
      </c>
      <c r="EH56" s="5">
        <f t="shared" si="88"/>
        <v>45.040615374914331</v>
      </c>
      <c r="EI56" s="5">
        <f t="shared" si="89"/>
        <v>46.757890394003994</v>
      </c>
      <c r="EJ56" s="5">
        <f t="shared" si="90"/>
        <v>43.400079527713295</v>
      </c>
      <c r="EK56" s="5">
        <f t="shared" si="91"/>
        <v>40.090970055690001</v>
      </c>
      <c r="EL56" s="5" t="str">
        <f t="shared" si="92"/>
        <v xml:space="preserve"> </v>
      </c>
      <c r="EM56" s="5" t="str">
        <f t="shared" si="93"/>
        <v xml:space="preserve"> </v>
      </c>
      <c r="EN56" s="5" t="str">
        <f t="shared" si="94"/>
        <v xml:space="preserve"> </v>
      </c>
      <c r="EO56" s="5" t="str">
        <f t="shared" si="95"/>
        <v xml:space="preserve"> </v>
      </c>
      <c r="EP56" s="5" t="str">
        <f t="shared" si="96"/>
        <v xml:space="preserve"> </v>
      </c>
      <c r="EQ56" s="5" t="str">
        <f t="shared" si="97"/>
        <v xml:space="preserve"> </v>
      </c>
      <c r="ER56" s="5" t="str">
        <f t="shared" si="98"/>
        <v xml:space="preserve"> </v>
      </c>
      <c r="ES56" s="5" t="str">
        <f t="shared" si="99"/>
        <v xml:space="preserve"> </v>
      </c>
    </row>
    <row r="57" spans="1:149">
      <c r="A57" t="s">
        <v>124</v>
      </c>
      <c r="B57" s="17">
        <f t="shared" si="324"/>
        <v>957886.3726658721</v>
      </c>
      <c r="C57" s="17">
        <v>2411</v>
      </c>
      <c r="D57" s="19">
        <v>2517</v>
      </c>
      <c r="E57" s="19">
        <v>27</v>
      </c>
      <c r="F57" s="19">
        <f t="shared" si="325"/>
        <v>1398.3799999999999</v>
      </c>
      <c r="G57" s="19">
        <v>58</v>
      </c>
      <c r="H57" s="19">
        <f t="shared" si="297"/>
        <v>8929.6296296296296</v>
      </c>
      <c r="I57" s="19">
        <v>987</v>
      </c>
      <c r="J57" s="39">
        <f t="shared" si="3"/>
        <v>11.053090004147656</v>
      </c>
      <c r="K57" s="17"/>
      <c r="L57" s="17"/>
      <c r="M57" s="17" t="str">
        <f t="shared" si="4"/>
        <v xml:space="preserve"> </v>
      </c>
      <c r="N57" s="17" t="str">
        <f t="shared" si="5"/>
        <v xml:space="preserve"> </v>
      </c>
      <c r="O57" s="17">
        <v>59</v>
      </c>
      <c r="P57" s="17">
        <v>93</v>
      </c>
      <c r="Q57" s="17">
        <f t="shared" si="298"/>
        <v>152</v>
      </c>
      <c r="R57" s="17">
        <f t="shared" si="299"/>
        <v>-34</v>
      </c>
      <c r="S57" s="17">
        <v>278</v>
      </c>
      <c r="T57" s="17">
        <v>122</v>
      </c>
      <c r="U57" s="17">
        <f t="shared" si="300"/>
        <v>400</v>
      </c>
      <c r="V57" s="17">
        <f t="shared" si="301"/>
        <v>156</v>
      </c>
      <c r="W57" s="17"/>
      <c r="X57" s="17"/>
      <c r="Y57" s="17" t="str">
        <f t="shared" si="302"/>
        <v xml:space="preserve"> </v>
      </c>
      <c r="Z57" s="17" t="str">
        <f t="shared" si="303"/>
        <v xml:space="preserve"> </v>
      </c>
      <c r="AA57" s="17">
        <v>17</v>
      </c>
      <c r="AB57" s="17">
        <v>45</v>
      </c>
      <c r="AC57" s="17">
        <f t="shared" si="304"/>
        <v>62</v>
      </c>
      <c r="AD57" s="17">
        <f t="shared" si="305"/>
        <v>-28</v>
      </c>
      <c r="AE57" s="17">
        <v>167</v>
      </c>
      <c r="AF57" s="17">
        <v>26</v>
      </c>
      <c r="AG57" s="17">
        <f t="shared" si="306"/>
        <v>193</v>
      </c>
      <c r="AH57" s="17">
        <f t="shared" si="307"/>
        <v>141</v>
      </c>
      <c r="AI57" s="17"/>
      <c r="AJ57" s="17"/>
      <c r="AK57" s="17" t="str">
        <f t="shared" si="308"/>
        <v xml:space="preserve"> </v>
      </c>
      <c r="AL57" s="17" t="str">
        <f t="shared" si="309"/>
        <v xml:space="preserve"> </v>
      </c>
      <c r="AM57" s="17">
        <v>52</v>
      </c>
      <c r="AN57" s="17">
        <v>22</v>
      </c>
      <c r="AO57" s="17">
        <f t="shared" si="310"/>
        <v>74</v>
      </c>
      <c r="AP57" s="17">
        <f t="shared" si="311"/>
        <v>30</v>
      </c>
      <c r="AQ57" s="17"/>
      <c r="AR57" s="17"/>
      <c r="AS57" s="17" t="str">
        <f t="shared" si="312"/>
        <v xml:space="preserve"> </v>
      </c>
      <c r="AT57" s="17" t="str">
        <f t="shared" si="313"/>
        <v xml:space="preserve"> </v>
      </c>
      <c r="AU57" s="17"/>
      <c r="AV57" s="17"/>
      <c r="AW57" s="17" t="str">
        <f t="shared" si="314"/>
        <v xml:space="preserve"> </v>
      </c>
      <c r="AX57" s="17" t="str">
        <f t="shared" si="315"/>
        <v xml:space="preserve"> </v>
      </c>
      <c r="AY57" s="17"/>
      <c r="AZ57" s="17"/>
      <c r="BA57" s="17" t="str">
        <f t="shared" si="316"/>
        <v xml:space="preserve"> </v>
      </c>
      <c r="BB57" s="22" t="str">
        <f t="shared" si="317"/>
        <v xml:space="preserve"> </v>
      </c>
      <c r="BC57" s="17">
        <v>164</v>
      </c>
      <c r="BD57" s="17">
        <v>53</v>
      </c>
      <c r="BE57" s="17">
        <v>116</v>
      </c>
      <c r="BF57" s="17">
        <v>31</v>
      </c>
      <c r="BG57" s="17">
        <v>23</v>
      </c>
      <c r="BH57" s="17">
        <v>30</v>
      </c>
      <c r="BI57" s="17">
        <v>32</v>
      </c>
      <c r="BJ57" s="17">
        <v>25</v>
      </c>
      <c r="BK57" s="17">
        <v>22</v>
      </c>
      <c r="BL57" s="17">
        <v>21</v>
      </c>
      <c r="BM57" s="17"/>
      <c r="BN57" s="17"/>
      <c r="BO57" s="17"/>
      <c r="BP57" s="17"/>
      <c r="BQ57" s="17"/>
      <c r="BR57" s="17"/>
      <c r="BS57" s="17"/>
      <c r="BT57" s="17"/>
      <c r="BU57" s="22">
        <f t="shared" si="326"/>
        <v>470</v>
      </c>
      <c r="BV57" s="25">
        <v>0.63698600000000005</v>
      </c>
      <c r="BW57" s="15">
        <f t="shared" si="318"/>
        <v>1549.484604057232</v>
      </c>
      <c r="BX57" s="15" t="str">
        <f t="shared" si="327"/>
        <v xml:space="preserve"> </v>
      </c>
      <c r="BY57" s="15" t="str">
        <f t="shared" si="328"/>
        <v xml:space="preserve"> </v>
      </c>
      <c r="BZ57" s="15" t="str">
        <f t="shared" si="329"/>
        <v xml:space="preserve"> </v>
      </c>
      <c r="CA57" s="15" t="str">
        <f t="shared" si="330"/>
        <v xml:space="preserve"> </v>
      </c>
      <c r="CB57" s="15" t="str">
        <f t="shared" si="331"/>
        <v xml:space="preserve"> </v>
      </c>
      <c r="CC57" s="15">
        <f t="shared" si="332"/>
        <v>92.623699735943958</v>
      </c>
      <c r="CD57" s="15">
        <f t="shared" si="333"/>
        <v>146.0000690753015</v>
      </c>
      <c r="CE57" s="15">
        <f t="shared" si="334"/>
        <v>238.62376881124544</v>
      </c>
      <c r="CF57" s="15">
        <f t="shared" si="335"/>
        <v>-53.376369339357538</v>
      </c>
      <c r="CG57" s="15">
        <f t="shared" si="336"/>
        <v>0.63440860215053763</v>
      </c>
      <c r="CH57" s="15">
        <f t="shared" si="337"/>
        <v>436.430314010041</v>
      </c>
      <c r="CI57" s="15">
        <f t="shared" si="338"/>
        <v>191.52697233534172</v>
      </c>
      <c r="CJ57" s="15">
        <f t="shared" si="339"/>
        <v>627.95728634538273</v>
      </c>
      <c r="CK57" s="15">
        <f t="shared" si="340"/>
        <v>244.90334167469928</v>
      </c>
      <c r="CL57" s="15">
        <f t="shared" si="341"/>
        <v>2.278688524590164</v>
      </c>
      <c r="CM57" s="15" t="str">
        <f t="shared" si="342"/>
        <v xml:space="preserve"> </v>
      </c>
      <c r="CN57" s="15" t="str">
        <f t="shared" si="343"/>
        <v xml:space="preserve"> </v>
      </c>
      <c r="CO57" s="15" t="str">
        <f t="shared" si="344"/>
        <v xml:space="preserve"> </v>
      </c>
      <c r="CP57" s="15" t="str">
        <f t="shared" si="345"/>
        <v xml:space="preserve"> </v>
      </c>
      <c r="CQ57" s="15" t="str">
        <f t="shared" si="346"/>
        <v xml:space="preserve"> </v>
      </c>
      <c r="CR57" s="15">
        <f t="shared" si="347"/>
        <v>26.688184669678765</v>
      </c>
      <c r="CS57" s="15">
        <f t="shared" si="348"/>
        <v>70.64519471385556</v>
      </c>
      <c r="CT57" s="15">
        <f t="shared" si="349"/>
        <v>97.333379383534322</v>
      </c>
      <c r="CU57" s="15">
        <f t="shared" si="350"/>
        <v>-43.957010044176798</v>
      </c>
      <c r="CV57" s="15">
        <f t="shared" si="351"/>
        <v>0.37777777777777777</v>
      </c>
      <c r="CW57" s="15">
        <f t="shared" si="352"/>
        <v>262.1721670491973</v>
      </c>
      <c r="CX57" s="15">
        <f t="shared" si="353"/>
        <v>40.81722361244988</v>
      </c>
      <c r="CY57" s="15">
        <f t="shared" si="354"/>
        <v>302.98939066164718</v>
      </c>
      <c r="CZ57" s="15">
        <f t="shared" si="355"/>
        <v>221.35494343674742</v>
      </c>
      <c r="DA57" s="15">
        <f t="shared" si="356"/>
        <v>6.4230769230769234</v>
      </c>
      <c r="DB57" s="15" t="str">
        <f t="shared" si="357"/>
        <v xml:space="preserve"> </v>
      </c>
      <c r="DC57" s="15" t="str">
        <f t="shared" si="358"/>
        <v xml:space="preserve"> </v>
      </c>
      <c r="DD57" s="15" t="str">
        <f t="shared" si="359"/>
        <v xml:space="preserve"> </v>
      </c>
      <c r="DE57" s="15" t="str">
        <f t="shared" si="360"/>
        <v xml:space="preserve"> </v>
      </c>
      <c r="DF57" s="15" t="str">
        <f t="shared" si="361"/>
        <v xml:space="preserve"> </v>
      </c>
      <c r="DG57" s="15">
        <f t="shared" si="362"/>
        <v>81.634447224899759</v>
      </c>
      <c r="DH57" s="15">
        <f t="shared" si="363"/>
        <v>34.53765074899605</v>
      </c>
      <c r="DI57" s="15">
        <f t="shared" si="364"/>
        <v>116.1720979738958</v>
      </c>
      <c r="DJ57" s="15">
        <f t="shared" si="365"/>
        <v>47.096796475903709</v>
      </c>
      <c r="DK57" s="15">
        <f t="shared" si="366"/>
        <v>2.3636363636363638</v>
      </c>
      <c r="DL57" s="15" t="str">
        <f t="shared" si="367"/>
        <v xml:space="preserve"> </v>
      </c>
      <c r="DM57" s="15" t="str">
        <f t="shared" si="368"/>
        <v xml:space="preserve"> </v>
      </c>
      <c r="DN57" s="15" t="str">
        <f t="shared" si="369"/>
        <v xml:space="preserve"> </v>
      </c>
      <c r="DO57" s="15" t="str">
        <f t="shared" si="370"/>
        <v xml:space="preserve"> </v>
      </c>
      <c r="DP57" s="15" t="str">
        <f t="shared" si="371"/>
        <v xml:space="preserve"> </v>
      </c>
      <c r="DQ57" s="15" t="str">
        <f t="shared" si="372"/>
        <v xml:space="preserve"> </v>
      </c>
      <c r="DR57" s="15" t="str">
        <f t="shared" si="373"/>
        <v xml:space="preserve"> </v>
      </c>
      <c r="DS57" s="15" t="str">
        <f t="shared" si="374"/>
        <v xml:space="preserve"> </v>
      </c>
      <c r="DT57" s="15" t="str">
        <f t="shared" si="375"/>
        <v xml:space="preserve"> </v>
      </c>
      <c r="DU57" s="15" t="str">
        <f t="shared" si="376"/>
        <v xml:space="preserve"> </v>
      </c>
      <c r="DV57" s="15" t="str">
        <f t="shared" si="377"/>
        <v xml:space="preserve"> </v>
      </c>
      <c r="DW57" s="15" t="str">
        <f t="shared" si="378"/>
        <v xml:space="preserve"> </v>
      </c>
      <c r="DX57" s="15" t="str">
        <f t="shared" si="379"/>
        <v xml:space="preserve"> </v>
      </c>
      <c r="DY57" s="15" t="str">
        <f t="shared" si="380"/>
        <v xml:space="preserve"> </v>
      </c>
      <c r="DZ57" s="15" t="str">
        <f t="shared" si="381"/>
        <v xml:space="preserve"> </v>
      </c>
      <c r="EA57" s="27">
        <f>BW57-CE57-CJ57-CT57-CY57-DI57</f>
        <v>166.40868088152644</v>
      </c>
      <c r="EB57" s="5">
        <f t="shared" si="82"/>
        <v>8.152373021570682</v>
      </c>
      <c r="EC57" s="5">
        <f t="shared" si="83"/>
        <v>11.950723334441218</v>
      </c>
      <c r="ED57" s="5">
        <f t="shared" si="84"/>
        <v>28.250967960966904</v>
      </c>
      <c r="EE57" s="5">
        <f t="shared" si="85"/>
        <v>11.360346527215359</v>
      </c>
      <c r="EF57" s="5">
        <f t="shared" si="86"/>
        <v>11.879392146998697</v>
      </c>
      <c r="EG57" s="5">
        <f t="shared" si="87"/>
        <v>17.128860416916464</v>
      </c>
      <c r="EH57" s="5">
        <f t="shared" si="88"/>
        <v>24.021661533287642</v>
      </c>
      <c r="EI57" s="5">
        <f t="shared" si="89"/>
        <v>34.380801760297054</v>
      </c>
      <c r="EJ57" s="5">
        <f t="shared" si="90"/>
        <v>25.805452692153853</v>
      </c>
      <c r="EK57" s="5">
        <f t="shared" si="91"/>
        <v>25.512435489984547</v>
      </c>
      <c r="EL57" s="5" t="str">
        <f t="shared" si="92"/>
        <v xml:space="preserve"> </v>
      </c>
      <c r="EM57" s="5" t="str">
        <f t="shared" si="93"/>
        <v xml:space="preserve"> </v>
      </c>
      <c r="EN57" s="5" t="str">
        <f t="shared" si="94"/>
        <v xml:space="preserve"> </v>
      </c>
      <c r="EO57" s="5" t="str">
        <f t="shared" si="95"/>
        <v xml:space="preserve"> </v>
      </c>
      <c r="EP57" s="5" t="str">
        <f t="shared" si="96"/>
        <v xml:space="preserve"> </v>
      </c>
      <c r="EQ57" s="5" t="str">
        <f t="shared" si="97"/>
        <v xml:space="preserve"> </v>
      </c>
      <c r="ER57" s="5" t="str">
        <f t="shared" si="98"/>
        <v xml:space="preserve"> </v>
      </c>
      <c r="ES57" s="5" t="str">
        <f t="shared" si="99"/>
        <v xml:space="preserve"> </v>
      </c>
    </row>
    <row r="58" spans="1:149">
      <c r="A58" t="s">
        <v>260</v>
      </c>
      <c r="B58" s="17">
        <f t="shared" si="324"/>
        <v>1407191.4480077745</v>
      </c>
      <c r="C58" s="17">
        <v>1448</v>
      </c>
      <c r="D58" s="19">
        <v>1029</v>
      </c>
      <c r="E58" s="19">
        <v>29</v>
      </c>
      <c r="F58" s="19">
        <f t="shared" si="325"/>
        <v>492.32000000000005</v>
      </c>
      <c r="G58" s="19">
        <v>34</v>
      </c>
      <c r="H58" s="19">
        <f t="shared" si="297"/>
        <v>4993.1034482758623</v>
      </c>
      <c r="I58" s="19">
        <v>538</v>
      </c>
      <c r="J58" s="39">
        <f t="shared" si="3"/>
        <v>10.774861878453038</v>
      </c>
      <c r="K58" s="17">
        <v>23</v>
      </c>
      <c r="L58" s="17">
        <v>70</v>
      </c>
      <c r="M58" s="17">
        <f t="shared" si="4"/>
        <v>93</v>
      </c>
      <c r="N58" s="17">
        <f t="shared" si="5"/>
        <v>-47</v>
      </c>
      <c r="O58" s="17">
        <v>72</v>
      </c>
      <c r="P58" s="17">
        <v>74</v>
      </c>
      <c r="Q58" s="17">
        <f t="shared" si="298"/>
        <v>146</v>
      </c>
      <c r="R58" s="17">
        <f t="shared" si="299"/>
        <v>-2</v>
      </c>
      <c r="S58" s="17">
        <v>28</v>
      </c>
      <c r="T58" s="17">
        <v>39</v>
      </c>
      <c r="U58" s="17">
        <f t="shared" si="300"/>
        <v>67</v>
      </c>
      <c r="V58" s="17">
        <f t="shared" si="301"/>
        <v>-11</v>
      </c>
      <c r="W58" s="17">
        <v>41</v>
      </c>
      <c r="X58" s="17">
        <v>41</v>
      </c>
      <c r="Y58" s="17">
        <f t="shared" si="302"/>
        <v>82</v>
      </c>
      <c r="Z58" s="17">
        <f t="shared" si="303"/>
        <v>0</v>
      </c>
      <c r="AA58" s="17">
        <v>6</v>
      </c>
      <c r="AB58" s="17">
        <v>42</v>
      </c>
      <c r="AC58" s="17">
        <f t="shared" si="304"/>
        <v>48</v>
      </c>
      <c r="AD58" s="17">
        <f t="shared" si="305"/>
        <v>-36</v>
      </c>
      <c r="AE58" s="17"/>
      <c r="AF58" s="17"/>
      <c r="AG58" s="17" t="str">
        <f t="shared" si="306"/>
        <v xml:space="preserve"> </v>
      </c>
      <c r="AH58" s="17" t="str">
        <f t="shared" si="307"/>
        <v xml:space="preserve"> </v>
      </c>
      <c r="AI58" s="17"/>
      <c r="AJ58" s="17"/>
      <c r="AK58" s="17" t="str">
        <f t="shared" si="308"/>
        <v xml:space="preserve"> </v>
      </c>
      <c r="AL58" s="17" t="str">
        <f t="shared" si="309"/>
        <v xml:space="preserve"> </v>
      </c>
      <c r="AM58" s="17"/>
      <c r="AN58" s="17"/>
      <c r="AO58" s="17" t="str">
        <f t="shared" si="310"/>
        <v xml:space="preserve"> </v>
      </c>
      <c r="AP58" s="17" t="str">
        <f t="shared" si="311"/>
        <v xml:space="preserve"> </v>
      </c>
      <c r="AQ58" s="17"/>
      <c r="AR58" s="17"/>
      <c r="AS58" s="17" t="str">
        <f t="shared" si="312"/>
        <v xml:space="preserve"> </v>
      </c>
      <c r="AT58" s="17" t="str">
        <f t="shared" si="313"/>
        <v xml:space="preserve"> </v>
      </c>
      <c r="AU58" s="17"/>
      <c r="AV58" s="17"/>
      <c r="AW58" s="17" t="str">
        <f t="shared" si="314"/>
        <v xml:space="preserve"> </v>
      </c>
      <c r="AX58" s="17" t="str">
        <f t="shared" si="315"/>
        <v xml:space="preserve"> </v>
      </c>
      <c r="AY58" s="17"/>
      <c r="AZ58" s="17"/>
      <c r="BA58" s="17" t="str">
        <f t="shared" si="316"/>
        <v xml:space="preserve"> </v>
      </c>
      <c r="BB58" s="22" t="str">
        <f t="shared" si="317"/>
        <v xml:space="preserve"> </v>
      </c>
      <c r="BC58" s="17">
        <v>81</v>
      </c>
      <c r="BD58" s="17">
        <v>29</v>
      </c>
      <c r="BE58" s="17">
        <v>52</v>
      </c>
      <c r="BF58" s="17">
        <v>17</v>
      </c>
      <c r="BG58" s="17">
        <v>13</v>
      </c>
      <c r="BH58" s="17">
        <v>17</v>
      </c>
      <c r="BI58" s="17">
        <v>19</v>
      </c>
      <c r="BJ58" s="17">
        <v>13</v>
      </c>
      <c r="BK58" s="17">
        <v>12</v>
      </c>
      <c r="BL58" s="17">
        <v>11</v>
      </c>
      <c r="BM58" s="17"/>
      <c r="BN58" s="17"/>
      <c r="BO58" s="17"/>
      <c r="BP58" s="17"/>
      <c r="BQ58" s="17"/>
      <c r="BR58" s="17"/>
      <c r="BS58" s="17"/>
      <c r="BT58" s="17"/>
      <c r="BU58" s="22">
        <f t="shared" si="326"/>
        <v>274</v>
      </c>
      <c r="BV58" s="25">
        <v>0.54947500000000005</v>
      </c>
      <c r="BW58" s="15">
        <f t="shared" si="318"/>
        <v>979.11642931889526</v>
      </c>
      <c r="BX58" s="15">
        <f t="shared" si="327"/>
        <v>41.858137312889575</v>
      </c>
      <c r="BY58" s="15">
        <f t="shared" si="328"/>
        <v>127.39433095227261</v>
      </c>
      <c r="BZ58" s="15">
        <f t="shared" si="329"/>
        <v>169.25246826516218</v>
      </c>
      <c r="CA58" s="15">
        <f t="shared" si="330"/>
        <v>-85.536193639383043</v>
      </c>
      <c r="CB58" s="15">
        <f t="shared" si="331"/>
        <v>0.32857142857142857</v>
      </c>
      <c r="CC58" s="15">
        <f t="shared" si="332"/>
        <v>131.0341689794804</v>
      </c>
      <c r="CD58" s="15">
        <f t="shared" si="333"/>
        <v>134.67400700668819</v>
      </c>
      <c r="CE58" s="15">
        <f t="shared" si="334"/>
        <v>265.70817598616861</v>
      </c>
      <c r="CF58" s="15">
        <f t="shared" si="335"/>
        <v>-3.6398380272077873</v>
      </c>
      <c r="CG58" s="15">
        <f t="shared" si="336"/>
        <v>0.97297297297297303</v>
      </c>
      <c r="CH58" s="15">
        <f t="shared" si="337"/>
        <v>50.957732380909043</v>
      </c>
      <c r="CI58" s="15">
        <f t="shared" si="338"/>
        <v>70.97684153055188</v>
      </c>
      <c r="CJ58" s="15">
        <f t="shared" si="339"/>
        <v>121.93457391146092</v>
      </c>
      <c r="CK58" s="15">
        <f t="shared" si="340"/>
        <v>-20.019109149642837</v>
      </c>
      <c r="CL58" s="15">
        <f t="shared" si="341"/>
        <v>0.71794871794871795</v>
      </c>
      <c r="CM58" s="15">
        <f t="shared" si="342"/>
        <v>74.616679557759667</v>
      </c>
      <c r="CN58" s="15">
        <f t="shared" si="343"/>
        <v>74.616679557759667</v>
      </c>
      <c r="CO58" s="15">
        <f t="shared" si="344"/>
        <v>149.23335911551933</v>
      </c>
      <c r="CP58" s="15">
        <f t="shared" si="345"/>
        <v>0</v>
      </c>
      <c r="CQ58" s="15">
        <f t="shared" si="346"/>
        <v>1</v>
      </c>
      <c r="CR58" s="15">
        <f t="shared" si="347"/>
        <v>10.919514081623367</v>
      </c>
      <c r="CS58" s="15">
        <f t="shared" si="348"/>
        <v>76.436598571363561</v>
      </c>
      <c r="CT58" s="15">
        <f t="shared" si="349"/>
        <v>87.356112652986923</v>
      </c>
      <c r="CU58" s="15">
        <f t="shared" si="350"/>
        <v>-65.517084489740199</v>
      </c>
      <c r="CV58" s="15">
        <f t="shared" si="351"/>
        <v>0.14285714285714288</v>
      </c>
      <c r="CW58" s="15" t="str">
        <f t="shared" si="352"/>
        <v xml:space="preserve"> </v>
      </c>
      <c r="CX58" s="15" t="str">
        <f t="shared" si="353"/>
        <v xml:space="preserve"> </v>
      </c>
      <c r="CY58" s="15" t="str">
        <f t="shared" si="354"/>
        <v xml:space="preserve"> </v>
      </c>
      <c r="CZ58" s="15" t="str">
        <f t="shared" si="355"/>
        <v xml:space="preserve"> </v>
      </c>
      <c r="DA58" s="15" t="str">
        <f t="shared" si="356"/>
        <v xml:space="preserve"> </v>
      </c>
      <c r="DB58" s="15" t="str">
        <f t="shared" si="357"/>
        <v xml:space="preserve"> </v>
      </c>
      <c r="DC58" s="15" t="str">
        <f t="shared" si="358"/>
        <v xml:space="preserve"> </v>
      </c>
      <c r="DD58" s="15" t="str">
        <f t="shared" si="359"/>
        <v xml:space="preserve"> </v>
      </c>
      <c r="DE58" s="15" t="str">
        <f t="shared" si="360"/>
        <v xml:space="preserve"> </v>
      </c>
      <c r="DF58" s="15" t="str">
        <f t="shared" si="361"/>
        <v xml:space="preserve"> </v>
      </c>
      <c r="DG58" s="15" t="str">
        <f t="shared" si="362"/>
        <v xml:space="preserve"> </v>
      </c>
      <c r="DH58" s="15" t="str">
        <f t="shared" si="363"/>
        <v xml:space="preserve"> </v>
      </c>
      <c r="DI58" s="15" t="str">
        <f t="shared" si="364"/>
        <v xml:space="preserve"> </v>
      </c>
      <c r="DJ58" s="15" t="str">
        <f t="shared" si="365"/>
        <v xml:space="preserve"> </v>
      </c>
      <c r="DK58" s="15" t="str">
        <f t="shared" si="366"/>
        <v xml:space="preserve"> </v>
      </c>
      <c r="DL58" s="15" t="str">
        <f t="shared" si="367"/>
        <v xml:space="preserve"> </v>
      </c>
      <c r="DM58" s="15" t="str">
        <f t="shared" si="368"/>
        <v xml:space="preserve"> </v>
      </c>
      <c r="DN58" s="15" t="str">
        <f t="shared" si="369"/>
        <v xml:space="preserve"> </v>
      </c>
      <c r="DO58" s="15" t="str">
        <f t="shared" si="370"/>
        <v xml:space="preserve"> </v>
      </c>
      <c r="DP58" s="15" t="str">
        <f t="shared" si="371"/>
        <v xml:space="preserve"> </v>
      </c>
      <c r="DQ58" s="15" t="str">
        <f t="shared" si="372"/>
        <v xml:space="preserve"> </v>
      </c>
      <c r="DR58" s="15" t="str">
        <f t="shared" si="373"/>
        <v xml:space="preserve"> </v>
      </c>
      <c r="DS58" s="15" t="str">
        <f t="shared" si="374"/>
        <v xml:space="preserve"> </v>
      </c>
      <c r="DT58" s="15" t="str">
        <f t="shared" si="375"/>
        <v xml:space="preserve"> </v>
      </c>
      <c r="DU58" s="15" t="str">
        <f t="shared" si="376"/>
        <v xml:space="preserve"> </v>
      </c>
      <c r="DV58" s="15" t="str">
        <f t="shared" si="377"/>
        <v xml:space="preserve"> </v>
      </c>
      <c r="DW58" s="15" t="str">
        <f t="shared" si="378"/>
        <v xml:space="preserve"> </v>
      </c>
      <c r="DX58" s="15" t="str">
        <f t="shared" si="379"/>
        <v xml:space="preserve"> </v>
      </c>
      <c r="DY58" s="15" t="str">
        <f t="shared" si="380"/>
        <v xml:space="preserve"> </v>
      </c>
      <c r="DZ58" s="15" t="str">
        <f t="shared" si="381"/>
        <v xml:space="preserve"> </v>
      </c>
      <c r="EA58" s="27">
        <f>BW58-BZ58-CE58-CJ58-CO58-CT58</f>
        <v>185.63173938759732</v>
      </c>
      <c r="EB58" s="5">
        <f t="shared" si="82"/>
        <v>4.0264769191903982</v>
      </c>
      <c r="EC58" s="5">
        <f t="shared" si="83"/>
        <v>6.5390750320527413</v>
      </c>
      <c r="ED58" s="5">
        <f t="shared" si="84"/>
        <v>12.664227016985162</v>
      </c>
      <c r="EE58" s="5">
        <f t="shared" si="85"/>
        <v>6.229867450408423</v>
      </c>
      <c r="EF58" s="5">
        <f t="shared" si="86"/>
        <v>6.7144390396079592</v>
      </c>
      <c r="EG58" s="5">
        <f t="shared" si="87"/>
        <v>9.7063542362526611</v>
      </c>
      <c r="EH58" s="5">
        <f t="shared" si="88"/>
        <v>14.262861535389538</v>
      </c>
      <c r="EI58" s="5">
        <f t="shared" si="89"/>
        <v>17.878016915354468</v>
      </c>
      <c r="EJ58" s="5">
        <f t="shared" si="90"/>
        <v>14.075701468447557</v>
      </c>
      <c r="EK58" s="5">
        <f t="shared" si="91"/>
        <v>13.363656685230001</v>
      </c>
      <c r="EL58" s="5" t="str">
        <f t="shared" si="92"/>
        <v xml:space="preserve"> </v>
      </c>
      <c r="EM58" s="5" t="str">
        <f t="shared" si="93"/>
        <v xml:space="preserve"> </v>
      </c>
      <c r="EN58" s="5" t="str">
        <f t="shared" si="94"/>
        <v xml:space="preserve"> </v>
      </c>
      <c r="EO58" s="5" t="str">
        <f t="shared" si="95"/>
        <v xml:space="preserve"> </v>
      </c>
      <c r="EP58" s="5" t="str">
        <f t="shared" si="96"/>
        <v xml:space="preserve"> </v>
      </c>
      <c r="EQ58" s="5" t="str">
        <f t="shared" si="97"/>
        <v xml:space="preserve"> </v>
      </c>
      <c r="ER58" s="5" t="str">
        <f t="shared" si="98"/>
        <v xml:space="preserve"> </v>
      </c>
      <c r="ES58" s="5" t="str">
        <f t="shared" si="99"/>
        <v xml:space="preserve"> </v>
      </c>
    </row>
    <row r="59" spans="1:149">
      <c r="A59" t="s">
        <v>261</v>
      </c>
      <c r="B59" s="17">
        <f t="shared" si="324"/>
        <v>1512379.35375577</v>
      </c>
      <c r="C59" s="17">
        <v>3604</v>
      </c>
      <c r="D59" s="19">
        <v>2383</v>
      </c>
      <c r="E59" s="19">
        <v>21</v>
      </c>
      <c r="F59" s="19">
        <f t="shared" si="325"/>
        <v>2234.48</v>
      </c>
      <c r="G59" s="19">
        <v>62</v>
      </c>
      <c r="H59" s="19">
        <f t="shared" si="297"/>
        <v>17161.904761904763</v>
      </c>
      <c r="I59" s="19">
        <v>1105</v>
      </c>
      <c r="J59" s="39">
        <f t="shared" si="3"/>
        <v>6.4386792452830193</v>
      </c>
      <c r="K59" s="17"/>
      <c r="L59" s="17"/>
      <c r="M59" s="17" t="str">
        <f t="shared" si="4"/>
        <v xml:space="preserve"> </v>
      </c>
      <c r="N59" s="17" t="str">
        <f t="shared" si="5"/>
        <v xml:space="preserve"> </v>
      </c>
      <c r="O59" s="17">
        <v>100</v>
      </c>
      <c r="P59" s="17">
        <v>182</v>
      </c>
      <c r="Q59" s="17">
        <f t="shared" si="298"/>
        <v>282</v>
      </c>
      <c r="R59" s="17">
        <f t="shared" si="299"/>
        <v>-82</v>
      </c>
      <c r="S59" s="17">
        <v>224</v>
      </c>
      <c r="T59" s="17">
        <v>131</v>
      </c>
      <c r="U59" s="17">
        <f t="shared" si="300"/>
        <v>355</v>
      </c>
      <c r="V59" s="17">
        <f t="shared" si="301"/>
        <v>93</v>
      </c>
      <c r="W59" s="17"/>
      <c r="X59" s="17"/>
      <c r="Y59" s="17" t="str">
        <f t="shared" si="302"/>
        <v xml:space="preserve"> </v>
      </c>
      <c r="Z59" s="17" t="str">
        <f t="shared" si="303"/>
        <v xml:space="preserve"> </v>
      </c>
      <c r="AA59" s="17">
        <v>15</v>
      </c>
      <c r="AB59" s="17">
        <v>76</v>
      </c>
      <c r="AC59" s="17">
        <f t="shared" si="304"/>
        <v>91</v>
      </c>
      <c r="AD59" s="17">
        <f t="shared" si="305"/>
        <v>-61</v>
      </c>
      <c r="AE59" s="17">
        <v>47</v>
      </c>
      <c r="AF59" s="17">
        <v>21</v>
      </c>
      <c r="AG59" s="17">
        <f t="shared" si="306"/>
        <v>68</v>
      </c>
      <c r="AH59" s="17">
        <f t="shared" si="307"/>
        <v>26</v>
      </c>
      <c r="AI59" s="17"/>
      <c r="AJ59" s="17"/>
      <c r="AK59" s="17" t="str">
        <f t="shared" si="308"/>
        <v xml:space="preserve"> </v>
      </c>
      <c r="AL59" s="17" t="str">
        <f t="shared" si="309"/>
        <v xml:space="preserve"> </v>
      </c>
      <c r="AM59" s="17"/>
      <c r="AN59" s="17"/>
      <c r="AO59" s="17" t="str">
        <f t="shared" si="310"/>
        <v xml:space="preserve"> </v>
      </c>
      <c r="AP59" s="17" t="str">
        <f t="shared" si="311"/>
        <v xml:space="preserve"> </v>
      </c>
      <c r="AQ59" s="17"/>
      <c r="AR59" s="17"/>
      <c r="AS59" s="17" t="str">
        <f t="shared" si="312"/>
        <v xml:space="preserve"> </v>
      </c>
      <c r="AT59" s="17" t="str">
        <f t="shared" si="313"/>
        <v xml:space="preserve"> </v>
      </c>
      <c r="AU59" s="17">
        <v>66</v>
      </c>
      <c r="AV59" s="17">
        <v>7</v>
      </c>
      <c r="AW59" s="17">
        <f t="shared" si="314"/>
        <v>73</v>
      </c>
      <c r="AX59" s="17">
        <f t="shared" si="315"/>
        <v>59</v>
      </c>
      <c r="AY59" s="17"/>
      <c r="AZ59" s="17"/>
      <c r="BA59" s="17" t="str">
        <f t="shared" si="316"/>
        <v xml:space="preserve"> </v>
      </c>
      <c r="BB59" s="22" t="str">
        <f t="shared" si="317"/>
        <v xml:space="preserve"> </v>
      </c>
      <c r="BC59" s="17">
        <v>166</v>
      </c>
      <c r="BD59" s="17">
        <v>61</v>
      </c>
      <c r="BE59" s="17">
        <v>129</v>
      </c>
      <c r="BF59" s="17">
        <v>34</v>
      </c>
      <c r="BG59" s="17"/>
      <c r="BH59" s="17">
        <v>41</v>
      </c>
      <c r="BI59" s="17">
        <v>44</v>
      </c>
      <c r="BJ59" s="17">
        <v>30</v>
      </c>
      <c r="BK59" s="17">
        <v>40</v>
      </c>
      <c r="BL59" s="17">
        <v>27</v>
      </c>
      <c r="BM59" s="17">
        <v>26</v>
      </c>
      <c r="BN59" s="17"/>
      <c r="BO59" s="17"/>
      <c r="BP59" s="17"/>
      <c r="BQ59" s="17"/>
      <c r="BR59" s="17"/>
      <c r="BS59" s="17"/>
      <c r="BT59" s="17"/>
      <c r="BU59" s="22">
        <f t="shared" si="326"/>
        <v>507</v>
      </c>
      <c r="BV59" s="25">
        <v>1.2123809999999999</v>
      </c>
      <c r="BW59" s="15">
        <f t="shared" si="318"/>
        <v>911.42965783858381</v>
      </c>
      <c r="BX59" s="15" t="str">
        <f t="shared" si="327"/>
        <v xml:space="preserve"> </v>
      </c>
      <c r="BY59" s="15" t="str">
        <f t="shared" si="328"/>
        <v xml:space="preserve"> </v>
      </c>
      <c r="BZ59" s="15" t="str">
        <f t="shared" si="329"/>
        <v xml:space="preserve"> </v>
      </c>
      <c r="CA59" s="15" t="str">
        <f t="shared" si="330"/>
        <v xml:space="preserve"> </v>
      </c>
      <c r="CB59" s="15" t="str">
        <f t="shared" si="331"/>
        <v xml:space="preserve"> </v>
      </c>
      <c r="CC59" s="15">
        <f t="shared" si="332"/>
        <v>82.482321976342419</v>
      </c>
      <c r="CD59" s="15">
        <f t="shared" si="333"/>
        <v>150.11782599694322</v>
      </c>
      <c r="CE59" s="15">
        <f t="shared" si="334"/>
        <v>232.60014797328563</v>
      </c>
      <c r="CF59" s="15">
        <f t="shared" si="335"/>
        <v>-67.635504020600806</v>
      </c>
      <c r="CG59" s="15">
        <f t="shared" si="336"/>
        <v>0.54945054945054939</v>
      </c>
      <c r="CH59" s="15">
        <f t="shared" si="337"/>
        <v>184.76040122700704</v>
      </c>
      <c r="CI59" s="15">
        <f t="shared" si="338"/>
        <v>108.05184178900858</v>
      </c>
      <c r="CJ59" s="15">
        <f t="shared" si="339"/>
        <v>292.8122430160156</v>
      </c>
      <c r="CK59" s="15">
        <f t="shared" si="340"/>
        <v>76.70855943799846</v>
      </c>
      <c r="CL59" s="15">
        <f t="shared" si="341"/>
        <v>1.7099236641221374</v>
      </c>
      <c r="CM59" s="15" t="str">
        <f t="shared" si="342"/>
        <v xml:space="preserve"> </v>
      </c>
      <c r="CN59" s="15" t="str">
        <f t="shared" si="343"/>
        <v xml:space="preserve"> </v>
      </c>
      <c r="CO59" s="15" t="str">
        <f t="shared" si="344"/>
        <v xml:space="preserve"> </v>
      </c>
      <c r="CP59" s="15" t="str">
        <f t="shared" si="345"/>
        <v xml:space="preserve"> </v>
      </c>
      <c r="CQ59" s="15" t="str">
        <f t="shared" si="346"/>
        <v xml:space="preserve"> </v>
      </c>
      <c r="CR59" s="15">
        <f t="shared" si="347"/>
        <v>12.372348296451364</v>
      </c>
      <c r="CS59" s="15">
        <f t="shared" si="348"/>
        <v>62.686564702020242</v>
      </c>
      <c r="CT59" s="15">
        <f t="shared" si="349"/>
        <v>75.058912998471612</v>
      </c>
      <c r="CU59" s="15">
        <f t="shared" si="350"/>
        <v>-50.314216405568878</v>
      </c>
      <c r="CV59" s="15">
        <f t="shared" si="351"/>
        <v>0.19736842105263158</v>
      </c>
      <c r="CW59" s="15">
        <f t="shared" si="352"/>
        <v>38.766691328880938</v>
      </c>
      <c r="CX59" s="15">
        <f t="shared" si="353"/>
        <v>17.32128761503191</v>
      </c>
      <c r="CY59" s="15">
        <f t="shared" si="354"/>
        <v>56.087978943912844</v>
      </c>
      <c r="CZ59" s="15">
        <f t="shared" si="355"/>
        <v>21.445403713849029</v>
      </c>
      <c r="DA59" s="15">
        <f t="shared" si="356"/>
        <v>2.2380952380952381</v>
      </c>
      <c r="DB59" s="15" t="str">
        <f t="shared" si="357"/>
        <v xml:space="preserve"> </v>
      </c>
      <c r="DC59" s="15" t="str">
        <f t="shared" si="358"/>
        <v xml:space="preserve"> </v>
      </c>
      <c r="DD59" s="15" t="str">
        <f t="shared" si="359"/>
        <v xml:space="preserve"> </v>
      </c>
      <c r="DE59" s="15" t="str">
        <f t="shared" si="360"/>
        <v xml:space="preserve"> </v>
      </c>
      <c r="DF59" s="15" t="str">
        <f t="shared" si="361"/>
        <v xml:space="preserve"> </v>
      </c>
      <c r="DG59" s="15" t="str">
        <f t="shared" si="362"/>
        <v xml:space="preserve"> </v>
      </c>
      <c r="DH59" s="15" t="str">
        <f t="shared" si="363"/>
        <v xml:space="preserve"> </v>
      </c>
      <c r="DI59" s="15" t="str">
        <f t="shared" si="364"/>
        <v xml:space="preserve"> </v>
      </c>
      <c r="DJ59" s="15" t="str">
        <f t="shared" si="365"/>
        <v xml:space="preserve"> </v>
      </c>
      <c r="DK59" s="15" t="str">
        <f t="shared" si="366"/>
        <v xml:space="preserve"> </v>
      </c>
      <c r="DL59" s="15" t="str">
        <f t="shared" si="367"/>
        <v xml:space="preserve"> </v>
      </c>
      <c r="DM59" s="15" t="str">
        <f t="shared" si="368"/>
        <v xml:space="preserve"> </v>
      </c>
      <c r="DN59" s="15" t="str">
        <f t="shared" si="369"/>
        <v xml:space="preserve"> </v>
      </c>
      <c r="DO59" s="15" t="str">
        <f t="shared" si="370"/>
        <v xml:space="preserve"> </v>
      </c>
      <c r="DP59" s="15" t="str">
        <f t="shared" si="371"/>
        <v xml:space="preserve"> </v>
      </c>
      <c r="DQ59" s="15">
        <f t="shared" si="372"/>
        <v>54.438332504386004</v>
      </c>
      <c r="DR59" s="15">
        <f t="shared" si="373"/>
        <v>5.7737625383439699</v>
      </c>
      <c r="DS59" s="15">
        <f t="shared" si="374"/>
        <v>60.21209504272997</v>
      </c>
      <c r="DT59" s="15">
        <f t="shared" si="375"/>
        <v>48.664569966042038</v>
      </c>
      <c r="DU59" s="15">
        <f t="shared" si="376"/>
        <v>9.4285714285714288</v>
      </c>
      <c r="DV59" s="15" t="str">
        <f t="shared" si="377"/>
        <v xml:space="preserve"> </v>
      </c>
      <c r="DW59" s="15" t="str">
        <f t="shared" si="378"/>
        <v xml:space="preserve"> </v>
      </c>
      <c r="DX59" s="15" t="str">
        <f t="shared" si="379"/>
        <v xml:space="preserve"> </v>
      </c>
      <c r="DY59" s="15" t="str">
        <f t="shared" si="380"/>
        <v xml:space="preserve"> </v>
      </c>
      <c r="DZ59" s="15" t="str">
        <f t="shared" si="381"/>
        <v xml:space="preserve"> </v>
      </c>
      <c r="EA59" s="27">
        <f>BW59-CE59-CJ59-CT59-CY59-DS59</f>
        <v>194.65827986416815</v>
      </c>
      <c r="EB59" s="5">
        <f t="shared" si="82"/>
        <v>8.2517922047605694</v>
      </c>
      <c r="EC59" s="5">
        <f t="shared" si="83"/>
        <v>13.754606101904042</v>
      </c>
      <c r="ED59" s="5">
        <f t="shared" si="84"/>
        <v>31.417024715213191</v>
      </c>
      <c r="EE59" s="5">
        <f t="shared" si="85"/>
        <v>12.459734900816846</v>
      </c>
      <c r="EF59" s="5" t="str">
        <f t="shared" si="86"/>
        <v xml:space="preserve"> </v>
      </c>
      <c r="EG59" s="5">
        <f t="shared" si="87"/>
        <v>23.409442569785831</v>
      </c>
      <c r="EH59" s="5">
        <f t="shared" si="88"/>
        <v>33.029784608270511</v>
      </c>
      <c r="EI59" s="5">
        <f t="shared" si="89"/>
        <v>41.256962112356462</v>
      </c>
      <c r="EJ59" s="5">
        <f t="shared" si="90"/>
        <v>46.919004894825186</v>
      </c>
      <c r="EK59" s="5">
        <f t="shared" si="91"/>
        <v>32.801702772837274</v>
      </c>
      <c r="EL59" s="5">
        <f t="shared" si="92"/>
        <v>27.753286095817153</v>
      </c>
      <c r="EM59" s="5" t="str">
        <f t="shared" si="93"/>
        <v xml:space="preserve"> </v>
      </c>
      <c r="EN59" s="5" t="str">
        <f t="shared" si="94"/>
        <v xml:space="preserve"> </v>
      </c>
      <c r="EO59" s="5" t="str">
        <f t="shared" si="95"/>
        <v xml:space="preserve"> </v>
      </c>
      <c r="EP59" s="5" t="str">
        <f t="shared" si="96"/>
        <v xml:space="preserve"> </v>
      </c>
      <c r="EQ59" s="5" t="str">
        <f t="shared" si="97"/>
        <v xml:space="preserve"> </v>
      </c>
      <c r="ER59" s="5" t="str">
        <f t="shared" si="98"/>
        <v xml:space="preserve"> </v>
      </c>
      <c r="ES59" s="5" t="str">
        <f t="shared" si="99"/>
        <v xml:space="preserve"> </v>
      </c>
    </row>
    <row r="60" spans="1:149">
      <c r="A60" t="s">
        <v>127</v>
      </c>
      <c r="B60" s="17">
        <f t="shared" si="324"/>
        <v>1600993.3774834438</v>
      </c>
      <c r="C60" s="17">
        <v>967</v>
      </c>
      <c r="D60" s="19">
        <v>604</v>
      </c>
      <c r="E60" s="19">
        <v>26</v>
      </c>
      <c r="F60" s="19">
        <f t="shared" si="325"/>
        <v>164.39000000000001</v>
      </c>
      <c r="G60" s="19">
        <v>17</v>
      </c>
      <c r="H60" s="19">
        <f t="shared" si="297"/>
        <v>3719.2307692307691</v>
      </c>
      <c r="I60" s="19">
        <v>530</v>
      </c>
      <c r="J60" s="39">
        <f t="shared" si="3"/>
        <v>14.250258531540849</v>
      </c>
      <c r="K60" s="17">
        <v>194</v>
      </c>
      <c r="L60" s="17">
        <v>129</v>
      </c>
      <c r="M60" s="17">
        <f t="shared" si="4"/>
        <v>323</v>
      </c>
      <c r="N60" s="17">
        <f t="shared" si="5"/>
        <v>65</v>
      </c>
      <c r="O60" s="17">
        <v>3</v>
      </c>
      <c r="P60" s="17">
        <v>65</v>
      </c>
      <c r="Q60" s="17">
        <f t="shared" si="298"/>
        <v>68</v>
      </c>
      <c r="R60" s="17">
        <f t="shared" si="299"/>
        <v>-62</v>
      </c>
      <c r="S60" s="17">
        <v>2</v>
      </c>
      <c r="T60" s="17">
        <v>27</v>
      </c>
      <c r="U60" s="17">
        <f t="shared" si="300"/>
        <v>29</v>
      </c>
      <c r="V60" s="17">
        <f t="shared" si="301"/>
        <v>-25</v>
      </c>
      <c r="W60" s="17">
        <v>6</v>
      </c>
      <c r="X60" s="17">
        <v>18</v>
      </c>
      <c r="Y60" s="17">
        <f t="shared" si="302"/>
        <v>24</v>
      </c>
      <c r="Z60" s="17">
        <f t="shared" si="303"/>
        <v>-12</v>
      </c>
      <c r="AA60" s="17">
        <v>0</v>
      </c>
      <c r="AB60" s="17">
        <v>37</v>
      </c>
      <c r="AC60" s="17">
        <f t="shared" si="304"/>
        <v>37</v>
      </c>
      <c r="AD60" s="17">
        <f t="shared" si="305"/>
        <v>-37</v>
      </c>
      <c r="AE60" s="17"/>
      <c r="AF60" s="17"/>
      <c r="AG60" s="17" t="str">
        <f t="shared" si="306"/>
        <v xml:space="preserve"> </v>
      </c>
      <c r="AH60" s="17" t="str">
        <f t="shared" si="307"/>
        <v xml:space="preserve"> </v>
      </c>
      <c r="AI60" s="17"/>
      <c r="AJ60" s="17"/>
      <c r="AK60" s="17" t="str">
        <f t="shared" si="308"/>
        <v xml:space="preserve"> </v>
      </c>
      <c r="AL60" s="17" t="str">
        <f t="shared" si="309"/>
        <v xml:space="preserve"> </v>
      </c>
      <c r="AM60" s="17"/>
      <c r="AN60" s="17"/>
      <c r="AO60" s="17" t="str">
        <f t="shared" si="310"/>
        <v xml:space="preserve"> </v>
      </c>
      <c r="AP60" s="17" t="str">
        <f t="shared" si="311"/>
        <v xml:space="preserve"> </v>
      </c>
      <c r="AQ60" s="17"/>
      <c r="AR60" s="17"/>
      <c r="AS60" s="17" t="str">
        <f t="shared" si="312"/>
        <v xml:space="preserve"> </v>
      </c>
      <c r="AT60" s="17" t="str">
        <f t="shared" si="313"/>
        <v xml:space="preserve"> </v>
      </c>
      <c r="AU60" s="17"/>
      <c r="AV60" s="17"/>
      <c r="AW60" s="17" t="str">
        <f t="shared" si="314"/>
        <v xml:space="preserve"> </v>
      </c>
      <c r="AX60" s="17" t="str">
        <f t="shared" si="315"/>
        <v xml:space="preserve"> </v>
      </c>
      <c r="AY60" s="17"/>
      <c r="AZ60" s="17"/>
      <c r="BA60" s="17" t="str">
        <f t="shared" si="316"/>
        <v xml:space="preserve"> </v>
      </c>
      <c r="BB60" s="22" t="str">
        <f t="shared" si="317"/>
        <v xml:space="preserve"> </v>
      </c>
      <c r="BC60" s="17">
        <v>77</v>
      </c>
      <c r="BD60" s="17">
        <v>24</v>
      </c>
      <c r="BE60" s="17">
        <v>43</v>
      </c>
      <c r="BF60" s="17">
        <v>13</v>
      </c>
      <c r="BG60" s="17">
        <v>10</v>
      </c>
      <c r="BH60" s="17">
        <v>16</v>
      </c>
      <c r="BI60" s="17">
        <v>17</v>
      </c>
      <c r="BJ60" s="17">
        <v>12</v>
      </c>
      <c r="BK60" s="17">
        <v>9</v>
      </c>
      <c r="BL60" s="17">
        <v>8</v>
      </c>
      <c r="BM60" s="17"/>
      <c r="BN60" s="17"/>
      <c r="BO60" s="17"/>
      <c r="BP60" s="17"/>
      <c r="BQ60" s="17"/>
      <c r="BR60" s="17"/>
      <c r="BS60" s="17"/>
      <c r="BT60" s="17"/>
      <c r="BU60" s="22">
        <f t="shared" si="326"/>
        <v>301</v>
      </c>
      <c r="BV60" s="25">
        <v>0.95320700000000003</v>
      </c>
      <c r="BW60" s="15">
        <f t="shared" si="318"/>
        <v>556.01773801493277</v>
      </c>
      <c r="BX60" s="15">
        <f t="shared" si="327"/>
        <v>203.52347391489991</v>
      </c>
      <c r="BY60" s="15">
        <f t="shared" si="328"/>
        <v>135.33261925269119</v>
      </c>
      <c r="BZ60" s="15">
        <f t="shared" si="329"/>
        <v>338.8560931675911</v>
      </c>
      <c r="CA60" s="15">
        <f t="shared" si="330"/>
        <v>68.190854662208721</v>
      </c>
      <c r="CB60" s="15">
        <f t="shared" si="331"/>
        <v>1.5038759689922478</v>
      </c>
      <c r="CC60" s="15">
        <f t="shared" si="332"/>
        <v>3.1472702151788647</v>
      </c>
      <c r="CD60" s="15">
        <f t="shared" si="333"/>
        <v>68.190854662208736</v>
      </c>
      <c r="CE60" s="15">
        <f t="shared" si="334"/>
        <v>71.3381248773876</v>
      </c>
      <c r="CF60" s="15">
        <f t="shared" si="335"/>
        <v>-65.043584447029872</v>
      </c>
      <c r="CG60" s="15">
        <f t="shared" si="336"/>
        <v>4.6153846153846156E-2</v>
      </c>
      <c r="CH60" s="15">
        <f t="shared" si="337"/>
        <v>2.0981801434525762</v>
      </c>
      <c r="CI60" s="15">
        <f t="shared" si="338"/>
        <v>28.325431936609782</v>
      </c>
      <c r="CJ60" s="15">
        <f t="shared" si="339"/>
        <v>30.423612080062359</v>
      </c>
      <c r="CK60" s="15">
        <f t="shared" si="340"/>
        <v>-26.227251793157205</v>
      </c>
      <c r="CL60" s="15">
        <f t="shared" si="341"/>
        <v>7.407407407407407E-2</v>
      </c>
      <c r="CM60" s="15">
        <f t="shared" si="342"/>
        <v>6.2945404303577295</v>
      </c>
      <c r="CN60" s="15">
        <f t="shared" si="343"/>
        <v>18.883621291073187</v>
      </c>
      <c r="CO60" s="15">
        <f t="shared" si="344"/>
        <v>25.178161721430918</v>
      </c>
      <c r="CP60" s="15">
        <f t="shared" si="345"/>
        <v>-12.589080860715457</v>
      </c>
      <c r="CQ60" s="15">
        <f t="shared" si="346"/>
        <v>0.33333333333333337</v>
      </c>
      <c r="CR60" s="15">
        <v>0</v>
      </c>
      <c r="CS60" s="15">
        <f t="shared" si="348"/>
        <v>38.816332653872664</v>
      </c>
      <c r="CT60" s="15">
        <f t="shared" si="349"/>
        <v>38.816332653872664</v>
      </c>
      <c r="CU60" s="15">
        <f t="shared" si="350"/>
        <v>-38.816332653872664</v>
      </c>
      <c r="CV60" s="15">
        <f t="shared" si="351"/>
        <v>0</v>
      </c>
      <c r="CW60" s="15" t="str">
        <f t="shared" si="352"/>
        <v xml:space="preserve"> </v>
      </c>
      <c r="CX60" s="15" t="str">
        <f t="shared" si="353"/>
        <v xml:space="preserve"> </v>
      </c>
      <c r="CY60" s="15" t="str">
        <f t="shared" si="354"/>
        <v xml:space="preserve"> </v>
      </c>
      <c r="CZ60" s="15" t="str">
        <f t="shared" si="355"/>
        <v xml:space="preserve"> </v>
      </c>
      <c r="DA60" s="15" t="str">
        <f t="shared" si="356"/>
        <v xml:space="preserve"> </v>
      </c>
      <c r="DB60" s="15" t="str">
        <f t="shared" si="357"/>
        <v xml:space="preserve"> </v>
      </c>
      <c r="DC60" s="15" t="str">
        <f t="shared" si="358"/>
        <v xml:space="preserve"> </v>
      </c>
      <c r="DD60" s="15" t="str">
        <f t="shared" si="359"/>
        <v xml:space="preserve"> </v>
      </c>
      <c r="DE60" s="15" t="str">
        <f t="shared" si="360"/>
        <v xml:space="preserve"> </v>
      </c>
      <c r="DF60" s="15" t="str">
        <f t="shared" si="361"/>
        <v xml:space="preserve"> </v>
      </c>
      <c r="DG60" s="15" t="str">
        <f t="shared" si="362"/>
        <v xml:space="preserve"> </v>
      </c>
      <c r="DH60" s="15" t="str">
        <f t="shared" si="363"/>
        <v xml:space="preserve"> </v>
      </c>
      <c r="DI60" s="15" t="str">
        <f t="shared" si="364"/>
        <v xml:space="preserve"> </v>
      </c>
      <c r="DJ60" s="15" t="str">
        <f t="shared" si="365"/>
        <v xml:space="preserve"> </v>
      </c>
      <c r="DK60" s="15" t="str">
        <f t="shared" si="366"/>
        <v xml:space="preserve"> </v>
      </c>
      <c r="DL60" s="15" t="str">
        <f t="shared" si="367"/>
        <v xml:space="preserve"> </v>
      </c>
      <c r="DM60" s="15" t="str">
        <f t="shared" si="368"/>
        <v xml:space="preserve"> </v>
      </c>
      <c r="DN60" s="15" t="str">
        <f t="shared" si="369"/>
        <v xml:space="preserve"> </v>
      </c>
      <c r="DO60" s="15" t="str">
        <f t="shared" si="370"/>
        <v xml:space="preserve"> </v>
      </c>
      <c r="DP60" s="15" t="str">
        <f t="shared" si="371"/>
        <v xml:space="preserve"> </v>
      </c>
      <c r="DQ60" s="15" t="str">
        <f t="shared" si="372"/>
        <v xml:space="preserve"> </v>
      </c>
      <c r="DR60" s="15" t="str">
        <f t="shared" si="373"/>
        <v xml:space="preserve"> </v>
      </c>
      <c r="DS60" s="15" t="str">
        <f t="shared" si="374"/>
        <v xml:space="preserve"> </v>
      </c>
      <c r="DT60" s="15" t="str">
        <f t="shared" si="375"/>
        <v xml:space="preserve"> </v>
      </c>
      <c r="DU60" s="15" t="str">
        <f t="shared" si="376"/>
        <v xml:space="preserve"> </v>
      </c>
      <c r="DV60" s="15" t="str">
        <f t="shared" si="377"/>
        <v xml:space="preserve"> </v>
      </c>
      <c r="DW60" s="15" t="str">
        <f t="shared" si="378"/>
        <v xml:space="preserve"> </v>
      </c>
      <c r="DX60" s="15" t="str">
        <f t="shared" si="379"/>
        <v xml:space="preserve"> </v>
      </c>
      <c r="DY60" s="15" t="str">
        <f t="shared" si="380"/>
        <v xml:space="preserve"> </v>
      </c>
      <c r="DZ60" s="15" t="str">
        <f t="shared" si="381"/>
        <v xml:space="preserve"> </v>
      </c>
      <c r="EA60" s="27">
        <f>BW60-BZ60-CE60-CJ60-CO60-CT60</f>
        <v>51.405413514588147</v>
      </c>
      <c r="EB60" s="5">
        <f t="shared" si="82"/>
        <v>3.8276385528106251</v>
      </c>
      <c r="EC60" s="5">
        <f t="shared" si="83"/>
        <v>5.4116483023884756</v>
      </c>
      <c r="ED60" s="5">
        <f t="shared" si="84"/>
        <v>10.472341571737731</v>
      </c>
      <c r="EE60" s="5">
        <f t="shared" si="85"/>
        <v>4.7640162856064405</v>
      </c>
      <c r="EF60" s="5">
        <f t="shared" si="86"/>
        <v>5.1649531073907378</v>
      </c>
      <c r="EG60" s="5">
        <f t="shared" si="87"/>
        <v>9.1353922223554473</v>
      </c>
      <c r="EH60" s="5">
        <f t="shared" si="88"/>
        <v>12.76150768955906</v>
      </c>
      <c r="EI60" s="5">
        <f t="shared" si="89"/>
        <v>16.502784844942585</v>
      </c>
      <c r="EJ60" s="5">
        <f t="shared" si="90"/>
        <v>10.556776101335666</v>
      </c>
      <c r="EK60" s="5">
        <f t="shared" si="91"/>
        <v>9.719023043803638</v>
      </c>
      <c r="EL60" s="5" t="str">
        <f t="shared" si="92"/>
        <v xml:space="preserve"> </v>
      </c>
      <c r="EM60" s="5" t="str">
        <f t="shared" si="93"/>
        <v xml:space="preserve"> </v>
      </c>
      <c r="EN60" s="5" t="str">
        <f t="shared" si="94"/>
        <v xml:space="preserve"> </v>
      </c>
      <c r="EO60" s="5" t="str">
        <f t="shared" si="95"/>
        <v xml:space="preserve"> </v>
      </c>
      <c r="EP60" s="5" t="str">
        <f t="shared" si="96"/>
        <v xml:space="preserve"> </v>
      </c>
      <c r="EQ60" s="5" t="str">
        <f t="shared" si="97"/>
        <v xml:space="preserve"> </v>
      </c>
      <c r="ER60" s="5" t="str">
        <f t="shared" si="98"/>
        <v xml:space="preserve"> </v>
      </c>
      <c r="ES60" s="5" t="str">
        <f t="shared" si="99"/>
        <v xml:space="preserve"> </v>
      </c>
    </row>
    <row r="61" spans="1:149">
      <c r="A61" t="s">
        <v>129</v>
      </c>
      <c r="B61" s="17">
        <f t="shared" si="324"/>
        <v>2684628.4741917187</v>
      </c>
      <c r="C61" s="17">
        <v>4733</v>
      </c>
      <c r="D61" s="19">
        <v>1763</v>
      </c>
      <c r="E61" s="19">
        <v>24</v>
      </c>
      <c r="F61" s="19">
        <f t="shared" si="325"/>
        <v>2508.4900000000002</v>
      </c>
      <c r="G61" s="19">
        <v>53</v>
      </c>
      <c r="H61" s="19">
        <f t="shared" si="297"/>
        <v>19720.833333333336</v>
      </c>
      <c r="I61" s="19">
        <v>1697</v>
      </c>
      <c r="J61" s="39">
        <f t="shared" si="3"/>
        <v>8.6051130361293033</v>
      </c>
      <c r="K61" s="17"/>
      <c r="L61" s="17"/>
      <c r="M61" s="17" t="str">
        <f t="shared" si="4"/>
        <v xml:space="preserve"> </v>
      </c>
      <c r="N61" s="17" t="str">
        <f t="shared" si="5"/>
        <v xml:space="preserve"> </v>
      </c>
      <c r="O61" s="17">
        <v>68</v>
      </c>
      <c r="P61" s="17">
        <v>297</v>
      </c>
      <c r="Q61" s="17">
        <f t="shared" si="298"/>
        <v>365</v>
      </c>
      <c r="R61" s="17">
        <f t="shared" si="299"/>
        <v>-229</v>
      </c>
      <c r="S61" s="17">
        <v>193</v>
      </c>
      <c r="T61" s="17">
        <v>177</v>
      </c>
      <c r="U61" s="17">
        <f t="shared" si="300"/>
        <v>370</v>
      </c>
      <c r="V61" s="17">
        <f t="shared" si="301"/>
        <v>16</v>
      </c>
      <c r="W61" s="17">
        <v>73</v>
      </c>
      <c r="X61" s="17">
        <v>70</v>
      </c>
      <c r="Y61" s="17">
        <f t="shared" si="302"/>
        <v>143</v>
      </c>
      <c r="Z61" s="17">
        <f t="shared" si="303"/>
        <v>3</v>
      </c>
      <c r="AA61" s="17">
        <v>77</v>
      </c>
      <c r="AB61" s="17">
        <v>146</v>
      </c>
      <c r="AC61" s="17">
        <f t="shared" si="304"/>
        <v>223</v>
      </c>
      <c r="AD61" s="17">
        <f t="shared" si="305"/>
        <v>-69</v>
      </c>
      <c r="AE61" s="17">
        <v>179</v>
      </c>
      <c r="AF61" s="17">
        <v>53</v>
      </c>
      <c r="AG61" s="17">
        <f t="shared" si="306"/>
        <v>232</v>
      </c>
      <c r="AH61" s="17">
        <f t="shared" si="307"/>
        <v>126</v>
      </c>
      <c r="AI61" s="17"/>
      <c r="AJ61" s="17"/>
      <c r="AK61" s="17" t="str">
        <f t="shared" si="308"/>
        <v xml:space="preserve"> </v>
      </c>
      <c r="AL61" s="17" t="str">
        <f t="shared" si="309"/>
        <v xml:space="preserve"> </v>
      </c>
      <c r="AM61" s="17"/>
      <c r="AN61" s="17"/>
      <c r="AO61" s="17" t="str">
        <f t="shared" si="310"/>
        <v xml:space="preserve"> </v>
      </c>
      <c r="AP61" s="17" t="str">
        <f t="shared" si="311"/>
        <v xml:space="preserve"> </v>
      </c>
      <c r="AQ61" s="17"/>
      <c r="AR61" s="17"/>
      <c r="AS61" s="17" t="str">
        <f t="shared" si="312"/>
        <v xml:space="preserve"> </v>
      </c>
      <c r="AT61" s="17" t="str">
        <f t="shared" si="313"/>
        <v xml:space="preserve"> </v>
      </c>
      <c r="AU61" s="17"/>
      <c r="AV61" s="17"/>
      <c r="AW61" s="17" t="str">
        <f t="shared" si="314"/>
        <v xml:space="preserve"> </v>
      </c>
      <c r="AX61" s="17" t="str">
        <f t="shared" si="315"/>
        <v xml:space="preserve"> </v>
      </c>
      <c r="AY61" s="17"/>
      <c r="AZ61" s="17"/>
      <c r="BA61" s="17" t="str">
        <f t="shared" si="316"/>
        <v xml:space="preserve"> </v>
      </c>
      <c r="BB61" s="22" t="str">
        <f t="shared" si="317"/>
        <v xml:space="preserve"> </v>
      </c>
      <c r="BC61" s="17">
        <v>280</v>
      </c>
      <c r="BD61" s="17">
        <v>100</v>
      </c>
      <c r="BE61" s="17">
        <v>191</v>
      </c>
      <c r="BF61" s="17">
        <v>59</v>
      </c>
      <c r="BG61" s="17">
        <v>43</v>
      </c>
      <c r="BH61" s="17">
        <v>65</v>
      </c>
      <c r="BI61" s="17">
        <v>73</v>
      </c>
      <c r="BJ61" s="17">
        <v>47</v>
      </c>
      <c r="BK61" s="17">
        <v>47</v>
      </c>
      <c r="BL61" s="17">
        <v>41</v>
      </c>
      <c r="BM61" s="17"/>
      <c r="BN61" s="17"/>
      <c r="BO61" s="17"/>
      <c r="BP61" s="17"/>
      <c r="BQ61" s="17"/>
      <c r="BR61" s="17"/>
      <c r="BS61" s="17"/>
      <c r="BT61" s="17"/>
      <c r="BU61" s="22">
        <f t="shared" si="326"/>
        <v>751</v>
      </c>
      <c r="BV61" s="25">
        <v>1.7562409999999999</v>
      </c>
      <c r="BW61" s="15">
        <f t="shared" ref="BW61:BW92" si="382">I61/BV61</f>
        <v>966.26829689091653</v>
      </c>
      <c r="BX61" s="15" t="str">
        <f t="shared" si="327"/>
        <v xml:space="preserve"> </v>
      </c>
      <c r="BY61" s="15" t="str">
        <f t="shared" si="328"/>
        <v xml:space="preserve"> </v>
      </c>
      <c r="BZ61" s="15" t="str">
        <f t="shared" si="329"/>
        <v xml:space="preserve"> </v>
      </c>
      <c r="CA61" s="15" t="str">
        <f t="shared" si="330"/>
        <v xml:space="preserve"> </v>
      </c>
      <c r="CB61" s="15" t="str">
        <f t="shared" si="331"/>
        <v xml:space="preserve"> </v>
      </c>
      <c r="CC61" s="15">
        <f t="shared" si="332"/>
        <v>38.719059627921226</v>
      </c>
      <c r="CD61" s="15">
        <f t="shared" si="333"/>
        <v>169.111186904303</v>
      </c>
      <c r="CE61" s="15">
        <f t="shared" si="334"/>
        <v>207.83024653222424</v>
      </c>
      <c r="CF61" s="15">
        <f t="shared" si="335"/>
        <v>-130.39212727638176</v>
      </c>
      <c r="CG61" s="15">
        <f t="shared" si="336"/>
        <v>0.22895622895622897</v>
      </c>
      <c r="CH61" s="15">
        <f t="shared" si="337"/>
        <v>109.89380159101171</v>
      </c>
      <c r="CI61" s="15">
        <f t="shared" si="338"/>
        <v>100.78343461973613</v>
      </c>
      <c r="CJ61" s="15">
        <f t="shared" si="339"/>
        <v>210.67723621074782</v>
      </c>
      <c r="CK61" s="15">
        <f t="shared" si="340"/>
        <v>9.1103669712755817</v>
      </c>
      <c r="CL61" s="15">
        <f t="shared" si="341"/>
        <v>1.0903954802259888</v>
      </c>
      <c r="CM61" s="15">
        <f t="shared" si="342"/>
        <v>41.566049306444846</v>
      </c>
      <c r="CN61" s="15">
        <f t="shared" si="343"/>
        <v>39.857855499330675</v>
      </c>
      <c r="CO61" s="15">
        <f t="shared" si="344"/>
        <v>81.423904805775521</v>
      </c>
      <c r="CP61" s="15">
        <f t="shared" si="345"/>
        <v>1.7081938071141707</v>
      </c>
      <c r="CQ61" s="15">
        <f t="shared" si="346"/>
        <v>1.0428571428571429</v>
      </c>
      <c r="CR61" s="15">
        <f t="shared" si="347"/>
        <v>43.843641049263745</v>
      </c>
      <c r="CS61" s="15">
        <f t="shared" si="348"/>
        <v>83.132098612889692</v>
      </c>
      <c r="CT61" s="15">
        <f t="shared" si="349"/>
        <v>126.97573966215344</v>
      </c>
      <c r="CU61" s="15">
        <f t="shared" si="350"/>
        <v>-39.288457563625947</v>
      </c>
      <c r="CV61" s="15">
        <f t="shared" si="351"/>
        <v>0.5273972602739726</v>
      </c>
      <c r="CW61" s="15">
        <f t="shared" si="352"/>
        <v>101.92223049114558</v>
      </c>
      <c r="CX61" s="15">
        <f t="shared" si="353"/>
        <v>30.178090592350369</v>
      </c>
      <c r="CY61" s="15">
        <f t="shared" si="354"/>
        <v>132.10032108349594</v>
      </c>
      <c r="CZ61" s="15">
        <f t="shared" si="355"/>
        <v>71.744139898795211</v>
      </c>
      <c r="DA61" s="15">
        <f t="shared" si="356"/>
        <v>3.3773584905660377</v>
      </c>
      <c r="DB61" s="15" t="str">
        <f t="shared" si="357"/>
        <v xml:space="preserve"> </v>
      </c>
      <c r="DC61" s="15" t="str">
        <f t="shared" si="358"/>
        <v xml:space="preserve"> </v>
      </c>
      <c r="DD61" s="15" t="str">
        <f t="shared" si="359"/>
        <v xml:space="preserve"> </v>
      </c>
      <c r="DE61" s="15" t="str">
        <f t="shared" si="360"/>
        <v xml:space="preserve"> </v>
      </c>
      <c r="DF61" s="15" t="str">
        <f t="shared" si="361"/>
        <v xml:space="preserve"> </v>
      </c>
      <c r="DG61" s="15" t="str">
        <f t="shared" si="362"/>
        <v xml:space="preserve"> </v>
      </c>
      <c r="DH61" s="15" t="str">
        <f t="shared" si="363"/>
        <v xml:space="preserve"> </v>
      </c>
      <c r="DI61" s="15" t="str">
        <f t="shared" si="364"/>
        <v xml:space="preserve"> </v>
      </c>
      <c r="DJ61" s="15" t="str">
        <f t="shared" si="365"/>
        <v xml:space="preserve"> </v>
      </c>
      <c r="DK61" s="15" t="str">
        <f t="shared" si="366"/>
        <v xml:space="preserve"> </v>
      </c>
      <c r="DL61" s="15" t="str">
        <f t="shared" si="367"/>
        <v xml:space="preserve"> </v>
      </c>
      <c r="DM61" s="15" t="str">
        <f t="shared" si="368"/>
        <v xml:space="preserve"> </v>
      </c>
      <c r="DN61" s="15" t="str">
        <f t="shared" si="369"/>
        <v xml:space="preserve"> </v>
      </c>
      <c r="DO61" s="15" t="str">
        <f t="shared" si="370"/>
        <v xml:space="preserve"> </v>
      </c>
      <c r="DP61" s="15" t="str">
        <f t="shared" si="371"/>
        <v xml:space="preserve"> </v>
      </c>
      <c r="DQ61" s="15" t="str">
        <f t="shared" si="372"/>
        <v xml:space="preserve"> </v>
      </c>
      <c r="DR61" s="15" t="str">
        <f t="shared" si="373"/>
        <v xml:space="preserve"> </v>
      </c>
      <c r="DS61" s="15" t="str">
        <f t="shared" si="374"/>
        <v xml:space="preserve"> </v>
      </c>
      <c r="DT61" s="15" t="str">
        <f t="shared" si="375"/>
        <v xml:space="preserve"> </v>
      </c>
      <c r="DU61" s="15" t="str">
        <f t="shared" si="376"/>
        <v xml:space="preserve"> </v>
      </c>
      <c r="DV61" s="15" t="str">
        <f t="shared" si="377"/>
        <v xml:space="preserve"> </v>
      </c>
      <c r="DW61" s="15" t="str">
        <f t="shared" si="378"/>
        <v xml:space="preserve"> </v>
      </c>
      <c r="DX61" s="15" t="str">
        <f t="shared" si="379"/>
        <v xml:space="preserve"> </v>
      </c>
      <c r="DY61" s="15" t="str">
        <f t="shared" si="380"/>
        <v xml:space="preserve"> </v>
      </c>
      <c r="DZ61" s="15" t="str">
        <f t="shared" si="381"/>
        <v xml:space="preserve"> </v>
      </c>
      <c r="EA61" s="27">
        <f>BW61-CE61-CJ61-CO61-CT61-CY61</f>
        <v>207.26084859651962</v>
      </c>
      <c r="EB61" s="5">
        <f t="shared" si="82"/>
        <v>13.918685646584093</v>
      </c>
      <c r="EC61" s="5">
        <f t="shared" si="83"/>
        <v>22.548534593285314</v>
      </c>
      <c r="ED61" s="5">
        <f t="shared" si="84"/>
        <v>46.516680004695502</v>
      </c>
      <c r="EE61" s="5">
        <f t="shared" si="85"/>
        <v>21.621304680829233</v>
      </c>
      <c r="EF61" s="5">
        <f t="shared" si="86"/>
        <v>22.209298361780174</v>
      </c>
      <c r="EG61" s="5">
        <f t="shared" si="87"/>
        <v>37.112530903318998</v>
      </c>
      <c r="EH61" s="5">
        <f t="shared" si="88"/>
        <v>54.799415372812433</v>
      </c>
      <c r="EI61" s="5">
        <f t="shared" si="89"/>
        <v>64.635907309358458</v>
      </c>
      <c r="EJ61" s="5">
        <f t="shared" si="90"/>
        <v>55.129830751419597</v>
      </c>
      <c r="EK61" s="5">
        <f t="shared" si="91"/>
        <v>49.809993099493639</v>
      </c>
      <c r="EL61" s="5" t="str">
        <f t="shared" si="92"/>
        <v xml:space="preserve"> </v>
      </c>
      <c r="EM61" s="5" t="str">
        <f t="shared" si="93"/>
        <v xml:space="preserve"> </v>
      </c>
      <c r="EN61" s="5" t="str">
        <f t="shared" si="94"/>
        <v xml:space="preserve"> </v>
      </c>
      <c r="EO61" s="5" t="str">
        <f t="shared" si="95"/>
        <v xml:space="preserve"> </v>
      </c>
      <c r="EP61" s="5" t="str">
        <f t="shared" si="96"/>
        <v xml:space="preserve"> </v>
      </c>
      <c r="EQ61" s="5" t="str">
        <f t="shared" si="97"/>
        <v xml:space="preserve"> </v>
      </c>
      <c r="ER61" s="5" t="str">
        <f t="shared" si="98"/>
        <v xml:space="preserve"> </v>
      </c>
      <c r="ES61" s="5" t="str">
        <f t="shared" si="99"/>
        <v xml:space="preserve"> </v>
      </c>
    </row>
    <row r="62" spans="1:149">
      <c r="A62" t="s">
        <v>130</v>
      </c>
      <c r="B62" s="17">
        <f t="shared" si="324"/>
        <v>1800107.7586206896</v>
      </c>
      <c r="C62" s="17">
        <v>3341</v>
      </c>
      <c r="D62" s="19">
        <v>1856</v>
      </c>
      <c r="E62" s="19">
        <v>39</v>
      </c>
      <c r="F62" s="19">
        <f t="shared" si="325"/>
        <v>835.25</v>
      </c>
      <c r="G62" s="19">
        <v>25</v>
      </c>
      <c r="H62" s="19">
        <f t="shared" si="297"/>
        <v>8566.6666666666661</v>
      </c>
      <c r="I62" s="19">
        <v>1513</v>
      </c>
      <c r="J62" s="39">
        <f t="shared" si="3"/>
        <v>17.661478599221791</v>
      </c>
      <c r="K62" s="17">
        <v>93</v>
      </c>
      <c r="L62" s="17">
        <v>109</v>
      </c>
      <c r="M62" s="17">
        <f t="shared" si="4"/>
        <v>202</v>
      </c>
      <c r="N62" s="17">
        <f t="shared" si="5"/>
        <v>-16</v>
      </c>
      <c r="O62" s="17">
        <v>35</v>
      </c>
      <c r="P62" s="17">
        <v>132</v>
      </c>
      <c r="Q62" s="17">
        <f t="shared" si="298"/>
        <v>167</v>
      </c>
      <c r="R62" s="17">
        <f t="shared" si="299"/>
        <v>-97</v>
      </c>
      <c r="S62" s="17">
        <v>16</v>
      </c>
      <c r="T62" s="17">
        <v>56</v>
      </c>
      <c r="U62" s="17">
        <f t="shared" si="300"/>
        <v>72</v>
      </c>
      <c r="V62" s="17">
        <f t="shared" si="301"/>
        <v>-40</v>
      </c>
      <c r="W62" s="17">
        <v>11</v>
      </c>
      <c r="X62" s="17">
        <v>23</v>
      </c>
      <c r="Y62" s="17">
        <f t="shared" si="302"/>
        <v>34</v>
      </c>
      <c r="Z62" s="17">
        <f t="shared" si="303"/>
        <v>-12</v>
      </c>
      <c r="AA62" s="17">
        <v>224</v>
      </c>
      <c r="AB62" s="17">
        <v>713</v>
      </c>
      <c r="AC62" s="17">
        <f t="shared" si="304"/>
        <v>937</v>
      </c>
      <c r="AD62" s="17">
        <f t="shared" si="305"/>
        <v>-489</v>
      </c>
      <c r="AE62" s="17"/>
      <c r="AF62" s="17"/>
      <c r="AG62" s="17" t="str">
        <f t="shared" si="306"/>
        <v xml:space="preserve"> </v>
      </c>
      <c r="AH62" s="17" t="str">
        <f t="shared" si="307"/>
        <v xml:space="preserve"> </v>
      </c>
      <c r="AI62" s="17"/>
      <c r="AJ62" s="17"/>
      <c r="AK62" s="17" t="str">
        <f t="shared" si="308"/>
        <v xml:space="preserve"> </v>
      </c>
      <c r="AL62" s="17" t="str">
        <f t="shared" si="309"/>
        <v xml:space="preserve"> </v>
      </c>
      <c r="AM62" s="17"/>
      <c r="AN62" s="17"/>
      <c r="AO62" s="17" t="str">
        <f t="shared" si="310"/>
        <v xml:space="preserve"> </v>
      </c>
      <c r="AP62" s="17" t="str">
        <f t="shared" si="311"/>
        <v xml:space="preserve"> </v>
      </c>
      <c r="AQ62" s="17"/>
      <c r="AR62" s="17"/>
      <c r="AS62" s="17" t="str">
        <f t="shared" si="312"/>
        <v xml:space="preserve"> </v>
      </c>
      <c r="AT62" s="17" t="str">
        <f t="shared" si="313"/>
        <v xml:space="preserve"> </v>
      </c>
      <c r="AU62" s="17"/>
      <c r="AV62" s="17"/>
      <c r="AW62" s="17" t="str">
        <f t="shared" si="314"/>
        <v xml:space="preserve"> </v>
      </c>
      <c r="AX62" s="17" t="str">
        <f t="shared" si="315"/>
        <v xml:space="preserve"> </v>
      </c>
      <c r="AY62" s="17"/>
      <c r="AZ62" s="17"/>
      <c r="BA62" s="17" t="str">
        <f t="shared" si="316"/>
        <v xml:space="preserve"> </v>
      </c>
      <c r="BB62" s="22" t="str">
        <f t="shared" si="317"/>
        <v xml:space="preserve"> </v>
      </c>
      <c r="BC62" s="17">
        <v>169</v>
      </c>
      <c r="BD62" s="17">
        <v>71</v>
      </c>
      <c r="BE62" s="17">
        <v>150</v>
      </c>
      <c r="BF62" s="17">
        <v>116</v>
      </c>
      <c r="BG62" s="17">
        <v>65</v>
      </c>
      <c r="BH62" s="17"/>
      <c r="BI62" s="17">
        <v>71</v>
      </c>
      <c r="BJ62" s="17"/>
      <c r="BK62" s="17"/>
      <c r="BL62" s="17">
        <v>90</v>
      </c>
      <c r="BM62" s="17"/>
      <c r="BN62" s="17">
        <v>42</v>
      </c>
      <c r="BO62" s="17">
        <v>61</v>
      </c>
      <c r="BP62" s="17">
        <v>58</v>
      </c>
      <c r="BQ62" s="17"/>
      <c r="BR62" s="17"/>
      <c r="BS62" s="17"/>
      <c r="BT62" s="17"/>
      <c r="BU62" s="22">
        <f t="shared" si="326"/>
        <v>620</v>
      </c>
      <c r="BV62" s="25">
        <v>0.53905700000000001</v>
      </c>
      <c r="BW62" s="15">
        <f t="shared" si="382"/>
        <v>2806.7532747000782</v>
      </c>
      <c r="BX62" s="15">
        <f t="shared" si="327"/>
        <v>172.52349937019648</v>
      </c>
      <c r="BY62" s="15">
        <f t="shared" si="328"/>
        <v>202.20496162743459</v>
      </c>
      <c r="BZ62" s="15">
        <f t="shared" si="329"/>
        <v>374.72846099763103</v>
      </c>
      <c r="CA62" s="15">
        <f t="shared" si="330"/>
        <v>-29.68146225723811</v>
      </c>
      <c r="CB62" s="15">
        <f t="shared" si="331"/>
        <v>0.85321100917431192</v>
      </c>
      <c r="CC62" s="15">
        <f t="shared" si="332"/>
        <v>64.928198687708345</v>
      </c>
      <c r="CD62" s="15">
        <f t="shared" si="333"/>
        <v>244.87206362221434</v>
      </c>
      <c r="CE62" s="15">
        <f t="shared" si="334"/>
        <v>309.80026230992269</v>
      </c>
      <c r="CF62" s="15">
        <f t="shared" si="335"/>
        <v>-179.943864934506</v>
      </c>
      <c r="CG62" s="15">
        <f t="shared" si="336"/>
        <v>0.26515151515151514</v>
      </c>
      <c r="CH62" s="15">
        <f t="shared" si="337"/>
        <v>29.681462257238103</v>
      </c>
      <c r="CI62" s="15">
        <f t="shared" si="338"/>
        <v>103.88511790033336</v>
      </c>
      <c r="CJ62" s="15">
        <f t="shared" si="339"/>
        <v>133.56658015757145</v>
      </c>
      <c r="CK62" s="15">
        <f t="shared" si="340"/>
        <v>-74.20365564309526</v>
      </c>
      <c r="CL62" s="15">
        <f t="shared" si="341"/>
        <v>0.2857142857142857</v>
      </c>
      <c r="CM62" s="15">
        <f t="shared" si="342"/>
        <v>20.406005301851195</v>
      </c>
      <c r="CN62" s="15">
        <f t="shared" si="343"/>
        <v>42.66710199477977</v>
      </c>
      <c r="CO62" s="15">
        <f t="shared" si="344"/>
        <v>63.073107296630965</v>
      </c>
      <c r="CP62" s="15">
        <f t="shared" si="345"/>
        <v>-22.261096692928575</v>
      </c>
      <c r="CQ62" s="15">
        <f t="shared" si="346"/>
        <v>0.47826086956521741</v>
      </c>
      <c r="CR62" s="15">
        <f t="shared" si="347"/>
        <v>415.54047160133342</v>
      </c>
      <c r="CS62" s="15">
        <f t="shared" si="348"/>
        <v>1322.680161838173</v>
      </c>
      <c r="CT62" s="15">
        <f t="shared" si="349"/>
        <v>1738.2206334395064</v>
      </c>
      <c r="CU62" s="15">
        <f t="shared" si="350"/>
        <v>-907.13969023683967</v>
      </c>
      <c r="CV62" s="15">
        <f t="shared" si="351"/>
        <v>0.31416549789621318</v>
      </c>
      <c r="CW62" s="15" t="str">
        <f t="shared" si="352"/>
        <v xml:space="preserve"> </v>
      </c>
      <c r="CX62" s="15" t="str">
        <f t="shared" si="353"/>
        <v xml:space="preserve"> </v>
      </c>
      <c r="CY62" s="15" t="str">
        <f t="shared" si="354"/>
        <v xml:space="preserve"> </v>
      </c>
      <c r="CZ62" s="15" t="str">
        <f t="shared" si="355"/>
        <v xml:space="preserve"> </v>
      </c>
      <c r="DA62" s="15" t="str">
        <f t="shared" si="356"/>
        <v xml:space="preserve"> </v>
      </c>
      <c r="DB62" s="15" t="str">
        <f t="shared" si="357"/>
        <v xml:space="preserve"> </v>
      </c>
      <c r="DC62" s="15" t="str">
        <f t="shared" si="358"/>
        <v xml:space="preserve"> </v>
      </c>
      <c r="DD62" s="15" t="str">
        <f t="shared" si="359"/>
        <v xml:space="preserve"> </v>
      </c>
      <c r="DE62" s="15" t="str">
        <f t="shared" si="360"/>
        <v xml:space="preserve"> </v>
      </c>
      <c r="DF62" s="15" t="str">
        <f t="shared" si="361"/>
        <v xml:space="preserve"> </v>
      </c>
      <c r="DG62" s="15" t="str">
        <f t="shared" si="362"/>
        <v xml:space="preserve"> </v>
      </c>
      <c r="DH62" s="15" t="str">
        <f t="shared" si="363"/>
        <v xml:space="preserve"> </v>
      </c>
      <c r="DI62" s="15" t="str">
        <f t="shared" si="364"/>
        <v xml:space="preserve"> </v>
      </c>
      <c r="DJ62" s="15" t="str">
        <f t="shared" si="365"/>
        <v xml:space="preserve"> </v>
      </c>
      <c r="DK62" s="15" t="str">
        <f t="shared" si="366"/>
        <v xml:space="preserve"> </v>
      </c>
      <c r="DL62" s="15" t="str">
        <f t="shared" si="367"/>
        <v xml:space="preserve"> </v>
      </c>
      <c r="DM62" s="15" t="str">
        <f t="shared" si="368"/>
        <v xml:space="preserve"> </v>
      </c>
      <c r="DN62" s="15" t="str">
        <f t="shared" si="369"/>
        <v xml:space="preserve"> </v>
      </c>
      <c r="DO62" s="15" t="str">
        <f t="shared" si="370"/>
        <v xml:space="preserve"> </v>
      </c>
      <c r="DP62" s="15" t="str">
        <f t="shared" si="371"/>
        <v xml:space="preserve"> </v>
      </c>
      <c r="DQ62" s="15" t="str">
        <f t="shared" si="372"/>
        <v xml:space="preserve"> </v>
      </c>
      <c r="DR62" s="15" t="str">
        <f t="shared" si="373"/>
        <v xml:space="preserve"> </v>
      </c>
      <c r="DS62" s="15" t="str">
        <f t="shared" si="374"/>
        <v xml:space="preserve"> </v>
      </c>
      <c r="DT62" s="15" t="str">
        <f t="shared" si="375"/>
        <v xml:space="preserve"> </v>
      </c>
      <c r="DU62" s="15" t="str">
        <f t="shared" si="376"/>
        <v xml:space="preserve"> </v>
      </c>
      <c r="DV62" s="15" t="str">
        <f t="shared" si="377"/>
        <v xml:space="preserve"> </v>
      </c>
      <c r="DW62" s="15" t="str">
        <f t="shared" si="378"/>
        <v xml:space="preserve"> </v>
      </c>
      <c r="DX62" s="15" t="str">
        <f t="shared" si="379"/>
        <v xml:space="preserve"> </v>
      </c>
      <c r="DY62" s="15" t="str">
        <f t="shared" si="380"/>
        <v xml:space="preserve"> </v>
      </c>
      <c r="DZ62" s="15" t="str">
        <f t="shared" si="381"/>
        <v xml:space="preserve"> </v>
      </c>
      <c r="EA62" s="27">
        <f>BW62-BZ62-CE62-CJ62-CO62-CT62</f>
        <v>187.36423049881569</v>
      </c>
      <c r="EB62" s="5">
        <f t="shared" si="82"/>
        <v>8.4009209795453987</v>
      </c>
      <c r="EC62" s="5">
        <f t="shared" si="83"/>
        <v>16.009459561232575</v>
      </c>
      <c r="ED62" s="5">
        <f t="shared" si="84"/>
        <v>36.531424087457204</v>
      </c>
      <c r="EE62" s="5">
        <f t="shared" si="85"/>
        <v>42.509683779257472</v>
      </c>
      <c r="EF62" s="5">
        <f t="shared" si="86"/>
        <v>33.572195198039793</v>
      </c>
      <c r="EG62" s="5" t="str">
        <f t="shared" si="87"/>
        <v xml:space="preserve"> </v>
      </c>
      <c r="EH62" s="5">
        <f t="shared" si="88"/>
        <v>53.298061526981961</v>
      </c>
      <c r="EI62" s="5" t="str">
        <f t="shared" si="89"/>
        <v xml:space="preserve"> </v>
      </c>
      <c r="EJ62" s="5" t="str">
        <f t="shared" si="90"/>
        <v xml:space="preserve"> </v>
      </c>
      <c r="EK62" s="5">
        <f t="shared" si="91"/>
        <v>109.33900924279092</v>
      </c>
      <c r="EL62" s="5" t="str">
        <f t="shared" si="92"/>
        <v xml:space="preserve"> </v>
      </c>
      <c r="EM62" s="5">
        <f t="shared" si="93"/>
        <v>38.285362685444731</v>
      </c>
      <c r="EN62" s="5">
        <f t="shared" si="94"/>
        <v>37.899874744020515</v>
      </c>
      <c r="EO62" s="5">
        <f t="shared" si="95"/>
        <v>62.2071304386997</v>
      </c>
      <c r="EP62" s="5" t="str">
        <f t="shared" si="96"/>
        <v xml:space="preserve"> </v>
      </c>
      <c r="EQ62" s="5" t="str">
        <f t="shared" si="97"/>
        <v xml:space="preserve"> </v>
      </c>
      <c r="ER62" s="5" t="str">
        <f t="shared" si="98"/>
        <v xml:space="preserve"> </v>
      </c>
      <c r="ES62" s="5" t="str">
        <f t="shared" si="99"/>
        <v xml:space="preserve"> </v>
      </c>
    </row>
    <row r="63" spans="1:149">
      <c r="A63" t="s">
        <v>131</v>
      </c>
      <c r="B63" s="17">
        <f t="shared" si="324"/>
        <v>1387019.2307692308</v>
      </c>
      <c r="C63" s="17">
        <v>1731</v>
      </c>
      <c r="D63" s="19">
        <v>1248</v>
      </c>
      <c r="E63" s="19">
        <v>25</v>
      </c>
      <c r="F63" s="19">
        <f t="shared" si="325"/>
        <v>761.64</v>
      </c>
      <c r="G63" s="19">
        <v>44</v>
      </c>
      <c r="H63" s="19">
        <f t="shared" si="297"/>
        <v>6924</v>
      </c>
      <c r="I63" s="19">
        <v>773</v>
      </c>
      <c r="J63" s="39">
        <f t="shared" si="3"/>
        <v>11.164067013287116</v>
      </c>
      <c r="K63" s="17"/>
      <c r="L63" s="17"/>
      <c r="M63" s="17" t="str">
        <f t="shared" si="4"/>
        <v xml:space="preserve"> </v>
      </c>
      <c r="N63" s="17" t="str">
        <f t="shared" si="5"/>
        <v xml:space="preserve"> </v>
      </c>
      <c r="O63" s="17">
        <v>47</v>
      </c>
      <c r="P63" s="17">
        <v>158</v>
      </c>
      <c r="Q63" s="17">
        <f t="shared" si="298"/>
        <v>205</v>
      </c>
      <c r="R63" s="17">
        <f t="shared" si="299"/>
        <v>-111</v>
      </c>
      <c r="S63" s="17">
        <v>33</v>
      </c>
      <c r="T63" s="17">
        <v>100</v>
      </c>
      <c r="U63" s="17">
        <f t="shared" si="300"/>
        <v>133</v>
      </c>
      <c r="V63" s="17">
        <f t="shared" si="301"/>
        <v>-67</v>
      </c>
      <c r="W63" s="17">
        <v>14</v>
      </c>
      <c r="X63" s="17">
        <v>50</v>
      </c>
      <c r="Y63" s="17">
        <f t="shared" si="302"/>
        <v>64</v>
      </c>
      <c r="Z63" s="17">
        <f t="shared" si="303"/>
        <v>-36</v>
      </c>
      <c r="AA63" s="17">
        <v>4</v>
      </c>
      <c r="AB63" s="17">
        <v>87</v>
      </c>
      <c r="AC63" s="17">
        <f t="shared" si="304"/>
        <v>91</v>
      </c>
      <c r="AD63" s="17">
        <f t="shared" si="305"/>
        <v>-83</v>
      </c>
      <c r="AE63" s="17">
        <v>35</v>
      </c>
      <c r="AF63" s="17">
        <v>21</v>
      </c>
      <c r="AG63" s="17">
        <f t="shared" si="306"/>
        <v>56</v>
      </c>
      <c r="AH63" s="17">
        <f t="shared" si="307"/>
        <v>14</v>
      </c>
      <c r="AI63" s="17"/>
      <c r="AJ63" s="17"/>
      <c r="AK63" s="17" t="str">
        <f t="shared" si="308"/>
        <v xml:space="preserve"> </v>
      </c>
      <c r="AL63" s="17" t="str">
        <f t="shared" si="309"/>
        <v xml:space="preserve"> </v>
      </c>
      <c r="AM63" s="17"/>
      <c r="AN63" s="17"/>
      <c r="AO63" s="17" t="str">
        <f t="shared" si="310"/>
        <v xml:space="preserve"> </v>
      </c>
      <c r="AP63" s="17" t="str">
        <f t="shared" si="311"/>
        <v xml:space="preserve"> </v>
      </c>
      <c r="AQ63" s="17"/>
      <c r="AR63" s="17"/>
      <c r="AS63" s="17" t="str">
        <f t="shared" si="312"/>
        <v xml:space="preserve"> </v>
      </c>
      <c r="AT63" s="17" t="str">
        <f t="shared" si="313"/>
        <v xml:space="preserve"> </v>
      </c>
      <c r="AU63" s="17"/>
      <c r="AV63" s="17"/>
      <c r="AW63" s="17" t="str">
        <f t="shared" si="314"/>
        <v xml:space="preserve"> </v>
      </c>
      <c r="AX63" s="17" t="str">
        <f t="shared" si="315"/>
        <v xml:space="preserve"> </v>
      </c>
      <c r="AY63" s="17"/>
      <c r="AZ63" s="17"/>
      <c r="BA63" s="17" t="str">
        <f t="shared" si="316"/>
        <v xml:space="preserve"> </v>
      </c>
      <c r="BB63" s="22" t="str">
        <f t="shared" si="317"/>
        <v xml:space="preserve"> </v>
      </c>
      <c r="BC63" s="17">
        <v>124</v>
      </c>
      <c r="BD63" s="17">
        <v>47</v>
      </c>
      <c r="BE63" s="17">
        <v>89</v>
      </c>
      <c r="BF63" s="17">
        <v>28</v>
      </c>
      <c r="BG63" s="17">
        <v>20</v>
      </c>
      <c r="BH63" s="17">
        <v>32</v>
      </c>
      <c r="BI63" s="17">
        <v>37</v>
      </c>
      <c r="BJ63" s="17">
        <v>22</v>
      </c>
      <c r="BK63" s="17">
        <v>20</v>
      </c>
      <c r="BL63" s="17">
        <v>19</v>
      </c>
      <c r="BM63" s="17"/>
      <c r="BN63" s="17"/>
      <c r="BO63" s="17"/>
      <c r="BP63" s="17"/>
      <c r="BQ63" s="17"/>
      <c r="BR63" s="17"/>
      <c r="BS63" s="17"/>
      <c r="BT63" s="17"/>
      <c r="BU63" s="22">
        <f t="shared" si="326"/>
        <v>335</v>
      </c>
      <c r="BV63" s="25">
        <v>1.345596</v>
      </c>
      <c r="BW63" s="15">
        <f t="shared" si="382"/>
        <v>574.46663040020928</v>
      </c>
      <c r="BX63" s="15" t="str">
        <f t="shared" si="327"/>
        <v xml:space="preserve"> </v>
      </c>
      <c r="BY63" s="15" t="str">
        <f t="shared" si="328"/>
        <v xml:space="preserve"> </v>
      </c>
      <c r="BZ63" s="15" t="str">
        <f t="shared" si="329"/>
        <v xml:space="preserve"> </v>
      </c>
      <c r="CA63" s="15" t="str">
        <f t="shared" si="330"/>
        <v xml:space="preserve"> </v>
      </c>
      <c r="CB63" s="15" t="str">
        <f t="shared" si="331"/>
        <v xml:space="preserve"> </v>
      </c>
      <c r="CC63" s="15">
        <f t="shared" si="332"/>
        <v>34.928760192509493</v>
      </c>
      <c r="CD63" s="15">
        <f t="shared" si="333"/>
        <v>117.4200874556702</v>
      </c>
      <c r="CE63" s="15">
        <f t="shared" si="334"/>
        <v>152.34884764817969</v>
      </c>
      <c r="CF63" s="15">
        <f t="shared" si="335"/>
        <v>-82.491327263160713</v>
      </c>
      <c r="CG63" s="15">
        <f t="shared" si="336"/>
        <v>0.29746835443037978</v>
      </c>
      <c r="CH63" s="15">
        <f t="shared" si="337"/>
        <v>24.524448645804537</v>
      </c>
      <c r="CI63" s="15">
        <f t="shared" si="338"/>
        <v>74.316511047892533</v>
      </c>
      <c r="CJ63" s="15">
        <f t="shared" si="339"/>
        <v>98.840959693697073</v>
      </c>
      <c r="CK63" s="15">
        <f t="shared" si="340"/>
        <v>-49.792062402087993</v>
      </c>
      <c r="CL63" s="15">
        <f t="shared" si="341"/>
        <v>0.33</v>
      </c>
      <c r="CM63" s="15">
        <f t="shared" si="342"/>
        <v>10.404311546704955</v>
      </c>
      <c r="CN63" s="15">
        <f t="shared" si="343"/>
        <v>37.158255523946266</v>
      </c>
      <c r="CO63" s="15">
        <f t="shared" si="344"/>
        <v>47.56256707065122</v>
      </c>
      <c r="CP63" s="15">
        <f t="shared" si="345"/>
        <v>-26.753943977241313</v>
      </c>
      <c r="CQ63" s="15">
        <f t="shared" si="346"/>
        <v>0.28000000000000003</v>
      </c>
      <c r="CR63" s="15">
        <f t="shared" si="347"/>
        <v>2.9726604419157012</v>
      </c>
      <c r="CS63" s="15">
        <f t="shared" si="348"/>
        <v>64.655364611666499</v>
      </c>
      <c r="CT63" s="15">
        <f t="shared" si="349"/>
        <v>67.628025053582206</v>
      </c>
      <c r="CU63" s="15">
        <f t="shared" si="350"/>
        <v>-61.682704169750799</v>
      </c>
      <c r="CV63" s="15">
        <f t="shared" si="351"/>
        <v>4.5977011494252873E-2</v>
      </c>
      <c r="CW63" s="15">
        <f t="shared" si="352"/>
        <v>26.010778866762386</v>
      </c>
      <c r="CX63" s="15">
        <f t="shared" si="353"/>
        <v>15.606467320057432</v>
      </c>
      <c r="CY63" s="15">
        <f t="shared" si="354"/>
        <v>41.61724618681982</v>
      </c>
      <c r="CZ63" s="15">
        <f t="shared" si="355"/>
        <v>10.404311546704955</v>
      </c>
      <c r="DA63" s="15">
        <f t="shared" si="356"/>
        <v>1.6666666666666667</v>
      </c>
      <c r="DB63" s="15" t="str">
        <f t="shared" si="357"/>
        <v xml:space="preserve"> </v>
      </c>
      <c r="DC63" s="15" t="str">
        <f t="shared" si="358"/>
        <v xml:space="preserve"> </v>
      </c>
      <c r="DD63" s="15" t="str">
        <f t="shared" si="359"/>
        <v xml:space="preserve"> </v>
      </c>
      <c r="DE63" s="15" t="str">
        <f t="shared" si="360"/>
        <v xml:space="preserve"> </v>
      </c>
      <c r="DF63" s="15" t="str">
        <f t="shared" si="361"/>
        <v xml:space="preserve"> </v>
      </c>
      <c r="DG63" s="15" t="str">
        <f t="shared" si="362"/>
        <v xml:space="preserve"> </v>
      </c>
      <c r="DH63" s="15" t="str">
        <f t="shared" si="363"/>
        <v xml:space="preserve"> </v>
      </c>
      <c r="DI63" s="15" t="str">
        <f t="shared" si="364"/>
        <v xml:space="preserve"> </v>
      </c>
      <c r="DJ63" s="15" t="str">
        <f t="shared" si="365"/>
        <v xml:space="preserve"> </v>
      </c>
      <c r="DK63" s="15" t="str">
        <f t="shared" si="366"/>
        <v xml:space="preserve"> </v>
      </c>
      <c r="DL63" s="15" t="str">
        <f t="shared" si="367"/>
        <v xml:space="preserve"> </v>
      </c>
      <c r="DM63" s="15" t="str">
        <f t="shared" si="368"/>
        <v xml:space="preserve"> </v>
      </c>
      <c r="DN63" s="15" t="str">
        <f t="shared" si="369"/>
        <v xml:space="preserve"> </v>
      </c>
      <c r="DO63" s="15" t="str">
        <f t="shared" si="370"/>
        <v xml:space="preserve"> </v>
      </c>
      <c r="DP63" s="15" t="str">
        <f t="shared" si="371"/>
        <v xml:space="preserve"> </v>
      </c>
      <c r="DQ63" s="15" t="str">
        <f t="shared" si="372"/>
        <v xml:space="preserve"> </v>
      </c>
      <c r="DR63" s="15" t="str">
        <f t="shared" si="373"/>
        <v xml:space="preserve"> </v>
      </c>
      <c r="DS63" s="15" t="str">
        <f t="shared" si="374"/>
        <v xml:space="preserve"> </v>
      </c>
      <c r="DT63" s="15" t="str">
        <f t="shared" si="375"/>
        <v xml:space="preserve"> </v>
      </c>
      <c r="DU63" s="15" t="str">
        <f t="shared" si="376"/>
        <v xml:space="preserve"> </v>
      </c>
      <c r="DV63" s="15" t="str">
        <f t="shared" si="377"/>
        <v xml:space="preserve"> </v>
      </c>
      <c r="DW63" s="15" t="str">
        <f t="shared" si="378"/>
        <v xml:space="preserve"> </v>
      </c>
      <c r="DX63" s="15" t="str">
        <f t="shared" si="379"/>
        <v xml:space="preserve"> </v>
      </c>
      <c r="DY63" s="15" t="str">
        <f t="shared" si="380"/>
        <v xml:space="preserve"> </v>
      </c>
      <c r="DZ63" s="15" t="str">
        <f t="shared" si="381"/>
        <v xml:space="preserve"> </v>
      </c>
      <c r="EA63" s="27">
        <f>BW63-CE63-CJ63-CO63-CT63-CY63</f>
        <v>166.46898474727931</v>
      </c>
      <c r="EB63" s="5">
        <f t="shared" si="82"/>
        <v>6.1639893577729552</v>
      </c>
      <c r="EC63" s="5">
        <f t="shared" si="83"/>
        <v>10.597811258844098</v>
      </c>
      <c r="ED63" s="5">
        <f t="shared" si="84"/>
        <v>21.675311625224605</v>
      </c>
      <c r="EE63" s="5">
        <f t="shared" si="85"/>
        <v>10.260958153613872</v>
      </c>
      <c r="EF63" s="5">
        <f t="shared" si="86"/>
        <v>10.329906214781476</v>
      </c>
      <c r="EG63" s="5">
        <f t="shared" si="87"/>
        <v>18.270784444710895</v>
      </c>
      <c r="EH63" s="5">
        <f t="shared" si="88"/>
        <v>27.775046147863836</v>
      </c>
      <c r="EI63" s="5">
        <f t="shared" si="89"/>
        <v>30.255105549061405</v>
      </c>
      <c r="EJ63" s="5">
        <f t="shared" si="90"/>
        <v>23.459502447412593</v>
      </c>
      <c r="EK63" s="5">
        <f t="shared" si="91"/>
        <v>23.082679729033639</v>
      </c>
      <c r="EL63" s="5" t="str">
        <f t="shared" si="92"/>
        <v xml:space="preserve"> </v>
      </c>
      <c r="EM63" s="5" t="str">
        <f t="shared" si="93"/>
        <v xml:space="preserve"> </v>
      </c>
      <c r="EN63" s="5" t="str">
        <f t="shared" si="94"/>
        <v xml:space="preserve"> </v>
      </c>
      <c r="EO63" s="5" t="str">
        <f t="shared" si="95"/>
        <v xml:space="preserve"> </v>
      </c>
      <c r="EP63" s="5" t="str">
        <f t="shared" si="96"/>
        <v xml:space="preserve"> </v>
      </c>
      <c r="EQ63" s="5" t="str">
        <f t="shared" si="97"/>
        <v xml:space="preserve"> </v>
      </c>
      <c r="ER63" s="5" t="str">
        <f t="shared" si="98"/>
        <v xml:space="preserve"> </v>
      </c>
      <c r="ES63" s="5" t="str">
        <f t="shared" si="99"/>
        <v xml:space="preserve"> </v>
      </c>
    </row>
    <row r="64" spans="1:149">
      <c r="A64" t="s">
        <v>132</v>
      </c>
      <c r="B64" s="17">
        <f t="shared" si="324"/>
        <v>3832292.9671244277</v>
      </c>
      <c r="C64" s="17">
        <v>9209</v>
      </c>
      <c r="D64" s="19">
        <v>2403</v>
      </c>
      <c r="E64" s="19">
        <v>34</v>
      </c>
      <c r="F64" s="19">
        <f t="shared" si="325"/>
        <v>6538.3899999999994</v>
      </c>
      <c r="G64" s="19">
        <v>71</v>
      </c>
      <c r="H64" s="19">
        <f t="shared" si="297"/>
        <v>27085.294117647056</v>
      </c>
      <c r="I64" s="19">
        <v>3859</v>
      </c>
      <c r="J64" s="39">
        <f t="shared" si="3"/>
        <v>14.24758388532957</v>
      </c>
      <c r="K64" s="17"/>
      <c r="L64" s="17"/>
      <c r="M64" s="17" t="str">
        <f t="shared" si="4"/>
        <v xml:space="preserve"> </v>
      </c>
      <c r="N64" s="17" t="str">
        <f t="shared" si="5"/>
        <v xml:space="preserve"> </v>
      </c>
      <c r="O64" s="17">
        <v>70</v>
      </c>
      <c r="P64" s="17">
        <v>407</v>
      </c>
      <c r="Q64" s="17">
        <f t="shared" si="298"/>
        <v>477</v>
      </c>
      <c r="R64" s="17">
        <f t="shared" si="299"/>
        <v>-337</v>
      </c>
      <c r="S64" s="17">
        <v>276</v>
      </c>
      <c r="T64" s="17">
        <v>508</v>
      </c>
      <c r="U64" s="17">
        <f t="shared" si="300"/>
        <v>784</v>
      </c>
      <c r="V64" s="17">
        <f t="shared" si="301"/>
        <v>-232</v>
      </c>
      <c r="W64" s="17">
        <v>86</v>
      </c>
      <c r="X64" s="17">
        <v>101</v>
      </c>
      <c r="Y64" s="17">
        <f t="shared" si="302"/>
        <v>187</v>
      </c>
      <c r="Z64" s="17">
        <f t="shared" si="303"/>
        <v>-15</v>
      </c>
      <c r="AA64" s="17">
        <v>505</v>
      </c>
      <c r="AB64" s="17">
        <v>1308</v>
      </c>
      <c r="AC64" s="17">
        <f t="shared" si="304"/>
        <v>1813</v>
      </c>
      <c r="AD64" s="17">
        <f t="shared" si="305"/>
        <v>-803</v>
      </c>
      <c r="AE64" s="17">
        <v>175</v>
      </c>
      <c r="AF64" s="17">
        <v>63</v>
      </c>
      <c r="AG64" s="17">
        <f t="shared" si="306"/>
        <v>238</v>
      </c>
      <c r="AH64" s="17">
        <f t="shared" si="307"/>
        <v>112</v>
      </c>
      <c r="AI64" s="17"/>
      <c r="AJ64" s="17"/>
      <c r="AK64" s="17" t="str">
        <f t="shared" si="308"/>
        <v xml:space="preserve"> </v>
      </c>
      <c r="AL64" s="17" t="str">
        <f t="shared" si="309"/>
        <v xml:space="preserve"> </v>
      </c>
      <c r="AM64" s="17"/>
      <c r="AN64" s="17"/>
      <c r="AO64" s="17" t="str">
        <f t="shared" si="310"/>
        <v xml:space="preserve"> </v>
      </c>
      <c r="AP64" s="17" t="str">
        <f t="shared" si="311"/>
        <v xml:space="preserve"> </v>
      </c>
      <c r="AQ64" s="17"/>
      <c r="AR64" s="17"/>
      <c r="AS64" s="17" t="str">
        <f t="shared" si="312"/>
        <v xml:space="preserve"> </v>
      </c>
      <c r="AT64" s="17" t="str">
        <f t="shared" si="313"/>
        <v xml:space="preserve"> </v>
      </c>
      <c r="AU64" s="17"/>
      <c r="AV64" s="17"/>
      <c r="AW64" s="17" t="str">
        <f t="shared" si="314"/>
        <v xml:space="preserve"> </v>
      </c>
      <c r="AX64" s="17" t="str">
        <f t="shared" si="315"/>
        <v xml:space="preserve"> </v>
      </c>
      <c r="AY64" s="17"/>
      <c r="AZ64" s="17"/>
      <c r="BA64" s="17" t="str">
        <f t="shared" si="316"/>
        <v xml:space="preserve"> </v>
      </c>
      <c r="BB64" s="22" t="str">
        <f t="shared" si="317"/>
        <v xml:space="preserve"> </v>
      </c>
      <c r="BC64" s="17">
        <v>510</v>
      </c>
      <c r="BD64" s="17">
        <v>197</v>
      </c>
      <c r="BE64" s="17">
        <v>455</v>
      </c>
      <c r="BF64" s="17">
        <v>248</v>
      </c>
      <c r="BG64" s="17">
        <v>148</v>
      </c>
      <c r="BH64" s="17"/>
      <c r="BI64" s="17">
        <v>175</v>
      </c>
      <c r="BJ64" s="17"/>
      <c r="BK64" s="17"/>
      <c r="BL64" s="17">
        <v>191</v>
      </c>
      <c r="BM64" s="17"/>
      <c r="BN64" s="17">
        <v>105</v>
      </c>
      <c r="BO64" s="17">
        <v>131</v>
      </c>
      <c r="BP64" s="17">
        <v>122</v>
      </c>
      <c r="BQ64" s="17"/>
      <c r="BR64" s="17"/>
      <c r="BS64" s="17"/>
      <c r="BT64" s="17"/>
      <c r="BU64" s="22">
        <f t="shared" si="326"/>
        <v>1577</v>
      </c>
      <c r="BV64" s="25">
        <v>2.0353340000000002</v>
      </c>
      <c r="BW64" s="15">
        <f t="shared" si="382"/>
        <v>1896.0033095305241</v>
      </c>
      <c r="BX64" s="15" t="str">
        <f t="shared" si="327"/>
        <v xml:space="preserve"> </v>
      </c>
      <c r="BY64" s="15" t="str">
        <f t="shared" si="328"/>
        <v xml:space="preserve"> </v>
      </c>
      <c r="BZ64" s="15" t="str">
        <f t="shared" si="329"/>
        <v xml:space="preserve"> </v>
      </c>
      <c r="CA64" s="15" t="str">
        <f t="shared" si="330"/>
        <v xml:space="preserve"> </v>
      </c>
      <c r="CB64" s="15" t="str">
        <f t="shared" si="331"/>
        <v xml:space="preserve"> </v>
      </c>
      <c r="CC64" s="15">
        <f t="shared" si="332"/>
        <v>34.392389652017798</v>
      </c>
      <c r="CD64" s="15">
        <f t="shared" si="333"/>
        <v>199.96717983387492</v>
      </c>
      <c r="CE64" s="15">
        <f t="shared" si="334"/>
        <v>234.35956948589273</v>
      </c>
      <c r="CF64" s="15">
        <f t="shared" si="335"/>
        <v>-165.57479018185711</v>
      </c>
      <c r="CG64" s="15">
        <f t="shared" si="336"/>
        <v>0.17199017199017197</v>
      </c>
      <c r="CH64" s="15">
        <f t="shared" si="337"/>
        <v>135.60427919938445</v>
      </c>
      <c r="CI64" s="15">
        <f t="shared" si="338"/>
        <v>249.59048490321487</v>
      </c>
      <c r="CJ64" s="15">
        <f t="shared" si="339"/>
        <v>385.19476410259932</v>
      </c>
      <c r="CK64" s="15">
        <f t="shared" si="340"/>
        <v>-113.98620570383042</v>
      </c>
      <c r="CL64" s="15">
        <f t="shared" si="341"/>
        <v>0.54330708661417315</v>
      </c>
      <c r="CM64" s="15">
        <f t="shared" si="342"/>
        <v>42.253507286764723</v>
      </c>
      <c r="CN64" s="15">
        <f t="shared" si="343"/>
        <v>49.623305069339963</v>
      </c>
      <c r="CO64" s="15">
        <f t="shared" si="344"/>
        <v>91.876812356104693</v>
      </c>
      <c r="CP64" s="15">
        <f t="shared" si="345"/>
        <v>-7.3697977825752403</v>
      </c>
      <c r="CQ64" s="15">
        <f t="shared" si="346"/>
        <v>0.85148514851485158</v>
      </c>
      <c r="CR64" s="15">
        <f t="shared" si="347"/>
        <v>248.11652534669983</v>
      </c>
      <c r="CS64" s="15">
        <f t="shared" si="348"/>
        <v>642.64636664056115</v>
      </c>
      <c r="CT64" s="15">
        <f t="shared" si="349"/>
        <v>890.76289198726101</v>
      </c>
      <c r="CU64" s="15">
        <f t="shared" si="350"/>
        <v>-394.5298412938613</v>
      </c>
      <c r="CV64" s="15">
        <f t="shared" si="351"/>
        <v>0.38608562691131498</v>
      </c>
      <c r="CW64" s="15">
        <f t="shared" si="352"/>
        <v>85.980974130044501</v>
      </c>
      <c r="CX64" s="15">
        <f t="shared" si="353"/>
        <v>30.95315068681602</v>
      </c>
      <c r="CY64" s="15">
        <f t="shared" si="354"/>
        <v>116.93412481686052</v>
      </c>
      <c r="CZ64" s="15">
        <f t="shared" si="355"/>
        <v>55.027823443228485</v>
      </c>
      <c r="DA64" s="15">
        <f t="shared" si="356"/>
        <v>2.7777777777777777</v>
      </c>
      <c r="DB64" s="15" t="str">
        <f t="shared" si="357"/>
        <v xml:space="preserve"> </v>
      </c>
      <c r="DC64" s="15" t="str">
        <f t="shared" si="358"/>
        <v xml:space="preserve"> </v>
      </c>
      <c r="DD64" s="15" t="str">
        <f t="shared" si="359"/>
        <v xml:space="preserve"> </v>
      </c>
      <c r="DE64" s="15" t="str">
        <f t="shared" si="360"/>
        <v xml:space="preserve"> </v>
      </c>
      <c r="DF64" s="15" t="str">
        <f t="shared" si="361"/>
        <v xml:space="preserve"> </v>
      </c>
      <c r="DG64" s="15" t="str">
        <f t="shared" si="362"/>
        <v xml:space="preserve"> </v>
      </c>
      <c r="DH64" s="15" t="str">
        <f t="shared" si="363"/>
        <v xml:space="preserve"> </v>
      </c>
      <c r="DI64" s="15" t="str">
        <f t="shared" si="364"/>
        <v xml:space="preserve"> </v>
      </c>
      <c r="DJ64" s="15" t="str">
        <f t="shared" si="365"/>
        <v xml:space="preserve"> </v>
      </c>
      <c r="DK64" s="15" t="str">
        <f t="shared" si="366"/>
        <v xml:space="preserve"> </v>
      </c>
      <c r="DL64" s="15" t="str">
        <f t="shared" si="367"/>
        <v xml:space="preserve"> </v>
      </c>
      <c r="DM64" s="15" t="str">
        <f t="shared" si="368"/>
        <v xml:space="preserve"> </v>
      </c>
      <c r="DN64" s="15" t="str">
        <f t="shared" si="369"/>
        <v xml:space="preserve"> </v>
      </c>
      <c r="DO64" s="15" t="str">
        <f t="shared" si="370"/>
        <v xml:space="preserve"> </v>
      </c>
      <c r="DP64" s="15" t="str">
        <f t="shared" si="371"/>
        <v xml:space="preserve"> </v>
      </c>
      <c r="DQ64" s="15" t="str">
        <f t="shared" si="372"/>
        <v xml:space="preserve"> </v>
      </c>
      <c r="DR64" s="15" t="str">
        <f t="shared" si="373"/>
        <v xml:space="preserve"> </v>
      </c>
      <c r="DS64" s="15" t="str">
        <f t="shared" si="374"/>
        <v xml:space="preserve"> </v>
      </c>
      <c r="DT64" s="15" t="str">
        <f t="shared" si="375"/>
        <v xml:space="preserve"> </v>
      </c>
      <c r="DU64" s="15" t="str">
        <f t="shared" si="376"/>
        <v xml:space="preserve"> </v>
      </c>
      <c r="DV64" s="15" t="str">
        <f t="shared" si="377"/>
        <v xml:space="preserve"> </v>
      </c>
      <c r="DW64" s="15" t="str">
        <f t="shared" si="378"/>
        <v xml:space="preserve"> </v>
      </c>
      <c r="DX64" s="15" t="str">
        <f t="shared" si="379"/>
        <v xml:space="preserve"> </v>
      </c>
      <c r="DY64" s="15" t="str">
        <f t="shared" si="380"/>
        <v xml:space="preserve"> </v>
      </c>
      <c r="DZ64" s="15" t="str">
        <f t="shared" si="381"/>
        <v xml:space="preserve"> </v>
      </c>
      <c r="EA64" s="27">
        <f>BW64-CE64-CJ64-CO64-CT64-CY64</f>
        <v>176.87514678180594</v>
      </c>
      <c r="EB64" s="5">
        <f t="shared" si="82"/>
        <v>25.351891713421026</v>
      </c>
      <c r="EC64" s="5">
        <f t="shared" si="83"/>
        <v>44.42061314877207</v>
      </c>
      <c r="ED64" s="5">
        <f t="shared" si="84"/>
        <v>110.81198639862018</v>
      </c>
      <c r="EE64" s="5">
        <f t="shared" si="85"/>
        <v>90.882772217722874</v>
      </c>
      <c r="EF64" s="5">
        <f t="shared" si="86"/>
        <v>76.441305989382926</v>
      </c>
      <c r="EG64" s="5" t="str">
        <f t="shared" si="87"/>
        <v xml:space="preserve"> </v>
      </c>
      <c r="EH64" s="5">
        <f t="shared" si="88"/>
        <v>131.36846151016681</v>
      </c>
      <c r="EI64" s="5" t="str">
        <f t="shared" si="89"/>
        <v xml:space="preserve"> </v>
      </c>
      <c r="EJ64" s="5" t="str">
        <f t="shared" si="90"/>
        <v xml:space="preserve"> </v>
      </c>
      <c r="EK64" s="5">
        <f t="shared" si="91"/>
        <v>232.04167517081183</v>
      </c>
      <c r="EL64" s="5" t="str">
        <f t="shared" si="92"/>
        <v xml:space="preserve"> </v>
      </c>
      <c r="EM64" s="5">
        <f t="shared" si="93"/>
        <v>95.713406713611818</v>
      </c>
      <c r="EN64" s="5">
        <f t="shared" si="94"/>
        <v>81.391534286339137</v>
      </c>
      <c r="EO64" s="5">
        <f t="shared" si="95"/>
        <v>130.84948126760972</v>
      </c>
      <c r="EP64" s="5" t="str">
        <f t="shared" si="96"/>
        <v xml:space="preserve"> </v>
      </c>
      <c r="EQ64" s="5" t="str">
        <f t="shared" si="97"/>
        <v xml:space="preserve"> </v>
      </c>
      <c r="ER64" s="5" t="str">
        <f t="shared" si="98"/>
        <v xml:space="preserve"> </v>
      </c>
      <c r="ES64" s="5" t="str">
        <f t="shared" si="99"/>
        <v xml:space="preserve"> </v>
      </c>
    </row>
    <row r="65" spans="1:149">
      <c r="A65" t="s">
        <v>133</v>
      </c>
      <c r="B65" s="17">
        <f t="shared" si="324"/>
        <v>941732.28346456692</v>
      </c>
      <c r="C65" s="17">
        <v>1794</v>
      </c>
      <c r="D65" s="19">
        <v>1905</v>
      </c>
      <c r="E65" s="19">
        <v>24</v>
      </c>
      <c r="F65" s="19">
        <f t="shared" si="325"/>
        <v>663.78</v>
      </c>
      <c r="G65" s="19">
        <v>37</v>
      </c>
      <c r="H65" s="19">
        <f t="shared" si="297"/>
        <v>7475</v>
      </c>
      <c r="I65" s="19">
        <v>658</v>
      </c>
      <c r="J65" s="39">
        <f t="shared" si="3"/>
        <v>8.8026755852842804</v>
      </c>
      <c r="K65" s="17"/>
      <c r="L65" s="17"/>
      <c r="M65" s="17" t="str">
        <f t="shared" si="4"/>
        <v xml:space="preserve"> </v>
      </c>
      <c r="N65" s="17" t="str">
        <f t="shared" si="5"/>
        <v xml:space="preserve"> </v>
      </c>
      <c r="O65" s="17">
        <v>31</v>
      </c>
      <c r="P65" s="17">
        <v>105</v>
      </c>
      <c r="Q65" s="17">
        <f t="shared" si="298"/>
        <v>136</v>
      </c>
      <c r="R65" s="17">
        <f t="shared" si="299"/>
        <v>-74</v>
      </c>
      <c r="S65" s="17">
        <v>86</v>
      </c>
      <c r="T65" s="17">
        <v>58</v>
      </c>
      <c r="U65" s="17">
        <f t="shared" si="300"/>
        <v>144</v>
      </c>
      <c r="V65" s="17">
        <f t="shared" si="301"/>
        <v>28</v>
      </c>
      <c r="W65" s="17"/>
      <c r="X65" s="17"/>
      <c r="Y65" s="17" t="str">
        <f t="shared" si="302"/>
        <v xml:space="preserve"> </v>
      </c>
      <c r="Z65" s="17" t="str">
        <f t="shared" si="303"/>
        <v xml:space="preserve"> </v>
      </c>
      <c r="AA65" s="17">
        <v>49</v>
      </c>
      <c r="AB65" s="17">
        <v>62</v>
      </c>
      <c r="AC65" s="17">
        <f t="shared" si="304"/>
        <v>111</v>
      </c>
      <c r="AD65" s="17">
        <f t="shared" si="305"/>
        <v>-13</v>
      </c>
      <c r="AE65" s="17">
        <v>75</v>
      </c>
      <c r="AF65" s="17">
        <v>16</v>
      </c>
      <c r="AG65" s="17">
        <f t="shared" si="306"/>
        <v>91</v>
      </c>
      <c r="AH65" s="17">
        <f t="shared" si="307"/>
        <v>59</v>
      </c>
      <c r="AI65" s="17"/>
      <c r="AJ65" s="17"/>
      <c r="AK65" s="17" t="str">
        <f t="shared" si="308"/>
        <v xml:space="preserve"> </v>
      </c>
      <c r="AL65" s="17" t="str">
        <f t="shared" si="309"/>
        <v xml:space="preserve"> </v>
      </c>
      <c r="AM65" s="17"/>
      <c r="AN65" s="17"/>
      <c r="AO65" s="17" t="str">
        <f t="shared" si="310"/>
        <v xml:space="preserve"> </v>
      </c>
      <c r="AP65" s="17" t="str">
        <f t="shared" si="311"/>
        <v xml:space="preserve"> </v>
      </c>
      <c r="AQ65" s="17">
        <v>41</v>
      </c>
      <c r="AR65" s="17">
        <v>18</v>
      </c>
      <c r="AS65" s="17">
        <f t="shared" si="312"/>
        <v>59</v>
      </c>
      <c r="AT65" s="17">
        <f t="shared" si="313"/>
        <v>23</v>
      </c>
      <c r="AU65" s="17"/>
      <c r="AV65" s="17"/>
      <c r="AW65" s="17" t="str">
        <f t="shared" si="314"/>
        <v xml:space="preserve"> </v>
      </c>
      <c r="AX65" s="17" t="str">
        <f t="shared" si="315"/>
        <v xml:space="preserve"> </v>
      </c>
      <c r="AY65" s="17"/>
      <c r="AZ65" s="17"/>
      <c r="BA65" s="17" t="str">
        <f t="shared" si="316"/>
        <v xml:space="preserve"> </v>
      </c>
      <c r="BB65" s="22" t="str">
        <f t="shared" si="317"/>
        <v xml:space="preserve"> </v>
      </c>
      <c r="BC65" s="17">
        <v>115</v>
      </c>
      <c r="BD65" s="17">
        <v>38</v>
      </c>
      <c r="BE65" s="17">
        <v>74</v>
      </c>
      <c r="BF65" s="17">
        <v>24</v>
      </c>
      <c r="BG65" s="17">
        <v>19</v>
      </c>
      <c r="BH65" s="17">
        <v>21</v>
      </c>
      <c r="BI65" s="17">
        <v>26</v>
      </c>
      <c r="BJ65" s="17">
        <v>15</v>
      </c>
      <c r="BK65" s="17">
        <v>15</v>
      </c>
      <c r="BL65" s="17">
        <v>16</v>
      </c>
      <c r="BM65" s="17"/>
      <c r="BN65" s="17"/>
      <c r="BO65" s="17"/>
      <c r="BP65" s="17"/>
      <c r="BQ65" s="17"/>
      <c r="BR65" s="17"/>
      <c r="BS65" s="17"/>
      <c r="BT65" s="17"/>
      <c r="BU65" s="22">
        <f t="shared" si="326"/>
        <v>295</v>
      </c>
      <c r="BV65" s="25">
        <v>0.69803000000000004</v>
      </c>
      <c r="BW65" s="15">
        <f t="shared" si="382"/>
        <v>942.6528945747317</v>
      </c>
      <c r="BX65" s="15" t="str">
        <f t="shared" si="327"/>
        <v xml:space="preserve"> </v>
      </c>
      <c r="BY65" s="15" t="str">
        <f t="shared" si="328"/>
        <v xml:space="preserve"> </v>
      </c>
      <c r="BZ65" s="15" t="str">
        <f t="shared" si="329"/>
        <v xml:space="preserve"> </v>
      </c>
      <c r="CA65" s="15" t="str">
        <f t="shared" si="330"/>
        <v xml:space="preserve"> </v>
      </c>
      <c r="CB65" s="15" t="str">
        <f t="shared" si="331"/>
        <v xml:space="preserve"> </v>
      </c>
      <c r="CC65" s="15">
        <f t="shared" si="332"/>
        <v>44.410698680572466</v>
      </c>
      <c r="CD65" s="15">
        <f t="shared" si="333"/>
        <v>150.42333424064867</v>
      </c>
      <c r="CE65" s="15">
        <f t="shared" si="334"/>
        <v>194.83403292122114</v>
      </c>
      <c r="CF65" s="15">
        <f t="shared" si="335"/>
        <v>-106.01263556007621</v>
      </c>
      <c r="CG65" s="15">
        <f t="shared" si="336"/>
        <v>0.29523809523809524</v>
      </c>
      <c r="CH65" s="15">
        <f t="shared" si="337"/>
        <v>123.20387375900748</v>
      </c>
      <c r="CI65" s="15">
        <f t="shared" si="338"/>
        <v>83.090984628167845</v>
      </c>
      <c r="CJ65" s="15">
        <f t="shared" si="339"/>
        <v>206.29485838717534</v>
      </c>
      <c r="CK65" s="15">
        <f t="shared" si="340"/>
        <v>40.112889130839633</v>
      </c>
      <c r="CL65" s="15">
        <f t="shared" si="341"/>
        <v>1.482758620689655</v>
      </c>
      <c r="CM65" s="15" t="str">
        <f t="shared" si="342"/>
        <v xml:space="preserve"> </v>
      </c>
      <c r="CN65" s="15" t="str">
        <f t="shared" si="343"/>
        <v xml:space="preserve"> </v>
      </c>
      <c r="CO65" s="15" t="str">
        <f t="shared" si="344"/>
        <v xml:space="preserve"> </v>
      </c>
      <c r="CP65" s="15" t="str">
        <f t="shared" si="345"/>
        <v xml:space="preserve"> </v>
      </c>
      <c r="CQ65" s="15" t="str">
        <f t="shared" si="346"/>
        <v xml:space="preserve"> </v>
      </c>
      <c r="CR65" s="15">
        <f t="shared" si="347"/>
        <v>70.197555978969376</v>
      </c>
      <c r="CS65" s="15">
        <f t="shared" si="348"/>
        <v>88.821397361144932</v>
      </c>
      <c r="CT65" s="15">
        <f t="shared" si="349"/>
        <v>159.01895334011431</v>
      </c>
      <c r="CU65" s="15">
        <f t="shared" si="350"/>
        <v>-18.623841382175556</v>
      </c>
      <c r="CV65" s="15">
        <f t="shared" si="351"/>
        <v>0.79032258064516125</v>
      </c>
      <c r="CW65" s="15">
        <f t="shared" si="352"/>
        <v>107.44523874332049</v>
      </c>
      <c r="CX65" s="15">
        <f t="shared" si="353"/>
        <v>22.921650931908371</v>
      </c>
      <c r="CY65" s="15">
        <f t="shared" si="354"/>
        <v>130.36688967522886</v>
      </c>
      <c r="CZ65" s="15">
        <f t="shared" si="355"/>
        <v>84.523587811412114</v>
      </c>
      <c r="DA65" s="15">
        <f t="shared" si="356"/>
        <v>4.6875</v>
      </c>
      <c r="DB65" s="15" t="str">
        <f t="shared" si="357"/>
        <v xml:space="preserve"> </v>
      </c>
      <c r="DC65" s="15" t="str">
        <f t="shared" si="358"/>
        <v xml:space="preserve"> </v>
      </c>
      <c r="DD65" s="15" t="str">
        <f t="shared" si="359"/>
        <v xml:space="preserve"> </v>
      </c>
      <c r="DE65" s="15" t="str">
        <f t="shared" si="360"/>
        <v xml:space="preserve"> </v>
      </c>
      <c r="DF65" s="15" t="str">
        <f t="shared" si="361"/>
        <v xml:space="preserve"> </v>
      </c>
      <c r="DG65" s="15" t="str">
        <f t="shared" si="362"/>
        <v xml:space="preserve"> </v>
      </c>
      <c r="DH65" s="15" t="str">
        <f t="shared" si="363"/>
        <v xml:space="preserve"> </v>
      </c>
      <c r="DI65" s="15" t="str">
        <f t="shared" si="364"/>
        <v xml:space="preserve"> </v>
      </c>
      <c r="DJ65" s="15" t="str">
        <f t="shared" si="365"/>
        <v xml:space="preserve"> </v>
      </c>
      <c r="DK65" s="15" t="str">
        <f t="shared" si="366"/>
        <v xml:space="preserve"> </v>
      </c>
      <c r="DL65" s="15">
        <f t="shared" si="367"/>
        <v>58.736730513015196</v>
      </c>
      <c r="DM65" s="15">
        <f t="shared" si="368"/>
        <v>25.786857298396917</v>
      </c>
      <c r="DN65" s="15">
        <f t="shared" si="369"/>
        <v>84.523587811412114</v>
      </c>
      <c r="DO65" s="15">
        <f t="shared" si="370"/>
        <v>32.949873214618279</v>
      </c>
      <c r="DP65" s="15">
        <f t="shared" si="371"/>
        <v>2.2777777777777777</v>
      </c>
      <c r="DQ65" s="15" t="str">
        <f t="shared" si="372"/>
        <v xml:space="preserve"> </v>
      </c>
      <c r="DR65" s="15" t="str">
        <f t="shared" si="373"/>
        <v xml:space="preserve"> </v>
      </c>
      <c r="DS65" s="15" t="str">
        <f t="shared" si="374"/>
        <v xml:space="preserve"> </v>
      </c>
      <c r="DT65" s="15" t="str">
        <f t="shared" si="375"/>
        <v xml:space="preserve"> </v>
      </c>
      <c r="DU65" s="15" t="str">
        <f t="shared" si="376"/>
        <v xml:space="preserve"> </v>
      </c>
      <c r="DV65" s="15" t="str">
        <f t="shared" si="377"/>
        <v xml:space="preserve"> </v>
      </c>
      <c r="DW65" s="15" t="str">
        <f t="shared" si="378"/>
        <v xml:space="preserve"> </v>
      </c>
      <c r="DX65" s="15" t="str">
        <f t="shared" si="379"/>
        <v xml:space="preserve"> </v>
      </c>
      <c r="DY65" s="15" t="str">
        <f t="shared" si="380"/>
        <v xml:space="preserve"> </v>
      </c>
      <c r="DZ65" s="15" t="str">
        <f t="shared" si="381"/>
        <v xml:space="preserve"> </v>
      </c>
      <c r="EA65" s="27">
        <f>BW65-CE65-CJ65-CT65-CY65-DN65</f>
        <v>167.61457243958</v>
      </c>
      <c r="EB65" s="5">
        <f t="shared" si="82"/>
        <v>5.7166030334184663</v>
      </c>
      <c r="EC65" s="5">
        <f t="shared" si="83"/>
        <v>8.5684431454484198</v>
      </c>
      <c r="ED65" s="5">
        <f t="shared" si="84"/>
        <v>18.022169216478886</v>
      </c>
      <c r="EE65" s="5">
        <f t="shared" si="85"/>
        <v>8.7951069888118916</v>
      </c>
      <c r="EF65" s="5">
        <f t="shared" si="86"/>
        <v>9.8134109040424029</v>
      </c>
      <c r="EG65" s="5">
        <f t="shared" si="87"/>
        <v>11.990202291841523</v>
      </c>
      <c r="EH65" s="5">
        <f t="shared" si="88"/>
        <v>19.517599995796211</v>
      </c>
      <c r="EI65" s="5">
        <f t="shared" si="89"/>
        <v>20.628481056178231</v>
      </c>
      <c r="EJ65" s="5">
        <f t="shared" si="90"/>
        <v>17.594626835559446</v>
      </c>
      <c r="EK65" s="5">
        <f t="shared" si="91"/>
        <v>19.438046087607276</v>
      </c>
      <c r="EL65" s="5" t="str">
        <f t="shared" si="92"/>
        <v xml:space="preserve"> </v>
      </c>
      <c r="EM65" s="5" t="str">
        <f t="shared" si="93"/>
        <v xml:space="preserve"> </v>
      </c>
      <c r="EN65" s="5" t="str">
        <f t="shared" si="94"/>
        <v xml:space="preserve"> </v>
      </c>
      <c r="EO65" s="5" t="str">
        <f t="shared" si="95"/>
        <v xml:space="preserve"> </v>
      </c>
      <c r="EP65" s="5" t="str">
        <f t="shared" si="96"/>
        <v xml:space="preserve"> </v>
      </c>
      <c r="EQ65" s="5" t="str">
        <f t="shared" si="97"/>
        <v xml:space="preserve"> </v>
      </c>
      <c r="ER65" s="5" t="str">
        <f t="shared" si="98"/>
        <v xml:space="preserve"> </v>
      </c>
      <c r="ES65" s="5" t="str">
        <f t="shared" si="99"/>
        <v xml:space="preserve"> </v>
      </c>
    </row>
    <row r="66" spans="1:149">
      <c r="A66" t="s">
        <v>134</v>
      </c>
      <c r="B66" s="17">
        <f t="shared" si="324"/>
        <v>1965065.5021834061</v>
      </c>
      <c r="C66" s="17">
        <v>900</v>
      </c>
      <c r="D66" s="19">
        <v>458</v>
      </c>
      <c r="E66" s="19">
        <v>27</v>
      </c>
      <c r="F66" s="19">
        <f t="shared" si="325"/>
        <v>243.00000000000003</v>
      </c>
      <c r="G66" s="19">
        <v>27</v>
      </c>
      <c r="H66" s="19">
        <f t="shared" si="297"/>
        <v>3333.333333333333</v>
      </c>
      <c r="I66" s="19">
        <v>347</v>
      </c>
      <c r="J66" s="39">
        <f t="shared" si="3"/>
        <v>10.410000000000002</v>
      </c>
      <c r="K66" s="17"/>
      <c r="L66" s="17"/>
      <c r="M66" s="17" t="str">
        <f t="shared" si="4"/>
        <v xml:space="preserve"> </v>
      </c>
      <c r="N66" s="17" t="str">
        <f t="shared" si="5"/>
        <v xml:space="preserve"> </v>
      </c>
      <c r="O66" s="17">
        <v>2</v>
      </c>
      <c r="P66" s="17">
        <v>52</v>
      </c>
      <c r="Q66" s="17">
        <f t="shared" si="298"/>
        <v>54</v>
      </c>
      <c r="R66" s="17">
        <f t="shared" si="299"/>
        <v>-50</v>
      </c>
      <c r="S66" s="17">
        <v>18</v>
      </c>
      <c r="T66" s="17">
        <v>38</v>
      </c>
      <c r="U66" s="17">
        <f t="shared" si="300"/>
        <v>56</v>
      </c>
      <c r="V66" s="17">
        <f t="shared" si="301"/>
        <v>-20</v>
      </c>
      <c r="W66" s="17">
        <v>21</v>
      </c>
      <c r="X66" s="17">
        <v>29</v>
      </c>
      <c r="Y66" s="17">
        <f t="shared" si="302"/>
        <v>50</v>
      </c>
      <c r="Z66" s="17">
        <f t="shared" si="303"/>
        <v>-8</v>
      </c>
      <c r="AA66" s="17">
        <v>4</v>
      </c>
      <c r="AB66" s="17">
        <v>30</v>
      </c>
      <c r="AC66" s="17">
        <f t="shared" si="304"/>
        <v>34</v>
      </c>
      <c r="AD66" s="17">
        <f t="shared" si="305"/>
        <v>-26</v>
      </c>
      <c r="AE66" s="17">
        <v>58</v>
      </c>
      <c r="AF66" s="17">
        <v>10</v>
      </c>
      <c r="AG66" s="17">
        <f t="shared" si="306"/>
        <v>68</v>
      </c>
      <c r="AH66" s="17">
        <f t="shared" si="307"/>
        <v>48</v>
      </c>
      <c r="AI66" s="17"/>
      <c r="AJ66" s="17"/>
      <c r="AK66" s="17" t="str">
        <f t="shared" si="308"/>
        <v xml:space="preserve"> </v>
      </c>
      <c r="AL66" s="17" t="str">
        <f t="shared" si="309"/>
        <v xml:space="preserve"> </v>
      </c>
      <c r="AM66" s="17"/>
      <c r="AN66" s="17"/>
      <c r="AO66" s="17" t="str">
        <f t="shared" si="310"/>
        <v xml:space="preserve"> </v>
      </c>
      <c r="AP66" s="17" t="str">
        <f t="shared" si="311"/>
        <v xml:space="preserve"> </v>
      </c>
      <c r="AQ66" s="17"/>
      <c r="AR66" s="17"/>
      <c r="AS66" s="17" t="str">
        <f t="shared" si="312"/>
        <v xml:space="preserve"> </v>
      </c>
      <c r="AT66" s="17" t="str">
        <f t="shared" si="313"/>
        <v xml:space="preserve"> </v>
      </c>
      <c r="AU66" s="17"/>
      <c r="AV66" s="17"/>
      <c r="AW66" s="17" t="str">
        <f t="shared" si="314"/>
        <v xml:space="preserve"> </v>
      </c>
      <c r="AX66" s="17" t="str">
        <f t="shared" si="315"/>
        <v xml:space="preserve"> </v>
      </c>
      <c r="AY66" s="17"/>
      <c r="AZ66" s="17"/>
      <c r="BA66" s="17" t="str">
        <f t="shared" si="316"/>
        <v xml:space="preserve"> </v>
      </c>
      <c r="BB66" s="22" t="str">
        <f t="shared" si="317"/>
        <v xml:space="preserve"> </v>
      </c>
      <c r="BC66" s="17">
        <v>51</v>
      </c>
      <c r="BD66" s="17">
        <v>18</v>
      </c>
      <c r="BE66" s="17">
        <v>36</v>
      </c>
      <c r="BF66" s="17">
        <v>11</v>
      </c>
      <c r="BG66" s="17">
        <v>8</v>
      </c>
      <c r="BH66" s="17">
        <v>10</v>
      </c>
      <c r="BI66" s="17">
        <v>12</v>
      </c>
      <c r="BJ66" s="17"/>
      <c r="BK66" s="17">
        <v>11</v>
      </c>
      <c r="BL66" s="17">
        <v>8</v>
      </c>
      <c r="BM66" s="17"/>
      <c r="BN66" s="17"/>
      <c r="BO66" s="17"/>
      <c r="BP66" s="17"/>
      <c r="BQ66" s="17"/>
      <c r="BR66" s="17">
        <v>10</v>
      </c>
      <c r="BS66" s="17"/>
      <c r="BT66" s="17"/>
      <c r="BU66" s="22">
        <f t="shared" si="326"/>
        <v>172</v>
      </c>
      <c r="BV66" s="25">
        <v>0.60209500000000005</v>
      </c>
      <c r="BW66" s="15">
        <f t="shared" si="382"/>
        <v>576.32101246481034</v>
      </c>
      <c r="BX66" s="15" t="str">
        <f t="shared" si="327"/>
        <v xml:space="preserve"> </v>
      </c>
      <c r="BY66" s="15" t="str">
        <f t="shared" si="328"/>
        <v xml:space="preserve"> </v>
      </c>
      <c r="BZ66" s="15" t="str">
        <f t="shared" si="329"/>
        <v xml:space="preserve"> </v>
      </c>
      <c r="CA66" s="15" t="str">
        <f t="shared" si="330"/>
        <v xml:space="preserve"> </v>
      </c>
      <c r="CB66" s="15" t="str">
        <f t="shared" si="331"/>
        <v xml:space="preserve"> </v>
      </c>
      <c r="CC66" s="15">
        <f t="shared" si="332"/>
        <v>3.32173494216029</v>
      </c>
      <c r="CD66" s="15">
        <f t="shared" si="333"/>
        <v>86.365108496167537</v>
      </c>
      <c r="CE66" s="15">
        <f t="shared" si="334"/>
        <v>89.686843438327827</v>
      </c>
      <c r="CF66" s="15">
        <f t="shared" si="335"/>
        <v>-83.043373554007246</v>
      </c>
      <c r="CG66" s="15">
        <f t="shared" si="336"/>
        <v>3.8461538461538464E-2</v>
      </c>
      <c r="CH66" s="15">
        <f t="shared" si="337"/>
        <v>29.89561447944261</v>
      </c>
      <c r="CI66" s="15">
        <f t="shared" si="338"/>
        <v>63.112963901045511</v>
      </c>
      <c r="CJ66" s="15">
        <f t="shared" si="339"/>
        <v>93.008578380488117</v>
      </c>
      <c r="CK66" s="15">
        <f t="shared" si="340"/>
        <v>-33.217349421602904</v>
      </c>
      <c r="CL66" s="15">
        <f t="shared" si="341"/>
        <v>0.47368421052631576</v>
      </c>
      <c r="CM66" s="15">
        <f t="shared" si="342"/>
        <v>34.878216892683042</v>
      </c>
      <c r="CN66" s="15">
        <f t="shared" si="343"/>
        <v>48.165156661324204</v>
      </c>
      <c r="CO66" s="15">
        <f t="shared" si="344"/>
        <v>83.043373554007246</v>
      </c>
      <c r="CP66" s="15">
        <f t="shared" si="345"/>
        <v>-13.286939768641162</v>
      </c>
      <c r="CQ66" s="15">
        <f t="shared" si="346"/>
        <v>0.72413793103448276</v>
      </c>
      <c r="CR66" s="15">
        <f t="shared" si="347"/>
        <v>6.6434698843205799</v>
      </c>
      <c r="CS66" s="15">
        <f t="shared" si="348"/>
        <v>49.826024132404349</v>
      </c>
      <c r="CT66" s="15">
        <f t="shared" si="349"/>
        <v>56.46949401672493</v>
      </c>
      <c r="CU66" s="15">
        <f t="shared" si="350"/>
        <v>-43.182554248083768</v>
      </c>
      <c r="CV66" s="15">
        <f t="shared" si="351"/>
        <v>0.13333333333333333</v>
      </c>
      <c r="CW66" s="15">
        <f t="shared" si="352"/>
        <v>96.330313322648408</v>
      </c>
      <c r="CX66" s="15">
        <f t="shared" si="353"/>
        <v>16.608674710801452</v>
      </c>
      <c r="CY66" s="15">
        <f t="shared" si="354"/>
        <v>112.93898803344986</v>
      </c>
      <c r="CZ66" s="15">
        <f t="shared" si="355"/>
        <v>79.721638611846956</v>
      </c>
      <c r="DA66" s="15">
        <f t="shared" si="356"/>
        <v>5.7999999999999989</v>
      </c>
      <c r="DB66" s="15" t="str">
        <f t="shared" si="357"/>
        <v xml:space="preserve"> </v>
      </c>
      <c r="DC66" s="15" t="str">
        <f t="shared" si="358"/>
        <v xml:space="preserve"> </v>
      </c>
      <c r="DD66" s="15" t="str">
        <f t="shared" si="359"/>
        <v xml:space="preserve"> </v>
      </c>
      <c r="DE66" s="15" t="str">
        <f t="shared" si="360"/>
        <v xml:space="preserve"> </v>
      </c>
      <c r="DF66" s="15" t="str">
        <f t="shared" si="361"/>
        <v xml:space="preserve"> </v>
      </c>
      <c r="DG66" s="15" t="str">
        <f t="shared" si="362"/>
        <v xml:space="preserve"> </v>
      </c>
      <c r="DH66" s="15" t="str">
        <f t="shared" si="363"/>
        <v xml:space="preserve"> </v>
      </c>
      <c r="DI66" s="15" t="str">
        <f t="shared" si="364"/>
        <v xml:space="preserve"> </v>
      </c>
      <c r="DJ66" s="15" t="str">
        <f t="shared" si="365"/>
        <v xml:space="preserve"> </v>
      </c>
      <c r="DK66" s="15" t="str">
        <f t="shared" si="366"/>
        <v xml:space="preserve"> </v>
      </c>
      <c r="DL66" s="15" t="str">
        <f t="shared" si="367"/>
        <v xml:space="preserve"> </v>
      </c>
      <c r="DM66" s="15" t="str">
        <f t="shared" si="368"/>
        <v xml:space="preserve"> </v>
      </c>
      <c r="DN66" s="15" t="str">
        <f t="shared" si="369"/>
        <v xml:space="preserve"> </v>
      </c>
      <c r="DO66" s="15" t="str">
        <f t="shared" si="370"/>
        <v xml:space="preserve"> </v>
      </c>
      <c r="DP66" s="15" t="str">
        <f t="shared" si="371"/>
        <v xml:space="preserve"> </v>
      </c>
      <c r="DQ66" s="15" t="str">
        <f t="shared" si="372"/>
        <v xml:space="preserve"> </v>
      </c>
      <c r="DR66" s="15" t="str">
        <f t="shared" si="373"/>
        <v xml:space="preserve"> </v>
      </c>
      <c r="DS66" s="15" t="str">
        <f t="shared" si="374"/>
        <v xml:space="preserve"> </v>
      </c>
      <c r="DT66" s="15" t="str">
        <f t="shared" si="375"/>
        <v xml:space="preserve"> </v>
      </c>
      <c r="DU66" s="15" t="str">
        <f t="shared" si="376"/>
        <v xml:space="preserve"> </v>
      </c>
      <c r="DV66" s="15" t="str">
        <f t="shared" si="377"/>
        <v xml:space="preserve"> </v>
      </c>
      <c r="DW66" s="15" t="str">
        <f t="shared" si="378"/>
        <v xml:space="preserve"> </v>
      </c>
      <c r="DX66" s="15" t="str">
        <f t="shared" si="379"/>
        <v xml:space="preserve"> </v>
      </c>
      <c r="DY66" s="15" t="str">
        <f t="shared" si="380"/>
        <v xml:space="preserve"> </v>
      </c>
      <c r="DZ66" s="15" t="str">
        <f t="shared" si="381"/>
        <v xml:space="preserve"> </v>
      </c>
      <c r="EA66" s="27">
        <f>BW66-CE66-CJ66-CO66-CT66-CY66</f>
        <v>141.17373504181234</v>
      </c>
      <c r="EB66" s="5">
        <f t="shared" si="82"/>
        <v>2.5351891713421026</v>
      </c>
      <c r="EC66" s="5">
        <f t="shared" si="83"/>
        <v>4.0587362267913569</v>
      </c>
      <c r="ED66" s="5">
        <f t="shared" si="84"/>
        <v>8.7675417809897276</v>
      </c>
      <c r="EE66" s="5">
        <f t="shared" si="85"/>
        <v>4.0310907032054502</v>
      </c>
      <c r="EF66" s="5">
        <f t="shared" si="86"/>
        <v>4.1319624859125907</v>
      </c>
      <c r="EG66" s="5">
        <f t="shared" si="87"/>
        <v>5.7096201389721539</v>
      </c>
      <c r="EH66" s="5">
        <f t="shared" si="88"/>
        <v>9.0081230749828656</v>
      </c>
      <c r="EI66" s="5" t="str">
        <f t="shared" si="89"/>
        <v xml:space="preserve"> </v>
      </c>
      <c r="EJ66" s="5">
        <f t="shared" si="90"/>
        <v>12.902726346076927</v>
      </c>
      <c r="EK66" s="5">
        <f t="shared" si="91"/>
        <v>9.719023043803638</v>
      </c>
      <c r="EL66" s="5" t="str">
        <f t="shared" si="92"/>
        <v xml:space="preserve"> </v>
      </c>
      <c r="EM66" s="5" t="str">
        <f t="shared" si="93"/>
        <v xml:space="preserve"> </v>
      </c>
      <c r="EN66" s="5" t="str">
        <f t="shared" si="94"/>
        <v xml:space="preserve"> </v>
      </c>
      <c r="EO66" s="5" t="str">
        <f t="shared" si="95"/>
        <v xml:space="preserve"> </v>
      </c>
      <c r="EP66" s="5" t="str">
        <f t="shared" si="96"/>
        <v xml:space="preserve"> </v>
      </c>
      <c r="EQ66" s="5">
        <f t="shared" si="97"/>
        <v>9.6112905752645741</v>
      </c>
      <c r="ER66" s="5" t="str">
        <f t="shared" si="98"/>
        <v xml:space="preserve"> </v>
      </c>
      <c r="ES66" s="5" t="str">
        <f t="shared" si="99"/>
        <v xml:space="preserve"> </v>
      </c>
    </row>
    <row r="67" spans="1:149">
      <c r="A67" t="s">
        <v>135</v>
      </c>
      <c r="B67" s="17">
        <f t="shared" si="324"/>
        <v>961665.56510244543</v>
      </c>
      <c r="C67" s="17">
        <v>1455</v>
      </c>
      <c r="D67" s="19">
        <v>1513</v>
      </c>
      <c r="E67" s="19">
        <v>29</v>
      </c>
      <c r="F67" s="19">
        <f t="shared" si="325"/>
        <v>509.24999999999994</v>
      </c>
      <c r="G67" s="19">
        <v>35</v>
      </c>
      <c r="H67" s="19">
        <f t="shared" si="297"/>
        <v>5017.2413793103451</v>
      </c>
      <c r="I67" s="19">
        <v>503</v>
      </c>
      <c r="J67" s="39">
        <f t="shared" si="3"/>
        <v>10.025429553264605</v>
      </c>
      <c r="K67" s="17"/>
      <c r="L67" s="17"/>
      <c r="M67" s="17" t="str">
        <f t="shared" si="4"/>
        <v xml:space="preserve"> </v>
      </c>
      <c r="N67" s="17" t="str">
        <f t="shared" si="5"/>
        <v xml:space="preserve"> </v>
      </c>
      <c r="O67" s="17">
        <v>42</v>
      </c>
      <c r="P67" s="17">
        <v>59</v>
      </c>
      <c r="Q67" s="17">
        <f t="shared" si="298"/>
        <v>101</v>
      </c>
      <c r="R67" s="17">
        <f t="shared" si="299"/>
        <v>-17</v>
      </c>
      <c r="S67" s="17">
        <v>64</v>
      </c>
      <c r="T67" s="17">
        <v>62</v>
      </c>
      <c r="U67" s="17">
        <f t="shared" si="300"/>
        <v>126</v>
      </c>
      <c r="V67" s="17">
        <f t="shared" si="301"/>
        <v>2</v>
      </c>
      <c r="W67" s="17">
        <v>41</v>
      </c>
      <c r="X67" s="17">
        <v>37</v>
      </c>
      <c r="Y67" s="17">
        <f t="shared" si="302"/>
        <v>78</v>
      </c>
      <c r="Z67" s="17">
        <f t="shared" si="303"/>
        <v>4</v>
      </c>
      <c r="AA67" s="17">
        <v>7</v>
      </c>
      <c r="AB67" s="17">
        <v>34</v>
      </c>
      <c r="AC67" s="17">
        <f t="shared" si="304"/>
        <v>41</v>
      </c>
      <c r="AD67" s="17">
        <f t="shared" si="305"/>
        <v>-27</v>
      </c>
      <c r="AE67" s="17">
        <v>45</v>
      </c>
      <c r="AF67" s="17">
        <v>14</v>
      </c>
      <c r="AG67" s="17">
        <f t="shared" si="306"/>
        <v>59</v>
      </c>
      <c r="AH67" s="17">
        <f t="shared" si="307"/>
        <v>31</v>
      </c>
      <c r="AI67" s="17"/>
      <c r="AJ67" s="17"/>
      <c r="AK67" s="17" t="str">
        <f t="shared" si="308"/>
        <v xml:space="preserve"> </v>
      </c>
      <c r="AL67" s="17" t="str">
        <f t="shared" si="309"/>
        <v xml:space="preserve"> </v>
      </c>
      <c r="AM67" s="17"/>
      <c r="AN67" s="17"/>
      <c r="AO67" s="17" t="str">
        <f t="shared" si="310"/>
        <v xml:space="preserve"> </v>
      </c>
      <c r="AP67" s="17" t="str">
        <f t="shared" si="311"/>
        <v xml:space="preserve"> </v>
      </c>
      <c r="AQ67" s="17"/>
      <c r="AR67" s="17"/>
      <c r="AS67" s="17" t="str">
        <f t="shared" si="312"/>
        <v xml:space="preserve"> </v>
      </c>
      <c r="AT67" s="17" t="str">
        <f t="shared" si="313"/>
        <v xml:space="preserve"> </v>
      </c>
      <c r="AU67" s="17"/>
      <c r="AV67" s="17"/>
      <c r="AW67" s="17" t="str">
        <f t="shared" si="314"/>
        <v xml:space="preserve"> </v>
      </c>
      <c r="AX67" s="17" t="str">
        <f t="shared" si="315"/>
        <v xml:space="preserve"> </v>
      </c>
      <c r="AY67" s="17"/>
      <c r="AZ67" s="17"/>
      <c r="BA67" s="17" t="str">
        <f t="shared" si="316"/>
        <v xml:space="preserve"> </v>
      </c>
      <c r="BB67" s="22" t="str">
        <f t="shared" si="317"/>
        <v xml:space="preserve"> </v>
      </c>
      <c r="BC67" s="17">
        <v>87</v>
      </c>
      <c r="BD67" s="17">
        <v>29</v>
      </c>
      <c r="BE67" s="17">
        <v>58</v>
      </c>
      <c r="BF67" s="17">
        <v>17</v>
      </c>
      <c r="BG67" s="17">
        <v>13</v>
      </c>
      <c r="BH67" s="17">
        <v>16</v>
      </c>
      <c r="BI67" s="17">
        <v>18</v>
      </c>
      <c r="BJ67" s="17">
        <v>12</v>
      </c>
      <c r="BK67" s="17">
        <v>11</v>
      </c>
      <c r="BL67" s="17">
        <v>11</v>
      </c>
      <c r="BM67" s="17"/>
      <c r="BN67" s="17"/>
      <c r="BO67" s="17"/>
      <c r="BP67" s="17"/>
      <c r="BQ67" s="17"/>
      <c r="BR67" s="17"/>
      <c r="BS67" s="17"/>
      <c r="BT67" s="17"/>
      <c r="BU67" s="22">
        <f t="shared" si="326"/>
        <v>231</v>
      </c>
      <c r="BV67" s="25">
        <v>0.51944500000000005</v>
      </c>
      <c r="BW67" s="15">
        <f t="shared" si="382"/>
        <v>968.34121033025622</v>
      </c>
      <c r="BX67" s="15" t="str">
        <f t="shared" si="327"/>
        <v xml:space="preserve"> </v>
      </c>
      <c r="BY67" s="15" t="str">
        <f t="shared" si="328"/>
        <v xml:space="preserve"> </v>
      </c>
      <c r="BZ67" s="15" t="str">
        <f t="shared" si="329"/>
        <v xml:space="preserve"> </v>
      </c>
      <c r="CA67" s="15" t="str">
        <f t="shared" si="330"/>
        <v xml:space="preserve"> </v>
      </c>
      <c r="CB67" s="15" t="str">
        <f t="shared" si="331"/>
        <v xml:space="preserve"> </v>
      </c>
      <c r="CC67" s="15">
        <f t="shared" si="332"/>
        <v>80.855528496760954</v>
      </c>
      <c r="CD67" s="15">
        <f t="shared" si="333"/>
        <v>113.5827662216404</v>
      </c>
      <c r="CE67" s="15">
        <f t="shared" si="334"/>
        <v>194.43829471840135</v>
      </c>
      <c r="CF67" s="15">
        <f t="shared" si="335"/>
        <v>-32.727237724879444</v>
      </c>
      <c r="CG67" s="15">
        <f t="shared" si="336"/>
        <v>0.7118644067796609</v>
      </c>
      <c r="CH67" s="15">
        <f t="shared" si="337"/>
        <v>123.20842437601669</v>
      </c>
      <c r="CI67" s="15">
        <f t="shared" si="338"/>
        <v>119.35816111426618</v>
      </c>
      <c r="CJ67" s="15">
        <f t="shared" si="339"/>
        <v>242.56658549028288</v>
      </c>
      <c r="CK67" s="15">
        <f t="shared" si="340"/>
        <v>3.8502632617505128</v>
      </c>
      <c r="CL67" s="15">
        <f t="shared" si="341"/>
        <v>1.032258064516129</v>
      </c>
      <c r="CM67" s="15">
        <f t="shared" si="342"/>
        <v>78.930396865885697</v>
      </c>
      <c r="CN67" s="15">
        <f t="shared" si="343"/>
        <v>71.229870342384658</v>
      </c>
      <c r="CO67" s="15">
        <f t="shared" si="344"/>
        <v>150.16026720827034</v>
      </c>
      <c r="CP67" s="15">
        <f t="shared" si="345"/>
        <v>7.7005265235010398</v>
      </c>
      <c r="CQ67" s="15">
        <f t="shared" si="346"/>
        <v>1.1081081081081081</v>
      </c>
      <c r="CR67" s="15">
        <f t="shared" si="347"/>
        <v>13.475921416126827</v>
      </c>
      <c r="CS67" s="15">
        <f t="shared" si="348"/>
        <v>65.454475449758874</v>
      </c>
      <c r="CT67" s="15">
        <f t="shared" si="349"/>
        <v>78.930396865885697</v>
      </c>
      <c r="CU67" s="15">
        <f t="shared" si="350"/>
        <v>-51.978554033632051</v>
      </c>
      <c r="CV67" s="15">
        <f t="shared" si="351"/>
        <v>0.20588235294117646</v>
      </c>
      <c r="CW67" s="15">
        <f t="shared" si="352"/>
        <v>86.630923389386737</v>
      </c>
      <c r="CX67" s="15">
        <f t="shared" si="353"/>
        <v>26.951842832253654</v>
      </c>
      <c r="CY67" s="15">
        <f t="shared" si="354"/>
        <v>113.58276622164038</v>
      </c>
      <c r="CZ67" s="15">
        <f t="shared" si="355"/>
        <v>59.679080557133084</v>
      </c>
      <c r="DA67" s="15">
        <f t="shared" si="356"/>
        <v>3.214285714285714</v>
      </c>
      <c r="DB67" s="15" t="str">
        <f t="shared" si="357"/>
        <v xml:space="preserve"> </v>
      </c>
      <c r="DC67" s="15" t="str">
        <f t="shared" si="358"/>
        <v xml:space="preserve"> </v>
      </c>
      <c r="DD67" s="15" t="str">
        <f t="shared" si="359"/>
        <v xml:space="preserve"> </v>
      </c>
      <c r="DE67" s="15" t="str">
        <f t="shared" si="360"/>
        <v xml:space="preserve"> </v>
      </c>
      <c r="DF67" s="15" t="str">
        <f t="shared" si="361"/>
        <v xml:space="preserve"> </v>
      </c>
      <c r="DG67" s="15" t="str">
        <f t="shared" si="362"/>
        <v xml:space="preserve"> </v>
      </c>
      <c r="DH67" s="15" t="str">
        <f t="shared" si="363"/>
        <v xml:space="preserve"> </v>
      </c>
      <c r="DI67" s="15" t="str">
        <f t="shared" si="364"/>
        <v xml:space="preserve"> </v>
      </c>
      <c r="DJ67" s="15" t="str">
        <f t="shared" si="365"/>
        <v xml:space="preserve"> </v>
      </c>
      <c r="DK67" s="15" t="str">
        <f t="shared" si="366"/>
        <v xml:space="preserve"> </v>
      </c>
      <c r="DL67" s="15" t="str">
        <f t="shared" si="367"/>
        <v xml:space="preserve"> </v>
      </c>
      <c r="DM67" s="15" t="str">
        <f t="shared" si="368"/>
        <v xml:space="preserve"> </v>
      </c>
      <c r="DN67" s="15" t="str">
        <f t="shared" si="369"/>
        <v xml:space="preserve"> </v>
      </c>
      <c r="DO67" s="15" t="str">
        <f t="shared" si="370"/>
        <v xml:space="preserve"> </v>
      </c>
      <c r="DP67" s="15" t="str">
        <f t="shared" si="371"/>
        <v xml:space="preserve"> </v>
      </c>
      <c r="DQ67" s="15" t="str">
        <f t="shared" si="372"/>
        <v xml:space="preserve"> </v>
      </c>
      <c r="DR67" s="15" t="str">
        <f t="shared" si="373"/>
        <v xml:space="preserve"> </v>
      </c>
      <c r="DS67" s="15" t="str">
        <f t="shared" si="374"/>
        <v xml:space="preserve"> </v>
      </c>
      <c r="DT67" s="15" t="str">
        <f t="shared" si="375"/>
        <v xml:space="preserve"> </v>
      </c>
      <c r="DU67" s="15" t="str">
        <f t="shared" si="376"/>
        <v xml:space="preserve"> </v>
      </c>
      <c r="DV67" s="15" t="str">
        <f t="shared" si="377"/>
        <v xml:space="preserve"> </v>
      </c>
      <c r="DW67" s="15" t="str">
        <f t="shared" si="378"/>
        <v xml:space="preserve"> </v>
      </c>
      <c r="DX67" s="15" t="str">
        <f t="shared" si="379"/>
        <v xml:space="preserve"> </v>
      </c>
      <c r="DY67" s="15" t="str">
        <f t="shared" si="380"/>
        <v xml:space="preserve"> </v>
      </c>
      <c r="DZ67" s="15" t="str">
        <f t="shared" si="381"/>
        <v xml:space="preserve"> </v>
      </c>
      <c r="EA67" s="27">
        <f>BW67-CE67-CJ67-CO67-CT67-CY67</f>
        <v>188.66289982577558</v>
      </c>
      <c r="EB67" s="5">
        <f t="shared" si="82"/>
        <v>4.3247344687600568</v>
      </c>
      <c r="EC67" s="5">
        <f t="shared" si="83"/>
        <v>6.5390750320527413</v>
      </c>
      <c r="ED67" s="5">
        <f t="shared" si="84"/>
        <v>14.125483980483452</v>
      </c>
      <c r="EE67" s="5">
        <f t="shared" si="85"/>
        <v>6.229867450408423</v>
      </c>
      <c r="EF67" s="5">
        <f t="shared" si="86"/>
        <v>6.7144390396079592</v>
      </c>
      <c r="EG67" s="5">
        <f t="shared" si="87"/>
        <v>9.1353922223554473</v>
      </c>
      <c r="EH67" s="5">
        <f t="shared" si="88"/>
        <v>13.512184612474298</v>
      </c>
      <c r="EI67" s="5">
        <f t="shared" si="89"/>
        <v>16.502784844942585</v>
      </c>
      <c r="EJ67" s="5">
        <f t="shared" si="90"/>
        <v>12.902726346076927</v>
      </c>
      <c r="EK67" s="5">
        <f t="shared" si="91"/>
        <v>13.363656685230001</v>
      </c>
      <c r="EL67" s="5" t="str">
        <f t="shared" si="92"/>
        <v xml:space="preserve"> </v>
      </c>
      <c r="EM67" s="5" t="str">
        <f t="shared" si="93"/>
        <v xml:space="preserve"> </v>
      </c>
      <c r="EN67" s="5" t="str">
        <f t="shared" si="94"/>
        <v xml:space="preserve"> </v>
      </c>
      <c r="EO67" s="5" t="str">
        <f t="shared" si="95"/>
        <v xml:space="preserve"> </v>
      </c>
      <c r="EP67" s="5" t="str">
        <f t="shared" si="96"/>
        <v xml:space="preserve"> </v>
      </c>
      <c r="EQ67" s="5" t="str">
        <f t="shared" si="97"/>
        <v xml:space="preserve"> </v>
      </c>
      <c r="ER67" s="5" t="str">
        <f t="shared" si="98"/>
        <v xml:space="preserve"> </v>
      </c>
      <c r="ES67" s="5" t="str">
        <f t="shared" si="99"/>
        <v xml:space="preserve"> </v>
      </c>
    </row>
    <row r="68" spans="1:149">
      <c r="A68" t="s">
        <v>281</v>
      </c>
      <c r="B68" s="17">
        <f t="shared" si="324"/>
        <v>1461808.6040386304</v>
      </c>
      <c r="C68" s="17">
        <v>1665</v>
      </c>
      <c r="D68" s="19">
        <v>1139</v>
      </c>
      <c r="E68" s="19">
        <v>29</v>
      </c>
      <c r="F68" s="19">
        <f t="shared" si="325"/>
        <v>666</v>
      </c>
      <c r="G68" s="19">
        <v>40</v>
      </c>
      <c r="H68" s="19">
        <f t="shared" si="297"/>
        <v>5741.3793103448279</v>
      </c>
      <c r="I68" s="19">
        <v>831</v>
      </c>
      <c r="J68" s="39">
        <f t="shared" si="3"/>
        <v>14.473873873873874</v>
      </c>
      <c r="K68" s="17"/>
      <c r="L68" s="17"/>
      <c r="M68" s="17" t="str">
        <f t="shared" si="4"/>
        <v xml:space="preserve"> </v>
      </c>
      <c r="N68" s="17" t="str">
        <f t="shared" si="5"/>
        <v xml:space="preserve"> </v>
      </c>
      <c r="O68" s="17">
        <v>18</v>
      </c>
      <c r="P68" s="17">
        <v>223</v>
      </c>
      <c r="Q68" s="17">
        <f t="shared" si="298"/>
        <v>241</v>
      </c>
      <c r="R68" s="17">
        <f t="shared" si="299"/>
        <v>-205</v>
      </c>
      <c r="S68" s="17">
        <v>26</v>
      </c>
      <c r="T68" s="17">
        <v>97</v>
      </c>
      <c r="U68" s="17">
        <f t="shared" si="300"/>
        <v>123</v>
      </c>
      <c r="V68" s="17">
        <f t="shared" si="301"/>
        <v>-71</v>
      </c>
      <c r="W68" s="17">
        <v>6</v>
      </c>
      <c r="X68" s="17">
        <v>69</v>
      </c>
      <c r="Y68" s="17">
        <f t="shared" si="302"/>
        <v>75</v>
      </c>
      <c r="Z68" s="17">
        <f t="shared" si="303"/>
        <v>-63</v>
      </c>
      <c r="AA68" s="17">
        <v>6</v>
      </c>
      <c r="AB68" s="17">
        <v>127</v>
      </c>
      <c r="AC68" s="17">
        <f t="shared" si="304"/>
        <v>133</v>
      </c>
      <c r="AD68" s="17">
        <f t="shared" si="305"/>
        <v>-121</v>
      </c>
      <c r="AE68" s="17"/>
      <c r="AF68" s="17"/>
      <c r="AG68" s="17" t="str">
        <f t="shared" si="306"/>
        <v xml:space="preserve"> </v>
      </c>
      <c r="AH68" s="17" t="str">
        <f t="shared" si="307"/>
        <v xml:space="preserve"> </v>
      </c>
      <c r="AI68" s="17"/>
      <c r="AJ68" s="17"/>
      <c r="AK68" s="17" t="str">
        <f t="shared" si="308"/>
        <v xml:space="preserve"> </v>
      </c>
      <c r="AL68" s="17" t="str">
        <f t="shared" si="309"/>
        <v xml:space="preserve"> </v>
      </c>
      <c r="AM68" s="17">
        <v>8</v>
      </c>
      <c r="AN68" s="17">
        <v>68</v>
      </c>
      <c r="AO68" s="17">
        <f t="shared" si="310"/>
        <v>76</v>
      </c>
      <c r="AP68" s="17">
        <f t="shared" si="311"/>
        <v>-60</v>
      </c>
      <c r="AQ68" s="17"/>
      <c r="AR68" s="17"/>
      <c r="AS68" s="17" t="str">
        <f t="shared" si="312"/>
        <v xml:space="preserve"> </v>
      </c>
      <c r="AT68" s="17" t="str">
        <f t="shared" si="313"/>
        <v xml:space="preserve"> </v>
      </c>
      <c r="AU68" s="17"/>
      <c r="AV68" s="17"/>
      <c r="AW68" s="17" t="str">
        <f t="shared" si="314"/>
        <v xml:space="preserve"> </v>
      </c>
      <c r="AX68" s="17" t="str">
        <f t="shared" si="315"/>
        <v xml:space="preserve"> </v>
      </c>
      <c r="AY68" s="17"/>
      <c r="AZ68" s="17"/>
      <c r="BA68" s="17" t="str">
        <f t="shared" si="316"/>
        <v xml:space="preserve"> </v>
      </c>
      <c r="BB68" s="22" t="str">
        <f t="shared" si="317"/>
        <v xml:space="preserve"> </v>
      </c>
      <c r="BC68" s="17">
        <v>122</v>
      </c>
      <c r="BD68" s="17">
        <v>51</v>
      </c>
      <c r="BE68" s="17">
        <v>93</v>
      </c>
      <c r="BF68" s="17">
        <v>32</v>
      </c>
      <c r="BG68" s="17">
        <v>23</v>
      </c>
      <c r="BH68" s="17">
        <v>37</v>
      </c>
      <c r="BI68" s="17">
        <v>43</v>
      </c>
      <c r="BJ68" s="17">
        <v>23</v>
      </c>
      <c r="BK68" s="17">
        <v>23</v>
      </c>
      <c r="BL68" s="17">
        <v>23</v>
      </c>
      <c r="BM68" s="17"/>
      <c r="BN68" s="17"/>
      <c r="BO68" s="17"/>
      <c r="BP68" s="17"/>
      <c r="BQ68" s="17"/>
      <c r="BR68" s="17"/>
      <c r="BS68" s="17"/>
      <c r="BT68" s="17"/>
      <c r="BU68" s="22">
        <f t="shared" si="326"/>
        <v>361</v>
      </c>
      <c r="BV68" s="25">
        <v>1.9512689999999999</v>
      </c>
      <c r="BW68" s="15">
        <f t="shared" si="382"/>
        <v>425.87669870222919</v>
      </c>
      <c r="BX68" s="15" t="str">
        <f t="shared" si="327"/>
        <v xml:space="preserve"> </v>
      </c>
      <c r="BY68" s="15" t="str">
        <f t="shared" si="328"/>
        <v xml:space="preserve"> </v>
      </c>
      <c r="BZ68" s="15" t="str">
        <f t="shared" si="329"/>
        <v xml:space="preserve"> </v>
      </c>
      <c r="CA68" s="15" t="str">
        <f t="shared" si="330"/>
        <v xml:space="preserve"> </v>
      </c>
      <c r="CB68" s="15" t="str">
        <f t="shared" si="331"/>
        <v xml:space="preserve"> </v>
      </c>
      <c r="CC68" s="15">
        <f t="shared" si="332"/>
        <v>9.2247660368713902</v>
      </c>
      <c r="CD68" s="15">
        <f t="shared" si="333"/>
        <v>114.28460145679556</v>
      </c>
      <c r="CE68" s="15">
        <f t="shared" si="334"/>
        <v>123.50936749366694</v>
      </c>
      <c r="CF68" s="15">
        <f t="shared" si="335"/>
        <v>-105.05983541992417</v>
      </c>
      <c r="CG68" s="15">
        <f t="shared" si="336"/>
        <v>8.0717488789237665E-2</v>
      </c>
      <c r="CH68" s="15">
        <f t="shared" si="337"/>
        <v>13.324662053258674</v>
      </c>
      <c r="CI68" s="15">
        <f t="shared" si="338"/>
        <v>49.711239198695829</v>
      </c>
      <c r="CJ68" s="15">
        <f t="shared" si="339"/>
        <v>63.035901251954499</v>
      </c>
      <c r="CK68" s="15">
        <f t="shared" si="340"/>
        <v>-36.386577145437158</v>
      </c>
      <c r="CL68" s="15">
        <f t="shared" si="341"/>
        <v>0.26804123711340205</v>
      </c>
      <c r="CM68" s="15">
        <f t="shared" si="342"/>
        <v>3.0749220122904632</v>
      </c>
      <c r="CN68" s="15">
        <f t="shared" si="343"/>
        <v>35.361603141340332</v>
      </c>
      <c r="CO68" s="15">
        <f t="shared" si="344"/>
        <v>38.436525153630797</v>
      </c>
      <c r="CP68" s="15">
        <f t="shared" si="345"/>
        <v>-32.286681129049867</v>
      </c>
      <c r="CQ68" s="15">
        <f t="shared" si="346"/>
        <v>8.6956521739130418E-2</v>
      </c>
      <c r="CR68" s="15">
        <f t="shared" si="347"/>
        <v>3.0749220122904632</v>
      </c>
      <c r="CS68" s="15">
        <f t="shared" si="348"/>
        <v>65.085849260148137</v>
      </c>
      <c r="CT68" s="15">
        <f t="shared" si="349"/>
        <v>68.160771272438595</v>
      </c>
      <c r="CU68" s="15">
        <f t="shared" si="350"/>
        <v>-62.010927247857673</v>
      </c>
      <c r="CV68" s="15">
        <f t="shared" si="351"/>
        <v>4.7244094488188976E-2</v>
      </c>
      <c r="CW68" s="15" t="str">
        <f t="shared" si="352"/>
        <v xml:space="preserve"> </v>
      </c>
      <c r="CX68" s="15" t="str">
        <f t="shared" si="353"/>
        <v xml:space="preserve"> </v>
      </c>
      <c r="CY68" s="15" t="str">
        <f t="shared" si="354"/>
        <v xml:space="preserve"> </v>
      </c>
      <c r="CZ68" s="15" t="str">
        <f t="shared" si="355"/>
        <v xml:space="preserve"> </v>
      </c>
      <c r="DA68" s="15" t="str">
        <f t="shared" si="356"/>
        <v xml:space="preserve"> </v>
      </c>
      <c r="DB68" s="15" t="str">
        <f t="shared" si="357"/>
        <v xml:space="preserve"> </v>
      </c>
      <c r="DC68" s="15" t="str">
        <f t="shared" si="358"/>
        <v xml:space="preserve"> </v>
      </c>
      <c r="DD68" s="15" t="str">
        <f t="shared" si="359"/>
        <v xml:space="preserve"> </v>
      </c>
      <c r="DE68" s="15" t="str">
        <f t="shared" si="360"/>
        <v xml:space="preserve"> </v>
      </c>
      <c r="DF68" s="15" t="str">
        <f t="shared" si="361"/>
        <v xml:space="preserve"> </v>
      </c>
      <c r="DG68" s="15">
        <f t="shared" si="362"/>
        <v>4.0998960163872846</v>
      </c>
      <c r="DH68" s="15">
        <f t="shared" si="363"/>
        <v>34.849116139291915</v>
      </c>
      <c r="DI68" s="15">
        <f t="shared" si="364"/>
        <v>38.949012155679199</v>
      </c>
      <c r="DJ68" s="15">
        <f t="shared" si="365"/>
        <v>-30.749220122904632</v>
      </c>
      <c r="DK68" s="15">
        <f t="shared" si="366"/>
        <v>0.11764705882352942</v>
      </c>
      <c r="DL68" s="15" t="str">
        <f t="shared" si="367"/>
        <v xml:space="preserve"> </v>
      </c>
      <c r="DM68" s="15" t="str">
        <f t="shared" si="368"/>
        <v xml:space="preserve"> </v>
      </c>
      <c r="DN68" s="15" t="str">
        <f t="shared" si="369"/>
        <v xml:space="preserve"> </v>
      </c>
      <c r="DO68" s="15" t="str">
        <f t="shared" si="370"/>
        <v xml:space="preserve"> </v>
      </c>
      <c r="DP68" s="15" t="str">
        <f t="shared" si="371"/>
        <v xml:space="preserve"> </v>
      </c>
      <c r="DQ68" s="15" t="str">
        <f t="shared" si="372"/>
        <v xml:space="preserve"> </v>
      </c>
      <c r="DR68" s="15" t="str">
        <f t="shared" si="373"/>
        <v xml:space="preserve"> </v>
      </c>
      <c r="DS68" s="15" t="str">
        <f t="shared" si="374"/>
        <v xml:space="preserve"> </v>
      </c>
      <c r="DT68" s="15" t="str">
        <f t="shared" si="375"/>
        <v xml:space="preserve"> </v>
      </c>
      <c r="DU68" s="15" t="str">
        <f t="shared" si="376"/>
        <v xml:space="preserve"> </v>
      </c>
      <c r="DV68" s="15" t="str">
        <f t="shared" si="377"/>
        <v xml:space="preserve"> </v>
      </c>
      <c r="DW68" s="15" t="str">
        <f t="shared" si="378"/>
        <v xml:space="preserve"> </v>
      </c>
      <c r="DX68" s="15" t="str">
        <f t="shared" si="379"/>
        <v xml:space="preserve"> </v>
      </c>
      <c r="DY68" s="15" t="str">
        <f t="shared" si="380"/>
        <v xml:space="preserve"> </v>
      </c>
      <c r="DZ68" s="15" t="str">
        <f t="shared" si="381"/>
        <v xml:space="preserve"> </v>
      </c>
      <c r="EA68" s="27">
        <f>BW68-CE68-CJ68-CO68-CT68-DI68</f>
        <v>93.785121374859173</v>
      </c>
      <c r="EB68" s="5">
        <f t="shared" si="82"/>
        <v>6.0645701745830687</v>
      </c>
      <c r="EC68" s="5">
        <f t="shared" si="83"/>
        <v>11.49975264257551</v>
      </c>
      <c r="ED68" s="5">
        <f t="shared" si="84"/>
        <v>22.649482934223464</v>
      </c>
      <c r="EE68" s="5">
        <f t="shared" si="85"/>
        <v>11.726809318415855</v>
      </c>
      <c r="EF68" s="5">
        <f t="shared" si="86"/>
        <v>11.879392146998697</v>
      </c>
      <c r="EG68" s="5">
        <f t="shared" si="87"/>
        <v>21.125594514196969</v>
      </c>
      <c r="EH68" s="5">
        <f t="shared" si="88"/>
        <v>32.279107685355271</v>
      </c>
      <c r="EI68" s="5">
        <f t="shared" si="89"/>
        <v>31.630337619473288</v>
      </c>
      <c r="EJ68" s="5">
        <f t="shared" si="90"/>
        <v>26.978427814524483</v>
      </c>
      <c r="EK68" s="5">
        <f t="shared" si="91"/>
        <v>27.942191250935458</v>
      </c>
      <c r="EL68" s="5" t="str">
        <f t="shared" si="92"/>
        <v xml:space="preserve"> </v>
      </c>
      <c r="EM68" s="5" t="str">
        <f t="shared" si="93"/>
        <v xml:space="preserve"> </v>
      </c>
      <c r="EN68" s="5" t="str">
        <f t="shared" si="94"/>
        <v xml:space="preserve"> </v>
      </c>
      <c r="EO68" s="5" t="str">
        <f t="shared" si="95"/>
        <v xml:space="preserve"> </v>
      </c>
      <c r="EP68" s="5" t="str">
        <f t="shared" si="96"/>
        <v xml:space="preserve"> </v>
      </c>
      <c r="EQ68" s="5" t="str">
        <f t="shared" si="97"/>
        <v xml:space="preserve"> </v>
      </c>
      <c r="ER68" s="5" t="str">
        <f t="shared" si="98"/>
        <v xml:space="preserve"> </v>
      </c>
      <c r="ES68" s="5" t="str">
        <f t="shared" si="99"/>
        <v xml:space="preserve"> </v>
      </c>
    </row>
    <row r="69" spans="1:149">
      <c r="A69" t="s">
        <v>262</v>
      </c>
      <c r="B69" s="17">
        <f t="shared" si="324"/>
        <v>1060584.461867427</v>
      </c>
      <c r="C69" s="17">
        <v>1488</v>
      </c>
      <c r="D69" s="19">
        <v>1403</v>
      </c>
      <c r="E69" s="19">
        <v>28</v>
      </c>
      <c r="F69" s="19">
        <f t="shared" si="325"/>
        <v>610.07999999999993</v>
      </c>
      <c r="G69" s="19">
        <v>41</v>
      </c>
      <c r="H69" s="19">
        <f t="shared" si="297"/>
        <v>5314.2857142857138</v>
      </c>
      <c r="I69" s="19">
        <v>650</v>
      </c>
      <c r="J69" s="39">
        <f t="shared" si="3"/>
        <v>12.231182795698926</v>
      </c>
      <c r="K69" s="17"/>
      <c r="L69" s="17"/>
      <c r="M69" s="17" t="str">
        <f t="shared" si="4"/>
        <v xml:space="preserve"> </v>
      </c>
      <c r="N69" s="17" t="str">
        <f t="shared" si="5"/>
        <v xml:space="preserve"> </v>
      </c>
      <c r="O69" s="17">
        <v>41</v>
      </c>
      <c r="P69" s="17">
        <v>120</v>
      </c>
      <c r="Q69" s="17">
        <f t="shared" si="298"/>
        <v>161</v>
      </c>
      <c r="R69" s="17">
        <f t="shared" si="299"/>
        <v>-79</v>
      </c>
      <c r="S69" s="17">
        <v>48</v>
      </c>
      <c r="T69" s="17">
        <v>69</v>
      </c>
      <c r="U69" s="17">
        <f t="shared" si="300"/>
        <v>117</v>
      </c>
      <c r="V69" s="17">
        <f t="shared" si="301"/>
        <v>-21</v>
      </c>
      <c r="W69" s="17"/>
      <c r="X69" s="17"/>
      <c r="Y69" s="17" t="str">
        <f t="shared" si="302"/>
        <v xml:space="preserve"> </v>
      </c>
      <c r="Z69" s="17" t="str">
        <f t="shared" si="303"/>
        <v xml:space="preserve"> </v>
      </c>
      <c r="AA69" s="17">
        <v>5</v>
      </c>
      <c r="AB69" s="17">
        <v>68</v>
      </c>
      <c r="AC69" s="17">
        <f t="shared" si="304"/>
        <v>73</v>
      </c>
      <c r="AD69" s="17">
        <f t="shared" si="305"/>
        <v>-63</v>
      </c>
      <c r="AE69" s="17">
        <v>44</v>
      </c>
      <c r="AF69" s="17">
        <v>16</v>
      </c>
      <c r="AG69" s="17">
        <f t="shared" si="306"/>
        <v>60</v>
      </c>
      <c r="AH69" s="17">
        <f t="shared" si="307"/>
        <v>28</v>
      </c>
      <c r="AI69" s="17"/>
      <c r="AJ69" s="17"/>
      <c r="AK69" s="17" t="str">
        <f t="shared" si="308"/>
        <v xml:space="preserve"> </v>
      </c>
      <c r="AL69" s="17" t="str">
        <f t="shared" si="309"/>
        <v xml:space="preserve"> </v>
      </c>
      <c r="AM69" s="17">
        <v>12</v>
      </c>
      <c r="AN69" s="17">
        <v>51</v>
      </c>
      <c r="AO69" s="17">
        <f t="shared" si="310"/>
        <v>63</v>
      </c>
      <c r="AP69" s="17">
        <f t="shared" si="311"/>
        <v>-39</v>
      </c>
      <c r="AQ69" s="17"/>
      <c r="AR69" s="17"/>
      <c r="AS69" s="17" t="str">
        <f t="shared" si="312"/>
        <v xml:space="preserve"> </v>
      </c>
      <c r="AT69" s="17" t="str">
        <f t="shared" si="313"/>
        <v xml:space="preserve"> </v>
      </c>
      <c r="AU69" s="17"/>
      <c r="AV69" s="17"/>
      <c r="AW69" s="17" t="str">
        <f t="shared" si="314"/>
        <v xml:space="preserve"> </v>
      </c>
      <c r="AX69" s="17" t="str">
        <f t="shared" si="315"/>
        <v xml:space="preserve"> </v>
      </c>
      <c r="AY69" s="17"/>
      <c r="AZ69" s="17"/>
      <c r="BA69" s="17" t="str">
        <f t="shared" si="316"/>
        <v xml:space="preserve"> </v>
      </c>
      <c r="BB69" s="22" t="str">
        <f t="shared" si="317"/>
        <v xml:space="preserve"> </v>
      </c>
      <c r="BC69" s="17">
        <v>105</v>
      </c>
      <c r="BD69" s="17">
        <v>39</v>
      </c>
      <c r="BE69" s="17">
        <v>74</v>
      </c>
      <c r="BF69" s="17">
        <v>23</v>
      </c>
      <c r="BG69" s="17">
        <v>17</v>
      </c>
      <c r="BH69" s="17">
        <v>25</v>
      </c>
      <c r="BI69" s="17">
        <v>28</v>
      </c>
      <c r="BJ69" s="17">
        <v>16</v>
      </c>
      <c r="BK69" s="17">
        <v>17</v>
      </c>
      <c r="BL69" s="17">
        <v>16</v>
      </c>
      <c r="BM69" s="17"/>
      <c r="BN69" s="17"/>
      <c r="BO69" s="17"/>
      <c r="BP69" s="17"/>
      <c r="BQ69" s="17"/>
      <c r="BR69" s="17"/>
      <c r="BS69" s="17"/>
      <c r="BT69" s="17"/>
      <c r="BU69" s="22">
        <f t="shared" si="326"/>
        <v>290</v>
      </c>
      <c r="BV69" s="25">
        <v>0.69975699999999996</v>
      </c>
      <c r="BW69" s="15">
        <f t="shared" si="382"/>
        <v>928.89388744950043</v>
      </c>
      <c r="BX69" s="15" t="str">
        <f t="shared" si="327"/>
        <v xml:space="preserve"> </v>
      </c>
      <c r="BY69" s="15" t="str">
        <f t="shared" si="328"/>
        <v xml:space="preserve"> </v>
      </c>
      <c r="BZ69" s="15" t="str">
        <f t="shared" si="329"/>
        <v xml:space="preserve"> </v>
      </c>
      <c r="CA69" s="15" t="str">
        <f t="shared" si="330"/>
        <v xml:space="preserve"> </v>
      </c>
      <c r="CB69" s="15" t="str">
        <f t="shared" si="331"/>
        <v xml:space="preserve"> </v>
      </c>
      <c r="CC69" s="15">
        <f t="shared" si="332"/>
        <v>58.591768285276174</v>
      </c>
      <c r="CD69" s="15">
        <f t="shared" si="333"/>
        <v>171.48810229836931</v>
      </c>
      <c r="CE69" s="15">
        <f t="shared" si="334"/>
        <v>230.07987058364549</v>
      </c>
      <c r="CF69" s="15">
        <f t="shared" si="335"/>
        <v>-112.89633401309314</v>
      </c>
      <c r="CG69" s="15">
        <f t="shared" si="336"/>
        <v>0.34166666666666662</v>
      </c>
      <c r="CH69" s="15">
        <f t="shared" si="337"/>
        <v>68.595240919347717</v>
      </c>
      <c r="CI69" s="15">
        <f t="shared" si="338"/>
        <v>98.605658821562344</v>
      </c>
      <c r="CJ69" s="15">
        <f t="shared" si="339"/>
        <v>167.20089974091007</v>
      </c>
      <c r="CK69" s="15">
        <f t="shared" si="340"/>
        <v>-30.010417902214627</v>
      </c>
      <c r="CL69" s="15">
        <f t="shared" si="341"/>
        <v>0.69565217391304346</v>
      </c>
      <c r="CM69" s="15" t="str">
        <f t="shared" si="342"/>
        <v xml:space="preserve"> </v>
      </c>
      <c r="CN69" s="15" t="str">
        <f t="shared" si="343"/>
        <v xml:space="preserve"> </v>
      </c>
      <c r="CO69" s="15" t="str">
        <f t="shared" si="344"/>
        <v xml:space="preserve"> </v>
      </c>
      <c r="CP69" s="15" t="str">
        <f t="shared" si="345"/>
        <v xml:space="preserve"> </v>
      </c>
      <c r="CQ69" s="15" t="str">
        <f t="shared" si="346"/>
        <v xml:space="preserve"> </v>
      </c>
      <c r="CR69" s="15">
        <f t="shared" si="347"/>
        <v>7.1453375957653877</v>
      </c>
      <c r="CS69" s="15">
        <f t="shared" si="348"/>
        <v>97.176591302409264</v>
      </c>
      <c r="CT69" s="15">
        <f t="shared" si="349"/>
        <v>104.32192889817465</v>
      </c>
      <c r="CU69" s="15">
        <f t="shared" si="350"/>
        <v>-90.031253706643881</v>
      </c>
      <c r="CV69" s="15">
        <f t="shared" si="351"/>
        <v>7.3529411764705885E-2</v>
      </c>
      <c r="CW69" s="15">
        <f t="shared" si="352"/>
        <v>62.878970842735413</v>
      </c>
      <c r="CX69" s="15">
        <f t="shared" si="353"/>
        <v>22.86508030644924</v>
      </c>
      <c r="CY69" s="15">
        <f t="shared" si="354"/>
        <v>85.744051149184656</v>
      </c>
      <c r="CZ69" s="15">
        <f t="shared" si="355"/>
        <v>40.013890536286169</v>
      </c>
      <c r="DA69" s="15">
        <f t="shared" si="356"/>
        <v>2.75</v>
      </c>
      <c r="DB69" s="15" t="str">
        <f t="shared" si="357"/>
        <v xml:space="preserve"> </v>
      </c>
      <c r="DC69" s="15" t="str">
        <f t="shared" si="358"/>
        <v xml:space="preserve"> </v>
      </c>
      <c r="DD69" s="15" t="str">
        <f t="shared" si="359"/>
        <v xml:space="preserve"> </v>
      </c>
      <c r="DE69" s="15" t="str">
        <f t="shared" si="360"/>
        <v xml:space="preserve"> </v>
      </c>
      <c r="DF69" s="15" t="str">
        <f t="shared" si="361"/>
        <v xml:space="preserve"> </v>
      </c>
      <c r="DG69" s="15">
        <f t="shared" si="362"/>
        <v>17.148810229836929</v>
      </c>
      <c r="DH69" s="15">
        <f t="shared" si="363"/>
        <v>72.882443476806955</v>
      </c>
      <c r="DI69" s="15">
        <f t="shared" si="364"/>
        <v>90.031253706643881</v>
      </c>
      <c r="DJ69" s="15">
        <f t="shared" si="365"/>
        <v>-55.73363324697003</v>
      </c>
      <c r="DK69" s="15">
        <f t="shared" si="366"/>
        <v>0.23529411764705879</v>
      </c>
      <c r="DL69" s="15" t="str">
        <f t="shared" si="367"/>
        <v xml:space="preserve"> </v>
      </c>
      <c r="DM69" s="15" t="str">
        <f t="shared" si="368"/>
        <v xml:space="preserve"> </v>
      </c>
      <c r="DN69" s="15" t="str">
        <f t="shared" si="369"/>
        <v xml:space="preserve"> </v>
      </c>
      <c r="DO69" s="15" t="str">
        <f t="shared" si="370"/>
        <v xml:space="preserve"> </v>
      </c>
      <c r="DP69" s="15" t="str">
        <f t="shared" si="371"/>
        <v xml:space="preserve"> </v>
      </c>
      <c r="DQ69" s="15" t="str">
        <f t="shared" si="372"/>
        <v xml:space="preserve"> </v>
      </c>
      <c r="DR69" s="15" t="str">
        <f t="shared" si="373"/>
        <v xml:space="preserve"> </v>
      </c>
      <c r="DS69" s="15" t="str">
        <f t="shared" si="374"/>
        <v xml:space="preserve"> </v>
      </c>
      <c r="DT69" s="15" t="str">
        <f t="shared" si="375"/>
        <v xml:space="preserve"> </v>
      </c>
      <c r="DU69" s="15" t="str">
        <f t="shared" si="376"/>
        <v xml:space="preserve"> </v>
      </c>
      <c r="DV69" s="15" t="str">
        <f t="shared" si="377"/>
        <v xml:space="preserve"> </v>
      </c>
      <c r="DW69" s="15" t="str">
        <f t="shared" si="378"/>
        <v xml:space="preserve"> </v>
      </c>
      <c r="DX69" s="15" t="str">
        <f t="shared" si="379"/>
        <v xml:space="preserve"> </v>
      </c>
      <c r="DY69" s="15" t="str">
        <f t="shared" si="380"/>
        <v xml:space="preserve"> </v>
      </c>
      <c r="DZ69" s="15" t="str">
        <f t="shared" si="381"/>
        <v xml:space="preserve"> </v>
      </c>
      <c r="EA69" s="27">
        <f>BW69-CE69-CJ69-CT69-CY69-DI69</f>
        <v>251.51588337094171</v>
      </c>
      <c r="EB69" s="5">
        <f t="shared" si="82"/>
        <v>5.2195071174690346</v>
      </c>
      <c r="EC69" s="5">
        <f t="shared" si="83"/>
        <v>8.7939284913812727</v>
      </c>
      <c r="ED69" s="5">
        <f t="shared" si="84"/>
        <v>18.022169216478886</v>
      </c>
      <c r="EE69" s="5">
        <f t="shared" si="85"/>
        <v>8.4286441976113959</v>
      </c>
      <c r="EF69" s="5">
        <f t="shared" si="86"/>
        <v>8.7804202825642541</v>
      </c>
      <c r="EG69" s="5">
        <f t="shared" si="87"/>
        <v>14.274050347430386</v>
      </c>
      <c r="EH69" s="5">
        <f t="shared" si="88"/>
        <v>21.018953841626686</v>
      </c>
      <c r="EI69" s="5">
        <f t="shared" si="89"/>
        <v>22.003713126590114</v>
      </c>
      <c r="EJ69" s="5">
        <f t="shared" si="90"/>
        <v>19.940577080300706</v>
      </c>
      <c r="EK69" s="5">
        <f t="shared" si="91"/>
        <v>19.438046087607276</v>
      </c>
      <c r="EL69" s="5" t="str">
        <f t="shared" si="92"/>
        <v xml:space="preserve"> </v>
      </c>
      <c r="EM69" s="5" t="str">
        <f t="shared" si="93"/>
        <v xml:space="preserve"> </v>
      </c>
      <c r="EN69" s="5" t="str">
        <f t="shared" si="94"/>
        <v xml:space="preserve"> </v>
      </c>
      <c r="EO69" s="5" t="str">
        <f t="shared" si="95"/>
        <v xml:space="preserve"> </v>
      </c>
      <c r="EP69" s="5" t="str">
        <f t="shared" si="96"/>
        <v xml:space="preserve"> </v>
      </c>
      <c r="EQ69" s="5" t="str">
        <f t="shared" si="97"/>
        <v xml:space="preserve"> </v>
      </c>
      <c r="ER69" s="5" t="str">
        <f t="shared" si="98"/>
        <v xml:space="preserve"> </v>
      </c>
      <c r="ES69" s="5" t="str">
        <f t="shared" si="99"/>
        <v xml:space="preserve"> </v>
      </c>
    </row>
    <row r="70" spans="1:149">
      <c r="A70" t="s">
        <v>139</v>
      </c>
      <c r="B70" s="17">
        <f t="shared" si="324"/>
        <v>2860231.271995978</v>
      </c>
      <c r="C70" s="17">
        <v>5689</v>
      </c>
      <c r="D70" s="19">
        <v>1989</v>
      </c>
      <c r="E70" s="19">
        <v>36</v>
      </c>
      <c r="F70" s="19">
        <f t="shared" si="325"/>
        <v>3584.07</v>
      </c>
      <c r="G70" s="19">
        <v>63</v>
      </c>
      <c r="H70" s="19">
        <f t="shared" si="297"/>
        <v>15802.777777777779</v>
      </c>
      <c r="I70" s="19">
        <v>2237</v>
      </c>
      <c r="J70" s="39">
        <f t="shared" ref="J70:J110" si="383">I70/H70*100</f>
        <v>14.155739145719808</v>
      </c>
      <c r="K70" s="17"/>
      <c r="L70" s="17"/>
      <c r="M70" s="17" t="str">
        <f t="shared" ref="M70:M110" si="384">IF((K70+L70)&lt;&gt;0,K70+L70," ")</f>
        <v xml:space="preserve"> </v>
      </c>
      <c r="N70" s="17" t="str">
        <f t="shared" ref="N70:N110" si="385">IF((K70+L70)&lt;&gt;0,K70-L70," ")</f>
        <v xml:space="preserve"> </v>
      </c>
      <c r="O70" s="17">
        <v>104</v>
      </c>
      <c r="P70" s="17">
        <v>220</v>
      </c>
      <c r="Q70" s="17">
        <f t="shared" si="298"/>
        <v>324</v>
      </c>
      <c r="R70" s="17">
        <f t="shared" si="299"/>
        <v>-116</v>
      </c>
      <c r="S70" s="17">
        <v>81</v>
      </c>
      <c r="T70" s="17">
        <v>128</v>
      </c>
      <c r="U70" s="17">
        <f t="shared" si="300"/>
        <v>209</v>
      </c>
      <c r="V70" s="17">
        <f t="shared" si="301"/>
        <v>-47</v>
      </c>
      <c r="W70" s="17">
        <v>69</v>
      </c>
      <c r="X70" s="17">
        <v>82</v>
      </c>
      <c r="Y70" s="17">
        <f t="shared" si="302"/>
        <v>151</v>
      </c>
      <c r="Z70" s="17">
        <f t="shared" si="303"/>
        <v>-13</v>
      </c>
      <c r="AA70" s="17">
        <v>266</v>
      </c>
      <c r="AB70" s="17">
        <v>764</v>
      </c>
      <c r="AC70" s="17">
        <f t="shared" si="304"/>
        <v>1030</v>
      </c>
      <c r="AD70" s="17">
        <f t="shared" si="305"/>
        <v>-498</v>
      </c>
      <c r="AE70" s="17">
        <v>236</v>
      </c>
      <c r="AF70" s="17">
        <v>38</v>
      </c>
      <c r="AG70" s="17">
        <f t="shared" si="306"/>
        <v>274</v>
      </c>
      <c r="AH70" s="17">
        <f t="shared" si="307"/>
        <v>198</v>
      </c>
      <c r="AI70" s="17"/>
      <c r="AJ70" s="17"/>
      <c r="AK70" s="17" t="str">
        <f t="shared" si="308"/>
        <v xml:space="preserve"> </v>
      </c>
      <c r="AL70" s="17" t="str">
        <f t="shared" si="309"/>
        <v xml:space="preserve"> </v>
      </c>
      <c r="AM70" s="17"/>
      <c r="AN70" s="17"/>
      <c r="AO70" s="17" t="str">
        <f t="shared" si="310"/>
        <v xml:space="preserve"> </v>
      </c>
      <c r="AP70" s="17" t="str">
        <f t="shared" si="311"/>
        <v xml:space="preserve"> </v>
      </c>
      <c r="AQ70" s="17"/>
      <c r="AR70" s="17"/>
      <c r="AS70" s="17" t="str">
        <f t="shared" si="312"/>
        <v xml:space="preserve"> </v>
      </c>
      <c r="AT70" s="17" t="str">
        <f t="shared" si="313"/>
        <v xml:space="preserve"> </v>
      </c>
      <c r="AU70" s="17"/>
      <c r="AV70" s="17"/>
      <c r="AW70" s="17" t="str">
        <f t="shared" si="314"/>
        <v xml:space="preserve"> </v>
      </c>
      <c r="AX70" s="17" t="str">
        <f t="shared" si="315"/>
        <v xml:space="preserve"> </v>
      </c>
      <c r="AY70" s="17"/>
      <c r="AZ70" s="17"/>
      <c r="BA70" s="17" t="str">
        <f t="shared" si="316"/>
        <v xml:space="preserve"> </v>
      </c>
      <c r="BB70" s="22" t="str">
        <f t="shared" si="317"/>
        <v xml:space="preserve"> </v>
      </c>
      <c r="BC70" s="17">
        <v>295</v>
      </c>
      <c r="BD70" s="17">
        <v>116</v>
      </c>
      <c r="BE70" s="17">
        <v>239</v>
      </c>
      <c r="BF70" s="17">
        <v>144</v>
      </c>
      <c r="BG70" s="17">
        <v>87</v>
      </c>
      <c r="BH70" s="17">
        <v>57</v>
      </c>
      <c r="BI70" s="17">
        <v>102</v>
      </c>
      <c r="BJ70" s="17"/>
      <c r="BK70" s="17"/>
      <c r="BL70" s="17">
        <v>107</v>
      </c>
      <c r="BM70" s="17"/>
      <c r="BN70" s="17"/>
      <c r="BO70" s="17">
        <v>76</v>
      </c>
      <c r="BP70" s="17">
        <v>71</v>
      </c>
      <c r="BQ70" s="17"/>
      <c r="BR70" s="17"/>
      <c r="BS70" s="17"/>
      <c r="BT70" s="17"/>
      <c r="BU70" s="22">
        <f t="shared" si="326"/>
        <v>943</v>
      </c>
      <c r="BV70" s="25">
        <v>1.283566</v>
      </c>
      <c r="BW70" s="15">
        <f t="shared" si="382"/>
        <v>1742.8009155742673</v>
      </c>
      <c r="BX70" s="15" t="str">
        <f t="shared" si="327"/>
        <v xml:space="preserve"> </v>
      </c>
      <c r="BY70" s="15" t="str">
        <f t="shared" si="328"/>
        <v xml:space="preserve"> </v>
      </c>
      <c r="BZ70" s="15" t="str">
        <f t="shared" si="329"/>
        <v xml:space="preserve"> </v>
      </c>
      <c r="CA70" s="15" t="str">
        <f t="shared" si="330"/>
        <v xml:space="preserve"> </v>
      </c>
      <c r="CB70" s="15" t="str">
        <f t="shared" si="331"/>
        <v xml:space="preserve"> </v>
      </c>
      <c r="CC70" s="15">
        <f t="shared" si="332"/>
        <v>81.024271443774609</v>
      </c>
      <c r="CD70" s="15">
        <f t="shared" si="333"/>
        <v>171.39749728490784</v>
      </c>
      <c r="CE70" s="15">
        <f t="shared" si="334"/>
        <v>252.42176872868245</v>
      </c>
      <c r="CF70" s="15">
        <f t="shared" si="335"/>
        <v>-90.373225841133234</v>
      </c>
      <c r="CG70" s="15">
        <f t="shared" si="336"/>
        <v>0.47272727272727266</v>
      </c>
      <c r="CH70" s="15">
        <f t="shared" si="337"/>
        <v>63.105442182170613</v>
      </c>
      <c r="CI70" s="15">
        <f t="shared" si="338"/>
        <v>99.722180238491831</v>
      </c>
      <c r="CJ70" s="15">
        <f t="shared" si="339"/>
        <v>162.82762242066244</v>
      </c>
      <c r="CK70" s="15">
        <f t="shared" si="340"/>
        <v>-36.616738056321218</v>
      </c>
      <c r="CL70" s="15">
        <f t="shared" si="341"/>
        <v>0.6328125</v>
      </c>
      <c r="CM70" s="15">
        <f t="shared" si="342"/>
        <v>53.756487784812002</v>
      </c>
      <c r="CN70" s="15">
        <f t="shared" si="343"/>
        <v>63.884521715283825</v>
      </c>
      <c r="CO70" s="15">
        <f t="shared" si="344"/>
        <v>117.64100950009583</v>
      </c>
      <c r="CP70" s="15">
        <f t="shared" si="345"/>
        <v>-10.128033930471823</v>
      </c>
      <c r="CQ70" s="15">
        <f t="shared" si="346"/>
        <v>0.84146341463414642</v>
      </c>
      <c r="CR70" s="15">
        <f t="shared" si="347"/>
        <v>207.23515580811582</v>
      </c>
      <c r="CS70" s="15">
        <f t="shared" si="348"/>
        <v>595.21676329849811</v>
      </c>
      <c r="CT70" s="15">
        <f t="shared" si="349"/>
        <v>802.4519191066139</v>
      </c>
      <c r="CU70" s="15">
        <f t="shared" si="350"/>
        <v>-387.98160749038232</v>
      </c>
      <c r="CV70" s="15">
        <f t="shared" si="351"/>
        <v>0.34816753926701566</v>
      </c>
      <c r="CW70" s="15">
        <f t="shared" si="352"/>
        <v>183.86276981471931</v>
      </c>
      <c r="CX70" s="15">
        <f t="shared" si="353"/>
        <v>29.605022258302263</v>
      </c>
      <c r="CY70" s="15">
        <f t="shared" si="354"/>
        <v>213.46779207302157</v>
      </c>
      <c r="CZ70" s="15">
        <f t="shared" si="355"/>
        <v>154.25774755641706</v>
      </c>
      <c r="DA70" s="15">
        <f t="shared" si="356"/>
        <v>6.2105263157894735</v>
      </c>
      <c r="DB70" s="15" t="str">
        <f t="shared" si="357"/>
        <v xml:space="preserve"> </v>
      </c>
      <c r="DC70" s="15" t="str">
        <f t="shared" si="358"/>
        <v xml:space="preserve"> </v>
      </c>
      <c r="DD70" s="15" t="str">
        <f t="shared" si="359"/>
        <v xml:space="preserve"> </v>
      </c>
      <c r="DE70" s="15" t="str">
        <f t="shared" si="360"/>
        <v xml:space="preserve"> </v>
      </c>
      <c r="DF70" s="15" t="str">
        <f t="shared" si="361"/>
        <v xml:space="preserve"> </v>
      </c>
      <c r="DG70" s="15" t="str">
        <f t="shared" si="362"/>
        <v xml:space="preserve"> </v>
      </c>
      <c r="DH70" s="15" t="str">
        <f t="shared" si="363"/>
        <v xml:space="preserve"> </v>
      </c>
      <c r="DI70" s="15" t="str">
        <f t="shared" si="364"/>
        <v xml:space="preserve"> </v>
      </c>
      <c r="DJ70" s="15" t="str">
        <f t="shared" si="365"/>
        <v xml:space="preserve"> </v>
      </c>
      <c r="DK70" s="15" t="str">
        <f t="shared" si="366"/>
        <v xml:space="preserve"> </v>
      </c>
      <c r="DL70" s="15" t="str">
        <f t="shared" si="367"/>
        <v xml:space="preserve"> </v>
      </c>
      <c r="DM70" s="15" t="str">
        <f t="shared" si="368"/>
        <v xml:space="preserve"> </v>
      </c>
      <c r="DN70" s="15" t="str">
        <f t="shared" si="369"/>
        <v xml:space="preserve"> </v>
      </c>
      <c r="DO70" s="15" t="str">
        <f t="shared" si="370"/>
        <v xml:space="preserve"> </v>
      </c>
      <c r="DP70" s="15" t="str">
        <f t="shared" si="371"/>
        <v xml:space="preserve"> </v>
      </c>
      <c r="DQ70" s="15" t="str">
        <f t="shared" si="372"/>
        <v xml:space="preserve"> </v>
      </c>
      <c r="DR70" s="15" t="str">
        <f t="shared" si="373"/>
        <v xml:space="preserve"> </v>
      </c>
      <c r="DS70" s="15" t="str">
        <f t="shared" si="374"/>
        <v xml:space="preserve"> </v>
      </c>
      <c r="DT70" s="15" t="str">
        <f t="shared" si="375"/>
        <v xml:space="preserve"> </v>
      </c>
      <c r="DU70" s="15" t="str">
        <f t="shared" si="376"/>
        <v xml:space="preserve"> </v>
      </c>
      <c r="DV70" s="15" t="str">
        <f t="shared" si="377"/>
        <v xml:space="preserve"> </v>
      </c>
      <c r="DW70" s="15" t="str">
        <f t="shared" si="378"/>
        <v xml:space="preserve"> </v>
      </c>
      <c r="DX70" s="15" t="str">
        <f t="shared" si="379"/>
        <v xml:space="preserve"> </v>
      </c>
      <c r="DY70" s="15" t="str">
        <f t="shared" si="380"/>
        <v xml:space="preserve"> </v>
      </c>
      <c r="DZ70" s="15" t="str">
        <f t="shared" si="381"/>
        <v xml:space="preserve"> </v>
      </c>
      <c r="EA70" s="27">
        <f>BW70-CE70-CJ70-CO70-CT70-CY70</f>
        <v>193.99080374519096</v>
      </c>
      <c r="EB70" s="5">
        <f t="shared" ref="EB70:EB110" si="386">IF(BC70&lt;&gt;0,BC70/20.116842," ")</f>
        <v>14.66432952050824</v>
      </c>
      <c r="EC70" s="5">
        <f t="shared" ref="EC70:EC110" si="387">IF(BD70&lt;&gt;0,BD70/4.434878," ")</f>
        <v>26.156300128210965</v>
      </c>
      <c r="ED70" s="5">
        <f t="shared" ref="ED70:ED110" si="388">IF(BE70&lt;&gt;0,BE70/4.106054," ")</f>
        <v>58.206735712681805</v>
      </c>
      <c r="EE70" s="5">
        <f t="shared" ref="EE70:EE110" si="389">IF(BF70&lt;&gt;0,BF70/2.72879," ")</f>
        <v>52.770641932871342</v>
      </c>
      <c r="EF70" s="5">
        <f t="shared" ref="EF70:EF110" si="390">IF(BG70&lt;&gt;0,BG70/1.936126," ")</f>
        <v>44.935092034299423</v>
      </c>
      <c r="EG70" s="5">
        <f t="shared" ref="EG70:EG110" si="391">IF(BH70&lt;&gt;0,BH70/1.75143," ")</f>
        <v>32.54483479214128</v>
      </c>
      <c r="EH70" s="5">
        <f t="shared" ref="EH70:EH110" si="392">IF(BI70&lt;&gt;0,BI70/1.332131," ")</f>
        <v>76.569046137354363</v>
      </c>
      <c r="EI70" s="5" t="str">
        <f t="shared" ref="EI70:EI110" si="393">IF(BJ70&lt;&gt;0,BJ70/0.72715," ")</f>
        <v xml:space="preserve"> </v>
      </c>
      <c r="EJ70" s="5" t="str">
        <f t="shared" ref="EJ70:EJ110" si="394">IF(BK70&lt;&gt;0,BK70/0.852533," ")</f>
        <v xml:space="preserve"> </v>
      </c>
      <c r="EK70" s="5">
        <f t="shared" ref="EK70:EK110" si="395">IF(BL70&lt;&gt;0,BL70/0.823128," ")</f>
        <v>129.99193321087364</v>
      </c>
      <c r="EL70" s="5" t="str">
        <f t="shared" ref="EL70:EL110" si="396">IF(BM70&lt;&gt;0,BM70/0.936826," ")</f>
        <v xml:space="preserve"> </v>
      </c>
      <c r="EM70" s="5" t="str">
        <f t="shared" ref="EM70:EM110" si="397">IF(BN70&lt;&gt;0,BN70/1.097025," ")</f>
        <v xml:space="preserve"> </v>
      </c>
      <c r="EN70" s="5">
        <f t="shared" ref="EN70:EN110" si="398">IF(BO70&lt;&gt;0,BO70/1.609504," ")</f>
        <v>47.219516074517365</v>
      </c>
      <c r="EO70" s="5">
        <f t="shared" ref="EO70:EO110" si="399">IF(BP70&lt;&gt;0,BP70/0.932369," ")</f>
        <v>76.150107950822047</v>
      </c>
      <c r="EP70" s="5" t="str">
        <f t="shared" ref="EP70:EP110" si="400">IF(BQ70&lt;&gt;0,BQ70/0.161337," ")</f>
        <v xml:space="preserve"> </v>
      </c>
      <c r="EQ70" s="5" t="str">
        <f t="shared" ref="EQ70:EQ110" si="401">IF(BR70&lt;&gt;0,BR70/1.040443," ")</f>
        <v xml:space="preserve"> </v>
      </c>
      <c r="ER70" s="5" t="str">
        <f t="shared" ref="ER70:ER110" si="402">IF(BS70&lt;&gt;0,BS70/0.811671," ")</f>
        <v xml:space="preserve"> </v>
      </c>
      <c r="ES70" s="5" t="str">
        <f t="shared" ref="ES70:ES110" si="403">IF(BT70&lt;&gt;0,BT70/0.20343," ")</f>
        <v xml:space="preserve"> </v>
      </c>
    </row>
    <row r="71" spans="1:149">
      <c r="A71" t="s">
        <v>140</v>
      </c>
      <c r="B71" s="17">
        <f t="shared" si="324"/>
        <v>1012483.5742444153</v>
      </c>
      <c r="C71" s="17">
        <v>1541</v>
      </c>
      <c r="D71" s="19">
        <v>1522</v>
      </c>
      <c r="E71" s="19">
        <v>25</v>
      </c>
      <c r="F71" s="19">
        <f t="shared" si="325"/>
        <v>785.91</v>
      </c>
      <c r="G71" s="19">
        <v>51</v>
      </c>
      <c r="H71" s="19">
        <f t="shared" si="297"/>
        <v>6164</v>
      </c>
      <c r="I71" s="19">
        <v>622</v>
      </c>
      <c r="J71" s="39">
        <f t="shared" si="383"/>
        <v>10.090850097339391</v>
      </c>
      <c r="K71" s="17"/>
      <c r="L71" s="17"/>
      <c r="M71" s="17" t="str">
        <f t="shared" si="384"/>
        <v xml:space="preserve"> </v>
      </c>
      <c r="N71" s="17" t="str">
        <f t="shared" si="385"/>
        <v xml:space="preserve"> </v>
      </c>
      <c r="O71" s="17">
        <v>33</v>
      </c>
      <c r="P71" s="17">
        <v>132</v>
      </c>
      <c r="Q71" s="17">
        <f t="shared" si="298"/>
        <v>165</v>
      </c>
      <c r="R71" s="17">
        <f t="shared" si="299"/>
        <v>-99</v>
      </c>
      <c r="S71" s="17">
        <v>61</v>
      </c>
      <c r="T71" s="17">
        <v>68</v>
      </c>
      <c r="U71" s="17">
        <f t="shared" si="300"/>
        <v>129</v>
      </c>
      <c r="V71" s="17">
        <f t="shared" si="301"/>
        <v>-7</v>
      </c>
      <c r="W71" s="17">
        <v>32</v>
      </c>
      <c r="X71" s="17">
        <v>31</v>
      </c>
      <c r="Y71" s="17">
        <f t="shared" si="302"/>
        <v>63</v>
      </c>
      <c r="Z71" s="17">
        <f t="shared" si="303"/>
        <v>1</v>
      </c>
      <c r="AA71" s="17"/>
      <c r="AB71" s="17"/>
      <c r="AC71" s="17" t="str">
        <f t="shared" si="304"/>
        <v xml:space="preserve"> </v>
      </c>
      <c r="AD71" s="17" t="str">
        <f t="shared" si="305"/>
        <v xml:space="preserve"> </v>
      </c>
      <c r="AE71" s="17">
        <v>63</v>
      </c>
      <c r="AF71" s="17">
        <v>15</v>
      </c>
      <c r="AG71" s="17">
        <f t="shared" si="306"/>
        <v>78</v>
      </c>
      <c r="AH71" s="17">
        <f t="shared" si="307"/>
        <v>48</v>
      </c>
      <c r="AI71" s="17">
        <v>27</v>
      </c>
      <c r="AJ71" s="17">
        <v>40</v>
      </c>
      <c r="AK71" s="17">
        <f t="shared" si="308"/>
        <v>67</v>
      </c>
      <c r="AL71" s="17">
        <f t="shared" si="309"/>
        <v>-13</v>
      </c>
      <c r="AM71" s="17"/>
      <c r="AN71" s="17"/>
      <c r="AO71" s="17" t="str">
        <f t="shared" si="310"/>
        <v xml:space="preserve"> </v>
      </c>
      <c r="AP71" s="17" t="str">
        <f t="shared" si="311"/>
        <v xml:space="preserve"> </v>
      </c>
      <c r="AQ71" s="17"/>
      <c r="AR71" s="17"/>
      <c r="AS71" s="17" t="str">
        <f t="shared" si="312"/>
        <v xml:space="preserve"> </v>
      </c>
      <c r="AT71" s="17" t="str">
        <f t="shared" si="313"/>
        <v xml:space="preserve"> </v>
      </c>
      <c r="AU71" s="17"/>
      <c r="AV71" s="17"/>
      <c r="AW71" s="17" t="str">
        <f t="shared" si="314"/>
        <v xml:space="preserve"> </v>
      </c>
      <c r="AX71" s="17" t="str">
        <f t="shared" si="315"/>
        <v xml:space="preserve"> </v>
      </c>
      <c r="AY71" s="17"/>
      <c r="AZ71" s="17"/>
      <c r="BA71" s="17" t="str">
        <f t="shared" si="316"/>
        <v xml:space="preserve"> </v>
      </c>
      <c r="BB71" s="22" t="str">
        <f t="shared" si="317"/>
        <v xml:space="preserve"> </v>
      </c>
      <c r="BC71" s="17">
        <v>100</v>
      </c>
      <c r="BD71" s="17">
        <v>39</v>
      </c>
      <c r="BE71" s="17">
        <v>71</v>
      </c>
      <c r="BF71" s="17">
        <v>20</v>
      </c>
      <c r="BG71" s="17">
        <v>15</v>
      </c>
      <c r="BH71" s="17">
        <v>28</v>
      </c>
      <c r="BI71" s="17">
        <v>32</v>
      </c>
      <c r="BJ71" s="17">
        <v>21</v>
      </c>
      <c r="BK71" s="17">
        <v>17</v>
      </c>
      <c r="BL71" s="17">
        <v>13</v>
      </c>
      <c r="BM71" s="17"/>
      <c r="BN71" s="17"/>
      <c r="BO71" s="17"/>
      <c r="BP71" s="17"/>
      <c r="BQ71" s="17"/>
      <c r="BR71" s="17"/>
      <c r="BS71" s="17"/>
      <c r="BT71" s="17"/>
      <c r="BU71" s="22">
        <f t="shared" si="326"/>
        <v>266</v>
      </c>
      <c r="BV71" s="25">
        <v>0.56859300000000002</v>
      </c>
      <c r="BW71" s="15">
        <f t="shared" si="382"/>
        <v>1093.9283459346141</v>
      </c>
      <c r="BX71" s="15" t="str">
        <f t="shared" si="327"/>
        <v xml:space="preserve"> </v>
      </c>
      <c r="BY71" s="15" t="str">
        <f t="shared" si="328"/>
        <v xml:space="preserve"> </v>
      </c>
      <c r="BZ71" s="15" t="str">
        <f t="shared" si="329"/>
        <v xml:space="preserve"> </v>
      </c>
      <c r="CA71" s="15" t="str">
        <f t="shared" si="330"/>
        <v xml:space="preserve"> </v>
      </c>
      <c r="CB71" s="15" t="str">
        <f t="shared" si="331"/>
        <v xml:space="preserve"> </v>
      </c>
      <c r="CC71" s="15">
        <f t="shared" si="332"/>
        <v>58.037999060839653</v>
      </c>
      <c r="CD71" s="15">
        <f t="shared" si="333"/>
        <v>232.15199624335861</v>
      </c>
      <c r="CE71" s="15">
        <f t="shared" si="334"/>
        <v>290.18999530419825</v>
      </c>
      <c r="CF71" s="15">
        <f t="shared" si="335"/>
        <v>-174.11399718251897</v>
      </c>
      <c r="CG71" s="15">
        <f t="shared" si="336"/>
        <v>0.25</v>
      </c>
      <c r="CH71" s="15">
        <f t="shared" si="337"/>
        <v>107.28236190033996</v>
      </c>
      <c r="CI71" s="15">
        <f t="shared" si="338"/>
        <v>119.59345261021504</v>
      </c>
      <c r="CJ71" s="15">
        <f t="shared" si="339"/>
        <v>226.87581451055502</v>
      </c>
      <c r="CK71" s="15">
        <f t="shared" si="340"/>
        <v>-12.311090709875074</v>
      </c>
      <c r="CL71" s="15">
        <f t="shared" si="341"/>
        <v>0.8970588235294118</v>
      </c>
      <c r="CM71" s="15">
        <f t="shared" si="342"/>
        <v>56.279271816571779</v>
      </c>
      <c r="CN71" s="15">
        <f t="shared" si="343"/>
        <v>54.520544572303912</v>
      </c>
      <c r="CO71" s="15">
        <f t="shared" si="344"/>
        <v>110.79981638887568</v>
      </c>
      <c r="CP71" s="15">
        <f t="shared" si="345"/>
        <v>1.7587272442678668</v>
      </c>
      <c r="CQ71" s="15">
        <f t="shared" si="346"/>
        <v>1.032258064516129</v>
      </c>
      <c r="CR71" s="15" t="str">
        <f t="shared" si="347"/>
        <v xml:space="preserve"> </v>
      </c>
      <c r="CS71" s="15" t="str">
        <f t="shared" si="348"/>
        <v xml:space="preserve"> </v>
      </c>
      <c r="CT71" s="15" t="str">
        <f t="shared" si="349"/>
        <v xml:space="preserve"> </v>
      </c>
      <c r="CU71" s="15" t="str">
        <f t="shared" si="350"/>
        <v xml:space="preserve"> </v>
      </c>
      <c r="CV71" s="15" t="str">
        <f t="shared" si="351"/>
        <v xml:space="preserve"> </v>
      </c>
      <c r="CW71" s="15">
        <f t="shared" si="352"/>
        <v>110.7998163888757</v>
      </c>
      <c r="CX71" s="15">
        <f t="shared" si="353"/>
        <v>26.380908664018023</v>
      </c>
      <c r="CY71" s="15">
        <f t="shared" si="354"/>
        <v>137.18072505289371</v>
      </c>
      <c r="CZ71" s="15">
        <f t="shared" si="355"/>
        <v>84.418907724857675</v>
      </c>
      <c r="DA71" s="15">
        <f t="shared" si="356"/>
        <v>4.2</v>
      </c>
      <c r="DB71" s="15">
        <f t="shared" si="357"/>
        <v>47.485635595232438</v>
      </c>
      <c r="DC71" s="15">
        <f t="shared" si="358"/>
        <v>70.349089770714727</v>
      </c>
      <c r="DD71" s="15">
        <f t="shared" si="359"/>
        <v>117.83472536594716</v>
      </c>
      <c r="DE71" s="15">
        <f t="shared" si="360"/>
        <v>-22.863454175482289</v>
      </c>
      <c r="DF71" s="15">
        <f t="shared" si="361"/>
        <v>0.67499999999999993</v>
      </c>
      <c r="DG71" s="15" t="str">
        <f t="shared" si="362"/>
        <v xml:space="preserve"> </v>
      </c>
      <c r="DH71" s="15" t="str">
        <f t="shared" si="363"/>
        <v xml:space="preserve"> </v>
      </c>
      <c r="DI71" s="15" t="str">
        <f t="shared" si="364"/>
        <v xml:space="preserve"> </v>
      </c>
      <c r="DJ71" s="15" t="str">
        <f t="shared" si="365"/>
        <v xml:space="preserve"> </v>
      </c>
      <c r="DK71" s="15" t="str">
        <f t="shared" si="366"/>
        <v xml:space="preserve"> </v>
      </c>
      <c r="DL71" s="15" t="str">
        <f t="shared" si="367"/>
        <v xml:space="preserve"> </v>
      </c>
      <c r="DM71" s="15" t="str">
        <f t="shared" si="368"/>
        <v xml:space="preserve"> </v>
      </c>
      <c r="DN71" s="15" t="str">
        <f t="shared" si="369"/>
        <v xml:space="preserve"> </v>
      </c>
      <c r="DO71" s="15" t="str">
        <f t="shared" si="370"/>
        <v xml:space="preserve"> </v>
      </c>
      <c r="DP71" s="15" t="str">
        <f t="shared" si="371"/>
        <v xml:space="preserve"> </v>
      </c>
      <c r="DQ71" s="15" t="str">
        <f t="shared" si="372"/>
        <v xml:space="preserve"> </v>
      </c>
      <c r="DR71" s="15" t="str">
        <f t="shared" si="373"/>
        <v xml:space="preserve"> </v>
      </c>
      <c r="DS71" s="15" t="str">
        <f t="shared" si="374"/>
        <v xml:space="preserve"> </v>
      </c>
      <c r="DT71" s="15" t="str">
        <f t="shared" si="375"/>
        <v xml:space="preserve"> </v>
      </c>
      <c r="DU71" s="15" t="str">
        <f t="shared" si="376"/>
        <v xml:space="preserve"> </v>
      </c>
      <c r="DV71" s="15" t="str">
        <f t="shared" si="377"/>
        <v xml:space="preserve"> </v>
      </c>
      <c r="DW71" s="15" t="str">
        <f t="shared" si="378"/>
        <v xml:space="preserve"> </v>
      </c>
      <c r="DX71" s="15" t="str">
        <f t="shared" si="379"/>
        <v xml:space="preserve"> </v>
      </c>
      <c r="DY71" s="15" t="str">
        <f t="shared" si="380"/>
        <v xml:space="preserve"> </v>
      </c>
      <c r="DZ71" s="15" t="str">
        <f t="shared" si="381"/>
        <v xml:space="preserve"> </v>
      </c>
      <c r="EA71" s="27">
        <f>BW71-CE71-CJ71-CO71-CY71-DD71</f>
        <v>211.04726931214424</v>
      </c>
      <c r="EB71" s="5">
        <f t="shared" si="386"/>
        <v>4.9709591594943188</v>
      </c>
      <c r="EC71" s="5">
        <f t="shared" si="387"/>
        <v>8.7939284913812727</v>
      </c>
      <c r="ED71" s="5">
        <f t="shared" si="388"/>
        <v>17.291540734729743</v>
      </c>
      <c r="EE71" s="5">
        <f t="shared" si="389"/>
        <v>7.329255824009909</v>
      </c>
      <c r="EF71" s="5">
        <f t="shared" si="390"/>
        <v>7.7474296610861071</v>
      </c>
      <c r="EG71" s="5">
        <f t="shared" si="391"/>
        <v>15.986936389122031</v>
      </c>
      <c r="EH71" s="5">
        <f t="shared" si="392"/>
        <v>24.021661533287642</v>
      </c>
      <c r="EI71" s="5">
        <f t="shared" si="393"/>
        <v>28.879873478649525</v>
      </c>
      <c r="EJ71" s="5">
        <f t="shared" si="394"/>
        <v>19.940577080300706</v>
      </c>
      <c r="EK71" s="5">
        <f t="shared" si="395"/>
        <v>15.793412446180911</v>
      </c>
      <c r="EL71" s="5" t="str">
        <f t="shared" si="396"/>
        <v xml:space="preserve"> </v>
      </c>
      <c r="EM71" s="5" t="str">
        <f t="shared" si="397"/>
        <v xml:space="preserve"> </v>
      </c>
      <c r="EN71" s="5" t="str">
        <f t="shared" si="398"/>
        <v xml:space="preserve"> </v>
      </c>
      <c r="EO71" s="5" t="str">
        <f t="shared" si="399"/>
        <v xml:space="preserve"> </v>
      </c>
      <c r="EP71" s="5" t="str">
        <f t="shared" si="400"/>
        <v xml:space="preserve"> </v>
      </c>
      <c r="EQ71" s="5" t="str">
        <f t="shared" si="401"/>
        <v xml:space="preserve"> </v>
      </c>
      <c r="ER71" s="5" t="str">
        <f t="shared" si="402"/>
        <v xml:space="preserve"> </v>
      </c>
      <c r="ES71" s="5" t="str">
        <f t="shared" si="403"/>
        <v xml:space="preserve"> </v>
      </c>
    </row>
    <row r="72" spans="1:149">
      <c r="A72" t="s">
        <v>141</v>
      </c>
      <c r="B72" s="17">
        <f t="shared" si="324"/>
        <v>3074261.6033755275</v>
      </c>
      <c r="C72" s="17">
        <v>3643</v>
      </c>
      <c r="D72" s="19">
        <v>1185</v>
      </c>
      <c r="E72" s="19">
        <v>29</v>
      </c>
      <c r="F72" s="19">
        <f t="shared" si="325"/>
        <v>1347.91</v>
      </c>
      <c r="G72" s="19">
        <v>37</v>
      </c>
      <c r="H72" s="19">
        <f t="shared" si="297"/>
        <v>12562.068965517243</v>
      </c>
      <c r="I72" s="19">
        <v>1532</v>
      </c>
      <c r="J72" s="39">
        <f t="shared" si="383"/>
        <v>12.195443315948392</v>
      </c>
      <c r="K72" s="17"/>
      <c r="L72" s="17"/>
      <c r="M72" s="17" t="str">
        <f t="shared" si="384"/>
        <v xml:space="preserve"> </v>
      </c>
      <c r="N72" s="17" t="str">
        <f t="shared" si="385"/>
        <v xml:space="preserve"> </v>
      </c>
      <c r="O72" s="17">
        <v>31</v>
      </c>
      <c r="P72" s="17">
        <v>211</v>
      </c>
      <c r="Q72" s="17">
        <f t="shared" si="298"/>
        <v>242</v>
      </c>
      <c r="R72" s="17">
        <f t="shared" si="299"/>
        <v>-180</v>
      </c>
      <c r="S72" s="17">
        <v>124</v>
      </c>
      <c r="T72" s="17">
        <v>116</v>
      </c>
      <c r="U72" s="17">
        <f t="shared" si="300"/>
        <v>240</v>
      </c>
      <c r="V72" s="17">
        <f t="shared" si="301"/>
        <v>8</v>
      </c>
      <c r="W72" s="17">
        <v>123</v>
      </c>
      <c r="X72" s="17">
        <v>79</v>
      </c>
      <c r="Y72" s="17">
        <f t="shared" si="302"/>
        <v>202</v>
      </c>
      <c r="Z72" s="17">
        <f t="shared" si="303"/>
        <v>44</v>
      </c>
      <c r="AA72" s="17">
        <v>41</v>
      </c>
      <c r="AB72" s="17">
        <v>147</v>
      </c>
      <c r="AC72" s="17">
        <f t="shared" si="304"/>
        <v>188</v>
      </c>
      <c r="AD72" s="17">
        <f t="shared" si="305"/>
        <v>-106</v>
      </c>
      <c r="AE72" s="17">
        <v>218</v>
      </c>
      <c r="AF72" s="17">
        <v>39</v>
      </c>
      <c r="AG72" s="17">
        <f t="shared" si="306"/>
        <v>257</v>
      </c>
      <c r="AH72" s="17">
        <f t="shared" si="307"/>
        <v>179</v>
      </c>
      <c r="AI72" s="17"/>
      <c r="AJ72" s="17"/>
      <c r="AK72" s="17" t="str">
        <f t="shared" si="308"/>
        <v xml:space="preserve"> </v>
      </c>
      <c r="AL72" s="17" t="str">
        <f t="shared" si="309"/>
        <v xml:space="preserve"> </v>
      </c>
      <c r="AM72" s="17"/>
      <c r="AN72" s="17"/>
      <c r="AO72" s="17" t="str">
        <f t="shared" si="310"/>
        <v xml:space="preserve"> </v>
      </c>
      <c r="AP72" s="17" t="str">
        <f t="shared" si="311"/>
        <v xml:space="preserve"> </v>
      </c>
      <c r="AQ72" s="17"/>
      <c r="AR72" s="17"/>
      <c r="AS72" s="17" t="str">
        <f t="shared" si="312"/>
        <v xml:space="preserve"> </v>
      </c>
      <c r="AT72" s="17" t="str">
        <f t="shared" si="313"/>
        <v xml:space="preserve"> </v>
      </c>
      <c r="AU72" s="17"/>
      <c r="AV72" s="17"/>
      <c r="AW72" s="17" t="str">
        <f t="shared" si="314"/>
        <v xml:space="preserve"> </v>
      </c>
      <c r="AX72" s="17" t="str">
        <f t="shared" si="315"/>
        <v xml:space="preserve"> </v>
      </c>
      <c r="AY72" s="17"/>
      <c r="AZ72" s="17"/>
      <c r="BA72" s="17" t="str">
        <f t="shared" si="316"/>
        <v xml:space="preserve"> </v>
      </c>
      <c r="BB72" s="22" t="str">
        <f t="shared" si="317"/>
        <v xml:space="preserve"> </v>
      </c>
      <c r="BC72" s="17">
        <v>247</v>
      </c>
      <c r="BD72" s="17">
        <v>83</v>
      </c>
      <c r="BE72" s="17">
        <v>157</v>
      </c>
      <c r="BF72" s="17">
        <v>53</v>
      </c>
      <c r="BG72" s="17">
        <v>39</v>
      </c>
      <c r="BH72" s="17">
        <v>50</v>
      </c>
      <c r="BI72" s="17">
        <v>59</v>
      </c>
      <c r="BJ72" s="17">
        <v>39</v>
      </c>
      <c r="BK72" s="17">
        <v>33</v>
      </c>
      <c r="BL72" s="17">
        <v>34</v>
      </c>
      <c r="BM72" s="17"/>
      <c r="BN72" s="17"/>
      <c r="BO72" s="17"/>
      <c r="BP72" s="17"/>
      <c r="BQ72" s="17"/>
      <c r="BR72" s="17"/>
      <c r="BS72" s="17"/>
      <c r="BT72" s="17"/>
      <c r="BU72" s="22">
        <f t="shared" si="326"/>
        <v>738</v>
      </c>
      <c r="BV72" s="25">
        <v>1.3161</v>
      </c>
      <c r="BW72" s="15">
        <f t="shared" si="382"/>
        <v>1164.0452853126662</v>
      </c>
      <c r="BX72" s="15" t="str">
        <f t="shared" si="327"/>
        <v xml:space="preserve"> </v>
      </c>
      <c r="BY72" s="15" t="str">
        <f t="shared" si="328"/>
        <v xml:space="preserve"> </v>
      </c>
      <c r="BZ72" s="15" t="str">
        <f t="shared" si="329"/>
        <v xml:space="preserve"> </v>
      </c>
      <c r="CA72" s="15" t="str">
        <f t="shared" si="330"/>
        <v xml:space="preserve"> </v>
      </c>
      <c r="CB72" s="15" t="str">
        <f t="shared" si="331"/>
        <v xml:space="preserve"> </v>
      </c>
      <c r="CC72" s="15">
        <f t="shared" si="332"/>
        <v>23.554441151888152</v>
      </c>
      <c r="CD72" s="15">
        <f t="shared" si="333"/>
        <v>160.32216396930323</v>
      </c>
      <c r="CE72" s="15">
        <f t="shared" si="334"/>
        <v>183.87660512119137</v>
      </c>
      <c r="CF72" s="15">
        <f t="shared" si="335"/>
        <v>-136.76772281741509</v>
      </c>
      <c r="CG72" s="15">
        <f t="shared" si="336"/>
        <v>0.14691943127962084</v>
      </c>
      <c r="CH72" s="15">
        <f t="shared" si="337"/>
        <v>94.21776460755261</v>
      </c>
      <c r="CI72" s="15">
        <f t="shared" si="338"/>
        <v>88.139199149000831</v>
      </c>
      <c r="CJ72" s="15">
        <f t="shared" si="339"/>
        <v>182.35696375655345</v>
      </c>
      <c r="CK72" s="15">
        <f t="shared" si="340"/>
        <v>6.078565458551779</v>
      </c>
      <c r="CL72" s="15">
        <f t="shared" si="341"/>
        <v>1.0689655172413792</v>
      </c>
      <c r="CM72" s="15">
        <f t="shared" si="342"/>
        <v>93.457943925233636</v>
      </c>
      <c r="CN72" s="15">
        <f t="shared" si="343"/>
        <v>60.025833903198844</v>
      </c>
      <c r="CO72" s="15">
        <f t="shared" si="344"/>
        <v>153.48377782843249</v>
      </c>
      <c r="CP72" s="15">
        <f t="shared" si="345"/>
        <v>33.432110022034792</v>
      </c>
      <c r="CQ72" s="15">
        <f t="shared" si="346"/>
        <v>1.5569620253164556</v>
      </c>
      <c r="CR72" s="15">
        <f t="shared" si="347"/>
        <v>31.15264797507788</v>
      </c>
      <c r="CS72" s="15">
        <f t="shared" si="348"/>
        <v>111.69364030088899</v>
      </c>
      <c r="CT72" s="15">
        <f t="shared" si="349"/>
        <v>142.84628827596686</v>
      </c>
      <c r="CU72" s="15">
        <f t="shared" si="350"/>
        <v>-80.540992325811104</v>
      </c>
      <c r="CV72" s="15">
        <f t="shared" si="351"/>
        <v>0.27891156462585032</v>
      </c>
      <c r="CW72" s="15">
        <f t="shared" si="352"/>
        <v>165.64090874553605</v>
      </c>
      <c r="CX72" s="15">
        <f t="shared" si="353"/>
        <v>29.633006610439935</v>
      </c>
      <c r="CY72" s="15">
        <f t="shared" si="354"/>
        <v>195.27391535597599</v>
      </c>
      <c r="CZ72" s="15">
        <f t="shared" si="355"/>
        <v>136.00790213509612</v>
      </c>
      <c r="DA72" s="15">
        <f t="shared" si="356"/>
        <v>5.5897435897435903</v>
      </c>
      <c r="DB72" s="15" t="str">
        <f t="shared" si="357"/>
        <v xml:space="preserve"> </v>
      </c>
      <c r="DC72" s="15" t="str">
        <f t="shared" si="358"/>
        <v xml:space="preserve"> </v>
      </c>
      <c r="DD72" s="15" t="str">
        <f t="shared" si="359"/>
        <v xml:space="preserve"> </v>
      </c>
      <c r="DE72" s="15" t="str">
        <f t="shared" si="360"/>
        <v xml:space="preserve"> </v>
      </c>
      <c r="DF72" s="15" t="str">
        <f t="shared" si="361"/>
        <v xml:space="preserve"> </v>
      </c>
      <c r="DG72" s="15" t="str">
        <f t="shared" si="362"/>
        <v xml:space="preserve"> </v>
      </c>
      <c r="DH72" s="15" t="str">
        <f t="shared" si="363"/>
        <v xml:space="preserve"> </v>
      </c>
      <c r="DI72" s="15" t="str">
        <f t="shared" si="364"/>
        <v xml:space="preserve"> </v>
      </c>
      <c r="DJ72" s="15" t="str">
        <f t="shared" si="365"/>
        <v xml:space="preserve"> </v>
      </c>
      <c r="DK72" s="15" t="str">
        <f t="shared" si="366"/>
        <v xml:space="preserve"> </v>
      </c>
      <c r="DL72" s="15" t="str">
        <f t="shared" si="367"/>
        <v xml:space="preserve"> </v>
      </c>
      <c r="DM72" s="15" t="str">
        <f t="shared" si="368"/>
        <v xml:space="preserve"> </v>
      </c>
      <c r="DN72" s="15" t="str">
        <f t="shared" si="369"/>
        <v xml:space="preserve"> </v>
      </c>
      <c r="DO72" s="15" t="str">
        <f t="shared" si="370"/>
        <v xml:space="preserve"> </v>
      </c>
      <c r="DP72" s="15" t="str">
        <f t="shared" si="371"/>
        <v xml:space="preserve"> </v>
      </c>
      <c r="DQ72" s="15" t="str">
        <f t="shared" si="372"/>
        <v xml:space="preserve"> </v>
      </c>
      <c r="DR72" s="15" t="str">
        <f t="shared" si="373"/>
        <v xml:space="preserve"> </v>
      </c>
      <c r="DS72" s="15" t="str">
        <f t="shared" si="374"/>
        <v xml:space="preserve"> </v>
      </c>
      <c r="DT72" s="15" t="str">
        <f t="shared" si="375"/>
        <v xml:space="preserve"> </v>
      </c>
      <c r="DU72" s="15" t="str">
        <f t="shared" si="376"/>
        <v xml:space="preserve"> </v>
      </c>
      <c r="DV72" s="15" t="str">
        <f t="shared" si="377"/>
        <v xml:space="preserve"> </v>
      </c>
      <c r="DW72" s="15" t="str">
        <f t="shared" si="378"/>
        <v xml:space="preserve"> </v>
      </c>
      <c r="DX72" s="15" t="str">
        <f t="shared" si="379"/>
        <v xml:space="preserve"> </v>
      </c>
      <c r="DY72" s="15" t="str">
        <f t="shared" si="380"/>
        <v xml:space="preserve"> </v>
      </c>
      <c r="DZ72" s="15" t="str">
        <f t="shared" si="381"/>
        <v xml:space="preserve"> </v>
      </c>
      <c r="EA72" s="27">
        <f>BW72-CE72-CJ72-CO72-CT72-CY72</f>
        <v>306.2077349745461</v>
      </c>
      <c r="EB72" s="5">
        <f t="shared" si="386"/>
        <v>12.278269123950967</v>
      </c>
      <c r="EC72" s="5">
        <f t="shared" si="387"/>
        <v>18.71528371242681</v>
      </c>
      <c r="ED72" s="5">
        <f t="shared" si="388"/>
        <v>38.236223878205202</v>
      </c>
      <c r="EE72" s="5">
        <f t="shared" si="389"/>
        <v>19.42252793362626</v>
      </c>
      <c r="EF72" s="5">
        <f t="shared" si="390"/>
        <v>20.143317118823877</v>
      </c>
      <c r="EG72" s="5">
        <f t="shared" si="391"/>
        <v>28.548100694860771</v>
      </c>
      <c r="EH72" s="5">
        <f t="shared" si="392"/>
        <v>44.289938451999092</v>
      </c>
      <c r="EI72" s="5">
        <f t="shared" si="393"/>
        <v>53.634050746063402</v>
      </c>
      <c r="EJ72" s="5">
        <f t="shared" si="394"/>
        <v>38.708179038230782</v>
      </c>
      <c r="EK72" s="5">
        <f t="shared" si="395"/>
        <v>41.305847936165456</v>
      </c>
      <c r="EL72" s="5" t="str">
        <f t="shared" si="396"/>
        <v xml:space="preserve"> </v>
      </c>
      <c r="EM72" s="5" t="str">
        <f t="shared" si="397"/>
        <v xml:space="preserve"> </v>
      </c>
      <c r="EN72" s="5" t="str">
        <f t="shared" si="398"/>
        <v xml:space="preserve"> </v>
      </c>
      <c r="EO72" s="5" t="str">
        <f t="shared" si="399"/>
        <v xml:space="preserve"> </v>
      </c>
      <c r="EP72" s="5" t="str">
        <f t="shared" si="400"/>
        <v xml:space="preserve"> </v>
      </c>
      <c r="EQ72" s="5" t="str">
        <f t="shared" si="401"/>
        <v xml:space="preserve"> </v>
      </c>
      <c r="ER72" s="5" t="str">
        <f t="shared" si="402"/>
        <v xml:space="preserve"> </v>
      </c>
      <c r="ES72" s="5" t="str">
        <f t="shared" si="403"/>
        <v xml:space="preserve"> </v>
      </c>
    </row>
    <row r="73" spans="1:149">
      <c r="A73" t="s">
        <v>263</v>
      </c>
      <c r="B73" s="17">
        <f t="shared" si="324"/>
        <v>3829357.7981651374</v>
      </c>
      <c r="C73" s="17">
        <v>6261</v>
      </c>
      <c r="D73" s="19">
        <v>1635</v>
      </c>
      <c r="E73" s="19">
        <v>25</v>
      </c>
      <c r="F73" s="19">
        <f t="shared" si="325"/>
        <v>3318.3300000000004</v>
      </c>
      <c r="G73" s="19">
        <v>53</v>
      </c>
      <c r="H73" s="19">
        <f t="shared" si="297"/>
        <v>25044</v>
      </c>
      <c r="I73" s="19">
        <v>2877</v>
      </c>
      <c r="J73" s="39">
        <f t="shared" si="383"/>
        <v>11.48778150455199</v>
      </c>
      <c r="K73" s="17"/>
      <c r="L73" s="17"/>
      <c r="M73" s="17" t="str">
        <f t="shared" si="384"/>
        <v xml:space="preserve"> </v>
      </c>
      <c r="N73" s="17" t="str">
        <f t="shared" si="385"/>
        <v xml:space="preserve"> </v>
      </c>
      <c r="O73" s="17">
        <v>91</v>
      </c>
      <c r="P73" s="17">
        <v>594</v>
      </c>
      <c r="Q73" s="17">
        <f t="shared" si="298"/>
        <v>685</v>
      </c>
      <c r="R73" s="17">
        <f t="shared" si="299"/>
        <v>-503</v>
      </c>
      <c r="S73" s="17">
        <v>226</v>
      </c>
      <c r="T73" s="17">
        <v>607</v>
      </c>
      <c r="U73" s="17">
        <f t="shared" si="300"/>
        <v>833</v>
      </c>
      <c r="V73" s="17">
        <f t="shared" si="301"/>
        <v>-381</v>
      </c>
      <c r="W73" s="17">
        <v>33</v>
      </c>
      <c r="X73" s="17">
        <v>172</v>
      </c>
      <c r="Y73" s="17">
        <f t="shared" si="302"/>
        <v>205</v>
      </c>
      <c r="Z73" s="17">
        <f t="shared" si="303"/>
        <v>-139</v>
      </c>
      <c r="AA73" s="17">
        <v>21</v>
      </c>
      <c r="AB73" s="17">
        <v>336</v>
      </c>
      <c r="AC73" s="17">
        <f t="shared" si="304"/>
        <v>357</v>
      </c>
      <c r="AD73" s="17">
        <f t="shared" si="305"/>
        <v>-315</v>
      </c>
      <c r="AE73" s="17"/>
      <c r="AF73" s="17"/>
      <c r="AG73" s="17" t="str">
        <f t="shared" si="306"/>
        <v xml:space="preserve"> </v>
      </c>
      <c r="AH73" s="17" t="str">
        <f t="shared" si="307"/>
        <v xml:space="preserve"> </v>
      </c>
      <c r="AI73" s="17"/>
      <c r="AJ73" s="17"/>
      <c r="AK73" s="17" t="str">
        <f t="shared" si="308"/>
        <v xml:space="preserve"> </v>
      </c>
      <c r="AL73" s="17" t="str">
        <f t="shared" si="309"/>
        <v xml:space="preserve"> </v>
      </c>
      <c r="AM73" s="17">
        <v>41</v>
      </c>
      <c r="AN73" s="17">
        <v>167</v>
      </c>
      <c r="AO73" s="17">
        <f t="shared" si="310"/>
        <v>208</v>
      </c>
      <c r="AP73" s="17">
        <f t="shared" si="311"/>
        <v>-126</v>
      </c>
      <c r="AQ73" s="17"/>
      <c r="AR73" s="17"/>
      <c r="AS73" s="17" t="str">
        <f t="shared" si="312"/>
        <v xml:space="preserve"> </v>
      </c>
      <c r="AT73" s="17" t="str">
        <f t="shared" si="313"/>
        <v xml:space="preserve"> </v>
      </c>
      <c r="AU73" s="17"/>
      <c r="AV73" s="17"/>
      <c r="AW73" s="17" t="str">
        <f t="shared" si="314"/>
        <v xml:space="preserve"> </v>
      </c>
      <c r="AX73" s="17" t="str">
        <f t="shared" si="315"/>
        <v xml:space="preserve"> </v>
      </c>
      <c r="AY73" s="17"/>
      <c r="AZ73" s="17"/>
      <c r="BA73" s="17" t="str">
        <f t="shared" si="316"/>
        <v xml:space="preserve"> </v>
      </c>
      <c r="BB73" s="22" t="str">
        <f t="shared" si="317"/>
        <v xml:space="preserve"> </v>
      </c>
      <c r="BC73" s="17">
        <v>432</v>
      </c>
      <c r="BD73" s="17">
        <v>169</v>
      </c>
      <c r="BE73" s="17">
        <v>363</v>
      </c>
      <c r="BF73" s="17">
        <v>107</v>
      </c>
      <c r="BG73" s="17">
        <v>73</v>
      </c>
      <c r="BH73" s="17">
        <v>112</v>
      </c>
      <c r="BI73" s="17">
        <v>134</v>
      </c>
      <c r="BJ73" s="17">
        <v>95</v>
      </c>
      <c r="BK73" s="17">
        <v>70</v>
      </c>
      <c r="BL73" s="17">
        <v>77</v>
      </c>
      <c r="BM73" s="17"/>
      <c r="BN73" s="17"/>
      <c r="BO73" s="17"/>
      <c r="BP73" s="17"/>
      <c r="BQ73" s="17"/>
      <c r="BR73" s="17"/>
      <c r="BS73" s="17"/>
      <c r="BT73" s="17"/>
      <c r="BU73" s="22">
        <f t="shared" si="326"/>
        <v>1245</v>
      </c>
      <c r="BV73" s="25">
        <v>5.564635</v>
      </c>
      <c r="BW73" s="15">
        <f t="shared" si="382"/>
        <v>517.01504231634237</v>
      </c>
      <c r="BX73" s="15" t="str">
        <f t="shared" si="327"/>
        <v xml:space="preserve"> </v>
      </c>
      <c r="BY73" s="15" t="str">
        <f t="shared" si="328"/>
        <v xml:space="preserve"> </v>
      </c>
      <c r="BZ73" s="15" t="str">
        <f t="shared" si="329"/>
        <v xml:space="preserve"> </v>
      </c>
      <c r="CA73" s="15" t="str">
        <f t="shared" si="330"/>
        <v xml:space="preserve"> </v>
      </c>
      <c r="CB73" s="15" t="str">
        <f t="shared" si="331"/>
        <v xml:space="preserve"> </v>
      </c>
      <c r="CC73" s="15">
        <f t="shared" si="332"/>
        <v>16.353273844555844</v>
      </c>
      <c r="CD73" s="15">
        <f t="shared" si="333"/>
        <v>106.7455457545733</v>
      </c>
      <c r="CE73" s="15">
        <f t="shared" si="334"/>
        <v>123.09881959912914</v>
      </c>
      <c r="CF73" s="15">
        <f t="shared" si="335"/>
        <v>-90.392271910017456</v>
      </c>
      <c r="CG73" s="15">
        <f t="shared" si="336"/>
        <v>0.15319865319865322</v>
      </c>
      <c r="CH73" s="15">
        <f t="shared" si="337"/>
        <v>40.613625152413412</v>
      </c>
      <c r="CI73" s="15">
        <f t="shared" si="338"/>
        <v>109.08172773236699</v>
      </c>
      <c r="CJ73" s="15">
        <f t="shared" si="339"/>
        <v>149.69535288478039</v>
      </c>
      <c r="CK73" s="15">
        <f t="shared" si="340"/>
        <v>-68.46810257995358</v>
      </c>
      <c r="CL73" s="15">
        <f t="shared" si="341"/>
        <v>0.37232289950576608</v>
      </c>
      <c r="CM73" s="15">
        <f t="shared" si="342"/>
        <v>5.9303080974762947</v>
      </c>
      <c r="CN73" s="15">
        <f t="shared" si="343"/>
        <v>30.909484629270384</v>
      </c>
      <c r="CO73" s="15">
        <f t="shared" si="344"/>
        <v>36.83979272674668</v>
      </c>
      <c r="CP73" s="15">
        <f t="shared" si="345"/>
        <v>-24.979176531794089</v>
      </c>
      <c r="CQ73" s="15">
        <f t="shared" si="346"/>
        <v>0.19186046511627908</v>
      </c>
      <c r="CR73" s="15">
        <f t="shared" si="347"/>
        <v>3.773832425666733</v>
      </c>
      <c r="CS73" s="15">
        <f t="shared" si="348"/>
        <v>60.381318810667729</v>
      </c>
      <c r="CT73" s="15">
        <f t="shared" si="349"/>
        <v>64.155151236334461</v>
      </c>
      <c r="CU73" s="15">
        <f t="shared" si="350"/>
        <v>-56.607486385000996</v>
      </c>
      <c r="CV73" s="15">
        <f t="shared" si="351"/>
        <v>6.25E-2</v>
      </c>
      <c r="CW73" s="15" t="str">
        <f t="shared" si="352"/>
        <v xml:space="preserve"> </v>
      </c>
      <c r="CX73" s="15" t="str">
        <f t="shared" si="353"/>
        <v xml:space="preserve"> </v>
      </c>
      <c r="CY73" s="15" t="str">
        <f t="shared" si="354"/>
        <v xml:space="preserve"> </v>
      </c>
      <c r="CZ73" s="15" t="str">
        <f t="shared" si="355"/>
        <v xml:space="preserve"> </v>
      </c>
      <c r="DA73" s="15" t="str">
        <f t="shared" si="356"/>
        <v xml:space="preserve"> </v>
      </c>
      <c r="DB73" s="15" t="str">
        <f t="shared" si="357"/>
        <v xml:space="preserve"> </v>
      </c>
      <c r="DC73" s="15" t="str">
        <f t="shared" si="358"/>
        <v xml:space="preserve"> </v>
      </c>
      <c r="DD73" s="15" t="str">
        <f t="shared" si="359"/>
        <v xml:space="preserve"> </v>
      </c>
      <c r="DE73" s="15" t="str">
        <f t="shared" si="360"/>
        <v xml:space="preserve"> </v>
      </c>
      <c r="DF73" s="15" t="str">
        <f t="shared" si="361"/>
        <v xml:space="preserve"> </v>
      </c>
      <c r="DG73" s="15">
        <f t="shared" si="362"/>
        <v>7.3679585453493353</v>
      </c>
      <c r="DH73" s="15">
        <f t="shared" si="363"/>
        <v>30.010953099349734</v>
      </c>
      <c r="DI73" s="15">
        <f t="shared" si="364"/>
        <v>37.378911644699073</v>
      </c>
      <c r="DJ73" s="15">
        <f t="shared" si="365"/>
        <v>-22.642994554000399</v>
      </c>
      <c r="DK73" s="15">
        <f t="shared" si="366"/>
        <v>0.24550898203592811</v>
      </c>
      <c r="DL73" s="15" t="str">
        <f t="shared" si="367"/>
        <v xml:space="preserve"> </v>
      </c>
      <c r="DM73" s="15" t="str">
        <f t="shared" si="368"/>
        <v xml:space="preserve"> </v>
      </c>
      <c r="DN73" s="15" t="str">
        <f t="shared" si="369"/>
        <v xml:space="preserve"> </v>
      </c>
      <c r="DO73" s="15" t="str">
        <f t="shared" si="370"/>
        <v xml:space="preserve"> </v>
      </c>
      <c r="DP73" s="15" t="str">
        <f t="shared" si="371"/>
        <v xml:space="preserve"> </v>
      </c>
      <c r="DQ73" s="15" t="str">
        <f t="shared" si="372"/>
        <v xml:space="preserve"> </v>
      </c>
      <c r="DR73" s="15" t="str">
        <f t="shared" si="373"/>
        <v xml:space="preserve"> </v>
      </c>
      <c r="DS73" s="15" t="str">
        <f t="shared" si="374"/>
        <v xml:space="preserve"> </v>
      </c>
      <c r="DT73" s="15" t="str">
        <f t="shared" si="375"/>
        <v xml:space="preserve"> </v>
      </c>
      <c r="DU73" s="15" t="str">
        <f t="shared" si="376"/>
        <v xml:space="preserve"> </v>
      </c>
      <c r="DV73" s="15" t="str">
        <f t="shared" si="377"/>
        <v xml:space="preserve"> </v>
      </c>
      <c r="DW73" s="15" t="str">
        <f t="shared" si="378"/>
        <v xml:space="preserve"> </v>
      </c>
      <c r="DX73" s="15" t="str">
        <f t="shared" si="379"/>
        <v xml:space="preserve"> </v>
      </c>
      <c r="DY73" s="15" t="str">
        <f t="shared" si="380"/>
        <v xml:space="preserve"> </v>
      </c>
      <c r="DZ73" s="15" t="str">
        <f t="shared" si="381"/>
        <v xml:space="preserve"> </v>
      </c>
      <c r="EA73" s="27">
        <f>BW73-CE73-CJ73-CO73-CT73-DI73</f>
        <v>105.84701422465265</v>
      </c>
      <c r="EB73" s="5">
        <f t="shared" si="386"/>
        <v>21.474543569015456</v>
      </c>
      <c r="EC73" s="5">
        <f t="shared" si="387"/>
        <v>38.10702346265218</v>
      </c>
      <c r="ED73" s="5">
        <f t="shared" si="388"/>
        <v>88.406046291646419</v>
      </c>
      <c r="EE73" s="5">
        <f t="shared" si="389"/>
        <v>39.211518658453016</v>
      </c>
      <c r="EF73" s="5">
        <f t="shared" si="390"/>
        <v>37.704157683952388</v>
      </c>
      <c r="EG73" s="5">
        <f t="shared" si="391"/>
        <v>63.947745556488123</v>
      </c>
      <c r="EH73" s="5">
        <f t="shared" si="392"/>
        <v>100.590707670642</v>
      </c>
      <c r="EI73" s="5">
        <f t="shared" si="393"/>
        <v>130.64704668912879</v>
      </c>
      <c r="EJ73" s="5">
        <f t="shared" si="394"/>
        <v>82.10825856594407</v>
      </c>
      <c r="EK73" s="5">
        <f t="shared" si="395"/>
        <v>93.545596796610013</v>
      </c>
      <c r="EL73" s="5" t="str">
        <f t="shared" si="396"/>
        <v xml:space="preserve"> </v>
      </c>
      <c r="EM73" s="5" t="str">
        <f t="shared" si="397"/>
        <v xml:space="preserve"> </v>
      </c>
      <c r="EN73" s="5" t="str">
        <f t="shared" si="398"/>
        <v xml:space="preserve"> </v>
      </c>
      <c r="EO73" s="5" t="str">
        <f t="shared" si="399"/>
        <v xml:space="preserve"> </v>
      </c>
      <c r="EP73" s="5" t="str">
        <f t="shared" si="400"/>
        <v xml:space="preserve"> </v>
      </c>
      <c r="EQ73" s="5" t="str">
        <f t="shared" si="401"/>
        <v xml:space="preserve"> </v>
      </c>
      <c r="ER73" s="5" t="str">
        <f t="shared" si="402"/>
        <v xml:space="preserve"> </v>
      </c>
      <c r="ES73" s="5" t="str">
        <f t="shared" si="403"/>
        <v xml:space="preserve"> </v>
      </c>
    </row>
    <row r="74" spans="1:149">
      <c r="A74" t="s">
        <v>264</v>
      </c>
      <c r="B74" s="17">
        <f t="shared" si="324"/>
        <v>2632786.8852459015</v>
      </c>
      <c r="C74" s="17">
        <v>6424</v>
      </c>
      <c r="D74" s="19">
        <v>2440</v>
      </c>
      <c r="E74" s="19">
        <v>28</v>
      </c>
      <c r="F74" s="19">
        <f t="shared" si="325"/>
        <v>3918.64</v>
      </c>
      <c r="G74" s="19">
        <v>61</v>
      </c>
      <c r="H74" s="19">
        <f t="shared" si="297"/>
        <v>22942.857142857141</v>
      </c>
      <c r="I74" s="19">
        <v>2613</v>
      </c>
      <c r="J74" s="39">
        <f t="shared" si="383"/>
        <v>11.389165628891657</v>
      </c>
      <c r="K74" s="17"/>
      <c r="L74" s="17"/>
      <c r="M74" s="17" t="str">
        <f t="shared" si="384"/>
        <v xml:space="preserve"> </v>
      </c>
      <c r="N74" s="17" t="str">
        <f t="shared" si="385"/>
        <v xml:space="preserve"> </v>
      </c>
      <c r="O74" s="17">
        <v>315</v>
      </c>
      <c r="P74" s="17">
        <v>439</v>
      </c>
      <c r="Q74" s="17">
        <f t="shared" si="298"/>
        <v>754</v>
      </c>
      <c r="R74" s="17">
        <f t="shared" si="299"/>
        <v>-124</v>
      </c>
      <c r="S74" s="17">
        <v>464</v>
      </c>
      <c r="T74" s="17">
        <v>281</v>
      </c>
      <c r="U74" s="17">
        <f t="shared" si="300"/>
        <v>745</v>
      </c>
      <c r="V74" s="17">
        <f t="shared" si="301"/>
        <v>183</v>
      </c>
      <c r="W74" s="17"/>
      <c r="X74" s="17"/>
      <c r="Y74" s="17" t="str">
        <f t="shared" si="302"/>
        <v xml:space="preserve"> </v>
      </c>
      <c r="Z74" s="17" t="str">
        <f t="shared" si="303"/>
        <v xml:space="preserve"> </v>
      </c>
      <c r="AA74" s="17">
        <v>78</v>
      </c>
      <c r="AB74" s="17">
        <v>152</v>
      </c>
      <c r="AC74" s="17">
        <f t="shared" si="304"/>
        <v>230</v>
      </c>
      <c r="AD74" s="17">
        <f t="shared" si="305"/>
        <v>-74</v>
      </c>
      <c r="AE74" s="17">
        <v>134</v>
      </c>
      <c r="AF74" s="17">
        <v>47</v>
      </c>
      <c r="AG74" s="17">
        <f t="shared" si="306"/>
        <v>181</v>
      </c>
      <c r="AH74" s="17">
        <f t="shared" si="307"/>
        <v>87</v>
      </c>
      <c r="AI74" s="17">
        <v>108</v>
      </c>
      <c r="AJ74" s="17">
        <v>178</v>
      </c>
      <c r="AK74" s="17">
        <f t="shared" si="308"/>
        <v>286</v>
      </c>
      <c r="AL74" s="17">
        <f t="shared" si="309"/>
        <v>-70</v>
      </c>
      <c r="AM74" s="17"/>
      <c r="AN74" s="17"/>
      <c r="AO74" s="17" t="str">
        <f t="shared" si="310"/>
        <v xml:space="preserve"> </v>
      </c>
      <c r="AP74" s="17" t="str">
        <f t="shared" si="311"/>
        <v xml:space="preserve"> </v>
      </c>
      <c r="AQ74" s="17"/>
      <c r="AR74" s="17"/>
      <c r="AS74" s="17" t="str">
        <f t="shared" si="312"/>
        <v xml:space="preserve"> </v>
      </c>
      <c r="AT74" s="17" t="str">
        <f t="shared" si="313"/>
        <v xml:space="preserve"> </v>
      </c>
      <c r="AU74" s="17"/>
      <c r="AV74" s="17"/>
      <c r="AW74" s="17" t="str">
        <f t="shared" si="314"/>
        <v xml:space="preserve"> </v>
      </c>
      <c r="AX74" s="17" t="str">
        <f t="shared" si="315"/>
        <v xml:space="preserve"> </v>
      </c>
      <c r="AY74" s="17"/>
      <c r="AZ74" s="17"/>
      <c r="BA74" s="17" t="str">
        <f t="shared" si="316"/>
        <v xml:space="preserve"> </v>
      </c>
      <c r="BB74" s="22" t="str">
        <f t="shared" si="317"/>
        <v xml:space="preserve"> </v>
      </c>
      <c r="BC74" s="17">
        <v>427</v>
      </c>
      <c r="BD74" s="17">
        <v>162</v>
      </c>
      <c r="BE74" s="17">
        <v>303</v>
      </c>
      <c r="BF74" s="17">
        <v>84</v>
      </c>
      <c r="BG74" s="17">
        <v>57</v>
      </c>
      <c r="BH74" s="17">
        <v>119</v>
      </c>
      <c r="BI74" s="17">
        <v>130</v>
      </c>
      <c r="BJ74" s="17">
        <v>84</v>
      </c>
      <c r="BK74" s="17">
        <v>72</v>
      </c>
      <c r="BL74" s="17">
        <v>54</v>
      </c>
      <c r="BM74" s="17"/>
      <c r="BN74" s="17"/>
      <c r="BO74" s="17"/>
      <c r="BP74" s="17"/>
      <c r="BQ74" s="17"/>
      <c r="BR74" s="17"/>
      <c r="BS74" s="17"/>
      <c r="BT74" s="17"/>
      <c r="BU74" s="22">
        <f t="shared" si="326"/>
        <v>1121</v>
      </c>
      <c r="BV74" s="25">
        <v>1.5559080000000001</v>
      </c>
      <c r="BW74" s="15">
        <f t="shared" si="382"/>
        <v>1679.4052090483499</v>
      </c>
      <c r="BX74" s="15" t="str">
        <f t="shared" si="327"/>
        <v xml:space="preserve"> </v>
      </c>
      <c r="BY74" s="15" t="str">
        <f t="shared" si="328"/>
        <v xml:space="preserve"> </v>
      </c>
      <c r="BZ74" s="15" t="str">
        <f t="shared" si="329"/>
        <v xml:space="preserve"> </v>
      </c>
      <c r="CA74" s="15" t="str">
        <f t="shared" si="330"/>
        <v xml:space="preserve"> </v>
      </c>
      <c r="CB74" s="15" t="str">
        <f t="shared" si="331"/>
        <v xml:space="preserve"> </v>
      </c>
      <c r="CC74" s="15">
        <f t="shared" si="332"/>
        <v>202.45412967861853</v>
      </c>
      <c r="CD74" s="15">
        <f t="shared" si="333"/>
        <v>282.15035850448737</v>
      </c>
      <c r="CE74" s="15">
        <f t="shared" si="334"/>
        <v>484.6044881831059</v>
      </c>
      <c r="CF74" s="15">
        <f t="shared" si="335"/>
        <v>-79.696228825868843</v>
      </c>
      <c r="CG74" s="15">
        <f t="shared" si="336"/>
        <v>0.71753986332574038</v>
      </c>
      <c r="CH74" s="15">
        <f t="shared" si="337"/>
        <v>298.21814657421902</v>
      </c>
      <c r="CI74" s="15">
        <f t="shared" si="338"/>
        <v>180.60193790378349</v>
      </c>
      <c r="CJ74" s="15">
        <f t="shared" si="339"/>
        <v>478.82008447800251</v>
      </c>
      <c r="CK74" s="15">
        <f t="shared" si="340"/>
        <v>117.61620867043553</v>
      </c>
      <c r="CL74" s="15">
        <f t="shared" si="341"/>
        <v>1.6512455516014235</v>
      </c>
      <c r="CM74" s="15" t="str">
        <f t="shared" si="342"/>
        <v xml:space="preserve"> </v>
      </c>
      <c r="CN74" s="15" t="str">
        <f t="shared" si="343"/>
        <v xml:space="preserve"> </v>
      </c>
      <c r="CO74" s="15" t="str">
        <f t="shared" si="344"/>
        <v xml:space="preserve"> </v>
      </c>
      <c r="CP74" s="15" t="str">
        <f t="shared" si="345"/>
        <v xml:space="preserve"> </v>
      </c>
      <c r="CQ74" s="15" t="str">
        <f t="shared" si="346"/>
        <v xml:space="preserve"> </v>
      </c>
      <c r="CR74" s="15">
        <f t="shared" si="347"/>
        <v>50.131498777562683</v>
      </c>
      <c r="CS74" s="15">
        <f t="shared" si="348"/>
        <v>97.692151463968301</v>
      </c>
      <c r="CT74" s="15">
        <f t="shared" si="349"/>
        <v>147.82365024153097</v>
      </c>
      <c r="CU74" s="15">
        <f t="shared" si="350"/>
        <v>-47.560652686405618</v>
      </c>
      <c r="CV74" s="15">
        <f t="shared" si="351"/>
        <v>0.51315789473684215</v>
      </c>
      <c r="CW74" s="15">
        <f t="shared" si="352"/>
        <v>86.123344053761528</v>
      </c>
      <c r="CX74" s="15">
        <f t="shared" si="353"/>
        <v>30.207441571095462</v>
      </c>
      <c r="CY74" s="15">
        <f t="shared" si="354"/>
        <v>116.33078562485699</v>
      </c>
      <c r="CZ74" s="15">
        <f t="shared" si="355"/>
        <v>55.91590248266607</v>
      </c>
      <c r="DA74" s="15">
        <f t="shared" si="356"/>
        <v>2.8510638297872339</v>
      </c>
      <c r="DB74" s="15">
        <f t="shared" si="357"/>
        <v>69.412844461240638</v>
      </c>
      <c r="DC74" s="15">
        <f t="shared" si="358"/>
        <v>114.40265105648919</v>
      </c>
      <c r="DD74" s="15">
        <f t="shared" si="359"/>
        <v>183.81549551772983</v>
      </c>
      <c r="DE74" s="15">
        <f t="shared" si="360"/>
        <v>-44.989806595248552</v>
      </c>
      <c r="DF74" s="15">
        <f t="shared" si="361"/>
        <v>0.6067415730337079</v>
      </c>
      <c r="DG74" s="15" t="str">
        <f t="shared" si="362"/>
        <v xml:space="preserve"> </v>
      </c>
      <c r="DH74" s="15" t="str">
        <f t="shared" si="363"/>
        <v xml:space="preserve"> </v>
      </c>
      <c r="DI74" s="15" t="str">
        <f t="shared" si="364"/>
        <v xml:space="preserve"> </v>
      </c>
      <c r="DJ74" s="15" t="str">
        <f t="shared" si="365"/>
        <v xml:space="preserve"> </v>
      </c>
      <c r="DK74" s="15" t="str">
        <f t="shared" si="366"/>
        <v xml:space="preserve"> </v>
      </c>
      <c r="DL74" s="15" t="str">
        <f t="shared" si="367"/>
        <v xml:space="preserve"> </v>
      </c>
      <c r="DM74" s="15" t="str">
        <f t="shared" si="368"/>
        <v xml:space="preserve"> </v>
      </c>
      <c r="DN74" s="15" t="str">
        <f t="shared" si="369"/>
        <v xml:space="preserve"> </v>
      </c>
      <c r="DO74" s="15" t="str">
        <f t="shared" si="370"/>
        <v xml:space="preserve"> </v>
      </c>
      <c r="DP74" s="15" t="str">
        <f t="shared" si="371"/>
        <v xml:space="preserve"> </v>
      </c>
      <c r="DQ74" s="15" t="str">
        <f t="shared" si="372"/>
        <v xml:space="preserve"> </v>
      </c>
      <c r="DR74" s="15" t="str">
        <f t="shared" si="373"/>
        <v xml:space="preserve"> </v>
      </c>
      <c r="DS74" s="15" t="str">
        <f t="shared" si="374"/>
        <v xml:space="preserve"> </v>
      </c>
      <c r="DT74" s="15" t="str">
        <f t="shared" si="375"/>
        <v xml:space="preserve"> </v>
      </c>
      <c r="DU74" s="15" t="str">
        <f t="shared" si="376"/>
        <v xml:space="preserve"> </v>
      </c>
      <c r="DV74" s="15" t="str">
        <f t="shared" si="377"/>
        <v xml:space="preserve"> </v>
      </c>
      <c r="DW74" s="15" t="str">
        <f t="shared" si="378"/>
        <v xml:space="preserve"> </v>
      </c>
      <c r="DX74" s="15" t="str">
        <f t="shared" si="379"/>
        <v xml:space="preserve"> </v>
      </c>
      <c r="DY74" s="15" t="str">
        <f t="shared" si="380"/>
        <v xml:space="preserve"> </v>
      </c>
      <c r="DZ74" s="15" t="str">
        <f t="shared" si="381"/>
        <v xml:space="preserve"> </v>
      </c>
      <c r="EA74" s="27">
        <f>BW74-CE74-CJ74-CT74-CY74-DD74</f>
        <v>268.01070500312358</v>
      </c>
      <c r="EB74" s="5">
        <f t="shared" si="386"/>
        <v>21.225995611040741</v>
      </c>
      <c r="EC74" s="5">
        <f t="shared" si="387"/>
        <v>36.528626041122209</v>
      </c>
      <c r="ED74" s="5">
        <f t="shared" si="388"/>
        <v>73.793476656663543</v>
      </c>
      <c r="EE74" s="5">
        <f t="shared" si="389"/>
        <v>30.782874460841619</v>
      </c>
      <c r="EF74" s="5">
        <f t="shared" si="390"/>
        <v>29.440232712127205</v>
      </c>
      <c r="EG74" s="5">
        <f t="shared" si="391"/>
        <v>67.944479653768639</v>
      </c>
      <c r="EH74" s="5">
        <f t="shared" si="392"/>
        <v>97.587999978981046</v>
      </c>
      <c r="EI74" s="5">
        <f t="shared" si="393"/>
        <v>115.5194939145981</v>
      </c>
      <c r="EJ74" s="5">
        <f t="shared" si="394"/>
        <v>84.45420881068533</v>
      </c>
      <c r="EK74" s="5">
        <f t="shared" si="395"/>
        <v>65.603405545674548</v>
      </c>
      <c r="EL74" s="5" t="str">
        <f t="shared" si="396"/>
        <v xml:space="preserve"> </v>
      </c>
      <c r="EM74" s="5" t="str">
        <f t="shared" si="397"/>
        <v xml:space="preserve"> </v>
      </c>
      <c r="EN74" s="5" t="str">
        <f t="shared" si="398"/>
        <v xml:space="preserve"> </v>
      </c>
      <c r="EO74" s="5" t="str">
        <f t="shared" si="399"/>
        <v xml:space="preserve"> </v>
      </c>
      <c r="EP74" s="5" t="str">
        <f t="shared" si="400"/>
        <v xml:space="preserve"> </v>
      </c>
      <c r="EQ74" s="5" t="str">
        <f t="shared" si="401"/>
        <v xml:space="preserve"> </v>
      </c>
      <c r="ER74" s="5" t="str">
        <f t="shared" si="402"/>
        <v xml:space="preserve"> </v>
      </c>
      <c r="ES74" s="5" t="str">
        <f t="shared" si="403"/>
        <v xml:space="preserve"> </v>
      </c>
    </row>
    <row r="75" spans="1:149">
      <c r="A75" t="s">
        <v>206</v>
      </c>
      <c r="B75" s="17">
        <f t="shared" si="324"/>
        <v>8302130.8980213087</v>
      </c>
      <c r="C75" s="17">
        <v>10909</v>
      </c>
      <c r="D75" s="19">
        <v>1314</v>
      </c>
      <c r="E75" s="19">
        <v>28</v>
      </c>
      <c r="F75" s="19">
        <f t="shared" si="325"/>
        <v>5127.2299999999996</v>
      </c>
      <c r="G75" s="19">
        <v>47</v>
      </c>
      <c r="H75" s="19">
        <f t="shared" si="297"/>
        <v>38960.714285714283</v>
      </c>
      <c r="I75" s="19">
        <v>4610</v>
      </c>
      <c r="J75" s="39">
        <f t="shared" si="383"/>
        <v>11.83243193693281</v>
      </c>
      <c r="K75" s="17">
        <v>198</v>
      </c>
      <c r="L75" s="17">
        <v>523</v>
      </c>
      <c r="M75" s="17">
        <f t="shared" si="384"/>
        <v>721</v>
      </c>
      <c r="N75" s="17">
        <f t="shared" si="385"/>
        <v>-325</v>
      </c>
      <c r="O75" s="17">
        <v>448</v>
      </c>
      <c r="P75" s="17">
        <v>838</v>
      </c>
      <c r="Q75" s="17">
        <f t="shared" si="298"/>
        <v>1286</v>
      </c>
      <c r="R75" s="17">
        <f t="shared" si="299"/>
        <v>-390</v>
      </c>
      <c r="S75" s="17">
        <v>380</v>
      </c>
      <c r="T75" s="17">
        <v>380</v>
      </c>
      <c r="U75" s="17">
        <f t="shared" si="300"/>
        <v>760</v>
      </c>
      <c r="V75" s="17">
        <f t="shared" si="301"/>
        <v>0</v>
      </c>
      <c r="W75" s="17"/>
      <c r="X75" s="17"/>
      <c r="Y75" s="17" t="str">
        <f t="shared" si="302"/>
        <v xml:space="preserve"> </v>
      </c>
      <c r="Z75" s="17" t="str">
        <f t="shared" si="303"/>
        <v xml:space="preserve"> </v>
      </c>
      <c r="AA75" s="17">
        <v>35</v>
      </c>
      <c r="AB75" s="17">
        <v>325</v>
      </c>
      <c r="AC75" s="17">
        <f t="shared" si="304"/>
        <v>360</v>
      </c>
      <c r="AD75" s="17">
        <f t="shared" si="305"/>
        <v>-290</v>
      </c>
      <c r="AE75" s="17"/>
      <c r="AF75" s="17"/>
      <c r="AG75" s="17" t="str">
        <f t="shared" si="306"/>
        <v xml:space="preserve"> </v>
      </c>
      <c r="AH75" s="17" t="str">
        <f t="shared" si="307"/>
        <v xml:space="preserve"> </v>
      </c>
      <c r="AI75" s="17">
        <v>268</v>
      </c>
      <c r="AJ75" s="17">
        <v>310</v>
      </c>
      <c r="AK75" s="17">
        <f t="shared" si="308"/>
        <v>578</v>
      </c>
      <c r="AL75" s="17">
        <f t="shared" si="309"/>
        <v>-42</v>
      </c>
      <c r="AM75" s="17"/>
      <c r="AN75" s="17"/>
      <c r="AO75" s="17" t="str">
        <f t="shared" si="310"/>
        <v xml:space="preserve"> </v>
      </c>
      <c r="AP75" s="17" t="str">
        <f t="shared" si="311"/>
        <v xml:space="preserve"> </v>
      </c>
      <c r="AQ75" s="17"/>
      <c r="AR75" s="17"/>
      <c r="AS75" s="17" t="str">
        <f t="shared" si="312"/>
        <v xml:space="preserve"> </v>
      </c>
      <c r="AT75" s="17" t="str">
        <f t="shared" si="313"/>
        <v xml:space="preserve"> </v>
      </c>
      <c r="AU75" s="17"/>
      <c r="AV75" s="17"/>
      <c r="AW75" s="17" t="str">
        <f t="shared" si="314"/>
        <v xml:space="preserve"> </v>
      </c>
      <c r="AX75" s="17" t="str">
        <f t="shared" si="315"/>
        <v xml:space="preserve"> </v>
      </c>
      <c r="AY75" s="17"/>
      <c r="AZ75" s="17"/>
      <c r="BA75" s="17" t="str">
        <f t="shared" si="316"/>
        <v xml:space="preserve"> </v>
      </c>
      <c r="BB75" s="22" t="str">
        <f t="shared" si="317"/>
        <v xml:space="preserve"> </v>
      </c>
      <c r="BC75" s="17">
        <v>705</v>
      </c>
      <c r="BD75" s="17">
        <v>268</v>
      </c>
      <c r="BE75" s="17">
        <v>468</v>
      </c>
      <c r="BF75" s="17">
        <v>137</v>
      </c>
      <c r="BG75" s="17">
        <v>94</v>
      </c>
      <c r="BH75" s="17">
        <v>202</v>
      </c>
      <c r="BI75" s="17">
        <v>221</v>
      </c>
      <c r="BJ75" s="17">
        <v>150</v>
      </c>
      <c r="BK75" s="17">
        <v>119</v>
      </c>
      <c r="BL75" s="17"/>
      <c r="BM75" s="17">
        <v>89</v>
      </c>
      <c r="BN75" s="17"/>
      <c r="BO75" s="17"/>
      <c r="BP75" s="17"/>
      <c r="BQ75" s="17"/>
      <c r="BR75" s="17"/>
      <c r="BS75" s="17"/>
      <c r="BT75" s="17"/>
      <c r="BU75" s="22">
        <f t="shared" si="326"/>
        <v>2157</v>
      </c>
      <c r="BV75" s="25">
        <v>3.279833</v>
      </c>
      <c r="BW75" s="15">
        <f t="shared" si="382"/>
        <v>1405.5593684190628</v>
      </c>
      <c r="BX75" s="15">
        <f t="shared" si="327"/>
        <v>60.368927320384913</v>
      </c>
      <c r="BY75" s="15">
        <f t="shared" si="328"/>
        <v>159.45933832606721</v>
      </c>
      <c r="BZ75" s="15">
        <f t="shared" si="329"/>
        <v>219.82826564645211</v>
      </c>
      <c r="CA75" s="15">
        <f t="shared" si="330"/>
        <v>-99.090411005682299</v>
      </c>
      <c r="CB75" s="15">
        <f t="shared" si="331"/>
        <v>0.37858508604206503</v>
      </c>
      <c r="CC75" s="15">
        <f t="shared" si="332"/>
        <v>136.59232040167899</v>
      </c>
      <c r="CD75" s="15">
        <f t="shared" si="333"/>
        <v>255.50081360849774</v>
      </c>
      <c r="CE75" s="15">
        <f t="shared" si="334"/>
        <v>392.09313401017675</v>
      </c>
      <c r="CF75" s="15">
        <f t="shared" si="335"/>
        <v>-118.90849320681875</v>
      </c>
      <c r="CG75" s="15">
        <f t="shared" si="336"/>
        <v>0.53460620525059666</v>
      </c>
      <c r="CH75" s="15">
        <f t="shared" si="337"/>
        <v>115.859557483567</v>
      </c>
      <c r="CI75" s="15">
        <f t="shared" si="338"/>
        <v>115.859557483567</v>
      </c>
      <c r="CJ75" s="15">
        <f t="shared" si="339"/>
        <v>231.719114967134</v>
      </c>
      <c r="CK75" s="15">
        <f t="shared" si="340"/>
        <v>0</v>
      </c>
      <c r="CL75" s="15">
        <f t="shared" si="341"/>
        <v>1</v>
      </c>
      <c r="CM75" s="15" t="str">
        <f t="shared" si="342"/>
        <v xml:space="preserve"> </v>
      </c>
      <c r="CN75" s="15" t="str">
        <f t="shared" si="343"/>
        <v xml:space="preserve"> </v>
      </c>
      <c r="CO75" s="15" t="str">
        <f t="shared" si="344"/>
        <v xml:space="preserve"> </v>
      </c>
      <c r="CP75" s="15" t="str">
        <f t="shared" si="345"/>
        <v xml:space="preserve"> </v>
      </c>
      <c r="CQ75" s="15" t="str">
        <f t="shared" si="346"/>
        <v xml:space="preserve"> </v>
      </c>
      <c r="CR75" s="15">
        <f t="shared" si="347"/>
        <v>10.671275031381171</v>
      </c>
      <c r="CS75" s="15">
        <f t="shared" si="348"/>
        <v>99.090411005682299</v>
      </c>
      <c r="CT75" s="15">
        <f t="shared" si="349"/>
        <v>109.76168603706347</v>
      </c>
      <c r="CU75" s="15">
        <f t="shared" si="350"/>
        <v>-88.419135974301128</v>
      </c>
      <c r="CV75" s="15">
        <f t="shared" si="351"/>
        <v>0.1076923076923077</v>
      </c>
      <c r="CW75" s="15" t="str">
        <f t="shared" si="352"/>
        <v xml:space="preserve"> </v>
      </c>
      <c r="CX75" s="15" t="str">
        <f t="shared" si="353"/>
        <v xml:space="preserve"> </v>
      </c>
      <c r="CY75" s="15" t="str">
        <f t="shared" si="354"/>
        <v xml:space="preserve"> </v>
      </c>
      <c r="CZ75" s="15" t="str">
        <f t="shared" si="355"/>
        <v xml:space="preserve"> </v>
      </c>
      <c r="DA75" s="15" t="str">
        <f t="shared" si="356"/>
        <v xml:space="preserve"> </v>
      </c>
      <c r="DB75" s="15">
        <f t="shared" si="357"/>
        <v>81.711477383147255</v>
      </c>
      <c r="DC75" s="15">
        <f t="shared" si="358"/>
        <v>94.51700742080466</v>
      </c>
      <c r="DD75" s="15">
        <f t="shared" si="359"/>
        <v>176.22848480395191</v>
      </c>
      <c r="DE75" s="15">
        <f t="shared" si="360"/>
        <v>-12.805530037657405</v>
      </c>
      <c r="DF75" s="15">
        <f t="shared" si="361"/>
        <v>0.86451612903225805</v>
      </c>
      <c r="DG75" s="15" t="str">
        <f t="shared" si="362"/>
        <v xml:space="preserve"> </v>
      </c>
      <c r="DH75" s="15" t="str">
        <f t="shared" si="363"/>
        <v xml:space="preserve"> </v>
      </c>
      <c r="DI75" s="15" t="str">
        <f t="shared" si="364"/>
        <v xml:space="preserve"> </v>
      </c>
      <c r="DJ75" s="15" t="str">
        <f t="shared" si="365"/>
        <v xml:space="preserve"> </v>
      </c>
      <c r="DK75" s="15" t="str">
        <f t="shared" si="366"/>
        <v xml:space="preserve"> </v>
      </c>
      <c r="DL75" s="15" t="str">
        <f t="shared" si="367"/>
        <v xml:space="preserve"> </v>
      </c>
      <c r="DM75" s="15" t="str">
        <f t="shared" si="368"/>
        <v xml:space="preserve"> </v>
      </c>
      <c r="DN75" s="15" t="str">
        <f t="shared" si="369"/>
        <v xml:space="preserve"> </v>
      </c>
      <c r="DO75" s="15" t="str">
        <f t="shared" si="370"/>
        <v xml:space="preserve"> </v>
      </c>
      <c r="DP75" s="15" t="str">
        <f t="shared" si="371"/>
        <v xml:space="preserve"> </v>
      </c>
      <c r="DQ75" s="15" t="str">
        <f t="shared" si="372"/>
        <v xml:space="preserve"> </v>
      </c>
      <c r="DR75" s="15" t="str">
        <f t="shared" si="373"/>
        <v xml:space="preserve"> </v>
      </c>
      <c r="DS75" s="15" t="str">
        <f t="shared" si="374"/>
        <v xml:space="preserve"> </v>
      </c>
      <c r="DT75" s="15" t="str">
        <f t="shared" si="375"/>
        <v xml:space="preserve"> </v>
      </c>
      <c r="DU75" s="15" t="str">
        <f t="shared" si="376"/>
        <v xml:space="preserve"> </v>
      </c>
      <c r="DV75" s="15" t="str">
        <f t="shared" si="377"/>
        <v xml:space="preserve"> </v>
      </c>
      <c r="DW75" s="15" t="str">
        <f t="shared" si="378"/>
        <v xml:space="preserve"> </v>
      </c>
      <c r="DX75" s="15" t="str">
        <f t="shared" si="379"/>
        <v xml:space="preserve"> </v>
      </c>
      <c r="DY75" s="15" t="str">
        <f t="shared" si="380"/>
        <v xml:space="preserve"> </v>
      </c>
      <c r="DZ75" s="15" t="str">
        <f t="shared" si="381"/>
        <v xml:space="preserve"> </v>
      </c>
      <c r="EA75" s="27">
        <f>BW75-BZ75-CE75-CJ75-CT75-DD75</f>
        <v>275.92868295428457</v>
      </c>
      <c r="EB75" s="5">
        <f t="shared" si="386"/>
        <v>35.045262074434945</v>
      </c>
      <c r="EC75" s="5">
        <f t="shared" si="387"/>
        <v>60.430072710004644</v>
      </c>
      <c r="ED75" s="5">
        <f t="shared" si="388"/>
        <v>113.97804315286646</v>
      </c>
      <c r="EE75" s="5">
        <f t="shared" si="389"/>
        <v>50.205402394467875</v>
      </c>
      <c r="EF75" s="5">
        <f t="shared" si="390"/>
        <v>48.550559209472937</v>
      </c>
      <c r="EG75" s="5">
        <f t="shared" si="391"/>
        <v>115.33432680723752</v>
      </c>
      <c r="EH75" s="5">
        <f t="shared" si="392"/>
        <v>165.89959996426779</v>
      </c>
      <c r="EI75" s="5">
        <f t="shared" si="393"/>
        <v>206.28481056178231</v>
      </c>
      <c r="EJ75" s="5">
        <f t="shared" si="394"/>
        <v>139.58403956210492</v>
      </c>
      <c r="EK75" s="5" t="str">
        <f t="shared" si="395"/>
        <v xml:space="preserve"> </v>
      </c>
      <c r="EL75" s="5">
        <f t="shared" si="396"/>
        <v>95.001633174143322</v>
      </c>
      <c r="EM75" s="5" t="str">
        <f t="shared" si="397"/>
        <v xml:space="preserve"> </v>
      </c>
      <c r="EN75" s="5" t="str">
        <f t="shared" si="398"/>
        <v xml:space="preserve"> </v>
      </c>
      <c r="EO75" s="5" t="str">
        <f t="shared" si="399"/>
        <v xml:space="preserve"> </v>
      </c>
      <c r="EP75" s="5" t="str">
        <f t="shared" si="400"/>
        <v xml:space="preserve"> </v>
      </c>
      <c r="EQ75" s="5" t="str">
        <f t="shared" si="401"/>
        <v xml:space="preserve"> </v>
      </c>
      <c r="ER75" s="5" t="str">
        <f t="shared" si="402"/>
        <v xml:space="preserve"> </v>
      </c>
      <c r="ES75" s="5" t="str">
        <f t="shared" si="403"/>
        <v xml:space="preserve"> </v>
      </c>
    </row>
    <row r="76" spans="1:149">
      <c r="A76" t="s">
        <v>227</v>
      </c>
      <c r="B76" s="17">
        <f t="shared" si="324"/>
        <v>2642918.0887372014</v>
      </c>
      <c r="C76" s="17">
        <v>6195</v>
      </c>
      <c r="D76" s="19">
        <v>2344</v>
      </c>
      <c r="E76" s="19">
        <v>35</v>
      </c>
      <c r="F76" s="19">
        <f t="shared" si="325"/>
        <v>4212.6000000000004</v>
      </c>
      <c r="G76" s="19">
        <v>68</v>
      </c>
      <c r="H76" s="19">
        <f t="shared" si="297"/>
        <v>17700</v>
      </c>
      <c r="I76" s="19">
        <v>2543</v>
      </c>
      <c r="J76" s="39">
        <f t="shared" si="383"/>
        <v>14.36723163841808</v>
      </c>
      <c r="K76" s="17"/>
      <c r="L76" s="17"/>
      <c r="M76" s="17" t="str">
        <f t="shared" si="384"/>
        <v xml:space="preserve"> </v>
      </c>
      <c r="N76" s="17" t="str">
        <f t="shared" si="385"/>
        <v xml:space="preserve"> </v>
      </c>
      <c r="O76" s="17">
        <v>187</v>
      </c>
      <c r="P76" s="17">
        <v>423</v>
      </c>
      <c r="Q76" s="17">
        <f t="shared" si="298"/>
        <v>610</v>
      </c>
      <c r="R76" s="17">
        <f t="shared" si="299"/>
        <v>-236</v>
      </c>
      <c r="S76" s="17">
        <v>70</v>
      </c>
      <c r="T76" s="17">
        <v>141</v>
      </c>
      <c r="U76" s="17">
        <f t="shared" si="300"/>
        <v>211</v>
      </c>
      <c r="V76" s="17">
        <f t="shared" si="301"/>
        <v>-71</v>
      </c>
      <c r="W76" s="17">
        <v>53</v>
      </c>
      <c r="X76" s="17">
        <v>79</v>
      </c>
      <c r="Y76" s="17">
        <f t="shared" si="302"/>
        <v>132</v>
      </c>
      <c r="Z76" s="17">
        <f t="shared" si="303"/>
        <v>-26</v>
      </c>
      <c r="AA76" s="17">
        <v>427</v>
      </c>
      <c r="AB76" s="17">
        <v>686</v>
      </c>
      <c r="AC76" s="17">
        <f t="shared" si="304"/>
        <v>1113</v>
      </c>
      <c r="AD76" s="17">
        <f t="shared" si="305"/>
        <v>-259</v>
      </c>
      <c r="AE76" s="17">
        <v>135</v>
      </c>
      <c r="AF76" s="17">
        <v>42</v>
      </c>
      <c r="AG76" s="17">
        <f t="shared" si="306"/>
        <v>177</v>
      </c>
      <c r="AH76" s="17">
        <f t="shared" si="307"/>
        <v>93</v>
      </c>
      <c r="AI76" s="17"/>
      <c r="AJ76" s="17"/>
      <c r="AK76" s="17" t="str">
        <f t="shared" si="308"/>
        <v xml:space="preserve"> </v>
      </c>
      <c r="AL76" s="17" t="str">
        <f t="shared" si="309"/>
        <v xml:space="preserve"> </v>
      </c>
      <c r="AM76" s="17"/>
      <c r="AN76" s="17"/>
      <c r="AO76" s="17" t="str">
        <f t="shared" si="310"/>
        <v xml:space="preserve"> </v>
      </c>
      <c r="AP76" s="17" t="str">
        <f t="shared" si="311"/>
        <v xml:space="preserve"> </v>
      </c>
      <c r="AQ76" s="17"/>
      <c r="AR76" s="17"/>
      <c r="AS76" s="17" t="str">
        <f t="shared" si="312"/>
        <v xml:space="preserve"> </v>
      </c>
      <c r="AT76" s="17" t="str">
        <f t="shared" si="313"/>
        <v xml:space="preserve"> </v>
      </c>
      <c r="AU76" s="17"/>
      <c r="AV76" s="17"/>
      <c r="AW76" s="17" t="str">
        <f t="shared" si="314"/>
        <v xml:space="preserve"> </v>
      </c>
      <c r="AX76" s="17" t="str">
        <f t="shared" si="315"/>
        <v xml:space="preserve"> </v>
      </c>
      <c r="AY76" s="17"/>
      <c r="AZ76" s="17"/>
      <c r="BA76" s="17" t="str">
        <f t="shared" si="316"/>
        <v xml:space="preserve"> </v>
      </c>
      <c r="BB76" s="22" t="str">
        <f t="shared" si="317"/>
        <v xml:space="preserve"> </v>
      </c>
      <c r="BC76" s="17">
        <v>358</v>
      </c>
      <c r="BD76" s="17">
        <v>143</v>
      </c>
      <c r="BE76" s="17">
        <v>280</v>
      </c>
      <c r="BF76" s="17">
        <v>148</v>
      </c>
      <c r="BG76" s="17">
        <v>89</v>
      </c>
      <c r="BH76" s="17">
        <v>79</v>
      </c>
      <c r="BI76" s="17">
        <v>122</v>
      </c>
      <c r="BJ76" s="17"/>
      <c r="BK76" s="17"/>
      <c r="BL76" s="17">
        <v>108</v>
      </c>
      <c r="BM76" s="17"/>
      <c r="BN76" s="17"/>
      <c r="BO76" s="17">
        <v>76</v>
      </c>
      <c r="BP76" s="17">
        <v>74</v>
      </c>
      <c r="BQ76" s="17"/>
      <c r="BR76" s="17"/>
      <c r="BS76" s="17"/>
      <c r="BT76" s="17"/>
      <c r="BU76" s="22">
        <f t="shared" si="326"/>
        <v>1066</v>
      </c>
      <c r="BV76" s="25">
        <v>1.589934</v>
      </c>
      <c r="BW76" s="15">
        <f t="shared" si="382"/>
        <v>1599.437460926051</v>
      </c>
      <c r="BX76" s="15" t="str">
        <f t="shared" si="327"/>
        <v xml:space="preserve"> </v>
      </c>
      <c r="BY76" s="15" t="str">
        <f t="shared" si="328"/>
        <v xml:space="preserve"> </v>
      </c>
      <c r="BZ76" s="15" t="str">
        <f t="shared" si="329"/>
        <v xml:space="preserve"> </v>
      </c>
      <c r="CA76" s="15" t="str">
        <f t="shared" si="330"/>
        <v xml:space="preserve"> </v>
      </c>
      <c r="CB76" s="15" t="str">
        <f t="shared" si="331"/>
        <v xml:space="preserve"> </v>
      </c>
      <c r="CC76" s="15">
        <f t="shared" si="332"/>
        <v>117.61494502287516</v>
      </c>
      <c r="CD76" s="15">
        <f t="shared" si="333"/>
        <v>266.04877938329514</v>
      </c>
      <c r="CE76" s="15">
        <f t="shared" si="334"/>
        <v>383.66372440617033</v>
      </c>
      <c r="CF76" s="15">
        <f t="shared" si="335"/>
        <v>-148.43383436041998</v>
      </c>
      <c r="CG76" s="15">
        <f t="shared" si="336"/>
        <v>0.44208037825059104</v>
      </c>
      <c r="CH76" s="15">
        <f t="shared" si="337"/>
        <v>44.026984767921185</v>
      </c>
      <c r="CI76" s="15">
        <f t="shared" si="338"/>
        <v>88.68292646109839</v>
      </c>
      <c r="CJ76" s="15">
        <f t="shared" si="339"/>
        <v>132.70991122901958</v>
      </c>
      <c r="CK76" s="15">
        <f t="shared" si="340"/>
        <v>-44.655941693177205</v>
      </c>
      <c r="CL76" s="15">
        <f t="shared" si="341"/>
        <v>0.49645390070921985</v>
      </c>
      <c r="CM76" s="15">
        <f t="shared" si="342"/>
        <v>33.334717038568897</v>
      </c>
      <c r="CN76" s="15">
        <f t="shared" si="343"/>
        <v>49.687597095225335</v>
      </c>
      <c r="CO76" s="15">
        <f t="shared" si="344"/>
        <v>83.022314133794225</v>
      </c>
      <c r="CP76" s="15">
        <f t="shared" si="345"/>
        <v>-16.352880056656439</v>
      </c>
      <c r="CQ76" s="15">
        <f t="shared" si="346"/>
        <v>0.67088607594936711</v>
      </c>
      <c r="CR76" s="15">
        <f t="shared" si="347"/>
        <v>268.56460708431922</v>
      </c>
      <c r="CS76" s="15">
        <f t="shared" si="348"/>
        <v>431.46445072562761</v>
      </c>
      <c r="CT76" s="15">
        <f t="shared" si="349"/>
        <v>700.02905780994683</v>
      </c>
      <c r="CU76" s="15">
        <f t="shared" si="350"/>
        <v>-162.89984364130839</v>
      </c>
      <c r="CV76" s="15">
        <f t="shared" si="351"/>
        <v>0.62244897959183676</v>
      </c>
      <c r="CW76" s="15">
        <f t="shared" si="352"/>
        <v>84.909184909562285</v>
      </c>
      <c r="CX76" s="15">
        <f t="shared" si="353"/>
        <v>26.41619086075271</v>
      </c>
      <c r="CY76" s="15">
        <f t="shared" si="354"/>
        <v>111.32537577031499</v>
      </c>
      <c r="CZ76" s="15">
        <f t="shared" si="355"/>
        <v>58.492994048809578</v>
      </c>
      <c r="DA76" s="15">
        <f t="shared" si="356"/>
        <v>3.2142857142857144</v>
      </c>
      <c r="DB76" s="15" t="str">
        <f t="shared" si="357"/>
        <v xml:space="preserve"> </v>
      </c>
      <c r="DC76" s="15" t="str">
        <f t="shared" si="358"/>
        <v xml:space="preserve"> </v>
      </c>
      <c r="DD76" s="15" t="str">
        <f t="shared" si="359"/>
        <v xml:space="preserve"> </v>
      </c>
      <c r="DE76" s="15" t="str">
        <f t="shared" si="360"/>
        <v xml:space="preserve"> </v>
      </c>
      <c r="DF76" s="15" t="str">
        <f t="shared" si="361"/>
        <v xml:space="preserve"> </v>
      </c>
      <c r="DG76" s="15" t="str">
        <f t="shared" si="362"/>
        <v xml:space="preserve"> </v>
      </c>
      <c r="DH76" s="15" t="str">
        <f t="shared" si="363"/>
        <v xml:space="preserve"> </v>
      </c>
      <c r="DI76" s="15" t="str">
        <f t="shared" si="364"/>
        <v xml:space="preserve"> </v>
      </c>
      <c r="DJ76" s="15" t="str">
        <f t="shared" si="365"/>
        <v xml:space="preserve"> </v>
      </c>
      <c r="DK76" s="15" t="str">
        <f t="shared" si="366"/>
        <v xml:space="preserve"> </v>
      </c>
      <c r="DL76" s="15" t="str">
        <f t="shared" si="367"/>
        <v xml:space="preserve"> </v>
      </c>
      <c r="DM76" s="15" t="str">
        <f t="shared" si="368"/>
        <v xml:space="preserve"> </v>
      </c>
      <c r="DN76" s="15" t="str">
        <f t="shared" si="369"/>
        <v xml:space="preserve"> </v>
      </c>
      <c r="DO76" s="15" t="str">
        <f t="shared" si="370"/>
        <v xml:space="preserve"> </v>
      </c>
      <c r="DP76" s="15" t="str">
        <f t="shared" si="371"/>
        <v xml:space="preserve"> </v>
      </c>
      <c r="DQ76" s="15" t="str">
        <f t="shared" si="372"/>
        <v xml:space="preserve"> </v>
      </c>
      <c r="DR76" s="15" t="str">
        <f t="shared" si="373"/>
        <v xml:space="preserve"> </v>
      </c>
      <c r="DS76" s="15" t="str">
        <f t="shared" si="374"/>
        <v xml:space="preserve"> </v>
      </c>
      <c r="DT76" s="15" t="str">
        <f t="shared" si="375"/>
        <v xml:space="preserve"> </v>
      </c>
      <c r="DU76" s="15" t="str">
        <f t="shared" si="376"/>
        <v xml:space="preserve"> </v>
      </c>
      <c r="DV76" s="15" t="str">
        <f t="shared" si="377"/>
        <v xml:space="preserve"> </v>
      </c>
      <c r="DW76" s="15" t="str">
        <f t="shared" si="378"/>
        <v xml:space="preserve"> </v>
      </c>
      <c r="DX76" s="15" t="str">
        <f t="shared" si="379"/>
        <v xml:space="preserve"> </v>
      </c>
      <c r="DY76" s="15" t="str">
        <f t="shared" si="380"/>
        <v xml:space="preserve"> </v>
      </c>
      <c r="DZ76" s="15" t="str">
        <f t="shared" si="381"/>
        <v xml:space="preserve"> </v>
      </c>
      <c r="EA76" s="27">
        <f>BW76-CE76-CJ76-CO76-CT76-CY76</f>
        <v>188.68707757680508</v>
      </c>
      <c r="EB76" s="5">
        <f t="shared" si="386"/>
        <v>17.796033790989661</v>
      </c>
      <c r="EC76" s="5">
        <f t="shared" si="387"/>
        <v>32.244404468398002</v>
      </c>
      <c r="ED76" s="5">
        <f t="shared" si="388"/>
        <v>68.191991629920111</v>
      </c>
      <c r="EE76" s="5">
        <f t="shared" si="389"/>
        <v>54.236493097673325</v>
      </c>
      <c r="EF76" s="5">
        <f t="shared" si="390"/>
        <v>45.968082655777565</v>
      </c>
      <c r="EG76" s="5">
        <f t="shared" si="391"/>
        <v>45.105999097880016</v>
      </c>
      <c r="EH76" s="5">
        <f t="shared" si="392"/>
        <v>91.582584595659142</v>
      </c>
      <c r="EI76" s="5" t="str">
        <f t="shared" si="393"/>
        <v xml:space="preserve"> </v>
      </c>
      <c r="EJ76" s="5" t="str">
        <f t="shared" si="394"/>
        <v xml:space="preserve"> </v>
      </c>
      <c r="EK76" s="5">
        <f t="shared" si="395"/>
        <v>131.2068110913491</v>
      </c>
      <c r="EL76" s="5" t="str">
        <f t="shared" si="396"/>
        <v xml:space="preserve"> </v>
      </c>
      <c r="EM76" s="5" t="str">
        <f t="shared" si="397"/>
        <v xml:space="preserve"> </v>
      </c>
      <c r="EN76" s="5">
        <f t="shared" si="398"/>
        <v>47.219516074517365</v>
      </c>
      <c r="EO76" s="5">
        <f t="shared" si="399"/>
        <v>79.367718145927199</v>
      </c>
      <c r="EP76" s="5" t="str">
        <f t="shared" si="400"/>
        <v xml:space="preserve"> </v>
      </c>
      <c r="EQ76" s="5" t="str">
        <f t="shared" si="401"/>
        <v xml:space="preserve"> </v>
      </c>
      <c r="ER76" s="5" t="str">
        <f t="shared" si="402"/>
        <v xml:space="preserve"> </v>
      </c>
      <c r="ES76" s="5" t="str">
        <f t="shared" si="403"/>
        <v xml:space="preserve"> </v>
      </c>
    </row>
    <row r="77" spans="1:149">
      <c r="A77" t="s">
        <v>265</v>
      </c>
      <c r="B77" s="17">
        <f t="shared" si="324"/>
        <v>976031.95739014645</v>
      </c>
      <c r="C77" s="17">
        <v>2199</v>
      </c>
      <c r="D77" s="19">
        <v>2253</v>
      </c>
      <c r="E77" s="19">
        <v>26</v>
      </c>
      <c r="F77" s="19">
        <f t="shared" si="325"/>
        <v>1297.4099999999999</v>
      </c>
      <c r="G77" s="19">
        <v>59</v>
      </c>
      <c r="H77" s="19">
        <f t="shared" si="297"/>
        <v>8457.6923076923067</v>
      </c>
      <c r="I77" s="19">
        <v>756</v>
      </c>
      <c r="J77" s="39">
        <f t="shared" si="383"/>
        <v>8.9386084583901777</v>
      </c>
      <c r="K77" s="17"/>
      <c r="L77" s="17"/>
      <c r="M77" s="17" t="str">
        <f t="shared" si="384"/>
        <v xml:space="preserve"> </v>
      </c>
      <c r="N77" s="17" t="str">
        <f t="shared" si="385"/>
        <v xml:space="preserve"> </v>
      </c>
      <c r="O77" s="17">
        <v>66</v>
      </c>
      <c r="P77" s="17">
        <v>111</v>
      </c>
      <c r="Q77" s="17">
        <f t="shared" si="298"/>
        <v>177</v>
      </c>
      <c r="R77" s="17">
        <f t="shared" si="299"/>
        <v>-45</v>
      </c>
      <c r="S77" s="17">
        <v>81</v>
      </c>
      <c r="T77" s="17">
        <v>93</v>
      </c>
      <c r="U77" s="17">
        <f t="shared" si="300"/>
        <v>174</v>
      </c>
      <c r="V77" s="17">
        <f t="shared" si="301"/>
        <v>-12</v>
      </c>
      <c r="W77" s="17"/>
      <c r="X77" s="17"/>
      <c r="Y77" s="17" t="str">
        <f t="shared" si="302"/>
        <v xml:space="preserve"> </v>
      </c>
      <c r="Z77" s="17" t="str">
        <f t="shared" si="303"/>
        <v xml:space="preserve"> </v>
      </c>
      <c r="AA77" s="17">
        <v>42</v>
      </c>
      <c r="AB77" s="17">
        <v>97</v>
      </c>
      <c r="AC77" s="17">
        <f t="shared" si="304"/>
        <v>139</v>
      </c>
      <c r="AD77" s="17">
        <f t="shared" si="305"/>
        <v>-55</v>
      </c>
      <c r="AE77" s="17">
        <v>39</v>
      </c>
      <c r="AF77" s="17">
        <v>15</v>
      </c>
      <c r="AG77" s="17">
        <f t="shared" si="306"/>
        <v>54</v>
      </c>
      <c r="AH77" s="17">
        <f t="shared" si="307"/>
        <v>24</v>
      </c>
      <c r="AI77" s="17">
        <v>26</v>
      </c>
      <c r="AJ77" s="17">
        <v>36</v>
      </c>
      <c r="AK77" s="17">
        <f t="shared" si="308"/>
        <v>62</v>
      </c>
      <c r="AL77" s="17">
        <f t="shared" si="309"/>
        <v>-10</v>
      </c>
      <c r="AM77" s="17"/>
      <c r="AN77" s="17"/>
      <c r="AO77" s="17" t="str">
        <f t="shared" si="310"/>
        <v xml:space="preserve"> </v>
      </c>
      <c r="AP77" s="17" t="str">
        <f t="shared" si="311"/>
        <v xml:space="preserve"> </v>
      </c>
      <c r="AQ77" s="17"/>
      <c r="AR77" s="17"/>
      <c r="AS77" s="17" t="str">
        <f t="shared" si="312"/>
        <v xml:space="preserve"> </v>
      </c>
      <c r="AT77" s="17" t="str">
        <f t="shared" si="313"/>
        <v xml:space="preserve"> </v>
      </c>
      <c r="AU77" s="17"/>
      <c r="AV77" s="17"/>
      <c r="AW77" s="17" t="str">
        <f t="shared" si="314"/>
        <v xml:space="preserve"> </v>
      </c>
      <c r="AX77" s="17" t="str">
        <f t="shared" si="315"/>
        <v xml:space="preserve"> </v>
      </c>
      <c r="AY77" s="17"/>
      <c r="AZ77" s="17"/>
      <c r="BA77" s="17" t="str">
        <f t="shared" si="316"/>
        <v xml:space="preserve"> </v>
      </c>
      <c r="BB77" s="22" t="str">
        <f t="shared" si="317"/>
        <v xml:space="preserve"> </v>
      </c>
      <c r="BC77" s="17">
        <v>120</v>
      </c>
      <c r="BD77" s="17">
        <v>44</v>
      </c>
      <c r="BE77" s="17">
        <v>87</v>
      </c>
      <c r="BF77" s="17">
        <v>30</v>
      </c>
      <c r="BG77" s="17">
        <v>20</v>
      </c>
      <c r="BH77" s="17">
        <v>29</v>
      </c>
      <c r="BI77" s="17">
        <v>35</v>
      </c>
      <c r="BJ77" s="17">
        <v>22</v>
      </c>
      <c r="BK77" s="17">
        <v>20</v>
      </c>
      <c r="BL77" s="17">
        <v>21</v>
      </c>
      <c r="BM77" s="17"/>
      <c r="BN77" s="17"/>
      <c r="BO77" s="17"/>
      <c r="BP77" s="17"/>
      <c r="BQ77" s="17"/>
      <c r="BR77" s="17"/>
      <c r="BS77" s="17"/>
      <c r="BT77" s="17"/>
      <c r="BU77" s="22">
        <f t="shared" si="326"/>
        <v>328</v>
      </c>
      <c r="BV77" s="25">
        <v>0.86247700000000005</v>
      </c>
      <c r="BW77" s="15">
        <f t="shared" si="382"/>
        <v>876.54511366679912</v>
      </c>
      <c r="BX77" s="15" t="str">
        <f t="shared" si="327"/>
        <v xml:space="preserve"> </v>
      </c>
      <c r="BY77" s="15" t="str">
        <f t="shared" si="328"/>
        <v xml:space="preserve"> </v>
      </c>
      <c r="BZ77" s="15" t="str">
        <f t="shared" si="329"/>
        <v xml:space="preserve"> </v>
      </c>
      <c r="CA77" s="15" t="str">
        <f t="shared" si="330"/>
        <v xml:space="preserve"> </v>
      </c>
      <c r="CB77" s="15" t="str">
        <f t="shared" si="331"/>
        <v xml:space="preserve"> </v>
      </c>
      <c r="CC77" s="15">
        <f t="shared" si="332"/>
        <v>76.523779764561837</v>
      </c>
      <c r="CD77" s="15">
        <f t="shared" si="333"/>
        <v>128.69908414949035</v>
      </c>
      <c r="CE77" s="15">
        <f t="shared" si="334"/>
        <v>205.2228639140522</v>
      </c>
      <c r="CF77" s="15">
        <f t="shared" si="335"/>
        <v>-52.175304384928509</v>
      </c>
      <c r="CG77" s="15">
        <f t="shared" si="336"/>
        <v>0.59459459459459463</v>
      </c>
      <c r="CH77" s="15">
        <f t="shared" si="337"/>
        <v>93.915547892871345</v>
      </c>
      <c r="CI77" s="15">
        <f t="shared" si="338"/>
        <v>107.82896239551894</v>
      </c>
      <c r="CJ77" s="15">
        <f t="shared" si="339"/>
        <v>201.7445102883903</v>
      </c>
      <c r="CK77" s="15">
        <f t="shared" si="340"/>
        <v>-13.913414502647598</v>
      </c>
      <c r="CL77" s="15">
        <f t="shared" si="341"/>
        <v>0.87096774193548399</v>
      </c>
      <c r="CM77" s="15" t="str">
        <f t="shared" si="342"/>
        <v xml:space="preserve"> </v>
      </c>
      <c r="CN77" s="15" t="str">
        <f t="shared" si="343"/>
        <v xml:space="preserve"> </v>
      </c>
      <c r="CO77" s="15" t="str">
        <f t="shared" si="344"/>
        <v xml:space="preserve"> </v>
      </c>
      <c r="CP77" s="15" t="str">
        <f t="shared" si="345"/>
        <v xml:space="preserve"> </v>
      </c>
      <c r="CQ77" s="15" t="str">
        <f t="shared" si="346"/>
        <v xml:space="preserve"> </v>
      </c>
      <c r="CR77" s="15">
        <f t="shared" si="347"/>
        <v>48.69695075926662</v>
      </c>
      <c r="CS77" s="15">
        <f t="shared" si="348"/>
        <v>112.46676722973481</v>
      </c>
      <c r="CT77" s="15">
        <f t="shared" si="349"/>
        <v>161.16371798900144</v>
      </c>
      <c r="CU77" s="15">
        <f t="shared" si="350"/>
        <v>-63.769816470468193</v>
      </c>
      <c r="CV77" s="15">
        <f t="shared" si="351"/>
        <v>0.4329896907216495</v>
      </c>
      <c r="CW77" s="15">
        <f t="shared" si="352"/>
        <v>45.218597133604717</v>
      </c>
      <c r="CX77" s="15">
        <f t="shared" si="353"/>
        <v>17.391768128309508</v>
      </c>
      <c r="CY77" s="15">
        <f t="shared" si="354"/>
        <v>62.610365261914225</v>
      </c>
      <c r="CZ77" s="15">
        <f t="shared" si="355"/>
        <v>27.82682900529521</v>
      </c>
      <c r="DA77" s="15">
        <f t="shared" si="356"/>
        <v>2.5999999999999996</v>
      </c>
      <c r="DB77" s="15">
        <f t="shared" si="357"/>
        <v>30.145731422403145</v>
      </c>
      <c r="DC77" s="15">
        <f t="shared" si="358"/>
        <v>41.740243507942822</v>
      </c>
      <c r="DD77" s="15">
        <f t="shared" si="359"/>
        <v>71.885974930345967</v>
      </c>
      <c r="DE77" s="15">
        <f t="shared" si="360"/>
        <v>-11.594512085539677</v>
      </c>
      <c r="DF77" s="15">
        <f t="shared" si="361"/>
        <v>0.7222222222222221</v>
      </c>
      <c r="DG77" s="15" t="str">
        <f t="shared" si="362"/>
        <v xml:space="preserve"> </v>
      </c>
      <c r="DH77" s="15" t="str">
        <f t="shared" si="363"/>
        <v xml:space="preserve"> </v>
      </c>
      <c r="DI77" s="15" t="str">
        <f t="shared" si="364"/>
        <v xml:space="preserve"> </v>
      </c>
      <c r="DJ77" s="15" t="str">
        <f t="shared" si="365"/>
        <v xml:space="preserve"> </v>
      </c>
      <c r="DK77" s="15" t="str">
        <f t="shared" si="366"/>
        <v xml:space="preserve"> </v>
      </c>
      <c r="DL77" s="15" t="str">
        <f t="shared" si="367"/>
        <v xml:space="preserve"> </v>
      </c>
      <c r="DM77" s="15" t="str">
        <f t="shared" si="368"/>
        <v xml:space="preserve"> </v>
      </c>
      <c r="DN77" s="15" t="str">
        <f t="shared" si="369"/>
        <v xml:space="preserve"> </v>
      </c>
      <c r="DO77" s="15" t="str">
        <f t="shared" si="370"/>
        <v xml:space="preserve"> </v>
      </c>
      <c r="DP77" s="15" t="str">
        <f t="shared" si="371"/>
        <v xml:space="preserve"> </v>
      </c>
      <c r="DQ77" s="15" t="str">
        <f t="shared" si="372"/>
        <v xml:space="preserve"> </v>
      </c>
      <c r="DR77" s="15" t="str">
        <f t="shared" si="373"/>
        <v xml:space="preserve"> </v>
      </c>
      <c r="DS77" s="15" t="str">
        <f t="shared" si="374"/>
        <v xml:space="preserve"> </v>
      </c>
      <c r="DT77" s="15" t="str">
        <f t="shared" si="375"/>
        <v xml:space="preserve"> </v>
      </c>
      <c r="DU77" s="15" t="str">
        <f t="shared" si="376"/>
        <v xml:space="preserve"> </v>
      </c>
      <c r="DV77" s="15" t="str">
        <f t="shared" si="377"/>
        <v xml:space="preserve"> </v>
      </c>
      <c r="DW77" s="15" t="str">
        <f t="shared" si="378"/>
        <v xml:space="preserve"> </v>
      </c>
      <c r="DX77" s="15" t="str">
        <f t="shared" si="379"/>
        <v xml:space="preserve"> </v>
      </c>
      <c r="DY77" s="15" t="str">
        <f t="shared" si="380"/>
        <v xml:space="preserve"> </v>
      </c>
      <c r="DZ77" s="15" t="str">
        <f t="shared" si="381"/>
        <v xml:space="preserve"> </v>
      </c>
      <c r="EA77" s="27">
        <f>BW77-CE77-CJ77-CT77-CY77-DD77</f>
        <v>173.91768128309502</v>
      </c>
      <c r="EB77" s="5">
        <f t="shared" si="386"/>
        <v>5.9651509913931822</v>
      </c>
      <c r="EC77" s="5">
        <f t="shared" si="387"/>
        <v>9.9213552210455394</v>
      </c>
      <c r="ED77" s="5">
        <f t="shared" si="388"/>
        <v>21.188225970725178</v>
      </c>
      <c r="EE77" s="5">
        <f t="shared" si="389"/>
        <v>10.993883736014864</v>
      </c>
      <c r="EF77" s="5">
        <f t="shared" si="390"/>
        <v>10.329906214781476</v>
      </c>
      <c r="EG77" s="5">
        <f t="shared" si="391"/>
        <v>16.557898403019248</v>
      </c>
      <c r="EH77" s="5">
        <f t="shared" si="392"/>
        <v>26.273692302033361</v>
      </c>
      <c r="EI77" s="5">
        <f t="shared" si="393"/>
        <v>30.255105549061405</v>
      </c>
      <c r="EJ77" s="5">
        <f t="shared" si="394"/>
        <v>23.459502447412593</v>
      </c>
      <c r="EK77" s="5">
        <f t="shared" si="395"/>
        <v>25.512435489984547</v>
      </c>
      <c r="EL77" s="5" t="str">
        <f t="shared" si="396"/>
        <v xml:space="preserve"> </v>
      </c>
      <c r="EM77" s="5" t="str">
        <f t="shared" si="397"/>
        <v xml:space="preserve"> </v>
      </c>
      <c r="EN77" s="5" t="str">
        <f t="shared" si="398"/>
        <v xml:space="preserve"> </v>
      </c>
      <c r="EO77" s="5" t="str">
        <f t="shared" si="399"/>
        <v xml:space="preserve"> </v>
      </c>
      <c r="EP77" s="5" t="str">
        <f t="shared" si="400"/>
        <v xml:space="preserve"> </v>
      </c>
      <c r="EQ77" s="5" t="str">
        <f t="shared" si="401"/>
        <v xml:space="preserve"> </v>
      </c>
      <c r="ER77" s="5" t="str">
        <f t="shared" si="402"/>
        <v xml:space="preserve"> </v>
      </c>
      <c r="ES77" s="5" t="str">
        <f t="shared" si="403"/>
        <v xml:space="preserve"> </v>
      </c>
    </row>
    <row r="78" spans="1:149">
      <c r="A78" t="s">
        <v>210</v>
      </c>
      <c r="B78" s="17">
        <f t="shared" si="324"/>
        <v>12368043.087971274</v>
      </c>
      <c r="C78" s="17">
        <v>6889</v>
      </c>
      <c r="D78" s="19">
        <v>557</v>
      </c>
      <c r="E78" s="19">
        <v>30</v>
      </c>
      <c r="F78" s="19">
        <f t="shared" si="325"/>
        <v>757.79</v>
      </c>
      <c r="G78" s="19">
        <v>11</v>
      </c>
      <c r="H78" s="19">
        <f t="shared" si="297"/>
        <v>22963.333333333336</v>
      </c>
      <c r="I78" s="19">
        <v>3152</v>
      </c>
      <c r="J78" s="39">
        <f t="shared" si="383"/>
        <v>13.726230222093191</v>
      </c>
      <c r="K78" s="17">
        <v>798</v>
      </c>
      <c r="L78" s="17">
        <v>1305</v>
      </c>
      <c r="M78" s="17">
        <f t="shared" si="384"/>
        <v>2103</v>
      </c>
      <c r="N78" s="17">
        <f t="shared" si="385"/>
        <v>-507</v>
      </c>
      <c r="O78" s="17">
        <v>13</v>
      </c>
      <c r="P78" s="17">
        <v>179</v>
      </c>
      <c r="Q78" s="17">
        <f t="shared" si="298"/>
        <v>192</v>
      </c>
      <c r="R78" s="17">
        <f t="shared" si="299"/>
        <v>-166</v>
      </c>
      <c r="S78" s="17">
        <v>54</v>
      </c>
      <c r="T78" s="17">
        <v>118</v>
      </c>
      <c r="U78" s="17">
        <f t="shared" si="300"/>
        <v>172</v>
      </c>
      <c r="V78" s="17">
        <f t="shared" si="301"/>
        <v>-64</v>
      </c>
      <c r="W78" s="17"/>
      <c r="X78" s="17"/>
      <c r="Y78" s="17" t="str">
        <f t="shared" si="302"/>
        <v xml:space="preserve"> </v>
      </c>
      <c r="Z78" s="17" t="str">
        <f t="shared" si="303"/>
        <v xml:space="preserve"> </v>
      </c>
      <c r="AA78" s="17">
        <v>26</v>
      </c>
      <c r="AB78" s="17">
        <v>103</v>
      </c>
      <c r="AC78" s="17">
        <f t="shared" si="304"/>
        <v>129</v>
      </c>
      <c r="AD78" s="17">
        <f t="shared" si="305"/>
        <v>-77</v>
      </c>
      <c r="AE78" s="17">
        <v>278</v>
      </c>
      <c r="AF78" s="17">
        <v>33</v>
      </c>
      <c r="AG78" s="17">
        <f t="shared" si="306"/>
        <v>311</v>
      </c>
      <c r="AH78" s="17">
        <f t="shared" si="307"/>
        <v>245</v>
      </c>
      <c r="AI78" s="17"/>
      <c r="AJ78" s="17"/>
      <c r="AK78" s="17" t="str">
        <f t="shared" si="308"/>
        <v xml:space="preserve"> </v>
      </c>
      <c r="AL78" s="17" t="str">
        <f t="shared" si="309"/>
        <v xml:space="preserve"> </v>
      </c>
      <c r="AM78" s="17"/>
      <c r="AN78" s="17"/>
      <c r="AO78" s="17" t="str">
        <f t="shared" si="310"/>
        <v xml:space="preserve"> </v>
      </c>
      <c r="AP78" s="17" t="str">
        <f t="shared" si="311"/>
        <v xml:space="preserve"> </v>
      </c>
      <c r="AQ78" s="17"/>
      <c r="AR78" s="17"/>
      <c r="AS78" s="17" t="str">
        <f t="shared" si="312"/>
        <v xml:space="preserve"> </v>
      </c>
      <c r="AT78" s="17" t="str">
        <f t="shared" si="313"/>
        <v xml:space="preserve"> </v>
      </c>
      <c r="AU78" s="17"/>
      <c r="AV78" s="17"/>
      <c r="AW78" s="17" t="str">
        <f t="shared" si="314"/>
        <v xml:space="preserve"> </v>
      </c>
      <c r="AX78" s="17" t="str">
        <f t="shared" si="315"/>
        <v xml:space="preserve"> </v>
      </c>
      <c r="AY78" s="17"/>
      <c r="AZ78" s="17"/>
      <c r="BA78" s="17" t="str">
        <f t="shared" si="316"/>
        <v xml:space="preserve"> </v>
      </c>
      <c r="BB78" s="22" t="str">
        <f t="shared" si="317"/>
        <v xml:space="preserve"> </v>
      </c>
      <c r="BC78" s="17">
        <v>375</v>
      </c>
      <c r="BD78" s="17">
        <v>104</v>
      </c>
      <c r="BE78" s="17">
        <v>212</v>
      </c>
      <c r="BF78" s="17">
        <v>59</v>
      </c>
      <c r="BG78" s="17">
        <v>47</v>
      </c>
      <c r="BH78" s="17">
        <v>49</v>
      </c>
      <c r="BI78" s="17">
        <v>59</v>
      </c>
      <c r="BJ78" s="17">
        <v>77</v>
      </c>
      <c r="BK78" s="17"/>
      <c r="BL78" s="17"/>
      <c r="BM78" s="17"/>
      <c r="BN78" s="17"/>
      <c r="BO78" s="17"/>
      <c r="BP78" s="17"/>
      <c r="BQ78" s="17">
        <v>41</v>
      </c>
      <c r="BR78" s="17"/>
      <c r="BS78" s="17">
        <v>38</v>
      </c>
      <c r="BT78" s="17"/>
      <c r="BU78" s="22">
        <f t="shared" si="326"/>
        <v>2091</v>
      </c>
      <c r="BV78" s="25">
        <v>1.167764</v>
      </c>
      <c r="BW78" s="15">
        <f t="shared" si="382"/>
        <v>2699.1755183410346</v>
      </c>
      <c r="BX78" s="15">
        <f t="shared" si="327"/>
        <v>683.35725369167051</v>
      </c>
      <c r="BY78" s="15">
        <f t="shared" si="328"/>
        <v>1117.5203208867545</v>
      </c>
      <c r="BZ78" s="15">
        <f t="shared" si="329"/>
        <v>1800.8775745784251</v>
      </c>
      <c r="CA78" s="15">
        <f t="shared" si="330"/>
        <v>-434.16306719508395</v>
      </c>
      <c r="CB78" s="15">
        <f t="shared" si="331"/>
        <v>0.61149425287356318</v>
      </c>
      <c r="CC78" s="15">
        <f t="shared" si="332"/>
        <v>11.132386338335486</v>
      </c>
      <c r="CD78" s="15">
        <f t="shared" si="333"/>
        <v>153.28439650477321</v>
      </c>
      <c r="CE78" s="15">
        <f t="shared" si="334"/>
        <v>164.41678284310871</v>
      </c>
      <c r="CF78" s="15">
        <f t="shared" si="335"/>
        <v>-142.15201016643772</v>
      </c>
      <c r="CG78" s="15">
        <f t="shared" si="336"/>
        <v>7.2625698324022353E-2</v>
      </c>
      <c r="CH78" s="15">
        <f t="shared" si="337"/>
        <v>46.242220174624322</v>
      </c>
      <c r="CI78" s="15">
        <f t="shared" si="338"/>
        <v>101.04781445566056</v>
      </c>
      <c r="CJ78" s="15">
        <f t="shared" si="339"/>
        <v>147.29003463028488</v>
      </c>
      <c r="CK78" s="15">
        <f t="shared" si="340"/>
        <v>-54.805594281036235</v>
      </c>
      <c r="CL78" s="15">
        <f t="shared" si="341"/>
        <v>0.4576271186440678</v>
      </c>
      <c r="CM78" s="15" t="str">
        <f t="shared" si="342"/>
        <v xml:space="preserve"> </v>
      </c>
      <c r="CN78" s="15" t="str">
        <f t="shared" si="343"/>
        <v xml:space="preserve"> </v>
      </c>
      <c r="CO78" s="15" t="str">
        <f t="shared" si="344"/>
        <v xml:space="preserve"> </v>
      </c>
      <c r="CP78" s="15" t="str">
        <f t="shared" si="345"/>
        <v xml:space="preserve"> </v>
      </c>
      <c r="CQ78" s="15" t="str">
        <f t="shared" si="346"/>
        <v xml:space="preserve"> </v>
      </c>
      <c r="CR78" s="15">
        <f t="shared" si="347"/>
        <v>22.264772676670972</v>
      </c>
      <c r="CS78" s="15">
        <f t="shared" si="348"/>
        <v>88.202753296042687</v>
      </c>
      <c r="CT78" s="15">
        <f t="shared" si="349"/>
        <v>110.46752597271366</v>
      </c>
      <c r="CU78" s="15">
        <f t="shared" si="350"/>
        <v>-65.937980619371714</v>
      </c>
      <c r="CV78" s="15">
        <f t="shared" si="351"/>
        <v>0.25242718446601947</v>
      </c>
      <c r="CW78" s="15">
        <f t="shared" si="352"/>
        <v>238.06180015825115</v>
      </c>
      <c r="CX78" s="15">
        <f t="shared" si="353"/>
        <v>28.25913455115931</v>
      </c>
      <c r="CY78" s="15">
        <f t="shared" si="354"/>
        <v>266.32093470941044</v>
      </c>
      <c r="CZ78" s="15">
        <f t="shared" si="355"/>
        <v>209.80266560709182</v>
      </c>
      <c r="DA78" s="15">
        <f t="shared" si="356"/>
        <v>8.4242424242424239</v>
      </c>
      <c r="DB78" s="15" t="str">
        <f t="shared" si="357"/>
        <v xml:space="preserve"> </v>
      </c>
      <c r="DC78" s="15" t="str">
        <f t="shared" si="358"/>
        <v xml:space="preserve"> </v>
      </c>
      <c r="DD78" s="15" t="str">
        <f t="shared" si="359"/>
        <v xml:space="preserve"> </v>
      </c>
      <c r="DE78" s="15" t="str">
        <f t="shared" si="360"/>
        <v xml:space="preserve"> </v>
      </c>
      <c r="DF78" s="15" t="str">
        <f t="shared" si="361"/>
        <v xml:space="preserve"> </v>
      </c>
      <c r="DG78" s="15" t="str">
        <f t="shared" si="362"/>
        <v xml:space="preserve"> </v>
      </c>
      <c r="DH78" s="15" t="str">
        <f t="shared" si="363"/>
        <v xml:space="preserve"> </v>
      </c>
      <c r="DI78" s="15" t="str">
        <f t="shared" si="364"/>
        <v xml:space="preserve"> </v>
      </c>
      <c r="DJ78" s="15" t="str">
        <f t="shared" si="365"/>
        <v xml:space="preserve"> </v>
      </c>
      <c r="DK78" s="15" t="str">
        <f t="shared" si="366"/>
        <v xml:space="preserve"> </v>
      </c>
      <c r="DL78" s="15" t="str">
        <f t="shared" si="367"/>
        <v xml:space="preserve"> </v>
      </c>
      <c r="DM78" s="15" t="str">
        <f t="shared" si="368"/>
        <v xml:space="preserve"> </v>
      </c>
      <c r="DN78" s="15" t="str">
        <f t="shared" si="369"/>
        <v xml:space="preserve"> </v>
      </c>
      <c r="DO78" s="15" t="str">
        <f t="shared" si="370"/>
        <v xml:space="preserve"> </v>
      </c>
      <c r="DP78" s="15" t="str">
        <f t="shared" si="371"/>
        <v xml:space="preserve"> </v>
      </c>
      <c r="DQ78" s="15" t="str">
        <f t="shared" si="372"/>
        <v xml:space="preserve"> </v>
      </c>
      <c r="DR78" s="15" t="str">
        <f t="shared" si="373"/>
        <v xml:space="preserve"> </v>
      </c>
      <c r="DS78" s="15" t="str">
        <f t="shared" si="374"/>
        <v xml:space="preserve"> </v>
      </c>
      <c r="DT78" s="15" t="str">
        <f t="shared" si="375"/>
        <v xml:space="preserve"> </v>
      </c>
      <c r="DU78" s="15" t="str">
        <f t="shared" si="376"/>
        <v xml:space="preserve"> </v>
      </c>
      <c r="DV78" s="15" t="str">
        <f t="shared" si="377"/>
        <v xml:space="preserve"> </v>
      </c>
      <c r="DW78" s="15" t="str">
        <f t="shared" si="378"/>
        <v xml:space="preserve"> </v>
      </c>
      <c r="DX78" s="15" t="str">
        <f t="shared" si="379"/>
        <v xml:space="preserve"> </v>
      </c>
      <c r="DY78" s="15" t="str">
        <f t="shared" si="380"/>
        <v xml:space="preserve"> </v>
      </c>
      <c r="DZ78" s="15" t="str">
        <f t="shared" si="381"/>
        <v xml:space="preserve"> </v>
      </c>
      <c r="EA78" s="27">
        <f>BW78-BZ78-CE78-CJ78-CT78-CY78</f>
        <v>209.80266560709185</v>
      </c>
      <c r="EB78" s="5">
        <f t="shared" si="386"/>
        <v>18.641096848103697</v>
      </c>
      <c r="EC78" s="5">
        <f t="shared" si="387"/>
        <v>23.45047597701673</v>
      </c>
      <c r="ED78" s="5">
        <f t="shared" si="388"/>
        <v>51.63107937693951</v>
      </c>
      <c r="EE78" s="5">
        <f t="shared" si="389"/>
        <v>21.621304680829233</v>
      </c>
      <c r="EF78" s="5">
        <f t="shared" si="390"/>
        <v>24.275279604736468</v>
      </c>
      <c r="EG78" s="5">
        <f t="shared" si="391"/>
        <v>27.977138680963556</v>
      </c>
      <c r="EH78" s="5">
        <f t="shared" si="392"/>
        <v>44.289938451999092</v>
      </c>
      <c r="EI78" s="5">
        <f t="shared" si="393"/>
        <v>105.89286942171492</v>
      </c>
      <c r="EJ78" s="5" t="str">
        <f t="shared" si="394"/>
        <v xml:space="preserve"> </v>
      </c>
      <c r="EK78" s="5" t="str">
        <f t="shared" si="395"/>
        <v xml:space="preserve"> </v>
      </c>
      <c r="EL78" s="5" t="str">
        <f t="shared" si="396"/>
        <v xml:space="preserve"> </v>
      </c>
      <c r="EM78" s="5" t="str">
        <f t="shared" si="397"/>
        <v xml:space="preserve"> </v>
      </c>
      <c r="EN78" s="5" t="str">
        <f t="shared" si="398"/>
        <v xml:space="preserve"> </v>
      </c>
      <c r="EO78" s="5" t="str">
        <f t="shared" si="399"/>
        <v xml:space="preserve"> </v>
      </c>
      <c r="EP78" s="5">
        <f t="shared" si="400"/>
        <v>254.12645580369039</v>
      </c>
      <c r="EQ78" s="5" t="str">
        <f t="shared" si="401"/>
        <v xml:space="preserve"> </v>
      </c>
      <c r="ER78" s="5">
        <f t="shared" si="402"/>
        <v>46.816998512944281</v>
      </c>
      <c r="ES78" s="5" t="str">
        <f t="shared" si="403"/>
        <v xml:space="preserve"> </v>
      </c>
    </row>
    <row r="79" spans="1:149">
      <c r="A79" t="s">
        <v>198</v>
      </c>
      <c r="B79" s="17">
        <f t="shared" si="324"/>
        <v>23104761.904761903</v>
      </c>
      <c r="C79" s="17">
        <v>31538</v>
      </c>
      <c r="D79" s="19">
        <v>1365</v>
      </c>
      <c r="E79" s="19">
        <v>23</v>
      </c>
      <c r="F79" s="19">
        <f t="shared" si="325"/>
        <v>12299.82</v>
      </c>
      <c r="G79" s="19">
        <v>39</v>
      </c>
      <c r="H79" s="19">
        <f t="shared" si="297"/>
        <v>137121.73913043478</v>
      </c>
      <c r="I79" s="19">
        <v>11760</v>
      </c>
      <c r="J79" s="39">
        <f t="shared" si="383"/>
        <v>8.5763206290823764</v>
      </c>
      <c r="K79" s="17">
        <v>416</v>
      </c>
      <c r="L79" s="17">
        <v>1172</v>
      </c>
      <c r="M79" s="17">
        <f t="shared" si="384"/>
        <v>1588</v>
      </c>
      <c r="N79" s="17">
        <f t="shared" si="385"/>
        <v>-756</v>
      </c>
      <c r="O79" s="17">
        <v>723</v>
      </c>
      <c r="P79" s="17">
        <v>2388</v>
      </c>
      <c r="Q79" s="17">
        <f t="shared" si="298"/>
        <v>3111</v>
      </c>
      <c r="R79" s="17">
        <f t="shared" si="299"/>
        <v>-1665</v>
      </c>
      <c r="S79" s="17">
        <v>589</v>
      </c>
      <c r="T79" s="17">
        <v>1275</v>
      </c>
      <c r="U79" s="17">
        <f t="shared" si="300"/>
        <v>1864</v>
      </c>
      <c r="V79" s="17">
        <f t="shared" si="301"/>
        <v>-686</v>
      </c>
      <c r="W79" s="17"/>
      <c r="X79" s="17"/>
      <c r="Y79" s="17" t="str">
        <f t="shared" si="302"/>
        <v xml:space="preserve"> </v>
      </c>
      <c r="Z79" s="17" t="str">
        <f t="shared" si="303"/>
        <v xml:space="preserve"> </v>
      </c>
      <c r="AA79" s="17">
        <v>23</v>
      </c>
      <c r="AB79" s="17">
        <v>1199</v>
      </c>
      <c r="AC79" s="17">
        <f t="shared" si="304"/>
        <v>1222</v>
      </c>
      <c r="AD79" s="17">
        <f t="shared" si="305"/>
        <v>-1176</v>
      </c>
      <c r="AE79" s="17">
        <v>908</v>
      </c>
      <c r="AF79" s="17">
        <v>289</v>
      </c>
      <c r="AG79" s="17">
        <f t="shared" si="306"/>
        <v>1197</v>
      </c>
      <c r="AH79" s="17">
        <f t="shared" si="307"/>
        <v>619</v>
      </c>
      <c r="AI79" s="17"/>
      <c r="AJ79" s="17"/>
      <c r="AK79" s="17" t="str">
        <f t="shared" si="308"/>
        <v xml:space="preserve"> </v>
      </c>
      <c r="AL79" s="17" t="str">
        <f t="shared" si="309"/>
        <v xml:space="preserve"> </v>
      </c>
      <c r="AM79" s="17"/>
      <c r="AN79" s="17"/>
      <c r="AO79" s="17" t="str">
        <f t="shared" si="310"/>
        <v xml:space="preserve"> </v>
      </c>
      <c r="AP79" s="17" t="str">
        <f t="shared" si="311"/>
        <v xml:space="preserve"> </v>
      </c>
      <c r="AQ79" s="17"/>
      <c r="AR79" s="17"/>
      <c r="AS79" s="17" t="str">
        <f t="shared" si="312"/>
        <v xml:space="preserve"> </v>
      </c>
      <c r="AT79" s="17" t="str">
        <f t="shared" si="313"/>
        <v xml:space="preserve"> </v>
      </c>
      <c r="AU79" s="17"/>
      <c r="AV79" s="17"/>
      <c r="AW79" s="17" t="str">
        <f t="shared" si="314"/>
        <v xml:space="preserve"> </v>
      </c>
      <c r="AX79" s="17" t="str">
        <f t="shared" si="315"/>
        <v xml:space="preserve"> </v>
      </c>
      <c r="AY79" s="17"/>
      <c r="AZ79" s="17"/>
      <c r="BA79" s="17" t="str">
        <f t="shared" si="316"/>
        <v xml:space="preserve"> </v>
      </c>
      <c r="BB79" s="22" t="str">
        <f t="shared" si="317"/>
        <v xml:space="preserve"> </v>
      </c>
      <c r="BC79" s="17">
        <v>1862</v>
      </c>
      <c r="BD79" s="17">
        <v>673</v>
      </c>
      <c r="BE79" s="17">
        <v>1235</v>
      </c>
      <c r="BF79" s="17">
        <v>395</v>
      </c>
      <c r="BG79" s="17">
        <v>298</v>
      </c>
      <c r="BH79" s="17">
        <v>431</v>
      </c>
      <c r="BI79" s="17">
        <v>510</v>
      </c>
      <c r="BJ79" s="17">
        <v>327</v>
      </c>
      <c r="BK79" s="17">
        <v>277</v>
      </c>
      <c r="BL79" s="17">
        <v>258</v>
      </c>
      <c r="BM79" s="17"/>
      <c r="BN79" s="17"/>
      <c r="BO79" s="17"/>
      <c r="BP79" s="17"/>
      <c r="BQ79" s="17"/>
      <c r="BR79" s="17"/>
      <c r="BS79" s="17"/>
      <c r="BT79" s="17"/>
      <c r="BU79" s="22">
        <f t="shared" si="326"/>
        <v>5494</v>
      </c>
      <c r="BV79" s="25">
        <v>18.897109</v>
      </c>
      <c r="BW79" s="15">
        <f t="shared" si="382"/>
        <v>622.31741373773093</v>
      </c>
      <c r="BX79" s="15">
        <f t="shared" si="327"/>
        <v>22.013949329497965</v>
      </c>
      <c r="BY79" s="15">
        <f t="shared" si="328"/>
        <v>62.020068784066389</v>
      </c>
      <c r="BZ79" s="15">
        <f t="shared" si="329"/>
        <v>84.034018113564358</v>
      </c>
      <c r="CA79" s="15">
        <f t="shared" si="330"/>
        <v>-40.00611945456842</v>
      </c>
      <c r="CB79" s="15">
        <f t="shared" si="331"/>
        <v>0.3549488054607508</v>
      </c>
      <c r="CC79" s="15">
        <f t="shared" si="332"/>
        <v>38.259820589488051</v>
      </c>
      <c r="CD79" s="15">
        <f t="shared" si="333"/>
        <v>126.3685360549066</v>
      </c>
      <c r="CE79" s="15">
        <f t="shared" si="334"/>
        <v>164.62835664439464</v>
      </c>
      <c r="CF79" s="15">
        <f t="shared" si="335"/>
        <v>-88.108715465418555</v>
      </c>
      <c r="CG79" s="15">
        <f t="shared" si="336"/>
        <v>0.30276381909547739</v>
      </c>
      <c r="CH79" s="15">
        <f t="shared" si="337"/>
        <v>31.168788834313226</v>
      </c>
      <c r="CI79" s="15">
        <f t="shared" si="338"/>
        <v>67.470637969014206</v>
      </c>
      <c r="CJ79" s="15">
        <f t="shared" si="339"/>
        <v>98.639426803327439</v>
      </c>
      <c r="CK79" s="15">
        <f t="shared" si="340"/>
        <v>-36.30184913470098</v>
      </c>
      <c r="CL79" s="15">
        <f t="shared" si="341"/>
        <v>0.46196078431372545</v>
      </c>
      <c r="CM79" s="15" t="str">
        <f t="shared" si="342"/>
        <v xml:space="preserve"> </v>
      </c>
      <c r="CN79" s="15" t="str">
        <f t="shared" si="343"/>
        <v xml:space="preserve"> </v>
      </c>
      <c r="CO79" s="15" t="str">
        <f t="shared" si="344"/>
        <v xml:space="preserve"> </v>
      </c>
      <c r="CP79" s="15" t="str">
        <f t="shared" si="345"/>
        <v xml:space="preserve"> </v>
      </c>
      <c r="CQ79" s="15" t="str">
        <f t="shared" si="346"/>
        <v xml:space="preserve"> </v>
      </c>
      <c r="CR79" s="15">
        <f t="shared" si="347"/>
        <v>1.2171173908135895</v>
      </c>
      <c r="CS79" s="15">
        <f t="shared" si="348"/>
        <v>63.448858764586689</v>
      </c>
      <c r="CT79" s="15">
        <f t="shared" si="349"/>
        <v>64.665976155400273</v>
      </c>
      <c r="CU79" s="15">
        <f t="shared" si="350"/>
        <v>-62.231741373773097</v>
      </c>
      <c r="CV79" s="15">
        <f t="shared" si="351"/>
        <v>1.9182652210175146E-2</v>
      </c>
      <c r="CW79" s="15">
        <f t="shared" si="352"/>
        <v>48.049677863423447</v>
      </c>
      <c r="CX79" s="15">
        <f t="shared" si="353"/>
        <v>15.293344606309885</v>
      </c>
      <c r="CY79" s="15">
        <f t="shared" si="354"/>
        <v>63.343022469733334</v>
      </c>
      <c r="CZ79" s="15">
        <f t="shared" si="355"/>
        <v>32.75633325711356</v>
      </c>
      <c r="DA79" s="15">
        <f t="shared" si="356"/>
        <v>3.1418685121107268</v>
      </c>
      <c r="DB79" s="15" t="str">
        <f t="shared" si="357"/>
        <v xml:space="preserve"> </v>
      </c>
      <c r="DC79" s="15" t="str">
        <f t="shared" si="358"/>
        <v xml:space="preserve"> </v>
      </c>
      <c r="DD79" s="15" t="str">
        <f t="shared" si="359"/>
        <v xml:space="preserve"> </v>
      </c>
      <c r="DE79" s="15" t="str">
        <f t="shared" si="360"/>
        <v xml:space="preserve"> </v>
      </c>
      <c r="DF79" s="15" t="str">
        <f t="shared" si="361"/>
        <v xml:space="preserve"> </v>
      </c>
      <c r="DG79" s="15" t="str">
        <f t="shared" si="362"/>
        <v xml:space="preserve"> </v>
      </c>
      <c r="DH79" s="15" t="str">
        <f t="shared" si="363"/>
        <v xml:space="preserve"> </v>
      </c>
      <c r="DI79" s="15" t="str">
        <f t="shared" si="364"/>
        <v xml:space="preserve"> </v>
      </c>
      <c r="DJ79" s="15" t="str">
        <f t="shared" si="365"/>
        <v xml:space="preserve"> </v>
      </c>
      <c r="DK79" s="15" t="str">
        <f t="shared" si="366"/>
        <v xml:space="preserve"> </v>
      </c>
      <c r="DL79" s="15" t="str">
        <f t="shared" si="367"/>
        <v xml:space="preserve"> </v>
      </c>
      <c r="DM79" s="15" t="str">
        <f t="shared" si="368"/>
        <v xml:space="preserve"> </v>
      </c>
      <c r="DN79" s="15" t="str">
        <f t="shared" si="369"/>
        <v xml:space="preserve"> </v>
      </c>
      <c r="DO79" s="15" t="str">
        <f t="shared" si="370"/>
        <v xml:space="preserve"> </v>
      </c>
      <c r="DP79" s="15" t="str">
        <f t="shared" si="371"/>
        <v xml:space="preserve"> </v>
      </c>
      <c r="DQ79" s="15" t="str">
        <f t="shared" si="372"/>
        <v xml:space="preserve"> </v>
      </c>
      <c r="DR79" s="15" t="str">
        <f t="shared" si="373"/>
        <v xml:space="preserve"> </v>
      </c>
      <c r="DS79" s="15" t="str">
        <f t="shared" si="374"/>
        <v xml:space="preserve"> </v>
      </c>
      <c r="DT79" s="15" t="str">
        <f t="shared" si="375"/>
        <v xml:space="preserve"> </v>
      </c>
      <c r="DU79" s="15" t="str">
        <f t="shared" si="376"/>
        <v xml:space="preserve"> </v>
      </c>
      <c r="DV79" s="15" t="str">
        <f t="shared" si="377"/>
        <v xml:space="preserve"> </v>
      </c>
      <c r="DW79" s="15" t="str">
        <f t="shared" si="378"/>
        <v xml:space="preserve"> </v>
      </c>
      <c r="DX79" s="15" t="str">
        <f t="shared" si="379"/>
        <v xml:space="preserve"> </v>
      </c>
      <c r="DY79" s="15" t="str">
        <f t="shared" si="380"/>
        <v xml:space="preserve"> </v>
      </c>
      <c r="DZ79" s="15" t="str">
        <f t="shared" si="381"/>
        <v xml:space="preserve"> </v>
      </c>
      <c r="EA79" s="27">
        <f>BW79-BZ79-CE79-CJ79-CT79-CY79</f>
        <v>147.00661355131089</v>
      </c>
      <c r="EB79" s="5">
        <f t="shared" si="386"/>
        <v>92.559259549784215</v>
      </c>
      <c r="EC79" s="5">
        <f t="shared" si="387"/>
        <v>151.75163781281017</v>
      </c>
      <c r="ED79" s="5">
        <f t="shared" si="388"/>
        <v>300.77539165339761</v>
      </c>
      <c r="EE79" s="5">
        <f t="shared" si="389"/>
        <v>144.75280252419572</v>
      </c>
      <c r="EF79" s="5">
        <f t="shared" si="390"/>
        <v>153.915602600244</v>
      </c>
      <c r="EG79" s="5">
        <f t="shared" si="391"/>
        <v>246.08462798969984</v>
      </c>
      <c r="EH79" s="5">
        <f t="shared" si="392"/>
        <v>382.8452306867718</v>
      </c>
      <c r="EI79" s="5">
        <f t="shared" si="393"/>
        <v>449.70088702468541</v>
      </c>
      <c r="EJ79" s="5">
        <f t="shared" si="394"/>
        <v>324.9141088966644</v>
      </c>
      <c r="EK79" s="5">
        <f t="shared" si="395"/>
        <v>313.43849316266733</v>
      </c>
      <c r="EL79" s="5" t="str">
        <f t="shared" si="396"/>
        <v xml:space="preserve"> </v>
      </c>
      <c r="EM79" s="5" t="str">
        <f t="shared" si="397"/>
        <v xml:space="preserve"> </v>
      </c>
      <c r="EN79" s="5" t="str">
        <f t="shared" si="398"/>
        <v xml:space="preserve"> </v>
      </c>
      <c r="EO79" s="5" t="str">
        <f t="shared" si="399"/>
        <v xml:space="preserve"> </v>
      </c>
      <c r="EP79" s="5" t="str">
        <f t="shared" si="400"/>
        <v xml:space="preserve"> </v>
      </c>
      <c r="EQ79" s="5" t="str">
        <f t="shared" si="401"/>
        <v xml:space="preserve"> </v>
      </c>
      <c r="ER79" s="5" t="str">
        <f t="shared" si="402"/>
        <v xml:space="preserve"> </v>
      </c>
      <c r="ES79" s="5" t="str">
        <f t="shared" si="403"/>
        <v xml:space="preserve"> </v>
      </c>
    </row>
    <row r="80" spans="1:149">
      <c r="A80" t="s">
        <v>266</v>
      </c>
      <c r="B80" s="17">
        <f t="shared" si="324"/>
        <v>659073.6522399392</v>
      </c>
      <c r="C80" s="17">
        <v>868</v>
      </c>
      <c r="D80" s="19">
        <v>1317</v>
      </c>
      <c r="E80" s="19">
        <v>26</v>
      </c>
      <c r="F80" s="19">
        <f t="shared" si="325"/>
        <v>399.28000000000003</v>
      </c>
      <c r="G80" s="19">
        <v>46</v>
      </c>
      <c r="H80" s="19">
        <f t="shared" si="297"/>
        <v>3338.4615384615386</v>
      </c>
      <c r="I80" s="19">
        <v>395</v>
      </c>
      <c r="J80" s="39">
        <f t="shared" si="383"/>
        <v>11.831797235023041</v>
      </c>
      <c r="K80" s="17"/>
      <c r="L80" s="17"/>
      <c r="M80" s="17" t="str">
        <f t="shared" si="384"/>
        <v xml:space="preserve"> </v>
      </c>
      <c r="N80" s="17" t="str">
        <f t="shared" si="385"/>
        <v xml:space="preserve"> </v>
      </c>
      <c r="O80" s="17">
        <v>22</v>
      </c>
      <c r="P80" s="17">
        <v>94</v>
      </c>
      <c r="Q80" s="17">
        <f t="shared" si="298"/>
        <v>116</v>
      </c>
      <c r="R80" s="17">
        <f t="shared" si="299"/>
        <v>-72</v>
      </c>
      <c r="S80" s="17">
        <v>26</v>
      </c>
      <c r="T80" s="17">
        <v>44</v>
      </c>
      <c r="U80" s="17">
        <f t="shared" si="300"/>
        <v>70</v>
      </c>
      <c r="V80" s="17">
        <f t="shared" si="301"/>
        <v>-18</v>
      </c>
      <c r="W80" s="17">
        <v>12</v>
      </c>
      <c r="X80" s="17">
        <v>27</v>
      </c>
      <c r="Y80" s="17">
        <f t="shared" si="302"/>
        <v>39</v>
      </c>
      <c r="Z80" s="17">
        <f t="shared" si="303"/>
        <v>-15</v>
      </c>
      <c r="AA80" s="17">
        <v>8</v>
      </c>
      <c r="AB80" s="17">
        <v>53</v>
      </c>
      <c r="AC80" s="17">
        <f t="shared" si="304"/>
        <v>61</v>
      </c>
      <c r="AD80" s="17">
        <f t="shared" si="305"/>
        <v>-45</v>
      </c>
      <c r="AE80" s="17">
        <v>22</v>
      </c>
      <c r="AF80" s="17">
        <v>9</v>
      </c>
      <c r="AG80" s="17">
        <f t="shared" si="306"/>
        <v>31</v>
      </c>
      <c r="AH80" s="17">
        <f t="shared" si="307"/>
        <v>13</v>
      </c>
      <c r="AI80" s="17"/>
      <c r="AJ80" s="17"/>
      <c r="AK80" s="17" t="str">
        <f t="shared" si="308"/>
        <v xml:space="preserve"> </v>
      </c>
      <c r="AL80" s="17" t="str">
        <f t="shared" si="309"/>
        <v xml:space="preserve"> </v>
      </c>
      <c r="AM80" s="17"/>
      <c r="AN80" s="17"/>
      <c r="AO80" s="17" t="str">
        <f t="shared" si="310"/>
        <v xml:space="preserve"> </v>
      </c>
      <c r="AP80" s="17" t="str">
        <f t="shared" si="311"/>
        <v xml:space="preserve"> </v>
      </c>
      <c r="AQ80" s="17"/>
      <c r="AR80" s="17"/>
      <c r="AS80" s="17" t="str">
        <f t="shared" si="312"/>
        <v xml:space="preserve"> </v>
      </c>
      <c r="AT80" s="17" t="str">
        <f t="shared" si="313"/>
        <v xml:space="preserve"> </v>
      </c>
      <c r="AU80" s="17"/>
      <c r="AV80" s="17"/>
      <c r="AW80" s="17" t="str">
        <f t="shared" si="314"/>
        <v xml:space="preserve"> </v>
      </c>
      <c r="AX80" s="17" t="str">
        <f t="shared" si="315"/>
        <v xml:space="preserve"> </v>
      </c>
      <c r="AY80" s="17"/>
      <c r="AZ80" s="17"/>
      <c r="BA80" s="17" t="str">
        <f t="shared" si="316"/>
        <v xml:space="preserve"> </v>
      </c>
      <c r="BB80" s="22" t="str">
        <f t="shared" si="317"/>
        <v xml:space="preserve"> </v>
      </c>
      <c r="BC80" s="17">
        <v>61</v>
      </c>
      <c r="BD80" s="17">
        <v>24</v>
      </c>
      <c r="BE80" s="17">
        <v>44</v>
      </c>
      <c r="BF80" s="17">
        <v>16</v>
      </c>
      <c r="BG80" s="17">
        <v>11</v>
      </c>
      <c r="BH80" s="17">
        <v>16</v>
      </c>
      <c r="BI80" s="17">
        <v>19</v>
      </c>
      <c r="BJ80" s="17">
        <v>11</v>
      </c>
      <c r="BK80" s="17">
        <v>11</v>
      </c>
      <c r="BL80" s="17">
        <v>11</v>
      </c>
      <c r="BM80" s="17"/>
      <c r="BN80" s="17"/>
      <c r="BO80" s="17"/>
      <c r="BP80" s="17"/>
      <c r="BQ80" s="17"/>
      <c r="BR80" s="17"/>
      <c r="BS80" s="17"/>
      <c r="BT80" s="17"/>
      <c r="BU80" s="22">
        <f t="shared" si="326"/>
        <v>171</v>
      </c>
      <c r="BV80" s="25">
        <v>0.70228100000000004</v>
      </c>
      <c r="BW80" s="15">
        <f t="shared" si="382"/>
        <v>562.45292126655852</v>
      </c>
      <c r="BX80" s="15" t="str">
        <f t="shared" si="327"/>
        <v xml:space="preserve"> </v>
      </c>
      <c r="BY80" s="15" t="str">
        <f t="shared" si="328"/>
        <v xml:space="preserve"> </v>
      </c>
      <c r="BZ80" s="15" t="str">
        <f t="shared" si="329"/>
        <v xml:space="preserve"> </v>
      </c>
      <c r="CA80" s="15" t="str">
        <f t="shared" si="330"/>
        <v xml:space="preserve"> </v>
      </c>
      <c r="CB80" s="15" t="str">
        <f t="shared" si="331"/>
        <v xml:space="preserve"> </v>
      </c>
      <c r="CC80" s="15">
        <f t="shared" si="332"/>
        <v>31.326491817377942</v>
      </c>
      <c r="CD80" s="15">
        <f t="shared" si="333"/>
        <v>133.84955594697848</v>
      </c>
      <c r="CE80" s="15">
        <f t="shared" si="334"/>
        <v>165.17604776435644</v>
      </c>
      <c r="CF80" s="15">
        <f t="shared" si="335"/>
        <v>-102.52306412960054</v>
      </c>
      <c r="CG80" s="15">
        <f t="shared" si="336"/>
        <v>0.23404255319148937</v>
      </c>
      <c r="CH80" s="15">
        <f t="shared" si="337"/>
        <v>37.022217602355752</v>
      </c>
      <c r="CI80" s="15">
        <f t="shared" si="338"/>
        <v>62.652983634755884</v>
      </c>
      <c r="CJ80" s="15">
        <f t="shared" si="339"/>
        <v>99.675201237111636</v>
      </c>
      <c r="CK80" s="15">
        <f t="shared" si="340"/>
        <v>-25.630766032400132</v>
      </c>
      <c r="CL80" s="15">
        <f t="shared" si="341"/>
        <v>0.59090909090909094</v>
      </c>
      <c r="CM80" s="15">
        <f t="shared" si="342"/>
        <v>17.087177354933424</v>
      </c>
      <c r="CN80" s="15">
        <f t="shared" si="343"/>
        <v>38.446149048600205</v>
      </c>
      <c r="CO80" s="15">
        <f t="shared" si="344"/>
        <v>55.533326403533628</v>
      </c>
      <c r="CP80" s="15">
        <f t="shared" si="345"/>
        <v>-21.358971693666781</v>
      </c>
      <c r="CQ80" s="15">
        <f t="shared" si="346"/>
        <v>0.44444444444444442</v>
      </c>
      <c r="CR80" s="15">
        <f t="shared" si="347"/>
        <v>11.391451569955615</v>
      </c>
      <c r="CS80" s="15">
        <f t="shared" si="348"/>
        <v>75.468366650955957</v>
      </c>
      <c r="CT80" s="15">
        <f t="shared" si="349"/>
        <v>86.859818220911578</v>
      </c>
      <c r="CU80" s="15">
        <f t="shared" si="350"/>
        <v>-64.076915081000337</v>
      </c>
      <c r="CV80" s="15">
        <f t="shared" si="351"/>
        <v>0.15094339622641509</v>
      </c>
      <c r="CW80" s="15">
        <f t="shared" si="352"/>
        <v>31.326491817377942</v>
      </c>
      <c r="CX80" s="15">
        <f t="shared" si="353"/>
        <v>12.815383016200068</v>
      </c>
      <c r="CY80" s="15">
        <f t="shared" si="354"/>
        <v>44.141874833578008</v>
      </c>
      <c r="CZ80" s="15">
        <f t="shared" si="355"/>
        <v>18.511108801177876</v>
      </c>
      <c r="DA80" s="15">
        <f t="shared" si="356"/>
        <v>2.4444444444444442</v>
      </c>
      <c r="DB80" s="15" t="str">
        <f t="shared" si="357"/>
        <v xml:space="preserve"> </v>
      </c>
      <c r="DC80" s="15" t="str">
        <f t="shared" si="358"/>
        <v xml:space="preserve"> </v>
      </c>
      <c r="DD80" s="15" t="str">
        <f t="shared" si="359"/>
        <v xml:space="preserve"> </v>
      </c>
      <c r="DE80" s="15" t="str">
        <f t="shared" si="360"/>
        <v xml:space="preserve"> </v>
      </c>
      <c r="DF80" s="15" t="str">
        <f t="shared" si="361"/>
        <v xml:space="preserve"> </v>
      </c>
      <c r="DG80" s="15" t="str">
        <f t="shared" si="362"/>
        <v xml:space="preserve"> </v>
      </c>
      <c r="DH80" s="15" t="str">
        <f t="shared" si="363"/>
        <v xml:space="preserve"> </v>
      </c>
      <c r="DI80" s="15" t="str">
        <f t="shared" si="364"/>
        <v xml:space="preserve"> </v>
      </c>
      <c r="DJ80" s="15" t="str">
        <f t="shared" si="365"/>
        <v xml:space="preserve"> </v>
      </c>
      <c r="DK80" s="15" t="str">
        <f t="shared" si="366"/>
        <v xml:space="preserve"> </v>
      </c>
      <c r="DL80" s="15" t="str">
        <f t="shared" si="367"/>
        <v xml:space="preserve"> </v>
      </c>
      <c r="DM80" s="15" t="str">
        <f t="shared" si="368"/>
        <v xml:space="preserve"> </v>
      </c>
      <c r="DN80" s="15" t="str">
        <f t="shared" si="369"/>
        <v xml:space="preserve"> </v>
      </c>
      <c r="DO80" s="15" t="str">
        <f t="shared" si="370"/>
        <v xml:space="preserve"> </v>
      </c>
      <c r="DP80" s="15" t="str">
        <f t="shared" si="371"/>
        <v xml:space="preserve"> </v>
      </c>
      <c r="DQ80" s="15" t="str">
        <f t="shared" si="372"/>
        <v xml:space="preserve"> </v>
      </c>
      <c r="DR80" s="15" t="str">
        <f t="shared" si="373"/>
        <v xml:space="preserve"> </v>
      </c>
      <c r="DS80" s="15" t="str">
        <f t="shared" si="374"/>
        <v xml:space="preserve"> </v>
      </c>
      <c r="DT80" s="15" t="str">
        <f t="shared" si="375"/>
        <v xml:space="preserve"> </v>
      </c>
      <c r="DU80" s="15" t="str">
        <f t="shared" si="376"/>
        <v xml:space="preserve"> </v>
      </c>
      <c r="DV80" s="15" t="str">
        <f t="shared" si="377"/>
        <v xml:space="preserve"> </v>
      </c>
      <c r="DW80" s="15" t="str">
        <f t="shared" si="378"/>
        <v xml:space="preserve"> </v>
      </c>
      <c r="DX80" s="15" t="str">
        <f t="shared" si="379"/>
        <v xml:space="preserve"> </v>
      </c>
      <c r="DY80" s="15" t="str">
        <f t="shared" si="380"/>
        <v xml:space="preserve"> </v>
      </c>
      <c r="DZ80" s="15" t="str">
        <f t="shared" si="381"/>
        <v xml:space="preserve"> </v>
      </c>
      <c r="EA80" s="27">
        <f>BW80-CE80-CJ80-CO80-CT80-CY80</f>
        <v>111.06665280706721</v>
      </c>
      <c r="EB80" s="5">
        <f t="shared" si="386"/>
        <v>3.0322850872915343</v>
      </c>
      <c r="EC80" s="5">
        <f t="shared" si="387"/>
        <v>5.4116483023884756</v>
      </c>
      <c r="ED80" s="5">
        <f t="shared" si="388"/>
        <v>10.715884398987445</v>
      </c>
      <c r="EE80" s="5">
        <f t="shared" si="389"/>
        <v>5.8634046592079274</v>
      </c>
      <c r="EF80" s="5">
        <f t="shared" si="390"/>
        <v>5.6814484181298122</v>
      </c>
      <c r="EG80" s="5">
        <f t="shared" si="391"/>
        <v>9.1353922223554473</v>
      </c>
      <c r="EH80" s="5">
        <f t="shared" si="392"/>
        <v>14.262861535389538</v>
      </c>
      <c r="EI80" s="5">
        <f t="shared" si="393"/>
        <v>15.127552774530702</v>
      </c>
      <c r="EJ80" s="5">
        <f t="shared" si="394"/>
        <v>12.902726346076927</v>
      </c>
      <c r="EK80" s="5">
        <f t="shared" si="395"/>
        <v>13.363656685230001</v>
      </c>
      <c r="EL80" s="5" t="str">
        <f t="shared" si="396"/>
        <v xml:space="preserve"> </v>
      </c>
      <c r="EM80" s="5" t="str">
        <f t="shared" si="397"/>
        <v xml:space="preserve"> </v>
      </c>
      <c r="EN80" s="5" t="str">
        <f t="shared" si="398"/>
        <v xml:space="preserve"> </v>
      </c>
      <c r="EO80" s="5" t="str">
        <f t="shared" si="399"/>
        <v xml:space="preserve"> </v>
      </c>
      <c r="EP80" s="5" t="str">
        <f t="shared" si="400"/>
        <v xml:space="preserve"> </v>
      </c>
      <c r="EQ80" s="5" t="str">
        <f t="shared" si="401"/>
        <v xml:space="preserve"> </v>
      </c>
      <c r="ER80" s="5" t="str">
        <f t="shared" si="402"/>
        <v xml:space="preserve"> </v>
      </c>
      <c r="ES80" s="5" t="str">
        <f t="shared" si="403"/>
        <v xml:space="preserve"> </v>
      </c>
    </row>
    <row r="81" spans="1:149">
      <c r="A81" t="s">
        <v>267</v>
      </c>
      <c r="B81" s="17">
        <f t="shared" si="324"/>
        <v>1888743.4554973822</v>
      </c>
      <c r="C81" s="17">
        <v>1443</v>
      </c>
      <c r="D81" s="19">
        <v>764</v>
      </c>
      <c r="E81" s="19">
        <v>32</v>
      </c>
      <c r="F81" s="19">
        <f t="shared" si="325"/>
        <v>418.46999999999997</v>
      </c>
      <c r="G81" s="19">
        <v>29</v>
      </c>
      <c r="H81" s="19">
        <f t="shared" si="297"/>
        <v>4509.375</v>
      </c>
      <c r="I81" s="19">
        <v>597</v>
      </c>
      <c r="J81" s="39">
        <f t="shared" si="383"/>
        <v>13.239085239085238</v>
      </c>
      <c r="K81" s="17">
        <v>68</v>
      </c>
      <c r="L81" s="17">
        <v>153</v>
      </c>
      <c r="M81" s="17">
        <f t="shared" si="384"/>
        <v>221</v>
      </c>
      <c r="N81" s="17">
        <f t="shared" si="385"/>
        <v>-85</v>
      </c>
      <c r="O81" s="17">
        <v>7</v>
      </c>
      <c r="P81" s="17">
        <v>68</v>
      </c>
      <c r="Q81" s="17">
        <f t="shared" si="298"/>
        <v>75</v>
      </c>
      <c r="R81" s="17">
        <f t="shared" si="299"/>
        <v>-61</v>
      </c>
      <c r="S81" s="17">
        <v>26</v>
      </c>
      <c r="T81" s="17">
        <v>41</v>
      </c>
      <c r="U81" s="17">
        <f t="shared" si="300"/>
        <v>67</v>
      </c>
      <c r="V81" s="17">
        <f t="shared" si="301"/>
        <v>-15</v>
      </c>
      <c r="W81" s="17">
        <v>13</v>
      </c>
      <c r="X81" s="17">
        <v>18</v>
      </c>
      <c r="Y81" s="17">
        <f t="shared" si="302"/>
        <v>31</v>
      </c>
      <c r="Z81" s="17">
        <f t="shared" si="303"/>
        <v>-5</v>
      </c>
      <c r="AA81" s="17">
        <v>23</v>
      </c>
      <c r="AB81" s="17">
        <v>43</v>
      </c>
      <c r="AC81" s="17">
        <f t="shared" si="304"/>
        <v>66</v>
      </c>
      <c r="AD81" s="17">
        <f t="shared" si="305"/>
        <v>-20</v>
      </c>
      <c r="AE81" s="17"/>
      <c r="AF81" s="17"/>
      <c r="AG81" s="17" t="str">
        <f t="shared" si="306"/>
        <v xml:space="preserve"> </v>
      </c>
      <c r="AH81" s="17" t="str">
        <f t="shared" si="307"/>
        <v xml:space="preserve"> </v>
      </c>
      <c r="AI81" s="17"/>
      <c r="AJ81" s="17"/>
      <c r="AK81" s="17" t="str">
        <f t="shared" si="308"/>
        <v xml:space="preserve"> </v>
      </c>
      <c r="AL81" s="17" t="str">
        <f t="shared" si="309"/>
        <v xml:space="preserve"> </v>
      </c>
      <c r="AM81" s="17"/>
      <c r="AN81" s="17"/>
      <c r="AO81" s="17" t="str">
        <f t="shared" si="310"/>
        <v xml:space="preserve"> </v>
      </c>
      <c r="AP81" s="17" t="str">
        <f t="shared" si="311"/>
        <v xml:space="preserve"> </v>
      </c>
      <c r="AQ81" s="17"/>
      <c r="AR81" s="17"/>
      <c r="AS81" s="17" t="str">
        <f t="shared" si="312"/>
        <v xml:space="preserve"> </v>
      </c>
      <c r="AT81" s="17" t="str">
        <f t="shared" si="313"/>
        <v xml:space="preserve"> </v>
      </c>
      <c r="AU81" s="17"/>
      <c r="AV81" s="17"/>
      <c r="AW81" s="17" t="str">
        <f t="shared" si="314"/>
        <v xml:space="preserve"> </v>
      </c>
      <c r="AX81" s="17" t="str">
        <f t="shared" si="315"/>
        <v xml:space="preserve"> </v>
      </c>
      <c r="AY81" s="17"/>
      <c r="AZ81" s="17"/>
      <c r="BA81" s="17" t="str">
        <f t="shared" si="316"/>
        <v xml:space="preserve"> </v>
      </c>
      <c r="BB81" s="22" t="str">
        <f t="shared" si="317"/>
        <v xml:space="preserve"> </v>
      </c>
      <c r="BC81" s="17">
        <v>80</v>
      </c>
      <c r="BD81" s="17">
        <v>26</v>
      </c>
      <c r="BE81" s="17">
        <v>52</v>
      </c>
      <c r="BF81" s="17">
        <v>16</v>
      </c>
      <c r="BG81" s="17">
        <v>11</v>
      </c>
      <c r="BH81" s="17">
        <v>18</v>
      </c>
      <c r="BI81" s="17">
        <v>20</v>
      </c>
      <c r="BJ81" s="17">
        <v>15</v>
      </c>
      <c r="BK81" s="17">
        <v>11</v>
      </c>
      <c r="BL81" s="17">
        <v>11</v>
      </c>
      <c r="BM81" s="17"/>
      <c r="BN81" s="17"/>
      <c r="BO81" s="17"/>
      <c r="BP81" s="17"/>
      <c r="BQ81" s="17"/>
      <c r="BR81" s="17"/>
      <c r="BS81" s="17"/>
      <c r="BT81" s="17"/>
      <c r="BU81" s="22">
        <f t="shared" si="326"/>
        <v>337</v>
      </c>
      <c r="BV81" s="25">
        <v>0.547184</v>
      </c>
      <c r="BW81" s="15">
        <f t="shared" si="382"/>
        <v>1091.0406737039095</v>
      </c>
      <c r="BX81" s="15">
        <f t="shared" si="327"/>
        <v>124.27263955086406</v>
      </c>
      <c r="BY81" s="15">
        <f t="shared" si="328"/>
        <v>279.61343898944415</v>
      </c>
      <c r="BZ81" s="15">
        <f t="shared" si="329"/>
        <v>403.88607854030818</v>
      </c>
      <c r="CA81" s="15">
        <f t="shared" si="330"/>
        <v>-155.34079943858009</v>
      </c>
      <c r="CB81" s="15">
        <f t="shared" si="331"/>
        <v>0.44444444444444442</v>
      </c>
      <c r="CC81" s="15">
        <f t="shared" si="332"/>
        <v>12.7927717184713</v>
      </c>
      <c r="CD81" s="15">
        <f t="shared" si="333"/>
        <v>124.27263955086406</v>
      </c>
      <c r="CE81" s="15">
        <f t="shared" si="334"/>
        <v>137.06541126933536</v>
      </c>
      <c r="CF81" s="15">
        <f t="shared" si="335"/>
        <v>-111.47986783239276</v>
      </c>
      <c r="CG81" s="15">
        <f t="shared" si="336"/>
        <v>0.10294117647058824</v>
      </c>
      <c r="CH81" s="15">
        <f t="shared" si="337"/>
        <v>47.516009240036261</v>
      </c>
      <c r="CI81" s="15">
        <f t="shared" si="338"/>
        <v>74.929091493903329</v>
      </c>
      <c r="CJ81" s="15">
        <f t="shared" si="339"/>
        <v>122.4451007339396</v>
      </c>
      <c r="CK81" s="15">
        <f t="shared" si="340"/>
        <v>-27.413082253867067</v>
      </c>
      <c r="CL81" s="15">
        <f t="shared" si="341"/>
        <v>0.63414634146341464</v>
      </c>
      <c r="CM81" s="15">
        <f t="shared" si="342"/>
        <v>23.758004620018131</v>
      </c>
      <c r="CN81" s="15">
        <f t="shared" si="343"/>
        <v>32.895698704640488</v>
      </c>
      <c r="CO81" s="15">
        <f t="shared" si="344"/>
        <v>56.653703324658622</v>
      </c>
      <c r="CP81" s="15">
        <f t="shared" si="345"/>
        <v>-9.1376940846223569</v>
      </c>
      <c r="CQ81" s="15">
        <f t="shared" si="346"/>
        <v>0.72222222222222221</v>
      </c>
      <c r="CR81" s="15">
        <f t="shared" si="347"/>
        <v>42.033392789262841</v>
      </c>
      <c r="CS81" s="15">
        <f t="shared" si="348"/>
        <v>78.584169127752276</v>
      </c>
      <c r="CT81" s="15">
        <f t="shared" si="349"/>
        <v>120.61756191701511</v>
      </c>
      <c r="CU81" s="15">
        <f t="shared" si="350"/>
        <v>-36.550776338489435</v>
      </c>
      <c r="CV81" s="15">
        <f t="shared" si="351"/>
        <v>0.53488372093023251</v>
      </c>
      <c r="CW81" s="15" t="str">
        <f t="shared" si="352"/>
        <v xml:space="preserve"> </v>
      </c>
      <c r="CX81" s="15" t="str">
        <f t="shared" si="353"/>
        <v xml:space="preserve"> </v>
      </c>
      <c r="CY81" s="15" t="str">
        <f t="shared" si="354"/>
        <v xml:space="preserve"> </v>
      </c>
      <c r="CZ81" s="15" t="str">
        <f t="shared" si="355"/>
        <v xml:space="preserve"> </v>
      </c>
      <c r="DA81" s="15" t="str">
        <f t="shared" si="356"/>
        <v xml:space="preserve"> </v>
      </c>
      <c r="DB81" s="15" t="str">
        <f t="shared" si="357"/>
        <v xml:space="preserve"> </v>
      </c>
      <c r="DC81" s="15" t="str">
        <f t="shared" si="358"/>
        <v xml:space="preserve"> </v>
      </c>
      <c r="DD81" s="15" t="str">
        <f t="shared" si="359"/>
        <v xml:space="preserve"> </v>
      </c>
      <c r="DE81" s="15" t="str">
        <f t="shared" si="360"/>
        <v xml:space="preserve"> </v>
      </c>
      <c r="DF81" s="15" t="str">
        <f t="shared" si="361"/>
        <v xml:space="preserve"> </v>
      </c>
      <c r="DG81" s="15" t="str">
        <f t="shared" si="362"/>
        <v xml:space="preserve"> </v>
      </c>
      <c r="DH81" s="15" t="str">
        <f t="shared" si="363"/>
        <v xml:space="preserve"> </v>
      </c>
      <c r="DI81" s="15" t="str">
        <f t="shared" si="364"/>
        <v xml:space="preserve"> </v>
      </c>
      <c r="DJ81" s="15" t="str">
        <f t="shared" si="365"/>
        <v xml:space="preserve"> </v>
      </c>
      <c r="DK81" s="15" t="str">
        <f t="shared" si="366"/>
        <v xml:space="preserve"> </v>
      </c>
      <c r="DL81" s="15" t="str">
        <f t="shared" si="367"/>
        <v xml:space="preserve"> </v>
      </c>
      <c r="DM81" s="15" t="str">
        <f t="shared" si="368"/>
        <v xml:space="preserve"> </v>
      </c>
      <c r="DN81" s="15" t="str">
        <f t="shared" si="369"/>
        <v xml:space="preserve"> </v>
      </c>
      <c r="DO81" s="15" t="str">
        <f t="shared" si="370"/>
        <v xml:space="preserve"> </v>
      </c>
      <c r="DP81" s="15" t="str">
        <f t="shared" si="371"/>
        <v xml:space="preserve"> </v>
      </c>
      <c r="DQ81" s="15" t="str">
        <f t="shared" si="372"/>
        <v xml:space="preserve"> </v>
      </c>
      <c r="DR81" s="15" t="str">
        <f t="shared" si="373"/>
        <v xml:space="preserve"> </v>
      </c>
      <c r="DS81" s="15" t="str">
        <f t="shared" si="374"/>
        <v xml:space="preserve"> </v>
      </c>
      <c r="DT81" s="15" t="str">
        <f t="shared" si="375"/>
        <v xml:space="preserve"> </v>
      </c>
      <c r="DU81" s="15" t="str">
        <f t="shared" si="376"/>
        <v xml:space="preserve"> </v>
      </c>
      <c r="DV81" s="15" t="str">
        <f t="shared" si="377"/>
        <v xml:space="preserve"> </v>
      </c>
      <c r="DW81" s="15" t="str">
        <f t="shared" si="378"/>
        <v xml:space="preserve"> </v>
      </c>
      <c r="DX81" s="15" t="str">
        <f t="shared" si="379"/>
        <v xml:space="preserve"> </v>
      </c>
      <c r="DY81" s="15" t="str">
        <f t="shared" si="380"/>
        <v xml:space="preserve"> </v>
      </c>
      <c r="DZ81" s="15" t="str">
        <f t="shared" si="381"/>
        <v xml:space="preserve"> </v>
      </c>
      <c r="EA81" s="27">
        <f>BW81-BZ81-CE81-CJ81-CO81-CT81</f>
        <v>250.37281791865257</v>
      </c>
      <c r="EB81" s="5">
        <f t="shared" si="386"/>
        <v>3.9767673275954549</v>
      </c>
      <c r="EC81" s="5">
        <f t="shared" si="387"/>
        <v>5.8626189942541824</v>
      </c>
      <c r="ED81" s="5">
        <f t="shared" si="388"/>
        <v>12.664227016985162</v>
      </c>
      <c r="EE81" s="5">
        <f t="shared" si="389"/>
        <v>5.8634046592079274</v>
      </c>
      <c r="EF81" s="5">
        <f t="shared" si="390"/>
        <v>5.6814484181298122</v>
      </c>
      <c r="EG81" s="5">
        <f t="shared" si="391"/>
        <v>10.277316250149877</v>
      </c>
      <c r="EH81" s="5">
        <f t="shared" si="392"/>
        <v>15.013538458304778</v>
      </c>
      <c r="EI81" s="5">
        <f t="shared" si="393"/>
        <v>20.628481056178231</v>
      </c>
      <c r="EJ81" s="5">
        <f t="shared" si="394"/>
        <v>12.902726346076927</v>
      </c>
      <c r="EK81" s="5">
        <f t="shared" si="395"/>
        <v>13.363656685230001</v>
      </c>
      <c r="EL81" s="5" t="str">
        <f t="shared" si="396"/>
        <v xml:space="preserve"> </v>
      </c>
      <c r="EM81" s="5" t="str">
        <f t="shared" si="397"/>
        <v xml:space="preserve"> </v>
      </c>
      <c r="EN81" s="5" t="str">
        <f t="shared" si="398"/>
        <v xml:space="preserve"> </v>
      </c>
      <c r="EO81" s="5" t="str">
        <f t="shared" si="399"/>
        <v xml:space="preserve"> </v>
      </c>
      <c r="EP81" s="5" t="str">
        <f t="shared" si="400"/>
        <v xml:space="preserve"> </v>
      </c>
      <c r="EQ81" s="5" t="str">
        <f t="shared" si="401"/>
        <v xml:space="preserve"> </v>
      </c>
      <c r="ER81" s="5" t="str">
        <f t="shared" si="402"/>
        <v xml:space="preserve"> </v>
      </c>
      <c r="ES81" s="5" t="str">
        <f t="shared" si="403"/>
        <v xml:space="preserve"> </v>
      </c>
    </row>
    <row r="82" spans="1:149">
      <c r="A82" t="s">
        <v>151</v>
      </c>
      <c r="B82" s="17">
        <f t="shared" si="324"/>
        <v>1983679.525222552</v>
      </c>
      <c r="C82" s="17">
        <v>2674</v>
      </c>
      <c r="D82" s="19">
        <v>1348</v>
      </c>
      <c r="E82" s="19">
        <v>31</v>
      </c>
      <c r="F82" s="19">
        <f t="shared" si="325"/>
        <v>1310.26</v>
      </c>
      <c r="G82" s="19">
        <v>49</v>
      </c>
      <c r="H82" s="19">
        <f t="shared" si="297"/>
        <v>8625.8064516129034</v>
      </c>
      <c r="I82" s="19">
        <v>1208</v>
      </c>
      <c r="J82" s="39">
        <f t="shared" si="383"/>
        <v>14.00448765893792</v>
      </c>
      <c r="K82" s="17">
        <v>29</v>
      </c>
      <c r="L82" s="17">
        <v>86</v>
      </c>
      <c r="M82" s="17">
        <f t="shared" si="384"/>
        <v>115</v>
      </c>
      <c r="N82" s="17">
        <f t="shared" si="385"/>
        <v>-57</v>
      </c>
      <c r="O82" s="17">
        <v>49</v>
      </c>
      <c r="P82" s="17">
        <v>229</v>
      </c>
      <c r="Q82" s="17">
        <f t="shared" si="298"/>
        <v>278</v>
      </c>
      <c r="R82" s="17">
        <f t="shared" si="299"/>
        <v>-180</v>
      </c>
      <c r="S82" s="17">
        <v>193</v>
      </c>
      <c r="T82" s="17">
        <v>166</v>
      </c>
      <c r="U82" s="17">
        <f t="shared" si="300"/>
        <v>359</v>
      </c>
      <c r="V82" s="17">
        <f t="shared" si="301"/>
        <v>27</v>
      </c>
      <c r="W82" s="17">
        <v>35</v>
      </c>
      <c r="X82" s="17">
        <v>60</v>
      </c>
      <c r="Y82" s="17">
        <f t="shared" si="302"/>
        <v>95</v>
      </c>
      <c r="Z82" s="17">
        <f t="shared" si="303"/>
        <v>-25</v>
      </c>
      <c r="AA82" s="17">
        <v>26</v>
      </c>
      <c r="AB82" s="17">
        <v>129</v>
      </c>
      <c r="AC82" s="17">
        <f t="shared" si="304"/>
        <v>155</v>
      </c>
      <c r="AD82" s="17">
        <f t="shared" si="305"/>
        <v>-103</v>
      </c>
      <c r="AE82" s="17"/>
      <c r="AF82" s="17"/>
      <c r="AG82" s="17" t="str">
        <f t="shared" si="306"/>
        <v xml:space="preserve"> </v>
      </c>
      <c r="AH82" s="17" t="str">
        <f t="shared" si="307"/>
        <v xml:space="preserve"> </v>
      </c>
      <c r="AI82" s="17"/>
      <c r="AJ82" s="17"/>
      <c r="AK82" s="17" t="str">
        <f t="shared" si="308"/>
        <v xml:space="preserve"> </v>
      </c>
      <c r="AL82" s="17" t="str">
        <f t="shared" si="309"/>
        <v xml:space="preserve"> </v>
      </c>
      <c r="AM82" s="17"/>
      <c r="AN82" s="17"/>
      <c r="AO82" s="17" t="str">
        <f t="shared" si="310"/>
        <v xml:space="preserve"> </v>
      </c>
      <c r="AP82" s="17" t="str">
        <f t="shared" si="311"/>
        <v xml:space="preserve"> </v>
      </c>
      <c r="AQ82" s="17"/>
      <c r="AR82" s="17"/>
      <c r="AS82" s="17" t="str">
        <f t="shared" si="312"/>
        <v xml:space="preserve"> </v>
      </c>
      <c r="AT82" s="17" t="str">
        <f t="shared" si="313"/>
        <v xml:space="preserve"> </v>
      </c>
      <c r="AU82" s="17"/>
      <c r="AV82" s="17"/>
      <c r="AW82" s="17" t="str">
        <f t="shared" si="314"/>
        <v xml:space="preserve"> </v>
      </c>
      <c r="AX82" s="17" t="str">
        <f t="shared" si="315"/>
        <v xml:space="preserve"> </v>
      </c>
      <c r="AY82" s="17"/>
      <c r="AZ82" s="17"/>
      <c r="BA82" s="17" t="str">
        <f t="shared" si="316"/>
        <v xml:space="preserve"> </v>
      </c>
      <c r="BB82" s="22" t="str">
        <f t="shared" si="317"/>
        <v xml:space="preserve"> </v>
      </c>
      <c r="BC82" s="17">
        <v>181</v>
      </c>
      <c r="BD82" s="17">
        <v>69</v>
      </c>
      <c r="BE82" s="17">
        <v>139</v>
      </c>
      <c r="BF82" s="17">
        <v>43</v>
      </c>
      <c r="BG82" s="17">
        <v>30</v>
      </c>
      <c r="BH82" s="17">
        <v>45</v>
      </c>
      <c r="BI82" s="17">
        <v>51</v>
      </c>
      <c r="BJ82" s="17">
        <v>33</v>
      </c>
      <c r="BK82" s="17">
        <v>30</v>
      </c>
      <c r="BL82" s="17">
        <v>30</v>
      </c>
      <c r="BM82" s="17"/>
      <c r="BN82" s="17"/>
      <c r="BO82" s="17"/>
      <c r="BP82" s="17"/>
      <c r="BQ82" s="17"/>
      <c r="BR82" s="17"/>
      <c r="BS82" s="17"/>
      <c r="BT82" s="17"/>
      <c r="BU82" s="22">
        <f t="shared" si="326"/>
        <v>557</v>
      </c>
      <c r="BV82" s="25">
        <v>1.2529870000000001</v>
      </c>
      <c r="BW82" s="15">
        <f t="shared" si="382"/>
        <v>964.09619573068187</v>
      </c>
      <c r="BX82" s="15">
        <f t="shared" si="327"/>
        <v>23.144693440554448</v>
      </c>
      <c r="BY82" s="15">
        <f t="shared" si="328"/>
        <v>68.635987444402858</v>
      </c>
      <c r="BZ82" s="15">
        <f t="shared" si="329"/>
        <v>91.780680884957306</v>
      </c>
      <c r="CA82" s="15">
        <f t="shared" si="330"/>
        <v>-45.491294003848409</v>
      </c>
      <c r="CB82" s="15">
        <f t="shared" si="331"/>
        <v>0.33720930232558133</v>
      </c>
      <c r="CC82" s="15">
        <f t="shared" si="332"/>
        <v>39.106550985764414</v>
      </c>
      <c r="CD82" s="15">
        <f t="shared" si="333"/>
        <v>182.76326889265411</v>
      </c>
      <c r="CE82" s="15">
        <f t="shared" si="334"/>
        <v>221.86981987841853</v>
      </c>
      <c r="CF82" s="15">
        <f t="shared" si="335"/>
        <v>-143.6567179068897</v>
      </c>
      <c r="CG82" s="15">
        <f t="shared" si="336"/>
        <v>0.21397379912663755</v>
      </c>
      <c r="CH82" s="15">
        <f t="shared" si="337"/>
        <v>154.03192531127615</v>
      </c>
      <c r="CI82" s="15">
        <f t="shared" si="338"/>
        <v>132.48341762524271</v>
      </c>
      <c r="CJ82" s="15">
        <f t="shared" si="339"/>
        <v>286.51534293651889</v>
      </c>
      <c r="CK82" s="15">
        <f t="shared" si="340"/>
        <v>21.548507686033446</v>
      </c>
      <c r="CL82" s="15">
        <f t="shared" si="341"/>
        <v>1.1626506024096386</v>
      </c>
      <c r="CM82" s="15">
        <f t="shared" si="342"/>
        <v>27.933250704117441</v>
      </c>
      <c r="CN82" s="15">
        <f t="shared" si="343"/>
        <v>47.885572635629899</v>
      </c>
      <c r="CO82" s="15">
        <f t="shared" si="344"/>
        <v>75.81882333974734</v>
      </c>
      <c r="CP82" s="15">
        <f t="shared" si="345"/>
        <v>-19.952321931512458</v>
      </c>
      <c r="CQ82" s="15">
        <f t="shared" si="346"/>
        <v>0.58333333333333337</v>
      </c>
      <c r="CR82" s="15">
        <f t="shared" si="347"/>
        <v>20.750414808772955</v>
      </c>
      <c r="CS82" s="15">
        <f t="shared" si="348"/>
        <v>102.95398116660428</v>
      </c>
      <c r="CT82" s="15">
        <f t="shared" si="349"/>
        <v>123.70439597537724</v>
      </c>
      <c r="CU82" s="15">
        <f t="shared" si="350"/>
        <v>-82.20356635783132</v>
      </c>
      <c r="CV82" s="15">
        <f t="shared" si="351"/>
        <v>0.20155038759689922</v>
      </c>
      <c r="CW82" s="15" t="str">
        <f t="shared" si="352"/>
        <v xml:space="preserve"> </v>
      </c>
      <c r="CX82" s="15" t="str">
        <f t="shared" si="353"/>
        <v xml:space="preserve"> </v>
      </c>
      <c r="CY82" s="15" t="str">
        <f t="shared" si="354"/>
        <v xml:space="preserve"> </v>
      </c>
      <c r="CZ82" s="15" t="str">
        <f t="shared" si="355"/>
        <v xml:space="preserve"> </v>
      </c>
      <c r="DA82" s="15" t="str">
        <f t="shared" si="356"/>
        <v xml:space="preserve"> </v>
      </c>
      <c r="DB82" s="15" t="str">
        <f t="shared" si="357"/>
        <v xml:space="preserve"> </v>
      </c>
      <c r="DC82" s="15" t="str">
        <f t="shared" si="358"/>
        <v xml:space="preserve"> </v>
      </c>
      <c r="DD82" s="15" t="str">
        <f t="shared" si="359"/>
        <v xml:space="preserve"> </v>
      </c>
      <c r="DE82" s="15" t="str">
        <f t="shared" si="360"/>
        <v xml:space="preserve"> </v>
      </c>
      <c r="DF82" s="15" t="str">
        <f t="shared" si="361"/>
        <v xml:space="preserve"> </v>
      </c>
      <c r="DG82" s="15" t="str">
        <f t="shared" si="362"/>
        <v xml:space="preserve"> </v>
      </c>
      <c r="DH82" s="15" t="str">
        <f t="shared" si="363"/>
        <v xml:space="preserve"> </v>
      </c>
      <c r="DI82" s="15" t="str">
        <f t="shared" si="364"/>
        <v xml:space="preserve"> </v>
      </c>
      <c r="DJ82" s="15" t="str">
        <f t="shared" si="365"/>
        <v xml:space="preserve"> </v>
      </c>
      <c r="DK82" s="15" t="str">
        <f t="shared" si="366"/>
        <v xml:space="preserve"> </v>
      </c>
      <c r="DL82" s="15" t="str">
        <f t="shared" si="367"/>
        <v xml:space="preserve"> </v>
      </c>
      <c r="DM82" s="15" t="str">
        <f t="shared" si="368"/>
        <v xml:space="preserve"> </v>
      </c>
      <c r="DN82" s="15" t="str">
        <f t="shared" si="369"/>
        <v xml:space="preserve"> </v>
      </c>
      <c r="DO82" s="15" t="str">
        <f t="shared" si="370"/>
        <v xml:space="preserve"> </v>
      </c>
      <c r="DP82" s="15" t="str">
        <f t="shared" si="371"/>
        <v xml:space="preserve"> </v>
      </c>
      <c r="DQ82" s="15" t="str">
        <f t="shared" si="372"/>
        <v xml:space="preserve"> </v>
      </c>
      <c r="DR82" s="15" t="str">
        <f t="shared" si="373"/>
        <v xml:space="preserve"> </v>
      </c>
      <c r="DS82" s="15" t="str">
        <f t="shared" si="374"/>
        <v xml:space="preserve"> </v>
      </c>
      <c r="DT82" s="15" t="str">
        <f t="shared" si="375"/>
        <v xml:space="preserve"> </v>
      </c>
      <c r="DU82" s="15" t="str">
        <f t="shared" si="376"/>
        <v xml:space="preserve"> </v>
      </c>
      <c r="DV82" s="15" t="str">
        <f t="shared" si="377"/>
        <v xml:space="preserve"> </v>
      </c>
      <c r="DW82" s="15" t="str">
        <f t="shared" si="378"/>
        <v xml:space="preserve"> </v>
      </c>
      <c r="DX82" s="15" t="str">
        <f t="shared" si="379"/>
        <v xml:space="preserve"> </v>
      </c>
      <c r="DY82" s="15" t="str">
        <f t="shared" si="380"/>
        <v xml:space="preserve"> </v>
      </c>
      <c r="DZ82" s="15" t="str">
        <f t="shared" si="381"/>
        <v xml:space="preserve"> </v>
      </c>
      <c r="EA82" s="27">
        <f>BW82-BZ82-CE82-CJ82-CO82-CT82</f>
        <v>164.40713271566261</v>
      </c>
      <c r="EB82" s="5">
        <f t="shared" si="386"/>
        <v>8.9974360786847161</v>
      </c>
      <c r="EC82" s="5">
        <f t="shared" si="387"/>
        <v>15.558488869366867</v>
      </c>
      <c r="ED82" s="5">
        <f t="shared" si="388"/>
        <v>33.852452987710336</v>
      </c>
      <c r="EE82" s="5">
        <f t="shared" si="389"/>
        <v>15.757900021621305</v>
      </c>
      <c r="EF82" s="5">
        <f t="shared" si="390"/>
        <v>15.494859322172214</v>
      </c>
      <c r="EG82" s="5">
        <f t="shared" si="391"/>
        <v>25.693290625374694</v>
      </c>
      <c r="EH82" s="5">
        <f t="shared" si="392"/>
        <v>38.284523068677181</v>
      </c>
      <c r="EI82" s="5">
        <f t="shared" si="393"/>
        <v>45.382658323592111</v>
      </c>
      <c r="EJ82" s="5">
        <f t="shared" si="394"/>
        <v>35.189253671118891</v>
      </c>
      <c r="EK82" s="5">
        <f t="shared" si="395"/>
        <v>36.446336414263641</v>
      </c>
      <c r="EL82" s="5" t="str">
        <f t="shared" si="396"/>
        <v xml:space="preserve"> </v>
      </c>
      <c r="EM82" s="5" t="str">
        <f t="shared" si="397"/>
        <v xml:space="preserve"> </v>
      </c>
      <c r="EN82" s="5" t="str">
        <f t="shared" si="398"/>
        <v xml:space="preserve"> </v>
      </c>
      <c r="EO82" s="5" t="str">
        <f t="shared" si="399"/>
        <v xml:space="preserve"> </v>
      </c>
      <c r="EP82" s="5" t="str">
        <f t="shared" si="400"/>
        <v xml:space="preserve"> </v>
      </c>
      <c r="EQ82" s="5" t="str">
        <f t="shared" si="401"/>
        <v xml:space="preserve"> </v>
      </c>
      <c r="ER82" s="5" t="str">
        <f t="shared" si="402"/>
        <v xml:space="preserve"> </v>
      </c>
      <c r="ES82" s="5" t="str">
        <f t="shared" si="403"/>
        <v xml:space="preserve"> </v>
      </c>
    </row>
    <row r="83" spans="1:149">
      <c r="A83" t="s">
        <v>268</v>
      </c>
      <c r="B83" s="17">
        <f t="shared" si="324"/>
        <v>1804291.8454935623</v>
      </c>
      <c r="C83" s="17">
        <v>2102</v>
      </c>
      <c r="D83" s="19">
        <v>1165</v>
      </c>
      <c r="E83" s="19">
        <v>29</v>
      </c>
      <c r="F83" s="19">
        <f t="shared" si="325"/>
        <v>756.72</v>
      </c>
      <c r="G83" s="19">
        <v>36</v>
      </c>
      <c r="H83" s="19">
        <f t="shared" si="297"/>
        <v>7248.2758620689656</v>
      </c>
      <c r="I83" s="19">
        <v>912</v>
      </c>
      <c r="J83" s="39">
        <f t="shared" si="383"/>
        <v>12.582302568981921</v>
      </c>
      <c r="K83" s="17"/>
      <c r="L83" s="17"/>
      <c r="M83" s="17" t="str">
        <f t="shared" si="384"/>
        <v xml:space="preserve"> </v>
      </c>
      <c r="N83" s="17" t="str">
        <f t="shared" si="385"/>
        <v xml:space="preserve"> </v>
      </c>
      <c r="O83" s="17">
        <v>24</v>
      </c>
      <c r="P83" s="17">
        <v>167</v>
      </c>
      <c r="Q83" s="17">
        <f t="shared" si="298"/>
        <v>191</v>
      </c>
      <c r="R83" s="17">
        <f t="shared" si="299"/>
        <v>-143</v>
      </c>
      <c r="S83" s="17">
        <v>68</v>
      </c>
      <c r="T83" s="17">
        <v>109</v>
      </c>
      <c r="U83" s="17">
        <f t="shared" si="300"/>
        <v>177</v>
      </c>
      <c r="V83" s="17">
        <f t="shared" si="301"/>
        <v>-41</v>
      </c>
      <c r="W83" s="17">
        <v>119</v>
      </c>
      <c r="X83" s="17">
        <v>61</v>
      </c>
      <c r="Y83" s="17">
        <f t="shared" si="302"/>
        <v>180</v>
      </c>
      <c r="Z83" s="17">
        <f t="shared" si="303"/>
        <v>58</v>
      </c>
      <c r="AA83" s="17">
        <v>2</v>
      </c>
      <c r="AB83" s="17">
        <v>70</v>
      </c>
      <c r="AC83" s="17">
        <f t="shared" si="304"/>
        <v>72</v>
      </c>
      <c r="AD83" s="17">
        <f t="shared" si="305"/>
        <v>-68</v>
      </c>
      <c r="AE83" s="17">
        <v>93</v>
      </c>
      <c r="AF83" s="17">
        <v>21</v>
      </c>
      <c r="AG83" s="17">
        <f t="shared" si="306"/>
        <v>114</v>
      </c>
      <c r="AH83" s="17">
        <f t="shared" si="307"/>
        <v>72</v>
      </c>
      <c r="AI83" s="17"/>
      <c r="AJ83" s="17"/>
      <c r="AK83" s="17" t="str">
        <f t="shared" si="308"/>
        <v xml:space="preserve"> </v>
      </c>
      <c r="AL83" s="17" t="str">
        <f t="shared" si="309"/>
        <v xml:space="preserve"> </v>
      </c>
      <c r="AM83" s="17"/>
      <c r="AN83" s="17"/>
      <c r="AO83" s="17" t="str">
        <f t="shared" si="310"/>
        <v xml:space="preserve"> </v>
      </c>
      <c r="AP83" s="17" t="str">
        <f t="shared" si="311"/>
        <v xml:space="preserve"> </v>
      </c>
      <c r="AQ83" s="17"/>
      <c r="AR83" s="17"/>
      <c r="AS83" s="17" t="str">
        <f t="shared" si="312"/>
        <v xml:space="preserve"> </v>
      </c>
      <c r="AT83" s="17" t="str">
        <f t="shared" si="313"/>
        <v xml:space="preserve"> </v>
      </c>
      <c r="AU83" s="17"/>
      <c r="AV83" s="17"/>
      <c r="AW83" s="17" t="str">
        <f t="shared" si="314"/>
        <v xml:space="preserve"> </v>
      </c>
      <c r="AX83" s="17" t="str">
        <f t="shared" si="315"/>
        <v xml:space="preserve"> </v>
      </c>
      <c r="AY83" s="17"/>
      <c r="AZ83" s="17"/>
      <c r="BA83" s="17" t="str">
        <f t="shared" si="316"/>
        <v xml:space="preserve"> </v>
      </c>
      <c r="BB83" s="22" t="str">
        <f t="shared" si="317"/>
        <v xml:space="preserve"> </v>
      </c>
      <c r="BC83" s="17">
        <v>132</v>
      </c>
      <c r="BD83" s="17">
        <v>50</v>
      </c>
      <c r="BE83" s="17">
        <v>101</v>
      </c>
      <c r="BF83" s="17">
        <v>29</v>
      </c>
      <c r="BG83" s="17">
        <v>22</v>
      </c>
      <c r="BH83" s="17">
        <v>30</v>
      </c>
      <c r="BI83" s="17">
        <v>38</v>
      </c>
      <c r="BJ83" s="17">
        <v>26</v>
      </c>
      <c r="BK83" s="17">
        <v>20</v>
      </c>
      <c r="BL83" s="17">
        <v>19</v>
      </c>
      <c r="BM83" s="17"/>
      <c r="BN83" s="17"/>
      <c r="BO83" s="17"/>
      <c r="BP83" s="17"/>
      <c r="BQ83" s="17"/>
      <c r="BR83" s="17"/>
      <c r="BS83" s="17"/>
      <c r="BT83" s="17"/>
      <c r="BU83" s="22">
        <f t="shared" si="326"/>
        <v>445</v>
      </c>
      <c r="BV83" s="25">
        <v>0.86534999999999995</v>
      </c>
      <c r="BW83" s="15">
        <f t="shared" si="382"/>
        <v>1053.9088230195875</v>
      </c>
      <c r="BX83" s="15" t="str">
        <f t="shared" si="327"/>
        <v xml:space="preserve"> </v>
      </c>
      <c r="BY83" s="15" t="str">
        <f t="shared" si="328"/>
        <v xml:space="preserve"> </v>
      </c>
      <c r="BZ83" s="15" t="str">
        <f t="shared" si="329"/>
        <v xml:space="preserve"> </v>
      </c>
      <c r="CA83" s="15" t="str">
        <f t="shared" si="330"/>
        <v xml:space="preserve"> </v>
      </c>
      <c r="CB83" s="15" t="str">
        <f t="shared" si="331"/>
        <v xml:space="preserve"> </v>
      </c>
      <c r="CC83" s="15">
        <f t="shared" si="332"/>
        <v>27.734442711041776</v>
      </c>
      <c r="CD83" s="15">
        <f t="shared" si="333"/>
        <v>192.98549719766569</v>
      </c>
      <c r="CE83" s="15">
        <f t="shared" si="334"/>
        <v>220.71993990870746</v>
      </c>
      <c r="CF83" s="15">
        <f t="shared" si="335"/>
        <v>-165.25105448662393</v>
      </c>
      <c r="CG83" s="15">
        <f t="shared" si="336"/>
        <v>0.1437125748502994</v>
      </c>
      <c r="CH83" s="15">
        <f t="shared" si="337"/>
        <v>78.580921014618369</v>
      </c>
      <c r="CI83" s="15">
        <f t="shared" si="338"/>
        <v>125.96059397931474</v>
      </c>
      <c r="CJ83" s="15">
        <f t="shared" si="339"/>
        <v>204.54151499393311</v>
      </c>
      <c r="CK83" s="15">
        <f t="shared" si="340"/>
        <v>-47.379672964696368</v>
      </c>
      <c r="CL83" s="15">
        <f t="shared" si="341"/>
        <v>0.62385321100917435</v>
      </c>
      <c r="CM83" s="15">
        <f t="shared" si="342"/>
        <v>137.51661177558213</v>
      </c>
      <c r="CN83" s="15">
        <f t="shared" si="343"/>
        <v>70.491708557231178</v>
      </c>
      <c r="CO83" s="15">
        <f t="shared" si="344"/>
        <v>208.0083203328133</v>
      </c>
      <c r="CP83" s="15">
        <f t="shared" si="345"/>
        <v>67.024903218350957</v>
      </c>
      <c r="CQ83" s="15">
        <f t="shared" si="346"/>
        <v>1.9508196721311475</v>
      </c>
      <c r="CR83" s="15">
        <f t="shared" si="347"/>
        <v>2.3112035592534812</v>
      </c>
      <c r="CS83" s="15">
        <f t="shared" si="348"/>
        <v>80.892124573871854</v>
      </c>
      <c r="CT83" s="15">
        <f t="shared" si="349"/>
        <v>83.203328133125339</v>
      </c>
      <c r="CU83" s="15">
        <f t="shared" si="350"/>
        <v>-78.580921014618369</v>
      </c>
      <c r="CV83" s="15">
        <f t="shared" si="351"/>
        <v>2.8571428571428567E-2</v>
      </c>
      <c r="CW83" s="15">
        <f t="shared" si="352"/>
        <v>107.47096550528688</v>
      </c>
      <c r="CX83" s="15">
        <f t="shared" si="353"/>
        <v>24.267637372161555</v>
      </c>
      <c r="CY83" s="15">
        <f t="shared" si="354"/>
        <v>131.73860287744844</v>
      </c>
      <c r="CZ83" s="15">
        <f t="shared" si="355"/>
        <v>83.203328133125325</v>
      </c>
      <c r="DA83" s="15">
        <f t="shared" si="356"/>
        <v>4.4285714285714288</v>
      </c>
      <c r="DB83" s="15" t="str">
        <f t="shared" si="357"/>
        <v xml:space="preserve"> </v>
      </c>
      <c r="DC83" s="15" t="str">
        <f t="shared" si="358"/>
        <v xml:space="preserve"> </v>
      </c>
      <c r="DD83" s="15" t="str">
        <f t="shared" si="359"/>
        <v xml:space="preserve"> </v>
      </c>
      <c r="DE83" s="15" t="str">
        <f t="shared" si="360"/>
        <v xml:space="preserve"> </v>
      </c>
      <c r="DF83" s="15" t="str">
        <f t="shared" si="361"/>
        <v xml:space="preserve"> </v>
      </c>
      <c r="DG83" s="15" t="str">
        <f t="shared" si="362"/>
        <v xml:space="preserve"> </v>
      </c>
      <c r="DH83" s="15" t="str">
        <f t="shared" si="363"/>
        <v xml:space="preserve"> </v>
      </c>
      <c r="DI83" s="15" t="str">
        <f t="shared" si="364"/>
        <v xml:space="preserve"> </v>
      </c>
      <c r="DJ83" s="15" t="str">
        <f t="shared" si="365"/>
        <v xml:space="preserve"> </v>
      </c>
      <c r="DK83" s="15" t="str">
        <f t="shared" si="366"/>
        <v xml:space="preserve"> </v>
      </c>
      <c r="DL83" s="15" t="str">
        <f t="shared" si="367"/>
        <v xml:space="preserve"> </v>
      </c>
      <c r="DM83" s="15" t="str">
        <f t="shared" si="368"/>
        <v xml:space="preserve"> </v>
      </c>
      <c r="DN83" s="15" t="str">
        <f t="shared" si="369"/>
        <v xml:space="preserve"> </v>
      </c>
      <c r="DO83" s="15" t="str">
        <f t="shared" si="370"/>
        <v xml:space="preserve"> </v>
      </c>
      <c r="DP83" s="15" t="str">
        <f t="shared" si="371"/>
        <v xml:space="preserve"> </v>
      </c>
      <c r="DQ83" s="15" t="str">
        <f t="shared" si="372"/>
        <v xml:space="preserve"> </v>
      </c>
      <c r="DR83" s="15" t="str">
        <f t="shared" si="373"/>
        <v xml:space="preserve"> </v>
      </c>
      <c r="DS83" s="15" t="str">
        <f t="shared" si="374"/>
        <v xml:space="preserve"> </v>
      </c>
      <c r="DT83" s="15" t="str">
        <f t="shared" si="375"/>
        <v xml:space="preserve"> </v>
      </c>
      <c r="DU83" s="15" t="str">
        <f t="shared" si="376"/>
        <v xml:space="preserve"> </v>
      </c>
      <c r="DV83" s="15" t="str">
        <f t="shared" si="377"/>
        <v xml:space="preserve"> </v>
      </c>
      <c r="DW83" s="15" t="str">
        <f t="shared" si="378"/>
        <v xml:space="preserve"> </v>
      </c>
      <c r="DX83" s="15" t="str">
        <f t="shared" si="379"/>
        <v xml:space="preserve"> </v>
      </c>
      <c r="DY83" s="15" t="str">
        <f t="shared" si="380"/>
        <v xml:space="preserve"> </v>
      </c>
      <c r="DZ83" s="15" t="str">
        <f t="shared" si="381"/>
        <v xml:space="preserve"> </v>
      </c>
      <c r="EA83" s="27">
        <f>BW83-CE83-CJ83-CO83-CT83-CY83</f>
        <v>205.69711677355986</v>
      </c>
      <c r="EB83" s="5">
        <f t="shared" si="386"/>
        <v>6.5616660905325004</v>
      </c>
      <c r="EC83" s="5">
        <f t="shared" si="387"/>
        <v>11.274267296642657</v>
      </c>
      <c r="ED83" s="5">
        <f t="shared" si="388"/>
        <v>24.597825552221181</v>
      </c>
      <c r="EE83" s="5">
        <f t="shared" si="389"/>
        <v>10.627420944814368</v>
      </c>
      <c r="EF83" s="5">
        <f t="shared" si="390"/>
        <v>11.362896836259624</v>
      </c>
      <c r="EG83" s="5">
        <f t="shared" si="391"/>
        <v>17.128860416916464</v>
      </c>
      <c r="EH83" s="5">
        <f t="shared" si="392"/>
        <v>28.525723070779076</v>
      </c>
      <c r="EI83" s="5">
        <f t="shared" si="393"/>
        <v>35.756033830708937</v>
      </c>
      <c r="EJ83" s="5">
        <f t="shared" si="394"/>
        <v>23.459502447412593</v>
      </c>
      <c r="EK83" s="5">
        <f t="shared" si="395"/>
        <v>23.082679729033639</v>
      </c>
      <c r="EL83" s="5" t="str">
        <f t="shared" si="396"/>
        <v xml:space="preserve"> </v>
      </c>
      <c r="EM83" s="5" t="str">
        <f t="shared" si="397"/>
        <v xml:space="preserve"> </v>
      </c>
      <c r="EN83" s="5" t="str">
        <f t="shared" si="398"/>
        <v xml:space="preserve"> </v>
      </c>
      <c r="EO83" s="5" t="str">
        <f t="shared" si="399"/>
        <v xml:space="preserve"> </v>
      </c>
      <c r="EP83" s="5" t="str">
        <f t="shared" si="400"/>
        <v xml:space="preserve"> </v>
      </c>
      <c r="EQ83" s="5" t="str">
        <f t="shared" si="401"/>
        <v xml:space="preserve"> </v>
      </c>
      <c r="ER83" s="5" t="str">
        <f t="shared" si="402"/>
        <v xml:space="preserve"> </v>
      </c>
      <c r="ES83" s="5" t="str">
        <f t="shared" si="403"/>
        <v xml:space="preserve"> </v>
      </c>
    </row>
    <row r="84" spans="1:149">
      <c r="A84" t="s">
        <v>153</v>
      </c>
      <c r="B84" s="17">
        <f t="shared" si="324"/>
        <v>1688385.2691218131</v>
      </c>
      <c r="C84" s="17">
        <v>2384</v>
      </c>
      <c r="D84" s="19">
        <v>1412</v>
      </c>
      <c r="E84" s="19">
        <v>24</v>
      </c>
      <c r="F84" s="19">
        <f t="shared" si="325"/>
        <v>1263.52</v>
      </c>
      <c r="G84" s="19">
        <v>53</v>
      </c>
      <c r="H84" s="19">
        <f t="shared" si="297"/>
        <v>9933.3333333333339</v>
      </c>
      <c r="I84" s="19">
        <v>1054</v>
      </c>
      <c r="J84" s="39">
        <f t="shared" si="383"/>
        <v>10.610738255033556</v>
      </c>
      <c r="K84" s="17"/>
      <c r="L84" s="17"/>
      <c r="M84" s="17" t="str">
        <f t="shared" si="384"/>
        <v xml:space="preserve"> </v>
      </c>
      <c r="N84" s="17" t="str">
        <f t="shared" si="385"/>
        <v xml:space="preserve"> </v>
      </c>
      <c r="O84" s="17">
        <v>75</v>
      </c>
      <c r="P84" s="17">
        <v>245</v>
      </c>
      <c r="Q84" s="17">
        <f t="shared" si="298"/>
        <v>320</v>
      </c>
      <c r="R84" s="17">
        <f t="shared" si="299"/>
        <v>-170</v>
      </c>
      <c r="S84" s="17">
        <v>85</v>
      </c>
      <c r="T84" s="17">
        <v>166</v>
      </c>
      <c r="U84" s="17">
        <f t="shared" si="300"/>
        <v>251</v>
      </c>
      <c r="V84" s="17">
        <f t="shared" si="301"/>
        <v>-81</v>
      </c>
      <c r="W84" s="17">
        <v>20</v>
      </c>
      <c r="X84" s="17">
        <v>69</v>
      </c>
      <c r="Y84" s="17">
        <f t="shared" si="302"/>
        <v>89</v>
      </c>
      <c r="Z84" s="17">
        <f t="shared" si="303"/>
        <v>-49</v>
      </c>
      <c r="AA84" s="17">
        <v>7</v>
      </c>
      <c r="AB84" s="17">
        <v>117</v>
      </c>
      <c r="AC84" s="17">
        <f t="shared" si="304"/>
        <v>124</v>
      </c>
      <c r="AD84" s="17">
        <f t="shared" si="305"/>
        <v>-110</v>
      </c>
      <c r="AE84" s="17"/>
      <c r="AF84" s="17"/>
      <c r="AG84" s="17" t="str">
        <f t="shared" si="306"/>
        <v xml:space="preserve"> </v>
      </c>
      <c r="AH84" s="17" t="str">
        <f t="shared" si="307"/>
        <v xml:space="preserve"> </v>
      </c>
      <c r="AI84" s="17"/>
      <c r="AJ84" s="17"/>
      <c r="AK84" s="17" t="str">
        <f t="shared" si="308"/>
        <v xml:space="preserve"> </v>
      </c>
      <c r="AL84" s="17" t="str">
        <f t="shared" si="309"/>
        <v xml:space="preserve"> </v>
      </c>
      <c r="AM84" s="17">
        <v>7</v>
      </c>
      <c r="AN84" s="17">
        <v>60</v>
      </c>
      <c r="AO84" s="17">
        <f t="shared" si="310"/>
        <v>67</v>
      </c>
      <c r="AP84" s="17">
        <f t="shared" si="311"/>
        <v>-53</v>
      </c>
      <c r="AQ84" s="17"/>
      <c r="AR84" s="17"/>
      <c r="AS84" s="17" t="str">
        <f t="shared" si="312"/>
        <v xml:space="preserve"> </v>
      </c>
      <c r="AT84" s="17" t="str">
        <f t="shared" si="313"/>
        <v xml:space="preserve"> </v>
      </c>
      <c r="AU84" s="17"/>
      <c r="AV84" s="17"/>
      <c r="AW84" s="17" t="str">
        <f t="shared" si="314"/>
        <v xml:space="preserve"> </v>
      </c>
      <c r="AX84" s="17" t="str">
        <f t="shared" si="315"/>
        <v xml:space="preserve"> </v>
      </c>
      <c r="AY84" s="17"/>
      <c r="AZ84" s="17"/>
      <c r="BA84" s="17" t="str">
        <f t="shared" si="316"/>
        <v xml:space="preserve"> </v>
      </c>
      <c r="BB84" s="22" t="str">
        <f t="shared" si="317"/>
        <v xml:space="preserve"> </v>
      </c>
      <c r="BC84" s="17">
        <v>161</v>
      </c>
      <c r="BD84" s="17">
        <v>65</v>
      </c>
      <c r="BE84" s="17">
        <v>129</v>
      </c>
      <c r="BF84" s="17">
        <v>39</v>
      </c>
      <c r="BG84" s="17">
        <v>27</v>
      </c>
      <c r="BH84" s="17">
        <v>43</v>
      </c>
      <c r="BI84" s="17">
        <v>51</v>
      </c>
      <c r="BJ84" s="17">
        <v>32</v>
      </c>
      <c r="BK84" s="17">
        <v>31</v>
      </c>
      <c r="BL84" s="17">
        <v>28</v>
      </c>
      <c r="BM84" s="17"/>
      <c r="BN84" s="17"/>
      <c r="BO84" s="17"/>
      <c r="BP84" s="17"/>
      <c r="BQ84" s="17"/>
      <c r="BR84" s="17"/>
      <c r="BS84" s="17"/>
      <c r="BT84" s="17"/>
      <c r="BU84" s="22">
        <f t="shared" si="326"/>
        <v>448</v>
      </c>
      <c r="BV84" s="25">
        <v>2.1344110000000001</v>
      </c>
      <c r="BW84" s="15">
        <f t="shared" si="382"/>
        <v>493.81304725284866</v>
      </c>
      <c r="BX84" s="15" t="str">
        <f t="shared" si="327"/>
        <v xml:space="preserve"> </v>
      </c>
      <c r="BY84" s="15" t="str">
        <f t="shared" si="328"/>
        <v xml:space="preserve"> </v>
      </c>
      <c r="BZ84" s="15" t="str">
        <f t="shared" si="329"/>
        <v xml:space="preserve"> </v>
      </c>
      <c r="CA84" s="15" t="str">
        <f t="shared" si="330"/>
        <v xml:space="preserve"> </v>
      </c>
      <c r="CB84" s="15" t="str">
        <f t="shared" si="331"/>
        <v xml:space="preserve"> </v>
      </c>
      <c r="CC84" s="15">
        <f t="shared" si="332"/>
        <v>35.138499567327941</v>
      </c>
      <c r="CD84" s="15">
        <f t="shared" si="333"/>
        <v>114.78576525327128</v>
      </c>
      <c r="CE84" s="15">
        <f t="shared" si="334"/>
        <v>149.92426482059921</v>
      </c>
      <c r="CF84" s="15">
        <f t="shared" si="335"/>
        <v>-79.647265685943339</v>
      </c>
      <c r="CG84" s="15">
        <f t="shared" si="336"/>
        <v>0.30612244897959184</v>
      </c>
      <c r="CH84" s="15">
        <f t="shared" si="337"/>
        <v>39.823632842971669</v>
      </c>
      <c r="CI84" s="15">
        <f t="shared" si="338"/>
        <v>77.773212375685844</v>
      </c>
      <c r="CJ84" s="15">
        <f t="shared" si="339"/>
        <v>117.59684521865751</v>
      </c>
      <c r="CK84" s="15">
        <f t="shared" si="340"/>
        <v>-37.949579532714175</v>
      </c>
      <c r="CL84" s="15">
        <f t="shared" si="341"/>
        <v>0.51204819277108438</v>
      </c>
      <c r="CM84" s="15">
        <f t="shared" si="342"/>
        <v>9.3702665512874503</v>
      </c>
      <c r="CN84" s="15">
        <f t="shared" si="343"/>
        <v>32.327419601941706</v>
      </c>
      <c r="CO84" s="15">
        <f t="shared" si="344"/>
        <v>41.697686153229157</v>
      </c>
      <c r="CP84" s="15">
        <f t="shared" si="345"/>
        <v>-22.957153050654256</v>
      </c>
      <c r="CQ84" s="15">
        <f t="shared" si="346"/>
        <v>0.28985507246376807</v>
      </c>
      <c r="CR84" s="15">
        <f t="shared" si="347"/>
        <v>3.279593292950608</v>
      </c>
      <c r="CS84" s="15">
        <f t="shared" si="348"/>
        <v>54.816059325031588</v>
      </c>
      <c r="CT84" s="15">
        <f t="shared" si="349"/>
        <v>58.095652617982196</v>
      </c>
      <c r="CU84" s="15">
        <f t="shared" si="350"/>
        <v>-51.53646603208098</v>
      </c>
      <c r="CV84" s="15">
        <f t="shared" si="351"/>
        <v>5.9829059829059832E-2</v>
      </c>
      <c r="CW84" s="15" t="str">
        <f t="shared" si="352"/>
        <v xml:space="preserve"> </v>
      </c>
      <c r="CX84" s="15" t="str">
        <f t="shared" si="353"/>
        <v xml:space="preserve"> </v>
      </c>
      <c r="CY84" s="15" t="str">
        <f t="shared" si="354"/>
        <v xml:space="preserve"> </v>
      </c>
      <c r="CZ84" s="15" t="str">
        <f t="shared" si="355"/>
        <v xml:space="preserve"> </v>
      </c>
      <c r="DA84" s="15" t="str">
        <f t="shared" si="356"/>
        <v xml:space="preserve"> </v>
      </c>
      <c r="DB84" s="15" t="str">
        <f t="shared" si="357"/>
        <v xml:space="preserve"> </v>
      </c>
      <c r="DC84" s="15" t="str">
        <f t="shared" si="358"/>
        <v xml:space="preserve"> </v>
      </c>
      <c r="DD84" s="15" t="str">
        <f t="shared" si="359"/>
        <v xml:space="preserve"> </v>
      </c>
      <c r="DE84" s="15" t="str">
        <f t="shared" si="360"/>
        <v xml:space="preserve"> </v>
      </c>
      <c r="DF84" s="15" t="str">
        <f t="shared" si="361"/>
        <v xml:space="preserve"> </v>
      </c>
      <c r="DG84" s="15">
        <f t="shared" si="362"/>
        <v>3.279593292950608</v>
      </c>
      <c r="DH84" s="15">
        <f t="shared" si="363"/>
        <v>28.110799653862355</v>
      </c>
      <c r="DI84" s="15">
        <f t="shared" si="364"/>
        <v>31.390392946812963</v>
      </c>
      <c r="DJ84" s="15">
        <f t="shared" si="365"/>
        <v>-24.831206360911747</v>
      </c>
      <c r="DK84" s="15">
        <f t="shared" si="366"/>
        <v>0.11666666666666667</v>
      </c>
      <c r="DL84" s="15" t="str">
        <f t="shared" si="367"/>
        <v xml:space="preserve"> </v>
      </c>
      <c r="DM84" s="15" t="str">
        <f t="shared" si="368"/>
        <v xml:space="preserve"> </v>
      </c>
      <c r="DN84" s="15" t="str">
        <f t="shared" si="369"/>
        <v xml:space="preserve"> </v>
      </c>
      <c r="DO84" s="15" t="str">
        <f t="shared" si="370"/>
        <v xml:space="preserve"> </v>
      </c>
      <c r="DP84" s="15" t="str">
        <f t="shared" si="371"/>
        <v xml:space="preserve"> </v>
      </c>
      <c r="DQ84" s="15" t="str">
        <f t="shared" si="372"/>
        <v xml:space="preserve"> </v>
      </c>
      <c r="DR84" s="15" t="str">
        <f t="shared" si="373"/>
        <v xml:space="preserve"> </v>
      </c>
      <c r="DS84" s="15" t="str">
        <f t="shared" si="374"/>
        <v xml:space="preserve"> </v>
      </c>
      <c r="DT84" s="15" t="str">
        <f t="shared" si="375"/>
        <v xml:space="preserve"> </v>
      </c>
      <c r="DU84" s="15" t="str">
        <f t="shared" si="376"/>
        <v xml:space="preserve"> </v>
      </c>
      <c r="DV84" s="15" t="str">
        <f t="shared" si="377"/>
        <v xml:space="preserve"> </v>
      </c>
      <c r="DW84" s="15" t="str">
        <f t="shared" si="378"/>
        <v xml:space="preserve"> </v>
      </c>
      <c r="DX84" s="15" t="str">
        <f t="shared" si="379"/>
        <v xml:space="preserve"> </v>
      </c>
      <c r="DY84" s="15" t="str">
        <f t="shared" si="380"/>
        <v xml:space="preserve"> </v>
      </c>
      <c r="DZ84" s="15" t="str">
        <f t="shared" si="381"/>
        <v xml:space="preserve"> </v>
      </c>
      <c r="EA84" s="27">
        <f>BW84-CE84-CJ84-CO84-CT84-DI84</f>
        <v>95.108205495567645</v>
      </c>
      <c r="EB84" s="5">
        <f t="shared" si="386"/>
        <v>8.0032442467858527</v>
      </c>
      <c r="EC84" s="5">
        <f t="shared" si="387"/>
        <v>14.656547485635455</v>
      </c>
      <c r="ED84" s="5">
        <f t="shared" si="388"/>
        <v>31.417024715213191</v>
      </c>
      <c r="EE84" s="5">
        <f t="shared" si="389"/>
        <v>14.292048856819322</v>
      </c>
      <c r="EF84" s="5">
        <f t="shared" si="390"/>
        <v>13.945373389954993</v>
      </c>
      <c r="EG84" s="5">
        <f t="shared" si="391"/>
        <v>24.551366597580262</v>
      </c>
      <c r="EH84" s="5">
        <f t="shared" si="392"/>
        <v>38.284523068677181</v>
      </c>
      <c r="EI84" s="5">
        <f t="shared" si="393"/>
        <v>44.007426253180228</v>
      </c>
      <c r="EJ84" s="5">
        <f t="shared" si="394"/>
        <v>36.362228793489521</v>
      </c>
      <c r="EK84" s="5">
        <f t="shared" si="395"/>
        <v>34.01658065331273</v>
      </c>
      <c r="EL84" s="5" t="str">
        <f t="shared" si="396"/>
        <v xml:space="preserve"> </v>
      </c>
      <c r="EM84" s="5" t="str">
        <f t="shared" si="397"/>
        <v xml:space="preserve"> </v>
      </c>
      <c r="EN84" s="5" t="str">
        <f t="shared" si="398"/>
        <v xml:space="preserve"> </v>
      </c>
      <c r="EO84" s="5" t="str">
        <f t="shared" si="399"/>
        <v xml:space="preserve"> </v>
      </c>
      <c r="EP84" s="5" t="str">
        <f t="shared" si="400"/>
        <v xml:space="preserve"> </v>
      </c>
      <c r="EQ84" s="5" t="str">
        <f t="shared" si="401"/>
        <v xml:space="preserve"> </v>
      </c>
      <c r="ER84" s="5" t="str">
        <f t="shared" si="402"/>
        <v xml:space="preserve"> </v>
      </c>
      <c r="ES84" s="5" t="str">
        <f t="shared" si="403"/>
        <v xml:space="preserve"> </v>
      </c>
    </row>
    <row r="85" spans="1:149">
      <c r="A85" t="s">
        <v>269</v>
      </c>
      <c r="B85" s="17">
        <f t="shared" si="324"/>
        <v>561312.07847946044</v>
      </c>
      <c r="C85" s="17">
        <v>1831</v>
      </c>
      <c r="D85" s="19">
        <v>3262</v>
      </c>
      <c r="E85" s="19">
        <v>26</v>
      </c>
      <c r="F85" s="19">
        <f t="shared" si="325"/>
        <v>1391.56</v>
      </c>
      <c r="G85" s="19">
        <v>76</v>
      </c>
      <c r="H85" s="19">
        <f t="shared" si="297"/>
        <v>7042.3076923076924</v>
      </c>
      <c r="I85" s="19">
        <v>933</v>
      </c>
      <c r="J85" s="39">
        <f t="shared" si="383"/>
        <v>13.248498088476243</v>
      </c>
      <c r="K85" s="17"/>
      <c r="L85" s="17"/>
      <c r="M85" s="17" t="str">
        <f t="shared" si="384"/>
        <v xml:space="preserve"> </v>
      </c>
      <c r="N85" s="17" t="str">
        <f t="shared" si="385"/>
        <v xml:space="preserve"> </v>
      </c>
      <c r="O85" s="17">
        <v>411</v>
      </c>
      <c r="P85" s="17">
        <v>184</v>
      </c>
      <c r="Q85" s="17">
        <f t="shared" si="298"/>
        <v>595</v>
      </c>
      <c r="R85" s="17">
        <f t="shared" si="299"/>
        <v>227</v>
      </c>
      <c r="S85" s="17">
        <v>42</v>
      </c>
      <c r="T85" s="17">
        <v>99</v>
      </c>
      <c r="U85" s="17">
        <f t="shared" si="300"/>
        <v>141</v>
      </c>
      <c r="V85" s="17">
        <f t="shared" si="301"/>
        <v>-57</v>
      </c>
      <c r="W85" s="17"/>
      <c r="X85" s="17"/>
      <c r="Y85" s="17" t="str">
        <f t="shared" si="302"/>
        <v xml:space="preserve"> </v>
      </c>
      <c r="Z85" s="17" t="str">
        <f t="shared" si="303"/>
        <v xml:space="preserve"> </v>
      </c>
      <c r="AA85" s="17">
        <v>4</v>
      </c>
      <c r="AB85" s="17">
        <v>32</v>
      </c>
      <c r="AC85" s="17">
        <f t="shared" si="304"/>
        <v>36</v>
      </c>
      <c r="AD85" s="17">
        <f t="shared" si="305"/>
        <v>-28</v>
      </c>
      <c r="AE85" s="17"/>
      <c r="AF85" s="17"/>
      <c r="AG85" s="17" t="str">
        <f t="shared" si="306"/>
        <v xml:space="preserve"> </v>
      </c>
      <c r="AH85" s="17" t="str">
        <f t="shared" si="307"/>
        <v xml:space="preserve"> </v>
      </c>
      <c r="AI85" s="17">
        <v>26</v>
      </c>
      <c r="AJ85" s="17">
        <v>27</v>
      </c>
      <c r="AK85" s="17">
        <f t="shared" si="308"/>
        <v>53</v>
      </c>
      <c r="AL85" s="17">
        <f t="shared" si="309"/>
        <v>-1</v>
      </c>
      <c r="AM85" s="17"/>
      <c r="AN85" s="17"/>
      <c r="AO85" s="17" t="str">
        <f t="shared" si="310"/>
        <v xml:space="preserve"> </v>
      </c>
      <c r="AP85" s="17" t="str">
        <f t="shared" si="311"/>
        <v xml:space="preserve"> </v>
      </c>
      <c r="AQ85" s="17">
        <v>12</v>
      </c>
      <c r="AR85" s="17">
        <v>20</v>
      </c>
      <c r="AS85" s="17">
        <f t="shared" si="312"/>
        <v>32</v>
      </c>
      <c r="AT85" s="17">
        <f t="shared" si="313"/>
        <v>-8</v>
      </c>
      <c r="AU85" s="17"/>
      <c r="AV85" s="17"/>
      <c r="AW85" s="17" t="str">
        <f t="shared" si="314"/>
        <v xml:space="preserve"> </v>
      </c>
      <c r="AX85" s="17" t="str">
        <f t="shared" si="315"/>
        <v xml:space="preserve"> </v>
      </c>
      <c r="AY85" s="17"/>
      <c r="AZ85" s="17"/>
      <c r="BA85" s="17" t="str">
        <f t="shared" si="316"/>
        <v xml:space="preserve"> </v>
      </c>
      <c r="BB85" s="22" t="str">
        <f t="shared" si="317"/>
        <v xml:space="preserve"> </v>
      </c>
      <c r="BC85" s="17">
        <v>149</v>
      </c>
      <c r="BD85" s="17">
        <v>64</v>
      </c>
      <c r="BE85" s="17">
        <v>113</v>
      </c>
      <c r="BF85" s="17">
        <v>28</v>
      </c>
      <c r="BG85" s="17">
        <v>19</v>
      </c>
      <c r="BH85" s="17">
        <v>44</v>
      </c>
      <c r="BI85" s="17">
        <v>50</v>
      </c>
      <c r="BJ85" s="17">
        <v>34</v>
      </c>
      <c r="BK85" s="17">
        <v>32</v>
      </c>
      <c r="BL85" s="17"/>
      <c r="BM85" s="17">
        <v>19</v>
      </c>
      <c r="BN85" s="17"/>
      <c r="BO85" s="17"/>
      <c r="BP85" s="17"/>
      <c r="BQ85" s="17"/>
      <c r="BR85" s="17"/>
      <c r="BS85" s="17"/>
      <c r="BT85" s="17"/>
      <c r="BU85" s="22">
        <f t="shared" si="326"/>
        <v>381</v>
      </c>
      <c r="BV85" s="25">
        <v>0.54337599999999997</v>
      </c>
      <c r="BW85" s="15">
        <f t="shared" si="382"/>
        <v>1717.043078825712</v>
      </c>
      <c r="BX85" s="15" t="str">
        <f t="shared" si="327"/>
        <v xml:space="preserve"> </v>
      </c>
      <c r="BY85" s="15" t="str">
        <f t="shared" si="328"/>
        <v xml:space="preserve"> </v>
      </c>
      <c r="BZ85" s="15" t="str">
        <f t="shared" si="329"/>
        <v xml:space="preserve"> </v>
      </c>
      <c r="CA85" s="15" t="str">
        <f t="shared" si="330"/>
        <v xml:space="preserve"> </v>
      </c>
      <c r="CB85" s="15" t="str">
        <f t="shared" si="331"/>
        <v xml:space="preserve"> </v>
      </c>
      <c r="CC85" s="15">
        <f t="shared" si="332"/>
        <v>756.38232089750011</v>
      </c>
      <c r="CD85" s="15">
        <f t="shared" si="333"/>
        <v>338.62371543829687</v>
      </c>
      <c r="CE85" s="15">
        <f t="shared" si="334"/>
        <v>1095.006036335797</v>
      </c>
      <c r="CF85" s="15">
        <f t="shared" si="335"/>
        <v>417.75860545920324</v>
      </c>
      <c r="CG85" s="15">
        <f t="shared" si="336"/>
        <v>2.2336956521739131</v>
      </c>
      <c r="CH85" s="15">
        <f t="shared" si="337"/>
        <v>77.294543741350381</v>
      </c>
      <c r="CI85" s="15">
        <f t="shared" si="338"/>
        <v>182.19428167604016</v>
      </c>
      <c r="CJ85" s="15">
        <f t="shared" si="339"/>
        <v>259.48882541739056</v>
      </c>
      <c r="CK85" s="15">
        <f t="shared" si="340"/>
        <v>-104.89973793468978</v>
      </c>
      <c r="CL85" s="15">
        <f t="shared" si="341"/>
        <v>0.42424242424242431</v>
      </c>
      <c r="CM85" s="15" t="str">
        <f t="shared" si="342"/>
        <v xml:space="preserve"> </v>
      </c>
      <c r="CN85" s="15" t="str">
        <f t="shared" si="343"/>
        <v xml:space="preserve"> </v>
      </c>
      <c r="CO85" s="15" t="str">
        <f t="shared" si="344"/>
        <v xml:space="preserve"> </v>
      </c>
      <c r="CP85" s="15" t="str">
        <f t="shared" si="345"/>
        <v xml:space="preserve"> </v>
      </c>
      <c r="CQ85" s="15" t="str">
        <f t="shared" si="346"/>
        <v xml:space="preserve"> </v>
      </c>
      <c r="CR85" s="15">
        <f t="shared" si="347"/>
        <v>7.3613851182238452</v>
      </c>
      <c r="CS85" s="15">
        <f t="shared" si="348"/>
        <v>58.891080945790762</v>
      </c>
      <c r="CT85" s="15">
        <f t="shared" si="349"/>
        <v>66.252466064014612</v>
      </c>
      <c r="CU85" s="15">
        <f t="shared" si="350"/>
        <v>-51.529695827566918</v>
      </c>
      <c r="CV85" s="15">
        <f t="shared" si="351"/>
        <v>0.125</v>
      </c>
      <c r="CW85" s="15" t="str">
        <f t="shared" si="352"/>
        <v xml:space="preserve"> </v>
      </c>
      <c r="CX85" s="15" t="str">
        <f t="shared" si="353"/>
        <v xml:space="preserve"> </v>
      </c>
      <c r="CY85" s="15" t="str">
        <f t="shared" si="354"/>
        <v xml:space="preserve"> </v>
      </c>
      <c r="CZ85" s="15" t="str">
        <f t="shared" si="355"/>
        <v xml:space="preserve"> </v>
      </c>
      <c r="DA85" s="15" t="str">
        <f t="shared" si="356"/>
        <v xml:space="preserve"> </v>
      </c>
      <c r="DB85" s="15">
        <f t="shared" si="357"/>
        <v>47.849003268454993</v>
      </c>
      <c r="DC85" s="15">
        <f t="shared" si="358"/>
        <v>49.689349548010959</v>
      </c>
      <c r="DD85" s="15">
        <f t="shared" si="359"/>
        <v>97.538352816465959</v>
      </c>
      <c r="DE85" s="15">
        <f t="shared" si="360"/>
        <v>-1.8403462795559662</v>
      </c>
      <c r="DF85" s="15">
        <f t="shared" si="361"/>
        <v>0.96296296296296291</v>
      </c>
      <c r="DG85" s="15" t="str">
        <f t="shared" si="362"/>
        <v xml:space="preserve"> </v>
      </c>
      <c r="DH85" s="15" t="str">
        <f t="shared" si="363"/>
        <v xml:space="preserve"> </v>
      </c>
      <c r="DI85" s="15" t="str">
        <f t="shared" si="364"/>
        <v xml:space="preserve"> </v>
      </c>
      <c r="DJ85" s="15" t="str">
        <f t="shared" si="365"/>
        <v xml:space="preserve"> </v>
      </c>
      <c r="DK85" s="15" t="str">
        <f t="shared" si="366"/>
        <v xml:space="preserve"> </v>
      </c>
      <c r="DL85" s="15">
        <f t="shared" si="367"/>
        <v>22.084155354671537</v>
      </c>
      <c r="DM85" s="15">
        <f t="shared" si="368"/>
        <v>36.806925591119224</v>
      </c>
      <c r="DN85" s="15">
        <f t="shared" si="369"/>
        <v>58.891080945790762</v>
      </c>
      <c r="DO85" s="15">
        <f t="shared" si="370"/>
        <v>-14.722770236447687</v>
      </c>
      <c r="DP85" s="15">
        <f t="shared" si="371"/>
        <v>0.60000000000000009</v>
      </c>
      <c r="DQ85" s="15" t="str">
        <f t="shared" si="372"/>
        <v xml:space="preserve"> </v>
      </c>
      <c r="DR85" s="15" t="str">
        <f t="shared" si="373"/>
        <v xml:space="preserve"> </v>
      </c>
      <c r="DS85" s="15" t="str">
        <f t="shared" si="374"/>
        <v xml:space="preserve"> </v>
      </c>
      <c r="DT85" s="15" t="str">
        <f t="shared" si="375"/>
        <v xml:space="preserve"> </v>
      </c>
      <c r="DU85" s="15" t="str">
        <f t="shared" si="376"/>
        <v xml:space="preserve"> </v>
      </c>
      <c r="DV85" s="15" t="str">
        <f t="shared" si="377"/>
        <v xml:space="preserve"> </v>
      </c>
      <c r="DW85" s="15" t="str">
        <f t="shared" si="378"/>
        <v xml:space="preserve"> </v>
      </c>
      <c r="DX85" s="15" t="str">
        <f t="shared" si="379"/>
        <v xml:space="preserve"> </v>
      </c>
      <c r="DY85" s="15" t="str">
        <f t="shared" si="380"/>
        <v xml:space="preserve"> </v>
      </c>
      <c r="DZ85" s="15" t="str">
        <f t="shared" si="381"/>
        <v xml:space="preserve"> </v>
      </c>
      <c r="EA85" s="27">
        <f>BW85-CE85-CJ85-CT85-DD85-DN85</f>
        <v>139.86631724625306</v>
      </c>
      <c r="EB85" s="5">
        <f t="shared" si="386"/>
        <v>7.4067291476465345</v>
      </c>
      <c r="EC85" s="5">
        <f t="shared" si="387"/>
        <v>14.431062139702602</v>
      </c>
      <c r="ED85" s="5">
        <f t="shared" si="388"/>
        <v>27.520339479217757</v>
      </c>
      <c r="EE85" s="5">
        <f t="shared" si="389"/>
        <v>10.260958153613872</v>
      </c>
      <c r="EF85" s="5">
        <f t="shared" si="390"/>
        <v>9.8134109040424029</v>
      </c>
      <c r="EG85" s="5">
        <f t="shared" si="391"/>
        <v>25.122328611477478</v>
      </c>
      <c r="EH85" s="5">
        <f t="shared" si="392"/>
        <v>37.533846145761942</v>
      </c>
      <c r="EI85" s="5">
        <f t="shared" si="393"/>
        <v>46.757890394003994</v>
      </c>
      <c r="EJ85" s="5">
        <f t="shared" si="394"/>
        <v>37.535203915860151</v>
      </c>
      <c r="EK85" s="5" t="str">
        <f t="shared" si="395"/>
        <v xml:space="preserve"> </v>
      </c>
      <c r="EL85" s="5">
        <f t="shared" si="396"/>
        <v>20.281247531558687</v>
      </c>
      <c r="EM85" s="5" t="str">
        <f t="shared" si="397"/>
        <v xml:space="preserve"> </v>
      </c>
      <c r="EN85" s="5" t="str">
        <f t="shared" si="398"/>
        <v xml:space="preserve"> </v>
      </c>
      <c r="EO85" s="5" t="str">
        <f t="shared" si="399"/>
        <v xml:space="preserve"> </v>
      </c>
      <c r="EP85" s="5" t="str">
        <f t="shared" si="400"/>
        <v xml:space="preserve"> </v>
      </c>
      <c r="EQ85" s="5" t="str">
        <f t="shared" si="401"/>
        <v xml:space="preserve"> </v>
      </c>
      <c r="ER85" s="5" t="str">
        <f t="shared" si="402"/>
        <v xml:space="preserve"> </v>
      </c>
      <c r="ES85" s="5" t="str">
        <f t="shared" si="403"/>
        <v xml:space="preserve"> </v>
      </c>
    </row>
    <row r="86" spans="1:149">
      <c r="A86" t="s">
        <v>205</v>
      </c>
      <c r="B86" s="17">
        <f t="shared" si="324"/>
        <v>13396584.440227704</v>
      </c>
      <c r="C86" s="17">
        <v>14120</v>
      </c>
      <c r="D86" s="19">
        <v>1054</v>
      </c>
      <c r="E86" s="19">
        <v>25</v>
      </c>
      <c r="F86" s="19">
        <f t="shared" si="325"/>
        <v>5083.2</v>
      </c>
      <c r="G86" s="19">
        <v>36</v>
      </c>
      <c r="H86" s="19">
        <f t="shared" si="297"/>
        <v>56480</v>
      </c>
      <c r="I86" s="19">
        <v>5319</v>
      </c>
      <c r="J86" s="39">
        <f t="shared" si="383"/>
        <v>9.4174929178470261</v>
      </c>
      <c r="K86" s="17">
        <v>421</v>
      </c>
      <c r="L86" s="17">
        <v>908</v>
      </c>
      <c r="M86" s="17">
        <f t="shared" si="384"/>
        <v>1329</v>
      </c>
      <c r="N86" s="17">
        <f t="shared" si="385"/>
        <v>-487</v>
      </c>
      <c r="O86" s="17">
        <v>213</v>
      </c>
      <c r="P86" s="17">
        <v>795</v>
      </c>
      <c r="Q86" s="17">
        <f t="shared" si="298"/>
        <v>1008</v>
      </c>
      <c r="R86" s="17">
        <f t="shared" si="299"/>
        <v>-582</v>
      </c>
      <c r="S86" s="17">
        <v>275</v>
      </c>
      <c r="T86" s="17">
        <v>525</v>
      </c>
      <c r="U86" s="17">
        <f t="shared" si="300"/>
        <v>800</v>
      </c>
      <c r="V86" s="17">
        <f t="shared" si="301"/>
        <v>-250</v>
      </c>
      <c r="W86" s="17"/>
      <c r="X86" s="17"/>
      <c r="Y86" s="17" t="str">
        <f t="shared" si="302"/>
        <v xml:space="preserve"> </v>
      </c>
      <c r="Z86" s="17" t="str">
        <f t="shared" si="303"/>
        <v xml:space="preserve"> </v>
      </c>
      <c r="AA86" s="17">
        <v>33</v>
      </c>
      <c r="AB86" s="17">
        <v>395</v>
      </c>
      <c r="AC86" s="17">
        <f t="shared" si="304"/>
        <v>428</v>
      </c>
      <c r="AD86" s="17">
        <f t="shared" si="305"/>
        <v>-362</v>
      </c>
      <c r="AE86" s="17">
        <v>549</v>
      </c>
      <c r="AF86" s="17">
        <v>116</v>
      </c>
      <c r="AG86" s="17">
        <f t="shared" si="306"/>
        <v>665</v>
      </c>
      <c r="AH86" s="17">
        <f t="shared" si="307"/>
        <v>433</v>
      </c>
      <c r="AI86" s="17"/>
      <c r="AJ86" s="17"/>
      <c r="AK86" s="17" t="str">
        <f t="shared" si="308"/>
        <v xml:space="preserve"> </v>
      </c>
      <c r="AL86" s="17" t="str">
        <f t="shared" si="309"/>
        <v xml:space="preserve"> </v>
      </c>
      <c r="AM86" s="17"/>
      <c r="AN86" s="17"/>
      <c r="AO86" s="17" t="str">
        <f t="shared" si="310"/>
        <v xml:space="preserve"> </v>
      </c>
      <c r="AP86" s="17" t="str">
        <f t="shared" si="311"/>
        <v xml:space="preserve"> </v>
      </c>
      <c r="AQ86" s="17"/>
      <c r="AR86" s="17"/>
      <c r="AS86" s="17" t="str">
        <f t="shared" si="312"/>
        <v xml:space="preserve"> </v>
      </c>
      <c r="AT86" s="17" t="str">
        <f t="shared" si="313"/>
        <v xml:space="preserve"> </v>
      </c>
      <c r="AU86" s="17"/>
      <c r="AV86" s="17"/>
      <c r="AW86" s="17" t="str">
        <f t="shared" si="314"/>
        <v xml:space="preserve"> </v>
      </c>
      <c r="AX86" s="17" t="str">
        <f t="shared" si="315"/>
        <v xml:space="preserve"> </v>
      </c>
      <c r="AY86" s="17"/>
      <c r="AZ86" s="17"/>
      <c r="BA86" s="17" t="str">
        <f t="shared" si="316"/>
        <v xml:space="preserve"> </v>
      </c>
      <c r="BB86" s="22" t="str">
        <f t="shared" si="317"/>
        <v xml:space="preserve"> </v>
      </c>
      <c r="BC86" s="17">
        <v>785</v>
      </c>
      <c r="BD86" s="17">
        <v>269</v>
      </c>
      <c r="BE86" s="17">
        <v>526</v>
      </c>
      <c r="BF86" s="17">
        <v>157</v>
      </c>
      <c r="BG86" s="17">
        <v>116</v>
      </c>
      <c r="BH86" s="17">
        <v>168</v>
      </c>
      <c r="BI86" s="17">
        <v>196</v>
      </c>
      <c r="BJ86" s="17">
        <v>149</v>
      </c>
      <c r="BK86" s="17">
        <v>111</v>
      </c>
      <c r="BL86" s="17">
        <v>103</v>
      </c>
      <c r="BM86" s="17"/>
      <c r="BN86" s="17"/>
      <c r="BO86" s="17"/>
      <c r="BP86" s="17"/>
      <c r="BQ86" s="17"/>
      <c r="BR86" s="17"/>
      <c r="BS86" s="17"/>
      <c r="BT86" s="17"/>
      <c r="BU86" s="22">
        <f t="shared" si="326"/>
        <v>2739</v>
      </c>
      <c r="BV86" s="25">
        <v>5.9653429999999998</v>
      </c>
      <c r="BW86" s="15">
        <f t="shared" si="382"/>
        <v>891.65032086168389</v>
      </c>
      <c r="BX86" s="15">
        <f t="shared" si="327"/>
        <v>70.574315676399493</v>
      </c>
      <c r="BY86" s="15">
        <f t="shared" si="328"/>
        <v>152.21253832344595</v>
      </c>
      <c r="BZ86" s="15">
        <f t="shared" si="329"/>
        <v>222.78685399984545</v>
      </c>
      <c r="CA86" s="15">
        <f t="shared" si="330"/>
        <v>-81.638222647046462</v>
      </c>
      <c r="CB86" s="15">
        <f t="shared" si="331"/>
        <v>0.46365638766519818</v>
      </c>
      <c r="CC86" s="15">
        <f t="shared" si="332"/>
        <v>35.706245223451525</v>
      </c>
      <c r="CD86" s="15">
        <f t="shared" si="333"/>
        <v>133.26978851006555</v>
      </c>
      <c r="CE86" s="15">
        <f t="shared" si="334"/>
        <v>168.97603373351708</v>
      </c>
      <c r="CF86" s="15">
        <f t="shared" si="335"/>
        <v>-97.563543286614021</v>
      </c>
      <c r="CG86" s="15">
        <f t="shared" si="336"/>
        <v>0.26792452830188679</v>
      </c>
      <c r="CH86" s="15">
        <f t="shared" si="337"/>
        <v>46.099612377695635</v>
      </c>
      <c r="CI86" s="15">
        <f t="shared" si="338"/>
        <v>88.008350902873488</v>
      </c>
      <c r="CJ86" s="15">
        <f t="shared" si="339"/>
        <v>134.10796328056912</v>
      </c>
      <c r="CK86" s="15">
        <f t="shared" si="340"/>
        <v>-41.908738525177853</v>
      </c>
      <c r="CL86" s="15">
        <f t="shared" si="341"/>
        <v>0.52380952380952384</v>
      </c>
      <c r="CM86" s="15" t="str">
        <f t="shared" si="342"/>
        <v xml:space="preserve"> </v>
      </c>
      <c r="CN86" s="15" t="str">
        <f t="shared" si="343"/>
        <v xml:space="preserve"> </v>
      </c>
      <c r="CO86" s="15" t="str">
        <f t="shared" si="344"/>
        <v xml:space="preserve"> </v>
      </c>
      <c r="CP86" s="15" t="str">
        <f t="shared" si="345"/>
        <v xml:space="preserve"> </v>
      </c>
      <c r="CQ86" s="15" t="str">
        <f t="shared" si="346"/>
        <v xml:space="preserve"> </v>
      </c>
      <c r="CR86" s="15">
        <f t="shared" si="347"/>
        <v>5.5319534853234762</v>
      </c>
      <c r="CS86" s="15">
        <f t="shared" si="348"/>
        <v>66.215806869781005</v>
      </c>
      <c r="CT86" s="15">
        <f t="shared" si="349"/>
        <v>71.747760355104475</v>
      </c>
      <c r="CU86" s="15">
        <f t="shared" si="350"/>
        <v>-60.683853384457528</v>
      </c>
      <c r="CV86" s="15">
        <f t="shared" si="351"/>
        <v>8.3544303797468356E-2</v>
      </c>
      <c r="CW86" s="15">
        <f t="shared" si="352"/>
        <v>92.031589801290551</v>
      </c>
      <c r="CX86" s="15">
        <f t="shared" si="353"/>
        <v>19.445654675682523</v>
      </c>
      <c r="CY86" s="15">
        <f t="shared" si="354"/>
        <v>111.47724447697307</v>
      </c>
      <c r="CZ86" s="15">
        <f t="shared" si="355"/>
        <v>72.585935125608032</v>
      </c>
      <c r="DA86" s="15">
        <f t="shared" si="356"/>
        <v>4.7327586206896548</v>
      </c>
      <c r="DB86" s="15" t="str">
        <f t="shared" si="357"/>
        <v xml:space="preserve"> </v>
      </c>
      <c r="DC86" s="15" t="str">
        <f t="shared" si="358"/>
        <v xml:space="preserve"> </v>
      </c>
      <c r="DD86" s="15" t="str">
        <f t="shared" si="359"/>
        <v xml:space="preserve"> </v>
      </c>
      <c r="DE86" s="15" t="str">
        <f t="shared" si="360"/>
        <v xml:space="preserve"> </v>
      </c>
      <c r="DF86" s="15" t="str">
        <f t="shared" si="361"/>
        <v xml:space="preserve"> </v>
      </c>
      <c r="DG86" s="15" t="str">
        <f t="shared" si="362"/>
        <v xml:space="preserve"> </v>
      </c>
      <c r="DH86" s="15" t="str">
        <f t="shared" si="363"/>
        <v xml:space="preserve"> </v>
      </c>
      <c r="DI86" s="15" t="str">
        <f t="shared" si="364"/>
        <v xml:space="preserve"> </v>
      </c>
      <c r="DJ86" s="15" t="str">
        <f t="shared" si="365"/>
        <v xml:space="preserve"> </v>
      </c>
      <c r="DK86" s="15" t="str">
        <f t="shared" si="366"/>
        <v xml:space="preserve"> </v>
      </c>
      <c r="DL86" s="15" t="str">
        <f t="shared" si="367"/>
        <v xml:space="preserve"> </v>
      </c>
      <c r="DM86" s="15" t="str">
        <f t="shared" si="368"/>
        <v xml:space="preserve"> </v>
      </c>
      <c r="DN86" s="15" t="str">
        <f t="shared" si="369"/>
        <v xml:space="preserve"> </v>
      </c>
      <c r="DO86" s="15" t="str">
        <f t="shared" si="370"/>
        <v xml:space="preserve"> </v>
      </c>
      <c r="DP86" s="15" t="str">
        <f t="shared" si="371"/>
        <v xml:space="preserve"> </v>
      </c>
      <c r="DQ86" s="15" t="str">
        <f t="shared" si="372"/>
        <v xml:space="preserve"> </v>
      </c>
      <c r="DR86" s="15" t="str">
        <f t="shared" si="373"/>
        <v xml:space="preserve"> </v>
      </c>
      <c r="DS86" s="15" t="str">
        <f t="shared" si="374"/>
        <v xml:space="preserve"> </v>
      </c>
      <c r="DT86" s="15" t="str">
        <f t="shared" si="375"/>
        <v xml:space="preserve"> </v>
      </c>
      <c r="DU86" s="15" t="str">
        <f t="shared" si="376"/>
        <v xml:space="preserve"> </v>
      </c>
      <c r="DV86" s="15" t="str">
        <f t="shared" si="377"/>
        <v xml:space="preserve"> </v>
      </c>
      <c r="DW86" s="15" t="str">
        <f t="shared" si="378"/>
        <v xml:space="preserve"> </v>
      </c>
      <c r="DX86" s="15" t="str">
        <f t="shared" si="379"/>
        <v xml:space="preserve"> </v>
      </c>
      <c r="DY86" s="15" t="str">
        <f t="shared" si="380"/>
        <v xml:space="preserve"> </v>
      </c>
      <c r="DZ86" s="15" t="str">
        <f t="shared" si="381"/>
        <v xml:space="preserve"> </v>
      </c>
      <c r="EA86" s="27">
        <f>BW86-BZ86-CE86-CJ86-CT86-CY86</f>
        <v>182.55446501567474</v>
      </c>
      <c r="EB86" s="5">
        <f t="shared" si="386"/>
        <v>39.022029402030398</v>
      </c>
      <c r="EC86" s="5">
        <f t="shared" si="387"/>
        <v>60.655558055937497</v>
      </c>
      <c r="ED86" s="5">
        <f t="shared" si="388"/>
        <v>128.10352713334993</v>
      </c>
      <c r="EE86" s="5">
        <f t="shared" si="389"/>
        <v>57.534658218477787</v>
      </c>
      <c r="EF86" s="5">
        <f t="shared" si="390"/>
        <v>59.913456045732559</v>
      </c>
      <c r="EG86" s="5">
        <f t="shared" si="391"/>
        <v>95.921618334732187</v>
      </c>
      <c r="EH86" s="5">
        <f t="shared" si="392"/>
        <v>147.13267689138681</v>
      </c>
      <c r="EI86" s="5">
        <f t="shared" si="393"/>
        <v>204.90957849137044</v>
      </c>
      <c r="EJ86" s="5">
        <f t="shared" si="394"/>
        <v>130.20023858313988</v>
      </c>
      <c r="EK86" s="5">
        <f t="shared" si="395"/>
        <v>125.13242168897183</v>
      </c>
      <c r="EL86" s="5" t="str">
        <f t="shared" si="396"/>
        <v xml:space="preserve"> </v>
      </c>
      <c r="EM86" s="5" t="str">
        <f t="shared" si="397"/>
        <v xml:space="preserve"> </v>
      </c>
      <c r="EN86" s="5" t="str">
        <f t="shared" si="398"/>
        <v xml:space="preserve"> </v>
      </c>
      <c r="EO86" s="5" t="str">
        <f t="shared" si="399"/>
        <v xml:space="preserve"> </v>
      </c>
      <c r="EP86" s="5" t="str">
        <f t="shared" si="400"/>
        <v xml:space="preserve"> </v>
      </c>
      <c r="EQ86" s="5" t="str">
        <f t="shared" si="401"/>
        <v xml:space="preserve"> </v>
      </c>
      <c r="ER86" s="5" t="str">
        <f t="shared" si="402"/>
        <v xml:space="preserve"> </v>
      </c>
      <c r="ES86" s="5" t="str">
        <f t="shared" si="403"/>
        <v xml:space="preserve"> </v>
      </c>
    </row>
    <row r="87" spans="1:149">
      <c r="A87" t="s">
        <v>158</v>
      </c>
      <c r="B87" s="17">
        <f t="shared" si="324"/>
        <v>4968949.044585987</v>
      </c>
      <c r="C87" s="17">
        <v>6241</v>
      </c>
      <c r="D87" s="19">
        <v>1256</v>
      </c>
      <c r="E87" s="19">
        <v>30</v>
      </c>
      <c r="F87" s="19">
        <f t="shared" si="325"/>
        <v>2184.35</v>
      </c>
      <c r="G87" s="19">
        <v>35</v>
      </c>
      <c r="H87" s="19">
        <f t="shared" si="297"/>
        <v>20803.333333333336</v>
      </c>
      <c r="I87" s="19">
        <v>2414</v>
      </c>
      <c r="J87" s="39">
        <f t="shared" si="383"/>
        <v>11.603909629867006</v>
      </c>
      <c r="K87" s="17">
        <v>35</v>
      </c>
      <c r="L87" s="17">
        <v>159</v>
      </c>
      <c r="M87" s="17">
        <f t="shared" si="384"/>
        <v>194</v>
      </c>
      <c r="N87" s="17">
        <f t="shared" si="385"/>
        <v>-124</v>
      </c>
      <c r="O87" s="17">
        <v>174</v>
      </c>
      <c r="P87" s="17">
        <v>416</v>
      </c>
      <c r="Q87" s="17">
        <f t="shared" si="298"/>
        <v>590</v>
      </c>
      <c r="R87" s="17">
        <f t="shared" si="299"/>
        <v>-242</v>
      </c>
      <c r="S87" s="17">
        <v>165</v>
      </c>
      <c r="T87" s="17">
        <v>228</v>
      </c>
      <c r="U87" s="17">
        <f t="shared" si="300"/>
        <v>393</v>
      </c>
      <c r="V87" s="17">
        <f t="shared" si="301"/>
        <v>-63</v>
      </c>
      <c r="W87" s="17"/>
      <c r="X87" s="17"/>
      <c r="Y87" s="17" t="str">
        <f t="shared" si="302"/>
        <v xml:space="preserve"> </v>
      </c>
      <c r="Z87" s="17" t="str">
        <f t="shared" si="303"/>
        <v xml:space="preserve"> </v>
      </c>
      <c r="AA87" s="17"/>
      <c r="AB87" s="17"/>
      <c r="AC87" s="17" t="str">
        <f t="shared" si="304"/>
        <v xml:space="preserve"> </v>
      </c>
      <c r="AD87" s="17" t="str">
        <f t="shared" si="305"/>
        <v xml:space="preserve"> </v>
      </c>
      <c r="AE87" s="17">
        <v>232</v>
      </c>
      <c r="AF87" s="17">
        <v>43</v>
      </c>
      <c r="AG87" s="17">
        <f t="shared" si="306"/>
        <v>275</v>
      </c>
      <c r="AH87" s="17">
        <f t="shared" si="307"/>
        <v>189</v>
      </c>
      <c r="AI87" s="17"/>
      <c r="AJ87" s="17"/>
      <c r="AK87" s="17" t="str">
        <f t="shared" si="308"/>
        <v xml:space="preserve"> </v>
      </c>
      <c r="AL87" s="17" t="str">
        <f t="shared" si="309"/>
        <v xml:space="preserve"> </v>
      </c>
      <c r="AM87" s="17"/>
      <c r="AN87" s="17"/>
      <c r="AO87" s="17" t="str">
        <f t="shared" si="310"/>
        <v xml:space="preserve"> </v>
      </c>
      <c r="AP87" s="17" t="str">
        <f t="shared" si="311"/>
        <v xml:space="preserve"> </v>
      </c>
      <c r="AQ87" s="17">
        <v>373</v>
      </c>
      <c r="AR87" s="17">
        <v>54</v>
      </c>
      <c r="AS87" s="17">
        <f t="shared" si="312"/>
        <v>427</v>
      </c>
      <c r="AT87" s="17">
        <f t="shared" si="313"/>
        <v>319</v>
      </c>
      <c r="AU87" s="17"/>
      <c r="AV87" s="17"/>
      <c r="AW87" s="17" t="str">
        <f t="shared" si="314"/>
        <v xml:space="preserve"> </v>
      </c>
      <c r="AX87" s="17" t="str">
        <f t="shared" si="315"/>
        <v xml:space="preserve"> </v>
      </c>
      <c r="AY87" s="17"/>
      <c r="AZ87" s="17"/>
      <c r="BA87" s="17" t="str">
        <f t="shared" si="316"/>
        <v xml:space="preserve"> </v>
      </c>
      <c r="BB87" s="22" t="str">
        <f t="shared" si="317"/>
        <v xml:space="preserve"> </v>
      </c>
      <c r="BC87" s="17">
        <v>383</v>
      </c>
      <c r="BD87" s="17">
        <v>139</v>
      </c>
      <c r="BE87" s="17">
        <v>278</v>
      </c>
      <c r="BF87" s="17">
        <v>76</v>
      </c>
      <c r="BG87" s="17">
        <v>52</v>
      </c>
      <c r="BH87" s="17">
        <v>86</v>
      </c>
      <c r="BI87" s="17">
        <v>100</v>
      </c>
      <c r="BJ87" s="17">
        <v>66</v>
      </c>
      <c r="BK87" s="17">
        <v>57</v>
      </c>
      <c r="BL87" s="17">
        <v>49</v>
      </c>
      <c r="BM87" s="17"/>
      <c r="BN87" s="17"/>
      <c r="BO87" s="17"/>
      <c r="BP87" s="17"/>
      <c r="BQ87" s="17"/>
      <c r="BR87" s="17"/>
      <c r="BS87" s="17"/>
      <c r="BT87" s="17"/>
      <c r="BU87" s="22">
        <f t="shared" si="326"/>
        <v>1128</v>
      </c>
      <c r="BV87" s="25">
        <v>2.3562850000000002</v>
      </c>
      <c r="BW87" s="15">
        <f t="shared" si="382"/>
        <v>1024.4940658706396</v>
      </c>
      <c r="BX87" s="15">
        <f t="shared" si="327"/>
        <v>14.853890764487316</v>
      </c>
      <c r="BY87" s="15">
        <f t="shared" si="328"/>
        <v>67.479103758670959</v>
      </c>
      <c r="BZ87" s="15">
        <f t="shared" si="329"/>
        <v>82.332994523158277</v>
      </c>
      <c r="CA87" s="15">
        <f t="shared" si="330"/>
        <v>-52.625212994183642</v>
      </c>
      <c r="CB87" s="15">
        <f t="shared" si="331"/>
        <v>0.22012578616352199</v>
      </c>
      <c r="CC87" s="15">
        <f t="shared" si="332"/>
        <v>73.845056943451226</v>
      </c>
      <c r="CD87" s="15">
        <f t="shared" si="333"/>
        <v>176.54910165790639</v>
      </c>
      <c r="CE87" s="15">
        <f t="shared" si="334"/>
        <v>250.39415860135762</v>
      </c>
      <c r="CF87" s="15">
        <f t="shared" si="335"/>
        <v>-102.70404471445516</v>
      </c>
      <c r="CG87" s="15">
        <f t="shared" si="336"/>
        <v>0.41826923076923073</v>
      </c>
      <c r="CH87" s="15">
        <f t="shared" si="337"/>
        <v>70.025485032583063</v>
      </c>
      <c r="CI87" s="15">
        <f t="shared" si="338"/>
        <v>96.762488408660232</v>
      </c>
      <c r="CJ87" s="15">
        <f t="shared" si="339"/>
        <v>166.78797344124331</v>
      </c>
      <c r="CK87" s="15">
        <f t="shared" si="340"/>
        <v>-26.737003376077169</v>
      </c>
      <c r="CL87" s="15">
        <f t="shared" si="341"/>
        <v>0.72368421052631582</v>
      </c>
      <c r="CM87" s="15" t="str">
        <f t="shared" si="342"/>
        <v xml:space="preserve"> </v>
      </c>
      <c r="CN87" s="15" t="str">
        <f t="shared" si="343"/>
        <v xml:space="preserve"> </v>
      </c>
      <c r="CO87" s="15" t="str">
        <f t="shared" si="344"/>
        <v xml:space="preserve"> </v>
      </c>
      <c r="CP87" s="15" t="str">
        <f t="shared" si="345"/>
        <v xml:space="preserve"> </v>
      </c>
      <c r="CQ87" s="15" t="str">
        <f t="shared" si="346"/>
        <v xml:space="preserve"> </v>
      </c>
      <c r="CR87" s="15" t="str">
        <f t="shared" si="347"/>
        <v xml:space="preserve"> </v>
      </c>
      <c r="CS87" s="15" t="str">
        <f t="shared" si="348"/>
        <v xml:space="preserve"> </v>
      </c>
      <c r="CT87" s="15" t="str">
        <f t="shared" si="349"/>
        <v xml:space="preserve"> </v>
      </c>
      <c r="CU87" s="15" t="str">
        <f t="shared" si="350"/>
        <v xml:space="preserve"> </v>
      </c>
      <c r="CV87" s="15" t="str">
        <f t="shared" si="351"/>
        <v xml:space="preserve"> </v>
      </c>
      <c r="CW87" s="15">
        <f t="shared" si="352"/>
        <v>98.460075924601639</v>
      </c>
      <c r="CX87" s="15">
        <f t="shared" si="353"/>
        <v>18.249065796370132</v>
      </c>
      <c r="CY87" s="15">
        <f t="shared" si="354"/>
        <v>116.70914172097177</v>
      </c>
      <c r="CZ87" s="15">
        <f t="shared" si="355"/>
        <v>80.211010128231507</v>
      </c>
      <c r="DA87" s="15">
        <f t="shared" si="356"/>
        <v>5.3953488372093021</v>
      </c>
      <c r="DB87" s="15" t="str">
        <f t="shared" si="357"/>
        <v xml:space="preserve"> </v>
      </c>
      <c r="DC87" s="15" t="str">
        <f t="shared" si="358"/>
        <v xml:space="preserve"> </v>
      </c>
      <c r="DD87" s="15" t="str">
        <f t="shared" si="359"/>
        <v xml:space="preserve"> </v>
      </c>
      <c r="DE87" s="15" t="str">
        <f t="shared" si="360"/>
        <v xml:space="preserve"> </v>
      </c>
      <c r="DF87" s="15" t="str">
        <f t="shared" si="361"/>
        <v xml:space="preserve"> </v>
      </c>
      <c r="DG87" s="15" t="str">
        <f t="shared" si="362"/>
        <v xml:space="preserve"> </v>
      </c>
      <c r="DH87" s="15" t="str">
        <f t="shared" si="363"/>
        <v xml:space="preserve"> </v>
      </c>
      <c r="DI87" s="15" t="str">
        <f t="shared" si="364"/>
        <v xml:space="preserve"> </v>
      </c>
      <c r="DJ87" s="15" t="str">
        <f t="shared" si="365"/>
        <v xml:space="preserve"> </v>
      </c>
      <c r="DK87" s="15" t="str">
        <f t="shared" si="366"/>
        <v xml:space="preserve"> </v>
      </c>
      <c r="DL87" s="15">
        <f t="shared" si="367"/>
        <v>158.30003586153626</v>
      </c>
      <c r="DM87" s="15">
        <f t="shared" si="368"/>
        <v>22.917431465209003</v>
      </c>
      <c r="DN87" s="15">
        <f t="shared" si="369"/>
        <v>181.21746732674526</v>
      </c>
      <c r="DO87" s="15">
        <f t="shared" si="370"/>
        <v>135.38260439632725</v>
      </c>
      <c r="DP87" s="15">
        <f t="shared" si="371"/>
        <v>6.9074074074074074</v>
      </c>
      <c r="DQ87" s="15" t="str">
        <f t="shared" si="372"/>
        <v xml:space="preserve"> </v>
      </c>
      <c r="DR87" s="15" t="str">
        <f t="shared" si="373"/>
        <v xml:space="preserve"> </v>
      </c>
      <c r="DS87" s="15" t="str">
        <f t="shared" si="374"/>
        <v xml:space="preserve"> </v>
      </c>
      <c r="DT87" s="15" t="str">
        <f t="shared" si="375"/>
        <v xml:space="preserve"> </v>
      </c>
      <c r="DU87" s="15" t="str">
        <f t="shared" si="376"/>
        <v xml:space="preserve"> </v>
      </c>
      <c r="DV87" s="15" t="str">
        <f t="shared" si="377"/>
        <v xml:space="preserve"> </v>
      </c>
      <c r="DW87" s="15" t="str">
        <f t="shared" si="378"/>
        <v xml:space="preserve"> </v>
      </c>
      <c r="DX87" s="15" t="str">
        <f t="shared" si="379"/>
        <v xml:space="preserve"> </v>
      </c>
      <c r="DY87" s="15" t="str">
        <f t="shared" si="380"/>
        <v xml:space="preserve"> </v>
      </c>
      <c r="DZ87" s="15" t="str">
        <f t="shared" si="381"/>
        <v xml:space="preserve"> </v>
      </c>
      <c r="EA87" s="27">
        <f>BW87-BZ87-CE87-CJ87-CY87-DN87</f>
        <v>227.05233025716339</v>
      </c>
      <c r="EB87" s="5">
        <f t="shared" si="386"/>
        <v>19.038773580863239</v>
      </c>
      <c r="EC87" s="5">
        <f t="shared" si="387"/>
        <v>31.342463084666587</v>
      </c>
      <c r="ED87" s="5">
        <f t="shared" si="388"/>
        <v>67.704905975420672</v>
      </c>
      <c r="EE87" s="5">
        <f t="shared" si="389"/>
        <v>27.851172131237654</v>
      </c>
      <c r="EF87" s="5">
        <f t="shared" si="390"/>
        <v>26.857756158431837</v>
      </c>
      <c r="EG87" s="5">
        <f t="shared" si="391"/>
        <v>49.102733195160525</v>
      </c>
      <c r="EH87" s="5">
        <f t="shared" si="392"/>
        <v>75.067692291523883</v>
      </c>
      <c r="EI87" s="5">
        <f t="shared" si="393"/>
        <v>90.765316647184221</v>
      </c>
      <c r="EJ87" s="5">
        <f t="shared" si="394"/>
        <v>66.859581975125892</v>
      </c>
      <c r="EK87" s="5">
        <f t="shared" si="395"/>
        <v>59.529016143297277</v>
      </c>
      <c r="EL87" s="5" t="str">
        <f t="shared" si="396"/>
        <v xml:space="preserve"> </v>
      </c>
      <c r="EM87" s="5" t="str">
        <f t="shared" si="397"/>
        <v xml:space="preserve"> </v>
      </c>
      <c r="EN87" s="5" t="str">
        <f t="shared" si="398"/>
        <v xml:space="preserve"> </v>
      </c>
      <c r="EO87" s="5" t="str">
        <f t="shared" si="399"/>
        <v xml:space="preserve"> </v>
      </c>
      <c r="EP87" s="5" t="str">
        <f t="shared" si="400"/>
        <v xml:space="preserve"> </v>
      </c>
      <c r="EQ87" s="5" t="str">
        <f t="shared" si="401"/>
        <v xml:space="preserve"> </v>
      </c>
      <c r="ER87" s="5" t="str">
        <f t="shared" si="402"/>
        <v xml:space="preserve"> </v>
      </c>
      <c r="ES87" s="5" t="str">
        <f t="shared" si="403"/>
        <v xml:space="preserve"> </v>
      </c>
    </row>
    <row r="88" spans="1:149">
      <c r="A88" t="s">
        <v>270</v>
      </c>
      <c r="B88" s="17">
        <f t="shared" si="324"/>
        <v>2969403.3656297806</v>
      </c>
      <c r="C88" s="17">
        <v>5823</v>
      </c>
      <c r="D88" s="19">
        <v>1961</v>
      </c>
      <c r="E88" s="19">
        <v>31</v>
      </c>
      <c r="F88" s="19">
        <f t="shared" si="325"/>
        <v>3784.9500000000003</v>
      </c>
      <c r="G88" s="19">
        <v>65</v>
      </c>
      <c r="H88" s="19">
        <f t="shared" si="297"/>
        <v>18783.870967741936</v>
      </c>
      <c r="I88" s="19">
        <v>3035</v>
      </c>
      <c r="J88" s="39">
        <f t="shared" si="383"/>
        <v>16.157478962733986</v>
      </c>
      <c r="K88" s="17"/>
      <c r="L88" s="17"/>
      <c r="M88" s="17" t="str">
        <f t="shared" si="384"/>
        <v xml:space="preserve"> </v>
      </c>
      <c r="N88" s="17" t="str">
        <f t="shared" si="385"/>
        <v xml:space="preserve"> </v>
      </c>
      <c r="O88" s="17">
        <v>1353</v>
      </c>
      <c r="P88" s="17">
        <v>484</v>
      </c>
      <c r="Q88" s="17">
        <f t="shared" si="298"/>
        <v>1837</v>
      </c>
      <c r="R88" s="17">
        <f t="shared" si="299"/>
        <v>869</v>
      </c>
      <c r="S88" s="17">
        <v>139</v>
      </c>
      <c r="T88" s="17">
        <v>165</v>
      </c>
      <c r="U88" s="17">
        <f t="shared" si="300"/>
        <v>304</v>
      </c>
      <c r="V88" s="17">
        <f t="shared" si="301"/>
        <v>-26</v>
      </c>
      <c r="W88" s="17">
        <v>48</v>
      </c>
      <c r="X88" s="17">
        <v>104</v>
      </c>
      <c r="Y88" s="17">
        <f t="shared" si="302"/>
        <v>152</v>
      </c>
      <c r="Z88" s="17">
        <f t="shared" si="303"/>
        <v>-56</v>
      </c>
      <c r="AA88" s="17">
        <v>43</v>
      </c>
      <c r="AB88" s="17">
        <v>140</v>
      </c>
      <c r="AC88" s="17">
        <f t="shared" si="304"/>
        <v>183</v>
      </c>
      <c r="AD88" s="17">
        <f t="shared" si="305"/>
        <v>-97</v>
      </c>
      <c r="AE88" s="17"/>
      <c r="AF88" s="17"/>
      <c r="AG88" s="17" t="str">
        <f t="shared" si="306"/>
        <v xml:space="preserve"> </v>
      </c>
      <c r="AH88" s="17" t="str">
        <f t="shared" si="307"/>
        <v xml:space="preserve"> </v>
      </c>
      <c r="AI88" s="17">
        <v>52</v>
      </c>
      <c r="AJ88" s="17">
        <v>78</v>
      </c>
      <c r="AK88" s="17">
        <f t="shared" si="308"/>
        <v>130</v>
      </c>
      <c r="AL88" s="17">
        <f t="shared" si="309"/>
        <v>-26</v>
      </c>
      <c r="AM88" s="17"/>
      <c r="AN88" s="17"/>
      <c r="AO88" s="17" t="str">
        <f t="shared" si="310"/>
        <v xml:space="preserve"> </v>
      </c>
      <c r="AP88" s="17" t="str">
        <f t="shared" si="311"/>
        <v xml:space="preserve"> </v>
      </c>
      <c r="AQ88" s="17"/>
      <c r="AR88" s="17"/>
      <c r="AS88" s="17" t="str">
        <f t="shared" si="312"/>
        <v xml:space="preserve"> </v>
      </c>
      <c r="AT88" s="17" t="str">
        <f t="shared" si="313"/>
        <v xml:space="preserve"> </v>
      </c>
      <c r="AU88" s="17"/>
      <c r="AV88" s="17"/>
      <c r="AW88" s="17" t="str">
        <f t="shared" si="314"/>
        <v xml:space="preserve"> </v>
      </c>
      <c r="AX88" s="17" t="str">
        <f t="shared" si="315"/>
        <v xml:space="preserve"> </v>
      </c>
      <c r="AY88" s="17"/>
      <c r="AZ88" s="17"/>
      <c r="BA88" s="17" t="str">
        <f t="shared" si="316"/>
        <v xml:space="preserve"> </v>
      </c>
      <c r="BB88" s="22" t="str">
        <f t="shared" si="317"/>
        <v xml:space="preserve"> </v>
      </c>
      <c r="BC88" s="17">
        <v>469</v>
      </c>
      <c r="BD88" s="17">
        <v>199</v>
      </c>
      <c r="BE88" s="17">
        <v>329</v>
      </c>
      <c r="BF88" s="17">
        <v>91</v>
      </c>
      <c r="BG88" s="17">
        <v>63</v>
      </c>
      <c r="BH88" s="17">
        <v>145</v>
      </c>
      <c r="BI88" s="17">
        <v>155</v>
      </c>
      <c r="BJ88" s="17">
        <v>91</v>
      </c>
      <c r="BK88" s="17">
        <v>106</v>
      </c>
      <c r="BL88" s="17"/>
      <c r="BM88" s="17">
        <v>65</v>
      </c>
      <c r="BN88" s="17"/>
      <c r="BO88" s="17"/>
      <c r="BP88" s="17"/>
      <c r="BQ88" s="17"/>
      <c r="BR88" s="17"/>
      <c r="BS88" s="17"/>
      <c r="BT88" s="17"/>
      <c r="BU88" s="22">
        <f t="shared" si="326"/>
        <v>1322</v>
      </c>
      <c r="BV88" s="25">
        <v>2.2260089999999999</v>
      </c>
      <c r="BW88" s="15">
        <f t="shared" si="382"/>
        <v>1363.4266528122753</v>
      </c>
      <c r="BX88" s="15" t="str">
        <f t="shared" si="327"/>
        <v xml:space="preserve"> </v>
      </c>
      <c r="BY88" s="15" t="str">
        <f t="shared" si="328"/>
        <v xml:space="preserve"> </v>
      </c>
      <c r="BZ88" s="15" t="str">
        <f t="shared" si="329"/>
        <v xml:space="preserve"> </v>
      </c>
      <c r="CA88" s="15" t="str">
        <f t="shared" si="330"/>
        <v xml:space="preserve"> </v>
      </c>
      <c r="CB88" s="15" t="str">
        <f t="shared" si="331"/>
        <v xml:space="preserve"> </v>
      </c>
      <c r="CC88" s="15">
        <f t="shared" si="332"/>
        <v>607.81425412026636</v>
      </c>
      <c r="CD88" s="15">
        <f t="shared" si="333"/>
        <v>217.42948927879448</v>
      </c>
      <c r="CE88" s="15">
        <f t="shared" si="334"/>
        <v>825.2437433990608</v>
      </c>
      <c r="CF88" s="15">
        <f t="shared" si="335"/>
        <v>390.38476484147191</v>
      </c>
      <c r="CG88" s="15">
        <f t="shared" si="336"/>
        <v>2.7954545454545454</v>
      </c>
      <c r="CH88" s="15">
        <f t="shared" si="337"/>
        <v>62.443592995356269</v>
      </c>
      <c r="CI88" s="15">
        <f t="shared" si="338"/>
        <v>74.123689526861753</v>
      </c>
      <c r="CJ88" s="15">
        <f t="shared" si="339"/>
        <v>136.56728252221802</v>
      </c>
      <c r="CK88" s="15">
        <f t="shared" si="340"/>
        <v>-11.680096531505484</v>
      </c>
      <c r="CL88" s="15">
        <f t="shared" si="341"/>
        <v>0.84242424242424252</v>
      </c>
      <c r="CM88" s="15">
        <f t="shared" si="342"/>
        <v>21.563255135087054</v>
      </c>
      <c r="CN88" s="15">
        <f t="shared" si="343"/>
        <v>46.720386126021957</v>
      </c>
      <c r="CO88" s="15">
        <f t="shared" si="344"/>
        <v>68.283641261109011</v>
      </c>
      <c r="CP88" s="15">
        <f t="shared" si="345"/>
        <v>-25.157130990934903</v>
      </c>
      <c r="CQ88" s="15">
        <f t="shared" si="346"/>
        <v>0.46153846153846145</v>
      </c>
      <c r="CR88" s="15">
        <f t="shared" si="347"/>
        <v>19.317082725182154</v>
      </c>
      <c r="CS88" s="15">
        <f t="shared" si="348"/>
        <v>62.892827477337249</v>
      </c>
      <c r="CT88" s="15">
        <f t="shared" si="349"/>
        <v>82.20991020251941</v>
      </c>
      <c r="CU88" s="15">
        <f t="shared" si="350"/>
        <v>-43.575744752155096</v>
      </c>
      <c r="CV88" s="15">
        <f t="shared" si="351"/>
        <v>0.30714285714285711</v>
      </c>
      <c r="CW88" s="15" t="str">
        <f t="shared" si="352"/>
        <v xml:space="preserve"> </v>
      </c>
      <c r="CX88" s="15" t="str">
        <f t="shared" si="353"/>
        <v xml:space="preserve"> </v>
      </c>
      <c r="CY88" s="15" t="str">
        <f t="shared" si="354"/>
        <v xml:space="preserve"> </v>
      </c>
      <c r="CZ88" s="15" t="str">
        <f t="shared" si="355"/>
        <v xml:space="preserve"> </v>
      </c>
      <c r="DA88" s="15" t="str">
        <f t="shared" si="356"/>
        <v xml:space="preserve"> </v>
      </c>
      <c r="DB88" s="15">
        <f t="shared" si="357"/>
        <v>23.360193063010978</v>
      </c>
      <c r="DC88" s="15">
        <f t="shared" si="358"/>
        <v>35.040289594516466</v>
      </c>
      <c r="DD88" s="15">
        <f t="shared" si="359"/>
        <v>58.400482657527448</v>
      </c>
      <c r="DE88" s="15">
        <f t="shared" si="360"/>
        <v>-11.680096531505487</v>
      </c>
      <c r="DF88" s="15">
        <f t="shared" si="361"/>
        <v>0.66666666666666674</v>
      </c>
      <c r="DG88" s="15" t="str">
        <f t="shared" si="362"/>
        <v xml:space="preserve"> </v>
      </c>
      <c r="DH88" s="15" t="str">
        <f t="shared" si="363"/>
        <v xml:space="preserve"> </v>
      </c>
      <c r="DI88" s="15" t="str">
        <f t="shared" si="364"/>
        <v xml:space="preserve"> </v>
      </c>
      <c r="DJ88" s="15" t="str">
        <f t="shared" si="365"/>
        <v xml:space="preserve"> </v>
      </c>
      <c r="DK88" s="15" t="str">
        <f t="shared" si="366"/>
        <v xml:space="preserve"> </v>
      </c>
      <c r="DL88" s="15" t="str">
        <f t="shared" si="367"/>
        <v xml:space="preserve"> </v>
      </c>
      <c r="DM88" s="15" t="str">
        <f t="shared" si="368"/>
        <v xml:space="preserve"> </v>
      </c>
      <c r="DN88" s="15" t="str">
        <f t="shared" si="369"/>
        <v xml:space="preserve"> </v>
      </c>
      <c r="DO88" s="15" t="str">
        <f t="shared" si="370"/>
        <v xml:space="preserve"> </v>
      </c>
      <c r="DP88" s="15" t="str">
        <f t="shared" si="371"/>
        <v xml:space="preserve"> </v>
      </c>
      <c r="DQ88" s="15" t="str">
        <f t="shared" si="372"/>
        <v xml:space="preserve"> </v>
      </c>
      <c r="DR88" s="15" t="str">
        <f t="shared" si="373"/>
        <v xml:space="preserve"> </v>
      </c>
      <c r="DS88" s="15" t="str">
        <f t="shared" si="374"/>
        <v xml:space="preserve"> </v>
      </c>
      <c r="DT88" s="15" t="str">
        <f t="shared" si="375"/>
        <v xml:space="preserve"> </v>
      </c>
      <c r="DU88" s="15" t="str">
        <f t="shared" si="376"/>
        <v xml:space="preserve"> </v>
      </c>
      <c r="DV88" s="15" t="str">
        <f t="shared" si="377"/>
        <v xml:space="preserve"> </v>
      </c>
      <c r="DW88" s="15" t="str">
        <f t="shared" si="378"/>
        <v xml:space="preserve"> </v>
      </c>
      <c r="DX88" s="15" t="str">
        <f t="shared" si="379"/>
        <v xml:space="preserve"> </v>
      </c>
      <c r="DY88" s="15" t="str">
        <f t="shared" si="380"/>
        <v xml:space="preserve"> </v>
      </c>
      <c r="DZ88" s="15" t="str">
        <f t="shared" si="381"/>
        <v xml:space="preserve"> </v>
      </c>
      <c r="EA88" s="27">
        <f>BW88-CE88-CJ88-CO88-CT88-DD88</f>
        <v>192.72159276984056</v>
      </c>
      <c r="EB88" s="5">
        <f t="shared" si="386"/>
        <v>23.313798458028355</v>
      </c>
      <c r="EC88" s="5">
        <f t="shared" si="387"/>
        <v>44.871583840637776</v>
      </c>
      <c r="ED88" s="5">
        <f t="shared" si="388"/>
        <v>80.125590165156126</v>
      </c>
      <c r="EE88" s="5">
        <f t="shared" si="389"/>
        <v>33.348113999245086</v>
      </c>
      <c r="EF88" s="5">
        <f t="shared" si="390"/>
        <v>32.539204576561652</v>
      </c>
      <c r="EG88" s="5">
        <f t="shared" si="391"/>
        <v>82.789492015096229</v>
      </c>
      <c r="EH88" s="5">
        <f t="shared" si="392"/>
        <v>116.35492305186202</v>
      </c>
      <c r="EI88" s="5">
        <f t="shared" si="393"/>
        <v>125.14611840748127</v>
      </c>
      <c r="EJ88" s="5">
        <f t="shared" si="394"/>
        <v>124.33536297128674</v>
      </c>
      <c r="EK88" s="5" t="str">
        <f t="shared" si="395"/>
        <v xml:space="preserve"> </v>
      </c>
      <c r="EL88" s="5">
        <f t="shared" si="396"/>
        <v>69.383215239542878</v>
      </c>
      <c r="EM88" s="5" t="str">
        <f t="shared" si="397"/>
        <v xml:space="preserve"> </v>
      </c>
      <c r="EN88" s="5" t="str">
        <f t="shared" si="398"/>
        <v xml:space="preserve"> </v>
      </c>
      <c r="EO88" s="5" t="str">
        <f t="shared" si="399"/>
        <v xml:space="preserve"> </v>
      </c>
      <c r="EP88" s="5" t="str">
        <f t="shared" si="400"/>
        <v xml:space="preserve"> </v>
      </c>
      <c r="EQ88" s="5" t="str">
        <f t="shared" si="401"/>
        <v xml:space="preserve"> </v>
      </c>
      <c r="ER88" s="5" t="str">
        <f t="shared" si="402"/>
        <v xml:space="preserve"> </v>
      </c>
      <c r="ES88" s="5" t="str">
        <f t="shared" si="403"/>
        <v xml:space="preserve"> </v>
      </c>
    </row>
    <row r="89" spans="1:149">
      <c r="A89" t="s">
        <v>271</v>
      </c>
      <c r="B89" s="17">
        <f t="shared" si="324"/>
        <v>736278.01234166941</v>
      </c>
      <c r="C89" s="17">
        <v>2267</v>
      </c>
      <c r="D89" s="19">
        <v>3079</v>
      </c>
      <c r="E89" s="19">
        <v>28</v>
      </c>
      <c r="F89" s="19">
        <f t="shared" si="325"/>
        <v>1677.58</v>
      </c>
      <c r="G89" s="19">
        <v>74</v>
      </c>
      <c r="H89" s="19">
        <f t="shared" si="297"/>
        <v>8096.4285714285706</v>
      </c>
      <c r="I89" s="19">
        <v>1079</v>
      </c>
      <c r="J89" s="39">
        <f t="shared" si="383"/>
        <v>13.32686369651522</v>
      </c>
      <c r="K89" s="17"/>
      <c r="L89" s="17"/>
      <c r="M89" s="17" t="str">
        <f t="shared" si="384"/>
        <v xml:space="preserve"> </v>
      </c>
      <c r="N89" s="17" t="str">
        <f t="shared" si="385"/>
        <v xml:space="preserve"> </v>
      </c>
      <c r="O89" s="17">
        <v>462</v>
      </c>
      <c r="P89" s="17">
        <v>401</v>
      </c>
      <c r="Q89" s="17">
        <f t="shared" si="298"/>
        <v>863</v>
      </c>
      <c r="R89" s="17">
        <f t="shared" si="299"/>
        <v>61</v>
      </c>
      <c r="S89" s="17">
        <v>14</v>
      </c>
      <c r="T89" s="17">
        <v>32</v>
      </c>
      <c r="U89" s="17">
        <f t="shared" si="300"/>
        <v>46</v>
      </c>
      <c r="V89" s="17">
        <f t="shared" si="301"/>
        <v>-18</v>
      </c>
      <c r="W89" s="17"/>
      <c r="X89" s="17"/>
      <c r="Y89" s="17" t="str">
        <f t="shared" si="302"/>
        <v xml:space="preserve"> </v>
      </c>
      <c r="Z89" s="17" t="str">
        <f t="shared" si="303"/>
        <v xml:space="preserve"> </v>
      </c>
      <c r="AA89" s="17">
        <v>0</v>
      </c>
      <c r="AB89" s="17">
        <v>34</v>
      </c>
      <c r="AC89" s="17">
        <f t="shared" si="304"/>
        <v>34</v>
      </c>
      <c r="AD89" s="17">
        <f t="shared" si="305"/>
        <v>-34</v>
      </c>
      <c r="AE89" s="17">
        <v>20</v>
      </c>
      <c r="AF89" s="17">
        <v>9</v>
      </c>
      <c r="AG89" s="17">
        <f t="shared" si="306"/>
        <v>29</v>
      </c>
      <c r="AH89" s="17">
        <f t="shared" si="307"/>
        <v>11</v>
      </c>
      <c r="AI89" s="17"/>
      <c r="AJ89" s="17"/>
      <c r="AK89" s="17" t="str">
        <f t="shared" si="308"/>
        <v xml:space="preserve"> </v>
      </c>
      <c r="AL89" s="17" t="str">
        <f t="shared" si="309"/>
        <v xml:space="preserve"> </v>
      </c>
      <c r="AM89" s="17"/>
      <c r="AN89" s="17"/>
      <c r="AO89" s="17" t="str">
        <f t="shared" si="310"/>
        <v xml:space="preserve"> </v>
      </c>
      <c r="AP89" s="17" t="str">
        <f t="shared" si="311"/>
        <v xml:space="preserve"> </v>
      </c>
      <c r="AQ89" s="17">
        <v>17</v>
      </c>
      <c r="AR89" s="17">
        <v>13</v>
      </c>
      <c r="AS89" s="17">
        <f t="shared" si="312"/>
        <v>30</v>
      </c>
      <c r="AT89" s="17">
        <f t="shared" si="313"/>
        <v>4</v>
      </c>
      <c r="AU89" s="17"/>
      <c r="AV89" s="17"/>
      <c r="AW89" s="17" t="str">
        <f t="shared" si="314"/>
        <v xml:space="preserve"> </v>
      </c>
      <c r="AX89" s="17" t="str">
        <f t="shared" si="315"/>
        <v xml:space="preserve"> </v>
      </c>
      <c r="AY89" s="17"/>
      <c r="AZ89" s="17"/>
      <c r="BA89" s="17" t="str">
        <f t="shared" si="316"/>
        <v xml:space="preserve"> </v>
      </c>
      <c r="BB89" s="22" t="str">
        <f t="shared" si="317"/>
        <v xml:space="preserve"> </v>
      </c>
      <c r="BC89" s="17">
        <v>166</v>
      </c>
      <c r="BD89" s="17">
        <v>81</v>
      </c>
      <c r="BE89" s="17">
        <v>129</v>
      </c>
      <c r="BF89" s="17">
        <v>31</v>
      </c>
      <c r="BG89" s="17">
        <v>20</v>
      </c>
      <c r="BH89" s="17">
        <v>57</v>
      </c>
      <c r="BI89" s="17">
        <v>66</v>
      </c>
      <c r="BJ89" s="17">
        <v>37</v>
      </c>
      <c r="BK89" s="17">
        <v>45</v>
      </c>
      <c r="BL89" s="17"/>
      <c r="BM89" s="17">
        <v>25</v>
      </c>
      <c r="BN89" s="17"/>
      <c r="BO89" s="17"/>
      <c r="BP89" s="17"/>
      <c r="BQ89" s="17"/>
      <c r="BR89" s="17"/>
      <c r="BS89" s="17"/>
      <c r="BT89" s="17"/>
      <c r="BU89" s="22">
        <f t="shared" si="326"/>
        <v>422</v>
      </c>
      <c r="BV89" s="25">
        <v>0.67030100000000004</v>
      </c>
      <c r="BW89" s="15">
        <f t="shared" si="382"/>
        <v>1609.7245864171468</v>
      </c>
      <c r="BX89" s="15" t="str">
        <f t="shared" si="327"/>
        <v xml:space="preserve"> </v>
      </c>
      <c r="BY89" s="15" t="str">
        <f t="shared" si="328"/>
        <v xml:space="preserve"> </v>
      </c>
      <c r="BZ89" s="15" t="str">
        <f t="shared" si="329"/>
        <v xml:space="preserve"> </v>
      </c>
      <c r="CA89" s="15" t="str">
        <f t="shared" si="330"/>
        <v xml:space="preserve"> </v>
      </c>
      <c r="CB89" s="15" t="str">
        <f t="shared" si="331"/>
        <v xml:space="preserve"> </v>
      </c>
      <c r="CC89" s="15">
        <f t="shared" si="332"/>
        <v>689.24259399881544</v>
      </c>
      <c r="CD89" s="15">
        <f t="shared" si="333"/>
        <v>598.23870171758654</v>
      </c>
      <c r="CE89" s="15">
        <f t="shared" si="334"/>
        <v>1287.481295716402</v>
      </c>
      <c r="CF89" s="15">
        <f t="shared" si="335"/>
        <v>91.0038922812289</v>
      </c>
      <c r="CG89" s="15">
        <f t="shared" si="336"/>
        <v>1.1521197007481296</v>
      </c>
      <c r="CH89" s="15">
        <f t="shared" si="337"/>
        <v>20.886139212085315</v>
      </c>
      <c r="CI89" s="15">
        <f t="shared" si="338"/>
        <v>47.739746770480721</v>
      </c>
      <c r="CJ89" s="15">
        <f t="shared" si="339"/>
        <v>68.625885982566032</v>
      </c>
      <c r="CK89" s="15">
        <f t="shared" si="340"/>
        <v>-26.853607558395407</v>
      </c>
      <c r="CL89" s="15">
        <f t="shared" si="341"/>
        <v>0.4375</v>
      </c>
      <c r="CM89" s="15" t="str">
        <f t="shared" si="342"/>
        <v xml:space="preserve"> </v>
      </c>
      <c r="CN89" s="15" t="str">
        <f t="shared" si="343"/>
        <v xml:space="preserve"> </v>
      </c>
      <c r="CO89" s="15" t="str">
        <f t="shared" si="344"/>
        <v xml:space="preserve"> </v>
      </c>
      <c r="CP89" s="15" t="str">
        <f t="shared" si="345"/>
        <v xml:space="preserve"> </v>
      </c>
      <c r="CQ89" s="15" t="str">
        <f t="shared" si="346"/>
        <v xml:space="preserve"> </v>
      </c>
      <c r="CR89" s="15">
        <v>0</v>
      </c>
      <c r="CS89" s="15">
        <f t="shared" si="348"/>
        <v>50.723480943635764</v>
      </c>
      <c r="CT89" s="15">
        <f t="shared" si="349"/>
        <v>50.723480943635764</v>
      </c>
      <c r="CU89" s="15">
        <f t="shared" si="350"/>
        <v>-50.723480943635764</v>
      </c>
      <c r="CV89" s="15">
        <f t="shared" si="351"/>
        <v>0</v>
      </c>
      <c r="CW89" s="15">
        <f t="shared" si="352"/>
        <v>29.837341731550453</v>
      </c>
      <c r="CX89" s="15">
        <f t="shared" si="353"/>
        <v>13.426803779197703</v>
      </c>
      <c r="CY89" s="15">
        <f t="shared" si="354"/>
        <v>43.264145510748158</v>
      </c>
      <c r="CZ89" s="15">
        <f t="shared" si="355"/>
        <v>16.410537952352747</v>
      </c>
      <c r="DA89" s="15">
        <f t="shared" si="356"/>
        <v>2.2222222222222223</v>
      </c>
      <c r="DB89" s="15" t="str">
        <f t="shared" si="357"/>
        <v xml:space="preserve"> </v>
      </c>
      <c r="DC89" s="15" t="str">
        <f t="shared" si="358"/>
        <v xml:space="preserve"> </v>
      </c>
      <c r="DD89" s="15" t="str">
        <f t="shared" si="359"/>
        <v xml:space="preserve"> </v>
      </c>
      <c r="DE89" s="15" t="str">
        <f t="shared" si="360"/>
        <v xml:space="preserve"> </v>
      </c>
      <c r="DF89" s="15" t="str">
        <f t="shared" si="361"/>
        <v xml:space="preserve"> </v>
      </c>
      <c r="DG89" s="15" t="str">
        <f t="shared" si="362"/>
        <v xml:space="preserve"> </v>
      </c>
      <c r="DH89" s="15" t="str">
        <f t="shared" si="363"/>
        <v xml:space="preserve"> </v>
      </c>
      <c r="DI89" s="15" t="str">
        <f t="shared" si="364"/>
        <v xml:space="preserve"> </v>
      </c>
      <c r="DJ89" s="15" t="str">
        <f t="shared" si="365"/>
        <v xml:space="preserve"> </v>
      </c>
      <c r="DK89" s="15" t="str">
        <f t="shared" si="366"/>
        <v xml:space="preserve"> </v>
      </c>
      <c r="DL89" s="15">
        <f t="shared" si="367"/>
        <v>25.361740471817882</v>
      </c>
      <c r="DM89" s="15">
        <f t="shared" si="368"/>
        <v>19.394272125507793</v>
      </c>
      <c r="DN89" s="15">
        <f t="shared" si="369"/>
        <v>44.756012597325679</v>
      </c>
      <c r="DO89" s="15">
        <f t="shared" si="370"/>
        <v>5.9674683463100884</v>
      </c>
      <c r="DP89" s="15">
        <f t="shared" si="371"/>
        <v>1.3076923076923075</v>
      </c>
      <c r="DQ89" s="15" t="str">
        <f t="shared" si="372"/>
        <v xml:space="preserve"> </v>
      </c>
      <c r="DR89" s="15" t="str">
        <f t="shared" si="373"/>
        <v xml:space="preserve"> </v>
      </c>
      <c r="DS89" s="15" t="str">
        <f t="shared" si="374"/>
        <v xml:space="preserve"> </v>
      </c>
      <c r="DT89" s="15" t="str">
        <f t="shared" si="375"/>
        <v xml:space="preserve"> </v>
      </c>
      <c r="DU89" s="15" t="str">
        <f t="shared" si="376"/>
        <v xml:space="preserve"> </v>
      </c>
      <c r="DV89" s="15" t="str">
        <f t="shared" si="377"/>
        <v xml:space="preserve"> </v>
      </c>
      <c r="DW89" s="15" t="str">
        <f t="shared" si="378"/>
        <v xml:space="preserve"> </v>
      </c>
      <c r="DX89" s="15" t="str">
        <f t="shared" si="379"/>
        <v xml:space="preserve"> </v>
      </c>
      <c r="DY89" s="15" t="str">
        <f t="shared" si="380"/>
        <v xml:space="preserve"> </v>
      </c>
      <c r="DZ89" s="15" t="str">
        <f t="shared" si="381"/>
        <v xml:space="preserve"> </v>
      </c>
      <c r="EA89" s="27">
        <f>BW89-CE89-CJ89-CT89-CY89-DN89</f>
        <v>114.87376566646921</v>
      </c>
      <c r="EB89" s="5">
        <f t="shared" si="386"/>
        <v>8.2517922047605694</v>
      </c>
      <c r="EC89" s="5">
        <f t="shared" si="387"/>
        <v>18.264313020561104</v>
      </c>
      <c r="ED89" s="5">
        <f t="shared" si="388"/>
        <v>31.417024715213191</v>
      </c>
      <c r="EE89" s="5">
        <f t="shared" si="389"/>
        <v>11.360346527215359</v>
      </c>
      <c r="EF89" s="5">
        <f t="shared" si="390"/>
        <v>10.329906214781476</v>
      </c>
      <c r="EG89" s="5">
        <f t="shared" si="391"/>
        <v>32.54483479214128</v>
      </c>
      <c r="EH89" s="5">
        <f t="shared" si="392"/>
        <v>49.544676912405762</v>
      </c>
      <c r="EI89" s="5">
        <f t="shared" si="393"/>
        <v>50.883586605239636</v>
      </c>
      <c r="EJ89" s="5">
        <f t="shared" si="394"/>
        <v>52.783880506678337</v>
      </c>
      <c r="EK89" s="5" t="str">
        <f t="shared" si="395"/>
        <v xml:space="preserve"> </v>
      </c>
      <c r="EL89" s="5">
        <f t="shared" si="396"/>
        <v>26.685852015208798</v>
      </c>
      <c r="EM89" s="5" t="str">
        <f t="shared" si="397"/>
        <v xml:space="preserve"> </v>
      </c>
      <c r="EN89" s="5" t="str">
        <f t="shared" si="398"/>
        <v xml:space="preserve"> </v>
      </c>
      <c r="EO89" s="5" t="str">
        <f t="shared" si="399"/>
        <v xml:space="preserve"> </v>
      </c>
      <c r="EP89" s="5" t="str">
        <f t="shared" si="400"/>
        <v xml:space="preserve"> </v>
      </c>
      <c r="EQ89" s="5" t="str">
        <f t="shared" si="401"/>
        <v xml:space="preserve"> </v>
      </c>
      <c r="ER89" s="5" t="str">
        <f t="shared" si="402"/>
        <v xml:space="preserve"> </v>
      </c>
      <c r="ES89" s="5" t="str">
        <f t="shared" si="403"/>
        <v xml:space="preserve"> </v>
      </c>
    </row>
    <row r="90" spans="1:149">
      <c r="A90" t="s">
        <v>272</v>
      </c>
      <c r="B90" s="17">
        <f t="shared" si="324"/>
        <v>1938429.9640841456</v>
      </c>
      <c r="C90" s="17">
        <v>3778</v>
      </c>
      <c r="D90" s="19">
        <v>1949</v>
      </c>
      <c r="E90" s="19">
        <v>22</v>
      </c>
      <c r="F90" s="19">
        <f t="shared" si="325"/>
        <v>1171.18</v>
      </c>
      <c r="G90" s="19">
        <v>31</v>
      </c>
      <c r="H90" s="19">
        <f t="shared" si="297"/>
        <v>17172.727272727272</v>
      </c>
      <c r="I90" s="19">
        <v>1261</v>
      </c>
      <c r="J90" s="39">
        <f t="shared" si="383"/>
        <v>7.3430386447856018</v>
      </c>
      <c r="K90" s="17"/>
      <c r="L90" s="17"/>
      <c r="M90" s="17" t="str">
        <f t="shared" si="384"/>
        <v xml:space="preserve"> </v>
      </c>
      <c r="N90" s="17" t="str">
        <f t="shared" si="385"/>
        <v xml:space="preserve"> </v>
      </c>
      <c r="O90" s="17">
        <v>120</v>
      </c>
      <c r="P90" s="17">
        <v>199</v>
      </c>
      <c r="Q90" s="17">
        <f t="shared" si="298"/>
        <v>319</v>
      </c>
      <c r="R90" s="17">
        <f t="shared" si="299"/>
        <v>-79</v>
      </c>
      <c r="S90" s="17">
        <v>162</v>
      </c>
      <c r="T90" s="17">
        <v>143</v>
      </c>
      <c r="U90" s="17">
        <f t="shared" si="300"/>
        <v>305</v>
      </c>
      <c r="V90" s="17">
        <f t="shared" si="301"/>
        <v>19</v>
      </c>
      <c r="W90" s="17"/>
      <c r="X90" s="17"/>
      <c r="Y90" s="17" t="str">
        <f t="shared" si="302"/>
        <v xml:space="preserve"> </v>
      </c>
      <c r="Z90" s="17" t="str">
        <f t="shared" si="303"/>
        <v xml:space="preserve"> </v>
      </c>
      <c r="AA90" s="17"/>
      <c r="AB90" s="17"/>
      <c r="AC90" s="17" t="str">
        <f t="shared" si="304"/>
        <v xml:space="preserve"> </v>
      </c>
      <c r="AD90" s="17" t="str">
        <f t="shared" si="305"/>
        <v xml:space="preserve"> </v>
      </c>
      <c r="AE90" s="17">
        <v>70</v>
      </c>
      <c r="AF90" s="17">
        <v>25</v>
      </c>
      <c r="AG90" s="17">
        <f t="shared" si="306"/>
        <v>95</v>
      </c>
      <c r="AH90" s="17">
        <f t="shared" si="307"/>
        <v>45</v>
      </c>
      <c r="AI90" s="17"/>
      <c r="AJ90" s="17"/>
      <c r="AK90" s="17" t="str">
        <f t="shared" si="308"/>
        <v xml:space="preserve"> </v>
      </c>
      <c r="AL90" s="17" t="str">
        <f t="shared" si="309"/>
        <v xml:space="preserve"> </v>
      </c>
      <c r="AM90" s="17">
        <v>70</v>
      </c>
      <c r="AN90" s="17">
        <v>50</v>
      </c>
      <c r="AO90" s="17">
        <f t="shared" si="310"/>
        <v>120</v>
      </c>
      <c r="AP90" s="17">
        <f t="shared" si="311"/>
        <v>20</v>
      </c>
      <c r="AQ90" s="17">
        <v>72</v>
      </c>
      <c r="AR90" s="17">
        <v>28</v>
      </c>
      <c r="AS90" s="17">
        <f t="shared" si="312"/>
        <v>100</v>
      </c>
      <c r="AT90" s="17">
        <f t="shared" si="313"/>
        <v>44</v>
      </c>
      <c r="AU90" s="17"/>
      <c r="AV90" s="17"/>
      <c r="AW90" s="17" t="str">
        <f t="shared" si="314"/>
        <v xml:space="preserve"> </v>
      </c>
      <c r="AX90" s="17" t="str">
        <f t="shared" si="315"/>
        <v xml:space="preserve"> </v>
      </c>
      <c r="AY90" s="17"/>
      <c r="AZ90" s="17"/>
      <c r="BA90" s="17" t="str">
        <f t="shared" si="316"/>
        <v xml:space="preserve"> </v>
      </c>
      <c r="BB90" s="22" t="str">
        <f t="shared" si="317"/>
        <v xml:space="preserve"> </v>
      </c>
      <c r="BC90" s="17">
        <v>230</v>
      </c>
      <c r="BD90" s="17">
        <v>74</v>
      </c>
      <c r="BE90" s="17">
        <v>138</v>
      </c>
      <c r="BF90" s="17">
        <v>40</v>
      </c>
      <c r="BG90" s="17">
        <v>33</v>
      </c>
      <c r="BH90" s="17">
        <v>46</v>
      </c>
      <c r="BI90" s="17">
        <v>51</v>
      </c>
      <c r="BJ90" s="17">
        <v>32</v>
      </c>
      <c r="BK90" s="17">
        <v>29</v>
      </c>
      <c r="BL90" s="17"/>
      <c r="BM90" s="17"/>
      <c r="BN90" s="17"/>
      <c r="BO90" s="17"/>
      <c r="BP90" s="17"/>
      <c r="BQ90" s="17"/>
      <c r="BR90" s="17">
        <v>25</v>
      </c>
      <c r="BS90" s="17"/>
      <c r="BT90" s="17"/>
      <c r="BU90" s="22">
        <f t="shared" si="326"/>
        <v>563</v>
      </c>
      <c r="BV90" s="25">
        <v>1.6008519999999999</v>
      </c>
      <c r="BW90" s="15">
        <f t="shared" si="382"/>
        <v>787.70554679633096</v>
      </c>
      <c r="BX90" s="15" t="str">
        <f t="shared" si="327"/>
        <v xml:space="preserve"> </v>
      </c>
      <c r="BY90" s="15" t="str">
        <f t="shared" si="328"/>
        <v xml:space="preserve"> </v>
      </c>
      <c r="BZ90" s="15" t="str">
        <f t="shared" si="329"/>
        <v xml:space="preserve"> </v>
      </c>
      <c r="CA90" s="15" t="str">
        <f t="shared" si="330"/>
        <v xml:space="preserve"> </v>
      </c>
      <c r="CB90" s="15" t="str">
        <f t="shared" si="331"/>
        <v xml:space="preserve"> </v>
      </c>
      <c r="CC90" s="15">
        <f t="shared" si="332"/>
        <v>74.960083755400248</v>
      </c>
      <c r="CD90" s="15">
        <f t="shared" si="333"/>
        <v>124.30880556103875</v>
      </c>
      <c r="CE90" s="15">
        <f t="shared" si="334"/>
        <v>199.26888931643902</v>
      </c>
      <c r="CF90" s="15">
        <f t="shared" si="335"/>
        <v>-49.348721805638505</v>
      </c>
      <c r="CG90" s="15">
        <f t="shared" si="336"/>
        <v>0.60301507537688437</v>
      </c>
      <c r="CH90" s="15">
        <f t="shared" si="337"/>
        <v>101.19611306979034</v>
      </c>
      <c r="CI90" s="15">
        <f t="shared" si="338"/>
        <v>89.327433141851969</v>
      </c>
      <c r="CJ90" s="15">
        <f t="shared" si="339"/>
        <v>190.52354621164233</v>
      </c>
      <c r="CK90" s="15">
        <f t="shared" si="340"/>
        <v>11.868679927938373</v>
      </c>
      <c r="CL90" s="15">
        <f t="shared" si="341"/>
        <v>1.1328671328671329</v>
      </c>
      <c r="CM90" s="15" t="str">
        <f t="shared" si="342"/>
        <v xml:space="preserve"> </v>
      </c>
      <c r="CN90" s="15" t="str">
        <f t="shared" si="343"/>
        <v xml:space="preserve"> </v>
      </c>
      <c r="CO90" s="15" t="str">
        <f t="shared" si="344"/>
        <v xml:space="preserve"> </v>
      </c>
      <c r="CP90" s="15" t="str">
        <f t="shared" si="345"/>
        <v xml:space="preserve"> </v>
      </c>
      <c r="CQ90" s="15" t="str">
        <f t="shared" si="346"/>
        <v xml:space="preserve"> </v>
      </c>
      <c r="CR90" s="15" t="str">
        <f t="shared" si="347"/>
        <v xml:space="preserve"> </v>
      </c>
      <c r="CS90" s="15" t="str">
        <f t="shared" si="348"/>
        <v xml:space="preserve"> </v>
      </c>
      <c r="CT90" s="15" t="str">
        <f t="shared" si="349"/>
        <v xml:space="preserve"> </v>
      </c>
      <c r="CU90" s="15" t="str">
        <f t="shared" si="350"/>
        <v xml:space="preserve"> </v>
      </c>
      <c r="CV90" s="15" t="str">
        <f t="shared" si="351"/>
        <v xml:space="preserve"> </v>
      </c>
      <c r="CW90" s="15">
        <f t="shared" si="352"/>
        <v>43.726715523983479</v>
      </c>
      <c r="CX90" s="15">
        <f t="shared" si="353"/>
        <v>15.616684115708386</v>
      </c>
      <c r="CY90" s="15">
        <f t="shared" si="354"/>
        <v>59.343399639691867</v>
      </c>
      <c r="CZ90" s="15">
        <f t="shared" si="355"/>
        <v>28.110031408275091</v>
      </c>
      <c r="DA90" s="15">
        <f t="shared" si="356"/>
        <v>2.8</v>
      </c>
      <c r="DB90" s="15" t="str">
        <f t="shared" si="357"/>
        <v xml:space="preserve"> </v>
      </c>
      <c r="DC90" s="15" t="str">
        <f t="shared" si="358"/>
        <v xml:space="preserve"> </v>
      </c>
      <c r="DD90" s="15" t="str">
        <f t="shared" si="359"/>
        <v xml:space="preserve"> </v>
      </c>
      <c r="DE90" s="15" t="str">
        <f t="shared" si="360"/>
        <v xml:space="preserve"> </v>
      </c>
      <c r="DF90" s="15" t="str">
        <f t="shared" si="361"/>
        <v xml:space="preserve"> </v>
      </c>
      <c r="DG90" s="15">
        <f t="shared" si="362"/>
        <v>43.726715523983479</v>
      </c>
      <c r="DH90" s="15">
        <f t="shared" si="363"/>
        <v>31.233368231416772</v>
      </c>
      <c r="DI90" s="15">
        <f t="shared" si="364"/>
        <v>74.960083755400248</v>
      </c>
      <c r="DJ90" s="15">
        <f t="shared" si="365"/>
        <v>12.493347292566707</v>
      </c>
      <c r="DK90" s="15">
        <f t="shared" si="366"/>
        <v>1.4</v>
      </c>
      <c r="DL90" s="15">
        <f t="shared" si="367"/>
        <v>44.976050253240153</v>
      </c>
      <c r="DM90" s="15">
        <f t="shared" si="368"/>
        <v>17.490686209593392</v>
      </c>
      <c r="DN90" s="15">
        <f t="shared" si="369"/>
        <v>62.466736462833545</v>
      </c>
      <c r="DO90" s="15">
        <f t="shared" si="370"/>
        <v>27.485364043646761</v>
      </c>
      <c r="DP90" s="15">
        <f t="shared" si="371"/>
        <v>2.5714285714285716</v>
      </c>
      <c r="DQ90" s="15" t="str">
        <f t="shared" si="372"/>
        <v xml:space="preserve"> </v>
      </c>
      <c r="DR90" s="15" t="str">
        <f t="shared" si="373"/>
        <v xml:space="preserve"> </v>
      </c>
      <c r="DS90" s="15" t="str">
        <f t="shared" si="374"/>
        <v xml:space="preserve"> </v>
      </c>
      <c r="DT90" s="15" t="str">
        <f t="shared" si="375"/>
        <v xml:space="preserve"> </v>
      </c>
      <c r="DU90" s="15" t="str">
        <f t="shared" si="376"/>
        <v xml:space="preserve"> </v>
      </c>
      <c r="DV90" s="15" t="str">
        <f t="shared" si="377"/>
        <v xml:space="preserve"> </v>
      </c>
      <c r="DW90" s="15" t="str">
        <f t="shared" si="378"/>
        <v xml:space="preserve"> </v>
      </c>
      <c r="DX90" s="15" t="str">
        <f t="shared" si="379"/>
        <v xml:space="preserve"> </v>
      </c>
      <c r="DY90" s="15" t="str">
        <f t="shared" si="380"/>
        <v xml:space="preserve"> </v>
      </c>
      <c r="DZ90" s="15" t="str">
        <f t="shared" si="381"/>
        <v xml:space="preserve"> </v>
      </c>
      <c r="EA90" s="27">
        <f>BW90-CE90-CJ90-CY90-DI90-DN90</f>
        <v>201.14289141032387</v>
      </c>
      <c r="EB90" s="5">
        <f t="shared" si="386"/>
        <v>11.433206066836933</v>
      </c>
      <c r="EC90" s="5">
        <f t="shared" si="387"/>
        <v>16.685915599031134</v>
      </c>
      <c r="ED90" s="5">
        <f t="shared" si="388"/>
        <v>33.608910160460624</v>
      </c>
      <c r="EE90" s="5">
        <f t="shared" si="389"/>
        <v>14.658511648019818</v>
      </c>
      <c r="EF90" s="5">
        <f t="shared" si="390"/>
        <v>17.044345254389434</v>
      </c>
      <c r="EG90" s="5">
        <f t="shared" si="391"/>
        <v>26.264252639271909</v>
      </c>
      <c r="EH90" s="5">
        <f t="shared" si="392"/>
        <v>38.284523068677181</v>
      </c>
      <c r="EI90" s="5">
        <f t="shared" si="393"/>
        <v>44.007426253180228</v>
      </c>
      <c r="EJ90" s="5">
        <f t="shared" si="394"/>
        <v>34.016278548748261</v>
      </c>
      <c r="EK90" s="5" t="str">
        <f t="shared" si="395"/>
        <v xml:space="preserve"> </v>
      </c>
      <c r="EL90" s="5" t="str">
        <f t="shared" si="396"/>
        <v xml:space="preserve"> </v>
      </c>
      <c r="EM90" s="5" t="str">
        <f t="shared" si="397"/>
        <v xml:space="preserve"> </v>
      </c>
      <c r="EN90" s="5" t="str">
        <f t="shared" si="398"/>
        <v xml:space="preserve"> </v>
      </c>
      <c r="EO90" s="5" t="str">
        <f t="shared" si="399"/>
        <v xml:space="preserve"> </v>
      </c>
      <c r="EP90" s="5" t="str">
        <f t="shared" si="400"/>
        <v xml:space="preserve"> </v>
      </c>
      <c r="EQ90" s="5">
        <f t="shared" si="401"/>
        <v>24.028226438161436</v>
      </c>
      <c r="ER90" s="5" t="str">
        <f t="shared" si="402"/>
        <v xml:space="preserve"> </v>
      </c>
      <c r="ES90" s="5" t="str">
        <f t="shared" si="403"/>
        <v xml:space="preserve"> </v>
      </c>
    </row>
    <row r="91" spans="1:149">
      <c r="A91" t="s">
        <v>273</v>
      </c>
      <c r="B91" s="17">
        <f t="shared" si="324"/>
        <v>587291.39922978182</v>
      </c>
      <c r="C91" s="17">
        <v>915</v>
      </c>
      <c r="D91" s="19">
        <v>1558</v>
      </c>
      <c r="E91" s="19">
        <v>31</v>
      </c>
      <c r="F91" s="19">
        <f t="shared" si="325"/>
        <v>457.5</v>
      </c>
      <c r="G91" s="19">
        <v>50</v>
      </c>
      <c r="H91" s="19">
        <f t="shared" si="297"/>
        <v>2951.6129032258063</v>
      </c>
      <c r="I91" s="19">
        <v>433</v>
      </c>
      <c r="J91" s="39">
        <f t="shared" si="383"/>
        <v>14.669945355191258</v>
      </c>
      <c r="K91" s="17"/>
      <c r="L91" s="17"/>
      <c r="M91" s="17" t="str">
        <f t="shared" si="384"/>
        <v xml:space="preserve"> </v>
      </c>
      <c r="N91" s="17" t="str">
        <f t="shared" si="385"/>
        <v xml:space="preserve"> </v>
      </c>
      <c r="O91" s="17">
        <v>117</v>
      </c>
      <c r="P91" s="17">
        <v>77</v>
      </c>
      <c r="Q91" s="17">
        <f t="shared" si="298"/>
        <v>194</v>
      </c>
      <c r="R91" s="17">
        <f t="shared" si="299"/>
        <v>40</v>
      </c>
      <c r="S91" s="17">
        <v>39</v>
      </c>
      <c r="T91" s="17">
        <v>38</v>
      </c>
      <c r="U91" s="17">
        <f t="shared" si="300"/>
        <v>77</v>
      </c>
      <c r="V91" s="17">
        <f t="shared" si="301"/>
        <v>1</v>
      </c>
      <c r="W91" s="17">
        <v>14</v>
      </c>
      <c r="X91" s="17">
        <v>19</v>
      </c>
      <c r="Y91" s="17">
        <f t="shared" si="302"/>
        <v>33</v>
      </c>
      <c r="Z91" s="17">
        <f t="shared" si="303"/>
        <v>-5</v>
      </c>
      <c r="AA91" s="17">
        <v>2</v>
      </c>
      <c r="AB91" s="17">
        <v>23</v>
      </c>
      <c r="AC91" s="17">
        <f t="shared" si="304"/>
        <v>25</v>
      </c>
      <c r="AD91" s="17">
        <f t="shared" si="305"/>
        <v>-21</v>
      </c>
      <c r="AE91" s="17"/>
      <c r="AF91" s="17"/>
      <c r="AG91" s="17" t="str">
        <f t="shared" si="306"/>
        <v xml:space="preserve"> </v>
      </c>
      <c r="AH91" s="17" t="str">
        <f t="shared" si="307"/>
        <v xml:space="preserve"> </v>
      </c>
      <c r="AI91" s="17"/>
      <c r="AJ91" s="17"/>
      <c r="AK91" s="17" t="str">
        <f t="shared" si="308"/>
        <v xml:space="preserve"> </v>
      </c>
      <c r="AL91" s="17" t="str">
        <f t="shared" si="309"/>
        <v xml:space="preserve"> </v>
      </c>
      <c r="AM91" s="17">
        <v>9</v>
      </c>
      <c r="AN91" s="17">
        <v>27</v>
      </c>
      <c r="AO91" s="17">
        <f t="shared" si="310"/>
        <v>36</v>
      </c>
      <c r="AP91" s="17">
        <f t="shared" si="311"/>
        <v>-18</v>
      </c>
      <c r="AQ91" s="17"/>
      <c r="AR91" s="17"/>
      <c r="AS91" s="17" t="str">
        <f t="shared" si="312"/>
        <v xml:space="preserve"> </v>
      </c>
      <c r="AT91" s="17" t="str">
        <f t="shared" si="313"/>
        <v xml:space="preserve"> </v>
      </c>
      <c r="AU91" s="17"/>
      <c r="AV91" s="17"/>
      <c r="AW91" s="17" t="str">
        <f t="shared" si="314"/>
        <v xml:space="preserve"> </v>
      </c>
      <c r="AX91" s="17" t="str">
        <f t="shared" si="315"/>
        <v xml:space="preserve"> </v>
      </c>
      <c r="AY91" s="17"/>
      <c r="AZ91" s="17"/>
      <c r="BA91" s="17" t="str">
        <f t="shared" si="316"/>
        <v xml:space="preserve"> </v>
      </c>
      <c r="BB91" s="22" t="str">
        <f t="shared" si="317"/>
        <v xml:space="preserve"> </v>
      </c>
      <c r="BC91" s="17">
        <v>72</v>
      </c>
      <c r="BD91" s="17">
        <v>29</v>
      </c>
      <c r="BE91" s="17">
        <v>49</v>
      </c>
      <c r="BF91" s="17">
        <v>13</v>
      </c>
      <c r="BG91" s="17">
        <v>10</v>
      </c>
      <c r="BH91" s="17">
        <v>20</v>
      </c>
      <c r="BI91" s="17">
        <v>21</v>
      </c>
      <c r="BJ91" s="17">
        <v>12</v>
      </c>
      <c r="BK91" s="17">
        <v>13</v>
      </c>
      <c r="BL91" s="17">
        <v>9</v>
      </c>
      <c r="BM91" s="17"/>
      <c r="BN91" s="17"/>
      <c r="BO91" s="17"/>
      <c r="BP91" s="17"/>
      <c r="BQ91" s="17"/>
      <c r="BR91" s="17"/>
      <c r="BS91" s="17"/>
      <c r="BT91" s="17"/>
      <c r="BU91" s="22">
        <f t="shared" si="326"/>
        <v>185</v>
      </c>
      <c r="BV91" s="25">
        <v>0.52681</v>
      </c>
      <c r="BW91" s="15">
        <f t="shared" si="382"/>
        <v>821.92820941136279</v>
      </c>
      <c r="BX91" s="15" t="str">
        <f t="shared" si="327"/>
        <v xml:space="preserve"> </v>
      </c>
      <c r="BY91" s="15" t="str">
        <f t="shared" si="328"/>
        <v xml:space="preserve"> </v>
      </c>
      <c r="BZ91" s="15" t="str">
        <f t="shared" si="329"/>
        <v xml:space="preserve"> </v>
      </c>
      <c r="CA91" s="15" t="str">
        <f t="shared" si="330"/>
        <v xml:space="preserve"> </v>
      </c>
      <c r="CB91" s="15" t="str">
        <f t="shared" si="331"/>
        <v xml:space="preserve"> </v>
      </c>
      <c r="CC91" s="15">
        <f t="shared" si="332"/>
        <v>222.09145612270078</v>
      </c>
      <c r="CD91" s="15">
        <f t="shared" si="333"/>
        <v>146.16275317476888</v>
      </c>
      <c r="CE91" s="15">
        <f t="shared" si="334"/>
        <v>368.25420929746963</v>
      </c>
      <c r="CF91" s="15">
        <f t="shared" si="335"/>
        <v>75.928702947931896</v>
      </c>
      <c r="CG91" s="15">
        <f t="shared" si="336"/>
        <v>1.5194805194805197</v>
      </c>
      <c r="CH91" s="15">
        <f t="shared" si="337"/>
        <v>74.030485374233592</v>
      </c>
      <c r="CI91" s="15">
        <f t="shared" si="338"/>
        <v>72.132267800535303</v>
      </c>
      <c r="CJ91" s="15">
        <f t="shared" si="339"/>
        <v>146.16275317476891</v>
      </c>
      <c r="CK91" s="15">
        <f t="shared" si="340"/>
        <v>1.8982175736982896</v>
      </c>
      <c r="CL91" s="15">
        <f t="shared" si="341"/>
        <v>1.0263157894736841</v>
      </c>
      <c r="CM91" s="15">
        <f t="shared" si="342"/>
        <v>26.575046031776161</v>
      </c>
      <c r="CN91" s="15">
        <f t="shared" si="343"/>
        <v>36.066133900267651</v>
      </c>
      <c r="CO91" s="15">
        <f t="shared" si="344"/>
        <v>62.641179932043812</v>
      </c>
      <c r="CP91" s="15">
        <f t="shared" si="345"/>
        <v>-9.4910878684914906</v>
      </c>
      <c r="CQ91" s="15">
        <f t="shared" si="346"/>
        <v>0.73684210526315785</v>
      </c>
      <c r="CR91" s="15">
        <f t="shared" si="347"/>
        <v>3.7964351473965947</v>
      </c>
      <c r="CS91" s="15">
        <f t="shared" si="348"/>
        <v>43.659004195060838</v>
      </c>
      <c r="CT91" s="15">
        <f t="shared" si="349"/>
        <v>47.455439342457431</v>
      </c>
      <c r="CU91" s="15">
        <f t="shared" si="350"/>
        <v>-39.862569047664245</v>
      </c>
      <c r="CV91" s="15">
        <f t="shared" si="351"/>
        <v>8.6956521739130432E-2</v>
      </c>
      <c r="CW91" s="15" t="str">
        <f t="shared" si="352"/>
        <v xml:space="preserve"> </v>
      </c>
      <c r="CX91" s="15" t="str">
        <f t="shared" si="353"/>
        <v xml:space="preserve"> </v>
      </c>
      <c r="CY91" s="15" t="str">
        <f t="shared" si="354"/>
        <v xml:space="preserve"> </v>
      </c>
      <c r="CZ91" s="15" t="str">
        <f t="shared" si="355"/>
        <v xml:space="preserve"> </v>
      </c>
      <c r="DA91" s="15" t="str">
        <f t="shared" si="356"/>
        <v xml:space="preserve"> </v>
      </c>
      <c r="DB91" s="15" t="str">
        <f t="shared" si="357"/>
        <v xml:space="preserve"> </v>
      </c>
      <c r="DC91" s="15" t="str">
        <f t="shared" si="358"/>
        <v xml:space="preserve"> </v>
      </c>
      <c r="DD91" s="15" t="str">
        <f t="shared" si="359"/>
        <v xml:space="preserve"> </v>
      </c>
      <c r="DE91" s="15" t="str">
        <f t="shared" si="360"/>
        <v xml:space="preserve"> </v>
      </c>
      <c r="DF91" s="15" t="str">
        <f t="shared" si="361"/>
        <v xml:space="preserve"> </v>
      </c>
      <c r="DG91" s="15">
        <f t="shared" si="362"/>
        <v>17.083958163284677</v>
      </c>
      <c r="DH91" s="15">
        <f t="shared" si="363"/>
        <v>51.251874489854025</v>
      </c>
      <c r="DI91" s="15">
        <f t="shared" si="364"/>
        <v>68.335832653138709</v>
      </c>
      <c r="DJ91" s="15">
        <f t="shared" si="365"/>
        <v>-34.167916326569348</v>
      </c>
      <c r="DK91" s="15">
        <f t="shared" si="366"/>
        <v>0.33333333333333337</v>
      </c>
      <c r="DL91" s="15" t="str">
        <f t="shared" si="367"/>
        <v xml:space="preserve"> </v>
      </c>
      <c r="DM91" s="15" t="str">
        <f t="shared" si="368"/>
        <v xml:space="preserve"> </v>
      </c>
      <c r="DN91" s="15" t="str">
        <f t="shared" si="369"/>
        <v xml:space="preserve"> </v>
      </c>
      <c r="DO91" s="15" t="str">
        <f t="shared" si="370"/>
        <v xml:space="preserve"> </v>
      </c>
      <c r="DP91" s="15" t="str">
        <f t="shared" si="371"/>
        <v xml:space="preserve"> </v>
      </c>
      <c r="DQ91" s="15" t="str">
        <f t="shared" si="372"/>
        <v xml:space="preserve"> </v>
      </c>
      <c r="DR91" s="15" t="str">
        <f t="shared" si="373"/>
        <v xml:space="preserve"> </v>
      </c>
      <c r="DS91" s="15" t="str">
        <f t="shared" si="374"/>
        <v xml:space="preserve"> </v>
      </c>
      <c r="DT91" s="15" t="str">
        <f t="shared" si="375"/>
        <v xml:space="preserve"> </v>
      </c>
      <c r="DU91" s="15" t="str">
        <f t="shared" si="376"/>
        <v xml:space="preserve"> </v>
      </c>
      <c r="DV91" s="15" t="str">
        <f t="shared" si="377"/>
        <v xml:space="preserve"> </v>
      </c>
      <c r="DW91" s="15" t="str">
        <f t="shared" si="378"/>
        <v xml:space="preserve"> </v>
      </c>
      <c r="DX91" s="15" t="str">
        <f t="shared" si="379"/>
        <v xml:space="preserve"> </v>
      </c>
      <c r="DY91" s="15" t="str">
        <f t="shared" si="380"/>
        <v xml:space="preserve"> </v>
      </c>
      <c r="DZ91" s="15" t="str">
        <f t="shared" si="381"/>
        <v xml:space="preserve"> </v>
      </c>
      <c r="EA91" s="27">
        <f>BW91-CE91-CJ91-CO91-CT91-DI91</f>
        <v>129.07879501148429</v>
      </c>
      <c r="EB91" s="5">
        <f t="shared" si="386"/>
        <v>3.5790905948359093</v>
      </c>
      <c r="EC91" s="5">
        <f t="shared" si="387"/>
        <v>6.5390750320527413</v>
      </c>
      <c r="ED91" s="5">
        <f t="shared" si="388"/>
        <v>11.933598535236019</v>
      </c>
      <c r="EE91" s="5">
        <f t="shared" si="389"/>
        <v>4.7640162856064405</v>
      </c>
      <c r="EF91" s="5">
        <f t="shared" si="390"/>
        <v>5.1649531073907378</v>
      </c>
      <c r="EG91" s="5">
        <f t="shared" si="391"/>
        <v>11.419240277944308</v>
      </c>
      <c r="EH91" s="5">
        <f t="shared" si="392"/>
        <v>15.764215381220016</v>
      </c>
      <c r="EI91" s="5">
        <f t="shared" si="393"/>
        <v>16.502784844942585</v>
      </c>
      <c r="EJ91" s="5">
        <f t="shared" si="394"/>
        <v>15.248676590818185</v>
      </c>
      <c r="EK91" s="5">
        <f t="shared" si="395"/>
        <v>10.933900924279092</v>
      </c>
      <c r="EL91" s="5" t="str">
        <f t="shared" si="396"/>
        <v xml:space="preserve"> </v>
      </c>
      <c r="EM91" s="5" t="str">
        <f t="shared" si="397"/>
        <v xml:space="preserve"> </v>
      </c>
      <c r="EN91" s="5" t="str">
        <f t="shared" si="398"/>
        <v xml:space="preserve"> </v>
      </c>
      <c r="EO91" s="5" t="str">
        <f t="shared" si="399"/>
        <v xml:space="preserve"> </v>
      </c>
      <c r="EP91" s="5" t="str">
        <f t="shared" si="400"/>
        <v xml:space="preserve"> </v>
      </c>
      <c r="EQ91" s="5" t="str">
        <f t="shared" si="401"/>
        <v xml:space="preserve"> </v>
      </c>
      <c r="ER91" s="5" t="str">
        <f t="shared" si="402"/>
        <v xml:space="preserve"> </v>
      </c>
      <c r="ES91" s="5" t="str">
        <f t="shared" si="403"/>
        <v xml:space="preserve"> </v>
      </c>
    </row>
    <row r="92" spans="1:149">
      <c r="A92" t="s">
        <v>274</v>
      </c>
      <c r="B92" s="17">
        <f t="shared" si="324"/>
        <v>1139142.3357664233</v>
      </c>
      <c r="C92" s="17">
        <v>2497</v>
      </c>
      <c r="D92" s="19">
        <v>2192</v>
      </c>
      <c r="E92" s="19">
        <v>24</v>
      </c>
      <c r="F92" s="19">
        <f t="shared" si="325"/>
        <v>1648.02</v>
      </c>
      <c r="G92" s="19">
        <v>66</v>
      </c>
      <c r="H92" s="19">
        <f t="shared" si="297"/>
        <v>10404.166666666668</v>
      </c>
      <c r="I92" s="19">
        <v>1148</v>
      </c>
      <c r="J92" s="39">
        <f t="shared" si="383"/>
        <v>11.034040849018821</v>
      </c>
      <c r="K92" s="17"/>
      <c r="L92" s="17"/>
      <c r="M92" s="17" t="str">
        <f t="shared" si="384"/>
        <v xml:space="preserve"> </v>
      </c>
      <c r="N92" s="17" t="str">
        <f t="shared" si="385"/>
        <v xml:space="preserve"> </v>
      </c>
      <c r="O92" s="17">
        <v>226</v>
      </c>
      <c r="P92" s="17">
        <v>334</v>
      </c>
      <c r="Q92" s="17">
        <f t="shared" si="298"/>
        <v>560</v>
      </c>
      <c r="R92" s="17">
        <f t="shared" si="299"/>
        <v>-108</v>
      </c>
      <c r="S92" s="17">
        <v>84</v>
      </c>
      <c r="T92" s="17">
        <v>145</v>
      </c>
      <c r="U92" s="17">
        <f t="shared" si="300"/>
        <v>229</v>
      </c>
      <c r="V92" s="17">
        <f t="shared" si="301"/>
        <v>-61</v>
      </c>
      <c r="W92" s="17"/>
      <c r="X92" s="17"/>
      <c r="Y92" s="17" t="str">
        <f t="shared" si="302"/>
        <v xml:space="preserve"> </v>
      </c>
      <c r="Z92" s="17" t="str">
        <f t="shared" si="303"/>
        <v xml:space="preserve"> </v>
      </c>
      <c r="AA92" s="17">
        <v>3</v>
      </c>
      <c r="AB92" s="17">
        <v>76</v>
      </c>
      <c r="AC92" s="17">
        <f t="shared" si="304"/>
        <v>79</v>
      </c>
      <c r="AD92" s="17">
        <f t="shared" si="305"/>
        <v>-73</v>
      </c>
      <c r="AE92" s="17">
        <v>44</v>
      </c>
      <c r="AF92" s="17">
        <v>19</v>
      </c>
      <c r="AG92" s="17">
        <f t="shared" si="306"/>
        <v>63</v>
      </c>
      <c r="AH92" s="17">
        <f t="shared" si="307"/>
        <v>25</v>
      </c>
      <c r="AI92" s="17">
        <v>22</v>
      </c>
      <c r="AJ92" s="17">
        <v>34</v>
      </c>
      <c r="AK92" s="17">
        <f t="shared" si="308"/>
        <v>56</v>
      </c>
      <c r="AL92" s="17">
        <f t="shared" si="309"/>
        <v>-12</v>
      </c>
      <c r="AM92" s="17"/>
      <c r="AN92" s="17"/>
      <c r="AO92" s="17" t="str">
        <f t="shared" si="310"/>
        <v xml:space="preserve"> </v>
      </c>
      <c r="AP92" s="17" t="str">
        <f t="shared" si="311"/>
        <v xml:space="preserve"> </v>
      </c>
      <c r="AQ92" s="17"/>
      <c r="AR92" s="17"/>
      <c r="AS92" s="17" t="str">
        <f t="shared" si="312"/>
        <v xml:space="preserve"> </v>
      </c>
      <c r="AT92" s="17" t="str">
        <f t="shared" si="313"/>
        <v xml:space="preserve"> </v>
      </c>
      <c r="AU92" s="17"/>
      <c r="AV92" s="17"/>
      <c r="AW92" s="17" t="str">
        <f t="shared" si="314"/>
        <v xml:space="preserve"> </v>
      </c>
      <c r="AX92" s="17" t="str">
        <f t="shared" si="315"/>
        <v xml:space="preserve"> </v>
      </c>
      <c r="AY92" s="17"/>
      <c r="AZ92" s="17"/>
      <c r="BA92" s="17" t="str">
        <f t="shared" si="316"/>
        <v xml:space="preserve"> </v>
      </c>
      <c r="BB92" s="22" t="str">
        <f t="shared" si="317"/>
        <v xml:space="preserve"> </v>
      </c>
      <c r="BC92" s="17">
        <v>181</v>
      </c>
      <c r="BD92" s="17">
        <v>77</v>
      </c>
      <c r="BE92" s="17">
        <v>142</v>
      </c>
      <c r="BF92" s="17">
        <v>38</v>
      </c>
      <c r="BG92" s="17">
        <v>26</v>
      </c>
      <c r="BH92" s="17">
        <v>54</v>
      </c>
      <c r="BI92" s="17">
        <v>63</v>
      </c>
      <c r="BJ92" s="17">
        <v>41</v>
      </c>
      <c r="BK92" s="17">
        <v>37</v>
      </c>
      <c r="BL92" s="17">
        <v>25</v>
      </c>
      <c r="BM92" s="17"/>
      <c r="BN92" s="17"/>
      <c r="BO92" s="17"/>
      <c r="BP92" s="17"/>
      <c r="BQ92" s="17"/>
      <c r="BR92" s="17"/>
      <c r="BS92" s="17"/>
      <c r="BT92" s="17"/>
      <c r="BU92" s="22">
        <f t="shared" si="326"/>
        <v>464</v>
      </c>
      <c r="BV92" s="25">
        <v>1.13049</v>
      </c>
      <c r="BW92" s="15">
        <f t="shared" si="382"/>
        <v>1015.4888588134348</v>
      </c>
      <c r="BX92" s="15" t="str">
        <f t="shared" si="327"/>
        <v xml:space="preserve"> </v>
      </c>
      <c r="BY92" s="15" t="str">
        <f t="shared" si="328"/>
        <v xml:space="preserve"> </v>
      </c>
      <c r="BZ92" s="15" t="str">
        <f t="shared" si="329"/>
        <v xml:space="preserve"> </v>
      </c>
      <c r="CA92" s="15" t="str">
        <f t="shared" si="330"/>
        <v xml:space="preserve"> </v>
      </c>
      <c r="CB92" s="15" t="str">
        <f t="shared" si="331"/>
        <v xml:space="preserve"> </v>
      </c>
      <c r="CC92" s="15">
        <f t="shared" si="332"/>
        <v>199.91331192668665</v>
      </c>
      <c r="CD92" s="15">
        <f t="shared" si="333"/>
        <v>295.44710700669623</v>
      </c>
      <c r="CE92" s="15">
        <f t="shared" si="334"/>
        <v>495.3604189333829</v>
      </c>
      <c r="CF92" s="15">
        <f t="shared" si="335"/>
        <v>-95.533795080009583</v>
      </c>
      <c r="CG92" s="15">
        <f t="shared" si="336"/>
        <v>0.67664670658682624</v>
      </c>
      <c r="CH92" s="15">
        <f t="shared" si="337"/>
        <v>74.304062840007433</v>
      </c>
      <c r="CI92" s="15">
        <f t="shared" si="338"/>
        <v>128.26296561667948</v>
      </c>
      <c r="CJ92" s="15">
        <f t="shared" si="339"/>
        <v>202.5670284566869</v>
      </c>
      <c r="CK92" s="15">
        <f t="shared" si="340"/>
        <v>-53.958902776672048</v>
      </c>
      <c r="CL92" s="15">
        <f t="shared" si="341"/>
        <v>0.57931034482758625</v>
      </c>
      <c r="CM92" s="15" t="str">
        <f t="shared" si="342"/>
        <v xml:space="preserve"> </v>
      </c>
      <c r="CN92" s="15" t="str">
        <f t="shared" si="343"/>
        <v xml:space="preserve"> </v>
      </c>
      <c r="CO92" s="15" t="str">
        <f t="shared" si="344"/>
        <v xml:space="preserve"> </v>
      </c>
      <c r="CP92" s="15" t="str">
        <f t="shared" si="345"/>
        <v xml:space="preserve"> </v>
      </c>
      <c r="CQ92" s="15" t="str">
        <f t="shared" si="346"/>
        <v xml:space="preserve"> </v>
      </c>
      <c r="CR92" s="15">
        <f t="shared" si="347"/>
        <v>2.6537165300002652</v>
      </c>
      <c r="CS92" s="15">
        <f t="shared" si="348"/>
        <v>67.227485426673397</v>
      </c>
      <c r="CT92" s="15">
        <f t="shared" si="349"/>
        <v>69.881201956673664</v>
      </c>
      <c r="CU92" s="15">
        <f t="shared" si="350"/>
        <v>-64.57376889667313</v>
      </c>
      <c r="CV92" s="15">
        <f t="shared" si="351"/>
        <v>3.9473684210526307E-2</v>
      </c>
      <c r="CW92" s="15">
        <f t="shared" si="352"/>
        <v>38.921175773337225</v>
      </c>
      <c r="CX92" s="15">
        <f t="shared" si="353"/>
        <v>16.806871356668349</v>
      </c>
      <c r="CY92" s="15">
        <f t="shared" si="354"/>
        <v>55.728047130005578</v>
      </c>
      <c r="CZ92" s="15">
        <f t="shared" si="355"/>
        <v>22.114304416668876</v>
      </c>
      <c r="DA92" s="15">
        <f t="shared" si="356"/>
        <v>2.3157894736842102</v>
      </c>
      <c r="DB92" s="15">
        <f t="shared" si="357"/>
        <v>19.460587886668613</v>
      </c>
      <c r="DC92" s="15">
        <f t="shared" si="358"/>
        <v>30.075454006669673</v>
      </c>
      <c r="DD92" s="15">
        <f t="shared" si="359"/>
        <v>49.536041893338286</v>
      </c>
      <c r="DE92" s="15">
        <f t="shared" si="360"/>
        <v>-10.614866120001061</v>
      </c>
      <c r="DF92" s="15">
        <f t="shared" si="361"/>
        <v>0.6470588235294118</v>
      </c>
      <c r="DG92" s="15" t="str">
        <f t="shared" si="362"/>
        <v xml:space="preserve"> </v>
      </c>
      <c r="DH92" s="15" t="str">
        <f t="shared" si="363"/>
        <v xml:space="preserve"> </v>
      </c>
      <c r="DI92" s="15" t="str">
        <f t="shared" si="364"/>
        <v xml:space="preserve"> </v>
      </c>
      <c r="DJ92" s="15" t="str">
        <f t="shared" si="365"/>
        <v xml:space="preserve"> </v>
      </c>
      <c r="DK92" s="15" t="str">
        <f t="shared" si="366"/>
        <v xml:space="preserve"> </v>
      </c>
      <c r="DL92" s="15" t="str">
        <f t="shared" si="367"/>
        <v xml:space="preserve"> </v>
      </c>
      <c r="DM92" s="15" t="str">
        <f t="shared" si="368"/>
        <v xml:space="preserve"> </v>
      </c>
      <c r="DN92" s="15" t="str">
        <f t="shared" si="369"/>
        <v xml:space="preserve"> </v>
      </c>
      <c r="DO92" s="15" t="str">
        <f t="shared" si="370"/>
        <v xml:space="preserve"> </v>
      </c>
      <c r="DP92" s="15" t="str">
        <f t="shared" si="371"/>
        <v xml:space="preserve"> </v>
      </c>
      <c r="DQ92" s="15" t="str">
        <f t="shared" si="372"/>
        <v xml:space="preserve"> </v>
      </c>
      <c r="DR92" s="15" t="str">
        <f t="shared" si="373"/>
        <v xml:space="preserve"> </v>
      </c>
      <c r="DS92" s="15" t="str">
        <f t="shared" si="374"/>
        <v xml:space="preserve"> </v>
      </c>
      <c r="DT92" s="15" t="str">
        <f t="shared" si="375"/>
        <v xml:space="preserve"> </v>
      </c>
      <c r="DU92" s="15" t="str">
        <f t="shared" si="376"/>
        <v xml:space="preserve"> </v>
      </c>
      <c r="DV92" s="15" t="str">
        <f t="shared" si="377"/>
        <v xml:space="preserve"> </v>
      </c>
      <c r="DW92" s="15" t="str">
        <f t="shared" si="378"/>
        <v xml:space="preserve"> </v>
      </c>
      <c r="DX92" s="15" t="str">
        <f t="shared" si="379"/>
        <v xml:space="preserve"> </v>
      </c>
      <c r="DY92" s="15" t="str">
        <f t="shared" si="380"/>
        <v xml:space="preserve"> </v>
      </c>
      <c r="DZ92" s="15" t="str">
        <f t="shared" si="381"/>
        <v xml:space="preserve"> </v>
      </c>
      <c r="EA92" s="27">
        <f>BW92-CE92-CJ92-CT92-CY92-DD92</f>
        <v>142.41612044334749</v>
      </c>
      <c r="EB92" s="5">
        <f t="shared" si="386"/>
        <v>8.9974360786847161</v>
      </c>
      <c r="EC92" s="5">
        <f t="shared" si="387"/>
        <v>17.362371636829693</v>
      </c>
      <c r="ED92" s="5">
        <f t="shared" si="388"/>
        <v>34.583081469459486</v>
      </c>
      <c r="EE92" s="5">
        <f t="shared" si="389"/>
        <v>13.925586065618827</v>
      </c>
      <c r="EF92" s="5">
        <f t="shared" si="390"/>
        <v>13.428878079215918</v>
      </c>
      <c r="EG92" s="5">
        <f t="shared" si="391"/>
        <v>30.83194875044963</v>
      </c>
      <c r="EH92" s="5">
        <f t="shared" si="392"/>
        <v>47.29264614366005</v>
      </c>
      <c r="EI92" s="5">
        <f t="shared" si="393"/>
        <v>56.384514886887168</v>
      </c>
      <c r="EJ92" s="5">
        <f t="shared" si="394"/>
        <v>43.400079527713295</v>
      </c>
      <c r="EK92" s="5">
        <f t="shared" si="395"/>
        <v>30.371947011886366</v>
      </c>
      <c r="EL92" s="5" t="str">
        <f t="shared" si="396"/>
        <v xml:space="preserve"> </v>
      </c>
      <c r="EM92" s="5" t="str">
        <f t="shared" si="397"/>
        <v xml:space="preserve"> </v>
      </c>
      <c r="EN92" s="5" t="str">
        <f t="shared" si="398"/>
        <v xml:space="preserve"> </v>
      </c>
      <c r="EO92" s="5" t="str">
        <f t="shared" si="399"/>
        <v xml:space="preserve"> </v>
      </c>
      <c r="EP92" s="5" t="str">
        <f t="shared" si="400"/>
        <v xml:space="preserve"> </v>
      </c>
      <c r="EQ92" s="5" t="str">
        <f t="shared" si="401"/>
        <v xml:space="preserve"> </v>
      </c>
      <c r="ER92" s="5" t="str">
        <f t="shared" si="402"/>
        <v xml:space="preserve"> </v>
      </c>
      <c r="ES92" s="5" t="str">
        <f t="shared" si="403"/>
        <v xml:space="preserve"> </v>
      </c>
    </row>
    <row r="93" spans="1:149">
      <c r="A93" t="s">
        <v>164</v>
      </c>
      <c r="B93" s="17">
        <f t="shared" si="324"/>
        <v>1742710.1200686106</v>
      </c>
      <c r="C93" s="17">
        <v>2032</v>
      </c>
      <c r="D93" s="19">
        <v>1166</v>
      </c>
      <c r="E93" s="19">
        <v>26</v>
      </c>
      <c r="F93" s="19">
        <f t="shared" si="325"/>
        <v>670.56000000000006</v>
      </c>
      <c r="G93" s="19">
        <v>33</v>
      </c>
      <c r="H93" s="19">
        <f t="shared" ref="H93:H108" si="404">C93/(E93/100)</f>
        <v>7815.3846153846152</v>
      </c>
      <c r="I93" s="19">
        <v>792</v>
      </c>
      <c r="J93" s="39">
        <f t="shared" si="383"/>
        <v>10.133858267716537</v>
      </c>
      <c r="K93" s="17"/>
      <c r="L93" s="17"/>
      <c r="M93" s="17" t="str">
        <f t="shared" si="384"/>
        <v xml:space="preserve"> </v>
      </c>
      <c r="N93" s="17" t="str">
        <f t="shared" si="385"/>
        <v xml:space="preserve"> </v>
      </c>
      <c r="O93" s="17">
        <v>24</v>
      </c>
      <c r="P93" s="17">
        <v>144</v>
      </c>
      <c r="Q93" s="17">
        <f t="shared" ref="Q93:Q110" si="405">IF((O93+P93)&lt;&gt;0,O93+P93," ")</f>
        <v>168</v>
      </c>
      <c r="R93" s="17">
        <f t="shared" ref="R93:R110" si="406">IF((O93+P93)&lt;&gt;0,O93-P93," ")</f>
        <v>-120</v>
      </c>
      <c r="S93" s="17">
        <v>37</v>
      </c>
      <c r="T93" s="17">
        <v>86</v>
      </c>
      <c r="U93" s="17">
        <f t="shared" ref="U93:U110" si="407">IF((S93+T93)&lt;&gt;0,S93+T93," ")</f>
        <v>123</v>
      </c>
      <c r="V93" s="17">
        <f t="shared" ref="V93:V110" si="408">IF((S93+T93)&lt;&gt;0,S93-T93," ")</f>
        <v>-49</v>
      </c>
      <c r="W93" s="17">
        <v>14</v>
      </c>
      <c r="X93" s="17">
        <v>45</v>
      </c>
      <c r="Y93" s="17">
        <f t="shared" ref="Y93:Y110" si="409">IF((W93+X93)&lt;&gt;0,W93+X93," ")</f>
        <v>59</v>
      </c>
      <c r="Z93" s="17">
        <f t="shared" ref="Z93:Z110" si="410">IF((W93+X93)&lt;&gt;0,W93-X93," ")</f>
        <v>-31</v>
      </c>
      <c r="AA93" s="17">
        <v>3</v>
      </c>
      <c r="AB93" s="17">
        <v>79</v>
      </c>
      <c r="AC93" s="17">
        <f t="shared" ref="AC93:AC110" si="411">IF((AA93+AB93)&lt;&gt;0,AA93+AB93," ")</f>
        <v>82</v>
      </c>
      <c r="AD93" s="17">
        <f t="shared" ref="AD93:AD110" si="412">IF((AA93+AB93)&lt;&gt;0,AA93-AB93," ")</f>
        <v>-76</v>
      </c>
      <c r="AE93" s="17">
        <v>131</v>
      </c>
      <c r="AF93" s="17">
        <v>27</v>
      </c>
      <c r="AG93" s="17">
        <f t="shared" ref="AG93:AG110" si="413">IF((AE93+AF93)&lt;&gt;0,AE93+AF93," ")</f>
        <v>158</v>
      </c>
      <c r="AH93" s="17">
        <f t="shared" ref="AH93:AH110" si="414">IF((AE93+AF93)&lt;&gt;0,AE93-AF93," ")</f>
        <v>104</v>
      </c>
      <c r="AI93" s="17"/>
      <c r="AJ93" s="17"/>
      <c r="AK93" s="17" t="str">
        <f t="shared" ref="AK93:AK110" si="415">IF((AI93+AJ93)&lt;&gt;0,AI93+AJ93," ")</f>
        <v xml:space="preserve"> </v>
      </c>
      <c r="AL93" s="17" t="str">
        <f t="shared" ref="AL93:AL110" si="416">IF((AI93+AJ93)&lt;&gt;0,AI93-AJ93," ")</f>
        <v xml:space="preserve"> </v>
      </c>
      <c r="AM93" s="17"/>
      <c r="AN93" s="17"/>
      <c r="AO93" s="17" t="str">
        <f t="shared" ref="AO93:AO110" si="417">IF((AM93+AN93)&lt;&gt;0,AM93+AN93," ")</f>
        <v xml:space="preserve"> </v>
      </c>
      <c r="AP93" s="17" t="str">
        <f t="shared" ref="AP93:AP110" si="418">IF((AM93+AN93)&lt;&gt;0,AM93-AN93," ")</f>
        <v xml:space="preserve"> </v>
      </c>
      <c r="AQ93" s="17"/>
      <c r="AR93" s="17"/>
      <c r="AS93" s="17" t="str">
        <f t="shared" ref="AS93:AS110" si="419">IF((AQ93+AR93)&lt;&gt;0,AQ93+AR93," ")</f>
        <v xml:space="preserve"> </v>
      </c>
      <c r="AT93" s="17" t="str">
        <f t="shared" ref="AT93:AT110" si="420">IF((AQ93+AR93)&lt;&gt;0,AQ93-AR93," ")</f>
        <v xml:space="preserve"> </v>
      </c>
      <c r="AU93" s="17"/>
      <c r="AV93" s="17"/>
      <c r="AW93" s="17" t="str">
        <f t="shared" ref="AW93:AW110" si="421">IF((AU93+AV93)&lt;&gt;0,AU93+AV93," ")</f>
        <v xml:space="preserve"> </v>
      </c>
      <c r="AX93" s="17" t="str">
        <f t="shared" ref="AX93:AX110" si="422">IF((AU93+AV93)&lt;&gt;0,AU93-AV93," ")</f>
        <v xml:space="preserve"> </v>
      </c>
      <c r="AY93" s="17"/>
      <c r="AZ93" s="17"/>
      <c r="BA93" s="17" t="str">
        <f t="shared" ref="BA93:BA110" si="423">IF((AY93+AZ93)&lt;&gt;0,AY93+AZ93," ")</f>
        <v xml:space="preserve"> </v>
      </c>
      <c r="BB93" s="22" t="str">
        <f t="shared" ref="BB93:BB110" si="424">IF((AY93+AZ93)&lt;&gt;0,AY93-AZ93," ")</f>
        <v xml:space="preserve"> </v>
      </c>
      <c r="BC93" s="17">
        <v>127</v>
      </c>
      <c r="BD93" s="17">
        <v>45</v>
      </c>
      <c r="BE93" s="17">
        <v>88</v>
      </c>
      <c r="BF93" s="17">
        <v>28</v>
      </c>
      <c r="BG93" s="17">
        <v>21</v>
      </c>
      <c r="BH93" s="17">
        <v>27</v>
      </c>
      <c r="BI93" s="17">
        <v>33</v>
      </c>
      <c r="BJ93" s="17">
        <v>20</v>
      </c>
      <c r="BK93" s="17">
        <v>18</v>
      </c>
      <c r="BL93" s="17">
        <v>19</v>
      </c>
      <c r="BM93" s="17"/>
      <c r="BN93" s="17"/>
      <c r="BO93" s="17"/>
      <c r="BP93" s="17"/>
      <c r="BQ93" s="17"/>
      <c r="BR93" s="17"/>
      <c r="BS93" s="17"/>
      <c r="BT93" s="17"/>
      <c r="BU93" s="22">
        <f t="shared" si="326"/>
        <v>366</v>
      </c>
      <c r="BV93" s="25">
        <v>1.258251</v>
      </c>
      <c r="BW93" s="15">
        <f t="shared" ref="BW93:BW108" si="425">I93/BV93</f>
        <v>629.4451583984436</v>
      </c>
      <c r="BX93" s="15" t="str">
        <f t="shared" si="327"/>
        <v xml:space="preserve"> </v>
      </c>
      <c r="BY93" s="15" t="str">
        <f t="shared" si="328"/>
        <v xml:space="preserve"> </v>
      </c>
      <c r="BZ93" s="15" t="str">
        <f t="shared" si="329"/>
        <v xml:space="preserve"> </v>
      </c>
      <c r="CA93" s="15" t="str">
        <f t="shared" si="330"/>
        <v xml:space="preserve"> </v>
      </c>
      <c r="CB93" s="15" t="str">
        <f t="shared" si="331"/>
        <v xml:space="preserve"> </v>
      </c>
      <c r="CC93" s="15">
        <f t="shared" si="332"/>
        <v>19.074095709043743</v>
      </c>
      <c r="CD93" s="15">
        <f t="shared" si="333"/>
        <v>114.44457425426246</v>
      </c>
      <c r="CE93" s="15">
        <f t="shared" si="334"/>
        <v>133.51866996330619</v>
      </c>
      <c r="CF93" s="15">
        <f t="shared" si="335"/>
        <v>-95.370478545218717</v>
      </c>
      <c r="CG93" s="15">
        <f t="shared" si="336"/>
        <v>0.16666666666666666</v>
      </c>
      <c r="CH93" s="15">
        <f t="shared" si="337"/>
        <v>29.40589755144244</v>
      </c>
      <c r="CI93" s="15">
        <f t="shared" si="338"/>
        <v>68.348842957406745</v>
      </c>
      <c r="CJ93" s="15">
        <f t="shared" si="339"/>
        <v>97.754740508849181</v>
      </c>
      <c r="CK93" s="15">
        <f t="shared" si="340"/>
        <v>-38.942945405964309</v>
      </c>
      <c r="CL93" s="15">
        <f t="shared" si="341"/>
        <v>0.43023255813953493</v>
      </c>
      <c r="CM93" s="15">
        <f t="shared" si="342"/>
        <v>11.126555830275517</v>
      </c>
      <c r="CN93" s="15">
        <f t="shared" si="343"/>
        <v>35.763929454457021</v>
      </c>
      <c r="CO93" s="15">
        <f t="shared" si="344"/>
        <v>46.890485284732534</v>
      </c>
      <c r="CP93" s="15">
        <f t="shared" si="345"/>
        <v>-24.637373624181503</v>
      </c>
      <c r="CQ93" s="15">
        <f t="shared" si="346"/>
        <v>0.31111111111111112</v>
      </c>
      <c r="CR93" s="15">
        <f t="shared" si="347"/>
        <v>2.3842619636304678</v>
      </c>
      <c r="CS93" s="15">
        <f t="shared" si="348"/>
        <v>62.785565042268992</v>
      </c>
      <c r="CT93" s="15">
        <f t="shared" si="349"/>
        <v>65.169827005899464</v>
      </c>
      <c r="CU93" s="15">
        <f t="shared" si="350"/>
        <v>-60.401303078638527</v>
      </c>
      <c r="CV93" s="15">
        <f t="shared" si="351"/>
        <v>3.7974683544303792E-2</v>
      </c>
      <c r="CW93" s="15">
        <f t="shared" si="352"/>
        <v>104.11277241186377</v>
      </c>
      <c r="CX93" s="15">
        <f t="shared" si="353"/>
        <v>21.458357672674211</v>
      </c>
      <c r="CY93" s="15">
        <f t="shared" si="354"/>
        <v>125.57113008453798</v>
      </c>
      <c r="CZ93" s="15">
        <f t="shared" si="355"/>
        <v>82.654414739189562</v>
      </c>
      <c r="DA93" s="15">
        <f t="shared" si="356"/>
        <v>4.8518518518518521</v>
      </c>
      <c r="DB93" s="15" t="str">
        <f t="shared" si="357"/>
        <v xml:space="preserve"> </v>
      </c>
      <c r="DC93" s="15" t="str">
        <f t="shared" si="358"/>
        <v xml:space="preserve"> </v>
      </c>
      <c r="DD93" s="15" t="str">
        <f t="shared" si="359"/>
        <v xml:space="preserve"> </v>
      </c>
      <c r="DE93" s="15" t="str">
        <f t="shared" si="360"/>
        <v xml:space="preserve"> </v>
      </c>
      <c r="DF93" s="15" t="str">
        <f t="shared" si="361"/>
        <v xml:space="preserve"> </v>
      </c>
      <c r="DG93" s="15" t="str">
        <f t="shared" si="362"/>
        <v xml:space="preserve"> </v>
      </c>
      <c r="DH93" s="15" t="str">
        <f t="shared" si="363"/>
        <v xml:space="preserve"> </v>
      </c>
      <c r="DI93" s="15" t="str">
        <f t="shared" si="364"/>
        <v xml:space="preserve"> </v>
      </c>
      <c r="DJ93" s="15" t="str">
        <f t="shared" si="365"/>
        <v xml:space="preserve"> </v>
      </c>
      <c r="DK93" s="15" t="str">
        <f t="shared" si="366"/>
        <v xml:space="preserve"> </v>
      </c>
      <c r="DL93" s="15" t="str">
        <f t="shared" si="367"/>
        <v xml:space="preserve"> </v>
      </c>
      <c r="DM93" s="15" t="str">
        <f t="shared" si="368"/>
        <v xml:space="preserve"> </v>
      </c>
      <c r="DN93" s="15" t="str">
        <f t="shared" si="369"/>
        <v xml:space="preserve"> </v>
      </c>
      <c r="DO93" s="15" t="str">
        <f t="shared" si="370"/>
        <v xml:space="preserve"> </v>
      </c>
      <c r="DP93" s="15" t="str">
        <f t="shared" si="371"/>
        <v xml:space="preserve"> </v>
      </c>
      <c r="DQ93" s="15" t="str">
        <f t="shared" si="372"/>
        <v xml:space="preserve"> </v>
      </c>
      <c r="DR93" s="15" t="str">
        <f t="shared" si="373"/>
        <v xml:space="preserve"> </v>
      </c>
      <c r="DS93" s="15" t="str">
        <f t="shared" si="374"/>
        <v xml:space="preserve"> </v>
      </c>
      <c r="DT93" s="15" t="str">
        <f t="shared" si="375"/>
        <v xml:space="preserve"> </v>
      </c>
      <c r="DU93" s="15" t="str">
        <f t="shared" si="376"/>
        <v xml:space="preserve"> </v>
      </c>
      <c r="DV93" s="15" t="str">
        <f t="shared" si="377"/>
        <v xml:space="preserve"> </v>
      </c>
      <c r="DW93" s="15" t="str">
        <f t="shared" si="378"/>
        <v xml:space="preserve"> </v>
      </c>
      <c r="DX93" s="15" t="str">
        <f t="shared" si="379"/>
        <v xml:space="preserve"> </v>
      </c>
      <c r="DY93" s="15" t="str">
        <f t="shared" si="380"/>
        <v xml:space="preserve"> </v>
      </c>
      <c r="DZ93" s="15" t="str">
        <f t="shared" si="381"/>
        <v xml:space="preserve"> </v>
      </c>
      <c r="EA93" s="27">
        <f>BW93-CE93-CJ93-CO93-CT93-CY93</f>
        <v>160.54030555111825</v>
      </c>
      <c r="EB93" s="5">
        <f t="shared" si="386"/>
        <v>6.3131181325577845</v>
      </c>
      <c r="EC93" s="5">
        <f t="shared" si="387"/>
        <v>10.146840566978392</v>
      </c>
      <c r="ED93" s="5">
        <f t="shared" si="388"/>
        <v>21.43176879797489</v>
      </c>
      <c r="EE93" s="5">
        <f t="shared" si="389"/>
        <v>10.260958153613872</v>
      </c>
      <c r="EF93" s="5">
        <f t="shared" si="390"/>
        <v>10.84640152552055</v>
      </c>
      <c r="EG93" s="5">
        <f t="shared" si="391"/>
        <v>15.415974375224815</v>
      </c>
      <c r="EH93" s="5">
        <f t="shared" si="392"/>
        <v>24.772338456202881</v>
      </c>
      <c r="EI93" s="5">
        <f t="shared" si="393"/>
        <v>27.504641408237642</v>
      </c>
      <c r="EJ93" s="5">
        <f t="shared" si="394"/>
        <v>21.113552202671332</v>
      </c>
      <c r="EK93" s="5">
        <f t="shared" si="395"/>
        <v>23.082679729033639</v>
      </c>
      <c r="EL93" s="5" t="str">
        <f t="shared" si="396"/>
        <v xml:space="preserve"> </v>
      </c>
      <c r="EM93" s="5" t="str">
        <f t="shared" si="397"/>
        <v xml:space="preserve"> </v>
      </c>
      <c r="EN93" s="5" t="str">
        <f t="shared" si="398"/>
        <v xml:space="preserve"> </v>
      </c>
      <c r="EO93" s="5" t="str">
        <f t="shared" si="399"/>
        <v xml:space="preserve"> </v>
      </c>
      <c r="EP93" s="5" t="str">
        <f t="shared" si="400"/>
        <v xml:space="preserve"> </v>
      </c>
      <c r="EQ93" s="5" t="str">
        <f t="shared" si="401"/>
        <v xml:space="preserve"> </v>
      </c>
      <c r="ER93" s="5" t="str">
        <f t="shared" si="402"/>
        <v xml:space="preserve"> </v>
      </c>
      <c r="ES93" s="5" t="str">
        <f t="shared" si="403"/>
        <v xml:space="preserve"> </v>
      </c>
    </row>
    <row r="94" spans="1:149">
      <c r="A94" t="s">
        <v>166</v>
      </c>
      <c r="B94" s="17">
        <f t="shared" ref="B94:B108" si="426">(C94*1000000)/D94</f>
        <v>1654847.3967684021</v>
      </c>
      <c r="C94" s="17">
        <v>3687</v>
      </c>
      <c r="D94" s="19">
        <v>2228</v>
      </c>
      <c r="E94" s="19">
        <v>25</v>
      </c>
      <c r="F94" s="19">
        <f t="shared" ref="F94:F108" si="427">C94*(G94/100)</f>
        <v>2138.46</v>
      </c>
      <c r="G94" s="19">
        <v>58</v>
      </c>
      <c r="H94" s="19">
        <f t="shared" si="404"/>
        <v>14748</v>
      </c>
      <c r="I94" s="19">
        <v>1392</v>
      </c>
      <c r="J94" s="39">
        <f t="shared" si="383"/>
        <v>9.4385679414157853</v>
      </c>
      <c r="K94" s="17"/>
      <c r="L94" s="17"/>
      <c r="M94" s="17" t="str">
        <f t="shared" si="384"/>
        <v xml:space="preserve"> </v>
      </c>
      <c r="N94" s="17" t="str">
        <f t="shared" si="385"/>
        <v xml:space="preserve"> </v>
      </c>
      <c r="O94" s="17">
        <v>84</v>
      </c>
      <c r="P94" s="17">
        <v>204</v>
      </c>
      <c r="Q94" s="17">
        <f t="shared" si="405"/>
        <v>288</v>
      </c>
      <c r="R94" s="17">
        <f t="shared" si="406"/>
        <v>-120</v>
      </c>
      <c r="S94" s="17">
        <v>186</v>
      </c>
      <c r="T94" s="17">
        <v>341</v>
      </c>
      <c r="U94" s="17">
        <f t="shared" si="407"/>
        <v>527</v>
      </c>
      <c r="V94" s="17">
        <f t="shared" si="408"/>
        <v>-155</v>
      </c>
      <c r="W94" s="17"/>
      <c r="X94" s="17"/>
      <c r="Y94" s="17" t="str">
        <f t="shared" si="409"/>
        <v xml:space="preserve"> </v>
      </c>
      <c r="Z94" s="17" t="str">
        <f t="shared" si="410"/>
        <v xml:space="preserve"> </v>
      </c>
      <c r="AA94" s="17">
        <v>19</v>
      </c>
      <c r="AB94" s="17">
        <v>61</v>
      </c>
      <c r="AC94" s="17">
        <f t="shared" si="411"/>
        <v>80</v>
      </c>
      <c r="AD94" s="17">
        <f t="shared" si="412"/>
        <v>-42</v>
      </c>
      <c r="AE94" s="17">
        <v>150</v>
      </c>
      <c r="AF94" s="17">
        <v>29</v>
      </c>
      <c r="AG94" s="17">
        <f t="shared" si="413"/>
        <v>179</v>
      </c>
      <c r="AH94" s="17">
        <f t="shared" si="414"/>
        <v>121</v>
      </c>
      <c r="AI94" s="17">
        <v>73</v>
      </c>
      <c r="AJ94" s="17">
        <v>74</v>
      </c>
      <c r="AK94" s="17">
        <f t="shared" si="415"/>
        <v>147</v>
      </c>
      <c r="AL94" s="17">
        <f t="shared" si="416"/>
        <v>-1</v>
      </c>
      <c r="AM94" s="17"/>
      <c r="AN94" s="17"/>
      <c r="AO94" s="17" t="str">
        <f t="shared" si="417"/>
        <v xml:space="preserve"> </v>
      </c>
      <c r="AP94" s="17" t="str">
        <f t="shared" si="418"/>
        <v xml:space="preserve"> </v>
      </c>
      <c r="AQ94" s="17"/>
      <c r="AR94" s="17"/>
      <c r="AS94" s="17" t="str">
        <f t="shared" si="419"/>
        <v xml:space="preserve"> </v>
      </c>
      <c r="AT94" s="17" t="str">
        <f t="shared" si="420"/>
        <v xml:space="preserve"> </v>
      </c>
      <c r="AU94" s="17"/>
      <c r="AV94" s="17"/>
      <c r="AW94" s="17" t="str">
        <f t="shared" si="421"/>
        <v xml:space="preserve"> </v>
      </c>
      <c r="AX94" s="17" t="str">
        <f t="shared" si="422"/>
        <v xml:space="preserve"> </v>
      </c>
      <c r="AY94" s="17"/>
      <c r="AZ94" s="17"/>
      <c r="BA94" s="17" t="str">
        <f t="shared" si="423"/>
        <v xml:space="preserve"> </v>
      </c>
      <c r="BB94" s="22" t="str">
        <f t="shared" si="424"/>
        <v xml:space="preserve"> </v>
      </c>
      <c r="BC94" s="17">
        <v>228</v>
      </c>
      <c r="BD94" s="17">
        <v>83</v>
      </c>
      <c r="BE94" s="17">
        <v>188</v>
      </c>
      <c r="BF94" s="17">
        <v>43</v>
      </c>
      <c r="BG94" s="17">
        <v>30</v>
      </c>
      <c r="BH94" s="17">
        <v>58</v>
      </c>
      <c r="BI94" s="17">
        <v>62</v>
      </c>
      <c r="BJ94" s="17">
        <v>53</v>
      </c>
      <c r="BK94" s="17">
        <v>31</v>
      </c>
      <c r="BL94" s="17">
        <v>30</v>
      </c>
      <c r="BM94" s="17"/>
      <c r="BN94" s="17"/>
      <c r="BO94" s="17"/>
      <c r="BP94" s="17"/>
      <c r="BQ94" s="17"/>
      <c r="BR94" s="17"/>
      <c r="BS94" s="17"/>
      <c r="BT94" s="17"/>
      <c r="BU94" s="22">
        <f t="shared" ref="BU94:BU108" si="428">I94-SUM(BC94:BT94)</f>
        <v>586</v>
      </c>
      <c r="BV94" s="25">
        <v>1.0543229999999999</v>
      </c>
      <c r="BW94" s="15">
        <f t="shared" si="425"/>
        <v>1320.2785104754428</v>
      </c>
      <c r="BX94" s="15" t="str">
        <f t="shared" ref="BX94:BX108" si="429">IF(K94&lt;&gt;0,K94/$BV94," ")</f>
        <v xml:space="preserve"> </v>
      </c>
      <c r="BY94" s="15" t="str">
        <f t="shared" ref="BY94:BY108" si="430">IF(L94&lt;&gt;0,L94/$BV94," ")</f>
        <v xml:space="preserve"> </v>
      </c>
      <c r="BZ94" s="15" t="str">
        <f t="shared" ref="BZ94:BZ108" si="431">IF(AND(BX94&lt;&gt;" ",BY94&lt;&gt;" "),BX94+BY94," ")</f>
        <v xml:space="preserve"> </v>
      </c>
      <c r="CA94" s="15" t="str">
        <f t="shared" ref="CA94:CA108" si="432">IF(AND(BX94&lt;&gt;" ",BY94&lt;&gt;" "),BX94-BY94," ")</f>
        <v xml:space="preserve"> </v>
      </c>
      <c r="CB94" s="15" t="str">
        <f t="shared" ref="CB94:CB108" si="433">IF(AND(BX94&lt;&gt;" ",BY94&lt;&gt;" "),BX94/BY94," ")</f>
        <v xml:space="preserve"> </v>
      </c>
      <c r="CC94" s="15">
        <f t="shared" ref="CC94:CC108" si="434">IF(O94&lt;&gt;0,O94/$BV94," ")</f>
        <v>79.671979080414644</v>
      </c>
      <c r="CD94" s="15">
        <f t="shared" ref="CD94:CD108" si="435">IF(P94&lt;&gt;0,P94/$BV94," ")</f>
        <v>193.48909205243555</v>
      </c>
      <c r="CE94" s="15">
        <f t="shared" ref="CE94:CE108" si="436">IF(AND(CC94&lt;&gt;" ",CD94&lt;&gt;" "),CC94+CD94," ")</f>
        <v>273.16107113285022</v>
      </c>
      <c r="CF94" s="15">
        <f t="shared" ref="CF94:CF108" si="437">IF(AND(CC94&lt;&gt;" ",CD94&lt;&gt;" "),CC94-CD94," ")</f>
        <v>-113.81711297202091</v>
      </c>
      <c r="CG94" s="15">
        <f t="shared" ref="CG94:CG108" si="438">IF(AND(CC94&lt;&gt;" ",CD94&lt;&gt;" "),CC94/CD94," ")</f>
        <v>0.41176470588235298</v>
      </c>
      <c r="CH94" s="15">
        <f t="shared" ref="CH94:CH108" si="439">IF(S94&lt;&gt;0,S94/$BV94," ")</f>
        <v>176.41652510663243</v>
      </c>
      <c r="CI94" s="15">
        <f t="shared" ref="CI94:CI108" si="440">IF(T94&lt;&gt;0,T94/$BV94," ")</f>
        <v>323.43029602882609</v>
      </c>
      <c r="CJ94" s="15">
        <f t="shared" ref="CJ94:CJ108" si="441">IF(AND(CH94&lt;&gt;" ",CI94&lt;&gt;" "),CH94+CI94," ")</f>
        <v>499.84682113545853</v>
      </c>
      <c r="CK94" s="15">
        <f t="shared" ref="CK94:CK108" si="442">IF(AND(CH94&lt;&gt;" ",CI94&lt;&gt;" "),CH94-CI94," ")</f>
        <v>-147.01377092219366</v>
      </c>
      <c r="CL94" s="15">
        <f t="shared" ref="CL94:CL108" si="443">IF(AND(CH94&lt;&gt;" ",CI94&lt;&gt;" "),CH94/CI94," ")</f>
        <v>0.54545454545454553</v>
      </c>
      <c r="CM94" s="15" t="str">
        <f t="shared" ref="CM94:CM108" si="444">IF(W94&lt;&gt;0,W94/$BV94," ")</f>
        <v xml:space="preserve"> </v>
      </c>
      <c r="CN94" s="15" t="str">
        <f t="shared" ref="CN94:CN108" si="445">IF(X94&lt;&gt;0,X94/$BV94," ")</f>
        <v xml:space="preserve"> </v>
      </c>
      <c r="CO94" s="15" t="str">
        <f t="shared" ref="CO94:CO108" si="446">IF(AND(CM94&lt;&gt;" ",CN94&lt;&gt;" "),CM94+CN94," ")</f>
        <v xml:space="preserve"> </v>
      </c>
      <c r="CP94" s="15" t="str">
        <f t="shared" ref="CP94:CP108" si="447">IF(AND(CM94&lt;&gt;" ",CN94&lt;&gt;" "),CM94-CN94," ")</f>
        <v xml:space="preserve"> </v>
      </c>
      <c r="CQ94" s="15" t="str">
        <f t="shared" ref="CQ94:CQ108" si="448">IF(AND(CM94&lt;&gt;" ",CN94&lt;&gt;" "),CM94/CN94," ")</f>
        <v xml:space="preserve"> </v>
      </c>
      <c r="CR94" s="15">
        <f t="shared" ref="CR94:CR108" si="449">IF(AA94&lt;&gt;0,AA94/$BV94," ")</f>
        <v>18.021042887236646</v>
      </c>
      <c r="CS94" s="15">
        <f t="shared" ref="CS94:CS108" si="450">IF(AB94&lt;&gt;0,AB94/$BV94," ")</f>
        <v>57.857032427443968</v>
      </c>
      <c r="CT94" s="15">
        <f t="shared" ref="CT94:CT108" si="451">IF(AND(CR94&lt;&gt;" ",CS94&lt;&gt;" "),CR94+CS94," ")</f>
        <v>75.878075314680615</v>
      </c>
      <c r="CU94" s="15">
        <f t="shared" ref="CU94:CU108" si="452">IF(AND(CR94&lt;&gt;" ",CS94&lt;&gt;" "),CR94-CS94," ")</f>
        <v>-39.835989540207322</v>
      </c>
      <c r="CV94" s="15">
        <f t="shared" ref="CV94:CV108" si="453">IF(AND(CR94&lt;&gt;" ",CS94&lt;&gt;" "),CR94/CS94," ")</f>
        <v>0.31147540983606559</v>
      </c>
      <c r="CW94" s="15">
        <f t="shared" ref="CW94:CW108" si="454">IF(AE94&lt;&gt;0,AE94/$BV94," ")</f>
        <v>142.27139121502614</v>
      </c>
      <c r="CX94" s="15">
        <f t="shared" ref="CX94:CX108" si="455">IF(AF94&lt;&gt;0,AF94/$BV94," ")</f>
        <v>27.505802301571723</v>
      </c>
      <c r="CY94" s="15">
        <f t="shared" ref="CY94:CY108" si="456">IF(AND(CW94&lt;&gt;" ",CX94&lt;&gt;" "),CW94+CX94," ")</f>
        <v>169.77719351659786</v>
      </c>
      <c r="CZ94" s="15">
        <f t="shared" ref="CZ94:CZ108" si="457">IF(AND(CW94&lt;&gt;" ",CX94&lt;&gt;" "),CW94-CX94," ")</f>
        <v>114.76558891345442</v>
      </c>
      <c r="DA94" s="15">
        <f t="shared" ref="DA94:DA108" si="458">IF(AND(CW94&lt;&gt;" ",CX94&lt;&gt;" "),CW94/CX94," ")</f>
        <v>5.1724137931034475</v>
      </c>
      <c r="DB94" s="15">
        <f t="shared" ref="DB94:DB108" si="459">IF(AI94&lt;&gt;0,AI94/$BV94," ")</f>
        <v>69.238743724646056</v>
      </c>
      <c r="DC94" s="15">
        <f t="shared" ref="DC94:DC108" si="460">IF(AJ94&lt;&gt;0,AJ94/$BV94," ")</f>
        <v>70.187219666079571</v>
      </c>
      <c r="DD94" s="15">
        <f t="shared" ref="DD94:DD108" si="461">IF(AND(DB94&lt;&gt;" ",DC94&lt;&gt;" "),DB94+DC94," ")</f>
        <v>139.42596339072563</v>
      </c>
      <c r="DE94" s="15">
        <f t="shared" ref="DE94:DE108" si="462">IF(AND(DB94&lt;&gt;" ",DC94&lt;&gt;" "),DB94-DC94," ")</f>
        <v>-0.94847594143351444</v>
      </c>
      <c r="DF94" s="15">
        <f t="shared" ref="DF94:DF108" si="463">IF(AND(DB94&lt;&gt;" ",DC94&lt;&gt;" "),DB94/DC94," ")</f>
        <v>0.9864864864864864</v>
      </c>
      <c r="DG94" s="15" t="str">
        <f t="shared" ref="DG94:DG108" si="464">IF(AM94&lt;&gt;0,AM94/$BV94," ")</f>
        <v xml:space="preserve"> </v>
      </c>
      <c r="DH94" s="15" t="str">
        <f t="shared" ref="DH94:DH108" si="465">IF(AN94&lt;&gt;0,AN94/$BV94," ")</f>
        <v xml:space="preserve"> </v>
      </c>
      <c r="DI94" s="15" t="str">
        <f t="shared" ref="DI94:DI108" si="466">IF(AND(DG94&lt;&gt;" ",DH94&lt;&gt;" "),DG94+DH94," ")</f>
        <v xml:space="preserve"> </v>
      </c>
      <c r="DJ94" s="15" t="str">
        <f t="shared" ref="DJ94:DJ108" si="467">IF(AND(DG94&lt;&gt;" ",DH94&lt;&gt;" "),DG94-DH94," ")</f>
        <v xml:space="preserve"> </v>
      </c>
      <c r="DK94" s="15" t="str">
        <f t="shared" ref="DK94:DK108" si="468">IF(AND(DG94&lt;&gt;" ",DH94&lt;&gt;" "),DG94/DH94," ")</f>
        <v xml:space="preserve"> </v>
      </c>
      <c r="DL94" s="15" t="str">
        <f t="shared" ref="DL94:DL108" si="469">IF(AQ94&lt;&gt;0,AQ94/$BV94," ")</f>
        <v xml:space="preserve"> </v>
      </c>
      <c r="DM94" s="15" t="str">
        <f t="shared" ref="DM94:DM108" si="470">IF(AR94&lt;&gt;0,AR94/$BV94," ")</f>
        <v xml:space="preserve"> </v>
      </c>
      <c r="DN94" s="15" t="str">
        <f t="shared" ref="DN94:DN108" si="471">IF(AND(DL94&lt;&gt;" ",DM94&lt;&gt;" "),DL94+DM94," ")</f>
        <v xml:space="preserve"> </v>
      </c>
      <c r="DO94" s="15" t="str">
        <f t="shared" ref="DO94:DO108" si="472">IF(AND(DL94&lt;&gt;" ",DM94&lt;&gt;" "),DL94-DM94," ")</f>
        <v xml:space="preserve"> </v>
      </c>
      <c r="DP94" s="15" t="str">
        <f t="shared" ref="DP94:DP108" si="473">IF(AND(DL94&lt;&gt;" ",DM94&lt;&gt;" "),DL94/DM94," ")</f>
        <v xml:space="preserve"> </v>
      </c>
      <c r="DQ94" s="15" t="str">
        <f t="shared" ref="DQ94:DQ108" si="474">IF(AU94&lt;&gt;0,AU94/$BV94," ")</f>
        <v xml:space="preserve"> </v>
      </c>
      <c r="DR94" s="15" t="str">
        <f t="shared" ref="DR94:DR108" si="475">IF(AV94&lt;&gt;0,AV94/$BV94," ")</f>
        <v xml:space="preserve"> </v>
      </c>
      <c r="DS94" s="15" t="str">
        <f t="shared" ref="DS94:DS108" si="476">IF(AND(DQ94&lt;&gt;" ",DR94&lt;&gt;" "),DQ94+DR94," ")</f>
        <v xml:space="preserve"> </v>
      </c>
      <c r="DT94" s="15" t="str">
        <f t="shared" ref="DT94:DT108" si="477">IF(AND(DQ94&lt;&gt;" ",DR94&lt;&gt;" "),DQ94-DR94," ")</f>
        <v xml:space="preserve"> </v>
      </c>
      <c r="DU94" s="15" t="str">
        <f t="shared" ref="DU94:DU108" si="478">IF(AND(DQ94&lt;&gt;" ",DR94&lt;&gt;" "),DQ94/DR94," ")</f>
        <v xml:space="preserve"> </v>
      </c>
      <c r="DV94" s="15" t="str">
        <f t="shared" ref="DV94:DV108" si="479">IF(AY94&lt;&gt;0,AY94/$BV94," ")</f>
        <v xml:space="preserve"> </v>
      </c>
      <c r="DW94" s="15" t="str">
        <f t="shared" ref="DW94:DW108" si="480">IF(AZ94&lt;&gt;0,AZ94/$BV94," ")</f>
        <v xml:space="preserve"> </v>
      </c>
      <c r="DX94" s="15" t="str">
        <f t="shared" ref="DX94:DX108" si="481">IF(AND(DV94&lt;&gt;" ",DW94&lt;&gt;" "),DV94+DW94," ")</f>
        <v xml:space="preserve"> </v>
      </c>
      <c r="DY94" s="15" t="str">
        <f t="shared" ref="DY94:DY108" si="482">IF(AND(DV94&lt;&gt;" ",DW94&lt;&gt;" "),DV94-DW94," ")</f>
        <v xml:space="preserve"> </v>
      </c>
      <c r="DZ94" s="15" t="str">
        <f t="shared" ref="DZ94:DZ108" si="483">IF(AND(DV94&lt;&gt;" ",DW94&lt;&gt;" "),DV94/DW94," ")</f>
        <v xml:space="preserve"> </v>
      </c>
      <c r="EA94" s="27">
        <f>BW94-CE94-CJ94-CT94-CY94-DD94</f>
        <v>162.18938598513003</v>
      </c>
      <c r="EB94" s="5">
        <f t="shared" si="386"/>
        <v>11.333786883647047</v>
      </c>
      <c r="EC94" s="5">
        <f t="shared" si="387"/>
        <v>18.71528371242681</v>
      </c>
      <c r="ED94" s="5">
        <f t="shared" si="388"/>
        <v>45.786051522946359</v>
      </c>
      <c r="EE94" s="5">
        <f t="shared" si="389"/>
        <v>15.757900021621305</v>
      </c>
      <c r="EF94" s="5">
        <f t="shared" si="390"/>
        <v>15.494859322172214</v>
      </c>
      <c r="EG94" s="5">
        <f t="shared" si="391"/>
        <v>33.115796806038496</v>
      </c>
      <c r="EH94" s="5">
        <f t="shared" si="392"/>
        <v>46.541969220744811</v>
      </c>
      <c r="EI94" s="5">
        <f t="shared" si="393"/>
        <v>72.887299731829756</v>
      </c>
      <c r="EJ94" s="5">
        <f t="shared" si="394"/>
        <v>36.362228793489521</v>
      </c>
      <c r="EK94" s="5">
        <f t="shared" si="395"/>
        <v>36.446336414263641</v>
      </c>
      <c r="EL94" s="5" t="str">
        <f t="shared" si="396"/>
        <v xml:space="preserve"> </v>
      </c>
      <c r="EM94" s="5" t="str">
        <f t="shared" si="397"/>
        <v xml:space="preserve"> </v>
      </c>
      <c r="EN94" s="5" t="str">
        <f t="shared" si="398"/>
        <v xml:space="preserve"> </v>
      </c>
      <c r="EO94" s="5" t="str">
        <f t="shared" si="399"/>
        <v xml:space="preserve"> </v>
      </c>
      <c r="EP94" s="5" t="str">
        <f t="shared" si="400"/>
        <v xml:space="preserve"> </v>
      </c>
      <c r="EQ94" s="5" t="str">
        <f t="shared" si="401"/>
        <v xml:space="preserve"> </v>
      </c>
      <c r="ER94" s="5" t="str">
        <f t="shared" si="402"/>
        <v xml:space="preserve"> </v>
      </c>
      <c r="ES94" s="5" t="str">
        <f t="shared" si="403"/>
        <v xml:space="preserve"> </v>
      </c>
    </row>
    <row r="95" spans="1:149">
      <c r="A95" t="s">
        <v>169</v>
      </c>
      <c r="B95" s="17">
        <f t="shared" si="426"/>
        <v>4167425.9681093395</v>
      </c>
      <c r="C95" s="17">
        <v>3659</v>
      </c>
      <c r="D95" s="19">
        <v>878</v>
      </c>
      <c r="E95" s="19">
        <v>31</v>
      </c>
      <c r="F95" s="19">
        <f t="shared" si="427"/>
        <v>1244.0600000000002</v>
      </c>
      <c r="G95" s="19">
        <v>34</v>
      </c>
      <c r="H95" s="19">
        <f t="shared" si="404"/>
        <v>11803.225806451614</v>
      </c>
      <c r="I95" s="19">
        <v>1642</v>
      </c>
      <c r="J95" s="39">
        <f t="shared" si="383"/>
        <v>13.911451216179282</v>
      </c>
      <c r="K95" s="17">
        <v>88</v>
      </c>
      <c r="L95" s="17">
        <v>206</v>
      </c>
      <c r="M95" s="17">
        <f t="shared" si="384"/>
        <v>294</v>
      </c>
      <c r="N95" s="17">
        <f t="shared" si="385"/>
        <v>-118</v>
      </c>
      <c r="O95" s="17">
        <v>121</v>
      </c>
      <c r="P95" s="17">
        <v>251</v>
      </c>
      <c r="Q95" s="17">
        <f t="shared" si="405"/>
        <v>372</v>
      </c>
      <c r="R95" s="17">
        <f t="shared" si="406"/>
        <v>-130</v>
      </c>
      <c r="S95" s="17">
        <v>75</v>
      </c>
      <c r="T95" s="17">
        <v>136</v>
      </c>
      <c r="U95" s="17">
        <f t="shared" si="407"/>
        <v>211</v>
      </c>
      <c r="V95" s="17">
        <f t="shared" si="408"/>
        <v>-61</v>
      </c>
      <c r="W95" s="17"/>
      <c r="X95" s="17"/>
      <c r="Y95" s="17" t="str">
        <f t="shared" si="409"/>
        <v xml:space="preserve"> </v>
      </c>
      <c r="Z95" s="17" t="str">
        <f t="shared" si="410"/>
        <v xml:space="preserve"> </v>
      </c>
      <c r="AA95" s="17"/>
      <c r="AB95" s="17"/>
      <c r="AC95" s="17" t="str">
        <f t="shared" si="411"/>
        <v xml:space="preserve"> </v>
      </c>
      <c r="AD95" s="17" t="str">
        <f t="shared" si="412"/>
        <v xml:space="preserve"> </v>
      </c>
      <c r="AE95" s="17"/>
      <c r="AF95" s="17"/>
      <c r="AG95" s="17" t="str">
        <f t="shared" si="413"/>
        <v xml:space="preserve"> </v>
      </c>
      <c r="AH95" s="17" t="str">
        <f t="shared" si="414"/>
        <v xml:space="preserve"> </v>
      </c>
      <c r="AI95" s="17">
        <v>66</v>
      </c>
      <c r="AJ95" s="17">
        <v>107</v>
      </c>
      <c r="AK95" s="17">
        <f t="shared" si="415"/>
        <v>173</v>
      </c>
      <c r="AL95" s="17">
        <f t="shared" si="416"/>
        <v>-41</v>
      </c>
      <c r="AM95" s="17"/>
      <c r="AN95" s="17"/>
      <c r="AO95" s="17" t="str">
        <f t="shared" si="417"/>
        <v xml:space="preserve"> </v>
      </c>
      <c r="AP95" s="17" t="str">
        <f t="shared" si="418"/>
        <v xml:space="preserve"> </v>
      </c>
      <c r="AQ95" s="17">
        <v>211</v>
      </c>
      <c r="AR95" s="17">
        <v>47</v>
      </c>
      <c r="AS95" s="17">
        <f t="shared" si="419"/>
        <v>258</v>
      </c>
      <c r="AT95" s="17">
        <f t="shared" si="420"/>
        <v>164</v>
      </c>
      <c r="AU95" s="17"/>
      <c r="AV95" s="17"/>
      <c r="AW95" s="17" t="str">
        <f t="shared" si="421"/>
        <v xml:space="preserve"> </v>
      </c>
      <c r="AX95" s="17" t="str">
        <f t="shared" si="422"/>
        <v xml:space="preserve"> </v>
      </c>
      <c r="AY95" s="17"/>
      <c r="AZ95" s="17"/>
      <c r="BA95" s="17" t="str">
        <f t="shared" si="423"/>
        <v xml:space="preserve"> </v>
      </c>
      <c r="BB95" s="22" t="str">
        <f t="shared" si="424"/>
        <v xml:space="preserve"> </v>
      </c>
      <c r="BC95" s="17">
        <v>249</v>
      </c>
      <c r="BD95" s="17">
        <v>92</v>
      </c>
      <c r="BE95" s="17">
        <v>174</v>
      </c>
      <c r="BF95" s="17">
        <v>45</v>
      </c>
      <c r="BG95" s="17">
        <v>31</v>
      </c>
      <c r="BH95" s="17">
        <v>69</v>
      </c>
      <c r="BI95" s="17">
        <v>73</v>
      </c>
      <c r="BJ95" s="17">
        <v>49</v>
      </c>
      <c r="BK95" s="17">
        <v>38</v>
      </c>
      <c r="BL95" s="17"/>
      <c r="BM95" s="17">
        <v>30</v>
      </c>
      <c r="BN95" s="17"/>
      <c r="BO95" s="17"/>
      <c r="BP95" s="17"/>
      <c r="BQ95" s="17"/>
      <c r="BR95" s="17"/>
      <c r="BS95" s="17"/>
      <c r="BT95" s="17"/>
      <c r="BU95" s="22">
        <f t="shared" si="428"/>
        <v>792</v>
      </c>
      <c r="BV95" s="25">
        <v>1.1241969999999999</v>
      </c>
      <c r="BW95" s="15">
        <f t="shared" si="425"/>
        <v>1460.5980980201871</v>
      </c>
      <c r="BX95" s="15">
        <f t="shared" si="429"/>
        <v>78.278095387196373</v>
      </c>
      <c r="BY95" s="15">
        <f t="shared" si="430"/>
        <v>183.24190511093698</v>
      </c>
      <c r="BZ95" s="15">
        <f t="shared" si="431"/>
        <v>261.52000049813336</v>
      </c>
      <c r="CA95" s="15">
        <f t="shared" si="432"/>
        <v>-104.96380972374061</v>
      </c>
      <c r="CB95" s="15">
        <f t="shared" si="433"/>
        <v>0.42718446601941745</v>
      </c>
      <c r="CC95" s="15">
        <f t="shared" si="434"/>
        <v>107.63238115739502</v>
      </c>
      <c r="CD95" s="15">
        <f t="shared" si="435"/>
        <v>223.27047661575332</v>
      </c>
      <c r="CE95" s="15">
        <f t="shared" si="436"/>
        <v>330.90285777314836</v>
      </c>
      <c r="CF95" s="15">
        <f t="shared" si="437"/>
        <v>-115.63809545835831</v>
      </c>
      <c r="CG95" s="15">
        <f t="shared" si="438"/>
        <v>0.48207171314741032</v>
      </c>
      <c r="CH95" s="15">
        <f t="shared" si="439"/>
        <v>66.71428584136055</v>
      </c>
      <c r="CI95" s="15">
        <f t="shared" si="440"/>
        <v>120.97523832566714</v>
      </c>
      <c r="CJ95" s="15">
        <f t="shared" si="441"/>
        <v>187.68952416702768</v>
      </c>
      <c r="CK95" s="15">
        <f t="shared" si="442"/>
        <v>-54.260952484306586</v>
      </c>
      <c r="CL95" s="15">
        <f t="shared" si="443"/>
        <v>0.55147058823529405</v>
      </c>
      <c r="CM95" s="15" t="str">
        <f t="shared" si="444"/>
        <v xml:space="preserve"> </v>
      </c>
      <c r="CN95" s="15" t="str">
        <f t="shared" si="445"/>
        <v xml:space="preserve"> </v>
      </c>
      <c r="CO95" s="15" t="str">
        <f t="shared" si="446"/>
        <v xml:space="preserve"> </v>
      </c>
      <c r="CP95" s="15" t="str">
        <f t="shared" si="447"/>
        <v xml:space="preserve"> </v>
      </c>
      <c r="CQ95" s="15" t="str">
        <f t="shared" si="448"/>
        <v xml:space="preserve"> </v>
      </c>
      <c r="CR95" s="15" t="str">
        <f t="shared" si="449"/>
        <v xml:space="preserve"> </v>
      </c>
      <c r="CS95" s="15" t="str">
        <f t="shared" si="450"/>
        <v xml:space="preserve"> </v>
      </c>
      <c r="CT95" s="15" t="str">
        <f t="shared" si="451"/>
        <v xml:space="preserve"> </v>
      </c>
      <c r="CU95" s="15" t="str">
        <f t="shared" si="452"/>
        <v xml:space="preserve"> </v>
      </c>
      <c r="CV95" s="15" t="str">
        <f t="shared" si="453"/>
        <v xml:space="preserve"> </v>
      </c>
      <c r="CW95" s="15" t="str">
        <f t="shared" si="454"/>
        <v xml:space="preserve"> </v>
      </c>
      <c r="CX95" s="15" t="str">
        <f t="shared" si="455"/>
        <v xml:space="preserve"> </v>
      </c>
      <c r="CY95" s="15" t="str">
        <f t="shared" si="456"/>
        <v xml:space="preserve"> </v>
      </c>
      <c r="CZ95" s="15" t="str">
        <f t="shared" si="457"/>
        <v xml:space="preserve"> </v>
      </c>
      <c r="DA95" s="15" t="str">
        <f t="shared" si="458"/>
        <v xml:space="preserve"> </v>
      </c>
      <c r="DB95" s="15">
        <f t="shared" si="459"/>
        <v>58.708571540397287</v>
      </c>
      <c r="DC95" s="15">
        <f t="shared" si="460"/>
        <v>95.179047800341053</v>
      </c>
      <c r="DD95" s="15">
        <f t="shared" si="461"/>
        <v>153.88761934073835</v>
      </c>
      <c r="DE95" s="15">
        <f t="shared" si="462"/>
        <v>-36.470476259943766</v>
      </c>
      <c r="DF95" s="15">
        <f t="shared" si="463"/>
        <v>0.61682242990654212</v>
      </c>
      <c r="DG95" s="15" t="str">
        <f t="shared" si="464"/>
        <v xml:space="preserve"> </v>
      </c>
      <c r="DH95" s="15" t="str">
        <f t="shared" si="465"/>
        <v xml:space="preserve"> </v>
      </c>
      <c r="DI95" s="15" t="str">
        <f t="shared" si="466"/>
        <v xml:space="preserve"> </v>
      </c>
      <c r="DJ95" s="15" t="str">
        <f t="shared" si="467"/>
        <v xml:space="preserve"> </v>
      </c>
      <c r="DK95" s="15" t="str">
        <f t="shared" si="468"/>
        <v xml:space="preserve"> </v>
      </c>
      <c r="DL95" s="15">
        <f t="shared" si="469"/>
        <v>187.68952416702768</v>
      </c>
      <c r="DM95" s="15">
        <f t="shared" si="470"/>
        <v>41.807619127252615</v>
      </c>
      <c r="DN95" s="15">
        <f t="shared" si="471"/>
        <v>229.49714329428031</v>
      </c>
      <c r="DO95" s="15">
        <f t="shared" si="472"/>
        <v>145.88190503977506</v>
      </c>
      <c r="DP95" s="15">
        <f t="shared" si="473"/>
        <v>4.4893617021276597</v>
      </c>
      <c r="DQ95" s="15" t="str">
        <f t="shared" si="474"/>
        <v xml:space="preserve"> </v>
      </c>
      <c r="DR95" s="15" t="str">
        <f t="shared" si="475"/>
        <v xml:space="preserve"> </v>
      </c>
      <c r="DS95" s="15" t="str">
        <f t="shared" si="476"/>
        <v xml:space="preserve"> </v>
      </c>
      <c r="DT95" s="15" t="str">
        <f t="shared" si="477"/>
        <v xml:space="preserve"> </v>
      </c>
      <c r="DU95" s="15" t="str">
        <f t="shared" si="478"/>
        <v xml:space="preserve"> </v>
      </c>
      <c r="DV95" s="15" t="str">
        <f t="shared" si="479"/>
        <v xml:space="preserve"> </v>
      </c>
      <c r="DW95" s="15" t="str">
        <f t="shared" si="480"/>
        <v xml:space="preserve"> </v>
      </c>
      <c r="DX95" s="15" t="str">
        <f t="shared" si="481"/>
        <v xml:space="preserve"> </v>
      </c>
      <c r="DY95" s="15" t="str">
        <f t="shared" si="482"/>
        <v xml:space="preserve"> </v>
      </c>
      <c r="DZ95" s="15" t="str">
        <f t="shared" si="483"/>
        <v xml:space="preserve"> </v>
      </c>
      <c r="EA95" s="27">
        <f>BW95-BZ95-CE95-CJ95-DD95-DN95</f>
        <v>297.10095294685897</v>
      </c>
      <c r="EB95" s="5">
        <f t="shared" si="386"/>
        <v>12.377688307140854</v>
      </c>
      <c r="EC95" s="5">
        <f t="shared" si="387"/>
        <v>20.744651825822491</v>
      </c>
      <c r="ED95" s="5">
        <f t="shared" si="388"/>
        <v>42.376451941450355</v>
      </c>
      <c r="EE95" s="5">
        <f t="shared" si="389"/>
        <v>16.490825604022294</v>
      </c>
      <c r="EF95" s="5">
        <f t="shared" si="390"/>
        <v>16.011354632911289</v>
      </c>
      <c r="EG95" s="5">
        <f t="shared" si="391"/>
        <v>39.39637895890786</v>
      </c>
      <c r="EH95" s="5">
        <f t="shared" si="392"/>
        <v>54.799415372812433</v>
      </c>
      <c r="EI95" s="5">
        <f t="shared" si="393"/>
        <v>67.386371450182224</v>
      </c>
      <c r="EJ95" s="5">
        <f t="shared" si="394"/>
        <v>44.573054650083925</v>
      </c>
      <c r="EK95" s="5" t="str">
        <f t="shared" si="395"/>
        <v xml:space="preserve"> </v>
      </c>
      <c r="EL95" s="5">
        <f t="shared" si="396"/>
        <v>32.023022418250562</v>
      </c>
      <c r="EM95" s="5" t="str">
        <f t="shared" si="397"/>
        <v xml:space="preserve"> </v>
      </c>
      <c r="EN95" s="5" t="str">
        <f t="shared" si="398"/>
        <v xml:space="preserve"> </v>
      </c>
      <c r="EO95" s="5" t="str">
        <f t="shared" si="399"/>
        <v xml:space="preserve"> </v>
      </c>
      <c r="EP95" s="5" t="str">
        <f t="shared" si="400"/>
        <v xml:space="preserve"> </v>
      </c>
      <c r="EQ95" s="5" t="str">
        <f t="shared" si="401"/>
        <v xml:space="preserve"> </v>
      </c>
      <c r="ER95" s="5" t="str">
        <f t="shared" si="402"/>
        <v xml:space="preserve"> </v>
      </c>
      <c r="ES95" s="5" t="str">
        <f t="shared" si="403"/>
        <v xml:space="preserve"> </v>
      </c>
    </row>
    <row r="96" spans="1:149">
      <c r="A96" t="s">
        <v>275</v>
      </c>
      <c r="B96" s="17">
        <f t="shared" si="426"/>
        <v>933232.16995447653</v>
      </c>
      <c r="C96" s="17">
        <v>1230</v>
      </c>
      <c r="D96" s="19">
        <v>1318</v>
      </c>
      <c r="E96" s="19">
        <v>30</v>
      </c>
      <c r="F96" s="19">
        <f t="shared" si="427"/>
        <v>356.7</v>
      </c>
      <c r="G96" s="19">
        <v>29</v>
      </c>
      <c r="H96" s="19">
        <f t="shared" si="404"/>
        <v>4100</v>
      </c>
      <c r="I96" s="19">
        <v>398</v>
      </c>
      <c r="J96" s="39">
        <f t="shared" si="383"/>
        <v>9.7073170731707314</v>
      </c>
      <c r="K96" s="17"/>
      <c r="L96" s="17"/>
      <c r="M96" s="17" t="str">
        <f t="shared" si="384"/>
        <v xml:space="preserve"> </v>
      </c>
      <c r="N96" s="17" t="str">
        <f t="shared" si="385"/>
        <v xml:space="preserve"> </v>
      </c>
      <c r="O96" s="17">
        <v>32</v>
      </c>
      <c r="P96" s="17">
        <v>58</v>
      </c>
      <c r="Q96" s="17">
        <f t="shared" si="405"/>
        <v>90</v>
      </c>
      <c r="R96" s="17">
        <f t="shared" si="406"/>
        <v>-26</v>
      </c>
      <c r="S96" s="17">
        <v>19</v>
      </c>
      <c r="T96" s="17">
        <v>28</v>
      </c>
      <c r="U96" s="17">
        <f t="shared" si="407"/>
        <v>47</v>
      </c>
      <c r="V96" s="17">
        <f t="shared" si="408"/>
        <v>-9</v>
      </c>
      <c r="W96" s="17"/>
      <c r="X96" s="17"/>
      <c r="Y96" s="17" t="str">
        <f t="shared" si="409"/>
        <v xml:space="preserve"> </v>
      </c>
      <c r="Z96" s="17" t="str">
        <f t="shared" si="410"/>
        <v xml:space="preserve"> </v>
      </c>
      <c r="AA96" s="17">
        <v>6</v>
      </c>
      <c r="AB96" s="17">
        <v>30</v>
      </c>
      <c r="AC96" s="17">
        <f t="shared" si="411"/>
        <v>36</v>
      </c>
      <c r="AD96" s="17">
        <f t="shared" si="412"/>
        <v>-24</v>
      </c>
      <c r="AE96" s="17">
        <v>39</v>
      </c>
      <c r="AF96" s="17">
        <v>13</v>
      </c>
      <c r="AG96" s="17">
        <f t="shared" si="413"/>
        <v>52</v>
      </c>
      <c r="AH96" s="17">
        <f t="shared" si="414"/>
        <v>26</v>
      </c>
      <c r="AI96" s="17"/>
      <c r="AJ96" s="17"/>
      <c r="AK96" s="17" t="str">
        <f t="shared" si="415"/>
        <v xml:space="preserve"> </v>
      </c>
      <c r="AL96" s="17" t="str">
        <f t="shared" si="416"/>
        <v xml:space="preserve"> </v>
      </c>
      <c r="AM96" s="17"/>
      <c r="AN96" s="17"/>
      <c r="AO96" s="17" t="str">
        <f t="shared" si="417"/>
        <v xml:space="preserve"> </v>
      </c>
      <c r="AP96" s="17" t="str">
        <f t="shared" si="418"/>
        <v xml:space="preserve"> </v>
      </c>
      <c r="AQ96" s="17"/>
      <c r="AR96" s="17"/>
      <c r="AS96" s="17" t="str">
        <f t="shared" si="419"/>
        <v xml:space="preserve"> </v>
      </c>
      <c r="AT96" s="17" t="str">
        <f t="shared" si="420"/>
        <v xml:space="preserve"> </v>
      </c>
      <c r="AU96" s="17"/>
      <c r="AV96" s="17"/>
      <c r="AW96" s="17" t="str">
        <f t="shared" si="421"/>
        <v xml:space="preserve"> </v>
      </c>
      <c r="AX96" s="17" t="str">
        <f t="shared" si="422"/>
        <v xml:space="preserve"> </v>
      </c>
      <c r="AY96" s="17">
        <v>57</v>
      </c>
      <c r="AZ96" s="17">
        <v>4</v>
      </c>
      <c r="BA96" s="17">
        <f t="shared" si="423"/>
        <v>61</v>
      </c>
      <c r="BB96" s="22">
        <f t="shared" si="424"/>
        <v>53</v>
      </c>
      <c r="BC96" s="17">
        <v>71</v>
      </c>
      <c r="BD96" s="17">
        <v>23</v>
      </c>
      <c r="BE96" s="17">
        <v>43</v>
      </c>
      <c r="BF96" s="17">
        <v>13</v>
      </c>
      <c r="BG96" s="17">
        <v>10</v>
      </c>
      <c r="BH96" s="17">
        <v>14</v>
      </c>
      <c r="BI96" s="17">
        <v>15</v>
      </c>
      <c r="BJ96" s="17">
        <v>9</v>
      </c>
      <c r="BK96" s="17">
        <v>9</v>
      </c>
      <c r="BL96" s="17">
        <v>9</v>
      </c>
      <c r="BM96" s="17"/>
      <c r="BN96" s="17"/>
      <c r="BO96" s="17"/>
      <c r="BP96" s="17"/>
      <c r="BQ96" s="17"/>
      <c r="BR96" s="17"/>
      <c r="BS96" s="17"/>
      <c r="BT96" s="17"/>
      <c r="BU96" s="22">
        <f t="shared" si="428"/>
        <v>182</v>
      </c>
      <c r="BV96" s="25">
        <v>0.56363099999999999</v>
      </c>
      <c r="BW96" s="15">
        <f t="shared" si="425"/>
        <v>706.13575193699421</v>
      </c>
      <c r="BX96" s="15" t="str">
        <f t="shared" si="429"/>
        <v xml:space="preserve"> </v>
      </c>
      <c r="BY96" s="15" t="str">
        <f t="shared" si="430"/>
        <v xml:space="preserve"> </v>
      </c>
      <c r="BZ96" s="15" t="str">
        <f t="shared" si="431"/>
        <v xml:space="preserve"> </v>
      </c>
      <c r="CA96" s="15" t="str">
        <f t="shared" si="432"/>
        <v xml:space="preserve"> </v>
      </c>
      <c r="CB96" s="15" t="str">
        <f t="shared" si="433"/>
        <v xml:space="preserve"> </v>
      </c>
      <c r="CC96" s="15">
        <f t="shared" si="434"/>
        <v>56.774733824079938</v>
      </c>
      <c r="CD96" s="15">
        <f t="shared" si="435"/>
        <v>102.90420505614489</v>
      </c>
      <c r="CE96" s="15">
        <f t="shared" si="436"/>
        <v>159.67893888022482</v>
      </c>
      <c r="CF96" s="15">
        <f t="shared" si="437"/>
        <v>-46.129471232064951</v>
      </c>
      <c r="CG96" s="15">
        <f t="shared" si="438"/>
        <v>0.55172413793103448</v>
      </c>
      <c r="CH96" s="15">
        <f t="shared" si="439"/>
        <v>33.709998208047466</v>
      </c>
      <c r="CI96" s="15">
        <f t="shared" si="440"/>
        <v>49.677892096069947</v>
      </c>
      <c r="CJ96" s="15">
        <f t="shared" si="441"/>
        <v>83.387890304117406</v>
      </c>
      <c r="CK96" s="15">
        <f t="shared" si="442"/>
        <v>-15.967893888022481</v>
      </c>
      <c r="CL96" s="15">
        <f t="shared" si="443"/>
        <v>0.6785714285714286</v>
      </c>
      <c r="CM96" s="15" t="str">
        <f t="shared" si="444"/>
        <v xml:space="preserve"> </v>
      </c>
      <c r="CN96" s="15" t="str">
        <f t="shared" si="445"/>
        <v xml:space="preserve"> </v>
      </c>
      <c r="CO96" s="15" t="str">
        <f t="shared" si="446"/>
        <v xml:space="preserve"> </v>
      </c>
      <c r="CP96" s="15" t="str">
        <f t="shared" si="447"/>
        <v xml:space="preserve"> </v>
      </c>
      <c r="CQ96" s="15" t="str">
        <f t="shared" si="448"/>
        <v xml:space="preserve"> </v>
      </c>
      <c r="CR96" s="15">
        <f t="shared" si="449"/>
        <v>10.645262592014989</v>
      </c>
      <c r="CS96" s="15">
        <f t="shared" si="450"/>
        <v>53.226312960074942</v>
      </c>
      <c r="CT96" s="15">
        <f t="shared" si="451"/>
        <v>63.871575552089929</v>
      </c>
      <c r="CU96" s="15">
        <f t="shared" si="452"/>
        <v>-42.581050368059955</v>
      </c>
      <c r="CV96" s="15">
        <f t="shared" si="453"/>
        <v>0.2</v>
      </c>
      <c r="CW96" s="15">
        <f t="shared" si="454"/>
        <v>69.194206848097423</v>
      </c>
      <c r="CX96" s="15">
        <f t="shared" si="455"/>
        <v>23.064735616032475</v>
      </c>
      <c r="CY96" s="15">
        <f t="shared" si="456"/>
        <v>92.258942464129902</v>
      </c>
      <c r="CZ96" s="15">
        <f t="shared" si="457"/>
        <v>46.129471232064944</v>
      </c>
      <c r="DA96" s="15">
        <f t="shared" si="458"/>
        <v>3</v>
      </c>
      <c r="DB96" s="15" t="str">
        <f t="shared" si="459"/>
        <v xml:space="preserve"> </v>
      </c>
      <c r="DC96" s="15" t="str">
        <f t="shared" si="460"/>
        <v xml:space="preserve"> </v>
      </c>
      <c r="DD96" s="15" t="str">
        <f t="shared" si="461"/>
        <v xml:space="preserve"> </v>
      </c>
      <c r="DE96" s="15" t="str">
        <f t="shared" si="462"/>
        <v xml:space="preserve"> </v>
      </c>
      <c r="DF96" s="15" t="str">
        <f t="shared" si="463"/>
        <v xml:space="preserve"> </v>
      </c>
      <c r="DG96" s="15" t="str">
        <f t="shared" si="464"/>
        <v xml:space="preserve"> </v>
      </c>
      <c r="DH96" s="15" t="str">
        <f t="shared" si="465"/>
        <v xml:space="preserve"> </v>
      </c>
      <c r="DI96" s="15" t="str">
        <f t="shared" si="466"/>
        <v xml:space="preserve"> </v>
      </c>
      <c r="DJ96" s="15" t="str">
        <f t="shared" si="467"/>
        <v xml:space="preserve"> </v>
      </c>
      <c r="DK96" s="15" t="str">
        <f t="shared" si="468"/>
        <v xml:space="preserve"> </v>
      </c>
      <c r="DL96" s="15" t="str">
        <f t="shared" si="469"/>
        <v xml:space="preserve"> </v>
      </c>
      <c r="DM96" s="15" t="str">
        <f t="shared" si="470"/>
        <v xml:space="preserve"> </v>
      </c>
      <c r="DN96" s="15" t="str">
        <f t="shared" si="471"/>
        <v xml:space="preserve"> </v>
      </c>
      <c r="DO96" s="15" t="str">
        <f t="shared" si="472"/>
        <v xml:space="preserve"> </v>
      </c>
      <c r="DP96" s="15" t="str">
        <f t="shared" si="473"/>
        <v xml:space="preserve"> </v>
      </c>
      <c r="DQ96" s="15" t="str">
        <f t="shared" si="474"/>
        <v xml:space="preserve"> </v>
      </c>
      <c r="DR96" s="15" t="str">
        <f t="shared" si="475"/>
        <v xml:space="preserve"> </v>
      </c>
      <c r="DS96" s="15" t="str">
        <f t="shared" si="476"/>
        <v xml:space="preserve"> </v>
      </c>
      <c r="DT96" s="15" t="str">
        <f t="shared" si="477"/>
        <v xml:space="preserve"> </v>
      </c>
      <c r="DU96" s="15" t="str">
        <f t="shared" si="478"/>
        <v xml:space="preserve"> </v>
      </c>
      <c r="DV96" s="15">
        <f t="shared" si="479"/>
        <v>101.1299946241424</v>
      </c>
      <c r="DW96" s="15">
        <f t="shared" si="480"/>
        <v>7.0968417280099922</v>
      </c>
      <c r="DX96" s="15">
        <f t="shared" si="481"/>
        <v>108.22683635215239</v>
      </c>
      <c r="DY96" s="15">
        <f t="shared" si="482"/>
        <v>94.033152896132407</v>
      </c>
      <c r="DZ96" s="15">
        <f t="shared" si="483"/>
        <v>14.250000000000002</v>
      </c>
      <c r="EA96" s="27">
        <f>BW96-CE96-CJ96-CT96-CY96-DX96</f>
        <v>198.71156838427979</v>
      </c>
      <c r="EB96" s="5">
        <f t="shared" si="386"/>
        <v>3.529381003240966</v>
      </c>
      <c r="EC96" s="5">
        <f t="shared" si="387"/>
        <v>5.1861629564556226</v>
      </c>
      <c r="ED96" s="5">
        <f t="shared" si="388"/>
        <v>10.472341571737731</v>
      </c>
      <c r="EE96" s="5">
        <f t="shared" si="389"/>
        <v>4.7640162856064405</v>
      </c>
      <c r="EF96" s="5">
        <f t="shared" si="390"/>
        <v>5.1649531073907378</v>
      </c>
      <c r="EG96" s="5">
        <f t="shared" si="391"/>
        <v>7.9934681945610153</v>
      </c>
      <c r="EH96" s="5">
        <f t="shared" si="392"/>
        <v>11.260153843728583</v>
      </c>
      <c r="EI96" s="5">
        <f t="shared" si="393"/>
        <v>12.377088633706938</v>
      </c>
      <c r="EJ96" s="5">
        <f t="shared" si="394"/>
        <v>10.556776101335666</v>
      </c>
      <c r="EK96" s="5">
        <f t="shared" si="395"/>
        <v>10.933900924279092</v>
      </c>
      <c r="EL96" s="5" t="str">
        <f t="shared" si="396"/>
        <v xml:space="preserve"> </v>
      </c>
      <c r="EM96" s="5" t="str">
        <f t="shared" si="397"/>
        <v xml:space="preserve"> </v>
      </c>
      <c r="EN96" s="5" t="str">
        <f t="shared" si="398"/>
        <v xml:space="preserve"> </v>
      </c>
      <c r="EO96" s="5" t="str">
        <f t="shared" si="399"/>
        <v xml:space="preserve"> </v>
      </c>
      <c r="EP96" s="5" t="str">
        <f t="shared" si="400"/>
        <v xml:space="preserve"> </v>
      </c>
      <c r="EQ96" s="5" t="str">
        <f t="shared" si="401"/>
        <v xml:space="preserve"> </v>
      </c>
      <c r="ER96" s="5" t="str">
        <f t="shared" si="402"/>
        <v xml:space="preserve"> </v>
      </c>
      <c r="ES96" s="5" t="str">
        <f t="shared" si="403"/>
        <v xml:space="preserve"> </v>
      </c>
    </row>
    <row r="97" spans="1:149">
      <c r="A97" t="s">
        <v>222</v>
      </c>
      <c r="B97" s="17">
        <f t="shared" si="426"/>
        <v>4397546.0122699384</v>
      </c>
      <c r="C97" s="17">
        <v>7168</v>
      </c>
      <c r="D97" s="19">
        <v>1630</v>
      </c>
      <c r="E97" s="19">
        <v>19</v>
      </c>
      <c r="F97" s="19">
        <f t="shared" si="427"/>
        <v>4229.12</v>
      </c>
      <c r="G97" s="19">
        <v>59</v>
      </c>
      <c r="H97" s="19">
        <f t="shared" si="404"/>
        <v>37726.315789473687</v>
      </c>
      <c r="I97" s="19">
        <v>3070</v>
      </c>
      <c r="J97" s="39">
        <f t="shared" si="383"/>
        <v>8.137555803571427</v>
      </c>
      <c r="K97" s="17"/>
      <c r="L97" s="17"/>
      <c r="M97" s="17" t="str">
        <f t="shared" si="384"/>
        <v xml:space="preserve"> </v>
      </c>
      <c r="N97" s="17" t="str">
        <f t="shared" si="385"/>
        <v xml:space="preserve"> </v>
      </c>
      <c r="O97" s="17">
        <v>249</v>
      </c>
      <c r="P97" s="17">
        <v>733</v>
      </c>
      <c r="Q97" s="17">
        <f t="shared" si="405"/>
        <v>982</v>
      </c>
      <c r="R97" s="17">
        <f t="shared" si="406"/>
        <v>-484</v>
      </c>
      <c r="S97" s="17">
        <v>114</v>
      </c>
      <c r="T97" s="17">
        <v>368</v>
      </c>
      <c r="U97" s="17">
        <f t="shared" si="407"/>
        <v>482</v>
      </c>
      <c r="V97" s="17">
        <f t="shared" si="408"/>
        <v>-254</v>
      </c>
      <c r="W97" s="17">
        <v>103</v>
      </c>
      <c r="X97" s="17">
        <v>148</v>
      </c>
      <c r="Y97" s="17">
        <f t="shared" si="409"/>
        <v>251</v>
      </c>
      <c r="Z97" s="17">
        <f t="shared" si="410"/>
        <v>-45</v>
      </c>
      <c r="AA97" s="17">
        <v>36</v>
      </c>
      <c r="AB97" s="17">
        <v>261</v>
      </c>
      <c r="AC97" s="17">
        <f t="shared" si="411"/>
        <v>297</v>
      </c>
      <c r="AD97" s="17">
        <f t="shared" si="412"/>
        <v>-225</v>
      </c>
      <c r="AE97" s="17"/>
      <c r="AF97" s="17"/>
      <c r="AG97" s="17" t="str">
        <f t="shared" si="413"/>
        <v xml:space="preserve"> </v>
      </c>
      <c r="AH97" s="17" t="str">
        <f t="shared" si="414"/>
        <v xml:space="preserve"> </v>
      </c>
      <c r="AI97" s="17"/>
      <c r="AJ97" s="17"/>
      <c r="AK97" s="17" t="str">
        <f t="shared" si="415"/>
        <v xml:space="preserve"> </v>
      </c>
      <c r="AL97" s="17" t="str">
        <f t="shared" si="416"/>
        <v xml:space="preserve"> </v>
      </c>
      <c r="AM97" s="17"/>
      <c r="AN97" s="17"/>
      <c r="AO97" s="17" t="str">
        <f t="shared" si="417"/>
        <v xml:space="preserve"> </v>
      </c>
      <c r="AP97" s="17" t="str">
        <f t="shared" si="418"/>
        <v xml:space="preserve"> </v>
      </c>
      <c r="AQ97" s="17"/>
      <c r="AR97" s="17"/>
      <c r="AS97" s="17" t="str">
        <f t="shared" si="419"/>
        <v xml:space="preserve"> </v>
      </c>
      <c r="AT97" s="17" t="str">
        <f t="shared" si="420"/>
        <v xml:space="preserve"> </v>
      </c>
      <c r="AU97" s="17">
        <v>187</v>
      </c>
      <c r="AV97" s="17">
        <v>44</v>
      </c>
      <c r="AW97" s="17">
        <f t="shared" si="421"/>
        <v>231</v>
      </c>
      <c r="AX97" s="17">
        <f t="shared" si="422"/>
        <v>143</v>
      </c>
      <c r="AY97" s="17"/>
      <c r="AZ97" s="17"/>
      <c r="BA97" s="17" t="str">
        <f t="shared" si="423"/>
        <v xml:space="preserve"> </v>
      </c>
      <c r="BB97" s="22" t="str">
        <f t="shared" si="424"/>
        <v xml:space="preserve"> </v>
      </c>
      <c r="BC97" s="17">
        <v>414</v>
      </c>
      <c r="BD97" s="17">
        <v>175</v>
      </c>
      <c r="BE97" s="17">
        <v>355</v>
      </c>
      <c r="BF97" s="17">
        <v>93</v>
      </c>
      <c r="BG97" s="17"/>
      <c r="BH97" s="17">
        <v>153</v>
      </c>
      <c r="BI97" s="17">
        <v>160</v>
      </c>
      <c r="BJ97" s="17">
        <v>92</v>
      </c>
      <c r="BK97" s="17">
        <v>127</v>
      </c>
      <c r="BL97" s="17">
        <v>77</v>
      </c>
      <c r="BM97" s="17">
        <v>88</v>
      </c>
      <c r="BN97" s="17"/>
      <c r="BO97" s="17"/>
      <c r="BP97" s="17"/>
      <c r="BQ97" s="17"/>
      <c r="BR97" s="17"/>
      <c r="BS97" s="17"/>
      <c r="BT97" s="17"/>
      <c r="BU97" s="22">
        <f t="shared" si="428"/>
        <v>1336</v>
      </c>
      <c r="BV97" s="25">
        <v>3.4398089999999999</v>
      </c>
      <c r="BW97" s="15">
        <f t="shared" si="425"/>
        <v>892.49141449423507</v>
      </c>
      <c r="BX97" s="15" t="str">
        <f t="shared" si="429"/>
        <v xml:space="preserve"> </v>
      </c>
      <c r="BY97" s="15" t="str">
        <f t="shared" si="430"/>
        <v xml:space="preserve"> </v>
      </c>
      <c r="BZ97" s="15" t="str">
        <f t="shared" si="431"/>
        <v xml:space="preserve"> </v>
      </c>
      <c r="CA97" s="15" t="str">
        <f t="shared" si="432"/>
        <v xml:space="preserve"> </v>
      </c>
      <c r="CB97" s="15" t="str">
        <f t="shared" si="433"/>
        <v xml:space="preserve"> </v>
      </c>
      <c r="CC97" s="15">
        <f t="shared" si="434"/>
        <v>72.387740133245771</v>
      </c>
      <c r="CD97" s="15">
        <f t="shared" si="435"/>
        <v>213.09322697859096</v>
      </c>
      <c r="CE97" s="15">
        <f t="shared" si="436"/>
        <v>285.48096711183672</v>
      </c>
      <c r="CF97" s="15">
        <f t="shared" si="437"/>
        <v>-140.70548684534521</v>
      </c>
      <c r="CG97" s="15">
        <f t="shared" si="438"/>
        <v>0.339699863574352</v>
      </c>
      <c r="CH97" s="15">
        <f t="shared" si="439"/>
        <v>33.141375000763126</v>
      </c>
      <c r="CI97" s="15">
        <f t="shared" si="440"/>
        <v>106.98268421298974</v>
      </c>
      <c r="CJ97" s="15">
        <f t="shared" si="441"/>
        <v>140.12405921375287</v>
      </c>
      <c r="CK97" s="15">
        <f t="shared" si="442"/>
        <v>-73.841309212226605</v>
      </c>
      <c r="CL97" s="15">
        <f t="shared" si="443"/>
        <v>0.30978260869565216</v>
      </c>
      <c r="CM97" s="15">
        <f t="shared" si="444"/>
        <v>29.943523027005281</v>
      </c>
      <c r="CN97" s="15">
        <f t="shared" si="445"/>
        <v>43.025644737832828</v>
      </c>
      <c r="CO97" s="15">
        <f t="shared" si="446"/>
        <v>72.969167764838105</v>
      </c>
      <c r="CP97" s="15">
        <f t="shared" si="447"/>
        <v>-13.082121710827547</v>
      </c>
      <c r="CQ97" s="15">
        <f t="shared" si="448"/>
        <v>0.69594594594594594</v>
      </c>
      <c r="CR97" s="15">
        <f t="shared" si="449"/>
        <v>10.46569736866204</v>
      </c>
      <c r="CS97" s="15">
        <f t="shared" si="450"/>
        <v>75.876305922799787</v>
      </c>
      <c r="CT97" s="15">
        <f t="shared" si="451"/>
        <v>86.342003291461822</v>
      </c>
      <c r="CU97" s="15">
        <f t="shared" si="452"/>
        <v>-65.410608554137752</v>
      </c>
      <c r="CV97" s="15">
        <f t="shared" si="453"/>
        <v>0.13793103448275862</v>
      </c>
      <c r="CW97" s="15" t="str">
        <f t="shared" si="454"/>
        <v xml:space="preserve"> </v>
      </c>
      <c r="CX97" s="15" t="str">
        <f t="shared" si="455"/>
        <v xml:space="preserve"> </v>
      </c>
      <c r="CY97" s="15" t="str">
        <f t="shared" si="456"/>
        <v xml:space="preserve"> </v>
      </c>
      <c r="CZ97" s="15" t="str">
        <f t="shared" si="457"/>
        <v xml:space="preserve"> </v>
      </c>
      <c r="DA97" s="15" t="str">
        <f t="shared" si="458"/>
        <v xml:space="preserve"> </v>
      </c>
      <c r="DB97" s="15" t="str">
        <f t="shared" si="459"/>
        <v xml:space="preserve"> </v>
      </c>
      <c r="DC97" s="15" t="str">
        <f t="shared" si="460"/>
        <v xml:space="preserve"> </v>
      </c>
      <c r="DD97" s="15" t="str">
        <f t="shared" si="461"/>
        <v xml:space="preserve"> </v>
      </c>
      <c r="DE97" s="15" t="str">
        <f t="shared" si="462"/>
        <v xml:space="preserve"> </v>
      </c>
      <c r="DF97" s="15" t="str">
        <f t="shared" si="463"/>
        <v xml:space="preserve"> </v>
      </c>
      <c r="DG97" s="15" t="str">
        <f t="shared" si="464"/>
        <v xml:space="preserve"> </v>
      </c>
      <c r="DH97" s="15" t="str">
        <f t="shared" si="465"/>
        <v xml:space="preserve"> </v>
      </c>
      <c r="DI97" s="15" t="str">
        <f t="shared" si="466"/>
        <v xml:space="preserve"> </v>
      </c>
      <c r="DJ97" s="15" t="str">
        <f t="shared" si="467"/>
        <v xml:space="preserve"> </v>
      </c>
      <c r="DK97" s="15" t="str">
        <f t="shared" si="468"/>
        <v xml:space="preserve"> </v>
      </c>
      <c r="DL97" s="15" t="str">
        <f t="shared" si="469"/>
        <v xml:space="preserve"> </v>
      </c>
      <c r="DM97" s="15" t="str">
        <f t="shared" si="470"/>
        <v xml:space="preserve"> </v>
      </c>
      <c r="DN97" s="15" t="str">
        <f t="shared" si="471"/>
        <v xml:space="preserve"> </v>
      </c>
      <c r="DO97" s="15" t="str">
        <f t="shared" si="472"/>
        <v xml:space="preserve"> </v>
      </c>
      <c r="DP97" s="15" t="str">
        <f t="shared" si="473"/>
        <v xml:space="preserve"> </v>
      </c>
      <c r="DQ97" s="15">
        <f t="shared" si="474"/>
        <v>54.36348355388337</v>
      </c>
      <c r="DR97" s="15">
        <f t="shared" si="475"/>
        <v>12.791407895031382</v>
      </c>
      <c r="DS97" s="15">
        <f t="shared" si="476"/>
        <v>67.154891448914753</v>
      </c>
      <c r="DT97" s="15">
        <f t="shared" si="477"/>
        <v>41.572075658851986</v>
      </c>
      <c r="DU97" s="15">
        <f t="shared" si="478"/>
        <v>4.25</v>
      </c>
      <c r="DV97" s="15" t="str">
        <f t="shared" si="479"/>
        <v xml:space="preserve"> </v>
      </c>
      <c r="DW97" s="15" t="str">
        <f t="shared" si="480"/>
        <v xml:space="preserve"> </v>
      </c>
      <c r="DX97" s="15" t="str">
        <f t="shared" si="481"/>
        <v xml:space="preserve"> </v>
      </c>
      <c r="DY97" s="15" t="str">
        <f t="shared" si="482"/>
        <v xml:space="preserve"> </v>
      </c>
      <c r="DZ97" s="15" t="str">
        <f t="shared" si="483"/>
        <v xml:space="preserve"> </v>
      </c>
      <c r="EA97" s="27">
        <f>BW97-CE97-CJ97-CO97-CT97-DS97</f>
        <v>240.42032566343076</v>
      </c>
      <c r="EB97" s="5">
        <f t="shared" si="386"/>
        <v>20.57977092030648</v>
      </c>
      <c r="EC97" s="5">
        <f t="shared" si="387"/>
        <v>39.459935538249304</v>
      </c>
      <c r="ED97" s="5">
        <f t="shared" si="388"/>
        <v>86.457703673648709</v>
      </c>
      <c r="EE97" s="5">
        <f t="shared" si="389"/>
        <v>34.081039581646074</v>
      </c>
      <c r="EF97" s="5" t="str">
        <f t="shared" si="390"/>
        <v xml:space="preserve"> </v>
      </c>
      <c r="EG97" s="5">
        <f t="shared" si="391"/>
        <v>87.357188126273954</v>
      </c>
      <c r="EH97" s="5">
        <f t="shared" si="392"/>
        <v>120.10830766643822</v>
      </c>
      <c r="EI97" s="5">
        <f t="shared" si="393"/>
        <v>126.52135047789315</v>
      </c>
      <c r="EJ97" s="5">
        <f t="shared" si="394"/>
        <v>148.96784054106996</v>
      </c>
      <c r="EK97" s="5">
        <f t="shared" si="395"/>
        <v>93.545596796610013</v>
      </c>
      <c r="EL97" s="5">
        <f t="shared" si="396"/>
        <v>93.934199093534971</v>
      </c>
      <c r="EM97" s="5" t="str">
        <f t="shared" si="397"/>
        <v xml:space="preserve"> </v>
      </c>
      <c r="EN97" s="5" t="str">
        <f t="shared" si="398"/>
        <v xml:space="preserve"> </v>
      </c>
      <c r="EO97" s="5" t="str">
        <f t="shared" si="399"/>
        <v xml:space="preserve"> </v>
      </c>
      <c r="EP97" s="5" t="str">
        <f t="shared" si="400"/>
        <v xml:space="preserve"> </v>
      </c>
      <c r="EQ97" s="5" t="str">
        <f t="shared" si="401"/>
        <v xml:space="preserve"> </v>
      </c>
      <c r="ER97" s="5" t="str">
        <f t="shared" si="402"/>
        <v xml:space="preserve"> </v>
      </c>
      <c r="ES97" s="5" t="str">
        <f t="shared" si="403"/>
        <v xml:space="preserve"> </v>
      </c>
    </row>
    <row r="98" spans="1:149">
      <c r="A98" t="s">
        <v>176</v>
      </c>
      <c r="B98" s="17">
        <f t="shared" si="426"/>
        <v>867440.43982895545</v>
      </c>
      <c r="C98" s="17">
        <v>1420</v>
      </c>
      <c r="D98" s="19">
        <v>1637</v>
      </c>
      <c r="E98" s="19">
        <v>25</v>
      </c>
      <c r="F98" s="19">
        <f t="shared" si="427"/>
        <v>511.2</v>
      </c>
      <c r="G98" s="19">
        <v>36</v>
      </c>
      <c r="H98" s="19">
        <f t="shared" si="404"/>
        <v>5680</v>
      </c>
      <c r="I98" s="19">
        <v>484</v>
      </c>
      <c r="J98" s="39">
        <f t="shared" si="383"/>
        <v>8.52112676056338</v>
      </c>
      <c r="K98" s="17"/>
      <c r="L98" s="17"/>
      <c r="M98" s="17" t="str">
        <f t="shared" si="384"/>
        <v xml:space="preserve"> </v>
      </c>
      <c r="N98" s="17" t="str">
        <f t="shared" si="385"/>
        <v xml:space="preserve"> </v>
      </c>
      <c r="O98" s="17">
        <v>17</v>
      </c>
      <c r="P98" s="17">
        <v>65</v>
      </c>
      <c r="Q98" s="17">
        <f t="shared" si="405"/>
        <v>82</v>
      </c>
      <c r="R98" s="17">
        <f t="shared" si="406"/>
        <v>-48</v>
      </c>
      <c r="S98" s="17">
        <v>71</v>
      </c>
      <c r="T98" s="17">
        <v>61</v>
      </c>
      <c r="U98" s="17">
        <f t="shared" si="407"/>
        <v>132</v>
      </c>
      <c r="V98" s="17">
        <f t="shared" si="408"/>
        <v>10</v>
      </c>
      <c r="W98" s="17"/>
      <c r="X98" s="17"/>
      <c r="Y98" s="17" t="str">
        <f t="shared" si="409"/>
        <v xml:space="preserve"> </v>
      </c>
      <c r="Z98" s="17" t="str">
        <f t="shared" si="410"/>
        <v xml:space="preserve"> </v>
      </c>
      <c r="AA98" s="17">
        <v>0</v>
      </c>
      <c r="AB98" s="17">
        <v>31</v>
      </c>
      <c r="AC98" s="17">
        <f t="shared" si="411"/>
        <v>31</v>
      </c>
      <c r="AD98" s="17">
        <f t="shared" si="412"/>
        <v>-31</v>
      </c>
      <c r="AE98" s="17">
        <v>86</v>
      </c>
      <c r="AF98" s="17">
        <v>12</v>
      </c>
      <c r="AG98" s="17">
        <f t="shared" si="413"/>
        <v>98</v>
      </c>
      <c r="AH98" s="17">
        <f t="shared" si="414"/>
        <v>74</v>
      </c>
      <c r="AI98" s="17"/>
      <c r="AJ98" s="17"/>
      <c r="AK98" s="17" t="str">
        <f t="shared" si="415"/>
        <v xml:space="preserve"> </v>
      </c>
      <c r="AL98" s="17" t="str">
        <f t="shared" si="416"/>
        <v xml:space="preserve"> </v>
      </c>
      <c r="AM98" s="17">
        <v>11</v>
      </c>
      <c r="AN98" s="17">
        <v>20</v>
      </c>
      <c r="AO98" s="17">
        <f t="shared" si="417"/>
        <v>31</v>
      </c>
      <c r="AP98" s="17">
        <f t="shared" si="418"/>
        <v>-9</v>
      </c>
      <c r="AQ98" s="17"/>
      <c r="AR98" s="17"/>
      <c r="AS98" s="17" t="str">
        <f t="shared" si="419"/>
        <v xml:space="preserve"> </v>
      </c>
      <c r="AT98" s="17" t="str">
        <f t="shared" si="420"/>
        <v xml:space="preserve"> </v>
      </c>
      <c r="AU98" s="17"/>
      <c r="AV98" s="17"/>
      <c r="AW98" s="17" t="str">
        <f t="shared" si="421"/>
        <v xml:space="preserve"> </v>
      </c>
      <c r="AX98" s="17" t="str">
        <f t="shared" si="422"/>
        <v xml:space="preserve"> </v>
      </c>
      <c r="AY98" s="17"/>
      <c r="AZ98" s="17"/>
      <c r="BA98" s="17" t="str">
        <f t="shared" si="423"/>
        <v xml:space="preserve"> </v>
      </c>
      <c r="BB98" s="22" t="str">
        <f t="shared" si="424"/>
        <v xml:space="preserve"> </v>
      </c>
      <c r="BC98" s="17">
        <v>83</v>
      </c>
      <c r="BD98" s="17">
        <v>27</v>
      </c>
      <c r="BE98" s="17">
        <v>55</v>
      </c>
      <c r="BF98" s="17">
        <v>16</v>
      </c>
      <c r="BG98" s="17">
        <v>12</v>
      </c>
      <c r="BH98" s="17">
        <v>16</v>
      </c>
      <c r="BI98" s="17">
        <v>19</v>
      </c>
      <c r="BJ98" s="17">
        <v>13</v>
      </c>
      <c r="BK98" s="17">
        <v>11</v>
      </c>
      <c r="BL98" s="17">
        <v>11</v>
      </c>
      <c r="BM98" s="17"/>
      <c r="BN98" s="17"/>
      <c r="BO98" s="17"/>
      <c r="BP98" s="17"/>
      <c r="BQ98" s="17"/>
      <c r="BR98" s="17"/>
      <c r="BS98" s="17"/>
      <c r="BT98" s="17"/>
      <c r="BU98" s="22">
        <f t="shared" si="428"/>
        <v>221</v>
      </c>
      <c r="BV98" s="25">
        <v>0.69294199999999995</v>
      </c>
      <c r="BW98" s="15">
        <f t="shared" si="425"/>
        <v>698.47115631611314</v>
      </c>
      <c r="BX98" s="15" t="str">
        <f t="shared" si="429"/>
        <v xml:space="preserve"> </v>
      </c>
      <c r="BY98" s="15" t="str">
        <f t="shared" si="430"/>
        <v xml:space="preserve"> </v>
      </c>
      <c r="BZ98" s="15" t="str">
        <f t="shared" si="431"/>
        <v xml:space="preserve"> </v>
      </c>
      <c r="CA98" s="15" t="str">
        <f t="shared" si="432"/>
        <v xml:space="preserve"> </v>
      </c>
      <c r="CB98" s="15" t="str">
        <f t="shared" si="433"/>
        <v xml:space="preserve"> </v>
      </c>
      <c r="CC98" s="15">
        <f t="shared" si="434"/>
        <v>24.533077804491576</v>
      </c>
      <c r="CD98" s="15">
        <f t="shared" si="435"/>
        <v>93.802944546585437</v>
      </c>
      <c r="CE98" s="15">
        <f t="shared" si="436"/>
        <v>118.33602235107702</v>
      </c>
      <c r="CF98" s="15">
        <f t="shared" si="437"/>
        <v>-69.269866742093853</v>
      </c>
      <c r="CG98" s="15">
        <f t="shared" si="438"/>
        <v>0.26153846153846155</v>
      </c>
      <c r="CH98" s="15">
        <f t="shared" si="439"/>
        <v>102.46167788934717</v>
      </c>
      <c r="CI98" s="15">
        <f t="shared" si="440"/>
        <v>88.030455651410946</v>
      </c>
      <c r="CJ98" s="15">
        <f t="shared" si="441"/>
        <v>190.49213354075812</v>
      </c>
      <c r="CK98" s="15">
        <f t="shared" si="442"/>
        <v>14.431222237936225</v>
      </c>
      <c r="CL98" s="15">
        <f t="shared" si="443"/>
        <v>1.1639344262295082</v>
      </c>
      <c r="CM98" s="15" t="str">
        <f t="shared" si="444"/>
        <v xml:space="preserve"> </v>
      </c>
      <c r="CN98" s="15" t="str">
        <f t="shared" si="445"/>
        <v xml:space="preserve"> </v>
      </c>
      <c r="CO98" s="15" t="str">
        <f t="shared" si="446"/>
        <v xml:space="preserve"> </v>
      </c>
      <c r="CP98" s="15" t="str">
        <f t="shared" si="447"/>
        <v xml:space="preserve"> </v>
      </c>
      <c r="CQ98" s="15" t="str">
        <f t="shared" si="448"/>
        <v xml:space="preserve"> </v>
      </c>
      <c r="CR98" s="15">
        <v>0</v>
      </c>
      <c r="CS98" s="15">
        <f t="shared" si="450"/>
        <v>44.736788937602284</v>
      </c>
      <c r="CT98" s="15">
        <f t="shared" si="451"/>
        <v>44.736788937602284</v>
      </c>
      <c r="CU98" s="15">
        <f t="shared" si="452"/>
        <v>-44.736788937602284</v>
      </c>
      <c r="CV98" s="15">
        <f t="shared" si="453"/>
        <v>0</v>
      </c>
      <c r="CW98" s="15">
        <f t="shared" si="454"/>
        <v>124.1085112462515</v>
      </c>
      <c r="CX98" s="15">
        <f t="shared" si="455"/>
        <v>17.317466685523463</v>
      </c>
      <c r="CY98" s="15">
        <f t="shared" si="456"/>
        <v>141.42597793177495</v>
      </c>
      <c r="CZ98" s="15">
        <f t="shared" si="457"/>
        <v>106.79104456072804</v>
      </c>
      <c r="DA98" s="15">
        <f t="shared" si="458"/>
        <v>7.166666666666667</v>
      </c>
      <c r="DB98" s="15" t="str">
        <f t="shared" si="459"/>
        <v xml:space="preserve"> </v>
      </c>
      <c r="DC98" s="15" t="str">
        <f t="shared" si="460"/>
        <v xml:space="preserve"> </v>
      </c>
      <c r="DD98" s="15" t="str">
        <f t="shared" si="461"/>
        <v xml:space="preserve"> </v>
      </c>
      <c r="DE98" s="15" t="str">
        <f t="shared" si="462"/>
        <v xml:space="preserve"> </v>
      </c>
      <c r="DF98" s="15" t="str">
        <f t="shared" si="463"/>
        <v xml:space="preserve"> </v>
      </c>
      <c r="DG98" s="15">
        <f t="shared" si="464"/>
        <v>15.874344461729843</v>
      </c>
      <c r="DH98" s="15">
        <f t="shared" si="465"/>
        <v>28.86244447587244</v>
      </c>
      <c r="DI98" s="15">
        <f t="shared" si="466"/>
        <v>44.736788937602284</v>
      </c>
      <c r="DJ98" s="15">
        <f t="shared" si="467"/>
        <v>-12.988100014142598</v>
      </c>
      <c r="DK98" s="15">
        <f t="shared" si="468"/>
        <v>0.55000000000000004</v>
      </c>
      <c r="DL98" s="15" t="str">
        <f t="shared" si="469"/>
        <v xml:space="preserve"> </v>
      </c>
      <c r="DM98" s="15" t="str">
        <f t="shared" si="470"/>
        <v xml:space="preserve"> </v>
      </c>
      <c r="DN98" s="15" t="str">
        <f t="shared" si="471"/>
        <v xml:space="preserve"> </v>
      </c>
      <c r="DO98" s="15" t="str">
        <f t="shared" si="472"/>
        <v xml:space="preserve"> </v>
      </c>
      <c r="DP98" s="15" t="str">
        <f t="shared" si="473"/>
        <v xml:space="preserve"> </v>
      </c>
      <c r="DQ98" s="15" t="str">
        <f t="shared" si="474"/>
        <v xml:space="preserve"> </v>
      </c>
      <c r="DR98" s="15" t="str">
        <f t="shared" si="475"/>
        <v xml:space="preserve"> </v>
      </c>
      <c r="DS98" s="15" t="str">
        <f t="shared" si="476"/>
        <v xml:space="preserve"> </v>
      </c>
      <c r="DT98" s="15" t="str">
        <f t="shared" si="477"/>
        <v xml:space="preserve"> </v>
      </c>
      <c r="DU98" s="15" t="str">
        <f t="shared" si="478"/>
        <v xml:space="preserve"> </v>
      </c>
      <c r="DV98" s="15" t="str">
        <f t="shared" si="479"/>
        <v xml:space="preserve"> </v>
      </c>
      <c r="DW98" s="15" t="str">
        <f t="shared" si="480"/>
        <v xml:space="preserve"> </v>
      </c>
      <c r="DX98" s="15" t="str">
        <f t="shared" si="481"/>
        <v xml:space="preserve"> </v>
      </c>
      <c r="DY98" s="15" t="str">
        <f t="shared" si="482"/>
        <v xml:space="preserve"> </v>
      </c>
      <c r="DZ98" s="15" t="str">
        <f t="shared" si="483"/>
        <v xml:space="preserve"> </v>
      </c>
      <c r="EA98" s="27">
        <f>BW98-CE98-CJ98-CT98-CY98-DI98</f>
        <v>158.74344461729854</v>
      </c>
      <c r="EB98" s="5">
        <f t="shared" si="386"/>
        <v>4.1258961023802847</v>
      </c>
      <c r="EC98" s="5">
        <f t="shared" si="387"/>
        <v>6.0881043401870354</v>
      </c>
      <c r="ED98" s="5">
        <f t="shared" si="388"/>
        <v>13.394855498734307</v>
      </c>
      <c r="EE98" s="5">
        <f t="shared" si="389"/>
        <v>5.8634046592079274</v>
      </c>
      <c r="EF98" s="5">
        <f t="shared" si="390"/>
        <v>6.1979437288688857</v>
      </c>
      <c r="EG98" s="5">
        <f t="shared" si="391"/>
        <v>9.1353922223554473</v>
      </c>
      <c r="EH98" s="5">
        <f t="shared" si="392"/>
        <v>14.262861535389538</v>
      </c>
      <c r="EI98" s="5">
        <f t="shared" si="393"/>
        <v>17.878016915354468</v>
      </c>
      <c r="EJ98" s="5">
        <f t="shared" si="394"/>
        <v>12.902726346076927</v>
      </c>
      <c r="EK98" s="5">
        <f t="shared" si="395"/>
        <v>13.363656685230001</v>
      </c>
      <c r="EL98" s="5" t="str">
        <f t="shared" si="396"/>
        <v xml:space="preserve"> </v>
      </c>
      <c r="EM98" s="5" t="str">
        <f t="shared" si="397"/>
        <v xml:space="preserve"> </v>
      </c>
      <c r="EN98" s="5" t="str">
        <f t="shared" si="398"/>
        <v xml:space="preserve"> </v>
      </c>
      <c r="EO98" s="5" t="str">
        <f t="shared" si="399"/>
        <v xml:space="preserve"> </v>
      </c>
      <c r="EP98" s="5" t="str">
        <f t="shared" si="400"/>
        <v xml:space="preserve"> </v>
      </c>
      <c r="EQ98" s="5" t="str">
        <f t="shared" si="401"/>
        <v xml:space="preserve"> </v>
      </c>
      <c r="ER98" s="5" t="str">
        <f t="shared" si="402"/>
        <v xml:space="preserve"> </v>
      </c>
      <c r="ES98" s="5" t="str">
        <f t="shared" si="403"/>
        <v xml:space="preserve"> </v>
      </c>
    </row>
    <row r="99" spans="1:149">
      <c r="A99" t="s">
        <v>276</v>
      </c>
      <c r="B99" s="17">
        <f t="shared" si="426"/>
        <v>7461920.5298013249</v>
      </c>
      <c r="C99" s="17">
        <v>9014</v>
      </c>
      <c r="D99" s="19">
        <v>1208</v>
      </c>
      <c r="E99" s="19">
        <v>29</v>
      </c>
      <c r="F99" s="19">
        <f t="shared" si="427"/>
        <v>3876.02</v>
      </c>
      <c r="G99" s="19">
        <v>43</v>
      </c>
      <c r="H99" s="19">
        <f t="shared" si="404"/>
        <v>31082.758620689656</v>
      </c>
      <c r="I99" s="19">
        <v>3569</v>
      </c>
      <c r="J99" s="39">
        <f t="shared" si="383"/>
        <v>11.48224983359219</v>
      </c>
      <c r="K99" s="17">
        <v>130</v>
      </c>
      <c r="L99" s="17">
        <v>345</v>
      </c>
      <c r="M99" s="17">
        <f t="shared" si="384"/>
        <v>475</v>
      </c>
      <c r="N99" s="17">
        <f t="shared" si="385"/>
        <v>-215</v>
      </c>
      <c r="O99" s="17">
        <v>116</v>
      </c>
      <c r="P99" s="17">
        <v>473</v>
      </c>
      <c r="Q99" s="17">
        <f t="shared" si="405"/>
        <v>589</v>
      </c>
      <c r="R99" s="17">
        <f t="shared" si="406"/>
        <v>-357</v>
      </c>
      <c r="S99" s="17">
        <v>210</v>
      </c>
      <c r="T99" s="17">
        <v>285</v>
      </c>
      <c r="U99" s="17">
        <f t="shared" si="407"/>
        <v>495</v>
      </c>
      <c r="V99" s="17">
        <f t="shared" si="408"/>
        <v>-75</v>
      </c>
      <c r="W99" s="17"/>
      <c r="X99" s="17"/>
      <c r="Y99" s="17" t="str">
        <f t="shared" si="409"/>
        <v xml:space="preserve"> </v>
      </c>
      <c r="Z99" s="17" t="str">
        <f t="shared" si="410"/>
        <v xml:space="preserve"> </v>
      </c>
      <c r="AA99" s="17">
        <v>138</v>
      </c>
      <c r="AB99" s="17">
        <v>574</v>
      </c>
      <c r="AC99" s="17">
        <f t="shared" si="411"/>
        <v>712</v>
      </c>
      <c r="AD99" s="17">
        <f t="shared" si="412"/>
        <v>-436</v>
      </c>
      <c r="AE99" s="17">
        <v>321</v>
      </c>
      <c r="AF99" s="17">
        <v>75</v>
      </c>
      <c r="AG99" s="17">
        <f t="shared" si="413"/>
        <v>396</v>
      </c>
      <c r="AH99" s="17">
        <f t="shared" si="414"/>
        <v>246</v>
      </c>
      <c r="AI99" s="17"/>
      <c r="AJ99" s="17"/>
      <c r="AK99" s="17" t="str">
        <f t="shared" si="415"/>
        <v xml:space="preserve"> </v>
      </c>
      <c r="AL99" s="17" t="str">
        <f t="shared" si="416"/>
        <v xml:space="preserve"> </v>
      </c>
      <c r="AM99" s="17"/>
      <c r="AN99" s="17"/>
      <c r="AO99" s="17" t="str">
        <f t="shared" si="417"/>
        <v xml:space="preserve"> </v>
      </c>
      <c r="AP99" s="17" t="str">
        <f t="shared" si="418"/>
        <v xml:space="preserve"> </v>
      </c>
      <c r="AQ99" s="17"/>
      <c r="AR99" s="17"/>
      <c r="AS99" s="17" t="str">
        <f t="shared" si="419"/>
        <v xml:space="preserve"> </v>
      </c>
      <c r="AT99" s="17" t="str">
        <f t="shared" si="420"/>
        <v xml:space="preserve"> </v>
      </c>
      <c r="AU99" s="17"/>
      <c r="AV99" s="17"/>
      <c r="AW99" s="17" t="str">
        <f t="shared" si="421"/>
        <v xml:space="preserve"> </v>
      </c>
      <c r="AX99" s="17" t="str">
        <f t="shared" si="422"/>
        <v xml:space="preserve"> </v>
      </c>
      <c r="AY99" s="17"/>
      <c r="AZ99" s="17"/>
      <c r="BA99" s="17" t="str">
        <f t="shared" si="423"/>
        <v xml:space="preserve"> </v>
      </c>
      <c r="BB99" s="22" t="str">
        <f t="shared" si="424"/>
        <v xml:space="preserve"> </v>
      </c>
      <c r="BC99" s="17">
        <v>510</v>
      </c>
      <c r="BD99" s="17">
        <v>183</v>
      </c>
      <c r="BE99" s="17">
        <v>373</v>
      </c>
      <c r="BF99" s="17">
        <v>146</v>
      </c>
      <c r="BG99" s="17">
        <v>99</v>
      </c>
      <c r="BH99" s="17">
        <v>105</v>
      </c>
      <c r="BI99" s="17">
        <v>138</v>
      </c>
      <c r="BJ99" s="17">
        <v>84</v>
      </c>
      <c r="BK99" s="17">
        <v>85</v>
      </c>
      <c r="BL99" s="17">
        <v>104</v>
      </c>
      <c r="BM99" s="17"/>
      <c r="BN99" s="17"/>
      <c r="BO99" s="17"/>
      <c r="BP99" s="17"/>
      <c r="BQ99" s="17"/>
      <c r="BR99" s="17"/>
      <c r="BS99" s="17"/>
      <c r="BT99" s="17"/>
      <c r="BU99" s="22">
        <f t="shared" si="428"/>
        <v>1742</v>
      </c>
      <c r="BV99" s="25">
        <v>2.8128959999999998</v>
      </c>
      <c r="BW99" s="15">
        <f t="shared" si="425"/>
        <v>1268.7991308601527</v>
      </c>
      <c r="BX99" s="15">
        <f t="shared" si="429"/>
        <v>46.215715049543249</v>
      </c>
      <c r="BY99" s="15">
        <f t="shared" si="430"/>
        <v>122.64939763148016</v>
      </c>
      <c r="BZ99" s="15">
        <f t="shared" si="431"/>
        <v>168.86511268102339</v>
      </c>
      <c r="CA99" s="15">
        <f t="shared" si="432"/>
        <v>-76.433682581936907</v>
      </c>
      <c r="CB99" s="15">
        <f t="shared" si="433"/>
        <v>0.37681159420289856</v>
      </c>
      <c r="CC99" s="15">
        <f t="shared" si="434"/>
        <v>41.238638044207825</v>
      </c>
      <c r="CD99" s="15">
        <f t="shared" si="435"/>
        <v>168.15410168026122</v>
      </c>
      <c r="CE99" s="15">
        <f t="shared" si="436"/>
        <v>209.39273972446904</v>
      </c>
      <c r="CF99" s="15">
        <f t="shared" si="437"/>
        <v>-126.9154636360534</v>
      </c>
      <c r="CG99" s="15">
        <f t="shared" si="438"/>
        <v>0.2452431289640592</v>
      </c>
      <c r="CH99" s="15">
        <f t="shared" si="439"/>
        <v>74.656155080031397</v>
      </c>
      <c r="CI99" s="15">
        <f t="shared" si="440"/>
        <v>101.31906760861405</v>
      </c>
      <c r="CJ99" s="15">
        <f t="shared" si="441"/>
        <v>175.97522268864543</v>
      </c>
      <c r="CK99" s="15">
        <f t="shared" si="442"/>
        <v>-26.662912528582652</v>
      </c>
      <c r="CL99" s="15">
        <f t="shared" si="443"/>
        <v>0.73684210526315785</v>
      </c>
      <c r="CM99" s="15" t="str">
        <f t="shared" si="444"/>
        <v xml:space="preserve"> </v>
      </c>
      <c r="CN99" s="15" t="str">
        <f t="shared" si="445"/>
        <v xml:space="preserve"> </v>
      </c>
      <c r="CO99" s="15" t="str">
        <f t="shared" si="446"/>
        <v xml:space="preserve"> </v>
      </c>
      <c r="CP99" s="15" t="str">
        <f t="shared" si="447"/>
        <v xml:space="preserve"> </v>
      </c>
      <c r="CQ99" s="15" t="str">
        <f t="shared" si="448"/>
        <v xml:space="preserve"> </v>
      </c>
      <c r="CR99" s="15">
        <f t="shared" si="449"/>
        <v>49.059759052592064</v>
      </c>
      <c r="CS99" s="15">
        <f t="shared" si="450"/>
        <v>204.06015721875249</v>
      </c>
      <c r="CT99" s="15">
        <f t="shared" si="451"/>
        <v>253.11991627134455</v>
      </c>
      <c r="CU99" s="15">
        <f t="shared" si="452"/>
        <v>-155.00039816616044</v>
      </c>
      <c r="CV99" s="15">
        <f t="shared" si="453"/>
        <v>0.24041811846689895</v>
      </c>
      <c r="CW99" s="15">
        <f t="shared" si="454"/>
        <v>114.11726562233372</v>
      </c>
      <c r="CX99" s="15">
        <f t="shared" si="455"/>
        <v>26.662912528582645</v>
      </c>
      <c r="CY99" s="15">
        <f t="shared" si="456"/>
        <v>140.78017815091636</v>
      </c>
      <c r="CZ99" s="15">
        <f t="shared" si="457"/>
        <v>87.454353093751081</v>
      </c>
      <c r="DA99" s="15">
        <f t="shared" si="458"/>
        <v>4.28</v>
      </c>
      <c r="DB99" s="15" t="str">
        <f t="shared" si="459"/>
        <v xml:space="preserve"> </v>
      </c>
      <c r="DC99" s="15" t="str">
        <f t="shared" si="460"/>
        <v xml:space="preserve"> </v>
      </c>
      <c r="DD99" s="15" t="str">
        <f t="shared" si="461"/>
        <v xml:space="preserve"> </v>
      </c>
      <c r="DE99" s="15" t="str">
        <f t="shared" si="462"/>
        <v xml:space="preserve"> </v>
      </c>
      <c r="DF99" s="15" t="str">
        <f t="shared" si="463"/>
        <v xml:space="preserve"> </v>
      </c>
      <c r="DG99" s="15" t="str">
        <f t="shared" si="464"/>
        <v xml:space="preserve"> </v>
      </c>
      <c r="DH99" s="15" t="str">
        <f t="shared" si="465"/>
        <v xml:space="preserve"> </v>
      </c>
      <c r="DI99" s="15" t="str">
        <f t="shared" si="466"/>
        <v xml:space="preserve"> </v>
      </c>
      <c r="DJ99" s="15" t="str">
        <f t="shared" si="467"/>
        <v xml:space="preserve"> </v>
      </c>
      <c r="DK99" s="15" t="str">
        <f t="shared" si="468"/>
        <v xml:space="preserve"> </v>
      </c>
      <c r="DL99" s="15" t="str">
        <f t="shared" si="469"/>
        <v xml:space="preserve"> </v>
      </c>
      <c r="DM99" s="15" t="str">
        <f t="shared" si="470"/>
        <v xml:space="preserve"> </v>
      </c>
      <c r="DN99" s="15" t="str">
        <f t="shared" si="471"/>
        <v xml:space="preserve"> </v>
      </c>
      <c r="DO99" s="15" t="str">
        <f t="shared" si="472"/>
        <v xml:space="preserve"> </v>
      </c>
      <c r="DP99" s="15" t="str">
        <f t="shared" si="473"/>
        <v xml:space="preserve"> </v>
      </c>
      <c r="DQ99" s="15" t="str">
        <f t="shared" si="474"/>
        <v xml:space="preserve"> </v>
      </c>
      <c r="DR99" s="15" t="str">
        <f t="shared" si="475"/>
        <v xml:space="preserve"> </v>
      </c>
      <c r="DS99" s="15" t="str">
        <f t="shared" si="476"/>
        <v xml:space="preserve"> </v>
      </c>
      <c r="DT99" s="15" t="str">
        <f t="shared" si="477"/>
        <v xml:space="preserve"> </v>
      </c>
      <c r="DU99" s="15" t="str">
        <f t="shared" si="478"/>
        <v xml:space="preserve"> </v>
      </c>
      <c r="DV99" s="15" t="str">
        <f t="shared" si="479"/>
        <v xml:space="preserve"> </v>
      </c>
      <c r="DW99" s="15" t="str">
        <f t="shared" si="480"/>
        <v xml:space="preserve"> </v>
      </c>
      <c r="DX99" s="15" t="str">
        <f t="shared" si="481"/>
        <v xml:space="preserve"> </v>
      </c>
      <c r="DY99" s="15" t="str">
        <f t="shared" si="482"/>
        <v xml:space="preserve"> </v>
      </c>
      <c r="DZ99" s="15" t="str">
        <f t="shared" si="483"/>
        <v xml:space="preserve"> </v>
      </c>
      <c r="EA99" s="27">
        <f>BW99-BZ99-CE99-CJ99-CT99-CY99</f>
        <v>320.66596134375385</v>
      </c>
      <c r="EB99" s="5">
        <f t="shared" si="386"/>
        <v>25.351891713421026</v>
      </c>
      <c r="EC99" s="5">
        <f t="shared" si="387"/>
        <v>41.263818305712128</v>
      </c>
      <c r="ED99" s="5">
        <f t="shared" si="388"/>
        <v>90.841474564143567</v>
      </c>
      <c r="EE99" s="5">
        <f t="shared" si="389"/>
        <v>53.503567515272337</v>
      </c>
      <c r="EF99" s="5">
        <f t="shared" si="390"/>
        <v>51.133035763168309</v>
      </c>
      <c r="EG99" s="5">
        <f t="shared" si="391"/>
        <v>59.951011459207621</v>
      </c>
      <c r="EH99" s="5">
        <f t="shared" si="392"/>
        <v>103.59341536230296</v>
      </c>
      <c r="EI99" s="5">
        <f t="shared" si="393"/>
        <v>115.5194939145981</v>
      </c>
      <c r="EJ99" s="5">
        <f t="shared" si="394"/>
        <v>99.702885401503522</v>
      </c>
      <c r="EK99" s="5">
        <f t="shared" si="395"/>
        <v>126.34729956944729</v>
      </c>
      <c r="EL99" s="5" t="str">
        <f t="shared" si="396"/>
        <v xml:space="preserve"> </v>
      </c>
      <c r="EM99" s="5" t="str">
        <f t="shared" si="397"/>
        <v xml:space="preserve"> </v>
      </c>
      <c r="EN99" s="5" t="str">
        <f t="shared" si="398"/>
        <v xml:space="preserve"> </v>
      </c>
      <c r="EO99" s="5" t="str">
        <f t="shared" si="399"/>
        <v xml:space="preserve"> </v>
      </c>
      <c r="EP99" s="5" t="str">
        <f t="shared" si="400"/>
        <v xml:space="preserve"> </v>
      </c>
      <c r="EQ99" s="5" t="str">
        <f t="shared" si="401"/>
        <v xml:space="preserve"> </v>
      </c>
      <c r="ER99" s="5" t="str">
        <f t="shared" si="402"/>
        <v xml:space="preserve"> </v>
      </c>
      <c r="ES99" s="5" t="str">
        <f t="shared" si="403"/>
        <v xml:space="preserve"> </v>
      </c>
    </row>
    <row r="100" spans="1:149">
      <c r="A100" t="s">
        <v>178</v>
      </c>
      <c r="B100" s="17">
        <f t="shared" si="426"/>
        <v>816037.73584905663</v>
      </c>
      <c r="C100" s="17">
        <v>1384</v>
      </c>
      <c r="D100" s="19">
        <v>1696</v>
      </c>
      <c r="E100" s="19">
        <v>27</v>
      </c>
      <c r="F100" s="19">
        <f t="shared" si="427"/>
        <v>733.52</v>
      </c>
      <c r="G100" s="19">
        <v>53</v>
      </c>
      <c r="H100" s="19">
        <f t="shared" si="404"/>
        <v>5125.9259259259252</v>
      </c>
      <c r="I100" s="19">
        <v>527</v>
      </c>
      <c r="J100" s="39">
        <f t="shared" si="383"/>
        <v>10.281069364161851</v>
      </c>
      <c r="K100" s="17"/>
      <c r="L100" s="17"/>
      <c r="M100" s="17" t="str">
        <f t="shared" si="384"/>
        <v xml:space="preserve"> </v>
      </c>
      <c r="N100" s="17" t="str">
        <f t="shared" si="385"/>
        <v xml:space="preserve"> </v>
      </c>
      <c r="O100" s="17">
        <v>80</v>
      </c>
      <c r="P100" s="17">
        <v>129</v>
      </c>
      <c r="Q100" s="17">
        <f t="shared" si="405"/>
        <v>209</v>
      </c>
      <c r="R100" s="17">
        <f t="shared" si="406"/>
        <v>-49</v>
      </c>
      <c r="S100" s="17">
        <v>40</v>
      </c>
      <c r="T100" s="17">
        <v>57</v>
      </c>
      <c r="U100" s="17">
        <f t="shared" si="407"/>
        <v>97</v>
      </c>
      <c r="V100" s="17">
        <f t="shared" si="408"/>
        <v>-17</v>
      </c>
      <c r="W100" s="17"/>
      <c r="X100" s="17"/>
      <c r="Y100" s="17" t="str">
        <f t="shared" si="409"/>
        <v xml:space="preserve"> </v>
      </c>
      <c r="Z100" s="17" t="str">
        <f t="shared" si="410"/>
        <v xml:space="preserve"> </v>
      </c>
      <c r="AA100" s="17">
        <v>11</v>
      </c>
      <c r="AB100" s="17">
        <v>35</v>
      </c>
      <c r="AC100" s="17">
        <f t="shared" si="411"/>
        <v>46</v>
      </c>
      <c r="AD100" s="17">
        <f t="shared" si="412"/>
        <v>-24</v>
      </c>
      <c r="AE100" s="17"/>
      <c r="AF100" s="17"/>
      <c r="AG100" s="17" t="str">
        <f t="shared" si="413"/>
        <v xml:space="preserve"> </v>
      </c>
      <c r="AH100" s="17" t="str">
        <f t="shared" si="414"/>
        <v xml:space="preserve"> </v>
      </c>
      <c r="AI100" s="17">
        <v>15</v>
      </c>
      <c r="AJ100" s="17">
        <v>20</v>
      </c>
      <c r="AK100" s="17">
        <f t="shared" si="415"/>
        <v>35</v>
      </c>
      <c r="AL100" s="17">
        <f t="shared" si="416"/>
        <v>-5</v>
      </c>
      <c r="AM100" s="17"/>
      <c r="AN100" s="17"/>
      <c r="AO100" s="17" t="str">
        <f t="shared" si="417"/>
        <v xml:space="preserve"> </v>
      </c>
      <c r="AP100" s="17" t="str">
        <f t="shared" si="418"/>
        <v xml:space="preserve"> </v>
      </c>
      <c r="AQ100" s="17">
        <v>27</v>
      </c>
      <c r="AR100" s="17">
        <v>12</v>
      </c>
      <c r="AS100" s="17">
        <f t="shared" si="419"/>
        <v>39</v>
      </c>
      <c r="AT100" s="17">
        <f t="shared" si="420"/>
        <v>15</v>
      </c>
      <c r="AU100" s="17"/>
      <c r="AV100" s="17"/>
      <c r="AW100" s="17" t="str">
        <f t="shared" si="421"/>
        <v xml:space="preserve"> </v>
      </c>
      <c r="AX100" s="17" t="str">
        <f t="shared" si="422"/>
        <v xml:space="preserve"> </v>
      </c>
      <c r="AY100" s="17"/>
      <c r="AZ100" s="17"/>
      <c r="BA100" s="17" t="str">
        <f t="shared" si="423"/>
        <v xml:space="preserve"> </v>
      </c>
      <c r="BB100" s="22" t="str">
        <f t="shared" si="424"/>
        <v xml:space="preserve"> </v>
      </c>
      <c r="BC100" s="17">
        <v>85</v>
      </c>
      <c r="BD100" s="17">
        <v>35</v>
      </c>
      <c r="BE100" s="17">
        <v>64</v>
      </c>
      <c r="BF100" s="17">
        <v>17</v>
      </c>
      <c r="BG100" s="17">
        <v>12</v>
      </c>
      <c r="BH100" s="17">
        <v>24</v>
      </c>
      <c r="BI100" s="17">
        <v>27</v>
      </c>
      <c r="BJ100" s="17">
        <v>17</v>
      </c>
      <c r="BK100" s="17">
        <v>16</v>
      </c>
      <c r="BL100" s="17">
        <v>11</v>
      </c>
      <c r="BM100" s="17"/>
      <c r="BN100" s="17"/>
      <c r="BO100" s="17"/>
      <c r="BP100" s="17"/>
      <c r="BQ100" s="17"/>
      <c r="BR100" s="17"/>
      <c r="BS100" s="17"/>
      <c r="BT100" s="17"/>
      <c r="BU100" s="22">
        <f t="shared" si="428"/>
        <v>219</v>
      </c>
      <c r="BV100" s="25">
        <v>0.66257699999999997</v>
      </c>
      <c r="BW100" s="15">
        <f t="shared" si="425"/>
        <v>795.37925403387078</v>
      </c>
      <c r="BX100" s="15" t="str">
        <f t="shared" si="429"/>
        <v xml:space="preserve"> </v>
      </c>
      <c r="BY100" s="15" t="str">
        <f t="shared" si="430"/>
        <v xml:space="preserve"> </v>
      </c>
      <c r="BZ100" s="15" t="str">
        <f t="shared" si="431"/>
        <v xml:space="preserve"> </v>
      </c>
      <c r="CA100" s="15" t="str">
        <f t="shared" si="432"/>
        <v xml:space="preserve"> </v>
      </c>
      <c r="CB100" s="15" t="str">
        <f t="shared" si="433"/>
        <v xml:space="preserve"> </v>
      </c>
      <c r="CC100" s="15">
        <f t="shared" si="434"/>
        <v>120.74068372430676</v>
      </c>
      <c r="CD100" s="15">
        <f t="shared" si="435"/>
        <v>194.69435250544467</v>
      </c>
      <c r="CE100" s="15">
        <f t="shared" si="436"/>
        <v>315.4350362297514</v>
      </c>
      <c r="CF100" s="15">
        <f t="shared" si="437"/>
        <v>-73.953668781137907</v>
      </c>
      <c r="CG100" s="15">
        <f t="shared" si="438"/>
        <v>0.62015503875968991</v>
      </c>
      <c r="CH100" s="15">
        <f t="shared" si="439"/>
        <v>60.370341862153381</v>
      </c>
      <c r="CI100" s="15">
        <f t="shared" si="440"/>
        <v>86.027737153568566</v>
      </c>
      <c r="CJ100" s="15">
        <f t="shared" si="441"/>
        <v>146.39807901572195</v>
      </c>
      <c r="CK100" s="15">
        <f t="shared" si="442"/>
        <v>-25.657395291415185</v>
      </c>
      <c r="CL100" s="15">
        <f t="shared" si="443"/>
        <v>0.70175438596491235</v>
      </c>
      <c r="CM100" s="15" t="str">
        <f t="shared" si="444"/>
        <v xml:space="preserve"> </v>
      </c>
      <c r="CN100" s="15" t="str">
        <f t="shared" si="445"/>
        <v xml:space="preserve"> </v>
      </c>
      <c r="CO100" s="15" t="str">
        <f t="shared" si="446"/>
        <v xml:space="preserve"> </v>
      </c>
      <c r="CP100" s="15" t="str">
        <f t="shared" si="447"/>
        <v xml:space="preserve"> </v>
      </c>
      <c r="CQ100" s="15" t="str">
        <f t="shared" si="448"/>
        <v xml:space="preserve"> </v>
      </c>
      <c r="CR100" s="15">
        <f t="shared" si="449"/>
        <v>16.60184401209218</v>
      </c>
      <c r="CS100" s="15">
        <f t="shared" si="450"/>
        <v>52.824049129384207</v>
      </c>
      <c r="CT100" s="15">
        <f t="shared" si="451"/>
        <v>69.425893141476394</v>
      </c>
      <c r="CU100" s="15">
        <f t="shared" si="452"/>
        <v>-36.222205117292027</v>
      </c>
      <c r="CV100" s="15">
        <f t="shared" si="453"/>
        <v>0.31428571428571428</v>
      </c>
      <c r="CW100" s="15" t="str">
        <f t="shared" si="454"/>
        <v xml:space="preserve"> </v>
      </c>
      <c r="CX100" s="15" t="str">
        <f t="shared" si="455"/>
        <v xml:space="preserve"> </v>
      </c>
      <c r="CY100" s="15" t="str">
        <f t="shared" si="456"/>
        <v xml:space="preserve"> </v>
      </c>
      <c r="CZ100" s="15" t="str">
        <f t="shared" si="457"/>
        <v xml:space="preserve"> </v>
      </c>
      <c r="DA100" s="15" t="str">
        <f t="shared" si="458"/>
        <v xml:space="preserve"> </v>
      </c>
      <c r="DB100" s="15">
        <f t="shared" si="459"/>
        <v>22.63887819830752</v>
      </c>
      <c r="DC100" s="15">
        <f t="shared" si="460"/>
        <v>30.185170931076691</v>
      </c>
      <c r="DD100" s="15">
        <f t="shared" si="461"/>
        <v>52.824049129384207</v>
      </c>
      <c r="DE100" s="15">
        <f t="shared" si="462"/>
        <v>-7.5462927327691709</v>
      </c>
      <c r="DF100" s="15">
        <f t="shared" si="463"/>
        <v>0.75000000000000011</v>
      </c>
      <c r="DG100" s="15" t="str">
        <f t="shared" si="464"/>
        <v xml:space="preserve"> </v>
      </c>
      <c r="DH100" s="15" t="str">
        <f t="shared" si="465"/>
        <v xml:space="preserve"> </v>
      </c>
      <c r="DI100" s="15" t="str">
        <f t="shared" si="466"/>
        <v xml:space="preserve"> </v>
      </c>
      <c r="DJ100" s="15" t="str">
        <f t="shared" si="467"/>
        <v xml:space="preserve"> </v>
      </c>
      <c r="DK100" s="15" t="str">
        <f t="shared" si="468"/>
        <v xml:space="preserve"> </v>
      </c>
      <c r="DL100" s="15">
        <f t="shared" si="469"/>
        <v>40.749980756953534</v>
      </c>
      <c r="DM100" s="15">
        <f t="shared" si="470"/>
        <v>18.111102558646014</v>
      </c>
      <c r="DN100" s="15">
        <f t="shared" si="471"/>
        <v>58.861083315599544</v>
      </c>
      <c r="DO100" s="15">
        <f t="shared" si="472"/>
        <v>22.63887819830752</v>
      </c>
      <c r="DP100" s="15">
        <f t="shared" si="473"/>
        <v>2.25</v>
      </c>
      <c r="DQ100" s="15" t="str">
        <f t="shared" si="474"/>
        <v xml:space="preserve"> </v>
      </c>
      <c r="DR100" s="15" t="str">
        <f t="shared" si="475"/>
        <v xml:space="preserve"> </v>
      </c>
      <c r="DS100" s="15" t="str">
        <f t="shared" si="476"/>
        <v xml:space="preserve"> </v>
      </c>
      <c r="DT100" s="15" t="str">
        <f t="shared" si="477"/>
        <v xml:space="preserve"> </v>
      </c>
      <c r="DU100" s="15" t="str">
        <f t="shared" si="478"/>
        <v xml:space="preserve"> </v>
      </c>
      <c r="DV100" s="15" t="str">
        <f t="shared" si="479"/>
        <v xml:space="preserve"> </v>
      </c>
      <c r="DW100" s="15" t="str">
        <f t="shared" si="480"/>
        <v xml:space="preserve"> </v>
      </c>
      <c r="DX100" s="15" t="str">
        <f t="shared" si="481"/>
        <v xml:space="preserve"> </v>
      </c>
      <c r="DY100" s="15" t="str">
        <f t="shared" si="482"/>
        <v xml:space="preserve"> </v>
      </c>
      <c r="DZ100" s="15" t="str">
        <f t="shared" si="483"/>
        <v xml:space="preserve"> </v>
      </c>
      <c r="EA100" s="27">
        <f>BW100-CE100-CJ100-CT100-DD100-DN100</f>
        <v>152.43511320193727</v>
      </c>
      <c r="EB100" s="5">
        <f t="shared" si="386"/>
        <v>4.2253152855701712</v>
      </c>
      <c r="EC100" s="5">
        <f t="shared" si="387"/>
        <v>7.89198710764986</v>
      </c>
      <c r="ED100" s="5">
        <f t="shared" si="388"/>
        <v>15.58674094398174</v>
      </c>
      <c r="EE100" s="5">
        <f t="shared" si="389"/>
        <v>6.229867450408423</v>
      </c>
      <c r="EF100" s="5">
        <f t="shared" si="390"/>
        <v>6.1979437288688857</v>
      </c>
      <c r="EG100" s="5">
        <f t="shared" si="391"/>
        <v>13.70308833353317</v>
      </c>
      <c r="EH100" s="5">
        <f t="shared" si="392"/>
        <v>20.26827691871145</v>
      </c>
      <c r="EI100" s="5">
        <f t="shared" si="393"/>
        <v>23.378945197001997</v>
      </c>
      <c r="EJ100" s="5">
        <f t="shared" si="394"/>
        <v>18.767601957930076</v>
      </c>
      <c r="EK100" s="5">
        <f t="shared" si="395"/>
        <v>13.363656685230001</v>
      </c>
      <c r="EL100" s="5" t="str">
        <f t="shared" si="396"/>
        <v xml:space="preserve"> </v>
      </c>
      <c r="EM100" s="5" t="str">
        <f t="shared" si="397"/>
        <v xml:space="preserve"> </v>
      </c>
      <c r="EN100" s="5" t="str">
        <f t="shared" si="398"/>
        <v xml:space="preserve"> </v>
      </c>
      <c r="EO100" s="5" t="str">
        <f t="shared" si="399"/>
        <v xml:space="preserve"> </v>
      </c>
      <c r="EP100" s="5" t="str">
        <f t="shared" si="400"/>
        <v xml:space="preserve"> </v>
      </c>
      <c r="EQ100" s="5" t="str">
        <f t="shared" si="401"/>
        <v xml:space="preserve"> </v>
      </c>
      <c r="ER100" s="5" t="str">
        <f t="shared" si="402"/>
        <v xml:space="preserve"> </v>
      </c>
      <c r="ES100" s="5" t="str">
        <f t="shared" si="403"/>
        <v xml:space="preserve"> </v>
      </c>
    </row>
    <row r="101" spans="1:149">
      <c r="A101" t="s">
        <v>277</v>
      </c>
      <c r="B101" s="17">
        <f t="shared" si="426"/>
        <v>2727692.3076923075</v>
      </c>
      <c r="C101" s="17">
        <v>3546</v>
      </c>
      <c r="D101" s="19">
        <v>1300</v>
      </c>
      <c r="E101" s="19">
        <v>25</v>
      </c>
      <c r="F101" s="19">
        <f t="shared" si="427"/>
        <v>1843.92</v>
      </c>
      <c r="G101" s="19">
        <v>52</v>
      </c>
      <c r="H101" s="19">
        <f t="shared" si="404"/>
        <v>14184</v>
      </c>
      <c r="I101" s="19">
        <v>1668</v>
      </c>
      <c r="J101" s="39">
        <f t="shared" si="383"/>
        <v>11.759729272419628</v>
      </c>
      <c r="K101" s="17"/>
      <c r="L101" s="17"/>
      <c r="M101" s="17" t="str">
        <f t="shared" si="384"/>
        <v xml:space="preserve"> </v>
      </c>
      <c r="N101" s="17" t="str">
        <f t="shared" si="385"/>
        <v xml:space="preserve"> </v>
      </c>
      <c r="O101" s="17">
        <v>169</v>
      </c>
      <c r="P101" s="17">
        <v>418</v>
      </c>
      <c r="Q101" s="17">
        <f t="shared" si="405"/>
        <v>587</v>
      </c>
      <c r="R101" s="17">
        <f t="shared" si="406"/>
        <v>-249</v>
      </c>
      <c r="S101" s="17">
        <v>96</v>
      </c>
      <c r="T101" s="17">
        <v>238</v>
      </c>
      <c r="U101" s="17">
        <f t="shared" si="407"/>
        <v>334</v>
      </c>
      <c r="V101" s="17">
        <f t="shared" si="408"/>
        <v>-142</v>
      </c>
      <c r="W101" s="17">
        <v>21</v>
      </c>
      <c r="X101" s="17">
        <v>85</v>
      </c>
      <c r="Y101" s="17">
        <f t="shared" si="409"/>
        <v>106</v>
      </c>
      <c r="Z101" s="17">
        <f t="shared" si="410"/>
        <v>-64</v>
      </c>
      <c r="AA101" s="17">
        <v>11</v>
      </c>
      <c r="AB101" s="17">
        <v>158</v>
      </c>
      <c r="AC101" s="17">
        <f t="shared" si="411"/>
        <v>169</v>
      </c>
      <c r="AD101" s="17">
        <f t="shared" si="412"/>
        <v>-147</v>
      </c>
      <c r="AE101" s="17"/>
      <c r="AF101" s="17"/>
      <c r="AG101" s="17" t="str">
        <f t="shared" si="413"/>
        <v xml:space="preserve"> </v>
      </c>
      <c r="AH101" s="17" t="str">
        <f t="shared" si="414"/>
        <v xml:space="preserve"> </v>
      </c>
      <c r="AI101" s="17"/>
      <c r="AJ101" s="17"/>
      <c r="AK101" s="17" t="str">
        <f t="shared" si="415"/>
        <v xml:space="preserve"> </v>
      </c>
      <c r="AL101" s="17" t="str">
        <f t="shared" si="416"/>
        <v xml:space="preserve"> </v>
      </c>
      <c r="AM101" s="17">
        <v>23</v>
      </c>
      <c r="AN101" s="17">
        <v>85</v>
      </c>
      <c r="AO101" s="17">
        <f t="shared" si="417"/>
        <v>108</v>
      </c>
      <c r="AP101" s="17">
        <f t="shared" si="418"/>
        <v>-62</v>
      </c>
      <c r="AQ101" s="17"/>
      <c r="AR101" s="17"/>
      <c r="AS101" s="17" t="str">
        <f t="shared" si="419"/>
        <v xml:space="preserve"> </v>
      </c>
      <c r="AT101" s="17" t="str">
        <f t="shared" si="420"/>
        <v xml:space="preserve"> </v>
      </c>
      <c r="AU101" s="17"/>
      <c r="AV101" s="17"/>
      <c r="AW101" s="17" t="str">
        <f t="shared" si="421"/>
        <v xml:space="preserve"> </v>
      </c>
      <c r="AX101" s="17" t="str">
        <f t="shared" si="422"/>
        <v xml:space="preserve"> </v>
      </c>
      <c r="AY101" s="17"/>
      <c r="AZ101" s="17"/>
      <c r="BA101" s="17" t="str">
        <f t="shared" si="423"/>
        <v xml:space="preserve"> </v>
      </c>
      <c r="BB101" s="22" t="str">
        <f t="shared" si="424"/>
        <v xml:space="preserve"> </v>
      </c>
      <c r="BC101" s="17">
        <v>255</v>
      </c>
      <c r="BD101" s="17">
        <v>105</v>
      </c>
      <c r="BE101" s="17">
        <v>199</v>
      </c>
      <c r="BF101" s="17">
        <v>58</v>
      </c>
      <c r="BG101" s="17">
        <v>40</v>
      </c>
      <c r="BH101" s="17">
        <v>73</v>
      </c>
      <c r="BI101" s="17">
        <v>85</v>
      </c>
      <c r="BJ101" s="17">
        <v>54</v>
      </c>
      <c r="BK101" s="17">
        <v>49</v>
      </c>
      <c r="BL101" s="17">
        <v>39</v>
      </c>
      <c r="BM101" s="17"/>
      <c r="BN101" s="17"/>
      <c r="BO101" s="17"/>
      <c r="BP101" s="17"/>
      <c r="BQ101" s="17"/>
      <c r="BR101" s="17"/>
      <c r="BS101" s="17"/>
      <c r="BT101" s="17"/>
      <c r="BU101" s="22">
        <f t="shared" si="428"/>
        <v>711</v>
      </c>
      <c r="BV101" s="25">
        <v>2.7832430000000001</v>
      </c>
      <c r="BW101" s="15">
        <f t="shared" si="425"/>
        <v>599.30088748988135</v>
      </c>
      <c r="BX101" s="15" t="str">
        <f t="shared" si="429"/>
        <v xml:space="preserve"> </v>
      </c>
      <c r="BY101" s="15" t="str">
        <f t="shared" si="430"/>
        <v xml:space="preserve"> </v>
      </c>
      <c r="BZ101" s="15" t="str">
        <f t="shared" si="431"/>
        <v xml:space="preserve"> </v>
      </c>
      <c r="CA101" s="15" t="str">
        <f t="shared" si="432"/>
        <v xml:space="preserve"> </v>
      </c>
      <c r="CB101" s="15" t="str">
        <f t="shared" si="433"/>
        <v xml:space="preserve"> </v>
      </c>
      <c r="CC101" s="15">
        <f t="shared" si="434"/>
        <v>60.720533564622272</v>
      </c>
      <c r="CD101" s="15">
        <f t="shared" si="435"/>
        <v>150.18451497048585</v>
      </c>
      <c r="CE101" s="15">
        <f t="shared" si="436"/>
        <v>210.90504853510811</v>
      </c>
      <c r="CF101" s="15">
        <f t="shared" si="437"/>
        <v>-89.463981405863578</v>
      </c>
      <c r="CG101" s="15">
        <f t="shared" si="438"/>
        <v>0.40430622009569378</v>
      </c>
      <c r="CH101" s="15">
        <f t="shared" si="439"/>
        <v>34.492137409489573</v>
      </c>
      <c r="CI101" s="15">
        <f t="shared" si="440"/>
        <v>85.511757327692905</v>
      </c>
      <c r="CJ101" s="15">
        <f t="shared" si="441"/>
        <v>120.00389473718248</v>
      </c>
      <c r="CK101" s="15">
        <f t="shared" si="442"/>
        <v>-51.019619918203333</v>
      </c>
      <c r="CL101" s="15">
        <f t="shared" si="443"/>
        <v>0.40336134453781508</v>
      </c>
      <c r="CM101" s="15">
        <f t="shared" si="444"/>
        <v>7.5451550583258449</v>
      </c>
      <c r="CN101" s="15">
        <f t="shared" si="445"/>
        <v>30.539913331318896</v>
      </c>
      <c r="CO101" s="15">
        <f t="shared" si="446"/>
        <v>38.085068389644739</v>
      </c>
      <c r="CP101" s="15">
        <f t="shared" si="447"/>
        <v>-22.994758272993053</v>
      </c>
      <c r="CQ101" s="15">
        <f t="shared" si="448"/>
        <v>0.24705882352941178</v>
      </c>
      <c r="CR101" s="15">
        <f t="shared" si="449"/>
        <v>3.9522240781706808</v>
      </c>
      <c r="CS101" s="15">
        <f t="shared" si="450"/>
        <v>56.768309486451592</v>
      </c>
      <c r="CT101" s="15">
        <f t="shared" si="451"/>
        <v>60.720533564622272</v>
      </c>
      <c r="CU101" s="15">
        <f t="shared" si="452"/>
        <v>-52.816085408280912</v>
      </c>
      <c r="CV101" s="15">
        <f t="shared" si="453"/>
        <v>6.9620253164556972E-2</v>
      </c>
      <c r="CW101" s="15" t="str">
        <f t="shared" si="454"/>
        <v xml:space="preserve"> </v>
      </c>
      <c r="CX101" s="15" t="str">
        <f t="shared" si="455"/>
        <v xml:space="preserve"> </v>
      </c>
      <c r="CY101" s="15" t="str">
        <f t="shared" si="456"/>
        <v xml:space="preserve"> </v>
      </c>
      <c r="CZ101" s="15" t="str">
        <f t="shared" si="457"/>
        <v xml:space="preserve"> </v>
      </c>
      <c r="DA101" s="15" t="str">
        <f t="shared" si="458"/>
        <v xml:space="preserve"> </v>
      </c>
      <c r="DB101" s="15" t="str">
        <f t="shared" si="459"/>
        <v xml:space="preserve"> </v>
      </c>
      <c r="DC101" s="15" t="str">
        <f t="shared" si="460"/>
        <v xml:space="preserve"> </v>
      </c>
      <c r="DD101" s="15" t="str">
        <f t="shared" si="461"/>
        <v xml:space="preserve"> </v>
      </c>
      <c r="DE101" s="15" t="str">
        <f t="shared" si="462"/>
        <v xml:space="preserve"> </v>
      </c>
      <c r="DF101" s="15" t="str">
        <f t="shared" si="463"/>
        <v xml:space="preserve"> </v>
      </c>
      <c r="DG101" s="15">
        <f t="shared" si="464"/>
        <v>8.2637412543568782</v>
      </c>
      <c r="DH101" s="15">
        <f t="shared" si="465"/>
        <v>30.539913331318896</v>
      </c>
      <c r="DI101" s="15">
        <f t="shared" si="466"/>
        <v>38.803654585675773</v>
      </c>
      <c r="DJ101" s="15">
        <f t="shared" si="467"/>
        <v>-22.27617207696202</v>
      </c>
      <c r="DK101" s="15">
        <f t="shared" si="468"/>
        <v>0.27058823529411768</v>
      </c>
      <c r="DL101" s="15" t="str">
        <f t="shared" si="469"/>
        <v xml:space="preserve"> </v>
      </c>
      <c r="DM101" s="15" t="str">
        <f t="shared" si="470"/>
        <v xml:space="preserve"> </v>
      </c>
      <c r="DN101" s="15" t="str">
        <f t="shared" si="471"/>
        <v xml:space="preserve"> </v>
      </c>
      <c r="DO101" s="15" t="str">
        <f t="shared" si="472"/>
        <v xml:space="preserve"> </v>
      </c>
      <c r="DP101" s="15" t="str">
        <f t="shared" si="473"/>
        <v xml:space="preserve"> </v>
      </c>
      <c r="DQ101" s="15" t="str">
        <f t="shared" si="474"/>
        <v xml:space="preserve"> </v>
      </c>
      <c r="DR101" s="15" t="str">
        <f t="shared" si="475"/>
        <v xml:space="preserve"> </v>
      </c>
      <c r="DS101" s="15" t="str">
        <f t="shared" si="476"/>
        <v xml:space="preserve"> </v>
      </c>
      <c r="DT101" s="15" t="str">
        <f t="shared" si="477"/>
        <v xml:space="preserve"> </v>
      </c>
      <c r="DU101" s="15" t="str">
        <f t="shared" si="478"/>
        <v xml:space="preserve"> </v>
      </c>
      <c r="DV101" s="15" t="str">
        <f t="shared" si="479"/>
        <v xml:space="preserve"> </v>
      </c>
      <c r="DW101" s="15" t="str">
        <f t="shared" si="480"/>
        <v xml:space="preserve"> </v>
      </c>
      <c r="DX101" s="15" t="str">
        <f t="shared" si="481"/>
        <v xml:space="preserve"> </v>
      </c>
      <c r="DY101" s="15" t="str">
        <f t="shared" si="482"/>
        <v xml:space="preserve"> </v>
      </c>
      <c r="DZ101" s="15" t="str">
        <f t="shared" si="483"/>
        <v xml:space="preserve"> </v>
      </c>
      <c r="EA101" s="27">
        <f>BW101-CE101-CJ101-CO101-CT101-DI101</f>
        <v>130.78268767764803</v>
      </c>
      <c r="EB101" s="5">
        <f t="shared" si="386"/>
        <v>12.675945856710513</v>
      </c>
      <c r="EC101" s="5">
        <f t="shared" si="387"/>
        <v>23.675961322949583</v>
      </c>
      <c r="ED101" s="5">
        <f t="shared" si="388"/>
        <v>48.465022622693219</v>
      </c>
      <c r="EE101" s="5">
        <f t="shared" si="389"/>
        <v>21.254841889628736</v>
      </c>
      <c r="EF101" s="5">
        <f t="shared" si="390"/>
        <v>20.659812429562951</v>
      </c>
      <c r="EG101" s="5">
        <f t="shared" si="391"/>
        <v>41.680227014496722</v>
      </c>
      <c r="EH101" s="5">
        <f t="shared" si="392"/>
        <v>63.807538447795302</v>
      </c>
      <c r="EI101" s="5">
        <f t="shared" si="393"/>
        <v>74.262531802241625</v>
      </c>
      <c r="EJ101" s="5">
        <f t="shared" si="394"/>
        <v>57.47578099616085</v>
      </c>
      <c r="EK101" s="5">
        <f t="shared" si="395"/>
        <v>47.380237338542734</v>
      </c>
      <c r="EL101" s="5" t="str">
        <f t="shared" si="396"/>
        <v xml:space="preserve"> </v>
      </c>
      <c r="EM101" s="5" t="str">
        <f t="shared" si="397"/>
        <v xml:space="preserve"> </v>
      </c>
      <c r="EN101" s="5" t="str">
        <f t="shared" si="398"/>
        <v xml:space="preserve"> </v>
      </c>
      <c r="EO101" s="5" t="str">
        <f t="shared" si="399"/>
        <v xml:space="preserve"> </v>
      </c>
      <c r="EP101" s="5" t="str">
        <f t="shared" si="400"/>
        <v xml:space="preserve"> </v>
      </c>
      <c r="EQ101" s="5" t="str">
        <f t="shared" si="401"/>
        <v xml:space="preserve"> </v>
      </c>
      <c r="ER101" s="5" t="str">
        <f t="shared" si="402"/>
        <v xml:space="preserve"> </v>
      </c>
      <c r="ES101" s="5" t="str">
        <f t="shared" si="403"/>
        <v xml:space="preserve"> </v>
      </c>
    </row>
    <row r="102" spans="1:149">
      <c r="A102" t="s">
        <v>180</v>
      </c>
      <c r="B102" s="17">
        <f t="shared" si="426"/>
        <v>4924024.6406570841</v>
      </c>
      <c r="C102" s="17">
        <v>4796</v>
      </c>
      <c r="D102" s="19">
        <v>974</v>
      </c>
      <c r="E102" s="19">
        <v>37</v>
      </c>
      <c r="F102" s="19">
        <f t="shared" si="427"/>
        <v>2302.08</v>
      </c>
      <c r="G102" s="19">
        <v>48</v>
      </c>
      <c r="H102" s="19">
        <f t="shared" si="404"/>
        <v>12962.162162162162</v>
      </c>
      <c r="I102" s="19">
        <v>1720</v>
      </c>
      <c r="J102" s="39">
        <f t="shared" si="383"/>
        <v>13.269391159299419</v>
      </c>
      <c r="K102" s="17">
        <v>143</v>
      </c>
      <c r="L102" s="17">
        <v>340</v>
      </c>
      <c r="M102" s="17">
        <f t="shared" si="384"/>
        <v>483</v>
      </c>
      <c r="N102" s="17">
        <f t="shared" si="385"/>
        <v>-197</v>
      </c>
      <c r="O102" s="17">
        <v>83</v>
      </c>
      <c r="P102" s="17">
        <v>106</v>
      </c>
      <c r="Q102" s="17">
        <f t="shared" si="405"/>
        <v>189</v>
      </c>
      <c r="R102" s="17">
        <f t="shared" si="406"/>
        <v>-23</v>
      </c>
      <c r="S102" s="17">
        <v>36</v>
      </c>
      <c r="T102" s="17">
        <v>59</v>
      </c>
      <c r="U102" s="17">
        <f t="shared" si="407"/>
        <v>95</v>
      </c>
      <c r="V102" s="17">
        <f t="shared" si="408"/>
        <v>-23</v>
      </c>
      <c r="W102" s="17"/>
      <c r="X102" s="17"/>
      <c r="Y102" s="17" t="str">
        <f t="shared" si="409"/>
        <v xml:space="preserve"> </v>
      </c>
      <c r="Z102" s="17" t="str">
        <f t="shared" si="410"/>
        <v xml:space="preserve"> </v>
      </c>
      <c r="AA102" s="17">
        <v>186</v>
      </c>
      <c r="AB102" s="17">
        <v>434</v>
      </c>
      <c r="AC102" s="17">
        <f t="shared" si="411"/>
        <v>620</v>
      </c>
      <c r="AD102" s="17">
        <f t="shared" si="412"/>
        <v>-248</v>
      </c>
      <c r="AE102" s="17"/>
      <c r="AF102" s="17"/>
      <c r="AG102" s="17" t="str">
        <f t="shared" si="413"/>
        <v xml:space="preserve"> </v>
      </c>
      <c r="AH102" s="17" t="str">
        <f t="shared" si="414"/>
        <v xml:space="preserve"> </v>
      </c>
      <c r="AI102" s="17"/>
      <c r="AJ102" s="17"/>
      <c r="AK102" s="17" t="str">
        <f t="shared" si="415"/>
        <v xml:space="preserve"> </v>
      </c>
      <c r="AL102" s="17" t="str">
        <f t="shared" si="416"/>
        <v xml:space="preserve"> </v>
      </c>
      <c r="AM102" s="17"/>
      <c r="AN102" s="17"/>
      <c r="AO102" s="17" t="str">
        <f t="shared" si="417"/>
        <v xml:space="preserve"> </v>
      </c>
      <c r="AP102" s="17" t="str">
        <f t="shared" si="418"/>
        <v xml:space="preserve"> </v>
      </c>
      <c r="AQ102" s="17">
        <v>101</v>
      </c>
      <c r="AR102" s="17">
        <v>19</v>
      </c>
      <c r="AS102" s="17">
        <f t="shared" si="419"/>
        <v>120</v>
      </c>
      <c r="AT102" s="17">
        <f t="shared" si="420"/>
        <v>82</v>
      </c>
      <c r="AU102" s="17"/>
      <c r="AV102" s="17"/>
      <c r="AW102" s="17" t="str">
        <f t="shared" si="421"/>
        <v xml:space="preserve"> </v>
      </c>
      <c r="AX102" s="17" t="str">
        <f t="shared" si="422"/>
        <v xml:space="preserve"> </v>
      </c>
      <c r="AY102" s="17"/>
      <c r="AZ102" s="17"/>
      <c r="BA102" s="17" t="str">
        <f t="shared" si="423"/>
        <v xml:space="preserve"> </v>
      </c>
      <c r="BB102" s="22" t="str">
        <f t="shared" si="424"/>
        <v xml:space="preserve"> </v>
      </c>
      <c r="BC102" s="17">
        <v>209</v>
      </c>
      <c r="BD102" s="17">
        <v>74</v>
      </c>
      <c r="BE102" s="17">
        <v>153</v>
      </c>
      <c r="BF102" s="17">
        <v>86</v>
      </c>
      <c r="BG102" s="17">
        <v>52</v>
      </c>
      <c r="BH102" s="17"/>
      <c r="BI102" s="17">
        <v>57</v>
      </c>
      <c r="BJ102" s="17"/>
      <c r="BK102" s="17"/>
      <c r="BL102" s="17">
        <v>63</v>
      </c>
      <c r="BM102" s="17"/>
      <c r="BN102" s="17">
        <v>34</v>
      </c>
      <c r="BO102" s="17">
        <v>46</v>
      </c>
      <c r="BP102" s="17">
        <v>43</v>
      </c>
      <c r="BQ102" s="17"/>
      <c r="BR102" s="17"/>
      <c r="BS102" s="17"/>
      <c r="BT102" s="17"/>
      <c r="BU102" s="22">
        <f t="shared" si="428"/>
        <v>903</v>
      </c>
      <c r="BV102" s="25">
        <v>0.65142900000000004</v>
      </c>
      <c r="BW102" s="15">
        <f t="shared" si="425"/>
        <v>2640.3491401211795</v>
      </c>
      <c r="BX102" s="15">
        <f t="shared" si="429"/>
        <v>219.51739944030737</v>
      </c>
      <c r="BY102" s="15">
        <f t="shared" si="430"/>
        <v>521.92948118674485</v>
      </c>
      <c r="BZ102" s="15">
        <f t="shared" si="431"/>
        <v>741.44688062705222</v>
      </c>
      <c r="CA102" s="15">
        <f t="shared" si="432"/>
        <v>-302.41208174643748</v>
      </c>
      <c r="CB102" s="15">
        <f t="shared" si="433"/>
        <v>0.4205882352941176</v>
      </c>
      <c r="CC102" s="15">
        <f t="shared" si="434"/>
        <v>127.41219687794064</v>
      </c>
      <c r="CD102" s="15">
        <f t="shared" si="435"/>
        <v>162.71919119351455</v>
      </c>
      <c r="CE102" s="15">
        <f t="shared" si="436"/>
        <v>290.13138807145521</v>
      </c>
      <c r="CF102" s="15">
        <f t="shared" si="437"/>
        <v>-35.306994315573903</v>
      </c>
      <c r="CG102" s="15">
        <f t="shared" si="438"/>
        <v>0.78301886792452835</v>
      </c>
      <c r="CH102" s="15">
        <f t="shared" si="439"/>
        <v>55.263121537420041</v>
      </c>
      <c r="CI102" s="15">
        <f t="shared" si="440"/>
        <v>90.570115852993951</v>
      </c>
      <c r="CJ102" s="15">
        <f t="shared" si="441"/>
        <v>145.83323739041398</v>
      </c>
      <c r="CK102" s="15">
        <f t="shared" si="442"/>
        <v>-35.30699431557391</v>
      </c>
      <c r="CL102" s="15">
        <f t="shared" si="443"/>
        <v>0.61016949152542377</v>
      </c>
      <c r="CM102" s="15" t="str">
        <f t="shared" si="444"/>
        <v xml:space="preserve"> </v>
      </c>
      <c r="CN102" s="15" t="str">
        <f t="shared" si="445"/>
        <v xml:space="preserve"> </v>
      </c>
      <c r="CO102" s="15" t="str">
        <f t="shared" si="446"/>
        <v xml:space="preserve"> </v>
      </c>
      <c r="CP102" s="15" t="str">
        <f t="shared" si="447"/>
        <v xml:space="preserve"> </v>
      </c>
      <c r="CQ102" s="15" t="str">
        <f t="shared" si="448"/>
        <v xml:space="preserve"> </v>
      </c>
      <c r="CR102" s="15">
        <f t="shared" si="449"/>
        <v>285.52612794333686</v>
      </c>
      <c r="CS102" s="15">
        <f t="shared" si="450"/>
        <v>666.22763186778604</v>
      </c>
      <c r="CT102" s="15">
        <f t="shared" si="451"/>
        <v>951.7537598111229</v>
      </c>
      <c r="CU102" s="15">
        <f t="shared" si="452"/>
        <v>-380.70150392444918</v>
      </c>
      <c r="CV102" s="15">
        <f t="shared" si="453"/>
        <v>0.42857142857142855</v>
      </c>
      <c r="CW102" s="15" t="str">
        <f t="shared" si="454"/>
        <v xml:space="preserve"> </v>
      </c>
      <c r="CX102" s="15" t="str">
        <f t="shared" si="455"/>
        <v xml:space="preserve"> </v>
      </c>
      <c r="CY102" s="15" t="str">
        <f t="shared" si="456"/>
        <v xml:space="preserve"> </v>
      </c>
      <c r="CZ102" s="15" t="str">
        <f t="shared" si="457"/>
        <v xml:space="preserve"> </v>
      </c>
      <c r="DA102" s="15" t="str">
        <f t="shared" si="458"/>
        <v xml:space="preserve"> </v>
      </c>
      <c r="DB102" s="15" t="str">
        <f t="shared" si="459"/>
        <v xml:space="preserve"> </v>
      </c>
      <c r="DC102" s="15" t="str">
        <f t="shared" si="460"/>
        <v xml:space="preserve"> </v>
      </c>
      <c r="DD102" s="15" t="str">
        <f t="shared" si="461"/>
        <v xml:space="preserve"> </v>
      </c>
      <c r="DE102" s="15" t="str">
        <f t="shared" si="462"/>
        <v xml:space="preserve"> </v>
      </c>
      <c r="DF102" s="15" t="str">
        <f t="shared" si="463"/>
        <v xml:space="preserve"> </v>
      </c>
      <c r="DG102" s="15" t="str">
        <f t="shared" si="464"/>
        <v xml:space="preserve"> </v>
      </c>
      <c r="DH102" s="15" t="str">
        <f t="shared" si="465"/>
        <v xml:space="preserve"> </v>
      </c>
      <c r="DI102" s="15" t="str">
        <f t="shared" si="466"/>
        <v xml:space="preserve"> </v>
      </c>
      <c r="DJ102" s="15" t="str">
        <f t="shared" si="467"/>
        <v xml:space="preserve"> </v>
      </c>
      <c r="DK102" s="15" t="str">
        <f t="shared" si="468"/>
        <v xml:space="preserve"> </v>
      </c>
      <c r="DL102" s="15">
        <f t="shared" si="469"/>
        <v>155.04375764665068</v>
      </c>
      <c r="DM102" s="15">
        <f t="shared" si="470"/>
        <v>29.166647478082798</v>
      </c>
      <c r="DN102" s="15">
        <f t="shared" si="471"/>
        <v>184.21040512473348</v>
      </c>
      <c r="DO102" s="15">
        <f t="shared" si="472"/>
        <v>125.87711016856788</v>
      </c>
      <c r="DP102" s="15">
        <f t="shared" si="473"/>
        <v>5.3157894736842106</v>
      </c>
      <c r="DQ102" s="15" t="str">
        <f t="shared" si="474"/>
        <v xml:space="preserve"> </v>
      </c>
      <c r="DR102" s="15" t="str">
        <f t="shared" si="475"/>
        <v xml:space="preserve"> </v>
      </c>
      <c r="DS102" s="15" t="str">
        <f t="shared" si="476"/>
        <v xml:space="preserve"> </v>
      </c>
      <c r="DT102" s="15" t="str">
        <f t="shared" si="477"/>
        <v xml:space="preserve"> </v>
      </c>
      <c r="DU102" s="15" t="str">
        <f t="shared" si="478"/>
        <v xml:space="preserve"> </v>
      </c>
      <c r="DV102" s="15" t="str">
        <f t="shared" si="479"/>
        <v xml:space="preserve"> </v>
      </c>
      <c r="DW102" s="15" t="str">
        <f t="shared" si="480"/>
        <v xml:space="preserve"> </v>
      </c>
      <c r="DX102" s="15" t="str">
        <f t="shared" si="481"/>
        <v xml:space="preserve"> </v>
      </c>
      <c r="DY102" s="15" t="str">
        <f t="shared" si="482"/>
        <v xml:space="preserve"> </v>
      </c>
      <c r="DZ102" s="15" t="str">
        <f t="shared" si="483"/>
        <v xml:space="preserve"> </v>
      </c>
      <c r="EA102" s="27">
        <f>BW102-BZ102-CE102-CJ102-CT102-DN102</f>
        <v>326.97346909640169</v>
      </c>
      <c r="EB102" s="5">
        <f t="shared" si="386"/>
        <v>10.389304643343126</v>
      </c>
      <c r="EC102" s="5">
        <f t="shared" si="387"/>
        <v>16.685915599031134</v>
      </c>
      <c r="ED102" s="5">
        <f t="shared" si="388"/>
        <v>37.262052569206347</v>
      </c>
      <c r="EE102" s="5">
        <f t="shared" si="389"/>
        <v>31.51580004324261</v>
      </c>
      <c r="EF102" s="5">
        <f t="shared" si="390"/>
        <v>26.857756158431837</v>
      </c>
      <c r="EG102" s="5" t="str">
        <f t="shared" si="391"/>
        <v xml:space="preserve"> </v>
      </c>
      <c r="EH102" s="5">
        <f t="shared" si="392"/>
        <v>42.788584606168612</v>
      </c>
      <c r="EI102" s="5" t="str">
        <f t="shared" si="393"/>
        <v xml:space="preserve"> </v>
      </c>
      <c r="EJ102" s="5" t="str">
        <f t="shared" si="394"/>
        <v xml:space="preserve"> </v>
      </c>
      <c r="EK102" s="5">
        <f t="shared" si="395"/>
        <v>76.537306469953649</v>
      </c>
      <c r="EL102" s="5" t="str">
        <f t="shared" si="396"/>
        <v xml:space="preserve"> </v>
      </c>
      <c r="EM102" s="5">
        <f t="shared" si="397"/>
        <v>30.992912650121923</v>
      </c>
      <c r="EN102" s="5">
        <f t="shared" si="398"/>
        <v>28.580233413523668</v>
      </c>
      <c r="EO102" s="5">
        <f t="shared" si="399"/>
        <v>46.119079463173918</v>
      </c>
      <c r="EP102" s="5" t="str">
        <f t="shared" si="400"/>
        <v xml:space="preserve"> </v>
      </c>
      <c r="EQ102" s="5" t="str">
        <f t="shared" si="401"/>
        <v xml:space="preserve"> </v>
      </c>
      <c r="ER102" s="5" t="str">
        <f t="shared" si="402"/>
        <v xml:space="preserve"> </v>
      </c>
      <c r="ES102" s="5" t="str">
        <f t="shared" si="403"/>
        <v xml:space="preserve"> </v>
      </c>
    </row>
    <row r="103" spans="1:149">
      <c r="A103" t="s">
        <v>181</v>
      </c>
      <c r="B103" s="17">
        <f t="shared" si="426"/>
        <v>5084782.6086956523</v>
      </c>
      <c r="C103" s="17">
        <v>4678</v>
      </c>
      <c r="D103" s="19">
        <v>920</v>
      </c>
      <c r="E103" s="19">
        <v>34</v>
      </c>
      <c r="F103" s="19">
        <f t="shared" si="427"/>
        <v>1964.76</v>
      </c>
      <c r="G103" s="19">
        <v>42</v>
      </c>
      <c r="H103" s="19">
        <f t="shared" si="404"/>
        <v>13758.823529411764</v>
      </c>
      <c r="I103" s="19">
        <v>1996</v>
      </c>
      <c r="J103" s="39">
        <f t="shared" si="383"/>
        <v>14.507054296707997</v>
      </c>
      <c r="K103" s="17">
        <v>216</v>
      </c>
      <c r="L103" s="17">
        <v>398</v>
      </c>
      <c r="M103" s="17">
        <f t="shared" si="384"/>
        <v>614</v>
      </c>
      <c r="N103" s="17">
        <f t="shared" si="385"/>
        <v>-182</v>
      </c>
      <c r="O103" s="17">
        <v>59</v>
      </c>
      <c r="P103" s="17">
        <v>220</v>
      </c>
      <c r="Q103" s="17">
        <f t="shared" si="405"/>
        <v>279</v>
      </c>
      <c r="R103" s="17">
        <f t="shared" si="406"/>
        <v>-161</v>
      </c>
      <c r="S103" s="17">
        <v>256</v>
      </c>
      <c r="T103" s="17">
        <v>199</v>
      </c>
      <c r="U103" s="17">
        <f t="shared" si="407"/>
        <v>455</v>
      </c>
      <c r="V103" s="17">
        <f t="shared" si="408"/>
        <v>57</v>
      </c>
      <c r="W103" s="17"/>
      <c r="X103" s="17"/>
      <c r="Y103" s="17" t="str">
        <f t="shared" si="409"/>
        <v xml:space="preserve"> </v>
      </c>
      <c r="Z103" s="17" t="str">
        <f t="shared" si="410"/>
        <v xml:space="preserve"> </v>
      </c>
      <c r="AA103" s="17">
        <v>112</v>
      </c>
      <c r="AB103" s="17">
        <v>180</v>
      </c>
      <c r="AC103" s="17">
        <f t="shared" si="411"/>
        <v>292</v>
      </c>
      <c r="AD103" s="17">
        <f t="shared" si="412"/>
        <v>-68</v>
      </c>
      <c r="AE103" s="17">
        <v>100</v>
      </c>
      <c r="AF103" s="17">
        <v>25</v>
      </c>
      <c r="AG103" s="17">
        <f t="shared" si="413"/>
        <v>125</v>
      </c>
      <c r="AH103" s="17">
        <f t="shared" si="414"/>
        <v>75</v>
      </c>
      <c r="AI103" s="17"/>
      <c r="AJ103" s="17"/>
      <c r="AK103" s="17" t="str">
        <f t="shared" si="415"/>
        <v xml:space="preserve"> </v>
      </c>
      <c r="AL103" s="17" t="str">
        <f t="shared" si="416"/>
        <v xml:space="preserve"> </v>
      </c>
      <c r="AM103" s="17"/>
      <c r="AN103" s="17"/>
      <c r="AO103" s="17" t="str">
        <f t="shared" si="417"/>
        <v xml:space="preserve"> </v>
      </c>
      <c r="AP103" s="17" t="str">
        <f t="shared" si="418"/>
        <v xml:space="preserve"> </v>
      </c>
      <c r="AQ103" s="17"/>
      <c r="AR103" s="17"/>
      <c r="AS103" s="17" t="str">
        <f t="shared" si="419"/>
        <v xml:space="preserve"> </v>
      </c>
      <c r="AT103" s="17" t="str">
        <f t="shared" si="420"/>
        <v xml:space="preserve"> </v>
      </c>
      <c r="AU103" s="17"/>
      <c r="AV103" s="17"/>
      <c r="AW103" s="17" t="str">
        <f t="shared" si="421"/>
        <v xml:space="preserve"> </v>
      </c>
      <c r="AX103" s="17" t="str">
        <f t="shared" si="422"/>
        <v xml:space="preserve"> </v>
      </c>
      <c r="AY103" s="17"/>
      <c r="AZ103" s="17"/>
      <c r="BA103" s="17" t="str">
        <f t="shared" si="423"/>
        <v xml:space="preserve"> </v>
      </c>
      <c r="BB103" s="22" t="str">
        <f t="shared" si="424"/>
        <v xml:space="preserve"> </v>
      </c>
      <c r="BC103" s="17">
        <v>272</v>
      </c>
      <c r="BD103" s="17">
        <v>92</v>
      </c>
      <c r="BE103" s="17">
        <v>199</v>
      </c>
      <c r="BF103" s="17">
        <v>63</v>
      </c>
      <c r="BG103" s="17">
        <v>43</v>
      </c>
      <c r="BH103" s="17">
        <v>51</v>
      </c>
      <c r="BI103" s="17">
        <v>63</v>
      </c>
      <c r="BJ103" s="17">
        <v>51</v>
      </c>
      <c r="BK103" s="17">
        <v>39</v>
      </c>
      <c r="BL103" s="17">
        <v>44</v>
      </c>
      <c r="BM103" s="17"/>
      <c r="BN103" s="17"/>
      <c r="BO103" s="17"/>
      <c r="BP103" s="17"/>
      <c r="BQ103" s="17"/>
      <c r="BR103" s="17"/>
      <c r="BS103" s="17"/>
      <c r="BT103" s="17"/>
      <c r="BU103" s="22">
        <f t="shared" si="428"/>
        <v>1079</v>
      </c>
      <c r="BV103" s="25">
        <v>0.93747800000000003</v>
      </c>
      <c r="BW103" s="15">
        <f t="shared" si="425"/>
        <v>2129.1166299369156</v>
      </c>
      <c r="BX103" s="15">
        <f t="shared" si="429"/>
        <v>230.40540684688065</v>
      </c>
      <c r="BY103" s="15">
        <f t="shared" si="430"/>
        <v>424.54329594934495</v>
      </c>
      <c r="BZ103" s="15">
        <f t="shared" si="431"/>
        <v>654.94870279622558</v>
      </c>
      <c r="CA103" s="15">
        <f t="shared" si="432"/>
        <v>-194.1378891024643</v>
      </c>
      <c r="CB103" s="15">
        <f t="shared" si="433"/>
        <v>0.54271356783919589</v>
      </c>
      <c r="CC103" s="15">
        <f t="shared" si="434"/>
        <v>62.934810203546107</v>
      </c>
      <c r="CD103" s="15">
        <f t="shared" si="435"/>
        <v>234.67217364034141</v>
      </c>
      <c r="CE103" s="15">
        <f t="shared" si="436"/>
        <v>297.60698384388752</v>
      </c>
      <c r="CF103" s="15">
        <f t="shared" si="437"/>
        <v>-171.73736343679531</v>
      </c>
      <c r="CG103" s="15">
        <f t="shared" si="438"/>
        <v>0.26818181818181819</v>
      </c>
      <c r="CH103" s="15">
        <f t="shared" si="439"/>
        <v>273.07307478148817</v>
      </c>
      <c r="CI103" s="15">
        <f t="shared" si="440"/>
        <v>212.27164797467248</v>
      </c>
      <c r="CJ103" s="15">
        <f t="shared" si="441"/>
        <v>485.34472275616065</v>
      </c>
      <c r="CK103" s="15">
        <f t="shared" si="442"/>
        <v>60.801426806815698</v>
      </c>
      <c r="CL103" s="15">
        <f t="shared" si="443"/>
        <v>1.2864321608040199</v>
      </c>
      <c r="CM103" s="15" t="str">
        <f t="shared" si="444"/>
        <v xml:space="preserve"> </v>
      </c>
      <c r="CN103" s="15" t="str">
        <f t="shared" si="445"/>
        <v xml:space="preserve"> </v>
      </c>
      <c r="CO103" s="15" t="str">
        <f t="shared" si="446"/>
        <v xml:space="preserve"> </v>
      </c>
      <c r="CP103" s="15" t="str">
        <f t="shared" si="447"/>
        <v xml:space="preserve"> </v>
      </c>
      <c r="CQ103" s="15" t="str">
        <f t="shared" si="448"/>
        <v xml:space="preserve"> </v>
      </c>
      <c r="CR103" s="15">
        <f t="shared" si="449"/>
        <v>119.46947021690109</v>
      </c>
      <c r="CS103" s="15">
        <f t="shared" si="450"/>
        <v>192.00450570573389</v>
      </c>
      <c r="CT103" s="15">
        <f t="shared" si="451"/>
        <v>311.47397592263496</v>
      </c>
      <c r="CU103" s="15">
        <f t="shared" si="452"/>
        <v>-72.535035488832804</v>
      </c>
      <c r="CV103" s="15">
        <f t="shared" si="453"/>
        <v>0.62222222222222223</v>
      </c>
      <c r="CW103" s="15">
        <f t="shared" si="454"/>
        <v>106.66916983651883</v>
      </c>
      <c r="CX103" s="15">
        <f t="shared" si="455"/>
        <v>26.667292459129708</v>
      </c>
      <c r="CY103" s="15">
        <f t="shared" si="456"/>
        <v>133.33646229564854</v>
      </c>
      <c r="CZ103" s="15">
        <f t="shared" si="457"/>
        <v>80.001877377389121</v>
      </c>
      <c r="DA103" s="15">
        <f t="shared" si="458"/>
        <v>4</v>
      </c>
      <c r="DB103" s="15" t="str">
        <f t="shared" si="459"/>
        <v xml:space="preserve"> </v>
      </c>
      <c r="DC103" s="15" t="str">
        <f t="shared" si="460"/>
        <v xml:space="preserve"> </v>
      </c>
      <c r="DD103" s="15" t="str">
        <f t="shared" si="461"/>
        <v xml:space="preserve"> </v>
      </c>
      <c r="DE103" s="15" t="str">
        <f t="shared" si="462"/>
        <v xml:space="preserve"> </v>
      </c>
      <c r="DF103" s="15" t="str">
        <f t="shared" si="463"/>
        <v xml:space="preserve"> </v>
      </c>
      <c r="DG103" s="15" t="str">
        <f t="shared" si="464"/>
        <v xml:space="preserve"> </v>
      </c>
      <c r="DH103" s="15" t="str">
        <f t="shared" si="465"/>
        <v xml:space="preserve"> </v>
      </c>
      <c r="DI103" s="15" t="str">
        <f t="shared" si="466"/>
        <v xml:space="preserve"> </v>
      </c>
      <c r="DJ103" s="15" t="str">
        <f t="shared" si="467"/>
        <v xml:space="preserve"> </v>
      </c>
      <c r="DK103" s="15" t="str">
        <f t="shared" si="468"/>
        <v xml:space="preserve"> </v>
      </c>
      <c r="DL103" s="15" t="str">
        <f t="shared" si="469"/>
        <v xml:space="preserve"> </v>
      </c>
      <c r="DM103" s="15" t="str">
        <f t="shared" si="470"/>
        <v xml:space="preserve"> </v>
      </c>
      <c r="DN103" s="15" t="str">
        <f t="shared" si="471"/>
        <v xml:space="preserve"> </v>
      </c>
      <c r="DO103" s="15" t="str">
        <f t="shared" si="472"/>
        <v xml:space="preserve"> </v>
      </c>
      <c r="DP103" s="15" t="str">
        <f t="shared" si="473"/>
        <v xml:space="preserve"> </v>
      </c>
      <c r="DQ103" s="15" t="str">
        <f t="shared" si="474"/>
        <v xml:space="preserve"> </v>
      </c>
      <c r="DR103" s="15" t="str">
        <f t="shared" si="475"/>
        <v xml:space="preserve"> </v>
      </c>
      <c r="DS103" s="15" t="str">
        <f t="shared" si="476"/>
        <v xml:space="preserve"> </v>
      </c>
      <c r="DT103" s="15" t="str">
        <f t="shared" si="477"/>
        <v xml:space="preserve"> </v>
      </c>
      <c r="DU103" s="15" t="str">
        <f t="shared" si="478"/>
        <v xml:space="preserve"> </v>
      </c>
      <c r="DV103" s="15" t="str">
        <f t="shared" si="479"/>
        <v xml:space="preserve"> </v>
      </c>
      <c r="DW103" s="15" t="str">
        <f t="shared" si="480"/>
        <v xml:space="preserve"> </v>
      </c>
      <c r="DX103" s="15" t="str">
        <f t="shared" si="481"/>
        <v xml:space="preserve"> </v>
      </c>
      <c r="DY103" s="15" t="str">
        <f t="shared" si="482"/>
        <v xml:space="preserve"> </v>
      </c>
      <c r="DZ103" s="15" t="str">
        <f t="shared" si="483"/>
        <v xml:space="preserve"> </v>
      </c>
      <c r="EA103" s="27">
        <f>BW103-BZ103-CE103-CJ103-CT103-CY103</f>
        <v>246.40578232235848</v>
      </c>
      <c r="EB103" s="5">
        <f t="shared" si="386"/>
        <v>13.521008913824547</v>
      </c>
      <c r="EC103" s="5">
        <f t="shared" si="387"/>
        <v>20.744651825822491</v>
      </c>
      <c r="ED103" s="5">
        <f t="shared" si="388"/>
        <v>48.465022622693219</v>
      </c>
      <c r="EE103" s="5">
        <f t="shared" si="389"/>
        <v>23.087155845631212</v>
      </c>
      <c r="EF103" s="5">
        <f t="shared" si="390"/>
        <v>22.209298361780174</v>
      </c>
      <c r="EG103" s="5">
        <f t="shared" si="391"/>
        <v>29.119062708757987</v>
      </c>
      <c r="EH103" s="5">
        <f t="shared" si="392"/>
        <v>47.29264614366005</v>
      </c>
      <c r="EI103" s="5">
        <f t="shared" si="393"/>
        <v>70.13683559100599</v>
      </c>
      <c r="EJ103" s="5">
        <f t="shared" si="394"/>
        <v>45.746029772454555</v>
      </c>
      <c r="EK103" s="5">
        <f t="shared" si="395"/>
        <v>53.454626740920006</v>
      </c>
      <c r="EL103" s="5" t="str">
        <f t="shared" si="396"/>
        <v xml:space="preserve"> </v>
      </c>
      <c r="EM103" s="5" t="str">
        <f t="shared" si="397"/>
        <v xml:space="preserve"> </v>
      </c>
      <c r="EN103" s="5" t="str">
        <f t="shared" si="398"/>
        <v xml:space="preserve"> </v>
      </c>
      <c r="EO103" s="5" t="str">
        <f t="shared" si="399"/>
        <v xml:space="preserve"> </v>
      </c>
      <c r="EP103" s="5" t="str">
        <f t="shared" si="400"/>
        <v xml:space="preserve"> </v>
      </c>
      <c r="EQ103" s="5" t="str">
        <f t="shared" si="401"/>
        <v xml:space="preserve"> </v>
      </c>
      <c r="ER103" s="5" t="str">
        <f t="shared" si="402"/>
        <v xml:space="preserve"> </v>
      </c>
      <c r="ES103" s="5" t="str">
        <f t="shared" si="403"/>
        <v xml:space="preserve"> </v>
      </c>
    </row>
    <row r="104" spans="1:149">
      <c r="A104" t="s">
        <v>278</v>
      </c>
      <c r="B104" s="17">
        <f t="shared" si="426"/>
        <v>2002928.2576866765</v>
      </c>
      <c r="C104" s="17">
        <v>2736</v>
      </c>
      <c r="D104" s="19">
        <v>1366</v>
      </c>
      <c r="E104" s="19">
        <v>25</v>
      </c>
      <c r="F104" s="19">
        <f t="shared" si="427"/>
        <v>1231.2</v>
      </c>
      <c r="G104" s="19">
        <v>45</v>
      </c>
      <c r="H104" s="19">
        <f t="shared" si="404"/>
        <v>10944</v>
      </c>
      <c r="I104" s="19">
        <v>1099</v>
      </c>
      <c r="J104" s="39">
        <f t="shared" si="383"/>
        <v>10.042032163742689</v>
      </c>
      <c r="K104" s="17">
        <v>21</v>
      </c>
      <c r="L104" s="17">
        <v>91</v>
      </c>
      <c r="M104" s="17">
        <f t="shared" si="384"/>
        <v>112</v>
      </c>
      <c r="N104" s="17">
        <f t="shared" si="385"/>
        <v>-70</v>
      </c>
      <c r="O104" s="17">
        <v>23</v>
      </c>
      <c r="P104" s="17">
        <v>213</v>
      </c>
      <c r="Q104" s="17">
        <f t="shared" si="405"/>
        <v>236</v>
      </c>
      <c r="R104" s="17">
        <f t="shared" si="406"/>
        <v>-190</v>
      </c>
      <c r="S104" s="17">
        <v>57</v>
      </c>
      <c r="T104" s="17">
        <v>220</v>
      </c>
      <c r="U104" s="17">
        <f t="shared" si="407"/>
        <v>277</v>
      </c>
      <c r="V104" s="17">
        <f t="shared" si="408"/>
        <v>-163</v>
      </c>
      <c r="W104" s="17">
        <v>34</v>
      </c>
      <c r="X104" s="17">
        <v>63</v>
      </c>
      <c r="Y104" s="17">
        <f t="shared" si="409"/>
        <v>97</v>
      </c>
      <c r="Z104" s="17">
        <f t="shared" si="410"/>
        <v>-29</v>
      </c>
      <c r="AA104" s="17">
        <v>15</v>
      </c>
      <c r="AB104" s="17">
        <v>121</v>
      </c>
      <c r="AC104" s="17">
        <f t="shared" si="411"/>
        <v>136</v>
      </c>
      <c r="AD104" s="17">
        <f t="shared" si="412"/>
        <v>-106</v>
      </c>
      <c r="AE104" s="17"/>
      <c r="AF104" s="17"/>
      <c r="AG104" s="17" t="str">
        <f t="shared" si="413"/>
        <v xml:space="preserve"> </v>
      </c>
      <c r="AH104" s="17" t="str">
        <f t="shared" si="414"/>
        <v xml:space="preserve"> </v>
      </c>
      <c r="AI104" s="17"/>
      <c r="AJ104" s="17"/>
      <c r="AK104" s="17" t="str">
        <f t="shared" si="415"/>
        <v xml:space="preserve"> </v>
      </c>
      <c r="AL104" s="17" t="str">
        <f t="shared" si="416"/>
        <v xml:space="preserve"> </v>
      </c>
      <c r="AM104" s="17"/>
      <c r="AN104" s="17"/>
      <c r="AO104" s="17" t="str">
        <f t="shared" si="417"/>
        <v xml:space="preserve"> </v>
      </c>
      <c r="AP104" s="17" t="str">
        <f t="shared" si="418"/>
        <v xml:space="preserve"> </v>
      </c>
      <c r="AQ104" s="17"/>
      <c r="AR104" s="17"/>
      <c r="AS104" s="17" t="str">
        <f t="shared" si="419"/>
        <v xml:space="preserve"> </v>
      </c>
      <c r="AT104" s="17" t="str">
        <f t="shared" si="420"/>
        <v xml:space="preserve"> </v>
      </c>
      <c r="AU104" s="17"/>
      <c r="AV104" s="17"/>
      <c r="AW104" s="17" t="str">
        <f t="shared" si="421"/>
        <v xml:space="preserve"> </v>
      </c>
      <c r="AX104" s="17" t="str">
        <f t="shared" si="422"/>
        <v xml:space="preserve"> </v>
      </c>
      <c r="AY104" s="17"/>
      <c r="AZ104" s="17"/>
      <c r="BA104" s="17" t="str">
        <f t="shared" si="423"/>
        <v xml:space="preserve"> </v>
      </c>
      <c r="BB104" s="22" t="str">
        <f t="shared" si="424"/>
        <v xml:space="preserve"> </v>
      </c>
      <c r="BC104" s="17">
        <v>158</v>
      </c>
      <c r="BD104" s="17">
        <v>61</v>
      </c>
      <c r="BE104" s="17">
        <v>132</v>
      </c>
      <c r="BF104" s="17">
        <v>39</v>
      </c>
      <c r="BG104" s="17">
        <v>27</v>
      </c>
      <c r="BH104" s="17">
        <v>42</v>
      </c>
      <c r="BI104" s="17">
        <v>49</v>
      </c>
      <c r="BJ104" s="17">
        <v>35</v>
      </c>
      <c r="BK104" s="17">
        <v>25</v>
      </c>
      <c r="BL104" s="17">
        <v>28</v>
      </c>
      <c r="BM104" s="17"/>
      <c r="BN104" s="17"/>
      <c r="BO104" s="17"/>
      <c r="BP104" s="17"/>
      <c r="BQ104" s="17"/>
      <c r="BR104" s="17"/>
      <c r="BS104" s="17"/>
      <c r="BT104" s="17"/>
      <c r="BU104" s="22">
        <f t="shared" si="428"/>
        <v>503</v>
      </c>
      <c r="BV104" s="25">
        <v>1.671683</v>
      </c>
      <c r="BW104" s="15">
        <f t="shared" si="425"/>
        <v>657.42129339115127</v>
      </c>
      <c r="BX104" s="15">
        <f t="shared" si="429"/>
        <v>12.562190319576139</v>
      </c>
      <c r="BY104" s="15">
        <f t="shared" si="430"/>
        <v>54.436158051496605</v>
      </c>
      <c r="BZ104" s="15">
        <f t="shared" si="431"/>
        <v>66.998348371072751</v>
      </c>
      <c r="CA104" s="15">
        <f t="shared" si="432"/>
        <v>-41.873967731920466</v>
      </c>
      <c r="CB104" s="15">
        <f t="shared" si="433"/>
        <v>0.23076923076923075</v>
      </c>
      <c r="CC104" s="15">
        <f t="shared" si="434"/>
        <v>13.75858939763101</v>
      </c>
      <c r="CD104" s="15">
        <f t="shared" si="435"/>
        <v>127.41650181284371</v>
      </c>
      <c r="CE104" s="15">
        <f t="shared" si="436"/>
        <v>141.1750912104747</v>
      </c>
      <c r="CF104" s="15">
        <f t="shared" si="437"/>
        <v>-113.65791241521269</v>
      </c>
      <c r="CG104" s="15">
        <f t="shared" si="438"/>
        <v>0.10798122065727699</v>
      </c>
      <c r="CH104" s="15">
        <f t="shared" si="439"/>
        <v>34.097373724563809</v>
      </c>
      <c r="CI104" s="15">
        <f t="shared" si="440"/>
        <v>131.60389858603574</v>
      </c>
      <c r="CJ104" s="15">
        <f t="shared" si="441"/>
        <v>165.70127231059956</v>
      </c>
      <c r="CK104" s="15">
        <f t="shared" si="442"/>
        <v>-97.506524861471931</v>
      </c>
      <c r="CL104" s="15">
        <f t="shared" si="443"/>
        <v>0.25909090909090909</v>
      </c>
      <c r="CM104" s="15">
        <f t="shared" si="444"/>
        <v>20.338784326932796</v>
      </c>
      <c r="CN104" s="15">
        <f t="shared" si="445"/>
        <v>37.686570958728417</v>
      </c>
      <c r="CO104" s="15">
        <f t="shared" si="446"/>
        <v>58.025355285661213</v>
      </c>
      <c r="CP104" s="15">
        <f t="shared" si="447"/>
        <v>-17.347786631795621</v>
      </c>
      <c r="CQ104" s="15">
        <f t="shared" si="448"/>
        <v>0.53968253968253965</v>
      </c>
      <c r="CR104" s="15">
        <f t="shared" si="449"/>
        <v>8.9729930854115274</v>
      </c>
      <c r="CS104" s="15">
        <f t="shared" si="450"/>
        <v>72.382144222319667</v>
      </c>
      <c r="CT104" s="15">
        <f t="shared" si="451"/>
        <v>81.355137307731198</v>
      </c>
      <c r="CU104" s="15">
        <f t="shared" si="452"/>
        <v>-63.409151136908136</v>
      </c>
      <c r="CV104" s="15">
        <f t="shared" si="453"/>
        <v>0.12396694214876031</v>
      </c>
      <c r="CW104" s="15" t="str">
        <f t="shared" si="454"/>
        <v xml:space="preserve"> </v>
      </c>
      <c r="CX104" s="15" t="str">
        <f t="shared" si="455"/>
        <v xml:space="preserve"> </v>
      </c>
      <c r="CY104" s="15" t="str">
        <f t="shared" si="456"/>
        <v xml:space="preserve"> </v>
      </c>
      <c r="CZ104" s="15" t="str">
        <f t="shared" si="457"/>
        <v xml:space="preserve"> </v>
      </c>
      <c r="DA104" s="15" t="str">
        <f t="shared" si="458"/>
        <v xml:space="preserve"> </v>
      </c>
      <c r="DB104" s="15" t="str">
        <f t="shared" si="459"/>
        <v xml:space="preserve"> </v>
      </c>
      <c r="DC104" s="15" t="str">
        <f t="shared" si="460"/>
        <v xml:space="preserve"> </v>
      </c>
      <c r="DD104" s="15" t="str">
        <f t="shared" si="461"/>
        <v xml:space="preserve"> </v>
      </c>
      <c r="DE104" s="15" t="str">
        <f t="shared" si="462"/>
        <v xml:space="preserve"> </v>
      </c>
      <c r="DF104" s="15" t="str">
        <f t="shared" si="463"/>
        <v xml:space="preserve"> </v>
      </c>
      <c r="DG104" s="15" t="str">
        <f t="shared" si="464"/>
        <v xml:space="preserve"> </v>
      </c>
      <c r="DH104" s="15" t="str">
        <f t="shared" si="465"/>
        <v xml:space="preserve"> </v>
      </c>
      <c r="DI104" s="15" t="str">
        <f t="shared" si="466"/>
        <v xml:space="preserve"> </v>
      </c>
      <c r="DJ104" s="15" t="str">
        <f t="shared" si="467"/>
        <v xml:space="preserve"> </v>
      </c>
      <c r="DK104" s="15" t="str">
        <f t="shared" si="468"/>
        <v xml:space="preserve"> </v>
      </c>
      <c r="DL104" s="15" t="str">
        <f t="shared" si="469"/>
        <v xml:space="preserve"> </v>
      </c>
      <c r="DM104" s="15" t="str">
        <f t="shared" si="470"/>
        <v xml:space="preserve"> </v>
      </c>
      <c r="DN104" s="15" t="str">
        <f t="shared" si="471"/>
        <v xml:space="preserve"> </v>
      </c>
      <c r="DO104" s="15" t="str">
        <f t="shared" si="472"/>
        <v xml:space="preserve"> </v>
      </c>
      <c r="DP104" s="15" t="str">
        <f t="shared" si="473"/>
        <v xml:space="preserve"> </v>
      </c>
      <c r="DQ104" s="15" t="str">
        <f t="shared" si="474"/>
        <v xml:space="preserve"> </v>
      </c>
      <c r="DR104" s="15" t="str">
        <f t="shared" si="475"/>
        <v xml:space="preserve"> </v>
      </c>
      <c r="DS104" s="15" t="str">
        <f t="shared" si="476"/>
        <v xml:space="preserve"> </v>
      </c>
      <c r="DT104" s="15" t="str">
        <f t="shared" si="477"/>
        <v xml:space="preserve"> </v>
      </c>
      <c r="DU104" s="15" t="str">
        <f t="shared" si="478"/>
        <v xml:space="preserve"> </v>
      </c>
      <c r="DV104" s="15" t="str">
        <f t="shared" si="479"/>
        <v xml:space="preserve"> </v>
      </c>
      <c r="DW104" s="15" t="str">
        <f t="shared" si="480"/>
        <v xml:space="preserve"> </v>
      </c>
      <c r="DX104" s="15" t="str">
        <f t="shared" si="481"/>
        <v xml:space="preserve"> </v>
      </c>
      <c r="DY104" s="15" t="str">
        <f t="shared" si="482"/>
        <v xml:space="preserve"> </v>
      </c>
      <c r="DZ104" s="15" t="str">
        <f t="shared" si="483"/>
        <v xml:space="preserve"> </v>
      </c>
      <c r="EA104" s="27">
        <f>BW104-BZ104-CE104-CJ104-CO104-CT104</f>
        <v>144.16608890561179</v>
      </c>
      <c r="EB104" s="5">
        <f t="shared" si="386"/>
        <v>7.8541154720010233</v>
      </c>
      <c r="EC104" s="5">
        <f t="shared" si="387"/>
        <v>13.754606101904042</v>
      </c>
      <c r="ED104" s="5">
        <f t="shared" si="388"/>
        <v>32.147653196962338</v>
      </c>
      <c r="EE104" s="5">
        <f t="shared" si="389"/>
        <v>14.292048856819322</v>
      </c>
      <c r="EF104" s="5">
        <f t="shared" si="390"/>
        <v>13.945373389954993</v>
      </c>
      <c r="EG104" s="5">
        <f t="shared" si="391"/>
        <v>23.980404583683047</v>
      </c>
      <c r="EH104" s="5">
        <f t="shared" si="392"/>
        <v>36.783169222846702</v>
      </c>
      <c r="EI104" s="5">
        <f t="shared" si="393"/>
        <v>48.13312246441587</v>
      </c>
      <c r="EJ104" s="5">
        <f t="shared" si="394"/>
        <v>29.32437805926574</v>
      </c>
      <c r="EK104" s="5">
        <f t="shared" si="395"/>
        <v>34.01658065331273</v>
      </c>
      <c r="EL104" s="5" t="str">
        <f t="shared" si="396"/>
        <v xml:space="preserve"> </v>
      </c>
      <c r="EM104" s="5" t="str">
        <f t="shared" si="397"/>
        <v xml:space="preserve"> </v>
      </c>
      <c r="EN104" s="5" t="str">
        <f t="shared" si="398"/>
        <v xml:space="preserve"> </v>
      </c>
      <c r="EO104" s="5" t="str">
        <f t="shared" si="399"/>
        <v xml:space="preserve"> </v>
      </c>
      <c r="EP104" s="5" t="str">
        <f t="shared" si="400"/>
        <v xml:space="preserve"> </v>
      </c>
      <c r="EQ104" s="5" t="str">
        <f t="shared" si="401"/>
        <v xml:space="preserve"> </v>
      </c>
      <c r="ER104" s="5" t="str">
        <f t="shared" si="402"/>
        <v xml:space="preserve"> </v>
      </c>
      <c r="ES104" s="5" t="str">
        <f t="shared" si="403"/>
        <v xml:space="preserve"> </v>
      </c>
    </row>
    <row r="105" spans="1:149">
      <c r="A105" t="s">
        <v>279</v>
      </c>
      <c r="B105" s="17">
        <f t="shared" si="426"/>
        <v>6038585.2090032157</v>
      </c>
      <c r="C105" s="17">
        <v>9390</v>
      </c>
      <c r="D105" s="19">
        <v>1555</v>
      </c>
      <c r="E105" s="19">
        <v>24</v>
      </c>
      <c r="F105" s="19">
        <f t="shared" si="427"/>
        <v>5446.2</v>
      </c>
      <c r="G105" s="19">
        <v>58</v>
      </c>
      <c r="H105" s="19">
        <f t="shared" si="404"/>
        <v>39125</v>
      </c>
      <c r="I105" s="19">
        <v>3971</v>
      </c>
      <c r="J105" s="39">
        <f t="shared" si="383"/>
        <v>10.149520766773163</v>
      </c>
      <c r="K105" s="17">
        <v>35</v>
      </c>
      <c r="L105" s="17">
        <v>230</v>
      </c>
      <c r="M105" s="17">
        <f t="shared" si="384"/>
        <v>265</v>
      </c>
      <c r="N105" s="17">
        <f t="shared" si="385"/>
        <v>-195</v>
      </c>
      <c r="O105" s="17">
        <v>157</v>
      </c>
      <c r="P105" s="17">
        <v>967</v>
      </c>
      <c r="Q105" s="17">
        <f t="shared" si="405"/>
        <v>1124</v>
      </c>
      <c r="R105" s="17">
        <f t="shared" si="406"/>
        <v>-810</v>
      </c>
      <c r="S105" s="17">
        <v>218</v>
      </c>
      <c r="T105" s="17">
        <v>908</v>
      </c>
      <c r="U105" s="17">
        <f t="shared" si="407"/>
        <v>1126</v>
      </c>
      <c r="V105" s="17">
        <f t="shared" si="408"/>
        <v>-690</v>
      </c>
      <c r="W105" s="17"/>
      <c r="X105" s="17"/>
      <c r="Y105" s="17" t="str">
        <f t="shared" si="409"/>
        <v xml:space="preserve"> </v>
      </c>
      <c r="Z105" s="17" t="str">
        <f t="shared" si="410"/>
        <v xml:space="preserve"> </v>
      </c>
      <c r="AA105" s="17">
        <v>11</v>
      </c>
      <c r="AB105" s="17">
        <v>504</v>
      </c>
      <c r="AC105" s="17">
        <f t="shared" si="411"/>
        <v>515</v>
      </c>
      <c r="AD105" s="17">
        <f t="shared" si="412"/>
        <v>-493</v>
      </c>
      <c r="AE105" s="17"/>
      <c r="AF105" s="17"/>
      <c r="AG105" s="17" t="str">
        <f t="shared" si="413"/>
        <v xml:space="preserve"> </v>
      </c>
      <c r="AH105" s="17" t="str">
        <f t="shared" si="414"/>
        <v xml:space="preserve"> </v>
      </c>
      <c r="AI105" s="17">
        <v>65</v>
      </c>
      <c r="AJ105" s="17">
        <v>206</v>
      </c>
      <c r="AK105" s="17">
        <f t="shared" si="415"/>
        <v>271</v>
      </c>
      <c r="AL105" s="17">
        <f t="shared" si="416"/>
        <v>-141</v>
      </c>
      <c r="AM105" s="17"/>
      <c r="AN105" s="17"/>
      <c r="AO105" s="17" t="str">
        <f t="shared" si="417"/>
        <v xml:space="preserve"> </v>
      </c>
      <c r="AP105" s="17" t="str">
        <f t="shared" si="418"/>
        <v xml:space="preserve"> </v>
      </c>
      <c r="AQ105" s="17"/>
      <c r="AR105" s="17"/>
      <c r="AS105" s="17" t="str">
        <f t="shared" si="419"/>
        <v xml:space="preserve"> </v>
      </c>
      <c r="AT105" s="17" t="str">
        <f t="shared" si="420"/>
        <v xml:space="preserve"> </v>
      </c>
      <c r="AU105" s="17"/>
      <c r="AV105" s="17"/>
      <c r="AW105" s="17" t="str">
        <f t="shared" si="421"/>
        <v xml:space="preserve"> </v>
      </c>
      <c r="AX105" s="17" t="str">
        <f t="shared" si="422"/>
        <v xml:space="preserve"> </v>
      </c>
      <c r="AY105" s="17"/>
      <c r="AZ105" s="17"/>
      <c r="BA105" s="17" t="str">
        <f t="shared" si="423"/>
        <v xml:space="preserve"> </v>
      </c>
      <c r="BB105" s="22" t="str">
        <f t="shared" si="424"/>
        <v xml:space="preserve"> </v>
      </c>
      <c r="BC105" s="17">
        <v>587</v>
      </c>
      <c r="BD105" s="17">
        <v>241</v>
      </c>
      <c r="BE105" s="17">
        <v>514</v>
      </c>
      <c r="BF105" s="17">
        <v>151</v>
      </c>
      <c r="BG105" s="17">
        <v>99</v>
      </c>
      <c r="BH105" s="17">
        <v>179</v>
      </c>
      <c r="BI105" s="17">
        <v>211</v>
      </c>
      <c r="BJ105" s="17">
        <v>142</v>
      </c>
      <c r="BK105" s="17">
        <v>103</v>
      </c>
      <c r="BL105" s="17">
        <v>109</v>
      </c>
      <c r="BM105" s="17"/>
      <c r="BN105" s="17"/>
      <c r="BO105" s="17"/>
      <c r="BP105" s="17"/>
      <c r="BQ105" s="17"/>
      <c r="BR105" s="17"/>
      <c r="BS105" s="17"/>
      <c r="BT105" s="17"/>
      <c r="BU105" s="22">
        <f t="shared" si="428"/>
        <v>1635</v>
      </c>
      <c r="BV105" s="25">
        <v>5.5821699999999996</v>
      </c>
      <c r="BW105" s="15">
        <f t="shared" si="425"/>
        <v>711.37210081384126</v>
      </c>
      <c r="BX105" s="15">
        <f t="shared" si="429"/>
        <v>6.2699631147027057</v>
      </c>
      <c r="BY105" s="15">
        <f t="shared" si="430"/>
        <v>41.202614753760635</v>
      </c>
      <c r="BZ105" s="15">
        <f t="shared" si="431"/>
        <v>47.47257786846334</v>
      </c>
      <c r="CA105" s="15">
        <f t="shared" si="432"/>
        <v>-34.93265163905793</v>
      </c>
      <c r="CB105" s="15">
        <f t="shared" si="433"/>
        <v>0.15217391304347827</v>
      </c>
      <c r="CC105" s="15">
        <f t="shared" si="434"/>
        <v>28.125263114523566</v>
      </c>
      <c r="CD105" s="15">
        <f t="shared" si="435"/>
        <v>173.23012376907189</v>
      </c>
      <c r="CE105" s="15">
        <f t="shared" si="436"/>
        <v>201.35538688359546</v>
      </c>
      <c r="CF105" s="15">
        <f t="shared" si="437"/>
        <v>-145.10486065454833</v>
      </c>
      <c r="CG105" s="15">
        <f t="shared" si="438"/>
        <v>0.1623578076525336</v>
      </c>
      <c r="CH105" s="15">
        <f t="shared" si="439"/>
        <v>39.052913114433998</v>
      </c>
      <c r="CI105" s="15">
        <f t="shared" si="440"/>
        <v>162.66075737571592</v>
      </c>
      <c r="CJ105" s="15">
        <f t="shared" si="441"/>
        <v>201.71367049014992</v>
      </c>
      <c r="CK105" s="15">
        <f t="shared" si="442"/>
        <v>-123.60784426128191</v>
      </c>
      <c r="CL105" s="15">
        <f t="shared" si="443"/>
        <v>0.24008810572687225</v>
      </c>
      <c r="CM105" s="15" t="str">
        <f t="shared" si="444"/>
        <v xml:space="preserve"> </v>
      </c>
      <c r="CN105" s="15" t="str">
        <f t="shared" si="445"/>
        <v xml:space="preserve"> </v>
      </c>
      <c r="CO105" s="15" t="str">
        <f t="shared" si="446"/>
        <v xml:space="preserve"> </v>
      </c>
      <c r="CP105" s="15" t="str">
        <f t="shared" si="447"/>
        <v xml:space="preserve"> </v>
      </c>
      <c r="CQ105" s="15" t="str">
        <f t="shared" si="448"/>
        <v xml:space="preserve"> </v>
      </c>
      <c r="CR105" s="15">
        <f t="shared" si="449"/>
        <v>1.9705598360494219</v>
      </c>
      <c r="CS105" s="15">
        <f t="shared" si="450"/>
        <v>90.287468851718955</v>
      </c>
      <c r="CT105" s="15">
        <f t="shared" si="451"/>
        <v>92.258028687768373</v>
      </c>
      <c r="CU105" s="15">
        <f t="shared" si="452"/>
        <v>-88.316909015669538</v>
      </c>
      <c r="CV105" s="15">
        <f t="shared" si="453"/>
        <v>2.1825396825396828E-2</v>
      </c>
      <c r="CW105" s="15" t="str">
        <f t="shared" si="454"/>
        <v xml:space="preserve"> </v>
      </c>
      <c r="CX105" s="15" t="str">
        <f t="shared" si="455"/>
        <v xml:space="preserve"> </v>
      </c>
      <c r="CY105" s="15" t="str">
        <f t="shared" si="456"/>
        <v xml:space="preserve"> </v>
      </c>
      <c r="CZ105" s="15" t="str">
        <f t="shared" si="457"/>
        <v xml:space="preserve"> </v>
      </c>
      <c r="DA105" s="15" t="str">
        <f t="shared" si="458"/>
        <v xml:space="preserve"> </v>
      </c>
      <c r="DB105" s="15">
        <f t="shared" si="459"/>
        <v>11.64421721301931</v>
      </c>
      <c r="DC105" s="15">
        <f t="shared" si="460"/>
        <v>36.903211475107355</v>
      </c>
      <c r="DD105" s="15">
        <f t="shared" si="461"/>
        <v>48.547428688126665</v>
      </c>
      <c r="DE105" s="15">
        <f t="shared" si="462"/>
        <v>-25.258994262088045</v>
      </c>
      <c r="DF105" s="15">
        <f t="shared" si="463"/>
        <v>0.31553398058252424</v>
      </c>
      <c r="DG105" s="15" t="str">
        <f t="shared" si="464"/>
        <v xml:space="preserve"> </v>
      </c>
      <c r="DH105" s="15" t="str">
        <f t="shared" si="465"/>
        <v xml:space="preserve"> </v>
      </c>
      <c r="DI105" s="15" t="str">
        <f t="shared" si="466"/>
        <v xml:space="preserve"> </v>
      </c>
      <c r="DJ105" s="15" t="str">
        <f t="shared" si="467"/>
        <v xml:space="preserve"> </v>
      </c>
      <c r="DK105" s="15" t="str">
        <f t="shared" si="468"/>
        <v xml:space="preserve"> </v>
      </c>
      <c r="DL105" s="15" t="str">
        <f t="shared" si="469"/>
        <v xml:space="preserve"> </v>
      </c>
      <c r="DM105" s="15" t="str">
        <f t="shared" si="470"/>
        <v xml:space="preserve"> </v>
      </c>
      <c r="DN105" s="15" t="str">
        <f t="shared" si="471"/>
        <v xml:space="preserve"> </v>
      </c>
      <c r="DO105" s="15" t="str">
        <f t="shared" si="472"/>
        <v xml:space="preserve"> </v>
      </c>
      <c r="DP105" s="15" t="str">
        <f t="shared" si="473"/>
        <v xml:space="preserve"> </v>
      </c>
      <c r="DQ105" s="15" t="str">
        <f t="shared" si="474"/>
        <v xml:space="preserve"> </v>
      </c>
      <c r="DR105" s="15" t="str">
        <f t="shared" si="475"/>
        <v xml:space="preserve"> </v>
      </c>
      <c r="DS105" s="15" t="str">
        <f t="shared" si="476"/>
        <v xml:space="preserve"> </v>
      </c>
      <c r="DT105" s="15" t="str">
        <f t="shared" si="477"/>
        <v xml:space="preserve"> </v>
      </c>
      <c r="DU105" s="15" t="str">
        <f t="shared" si="478"/>
        <v xml:space="preserve"> </v>
      </c>
      <c r="DV105" s="15" t="str">
        <f t="shared" si="479"/>
        <v xml:space="preserve"> </v>
      </c>
      <c r="DW105" s="15" t="str">
        <f t="shared" si="480"/>
        <v xml:space="preserve"> </v>
      </c>
      <c r="DX105" s="15" t="str">
        <f t="shared" si="481"/>
        <v xml:space="preserve"> </v>
      </c>
      <c r="DY105" s="15" t="str">
        <f t="shared" si="482"/>
        <v xml:space="preserve"> </v>
      </c>
      <c r="DZ105" s="15" t="str">
        <f t="shared" si="483"/>
        <v xml:space="preserve"> </v>
      </c>
      <c r="EA105" s="27">
        <f>BW105-BZ105-CE105-CJ105-CT105-DD105</f>
        <v>120.02500819573754</v>
      </c>
      <c r="EB105" s="5">
        <f t="shared" si="386"/>
        <v>29.179530266231652</v>
      </c>
      <c r="EC105" s="5">
        <f t="shared" si="387"/>
        <v>54.341968369817607</v>
      </c>
      <c r="ED105" s="5">
        <f t="shared" si="388"/>
        <v>125.18101320635334</v>
      </c>
      <c r="EE105" s="5">
        <f t="shared" si="389"/>
        <v>55.33588147127481</v>
      </c>
      <c r="EF105" s="5">
        <f t="shared" si="390"/>
        <v>51.133035763168309</v>
      </c>
      <c r="EG105" s="5">
        <f t="shared" si="391"/>
        <v>102.20220048760156</v>
      </c>
      <c r="EH105" s="5">
        <f t="shared" si="392"/>
        <v>158.39283073511538</v>
      </c>
      <c r="EI105" s="5">
        <f t="shared" si="393"/>
        <v>195.28295399848724</v>
      </c>
      <c r="EJ105" s="5">
        <f t="shared" si="394"/>
        <v>120.81643760417485</v>
      </c>
      <c r="EK105" s="5">
        <f t="shared" si="395"/>
        <v>132.42168897182455</v>
      </c>
      <c r="EL105" s="5" t="str">
        <f t="shared" si="396"/>
        <v xml:space="preserve"> </v>
      </c>
      <c r="EM105" s="5" t="str">
        <f t="shared" si="397"/>
        <v xml:space="preserve"> </v>
      </c>
      <c r="EN105" s="5" t="str">
        <f t="shared" si="398"/>
        <v xml:space="preserve"> </v>
      </c>
      <c r="EO105" s="5" t="str">
        <f t="shared" si="399"/>
        <v xml:space="preserve"> </v>
      </c>
      <c r="EP105" s="5" t="str">
        <f t="shared" si="400"/>
        <v xml:space="preserve"> </v>
      </c>
      <c r="EQ105" s="5" t="str">
        <f t="shared" si="401"/>
        <v xml:space="preserve"> </v>
      </c>
      <c r="ER105" s="5" t="str">
        <f t="shared" si="402"/>
        <v xml:space="preserve"> </v>
      </c>
      <c r="ES105" s="5" t="str">
        <f t="shared" si="403"/>
        <v xml:space="preserve"> </v>
      </c>
    </row>
    <row r="106" spans="1:149">
      <c r="A106" t="s">
        <v>184</v>
      </c>
      <c r="B106" s="17">
        <f t="shared" si="426"/>
        <v>2097446.2365591396</v>
      </c>
      <c r="C106" s="17">
        <v>3121</v>
      </c>
      <c r="D106" s="19">
        <v>1488</v>
      </c>
      <c r="E106" s="19">
        <v>22</v>
      </c>
      <c r="F106" s="19">
        <f t="shared" si="427"/>
        <v>1872.6</v>
      </c>
      <c r="G106" s="19">
        <v>60</v>
      </c>
      <c r="H106" s="19">
        <f t="shared" si="404"/>
        <v>14186.363636363636</v>
      </c>
      <c r="I106" s="19">
        <v>1170</v>
      </c>
      <c r="J106" s="39">
        <f t="shared" si="383"/>
        <v>8.2473566164690801</v>
      </c>
      <c r="K106" s="17">
        <v>56</v>
      </c>
      <c r="L106" s="17">
        <v>122</v>
      </c>
      <c r="M106" s="17">
        <f t="shared" si="384"/>
        <v>178</v>
      </c>
      <c r="N106" s="17">
        <f t="shared" si="385"/>
        <v>-66</v>
      </c>
      <c r="O106" s="17">
        <v>50</v>
      </c>
      <c r="P106" s="17">
        <v>133</v>
      </c>
      <c r="Q106" s="17">
        <f t="shared" si="405"/>
        <v>183</v>
      </c>
      <c r="R106" s="17">
        <f t="shared" si="406"/>
        <v>-83</v>
      </c>
      <c r="S106" s="17">
        <v>111</v>
      </c>
      <c r="T106" s="17">
        <v>213</v>
      </c>
      <c r="U106" s="17">
        <f t="shared" si="407"/>
        <v>324</v>
      </c>
      <c r="V106" s="17">
        <f t="shared" si="408"/>
        <v>-102</v>
      </c>
      <c r="W106" s="17"/>
      <c r="X106" s="17"/>
      <c r="Y106" s="17" t="str">
        <f t="shared" si="409"/>
        <v xml:space="preserve"> </v>
      </c>
      <c r="Z106" s="17" t="str">
        <f t="shared" si="410"/>
        <v xml:space="preserve"> </v>
      </c>
      <c r="AA106" s="17">
        <v>6</v>
      </c>
      <c r="AB106" s="17">
        <v>70</v>
      </c>
      <c r="AC106" s="17">
        <f t="shared" si="411"/>
        <v>76</v>
      </c>
      <c r="AD106" s="17">
        <f t="shared" si="412"/>
        <v>-64</v>
      </c>
      <c r="AE106" s="17"/>
      <c r="AF106" s="17"/>
      <c r="AG106" s="17" t="str">
        <f t="shared" si="413"/>
        <v xml:space="preserve"> </v>
      </c>
      <c r="AH106" s="17" t="str">
        <f t="shared" si="414"/>
        <v xml:space="preserve"> </v>
      </c>
      <c r="AI106" s="17"/>
      <c r="AJ106" s="17"/>
      <c r="AK106" s="17" t="str">
        <f t="shared" si="415"/>
        <v xml:space="preserve"> </v>
      </c>
      <c r="AL106" s="17" t="str">
        <f t="shared" si="416"/>
        <v xml:space="preserve"> </v>
      </c>
      <c r="AM106" s="17"/>
      <c r="AN106" s="17"/>
      <c r="AO106" s="17" t="str">
        <f t="shared" si="417"/>
        <v xml:space="preserve"> </v>
      </c>
      <c r="AP106" s="17" t="str">
        <f t="shared" si="418"/>
        <v xml:space="preserve"> </v>
      </c>
      <c r="AQ106" s="17"/>
      <c r="AR106" s="17"/>
      <c r="AS106" s="17" t="str">
        <f t="shared" si="419"/>
        <v xml:space="preserve"> </v>
      </c>
      <c r="AT106" s="17" t="str">
        <f t="shared" si="420"/>
        <v xml:space="preserve"> </v>
      </c>
      <c r="AU106" s="17">
        <v>103</v>
      </c>
      <c r="AV106" s="17">
        <v>19</v>
      </c>
      <c r="AW106" s="17">
        <f t="shared" si="421"/>
        <v>122</v>
      </c>
      <c r="AX106" s="17">
        <f t="shared" si="422"/>
        <v>84</v>
      </c>
      <c r="AY106" s="17"/>
      <c r="AZ106" s="17"/>
      <c r="BA106" s="17" t="str">
        <f t="shared" si="423"/>
        <v xml:space="preserve"> </v>
      </c>
      <c r="BB106" s="22" t="str">
        <f t="shared" si="424"/>
        <v xml:space="preserve"> </v>
      </c>
      <c r="BC106" s="17">
        <v>151</v>
      </c>
      <c r="BD106" s="17">
        <v>54</v>
      </c>
      <c r="BE106" s="17">
        <v>140</v>
      </c>
      <c r="BF106" s="17">
        <v>32</v>
      </c>
      <c r="BG106" s="17"/>
      <c r="BH106" s="17">
        <v>41</v>
      </c>
      <c r="BI106" s="17">
        <v>43</v>
      </c>
      <c r="BJ106" s="17">
        <v>34</v>
      </c>
      <c r="BK106" s="17">
        <v>44</v>
      </c>
      <c r="BL106" s="17"/>
      <c r="BM106" s="17">
        <v>30</v>
      </c>
      <c r="BN106" s="17"/>
      <c r="BO106" s="17"/>
      <c r="BP106" s="17"/>
      <c r="BQ106" s="17"/>
      <c r="BR106" s="17"/>
      <c r="BS106" s="17"/>
      <c r="BT106" s="17">
        <v>32</v>
      </c>
      <c r="BU106" s="22">
        <f t="shared" si="428"/>
        <v>569</v>
      </c>
      <c r="BV106" s="25">
        <v>0.62306099999999998</v>
      </c>
      <c r="BW106" s="15">
        <f t="shared" si="425"/>
        <v>1877.8257666584814</v>
      </c>
      <c r="BX106" s="15">
        <f t="shared" si="429"/>
        <v>89.878840113568344</v>
      </c>
      <c r="BY106" s="15">
        <f t="shared" si="430"/>
        <v>195.80747310455959</v>
      </c>
      <c r="BZ106" s="15">
        <f t="shared" si="431"/>
        <v>285.68631321812791</v>
      </c>
      <c r="CA106" s="15">
        <f t="shared" si="432"/>
        <v>-105.92863299099125</v>
      </c>
      <c r="CB106" s="15">
        <f t="shared" si="433"/>
        <v>0.45901639344262302</v>
      </c>
      <c r="CC106" s="15">
        <f t="shared" si="434"/>
        <v>80.248964387114583</v>
      </c>
      <c r="CD106" s="15">
        <f t="shared" si="435"/>
        <v>213.4622452697248</v>
      </c>
      <c r="CE106" s="15">
        <f t="shared" si="436"/>
        <v>293.7112096568394</v>
      </c>
      <c r="CF106" s="15">
        <f t="shared" si="437"/>
        <v>-133.21328088261021</v>
      </c>
      <c r="CG106" s="15">
        <f t="shared" si="438"/>
        <v>0.37593984962406013</v>
      </c>
      <c r="CH106" s="15">
        <f t="shared" si="439"/>
        <v>178.15270093939438</v>
      </c>
      <c r="CI106" s="15">
        <f t="shared" si="440"/>
        <v>341.86058828910814</v>
      </c>
      <c r="CJ106" s="15">
        <f t="shared" si="441"/>
        <v>520.01328922850257</v>
      </c>
      <c r="CK106" s="15">
        <f t="shared" si="442"/>
        <v>-163.70788734971376</v>
      </c>
      <c r="CL106" s="15">
        <f t="shared" si="443"/>
        <v>0.52112676056338025</v>
      </c>
      <c r="CM106" s="15" t="str">
        <f t="shared" si="444"/>
        <v xml:space="preserve"> </v>
      </c>
      <c r="CN106" s="15" t="str">
        <f t="shared" si="445"/>
        <v xml:space="preserve"> </v>
      </c>
      <c r="CO106" s="15" t="str">
        <f t="shared" si="446"/>
        <v xml:space="preserve"> </v>
      </c>
      <c r="CP106" s="15" t="str">
        <f t="shared" si="447"/>
        <v xml:space="preserve"> </v>
      </c>
      <c r="CQ106" s="15" t="str">
        <f t="shared" si="448"/>
        <v xml:space="preserve"> </v>
      </c>
      <c r="CR106" s="15">
        <f t="shared" si="449"/>
        <v>9.6298757264537507</v>
      </c>
      <c r="CS106" s="15">
        <f t="shared" si="450"/>
        <v>112.34855014196042</v>
      </c>
      <c r="CT106" s="15">
        <f t="shared" si="451"/>
        <v>121.97842586841416</v>
      </c>
      <c r="CU106" s="15">
        <f t="shared" si="452"/>
        <v>-102.71867441550667</v>
      </c>
      <c r="CV106" s="15">
        <f t="shared" si="453"/>
        <v>8.5714285714285715E-2</v>
      </c>
      <c r="CW106" s="15" t="str">
        <f t="shared" si="454"/>
        <v xml:space="preserve"> </v>
      </c>
      <c r="CX106" s="15" t="str">
        <f t="shared" si="455"/>
        <v xml:space="preserve"> </v>
      </c>
      <c r="CY106" s="15" t="str">
        <f t="shared" si="456"/>
        <v xml:space="preserve"> </v>
      </c>
      <c r="CZ106" s="15" t="str">
        <f t="shared" si="457"/>
        <v xml:space="preserve"> </v>
      </c>
      <c r="DA106" s="15" t="str">
        <f t="shared" si="458"/>
        <v xml:space="preserve"> </v>
      </c>
      <c r="DB106" s="15" t="str">
        <f t="shared" si="459"/>
        <v xml:space="preserve"> </v>
      </c>
      <c r="DC106" s="15" t="str">
        <f t="shared" si="460"/>
        <v xml:space="preserve"> </v>
      </c>
      <c r="DD106" s="15" t="str">
        <f t="shared" si="461"/>
        <v xml:space="preserve"> </v>
      </c>
      <c r="DE106" s="15" t="str">
        <f t="shared" si="462"/>
        <v xml:space="preserve"> </v>
      </c>
      <c r="DF106" s="15" t="str">
        <f t="shared" si="463"/>
        <v xml:space="preserve"> </v>
      </c>
      <c r="DG106" s="15" t="str">
        <f t="shared" si="464"/>
        <v xml:space="preserve"> </v>
      </c>
      <c r="DH106" s="15" t="str">
        <f t="shared" si="465"/>
        <v xml:space="preserve"> </v>
      </c>
      <c r="DI106" s="15" t="str">
        <f t="shared" si="466"/>
        <v xml:space="preserve"> </v>
      </c>
      <c r="DJ106" s="15" t="str">
        <f t="shared" si="467"/>
        <v xml:space="preserve"> </v>
      </c>
      <c r="DK106" s="15" t="str">
        <f t="shared" si="468"/>
        <v xml:space="preserve"> </v>
      </c>
      <c r="DL106" s="15" t="str">
        <f t="shared" si="469"/>
        <v xml:space="preserve"> </v>
      </c>
      <c r="DM106" s="15" t="str">
        <f t="shared" si="470"/>
        <v xml:space="preserve"> </v>
      </c>
      <c r="DN106" s="15" t="str">
        <f t="shared" si="471"/>
        <v xml:space="preserve"> </v>
      </c>
      <c r="DO106" s="15" t="str">
        <f t="shared" si="472"/>
        <v xml:space="preserve"> </v>
      </c>
      <c r="DP106" s="15" t="str">
        <f t="shared" si="473"/>
        <v xml:space="preserve"> </v>
      </c>
      <c r="DQ106" s="15">
        <f t="shared" si="474"/>
        <v>165.31286663745604</v>
      </c>
      <c r="DR106" s="15">
        <f t="shared" si="475"/>
        <v>30.494606467103544</v>
      </c>
      <c r="DS106" s="15">
        <f t="shared" si="476"/>
        <v>195.80747310455959</v>
      </c>
      <c r="DT106" s="15">
        <f t="shared" si="477"/>
        <v>134.81826017035249</v>
      </c>
      <c r="DU106" s="15">
        <f t="shared" si="478"/>
        <v>5.4210526315789469</v>
      </c>
      <c r="DV106" s="15" t="str">
        <f t="shared" si="479"/>
        <v xml:space="preserve"> </v>
      </c>
      <c r="DW106" s="15" t="str">
        <f t="shared" si="480"/>
        <v xml:space="preserve"> </v>
      </c>
      <c r="DX106" s="15" t="str">
        <f t="shared" si="481"/>
        <v xml:space="preserve"> </v>
      </c>
      <c r="DY106" s="15" t="str">
        <f t="shared" si="482"/>
        <v xml:space="preserve"> </v>
      </c>
      <c r="DZ106" s="15" t="str">
        <f t="shared" si="483"/>
        <v xml:space="preserve"> </v>
      </c>
      <c r="EA106" s="27">
        <f>BW106-BZ106-CE106-CJ106-CT106-DS106</f>
        <v>460.62905558203772</v>
      </c>
      <c r="EB106" s="5">
        <f t="shared" si="386"/>
        <v>7.506148330836421</v>
      </c>
      <c r="EC106" s="5">
        <f t="shared" si="387"/>
        <v>12.176208680374071</v>
      </c>
      <c r="ED106" s="5">
        <f t="shared" si="388"/>
        <v>34.095995814960055</v>
      </c>
      <c r="EE106" s="5">
        <f t="shared" si="389"/>
        <v>11.726809318415855</v>
      </c>
      <c r="EF106" s="5" t="str">
        <f t="shared" si="390"/>
        <v xml:space="preserve"> </v>
      </c>
      <c r="EG106" s="5">
        <f t="shared" si="391"/>
        <v>23.409442569785831</v>
      </c>
      <c r="EH106" s="5">
        <f t="shared" si="392"/>
        <v>32.279107685355271</v>
      </c>
      <c r="EI106" s="5">
        <f t="shared" si="393"/>
        <v>46.757890394003994</v>
      </c>
      <c r="EJ106" s="5">
        <f t="shared" si="394"/>
        <v>51.610905384307706</v>
      </c>
      <c r="EK106" s="5" t="str">
        <f t="shared" si="395"/>
        <v xml:space="preserve"> </v>
      </c>
      <c r="EL106" s="5">
        <f t="shared" si="396"/>
        <v>32.023022418250562</v>
      </c>
      <c r="EM106" s="5" t="str">
        <f t="shared" si="397"/>
        <v xml:space="preserve"> </v>
      </c>
      <c r="EN106" s="5" t="str">
        <f t="shared" si="398"/>
        <v xml:space="preserve"> </v>
      </c>
      <c r="EO106" s="5" t="str">
        <f t="shared" si="399"/>
        <v xml:space="preserve"> </v>
      </c>
      <c r="EP106" s="5" t="str">
        <f t="shared" si="400"/>
        <v xml:space="preserve"> </v>
      </c>
      <c r="EQ106" s="5" t="str">
        <f t="shared" si="401"/>
        <v xml:space="preserve"> </v>
      </c>
      <c r="ER106" s="5" t="str">
        <f t="shared" si="402"/>
        <v xml:space="preserve"> </v>
      </c>
      <c r="ES106" s="5">
        <f t="shared" si="403"/>
        <v>157.30226613577153</v>
      </c>
    </row>
    <row r="107" spans="1:149">
      <c r="A107" t="s">
        <v>185</v>
      </c>
      <c r="B107" s="17">
        <f t="shared" si="426"/>
        <v>1119148.9361702127</v>
      </c>
      <c r="C107" s="17">
        <v>2104</v>
      </c>
      <c r="D107" s="19">
        <v>1880</v>
      </c>
      <c r="E107" s="19">
        <v>27</v>
      </c>
      <c r="F107" s="19">
        <f t="shared" si="427"/>
        <v>1073.04</v>
      </c>
      <c r="G107" s="19">
        <v>51</v>
      </c>
      <c r="H107" s="19">
        <f t="shared" si="404"/>
        <v>7792.5925925925922</v>
      </c>
      <c r="I107" s="19">
        <v>767</v>
      </c>
      <c r="J107" s="39">
        <f t="shared" si="383"/>
        <v>9.8426806083650185</v>
      </c>
      <c r="K107" s="17"/>
      <c r="L107" s="17"/>
      <c r="M107" s="17" t="str">
        <f t="shared" si="384"/>
        <v xml:space="preserve"> </v>
      </c>
      <c r="N107" s="17" t="str">
        <f t="shared" si="385"/>
        <v xml:space="preserve"> </v>
      </c>
      <c r="O107" s="17">
        <v>159</v>
      </c>
      <c r="P107" s="17">
        <v>134</v>
      </c>
      <c r="Q107" s="17">
        <f t="shared" si="405"/>
        <v>293</v>
      </c>
      <c r="R107" s="17">
        <f t="shared" si="406"/>
        <v>25</v>
      </c>
      <c r="S107" s="17">
        <v>73</v>
      </c>
      <c r="T107" s="17">
        <v>56</v>
      </c>
      <c r="U107" s="17">
        <f t="shared" si="407"/>
        <v>129</v>
      </c>
      <c r="V107" s="17">
        <f t="shared" si="408"/>
        <v>17</v>
      </c>
      <c r="W107" s="17"/>
      <c r="X107" s="17"/>
      <c r="Y107" s="17" t="str">
        <f t="shared" si="409"/>
        <v xml:space="preserve"> </v>
      </c>
      <c r="Z107" s="17" t="str">
        <f t="shared" si="410"/>
        <v xml:space="preserve"> </v>
      </c>
      <c r="AA107" s="17"/>
      <c r="AB107" s="17"/>
      <c r="AC107" s="17" t="str">
        <f t="shared" si="411"/>
        <v xml:space="preserve"> </v>
      </c>
      <c r="AD107" s="17" t="str">
        <f t="shared" si="412"/>
        <v xml:space="preserve"> </v>
      </c>
      <c r="AE107" s="17">
        <v>68</v>
      </c>
      <c r="AF107" s="17">
        <v>15</v>
      </c>
      <c r="AG107" s="17">
        <f t="shared" si="413"/>
        <v>83</v>
      </c>
      <c r="AH107" s="17">
        <f t="shared" si="414"/>
        <v>53</v>
      </c>
      <c r="AI107" s="17">
        <v>40</v>
      </c>
      <c r="AJ107" s="17">
        <v>40</v>
      </c>
      <c r="AK107" s="17">
        <f t="shared" si="415"/>
        <v>80</v>
      </c>
      <c r="AL107" s="17">
        <f t="shared" si="416"/>
        <v>0</v>
      </c>
      <c r="AM107" s="17">
        <v>13</v>
      </c>
      <c r="AN107" s="17">
        <v>28</v>
      </c>
      <c r="AO107" s="17">
        <f t="shared" si="417"/>
        <v>41</v>
      </c>
      <c r="AP107" s="17">
        <f t="shared" si="418"/>
        <v>-15</v>
      </c>
      <c r="AQ107" s="17"/>
      <c r="AR107" s="17"/>
      <c r="AS107" s="17" t="str">
        <f t="shared" si="419"/>
        <v xml:space="preserve"> </v>
      </c>
      <c r="AT107" s="17" t="str">
        <f t="shared" si="420"/>
        <v xml:space="preserve"> </v>
      </c>
      <c r="AU107" s="17"/>
      <c r="AV107" s="17"/>
      <c r="AW107" s="17" t="str">
        <f t="shared" si="421"/>
        <v xml:space="preserve"> </v>
      </c>
      <c r="AX107" s="17" t="str">
        <f t="shared" si="422"/>
        <v xml:space="preserve"> </v>
      </c>
      <c r="AY107" s="17"/>
      <c r="AZ107" s="17"/>
      <c r="BA107" s="17" t="str">
        <f t="shared" si="423"/>
        <v xml:space="preserve"> </v>
      </c>
      <c r="BB107" s="22" t="str">
        <f t="shared" si="424"/>
        <v xml:space="preserve"> </v>
      </c>
      <c r="BC107" s="17">
        <v>129</v>
      </c>
      <c r="BD107" s="17">
        <v>49</v>
      </c>
      <c r="BE107" s="17">
        <v>83</v>
      </c>
      <c r="BF107" s="17">
        <v>24</v>
      </c>
      <c r="BG107" s="17">
        <v>17</v>
      </c>
      <c r="BH107" s="17">
        <v>34</v>
      </c>
      <c r="BI107" s="17">
        <v>37</v>
      </c>
      <c r="BJ107" s="17">
        <v>24</v>
      </c>
      <c r="BK107" s="17">
        <v>22</v>
      </c>
      <c r="BL107" s="17"/>
      <c r="BM107" s="17">
        <v>15</v>
      </c>
      <c r="BN107" s="17"/>
      <c r="BO107" s="17"/>
      <c r="BP107" s="17"/>
      <c r="BQ107" s="17"/>
      <c r="BR107" s="17"/>
      <c r="BS107" s="17"/>
      <c r="BT107" s="17"/>
      <c r="BU107" s="22">
        <f t="shared" si="428"/>
        <v>333</v>
      </c>
      <c r="BV107" s="25">
        <v>0.79855200000000004</v>
      </c>
      <c r="BW107" s="15">
        <f t="shared" si="425"/>
        <v>960.4884841563229</v>
      </c>
      <c r="BX107" s="15" t="str">
        <f t="shared" si="429"/>
        <v xml:space="preserve"> </v>
      </c>
      <c r="BY107" s="15" t="str">
        <f t="shared" si="430"/>
        <v xml:space="preserve"> </v>
      </c>
      <c r="BZ107" s="15" t="str">
        <f t="shared" si="431"/>
        <v xml:space="preserve"> </v>
      </c>
      <c r="CA107" s="15" t="str">
        <f t="shared" si="432"/>
        <v xml:space="preserve"> </v>
      </c>
      <c r="CB107" s="15" t="str">
        <f t="shared" si="433"/>
        <v xml:space="preserve"> </v>
      </c>
      <c r="CC107" s="15">
        <f t="shared" si="434"/>
        <v>199.11038980554804</v>
      </c>
      <c r="CD107" s="15">
        <f t="shared" si="435"/>
        <v>167.80372474178262</v>
      </c>
      <c r="CE107" s="15">
        <f t="shared" si="436"/>
        <v>366.91411454733066</v>
      </c>
      <c r="CF107" s="15">
        <f t="shared" si="437"/>
        <v>31.306665063765422</v>
      </c>
      <c r="CG107" s="15">
        <f t="shared" si="438"/>
        <v>1.1865671641791045</v>
      </c>
      <c r="CH107" s="15">
        <f t="shared" si="439"/>
        <v>91.415461986195012</v>
      </c>
      <c r="CI107" s="15">
        <f t="shared" si="440"/>
        <v>70.126929742834534</v>
      </c>
      <c r="CJ107" s="15">
        <f t="shared" si="441"/>
        <v>161.54239172902953</v>
      </c>
      <c r="CK107" s="15">
        <f t="shared" si="442"/>
        <v>21.288532243360478</v>
      </c>
      <c r="CL107" s="15">
        <f t="shared" si="443"/>
        <v>1.3035714285714286</v>
      </c>
      <c r="CM107" s="15" t="str">
        <f t="shared" si="444"/>
        <v xml:space="preserve"> </v>
      </c>
      <c r="CN107" s="15" t="str">
        <f t="shared" si="445"/>
        <v xml:space="preserve"> </v>
      </c>
      <c r="CO107" s="15" t="str">
        <f t="shared" si="446"/>
        <v xml:space="preserve"> </v>
      </c>
      <c r="CP107" s="15" t="str">
        <f t="shared" si="447"/>
        <v xml:space="preserve"> </v>
      </c>
      <c r="CQ107" s="15" t="str">
        <f t="shared" si="448"/>
        <v xml:space="preserve"> </v>
      </c>
      <c r="CR107" s="15" t="str">
        <f t="shared" si="449"/>
        <v xml:space="preserve"> </v>
      </c>
      <c r="CS107" s="15" t="str">
        <f t="shared" si="450"/>
        <v xml:space="preserve"> </v>
      </c>
      <c r="CT107" s="15" t="str">
        <f t="shared" si="451"/>
        <v xml:space="preserve"> </v>
      </c>
      <c r="CU107" s="15" t="str">
        <f t="shared" si="452"/>
        <v xml:space="preserve"> </v>
      </c>
      <c r="CV107" s="15" t="str">
        <f t="shared" si="453"/>
        <v xml:space="preserve"> </v>
      </c>
      <c r="CW107" s="15">
        <f t="shared" si="454"/>
        <v>85.154128973441928</v>
      </c>
      <c r="CX107" s="15">
        <f t="shared" si="455"/>
        <v>18.78399903825925</v>
      </c>
      <c r="CY107" s="15">
        <f t="shared" si="456"/>
        <v>103.93812801170118</v>
      </c>
      <c r="CZ107" s="15">
        <f t="shared" si="457"/>
        <v>66.370129935182675</v>
      </c>
      <c r="DA107" s="15">
        <f t="shared" si="458"/>
        <v>4.5333333333333332</v>
      </c>
      <c r="DB107" s="15">
        <f t="shared" si="459"/>
        <v>50.090664102024661</v>
      </c>
      <c r="DC107" s="15">
        <f t="shared" si="460"/>
        <v>50.090664102024661</v>
      </c>
      <c r="DD107" s="15">
        <f t="shared" si="461"/>
        <v>100.18132820404932</v>
      </c>
      <c r="DE107" s="15">
        <f t="shared" si="462"/>
        <v>0</v>
      </c>
      <c r="DF107" s="15">
        <f t="shared" si="463"/>
        <v>1</v>
      </c>
      <c r="DG107" s="15">
        <f t="shared" si="464"/>
        <v>16.279465833158014</v>
      </c>
      <c r="DH107" s="15">
        <f t="shared" si="465"/>
        <v>35.063464871417267</v>
      </c>
      <c r="DI107" s="15">
        <f t="shared" si="466"/>
        <v>51.342930704575281</v>
      </c>
      <c r="DJ107" s="15">
        <f t="shared" si="467"/>
        <v>-18.783999038259253</v>
      </c>
      <c r="DK107" s="15">
        <f t="shared" si="468"/>
        <v>0.46428571428571419</v>
      </c>
      <c r="DL107" s="15" t="str">
        <f t="shared" si="469"/>
        <v xml:space="preserve"> </v>
      </c>
      <c r="DM107" s="15" t="str">
        <f t="shared" si="470"/>
        <v xml:space="preserve"> </v>
      </c>
      <c r="DN107" s="15" t="str">
        <f t="shared" si="471"/>
        <v xml:space="preserve"> </v>
      </c>
      <c r="DO107" s="15" t="str">
        <f t="shared" si="472"/>
        <v xml:space="preserve"> </v>
      </c>
      <c r="DP107" s="15" t="str">
        <f t="shared" si="473"/>
        <v xml:space="preserve"> </v>
      </c>
      <c r="DQ107" s="15" t="str">
        <f t="shared" si="474"/>
        <v xml:space="preserve"> </v>
      </c>
      <c r="DR107" s="15" t="str">
        <f t="shared" si="475"/>
        <v xml:space="preserve"> </v>
      </c>
      <c r="DS107" s="15" t="str">
        <f t="shared" si="476"/>
        <v xml:space="preserve"> </v>
      </c>
      <c r="DT107" s="15" t="str">
        <f t="shared" si="477"/>
        <v xml:space="preserve"> </v>
      </c>
      <c r="DU107" s="15" t="str">
        <f t="shared" si="478"/>
        <v xml:space="preserve"> </v>
      </c>
      <c r="DV107" s="15" t="str">
        <f t="shared" si="479"/>
        <v xml:space="preserve"> </v>
      </c>
      <c r="DW107" s="15" t="str">
        <f t="shared" si="480"/>
        <v xml:space="preserve"> </v>
      </c>
      <c r="DX107" s="15" t="str">
        <f t="shared" si="481"/>
        <v xml:space="preserve"> </v>
      </c>
      <c r="DY107" s="15" t="str">
        <f t="shared" si="482"/>
        <v xml:space="preserve"> </v>
      </c>
      <c r="DZ107" s="15" t="str">
        <f t="shared" si="483"/>
        <v xml:space="preserve"> </v>
      </c>
      <c r="EA107" s="27">
        <f>BW107-CE107-CJ107-CY107-DD107-DI107</f>
        <v>176.56959095963694</v>
      </c>
      <c r="EB107" s="5">
        <f t="shared" si="386"/>
        <v>6.4125373157476711</v>
      </c>
      <c r="EC107" s="5">
        <f t="shared" si="387"/>
        <v>11.048781950709804</v>
      </c>
      <c r="ED107" s="5">
        <f t="shared" si="388"/>
        <v>20.214054661726319</v>
      </c>
      <c r="EE107" s="5">
        <f t="shared" si="389"/>
        <v>8.7951069888118916</v>
      </c>
      <c r="EF107" s="5">
        <f t="shared" si="390"/>
        <v>8.7804202825642541</v>
      </c>
      <c r="EG107" s="5">
        <f t="shared" si="391"/>
        <v>19.412708472505322</v>
      </c>
      <c r="EH107" s="5">
        <f t="shared" si="392"/>
        <v>27.775046147863836</v>
      </c>
      <c r="EI107" s="5">
        <f t="shared" si="393"/>
        <v>33.005569689885171</v>
      </c>
      <c r="EJ107" s="5">
        <f t="shared" si="394"/>
        <v>25.805452692153853</v>
      </c>
      <c r="EK107" s="5" t="str">
        <f t="shared" si="395"/>
        <v xml:space="preserve"> </v>
      </c>
      <c r="EL107" s="5">
        <f t="shared" si="396"/>
        <v>16.011511209125281</v>
      </c>
      <c r="EM107" s="5" t="str">
        <f t="shared" si="397"/>
        <v xml:space="preserve"> </v>
      </c>
      <c r="EN107" s="5" t="str">
        <f t="shared" si="398"/>
        <v xml:space="preserve"> </v>
      </c>
      <c r="EO107" s="5" t="str">
        <f t="shared" si="399"/>
        <v xml:space="preserve"> </v>
      </c>
      <c r="EP107" s="5" t="str">
        <f t="shared" si="400"/>
        <v xml:space="preserve"> </v>
      </c>
      <c r="EQ107" s="5" t="str">
        <f t="shared" si="401"/>
        <v xml:space="preserve"> </v>
      </c>
      <c r="ER107" s="5" t="str">
        <f t="shared" si="402"/>
        <v xml:space="preserve"> </v>
      </c>
      <c r="ES107" s="5" t="str">
        <f t="shared" si="403"/>
        <v xml:space="preserve"> </v>
      </c>
    </row>
    <row r="108" spans="1:149">
      <c r="A108" t="s">
        <v>280</v>
      </c>
      <c r="B108" s="17">
        <f t="shared" si="426"/>
        <v>1323076.923076923</v>
      </c>
      <c r="C108" s="17">
        <v>3096</v>
      </c>
      <c r="D108" s="19">
        <v>2340</v>
      </c>
      <c r="E108" s="19">
        <v>39</v>
      </c>
      <c r="F108" s="19">
        <f t="shared" si="427"/>
        <v>2136.2399999999998</v>
      </c>
      <c r="G108" s="19">
        <v>69</v>
      </c>
      <c r="H108" s="19">
        <f t="shared" si="404"/>
        <v>7938.4615384615381</v>
      </c>
      <c r="I108" s="19">
        <v>1044</v>
      </c>
      <c r="J108" s="39">
        <f t="shared" si="383"/>
        <v>13.151162790697676</v>
      </c>
      <c r="K108" s="17"/>
      <c r="L108" s="17"/>
      <c r="M108" s="17" t="str">
        <f t="shared" si="384"/>
        <v xml:space="preserve"> </v>
      </c>
      <c r="N108" s="17" t="str">
        <f t="shared" si="385"/>
        <v xml:space="preserve"> </v>
      </c>
      <c r="O108" s="17">
        <v>21</v>
      </c>
      <c r="P108" s="17">
        <v>91</v>
      </c>
      <c r="Q108" s="17">
        <f t="shared" si="405"/>
        <v>112</v>
      </c>
      <c r="R108" s="17">
        <f t="shared" si="406"/>
        <v>-70</v>
      </c>
      <c r="S108" s="17">
        <v>63</v>
      </c>
      <c r="T108" s="17">
        <v>55</v>
      </c>
      <c r="U108" s="17">
        <f t="shared" si="407"/>
        <v>118</v>
      </c>
      <c r="V108" s="17">
        <f t="shared" si="408"/>
        <v>8</v>
      </c>
      <c r="W108" s="17"/>
      <c r="X108" s="17"/>
      <c r="Y108" s="17" t="str">
        <f t="shared" si="409"/>
        <v xml:space="preserve"> </v>
      </c>
      <c r="Z108" s="17" t="str">
        <f t="shared" si="410"/>
        <v xml:space="preserve"> </v>
      </c>
      <c r="AA108" s="17">
        <v>208</v>
      </c>
      <c r="AB108" s="17">
        <v>350</v>
      </c>
      <c r="AC108" s="17">
        <f t="shared" si="411"/>
        <v>558</v>
      </c>
      <c r="AD108" s="17">
        <f t="shared" si="412"/>
        <v>-142</v>
      </c>
      <c r="AE108" s="17"/>
      <c r="AF108" s="17"/>
      <c r="AG108" s="17" t="str">
        <f t="shared" si="413"/>
        <v xml:space="preserve"> </v>
      </c>
      <c r="AH108" s="17" t="str">
        <f t="shared" si="414"/>
        <v xml:space="preserve"> </v>
      </c>
      <c r="AI108" s="17"/>
      <c r="AJ108" s="17"/>
      <c r="AK108" s="17" t="str">
        <f t="shared" si="415"/>
        <v xml:space="preserve"> </v>
      </c>
      <c r="AL108" s="17" t="str">
        <f t="shared" si="416"/>
        <v xml:space="preserve"> </v>
      </c>
      <c r="AM108" s="17">
        <v>5</v>
      </c>
      <c r="AN108" s="17">
        <v>20</v>
      </c>
      <c r="AO108" s="17">
        <f t="shared" si="417"/>
        <v>25</v>
      </c>
      <c r="AP108" s="17">
        <f t="shared" si="418"/>
        <v>-15</v>
      </c>
      <c r="AQ108" s="17">
        <v>127</v>
      </c>
      <c r="AR108" s="17">
        <v>27</v>
      </c>
      <c r="AS108" s="17">
        <f t="shared" si="419"/>
        <v>154</v>
      </c>
      <c r="AT108" s="17">
        <f t="shared" si="420"/>
        <v>100</v>
      </c>
      <c r="AU108" s="17"/>
      <c r="AV108" s="17"/>
      <c r="AW108" s="17" t="str">
        <f t="shared" si="421"/>
        <v xml:space="preserve"> </v>
      </c>
      <c r="AX108" s="17" t="str">
        <f t="shared" si="422"/>
        <v xml:space="preserve"> </v>
      </c>
      <c r="AY108" s="17"/>
      <c r="AZ108" s="17"/>
      <c r="BA108" s="17" t="str">
        <f t="shared" si="423"/>
        <v xml:space="preserve"> </v>
      </c>
      <c r="BB108" s="22" t="str">
        <f t="shared" si="424"/>
        <v xml:space="preserve"> </v>
      </c>
      <c r="BC108" s="17">
        <v>143</v>
      </c>
      <c r="BD108" s="17">
        <v>53</v>
      </c>
      <c r="BE108" s="17">
        <v>118</v>
      </c>
      <c r="BF108" s="17">
        <v>69</v>
      </c>
      <c r="BG108" s="17">
        <v>40</v>
      </c>
      <c r="BH108" s="17"/>
      <c r="BI108" s="17">
        <v>44</v>
      </c>
      <c r="BJ108" s="17"/>
      <c r="BK108" s="17"/>
      <c r="BL108" s="17">
        <v>52</v>
      </c>
      <c r="BM108" s="17"/>
      <c r="BN108" s="17">
        <v>27</v>
      </c>
      <c r="BO108" s="17">
        <v>36</v>
      </c>
      <c r="BP108" s="17">
        <v>34</v>
      </c>
      <c r="BQ108" s="17"/>
      <c r="BR108" s="17"/>
      <c r="BS108" s="17"/>
      <c r="BT108" s="17"/>
      <c r="BU108" s="22">
        <f t="shared" si="428"/>
        <v>428</v>
      </c>
      <c r="BV108" s="25">
        <v>0.56577299999999997</v>
      </c>
      <c r="BW108" s="15">
        <f t="shared" si="425"/>
        <v>1845.263029518906</v>
      </c>
      <c r="BX108" s="15" t="str">
        <f t="shared" si="429"/>
        <v xml:space="preserve"> </v>
      </c>
      <c r="BY108" s="15" t="str">
        <f t="shared" si="430"/>
        <v xml:space="preserve"> </v>
      </c>
      <c r="BZ108" s="15" t="str">
        <f t="shared" si="431"/>
        <v xml:space="preserve"> </v>
      </c>
      <c r="CA108" s="15" t="str">
        <f t="shared" si="432"/>
        <v xml:space="preserve"> </v>
      </c>
      <c r="CB108" s="15" t="str">
        <f t="shared" si="433"/>
        <v xml:space="preserve"> </v>
      </c>
      <c r="CC108" s="15">
        <f t="shared" si="434"/>
        <v>37.117359789173399</v>
      </c>
      <c r="CD108" s="15">
        <f t="shared" si="435"/>
        <v>160.84189241975139</v>
      </c>
      <c r="CE108" s="15">
        <f t="shared" si="436"/>
        <v>197.9592522089248</v>
      </c>
      <c r="CF108" s="15">
        <f t="shared" si="437"/>
        <v>-123.72453263057798</v>
      </c>
      <c r="CG108" s="15">
        <f t="shared" si="438"/>
        <v>0.23076923076923078</v>
      </c>
      <c r="CH108" s="15">
        <f t="shared" si="439"/>
        <v>111.35207936752019</v>
      </c>
      <c r="CI108" s="15">
        <f t="shared" si="440"/>
        <v>97.212132781168421</v>
      </c>
      <c r="CJ108" s="15">
        <f t="shared" si="441"/>
        <v>208.56421214868863</v>
      </c>
      <c r="CK108" s="15">
        <f t="shared" si="442"/>
        <v>14.139946586351769</v>
      </c>
      <c r="CL108" s="15">
        <f t="shared" si="443"/>
        <v>1.1454545454545455</v>
      </c>
      <c r="CM108" s="15" t="str">
        <f t="shared" si="444"/>
        <v xml:space="preserve"> </v>
      </c>
      <c r="CN108" s="15" t="str">
        <f t="shared" si="445"/>
        <v xml:space="preserve"> </v>
      </c>
      <c r="CO108" s="15" t="str">
        <f t="shared" si="446"/>
        <v xml:space="preserve"> </v>
      </c>
      <c r="CP108" s="15" t="str">
        <f t="shared" si="447"/>
        <v xml:space="preserve"> </v>
      </c>
      <c r="CQ108" s="15" t="str">
        <f t="shared" si="448"/>
        <v xml:space="preserve"> </v>
      </c>
      <c r="CR108" s="15">
        <f t="shared" si="449"/>
        <v>367.63861124514602</v>
      </c>
      <c r="CS108" s="15">
        <f t="shared" si="450"/>
        <v>618.62266315289003</v>
      </c>
      <c r="CT108" s="15">
        <f t="shared" si="451"/>
        <v>986.26127439803599</v>
      </c>
      <c r="CU108" s="15">
        <f t="shared" si="452"/>
        <v>-250.984051907744</v>
      </c>
      <c r="CV108" s="15">
        <f t="shared" si="453"/>
        <v>0.59428571428571419</v>
      </c>
      <c r="CW108" s="15" t="str">
        <f t="shared" si="454"/>
        <v xml:space="preserve"> </v>
      </c>
      <c r="CX108" s="15" t="str">
        <f t="shared" si="455"/>
        <v xml:space="preserve"> </v>
      </c>
      <c r="CY108" s="15" t="str">
        <f t="shared" si="456"/>
        <v xml:space="preserve"> </v>
      </c>
      <c r="CZ108" s="15" t="str">
        <f t="shared" si="457"/>
        <v xml:space="preserve"> </v>
      </c>
      <c r="DA108" s="15" t="str">
        <f t="shared" si="458"/>
        <v xml:space="preserve"> </v>
      </c>
      <c r="DB108" s="15" t="str">
        <f t="shared" si="459"/>
        <v xml:space="preserve"> </v>
      </c>
      <c r="DC108" s="15" t="str">
        <f t="shared" si="460"/>
        <v xml:space="preserve"> </v>
      </c>
      <c r="DD108" s="15" t="str">
        <f t="shared" si="461"/>
        <v xml:space="preserve"> </v>
      </c>
      <c r="DE108" s="15" t="str">
        <f t="shared" si="462"/>
        <v xml:space="preserve"> </v>
      </c>
      <c r="DF108" s="15" t="str">
        <f t="shared" si="463"/>
        <v xml:space="preserve"> </v>
      </c>
      <c r="DG108" s="15">
        <f t="shared" si="464"/>
        <v>8.8374666164698574</v>
      </c>
      <c r="DH108" s="15">
        <f t="shared" si="465"/>
        <v>35.34986646587943</v>
      </c>
      <c r="DI108" s="15">
        <f t="shared" si="466"/>
        <v>44.187333082349284</v>
      </c>
      <c r="DJ108" s="15">
        <f t="shared" si="467"/>
        <v>-26.512399849409572</v>
      </c>
      <c r="DK108" s="15">
        <f t="shared" si="468"/>
        <v>0.25</v>
      </c>
      <c r="DL108" s="15">
        <f t="shared" si="469"/>
        <v>224.47165205833437</v>
      </c>
      <c r="DM108" s="15">
        <f t="shared" si="470"/>
        <v>47.722319728937229</v>
      </c>
      <c r="DN108" s="15">
        <f t="shared" si="471"/>
        <v>272.19397178727161</v>
      </c>
      <c r="DO108" s="15">
        <f t="shared" si="472"/>
        <v>176.74933232939713</v>
      </c>
      <c r="DP108" s="15">
        <f t="shared" si="473"/>
        <v>4.7037037037037033</v>
      </c>
      <c r="DQ108" s="15" t="str">
        <f t="shared" si="474"/>
        <v xml:space="preserve"> </v>
      </c>
      <c r="DR108" s="15" t="str">
        <f t="shared" si="475"/>
        <v xml:space="preserve"> </v>
      </c>
      <c r="DS108" s="15" t="str">
        <f t="shared" si="476"/>
        <v xml:space="preserve"> </v>
      </c>
      <c r="DT108" s="15" t="str">
        <f t="shared" si="477"/>
        <v xml:space="preserve"> </v>
      </c>
      <c r="DU108" s="15" t="str">
        <f t="shared" si="478"/>
        <v xml:space="preserve"> </v>
      </c>
      <c r="DV108" s="15" t="str">
        <f t="shared" si="479"/>
        <v xml:space="preserve"> </v>
      </c>
      <c r="DW108" s="15" t="str">
        <f t="shared" si="480"/>
        <v xml:space="preserve"> </v>
      </c>
      <c r="DX108" s="15" t="str">
        <f t="shared" si="481"/>
        <v xml:space="preserve"> </v>
      </c>
      <c r="DY108" s="15" t="str">
        <f t="shared" si="482"/>
        <v xml:space="preserve"> </v>
      </c>
      <c r="DZ108" s="15" t="str">
        <f t="shared" si="483"/>
        <v xml:space="preserve"> </v>
      </c>
      <c r="EA108" s="27">
        <f>BW108-CE108-CJ108-CT108-DI108-DN108</f>
        <v>136.09698589363597</v>
      </c>
      <c r="EB108" s="5">
        <f t="shared" si="386"/>
        <v>7.1084715980768758</v>
      </c>
      <c r="EC108" s="5">
        <f t="shared" si="387"/>
        <v>11.950723334441218</v>
      </c>
      <c r="ED108" s="5">
        <f t="shared" si="388"/>
        <v>28.738053615466331</v>
      </c>
      <c r="EE108" s="5">
        <f t="shared" si="389"/>
        <v>25.285932592834186</v>
      </c>
      <c r="EF108" s="5">
        <f t="shared" si="390"/>
        <v>20.659812429562951</v>
      </c>
      <c r="EG108" s="5" t="str">
        <f t="shared" si="391"/>
        <v xml:space="preserve"> </v>
      </c>
      <c r="EH108" s="5">
        <f t="shared" si="392"/>
        <v>33.029784608270511</v>
      </c>
      <c r="EI108" s="5" t="str">
        <f t="shared" si="393"/>
        <v xml:space="preserve"> </v>
      </c>
      <c r="EJ108" s="5" t="str">
        <f t="shared" si="394"/>
        <v xml:space="preserve"> </v>
      </c>
      <c r="EK108" s="5">
        <f t="shared" si="395"/>
        <v>63.173649784723644</v>
      </c>
      <c r="EL108" s="5" t="str">
        <f t="shared" si="396"/>
        <v xml:space="preserve"> </v>
      </c>
      <c r="EM108" s="5">
        <f t="shared" si="397"/>
        <v>24.612018869214467</v>
      </c>
      <c r="EN108" s="5">
        <f t="shared" si="398"/>
        <v>22.367139193192436</v>
      </c>
      <c r="EO108" s="5">
        <f t="shared" si="399"/>
        <v>36.466248877858447</v>
      </c>
      <c r="EP108" s="5" t="str">
        <f t="shared" si="400"/>
        <v xml:space="preserve"> </v>
      </c>
      <c r="EQ108" s="5" t="str">
        <f t="shared" si="401"/>
        <v xml:space="preserve"> </v>
      </c>
      <c r="ER108" s="5" t="str">
        <f t="shared" si="402"/>
        <v xml:space="preserve"> </v>
      </c>
      <c r="ES108" s="5" t="str">
        <f t="shared" si="403"/>
        <v xml:space="preserve"> </v>
      </c>
    </row>
    <row r="109" spans="1:149">
      <c r="A109" t="s">
        <v>298</v>
      </c>
      <c r="B109" s="17">
        <f>SUM(B29:B108)</f>
        <v>260725688.12077308</v>
      </c>
      <c r="C109" s="17">
        <f>SUM(C29:C108)</f>
        <v>373419</v>
      </c>
      <c r="D109" s="19">
        <f>(C109*1000000)/B109</f>
        <v>1432.2294158718464</v>
      </c>
      <c r="E109" s="19">
        <f>C109/H109*100</f>
        <v>27.724523117132676</v>
      </c>
      <c r="F109" s="19">
        <f>SUM(F29:F108)</f>
        <v>183063.07000000004</v>
      </c>
      <c r="G109" s="19">
        <f>F109/C109*100</f>
        <v>49.023501750044865</v>
      </c>
      <c r="H109" s="19">
        <f>SUM(H29:H108)</f>
        <v>1346890.6152951701</v>
      </c>
      <c r="I109" s="19">
        <f>SUM(I29:I108)</f>
        <v>149480</v>
      </c>
      <c r="J109" s="39">
        <f t="shared" si="383"/>
        <v>11.098154393721241</v>
      </c>
      <c r="K109" s="17">
        <f>SUM(K29:K108)</f>
        <v>4127</v>
      </c>
      <c r="L109" s="17">
        <f>SUM(L29:L108)</f>
        <v>8787</v>
      </c>
      <c r="M109" s="17">
        <f t="shared" si="384"/>
        <v>12914</v>
      </c>
      <c r="N109" s="17">
        <f t="shared" si="385"/>
        <v>-4660</v>
      </c>
      <c r="O109" s="17">
        <f>SUM(O29:O108)</f>
        <v>11536</v>
      </c>
      <c r="P109" s="17">
        <f>SUM(P29:P108)</f>
        <v>24666</v>
      </c>
      <c r="Q109" s="17">
        <f t="shared" si="405"/>
        <v>36202</v>
      </c>
      <c r="R109" s="17">
        <f t="shared" si="406"/>
        <v>-13130</v>
      </c>
      <c r="S109" s="17">
        <f>SUM(S29:S108)</f>
        <v>10530</v>
      </c>
      <c r="T109" s="17">
        <f>SUM(T29:T108)</f>
        <v>15255</v>
      </c>
      <c r="U109" s="17">
        <f t="shared" si="407"/>
        <v>25785</v>
      </c>
      <c r="V109" s="17">
        <f t="shared" si="408"/>
        <v>-4725</v>
      </c>
      <c r="W109" s="17">
        <f>SUM(W29:W108)</f>
        <v>1601</v>
      </c>
      <c r="X109" s="17">
        <f>SUM(X29:X108)</f>
        <v>2522</v>
      </c>
      <c r="Y109" s="17">
        <f t="shared" si="409"/>
        <v>4123</v>
      </c>
      <c r="Z109" s="17">
        <f t="shared" si="410"/>
        <v>-921</v>
      </c>
      <c r="AA109" s="17">
        <f>SUM(AA29:AA108)</f>
        <v>6418</v>
      </c>
      <c r="AB109" s="17">
        <f>SUM(AB29:AB108)</f>
        <v>18729</v>
      </c>
      <c r="AC109" s="17">
        <f t="shared" si="411"/>
        <v>25147</v>
      </c>
      <c r="AD109" s="17">
        <f t="shared" si="412"/>
        <v>-12311</v>
      </c>
      <c r="AE109" s="17">
        <f>SUM(AE29:AE108)</f>
        <v>9943</v>
      </c>
      <c r="AF109" s="17">
        <f>SUM(AF29:AF108)</f>
        <v>2391</v>
      </c>
      <c r="AG109" s="17">
        <f t="shared" si="413"/>
        <v>12334</v>
      </c>
      <c r="AH109" s="17">
        <f t="shared" si="414"/>
        <v>7552</v>
      </c>
      <c r="AI109" s="17">
        <f>SUM(AI29:AI108)</f>
        <v>1061</v>
      </c>
      <c r="AJ109" s="17">
        <f>SUM(AJ29:AJ108)</f>
        <v>1490</v>
      </c>
      <c r="AK109" s="17">
        <f t="shared" si="415"/>
        <v>2551</v>
      </c>
      <c r="AL109" s="17">
        <f t="shared" si="416"/>
        <v>-429</v>
      </c>
      <c r="AM109" s="17">
        <f>SUM(AM29:AM108)</f>
        <v>559</v>
      </c>
      <c r="AN109" s="17">
        <f>SUM(AN29:AN108)</f>
        <v>804</v>
      </c>
      <c r="AO109" s="17">
        <f t="shared" si="417"/>
        <v>1363</v>
      </c>
      <c r="AP109" s="17">
        <f t="shared" si="418"/>
        <v>-245</v>
      </c>
      <c r="AQ109" s="17">
        <f>SUM(AQ29:AQ108)</f>
        <v>1424</v>
      </c>
      <c r="AR109" s="17">
        <f>SUM(AR29:AR108)</f>
        <v>392</v>
      </c>
      <c r="AS109" s="17">
        <f t="shared" si="419"/>
        <v>1816</v>
      </c>
      <c r="AT109" s="17">
        <f t="shared" si="420"/>
        <v>1032</v>
      </c>
      <c r="AU109" s="17">
        <f>SUM(AU29:AU108)</f>
        <v>356</v>
      </c>
      <c r="AV109" s="17">
        <f>SUM(AV29:AV108)</f>
        <v>70</v>
      </c>
      <c r="AW109" s="17">
        <f t="shared" si="421"/>
        <v>426</v>
      </c>
      <c r="AX109" s="17">
        <f t="shared" si="422"/>
        <v>286</v>
      </c>
      <c r="AY109" s="17">
        <f>SUM(AY29:AY108)</f>
        <v>109</v>
      </c>
      <c r="AZ109" s="17">
        <f>SUM(AZ29:AZ108)</f>
        <v>7</v>
      </c>
      <c r="BA109" s="17">
        <f t="shared" si="423"/>
        <v>116</v>
      </c>
      <c r="BB109" s="22">
        <f t="shared" si="424"/>
        <v>102</v>
      </c>
      <c r="BC109" s="17">
        <f>SUM(BC29:BC108)</f>
        <v>22330</v>
      </c>
      <c r="BD109" s="17">
        <f t="shared" ref="BD109:BV109" si="484">SUM(BD29:BD108)</f>
        <v>8325</v>
      </c>
      <c r="BE109" s="17">
        <f t="shared" si="484"/>
        <v>16385</v>
      </c>
      <c r="BF109" s="17">
        <f t="shared" si="484"/>
        <v>5728</v>
      </c>
      <c r="BG109" s="17">
        <f t="shared" si="484"/>
        <v>3764</v>
      </c>
      <c r="BH109" s="17">
        <f t="shared" si="484"/>
        <v>4875</v>
      </c>
      <c r="BI109" s="17">
        <f t="shared" si="484"/>
        <v>6488</v>
      </c>
      <c r="BJ109" s="17">
        <f t="shared" si="484"/>
        <v>3558</v>
      </c>
      <c r="BK109" s="17">
        <f t="shared" si="484"/>
        <v>3126</v>
      </c>
      <c r="BL109" s="17">
        <f t="shared" si="484"/>
        <v>3538</v>
      </c>
      <c r="BM109" s="17">
        <f t="shared" si="484"/>
        <v>504</v>
      </c>
      <c r="BN109" s="17">
        <f t="shared" si="484"/>
        <v>438</v>
      </c>
      <c r="BO109" s="17">
        <f t="shared" si="484"/>
        <v>886</v>
      </c>
      <c r="BP109" s="17">
        <f t="shared" si="484"/>
        <v>769</v>
      </c>
      <c r="BQ109" s="17">
        <f t="shared" si="484"/>
        <v>72</v>
      </c>
      <c r="BR109" s="17">
        <f t="shared" si="484"/>
        <v>35</v>
      </c>
      <c r="BS109" s="17">
        <f t="shared" si="484"/>
        <v>38</v>
      </c>
      <c r="BT109" s="17">
        <f t="shared" si="484"/>
        <v>32</v>
      </c>
      <c r="BU109" s="22">
        <f t="shared" ref="BU109" si="485">SUM(BU29:BU108)</f>
        <v>68589</v>
      </c>
      <c r="BV109" s="47">
        <f t="shared" si="484"/>
        <v>145.648246</v>
      </c>
      <c r="BW109" s="15">
        <f t="shared" ref="BW109:BW110" si="486">I109/BV109</f>
        <v>1026.3082742513768</v>
      </c>
      <c r="BX109" s="15">
        <f t="shared" ref="BX109" si="487">IF(K109&lt;&gt;0,K109/$BV109," ")</f>
        <v>28.335391007729676</v>
      </c>
      <c r="BY109" s="15">
        <f t="shared" ref="BY109" si="488">IF(L109&lt;&gt;0,L109/$BV109," ")</f>
        <v>60.330283689101208</v>
      </c>
      <c r="BZ109" s="15">
        <f t="shared" ref="BZ109" si="489">IF(AND(BX109&lt;&gt;" ",BY109&lt;&gt;" "),BX109+BY109," ")</f>
        <v>88.665674696830877</v>
      </c>
      <c r="CA109" s="15">
        <f t="shared" ref="CA109" si="490">IF(AND(BX109&lt;&gt;" ",BY109&lt;&gt;" "),BX109-BY109," ")</f>
        <v>-31.994892681371532</v>
      </c>
      <c r="CB109" s="15">
        <f t="shared" ref="CB109" si="491">IF(AND(BX109&lt;&gt;" ",BY109&lt;&gt;" "),BX109/BY109," ")</f>
        <v>0.46967110504153858</v>
      </c>
      <c r="CC109" s="15">
        <f t="shared" ref="CC109" si="492">IF(O109&lt;&gt;0,O109/$BV109," ")</f>
        <v>79.204524028390978</v>
      </c>
      <c r="CD109" s="15">
        <f t="shared" ref="CD109" si="493">IF(P109&lt;&gt;0,P109/$BV109," ")</f>
        <v>169.35322379371462</v>
      </c>
      <c r="CE109" s="15">
        <f t="shared" ref="CE109" si="494">IF(AND(CC109&lt;&gt;" ",CD109&lt;&gt;" "),CC109+CD109," ")</f>
        <v>248.5577478221056</v>
      </c>
      <c r="CF109" s="15">
        <f t="shared" ref="CF109" si="495">IF(AND(CC109&lt;&gt;" ",CD109&lt;&gt;" "),CC109-CD109," ")</f>
        <v>-90.148699765323641</v>
      </c>
      <c r="CG109" s="15">
        <f t="shared" ref="CG109" si="496">IF(AND(CC109&lt;&gt;" ",CD109&lt;&gt;" "),CC109/CD109," ")</f>
        <v>0.46768831590042975</v>
      </c>
      <c r="CH109" s="15">
        <f t="shared" ref="CH109" si="497">IF(S109&lt;&gt;0,S109/$BV109," ")</f>
        <v>72.297472089021923</v>
      </c>
      <c r="CI109" s="15">
        <f t="shared" ref="CI109" si="498">IF(T109&lt;&gt;0,T109/$BV109," ")</f>
        <v>104.73864546230101</v>
      </c>
      <c r="CJ109" s="15">
        <f t="shared" ref="CJ109" si="499">IF(AND(CH109&lt;&gt;" ",CI109&lt;&gt;" "),CH109+CI109," ")</f>
        <v>177.03611755132295</v>
      </c>
      <c r="CK109" s="15">
        <f t="shared" ref="CK109" si="500">IF(AND(CH109&lt;&gt;" ",CI109&lt;&gt;" "),CH109-CI109," ")</f>
        <v>-32.441173373279085</v>
      </c>
      <c r="CL109" s="15">
        <f t="shared" ref="CL109" si="501">IF(AND(CH109&lt;&gt;" ",CI109&lt;&gt;" "),CH109/CI109," ")</f>
        <v>0.69026548672566357</v>
      </c>
      <c r="CM109" s="15">
        <f t="shared" ref="CM109" si="502">IF(W109&lt;&gt;0,W109/$BV109," ")</f>
        <v>10.992236734522708</v>
      </c>
      <c r="CN109" s="15">
        <f t="shared" ref="CN109" si="503">IF(X109&lt;&gt;0,X109/$BV109," ")</f>
        <v>17.315690846012661</v>
      </c>
      <c r="CO109" s="15">
        <f t="shared" ref="CO109" si="504">IF(AND(CM109&lt;&gt;" ",CN109&lt;&gt;" "),CM109+CN109," ")</f>
        <v>28.30792758053537</v>
      </c>
      <c r="CP109" s="15">
        <f t="shared" ref="CP109" si="505">IF(AND(CM109&lt;&gt;" ",CN109&lt;&gt;" "),CM109-CN109," ")</f>
        <v>-6.3234541114899532</v>
      </c>
      <c r="CQ109" s="15">
        <f t="shared" ref="CQ109" si="506">IF(AND(CM109&lt;&gt;" ",CN109&lt;&gt;" "),CM109/CN109," ")</f>
        <v>0.63481363996827911</v>
      </c>
      <c r="CR109" s="15">
        <f t="shared" ref="CR109" si="507">IF(AA109&lt;&gt;0,AA109/$BV109," ")</f>
        <v>44.065068933270915</v>
      </c>
      <c r="CS109" s="15">
        <f t="shared" ref="CS109" si="508">IF(AB109&lt;&gt;0,AB109/$BV109," ")</f>
        <v>128.59063198055952</v>
      </c>
      <c r="CT109" s="15">
        <f t="shared" ref="CT109" si="509">IF(AND(CR109&lt;&gt;" ",CS109&lt;&gt;" "),CR109+CS109," ")</f>
        <v>172.65570091383043</v>
      </c>
      <c r="CU109" s="15">
        <f t="shared" ref="CU109" si="510">IF(AND(CR109&lt;&gt;" ",CS109&lt;&gt;" "),CR109-CS109," ")</f>
        <v>-84.525563047288614</v>
      </c>
      <c r="CV109" s="15">
        <f t="shared" ref="CV109" si="511">IF(AND(CR109&lt;&gt;" ",CS109&lt;&gt;" "),CR109/CS109," ")</f>
        <v>0.34267713172086067</v>
      </c>
      <c r="CW109" s="15">
        <f t="shared" ref="CW109" si="512">IF(AE109&lt;&gt;0,AE109/$BV109," ")</f>
        <v>68.267214148256883</v>
      </c>
      <c r="CX109" s="15">
        <f t="shared" ref="CX109" si="513">IF(AF109&lt;&gt;0,AF109/$BV109," ")</f>
        <v>16.416263605398996</v>
      </c>
      <c r="CY109" s="15">
        <f t="shared" ref="CY109" si="514">IF(AND(CW109&lt;&gt;" ",CX109&lt;&gt;" "),CW109+CX109," ")</f>
        <v>84.683477753655879</v>
      </c>
      <c r="CZ109" s="15">
        <f t="shared" ref="CZ109" si="515">IF(AND(CW109&lt;&gt;" ",CX109&lt;&gt;" "),CW109-CX109," ")</f>
        <v>51.850950542857888</v>
      </c>
      <c r="DA109" s="15">
        <f t="shared" ref="DA109" si="516">IF(AND(CW109&lt;&gt;" ",CX109&lt;&gt;" "),CW109/CX109," ")</f>
        <v>4.1585110832287748</v>
      </c>
      <c r="DB109" s="15">
        <f t="shared" ref="DB109" si="517">IF(AI109&lt;&gt;0,AI109/$BV109," ")</f>
        <v>7.2846740632908134</v>
      </c>
      <c r="DC109" s="15">
        <f t="shared" ref="DC109" si="518">IF(AJ109&lt;&gt;0,AJ109/$BV109," ")</f>
        <v>10.230126629880596</v>
      </c>
      <c r="DD109" s="15">
        <f t="shared" ref="DD109" si="519">IF(AND(DB109&lt;&gt;" ",DC109&lt;&gt;" "),DB109+DC109," ")</f>
        <v>17.514800693171409</v>
      </c>
      <c r="DE109" s="15">
        <f t="shared" ref="DE109" si="520">IF(AND(DB109&lt;&gt;" ",DC109&lt;&gt;" "),DB109-DC109," ")</f>
        <v>-2.9454525665897826</v>
      </c>
      <c r="DF109" s="15">
        <f t="shared" ref="DF109" si="521">IF(AND(DB109&lt;&gt;" ",DC109&lt;&gt;" "),DB109/DC109," ")</f>
        <v>0.71208053691275164</v>
      </c>
      <c r="DG109" s="15">
        <f t="shared" ref="DG109" si="522">IF(AM109&lt;&gt;0,AM109/$BV109," ")</f>
        <v>3.8380139504048678</v>
      </c>
      <c r="DH109" s="15">
        <f t="shared" ref="DH109" si="523">IF(AN109&lt;&gt;0,AN109/$BV109," ")</f>
        <v>5.5201488660563749</v>
      </c>
      <c r="DI109" s="15">
        <f t="shared" ref="DI109" si="524">IF(AND(DG109&lt;&gt;" ",DH109&lt;&gt;" "),DG109+DH109," ")</f>
        <v>9.3581628164612418</v>
      </c>
      <c r="DJ109" s="15">
        <f t="shared" ref="DJ109" si="525">IF(AND(DG109&lt;&gt;" ",DH109&lt;&gt;" "),DG109-DH109," ")</f>
        <v>-1.6821349156515071</v>
      </c>
      <c r="DK109" s="15">
        <f t="shared" ref="DK109" si="526">IF(AND(DG109&lt;&gt;" ",DH109&lt;&gt;" "),DG109/DH109," ")</f>
        <v>0.69527363184079605</v>
      </c>
      <c r="DL109" s="15">
        <f t="shared" ref="DL109" si="527">IF(AQ109&lt;&gt;0,AQ109/$BV109," ")</f>
        <v>9.7769800811744751</v>
      </c>
      <c r="DM109" s="15">
        <f t="shared" ref="DM109" si="528">IF(AR109&lt;&gt;0,AR109/$BV109," ")</f>
        <v>2.691415865042412</v>
      </c>
      <c r="DN109" s="15">
        <f t="shared" ref="DN109" si="529">IF(AND(DL109&lt;&gt;" ",DM109&lt;&gt;" "),DL109+DM109," ")</f>
        <v>12.468395946216887</v>
      </c>
      <c r="DO109" s="15">
        <f t="shared" ref="DO109" si="530">IF(AND(DL109&lt;&gt;" ",DM109&lt;&gt;" "),DL109-DM109," ")</f>
        <v>7.0855642161320631</v>
      </c>
      <c r="DP109" s="15">
        <f t="shared" ref="DP109" si="531">IF(AND(DL109&lt;&gt;" ",DM109&lt;&gt;" "),DL109/DM109," ")</f>
        <v>3.6326530612244894</v>
      </c>
      <c r="DQ109" s="15">
        <f t="shared" ref="DQ109" si="532">IF(AU109&lt;&gt;0,AU109/$BV109," ")</f>
        <v>2.4442450202936188</v>
      </c>
      <c r="DR109" s="15">
        <f t="shared" ref="DR109" si="533">IF(AV109&lt;&gt;0,AV109/$BV109," ")</f>
        <v>0.4806099759004307</v>
      </c>
      <c r="DS109" s="15">
        <f t="shared" ref="DS109" si="534">IF(AND(DQ109&lt;&gt;" ",DR109&lt;&gt;" "),DQ109+DR109," ")</f>
        <v>2.9248549961940493</v>
      </c>
      <c r="DT109" s="15">
        <f t="shared" ref="DT109" si="535">IF(AND(DQ109&lt;&gt;" ",DR109&lt;&gt;" "),DQ109-DR109," ")</f>
        <v>1.963635044393188</v>
      </c>
      <c r="DU109" s="15">
        <f t="shared" ref="DU109" si="536">IF(AND(DQ109&lt;&gt;" ",DR109&lt;&gt;" "),DQ109/DR109," ")</f>
        <v>5.0857142857142854</v>
      </c>
      <c r="DV109" s="15">
        <f t="shared" ref="DV109" si="537">IF(AY109&lt;&gt;0,AY109/$BV109," ")</f>
        <v>0.7483783910449564</v>
      </c>
      <c r="DW109" s="15">
        <f t="shared" ref="DW109" si="538">IF(AZ109&lt;&gt;0,AZ109/$BV109," ")</f>
        <v>4.8060997590043071E-2</v>
      </c>
      <c r="DX109" s="15">
        <f t="shared" ref="DX109" si="539">IF(AND(DV109&lt;&gt;" ",DW109&lt;&gt;" "),DV109+DW109," ")</f>
        <v>0.79643938863499952</v>
      </c>
      <c r="DY109" s="15">
        <f t="shared" ref="DY109" si="540">IF(AND(DV109&lt;&gt;" ",DW109&lt;&gt;" "),DV109-DW109," ")</f>
        <v>0.70031739345491328</v>
      </c>
      <c r="DZ109" s="15">
        <f t="shared" ref="DZ109" si="541">IF(AND(DV109&lt;&gt;" ",DW109&lt;&gt;" "),DV109/DW109," ")</f>
        <v>15.571428571428571</v>
      </c>
      <c r="EA109" s="27">
        <f>BW109-BZ109-CE109-CJ109-CO109-CT109-CY109-DD109-DI109-DN109-DS109-DX109</f>
        <v>183.33897409241709</v>
      </c>
      <c r="EB109" s="5">
        <f t="shared" si="386"/>
        <v>1110.0151803150814</v>
      </c>
      <c r="EC109" s="5">
        <f t="shared" si="387"/>
        <v>1877.1655048910025</v>
      </c>
      <c r="ED109" s="5">
        <f t="shared" si="388"/>
        <v>3990.4492244865751</v>
      </c>
      <c r="EE109" s="5">
        <f t="shared" si="389"/>
        <v>2099.098867996438</v>
      </c>
      <c r="EF109" s="5">
        <f t="shared" si="390"/>
        <v>1944.0883496218737</v>
      </c>
      <c r="EG109" s="5">
        <f t="shared" si="391"/>
        <v>2783.4398177489252</v>
      </c>
      <c r="EH109" s="5">
        <f t="shared" si="392"/>
        <v>4870.3918758740692</v>
      </c>
      <c r="EI109" s="5">
        <f t="shared" si="393"/>
        <v>4893.0757065254766</v>
      </c>
      <c r="EJ109" s="5">
        <f t="shared" si="394"/>
        <v>3666.7202325305884</v>
      </c>
      <c r="EK109" s="5">
        <f t="shared" si="395"/>
        <v>4298.2379411221582</v>
      </c>
      <c r="EL109" s="5">
        <f t="shared" si="396"/>
        <v>537.98677662660941</v>
      </c>
      <c r="EM109" s="5">
        <f t="shared" si="397"/>
        <v>399.26163943392362</v>
      </c>
      <c r="EN109" s="5">
        <f t="shared" si="398"/>
        <v>550.48014792134722</v>
      </c>
      <c r="EO109" s="5">
        <f t="shared" si="399"/>
        <v>824.78074667862188</v>
      </c>
      <c r="EP109" s="5">
        <f t="shared" si="400"/>
        <v>446.2708492162368</v>
      </c>
      <c r="EQ109" s="5">
        <f t="shared" si="401"/>
        <v>33.639517013426008</v>
      </c>
      <c r="ER109" s="5">
        <f t="shared" si="402"/>
        <v>46.816998512944281</v>
      </c>
      <c r="ES109" s="5">
        <f t="shared" si="403"/>
        <v>157.30226613577153</v>
      </c>
    </row>
    <row r="110" spans="1:149">
      <c r="A110" t="s">
        <v>304</v>
      </c>
      <c r="B110" s="17">
        <f>B9+B27+B109</f>
        <v>408339715.62686431</v>
      </c>
      <c r="C110" s="17">
        <f>C9+C27+C109</f>
        <v>541328</v>
      </c>
      <c r="D110" s="19">
        <f>(C110*1000000)/B110</f>
        <v>1325.6805039621929</v>
      </c>
      <c r="E110" s="19">
        <f>C110/H110*100</f>
        <v>28.002774460911645</v>
      </c>
      <c r="F110" s="19">
        <f>F9+F27+F109</f>
        <v>266266.90000000002</v>
      </c>
      <c r="G110" s="19">
        <f>F110/C110*100</f>
        <v>49.18771982975202</v>
      </c>
      <c r="H110" s="19">
        <f>H9+H27+H109</f>
        <v>1933122.7366617757</v>
      </c>
      <c r="I110" s="19">
        <f>I9+I27+I109</f>
        <v>240329</v>
      </c>
      <c r="J110" s="39">
        <f t="shared" si="383"/>
        <v>12.432164571971956</v>
      </c>
      <c r="K110" s="17">
        <f>K9+K27+K109</f>
        <v>10869</v>
      </c>
      <c r="L110" s="17">
        <f>L9+L27+L109</f>
        <v>19347</v>
      </c>
      <c r="M110" s="17">
        <f t="shared" si="384"/>
        <v>30216</v>
      </c>
      <c r="N110" s="17">
        <f t="shared" si="385"/>
        <v>-8478</v>
      </c>
      <c r="O110" s="17">
        <f>O9+O27+O109</f>
        <v>28172</v>
      </c>
      <c r="P110" s="17">
        <f>P9+P27+P109</f>
        <v>44060</v>
      </c>
      <c r="Q110" s="17">
        <f t="shared" si="405"/>
        <v>72232</v>
      </c>
      <c r="R110" s="17">
        <f t="shared" si="406"/>
        <v>-15888</v>
      </c>
      <c r="S110" s="17">
        <f>S9+S27+S109</f>
        <v>15914</v>
      </c>
      <c r="T110" s="17">
        <f>T9+T27+T109</f>
        <v>22757</v>
      </c>
      <c r="U110" s="17">
        <f t="shared" si="407"/>
        <v>38671</v>
      </c>
      <c r="V110" s="17">
        <f t="shared" si="408"/>
        <v>-6843</v>
      </c>
      <c r="W110" s="17">
        <f>W9+W27+W109</f>
        <v>2406</v>
      </c>
      <c r="X110" s="17">
        <f>X9+X27+X109</f>
        <v>3535</v>
      </c>
      <c r="Y110" s="17">
        <f t="shared" si="409"/>
        <v>5941</v>
      </c>
      <c r="Z110" s="17">
        <f t="shared" si="410"/>
        <v>-1129</v>
      </c>
      <c r="AA110" s="17">
        <f>AA9+AA27+AA109</f>
        <v>7218</v>
      </c>
      <c r="AB110" s="17">
        <f>AB9+AB27+AB109</f>
        <v>23279</v>
      </c>
      <c r="AC110" s="17">
        <f t="shared" si="411"/>
        <v>30497</v>
      </c>
      <c r="AD110" s="17">
        <f t="shared" si="412"/>
        <v>-16061</v>
      </c>
      <c r="AE110" s="17">
        <f>AE9+AE27+AE109</f>
        <v>12760</v>
      </c>
      <c r="AF110" s="17">
        <f>AF9+AF27+AF109</f>
        <v>3054</v>
      </c>
      <c r="AG110" s="17">
        <f t="shared" si="413"/>
        <v>15814</v>
      </c>
      <c r="AH110" s="17">
        <f t="shared" si="414"/>
        <v>9706</v>
      </c>
      <c r="AI110" s="17">
        <f>AI9+AI27+AI109</f>
        <v>1597</v>
      </c>
      <c r="AJ110" s="17">
        <f>AJ9+AJ27+AJ109</f>
        <v>2276</v>
      </c>
      <c r="AK110" s="17">
        <f t="shared" si="415"/>
        <v>3873</v>
      </c>
      <c r="AL110" s="17">
        <f t="shared" si="416"/>
        <v>-679</v>
      </c>
      <c r="AM110" s="17">
        <f>AM9+AM27+AM109</f>
        <v>1028</v>
      </c>
      <c r="AN110" s="17">
        <f>AN9+AN27+AN109</f>
        <v>1507</v>
      </c>
      <c r="AO110" s="17">
        <f t="shared" si="417"/>
        <v>2535</v>
      </c>
      <c r="AP110" s="17">
        <f t="shared" si="418"/>
        <v>-479</v>
      </c>
      <c r="AQ110" s="17">
        <f>AQ9+AQ27+AQ109</f>
        <v>1475</v>
      </c>
      <c r="AR110" s="17">
        <f>AR9+AR27+AR109</f>
        <v>420</v>
      </c>
      <c r="AS110" s="17">
        <f t="shared" si="419"/>
        <v>1895</v>
      </c>
      <c r="AT110" s="17">
        <f t="shared" si="420"/>
        <v>1055</v>
      </c>
      <c r="AU110" s="17">
        <f>AU9+AU27+AU109</f>
        <v>356</v>
      </c>
      <c r="AV110" s="17">
        <f>AV9+AV27+AV109</f>
        <v>70</v>
      </c>
      <c r="AW110" s="17">
        <f t="shared" si="421"/>
        <v>426</v>
      </c>
      <c r="AX110" s="17">
        <f t="shared" si="422"/>
        <v>286</v>
      </c>
      <c r="AY110" s="17">
        <f>AY9+AY27+AY109</f>
        <v>109</v>
      </c>
      <c r="AZ110" s="17">
        <f>AZ9+AZ27+AZ109</f>
        <v>7</v>
      </c>
      <c r="BA110" s="17">
        <f t="shared" si="423"/>
        <v>116</v>
      </c>
      <c r="BB110" s="22">
        <f t="shared" si="424"/>
        <v>102</v>
      </c>
      <c r="BC110" s="17">
        <f>BC9+BC27+BC109</f>
        <v>35362</v>
      </c>
      <c r="BD110" s="17">
        <f t="shared" ref="BD110:BV110" si="542">BD9+BD27+BD109</f>
        <v>13585</v>
      </c>
      <c r="BE110" s="17">
        <f t="shared" si="542"/>
        <v>26065</v>
      </c>
      <c r="BF110" s="17">
        <f t="shared" si="542"/>
        <v>8248</v>
      </c>
      <c r="BG110" s="17">
        <f t="shared" si="542"/>
        <v>5280</v>
      </c>
      <c r="BH110" s="17">
        <f t="shared" si="542"/>
        <v>8585</v>
      </c>
      <c r="BI110" s="17">
        <f t="shared" si="542"/>
        <v>10622</v>
      </c>
      <c r="BJ110" s="17">
        <f t="shared" si="542"/>
        <v>6377</v>
      </c>
      <c r="BK110" s="17">
        <f t="shared" si="542"/>
        <v>5721</v>
      </c>
      <c r="BL110" s="17">
        <f t="shared" si="542"/>
        <v>4604</v>
      </c>
      <c r="BM110" s="17">
        <f t="shared" si="542"/>
        <v>1034</v>
      </c>
      <c r="BN110" s="17">
        <f t="shared" si="542"/>
        <v>937</v>
      </c>
      <c r="BO110" s="17">
        <f t="shared" si="542"/>
        <v>886</v>
      </c>
      <c r="BP110" s="17">
        <f t="shared" si="542"/>
        <v>769</v>
      </c>
      <c r="BQ110" s="17">
        <f t="shared" si="542"/>
        <v>72</v>
      </c>
      <c r="BR110" s="17">
        <f t="shared" si="542"/>
        <v>35</v>
      </c>
      <c r="BS110" s="17">
        <f t="shared" si="542"/>
        <v>38</v>
      </c>
      <c r="BT110" s="17">
        <f t="shared" si="542"/>
        <v>32</v>
      </c>
      <c r="BU110" s="22">
        <f t="shared" ref="BU110" si="543">BU9+BU27+BU109</f>
        <v>112077</v>
      </c>
      <c r="BV110" s="47">
        <f t="shared" si="542"/>
        <v>201.72484700000001</v>
      </c>
      <c r="BW110" s="15">
        <f t="shared" si="486"/>
        <v>1191.3703421968637</v>
      </c>
      <c r="BX110" s="15">
        <f t="shared" ref="BX110" si="544">IF(K110&lt;&gt;0,K110/$BV110," ")</f>
        <v>53.880323428873389</v>
      </c>
      <c r="BY110" s="15">
        <f t="shared" ref="BY110" si="545">IF(L110&lt;&gt;0,L110/$BV110," ")</f>
        <v>95.907868007950455</v>
      </c>
      <c r="BZ110" s="15">
        <f t="shared" ref="BZ110" si="546">IF(AND(BX110&lt;&gt;" ",BY110&lt;&gt;" "),BX110+BY110," ")</f>
        <v>149.78819143682384</v>
      </c>
      <c r="CA110" s="15">
        <f t="shared" ref="CA110" si="547">IF(AND(BX110&lt;&gt;" ",BY110&lt;&gt;" "),BX110-BY110," ")</f>
        <v>-42.027544579077066</v>
      </c>
      <c r="CB110" s="15">
        <f t="shared" ref="CB110" si="548">IF(AND(BX110&lt;&gt;" ",BY110&lt;&gt;" "),BX110/BY110," ")</f>
        <v>0.5617925259730191</v>
      </c>
      <c r="CC110" s="15">
        <f t="shared" ref="CC110" si="549">IF(O110&lt;&gt;0,O110/$BV110," ")</f>
        <v>139.65557748074534</v>
      </c>
      <c r="CD110" s="15">
        <f t="shared" ref="CD110" si="550">IF(P110&lt;&gt;0,P110/$BV110," ")</f>
        <v>218.41632627437312</v>
      </c>
      <c r="CE110" s="15">
        <f t="shared" ref="CE110" si="551">IF(AND(CC110&lt;&gt;" ",CD110&lt;&gt;" "),CC110+CD110," ")</f>
        <v>358.07190375511846</v>
      </c>
      <c r="CF110" s="15">
        <f t="shared" ref="CF110" si="552">IF(AND(CC110&lt;&gt;" ",CD110&lt;&gt;" "),CC110-CD110," ")</f>
        <v>-78.760748793627783</v>
      </c>
      <c r="CG110" s="15">
        <f t="shared" ref="CG110" si="553">IF(AND(CC110&lt;&gt;" ",CD110&lt;&gt;" "),CC110/CD110," ")</f>
        <v>0.63940081706763507</v>
      </c>
      <c r="CH110" s="15">
        <f t="shared" ref="CH110" si="554">IF(S110&lt;&gt;0,S110/$BV110," ")</f>
        <v>78.889637229468306</v>
      </c>
      <c r="CI110" s="15">
        <f t="shared" ref="CI110" si="555">IF(T110&lt;&gt;0,T110/$BV110," ")</f>
        <v>112.81208209318903</v>
      </c>
      <c r="CJ110" s="15">
        <f t="shared" ref="CJ110" si="556">IF(AND(CH110&lt;&gt;" ",CI110&lt;&gt;" "),CH110+CI110," ")</f>
        <v>191.70171932265734</v>
      </c>
      <c r="CK110" s="15">
        <f t="shared" ref="CK110" si="557">IF(AND(CH110&lt;&gt;" ",CI110&lt;&gt;" "),CH110-CI110," ")</f>
        <v>-33.922444863720727</v>
      </c>
      <c r="CL110" s="15">
        <f t="shared" ref="CL110" si="558">IF(AND(CH110&lt;&gt;" ",CI110&lt;&gt;" "),CH110/CI110," ")</f>
        <v>0.69930131388144301</v>
      </c>
      <c r="CM110" s="15">
        <f t="shared" ref="CM110" si="559">IF(W110&lt;&gt;0,W110/$BV110," ")</f>
        <v>11.927137562781247</v>
      </c>
      <c r="CN110" s="15">
        <f t="shared" ref="CN110" si="560">IF(X110&lt;&gt;0,X110/$BV110," ")</f>
        <v>17.523870026779594</v>
      </c>
      <c r="CO110" s="15">
        <f t="shared" ref="CO110" si="561">IF(AND(CM110&lt;&gt;" ",CN110&lt;&gt;" "),CM110+CN110," ")</f>
        <v>29.451007589560842</v>
      </c>
      <c r="CP110" s="15">
        <f t="shared" ref="CP110" si="562">IF(AND(CM110&lt;&gt;" ",CN110&lt;&gt;" "),CM110-CN110," ")</f>
        <v>-5.5967324639983467</v>
      </c>
      <c r="CQ110" s="15">
        <f t="shared" ref="CQ110" si="563">IF(AND(CM110&lt;&gt;" ",CN110&lt;&gt;" "),CM110/CN110," ")</f>
        <v>0.68062234794908072</v>
      </c>
      <c r="CR110" s="15">
        <f t="shared" ref="CR110" si="564">IF(AA110&lt;&gt;0,AA110/$BV110," ")</f>
        <v>35.781412688343742</v>
      </c>
      <c r="CS110" s="15">
        <f t="shared" ref="CS110" si="565">IF(AB110&lt;&gt;0,AB110/$BV110," ")</f>
        <v>115.39976530506428</v>
      </c>
      <c r="CT110" s="15">
        <f t="shared" ref="CT110" si="566">IF(AND(CR110&lt;&gt;" ",CS110&lt;&gt;" "),CR110+CS110," ")</f>
        <v>151.18117799340803</v>
      </c>
      <c r="CU110" s="15">
        <f t="shared" ref="CU110" si="567">IF(AND(CR110&lt;&gt;" ",CS110&lt;&gt;" "),CR110-CS110," ")</f>
        <v>-79.618352616720529</v>
      </c>
      <c r="CV110" s="15">
        <f t="shared" ref="CV110" si="568">IF(AND(CR110&lt;&gt;" ",CS110&lt;&gt;" "),CR110/CS110," ")</f>
        <v>0.31006486532926675</v>
      </c>
      <c r="CW110" s="15">
        <f t="shared" ref="CW110" si="569">IF(AE110&lt;&gt;0,AE110/$BV110," ")</f>
        <v>63.254478512505699</v>
      </c>
      <c r="CX110" s="15">
        <f t="shared" ref="CX110" si="570">IF(AF110&lt;&gt;0,AF110/$BV110," ")</f>
        <v>15.139433963729811</v>
      </c>
      <c r="CY110" s="15">
        <f t="shared" ref="CY110" si="571">IF(AND(CW110&lt;&gt;" ",CX110&lt;&gt;" "),CW110+CX110," ")</f>
        <v>78.393912476235514</v>
      </c>
      <c r="CZ110" s="15">
        <f t="shared" ref="CZ110" si="572">IF(AND(CW110&lt;&gt;" ",CX110&lt;&gt;" "),CW110-CX110," ")</f>
        <v>48.115044548775884</v>
      </c>
      <c r="DA110" s="15">
        <f t="shared" ref="DA110" si="573">IF(AND(CW110&lt;&gt;" ",CX110&lt;&gt;" "),CW110/CX110," ")</f>
        <v>4.1781270464963987</v>
      </c>
      <c r="DB110" s="15">
        <f t="shared" ref="DB110" si="574">IF(AI110&lt;&gt;0,AI110/$BV110," ")</f>
        <v>7.9167243091278685</v>
      </c>
      <c r="DC110" s="15">
        <f t="shared" ref="DC110" si="575">IF(AJ110&lt;&gt;0,AJ110/$BV110," ")</f>
        <v>11.282695383578602</v>
      </c>
      <c r="DD110" s="15">
        <f t="shared" ref="DD110" si="576">IF(AND(DB110&lt;&gt;" ",DC110&lt;&gt;" "),DB110+DC110," ")</f>
        <v>19.199419692706471</v>
      </c>
      <c r="DE110" s="15">
        <f t="shared" ref="DE110" si="577">IF(AND(DB110&lt;&gt;" ",DC110&lt;&gt;" "),DB110-DC110," ")</f>
        <v>-3.3659710744507336</v>
      </c>
      <c r="DF110" s="15">
        <f t="shared" ref="DF110" si="578">IF(AND(DB110&lt;&gt;" ",DC110&lt;&gt;" "),DB110/DC110," ")</f>
        <v>0.70166959578207388</v>
      </c>
      <c r="DG110" s="15">
        <f t="shared" ref="DG110" si="579">IF(AM110&lt;&gt;0,AM110/$BV110," ")</f>
        <v>5.096050463233218</v>
      </c>
      <c r="DH110" s="15">
        <f t="shared" ref="DH110" si="580">IF(AN110&lt;&gt;0,AN110/$BV110," ")</f>
        <v>7.470572031218345</v>
      </c>
      <c r="DI110" s="15">
        <f t="shared" ref="DI110" si="581">IF(AND(DG110&lt;&gt;" ",DH110&lt;&gt;" "),DG110+DH110," ")</f>
        <v>12.566622494451563</v>
      </c>
      <c r="DJ110" s="15">
        <f t="shared" ref="DJ110" si="582">IF(AND(DG110&lt;&gt;" ",DH110&lt;&gt;" "),DG110-DH110," ")</f>
        <v>-2.374521567985127</v>
      </c>
      <c r="DK110" s="15">
        <f t="shared" ref="DK110" si="583">IF(AND(DG110&lt;&gt;" ",DH110&lt;&gt;" "),DG110/DH110," ")</f>
        <v>0.68214996682149975</v>
      </c>
      <c r="DL110" s="15">
        <f t="shared" ref="DL110" si="584">IF(AQ110&lt;&gt;0,AQ110/$BV110," ")</f>
        <v>7.3119401101838486</v>
      </c>
      <c r="DM110" s="15">
        <f t="shared" ref="DM110" si="585">IF(AR110&lt;&gt;0,AR110/$BV110," ")</f>
        <v>2.0820439635777737</v>
      </c>
      <c r="DN110" s="15">
        <f t="shared" ref="DN110" si="586">IF(AND(DL110&lt;&gt;" ",DM110&lt;&gt;" "),DL110+DM110," ")</f>
        <v>9.3939840737616223</v>
      </c>
      <c r="DO110" s="15">
        <f t="shared" ref="DO110" si="587">IF(AND(DL110&lt;&gt;" ",DM110&lt;&gt;" "),DL110-DM110," ")</f>
        <v>5.2298961466060749</v>
      </c>
      <c r="DP110" s="15">
        <f t="shared" ref="DP110" si="588">IF(AND(DL110&lt;&gt;" ",DM110&lt;&gt;" "),DL110/DM110," ")</f>
        <v>3.5119047619047623</v>
      </c>
      <c r="DQ110" s="15">
        <f t="shared" ref="DQ110" si="589">IF(AU110&lt;&gt;0,AU110/$BV110," ")</f>
        <v>1.7647801215087797</v>
      </c>
      <c r="DR110" s="15">
        <f t="shared" ref="DR110" si="590">IF(AV110&lt;&gt;0,AV110/$BV110," ")</f>
        <v>0.3470073272629623</v>
      </c>
      <c r="DS110" s="15">
        <f t="shared" ref="DS110" si="591">IF(AND(DQ110&lt;&gt;" ",DR110&lt;&gt;" "),DQ110+DR110," ")</f>
        <v>2.1117874487717421</v>
      </c>
      <c r="DT110" s="15">
        <f t="shared" ref="DT110" si="592">IF(AND(DQ110&lt;&gt;" ",DR110&lt;&gt;" "),DQ110-DR110," ")</f>
        <v>1.4177727942458174</v>
      </c>
      <c r="DU110" s="15">
        <f t="shared" ref="DU110" si="593">IF(AND(DQ110&lt;&gt;" ",DR110&lt;&gt;" "),DQ110/DR110," ")</f>
        <v>5.0857142857142854</v>
      </c>
      <c r="DV110" s="15">
        <f t="shared" ref="DV110" si="594">IF(AY110&lt;&gt;0,AY110/$BV110," ")</f>
        <v>0.54033998102375558</v>
      </c>
      <c r="DW110" s="15">
        <f t="shared" ref="DW110" si="595">IF(AZ110&lt;&gt;0,AZ110/$BV110," ")</f>
        <v>3.470073272629623E-2</v>
      </c>
      <c r="DX110" s="15">
        <f t="shared" ref="DX110" si="596">IF(AND(DV110&lt;&gt;" ",DW110&lt;&gt;" "),DV110+DW110," ")</f>
        <v>0.57504071375005184</v>
      </c>
      <c r="DY110" s="15">
        <f t="shared" ref="DY110" si="597">IF(AND(DV110&lt;&gt;" ",DW110&lt;&gt;" "),DV110-DW110," ")</f>
        <v>0.50563924829745932</v>
      </c>
      <c r="DZ110" s="15">
        <f t="shared" ref="DZ110" si="598">IF(AND(DV110&lt;&gt;" ",DW110&lt;&gt;" "),DV110/DW110," ")</f>
        <v>15.571428571428571</v>
      </c>
      <c r="EA110" s="27">
        <f>BW110-BZ110-CE110-CJ110-CO110-CT110-CY110-DD110-DI110-DN110-DS110-DX110</f>
        <v>188.93557519961823</v>
      </c>
      <c r="EB110" s="5">
        <f t="shared" si="386"/>
        <v>1757.8305779803809</v>
      </c>
      <c r="EC110" s="5">
        <f t="shared" si="387"/>
        <v>3063.2184244978102</v>
      </c>
      <c r="ED110" s="5">
        <f t="shared" si="388"/>
        <v>6347.9437922638126</v>
      </c>
      <c r="EE110" s="5">
        <f t="shared" si="389"/>
        <v>3022.5851018216863</v>
      </c>
      <c r="EF110" s="5">
        <f t="shared" si="390"/>
        <v>2727.0952407023096</v>
      </c>
      <c r="EG110" s="5">
        <f t="shared" si="391"/>
        <v>4901.7088893075943</v>
      </c>
      <c r="EH110" s="5">
        <f t="shared" si="392"/>
        <v>7973.6902752056667</v>
      </c>
      <c r="EI110" s="5">
        <f t="shared" si="393"/>
        <v>8769.854913016572</v>
      </c>
      <c r="EJ110" s="5">
        <f t="shared" si="394"/>
        <v>6710.5906750823724</v>
      </c>
      <c r="EK110" s="5">
        <f t="shared" si="395"/>
        <v>5593.2977617089928</v>
      </c>
      <c r="EL110" s="5">
        <f t="shared" si="396"/>
        <v>1103.726839349036</v>
      </c>
      <c r="EM110" s="5">
        <f t="shared" si="397"/>
        <v>854.12821038718357</v>
      </c>
      <c r="EN110" s="5">
        <f t="shared" si="398"/>
        <v>550.48014792134722</v>
      </c>
      <c r="EO110" s="5">
        <f t="shared" si="399"/>
        <v>824.78074667862188</v>
      </c>
      <c r="EP110" s="5">
        <f t="shared" si="400"/>
        <v>446.2708492162368</v>
      </c>
      <c r="EQ110" s="5">
        <f t="shared" si="401"/>
        <v>33.639517013426008</v>
      </c>
      <c r="ER110" s="5">
        <f t="shared" si="402"/>
        <v>46.816998512944281</v>
      </c>
      <c r="ES110" s="5">
        <f t="shared" si="403"/>
        <v>157.30226613577153</v>
      </c>
    </row>
    <row r="112" spans="1:149">
      <c r="A112" t="s">
        <v>319</v>
      </c>
      <c r="B112" s="18"/>
    </row>
    <row r="113" spans="1:1">
      <c r="A113" s="18" t="s">
        <v>320</v>
      </c>
    </row>
    <row r="114" spans="1:1">
      <c r="A114" s="18" t="s">
        <v>321</v>
      </c>
    </row>
    <row r="115" spans="1:1">
      <c r="A115" s="40" t="s">
        <v>326</v>
      </c>
    </row>
  </sheetData>
  <mergeCells count="32">
    <mergeCell ref="H1:H2"/>
    <mergeCell ref="BC2:BU2"/>
    <mergeCell ref="AA2:AD2"/>
    <mergeCell ref="AE2:AH2"/>
    <mergeCell ref="K2:N2"/>
    <mergeCell ref="O2:R2"/>
    <mergeCell ref="S2:V2"/>
    <mergeCell ref="W2:Z2"/>
    <mergeCell ref="DG2:DK2"/>
    <mergeCell ref="DL2:DP2"/>
    <mergeCell ref="DQ2:DU2"/>
    <mergeCell ref="CW2:DA2"/>
    <mergeCell ref="BX2:CB2"/>
    <mergeCell ref="CC2:CG2"/>
    <mergeCell ref="CM2:CQ2"/>
    <mergeCell ref="CR2:CV2"/>
    <mergeCell ref="CH2:CL2"/>
    <mergeCell ref="BW1:EA1"/>
    <mergeCell ref="EB1:ES1"/>
    <mergeCell ref="B1:G1"/>
    <mergeCell ref="F2:G2"/>
    <mergeCell ref="I1:J1"/>
    <mergeCell ref="K1:BB1"/>
    <mergeCell ref="BC1:BU1"/>
    <mergeCell ref="EB2:ES2"/>
    <mergeCell ref="DV2:DZ2"/>
    <mergeCell ref="AI2:AL2"/>
    <mergeCell ref="AM2:AP2"/>
    <mergeCell ref="AQ2:AT2"/>
    <mergeCell ref="AU2:AX2"/>
    <mergeCell ref="AY2:BB2"/>
    <mergeCell ref="DB2:DF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Y791"/>
  <sheetViews>
    <sheetView workbookViewId="0">
      <pane xSplit="4" ySplit="2" topLeftCell="E3" activePane="bottomRight" state="frozen"/>
      <selection pane="topRight" activeCell="G1" sqref="G1"/>
      <selection pane="bottomLeft" activeCell="A3" sqref="A3"/>
      <selection pane="bottomRight"/>
    </sheetView>
  </sheetViews>
  <sheetFormatPr defaultRowHeight="12.75"/>
  <cols>
    <col min="2" max="2" width="20.7109375" style="7" customWidth="1"/>
    <col min="3" max="3" width="9.140625" customWidth="1"/>
    <col min="4" max="4" width="24.7109375" customWidth="1"/>
    <col min="5" max="10" width="10.7109375" customWidth="1"/>
    <col min="11" max="18" width="9.140625" customWidth="1"/>
    <col min="19" max="24" width="10.7109375" customWidth="1"/>
    <col min="25" max="25" width="9" customWidth="1"/>
  </cols>
  <sheetData>
    <row r="1" spans="1:25">
      <c r="E1" s="62" t="s">
        <v>190</v>
      </c>
      <c r="F1" s="62"/>
      <c r="G1" s="62"/>
      <c r="H1" s="62"/>
      <c r="I1" s="62"/>
      <c r="J1" s="63"/>
      <c r="K1" s="60" t="s">
        <v>331</v>
      </c>
      <c r="L1" s="62"/>
      <c r="M1" s="62"/>
      <c r="N1" s="63"/>
      <c r="O1" s="60" t="s">
        <v>332</v>
      </c>
      <c r="P1" s="62"/>
      <c r="Q1" s="62"/>
      <c r="R1" s="63"/>
      <c r="S1" s="61" t="s">
        <v>333</v>
      </c>
      <c r="T1" s="61"/>
      <c r="U1" s="61"/>
      <c r="V1" s="61"/>
      <c r="W1" s="61"/>
      <c r="X1" s="61"/>
    </row>
    <row r="2" spans="1:25" s="3" customFormat="1" ht="63.75">
      <c r="A2" s="48" t="s">
        <v>352</v>
      </c>
      <c r="B2" s="4" t="s">
        <v>351</v>
      </c>
      <c r="C2" s="4" t="s">
        <v>329</v>
      </c>
      <c r="D2" s="4" t="s">
        <v>330</v>
      </c>
      <c r="E2" s="2" t="s">
        <v>87</v>
      </c>
      <c r="F2" s="2" t="s">
        <v>88</v>
      </c>
      <c r="G2" s="2" t="s">
        <v>89</v>
      </c>
      <c r="H2" s="2" t="s">
        <v>90</v>
      </c>
      <c r="I2" s="2" t="s">
        <v>283</v>
      </c>
      <c r="J2" s="20" t="s">
        <v>284</v>
      </c>
      <c r="K2" s="2" t="s">
        <v>187</v>
      </c>
      <c r="L2" s="2" t="s">
        <v>188</v>
      </c>
      <c r="M2" s="2" t="s">
        <v>189</v>
      </c>
      <c r="N2" s="20" t="s">
        <v>282</v>
      </c>
      <c r="O2" s="2" t="s">
        <v>187</v>
      </c>
      <c r="P2" s="2" t="s">
        <v>188</v>
      </c>
      <c r="Q2" s="2" t="s">
        <v>189</v>
      </c>
      <c r="R2" s="20" t="s">
        <v>282</v>
      </c>
      <c r="S2" s="2" t="s">
        <v>87</v>
      </c>
      <c r="T2" s="2" t="s">
        <v>88</v>
      </c>
      <c r="U2" s="2" t="s">
        <v>89</v>
      </c>
      <c r="V2" s="2" t="s">
        <v>90</v>
      </c>
      <c r="W2" s="2" t="s">
        <v>283</v>
      </c>
      <c r="X2" s="2" t="s">
        <v>284</v>
      </c>
      <c r="Y2" s="2" t="s">
        <v>192</v>
      </c>
    </row>
    <row r="3" spans="1:25">
      <c r="A3" t="s">
        <v>0</v>
      </c>
      <c r="B3" s="7" t="s">
        <v>1</v>
      </c>
      <c r="C3" t="s">
        <v>2</v>
      </c>
      <c r="D3" t="s">
        <v>3</v>
      </c>
      <c r="E3" s="1">
        <v>0.25098386227970398</v>
      </c>
      <c r="F3" s="1">
        <v>0.23961588593743099</v>
      </c>
      <c r="G3" s="1">
        <v>0.133918585056401</v>
      </c>
      <c r="H3" s="1">
        <v>0.106116111531707</v>
      </c>
      <c r="I3" s="1">
        <v>0.38490244733610401</v>
      </c>
      <c r="J3" s="50">
        <v>0.34573199746913802</v>
      </c>
      <c r="K3" s="1"/>
      <c r="L3" s="1"/>
      <c r="M3" s="1"/>
      <c r="N3" s="50"/>
      <c r="O3" s="1"/>
      <c r="P3" s="1"/>
      <c r="Q3" s="1"/>
      <c r="R3" s="50"/>
    </row>
    <row r="4" spans="1:25">
      <c r="A4" t="s">
        <v>0</v>
      </c>
      <c r="B4" s="7" t="s">
        <v>1</v>
      </c>
      <c r="C4" t="s">
        <v>4</v>
      </c>
      <c r="D4" t="s">
        <v>5</v>
      </c>
      <c r="E4" s="1">
        <v>7.89341059572575E-3</v>
      </c>
      <c r="F4" s="1">
        <v>0.51932835826707502</v>
      </c>
      <c r="G4" s="1">
        <v>5.49496875335391E-8</v>
      </c>
      <c r="H4" s="1">
        <v>4.2943405614511699E-8</v>
      </c>
      <c r="I4" s="1">
        <v>7.8934655454132793E-3</v>
      </c>
      <c r="J4" s="50">
        <v>0.51932840121048096</v>
      </c>
      <c r="K4" s="1"/>
      <c r="L4" s="1"/>
      <c r="M4" s="1"/>
      <c r="N4" s="50"/>
      <c r="O4" s="1"/>
      <c r="P4" s="1"/>
      <c r="Q4" s="1"/>
      <c r="R4" s="50"/>
    </row>
    <row r="5" spans="1:25">
      <c r="A5" t="s">
        <v>0</v>
      </c>
      <c r="B5" s="7" t="s">
        <v>1</v>
      </c>
      <c r="C5" t="s">
        <v>6</v>
      </c>
      <c r="D5" t="s">
        <v>7</v>
      </c>
      <c r="E5" s="1">
        <v>9.5046322163966704E-2</v>
      </c>
      <c r="F5" s="1">
        <v>0.204001801085371</v>
      </c>
      <c r="G5" s="1">
        <v>0.75100922732589404</v>
      </c>
      <c r="H5" s="1">
        <v>1.6636800684419899</v>
      </c>
      <c r="I5" s="1">
        <v>0.84605554948986095</v>
      </c>
      <c r="J5" s="50">
        <v>1.86768186952736</v>
      </c>
      <c r="K5" s="1"/>
      <c r="L5" s="1"/>
      <c r="M5" s="1"/>
      <c r="N5" s="50"/>
      <c r="O5" s="1"/>
      <c r="P5" s="1"/>
      <c r="Q5" s="1"/>
      <c r="R5" s="50"/>
    </row>
    <row r="6" spans="1:25">
      <c r="A6" t="s">
        <v>0</v>
      </c>
      <c r="B6" s="7" t="s">
        <v>1</v>
      </c>
      <c r="C6" t="s">
        <v>8</v>
      </c>
      <c r="D6" t="s">
        <v>9</v>
      </c>
      <c r="E6" s="1">
        <v>0.108518540443387</v>
      </c>
      <c r="F6" s="1">
        <v>4.0941344944042599E-2</v>
      </c>
      <c r="G6" s="1">
        <v>0.74452567438870798</v>
      </c>
      <c r="H6" s="1">
        <v>0.309824444480294</v>
      </c>
      <c r="I6" s="1">
        <v>0.85304421483209503</v>
      </c>
      <c r="J6" s="50">
        <v>0.350765789424337</v>
      </c>
      <c r="K6" s="1"/>
      <c r="L6" s="1"/>
      <c r="M6" s="1"/>
      <c r="N6" s="50"/>
      <c r="O6" s="1"/>
      <c r="P6" s="1"/>
      <c r="Q6" s="1"/>
      <c r="R6" s="50"/>
    </row>
    <row r="7" spans="1:25">
      <c r="A7" t="s">
        <v>0</v>
      </c>
      <c r="B7" s="7" t="s">
        <v>1</v>
      </c>
      <c r="C7" t="s">
        <v>10</v>
      </c>
      <c r="D7" t="s">
        <v>11</v>
      </c>
      <c r="E7" s="1">
        <v>1.3264976830320199E-2</v>
      </c>
      <c r="F7" s="1">
        <v>9.7291613421073599E-3</v>
      </c>
      <c r="G7" s="1">
        <v>8.6007775774822506E-2</v>
      </c>
      <c r="H7" s="1">
        <v>7.6717630137377604E-2</v>
      </c>
      <c r="I7" s="1">
        <v>9.9272752605142803E-2</v>
      </c>
      <c r="J7" s="50">
        <v>8.6446791479485002E-2</v>
      </c>
      <c r="K7" s="1"/>
      <c r="L7" s="1"/>
      <c r="M7" s="1"/>
      <c r="N7" s="50"/>
      <c r="O7" s="1"/>
      <c r="P7" s="1"/>
      <c r="Q7" s="1"/>
      <c r="R7" s="50"/>
    </row>
    <row r="8" spans="1:25">
      <c r="A8" t="s">
        <v>0</v>
      </c>
      <c r="B8" s="7" t="s">
        <v>1</v>
      </c>
      <c r="C8" t="s">
        <v>12</v>
      </c>
      <c r="D8" t="s">
        <v>13</v>
      </c>
      <c r="E8" s="1">
        <v>0.54485494043883398</v>
      </c>
      <c r="F8" s="1">
        <v>6.5414812308372497E-2</v>
      </c>
      <c r="G8" s="1">
        <v>0.373212018407728</v>
      </c>
      <c r="H8" s="1">
        <v>6.7601338230413199E-2</v>
      </c>
      <c r="I8" s="1">
        <v>0.91806695884656198</v>
      </c>
      <c r="J8" s="50">
        <v>0.13301615053878599</v>
      </c>
      <c r="K8" s="1"/>
      <c r="L8" s="1"/>
      <c r="M8" s="1"/>
      <c r="N8" s="50"/>
      <c r="O8" s="1"/>
      <c r="P8" s="1"/>
      <c r="Q8" s="1"/>
      <c r="R8" s="50"/>
    </row>
    <row r="9" spans="1:25">
      <c r="A9" t="s">
        <v>0</v>
      </c>
      <c r="B9" s="7" t="s">
        <v>1</v>
      </c>
      <c r="C9" t="s">
        <v>14</v>
      </c>
      <c r="D9" t="s">
        <v>15</v>
      </c>
      <c r="E9" s="1">
        <v>0.1271608707353</v>
      </c>
      <c r="F9" s="1">
        <v>0.13121795591041799</v>
      </c>
      <c r="G9" s="1">
        <v>0.66268865850940895</v>
      </c>
      <c r="H9" s="1">
        <v>0.402255502101169</v>
      </c>
      <c r="I9" s="1">
        <v>0.78984952924470897</v>
      </c>
      <c r="J9" s="50">
        <v>0.53347345801158697</v>
      </c>
      <c r="K9" s="1"/>
      <c r="L9" s="1"/>
      <c r="M9" s="1"/>
      <c r="N9" s="50"/>
      <c r="O9" s="1"/>
      <c r="P9" s="1"/>
      <c r="Q9" s="1"/>
      <c r="R9" s="50"/>
    </row>
    <row r="10" spans="1:25">
      <c r="A10" t="s">
        <v>0</v>
      </c>
      <c r="B10" s="7" t="s">
        <v>1</v>
      </c>
      <c r="C10" t="s">
        <v>16</v>
      </c>
      <c r="D10" t="s">
        <v>17</v>
      </c>
      <c r="E10" s="1">
        <v>0.42344211080854299</v>
      </c>
      <c r="F10" s="1">
        <v>6.7494916864160301E-2</v>
      </c>
      <c r="G10" s="1">
        <v>0.61930454529727996</v>
      </c>
      <c r="H10" s="1">
        <v>0.132745345624805</v>
      </c>
      <c r="I10" s="1">
        <v>1.0427466561058201</v>
      </c>
      <c r="J10" s="50">
        <v>0.20024026248896501</v>
      </c>
      <c r="K10" s="1"/>
      <c r="L10" s="1"/>
      <c r="M10" s="1"/>
      <c r="N10" s="50"/>
      <c r="O10" s="1"/>
      <c r="P10" s="1"/>
      <c r="Q10" s="1"/>
      <c r="R10" s="50"/>
    </row>
    <row r="11" spans="1:25">
      <c r="A11" t="s">
        <v>0</v>
      </c>
      <c r="B11" s="7" t="s">
        <v>1</v>
      </c>
      <c r="C11" t="s">
        <v>18</v>
      </c>
      <c r="D11" t="s">
        <v>19</v>
      </c>
      <c r="E11" s="1">
        <v>1.6068387930788399</v>
      </c>
      <c r="F11" s="1">
        <v>0.10501466270127301</v>
      </c>
      <c r="G11" s="1">
        <v>0.82083297674141198</v>
      </c>
      <c r="H11" s="1">
        <v>0.13558403818515299</v>
      </c>
      <c r="I11" s="1">
        <v>2.4276717698202499</v>
      </c>
      <c r="J11" s="50">
        <v>0.24059870088642599</v>
      </c>
      <c r="K11" s="1"/>
      <c r="L11" s="1"/>
      <c r="M11" s="1"/>
      <c r="N11" s="50"/>
      <c r="O11" s="1"/>
      <c r="P11" s="1"/>
      <c r="Q11" s="1"/>
      <c r="R11" s="50"/>
    </row>
    <row r="12" spans="1:25">
      <c r="A12" t="s">
        <v>0</v>
      </c>
      <c r="B12" s="7" t="s">
        <v>1</v>
      </c>
      <c r="C12" t="s">
        <v>20</v>
      </c>
      <c r="D12" t="s">
        <v>21</v>
      </c>
      <c r="E12" s="1">
        <v>3.45721770751575</v>
      </c>
      <c r="F12" s="1">
        <v>0.55652260761482997</v>
      </c>
      <c r="G12" s="1">
        <v>0.15115522090608999</v>
      </c>
      <c r="H12" s="1">
        <v>3.0474251482797299E-2</v>
      </c>
      <c r="I12" s="1">
        <v>3.60837292842184</v>
      </c>
      <c r="J12" s="50">
        <v>0.586996859097627</v>
      </c>
      <c r="K12" s="1"/>
      <c r="L12" s="1"/>
      <c r="M12" s="1"/>
      <c r="N12" s="50"/>
      <c r="O12" s="1"/>
      <c r="P12" s="1"/>
      <c r="Q12" s="1"/>
      <c r="R12" s="50"/>
    </row>
    <row r="13" spans="1:25">
      <c r="A13" t="s">
        <v>0</v>
      </c>
      <c r="B13" s="7" t="s">
        <v>1</v>
      </c>
      <c r="C13" t="s">
        <v>25</v>
      </c>
      <c r="D13" t="s">
        <v>26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50">
        <v>0</v>
      </c>
      <c r="K13" s="1"/>
      <c r="L13" s="1"/>
      <c r="M13" s="1"/>
      <c r="N13" s="50"/>
      <c r="O13" s="1"/>
      <c r="P13" s="1"/>
      <c r="Q13" s="1"/>
      <c r="R13" s="50"/>
    </row>
    <row r="14" spans="1:25">
      <c r="A14" t="s">
        <v>0</v>
      </c>
      <c r="B14" s="7" t="s">
        <v>1</v>
      </c>
      <c r="C14" t="s">
        <v>22</v>
      </c>
      <c r="D14" t="s">
        <v>23</v>
      </c>
      <c r="E14" s="1">
        <v>2.2212879843670201E-2</v>
      </c>
      <c r="F14" s="1">
        <v>9.5876693810498595E-4</v>
      </c>
      <c r="G14" s="1">
        <v>5.8200292513742096E-3</v>
      </c>
      <c r="H14" s="1">
        <v>2.2365491237163701E-4</v>
      </c>
      <c r="I14" s="1">
        <v>2.8032909095044401E-2</v>
      </c>
      <c r="J14" s="50">
        <v>1.18242185047662E-3</v>
      </c>
      <c r="K14" s="1"/>
      <c r="L14" s="1"/>
      <c r="M14" s="1"/>
      <c r="N14" s="50"/>
      <c r="O14" s="1"/>
      <c r="P14" s="1"/>
      <c r="Q14" s="1"/>
      <c r="R14" s="50"/>
    </row>
    <row r="15" spans="1:25">
      <c r="A15" t="s">
        <v>0</v>
      </c>
      <c r="B15" s="7" t="s">
        <v>24</v>
      </c>
      <c r="C15" t="s">
        <v>2</v>
      </c>
      <c r="D15" t="s">
        <v>3</v>
      </c>
      <c r="E15" s="1">
        <v>0.14308732187349099</v>
      </c>
      <c r="F15" s="1">
        <v>0.16733059486725699</v>
      </c>
      <c r="G15" s="1">
        <v>0.15134104305988999</v>
      </c>
      <c r="H15" s="1">
        <v>0.122098948538157</v>
      </c>
      <c r="I15" s="1">
        <v>0.29442836493337998</v>
      </c>
      <c r="J15" s="50">
        <v>0.28942954340541399</v>
      </c>
      <c r="K15" s="1"/>
      <c r="L15" s="1"/>
      <c r="M15" s="1"/>
      <c r="N15" s="50"/>
      <c r="O15" s="1"/>
      <c r="P15" s="1"/>
      <c r="Q15" s="1"/>
      <c r="R15" s="50"/>
    </row>
    <row r="16" spans="1:25">
      <c r="A16" t="s">
        <v>0</v>
      </c>
      <c r="B16" s="7" t="s">
        <v>24</v>
      </c>
      <c r="C16" t="s">
        <v>4</v>
      </c>
      <c r="D16" t="s">
        <v>5</v>
      </c>
      <c r="E16" s="1">
        <v>1.13122487825462E-3</v>
      </c>
      <c r="F16" s="1">
        <v>7.6527197473633998E-2</v>
      </c>
      <c r="G16" s="1">
        <v>9.4220758609924605E-8</v>
      </c>
      <c r="H16" s="1">
        <v>7.3120151695164096E-8</v>
      </c>
      <c r="I16" s="1">
        <v>1.1313190990132299E-3</v>
      </c>
      <c r="J16" s="50">
        <v>7.6527270593785696E-2</v>
      </c>
      <c r="K16" s="1"/>
      <c r="L16" s="1"/>
      <c r="M16" s="1"/>
      <c r="N16" s="50"/>
      <c r="O16" s="1"/>
      <c r="P16" s="1"/>
      <c r="Q16" s="1"/>
      <c r="R16" s="50"/>
    </row>
    <row r="17" spans="1:18">
      <c r="A17" t="s">
        <v>0</v>
      </c>
      <c r="B17" s="7" t="s">
        <v>24</v>
      </c>
      <c r="C17" t="s">
        <v>6</v>
      </c>
      <c r="D17" t="s">
        <v>7</v>
      </c>
      <c r="E17" s="1">
        <v>2.4856613541158101E-3</v>
      </c>
      <c r="F17" s="1">
        <v>5.3360945282648498E-3</v>
      </c>
      <c r="G17" s="1">
        <v>1.3226802944475</v>
      </c>
      <c r="H17" s="1">
        <v>2.92997501834907</v>
      </c>
      <c r="I17" s="1">
        <v>1.32516595580162</v>
      </c>
      <c r="J17" s="50">
        <v>2.9353111128773399</v>
      </c>
      <c r="K17" s="1"/>
      <c r="L17" s="1"/>
      <c r="M17" s="1"/>
      <c r="N17" s="50"/>
      <c r="O17" s="1"/>
      <c r="P17" s="1"/>
      <c r="Q17" s="1"/>
      <c r="R17" s="50"/>
    </row>
    <row r="18" spans="1:18">
      <c r="A18" t="s">
        <v>0</v>
      </c>
      <c r="B18" s="7" t="s">
        <v>24</v>
      </c>
      <c r="C18" t="s">
        <v>8</v>
      </c>
      <c r="D18" t="s">
        <v>9</v>
      </c>
      <c r="E18" s="1">
        <v>0.40053949968809299</v>
      </c>
      <c r="F18" s="1">
        <v>0.14738298012506301</v>
      </c>
      <c r="G18" s="1">
        <v>1.01594038482765</v>
      </c>
      <c r="H18" s="1">
        <v>0.40656387247256998</v>
      </c>
      <c r="I18" s="1">
        <v>1.41647988451575</v>
      </c>
      <c r="J18" s="50">
        <v>0.55394685259763299</v>
      </c>
      <c r="K18" s="1"/>
      <c r="L18" s="1"/>
      <c r="M18" s="1"/>
      <c r="N18" s="50"/>
      <c r="O18" s="1"/>
      <c r="P18" s="1"/>
      <c r="Q18" s="1"/>
      <c r="R18" s="50"/>
    </row>
    <row r="19" spans="1:18">
      <c r="A19" t="s">
        <v>0</v>
      </c>
      <c r="B19" s="7" t="s">
        <v>24</v>
      </c>
      <c r="C19" t="s">
        <v>10</v>
      </c>
      <c r="D19" t="s">
        <v>11</v>
      </c>
      <c r="E19" s="1">
        <v>7.95650406902908E-2</v>
      </c>
      <c r="F19" s="1">
        <v>6.0449115541812502E-2</v>
      </c>
      <c r="G19" s="1">
        <v>0.24117801744966999</v>
      </c>
      <c r="H19" s="1">
        <v>0.211059736637562</v>
      </c>
      <c r="I19" s="1">
        <v>0.32074305813996101</v>
      </c>
      <c r="J19" s="50">
        <v>0.27150885217937398</v>
      </c>
      <c r="K19" s="1"/>
      <c r="L19" s="1"/>
      <c r="M19" s="1"/>
      <c r="N19" s="50"/>
      <c r="O19" s="1"/>
      <c r="P19" s="1"/>
      <c r="Q19" s="1"/>
      <c r="R19" s="50"/>
    </row>
    <row r="20" spans="1:18">
      <c r="A20" t="s">
        <v>0</v>
      </c>
      <c r="B20" s="7" t="s">
        <v>24</v>
      </c>
      <c r="C20" t="s">
        <v>12</v>
      </c>
      <c r="D20" t="s">
        <v>13</v>
      </c>
      <c r="E20" s="1">
        <v>0.80601075408539402</v>
      </c>
      <c r="F20" s="1">
        <v>0.122619454803036</v>
      </c>
      <c r="G20" s="1">
        <v>0.51491299790171996</v>
      </c>
      <c r="H20" s="1">
        <v>8.8196467450547003E-2</v>
      </c>
      <c r="I20" s="1">
        <v>1.32092375198711</v>
      </c>
      <c r="J20" s="50">
        <v>0.210815922253583</v>
      </c>
      <c r="K20" s="1"/>
      <c r="L20" s="1"/>
      <c r="M20" s="1"/>
      <c r="N20" s="50"/>
      <c r="O20" s="1"/>
      <c r="P20" s="1"/>
      <c r="Q20" s="1"/>
      <c r="R20" s="50"/>
    </row>
    <row r="21" spans="1:18">
      <c r="A21" t="s">
        <v>0</v>
      </c>
      <c r="B21" s="7" t="s">
        <v>24</v>
      </c>
      <c r="C21" t="s">
        <v>14</v>
      </c>
      <c r="D21" t="s">
        <v>15</v>
      </c>
      <c r="E21" s="1">
        <v>7.8889265703897496E-2</v>
      </c>
      <c r="F21" s="1">
        <v>8.0342380396183494E-2</v>
      </c>
      <c r="G21" s="1">
        <v>0.87327566700305204</v>
      </c>
      <c r="H21" s="1">
        <v>0.50351400977932403</v>
      </c>
      <c r="I21" s="1">
        <v>0.95216493270694902</v>
      </c>
      <c r="J21" s="50">
        <v>0.58385639017550695</v>
      </c>
      <c r="K21" s="1"/>
      <c r="L21" s="1"/>
      <c r="M21" s="1"/>
      <c r="N21" s="50"/>
      <c r="O21" s="1"/>
      <c r="P21" s="1"/>
      <c r="Q21" s="1"/>
      <c r="R21" s="50"/>
    </row>
    <row r="22" spans="1:18">
      <c r="A22" t="s">
        <v>0</v>
      </c>
      <c r="B22" s="7" t="s">
        <v>24</v>
      </c>
      <c r="C22" t="s">
        <v>16</v>
      </c>
      <c r="D22" t="s">
        <v>17</v>
      </c>
      <c r="E22" s="1">
        <v>2.2128806638547802</v>
      </c>
      <c r="F22" s="1">
        <v>0.28215358536097501</v>
      </c>
      <c r="G22" s="1">
        <v>0.88210102277555402</v>
      </c>
      <c r="H22" s="1">
        <v>0.18920603961006</v>
      </c>
      <c r="I22" s="1">
        <v>3.0949816866303399</v>
      </c>
      <c r="J22" s="50">
        <v>0.47135962497103501</v>
      </c>
      <c r="K22" s="1"/>
      <c r="L22" s="1"/>
      <c r="M22" s="1"/>
      <c r="N22" s="50"/>
      <c r="O22" s="1"/>
      <c r="P22" s="1"/>
      <c r="Q22" s="1"/>
      <c r="R22" s="50"/>
    </row>
    <row r="23" spans="1:18">
      <c r="A23" t="s">
        <v>0</v>
      </c>
      <c r="B23" s="7" t="s">
        <v>24</v>
      </c>
      <c r="C23" t="s">
        <v>18</v>
      </c>
      <c r="D23" t="s">
        <v>19</v>
      </c>
      <c r="E23" s="1">
        <v>9.3460571321929002</v>
      </c>
      <c r="F23" s="1">
        <v>0.58045974052522398</v>
      </c>
      <c r="G23" s="1">
        <v>2.0709122327994298</v>
      </c>
      <c r="H23" s="1">
        <v>0.34215332757158101</v>
      </c>
      <c r="I23" s="1">
        <v>11.416969364992299</v>
      </c>
      <c r="J23" s="50">
        <v>0.92261306809680499</v>
      </c>
      <c r="K23" s="1"/>
      <c r="L23" s="1"/>
      <c r="M23" s="1"/>
      <c r="N23" s="50"/>
      <c r="O23" s="1"/>
      <c r="P23" s="1"/>
      <c r="Q23" s="1"/>
      <c r="R23" s="50"/>
    </row>
    <row r="24" spans="1:18">
      <c r="A24" t="s">
        <v>0</v>
      </c>
      <c r="B24" s="7" t="s">
        <v>24</v>
      </c>
      <c r="C24" t="s">
        <v>20</v>
      </c>
      <c r="D24" t="s">
        <v>21</v>
      </c>
      <c r="E24" s="1">
        <v>0.66652464483642304</v>
      </c>
      <c r="F24" s="1">
        <v>0.10695005140542201</v>
      </c>
      <c r="G24" s="1">
        <v>9.7042913741683501E-2</v>
      </c>
      <c r="H24" s="1">
        <v>1.96425203641655E-2</v>
      </c>
      <c r="I24" s="1">
        <v>0.76356755857810699</v>
      </c>
      <c r="J24" s="50">
        <v>0.12659257176958699</v>
      </c>
      <c r="K24" s="1"/>
      <c r="L24" s="1"/>
      <c r="M24" s="1"/>
      <c r="N24" s="50"/>
      <c r="O24" s="1"/>
      <c r="P24" s="1"/>
      <c r="Q24" s="1"/>
      <c r="R24" s="50"/>
    </row>
    <row r="25" spans="1:18">
      <c r="A25" t="s">
        <v>0</v>
      </c>
      <c r="B25" s="7" t="s">
        <v>24</v>
      </c>
      <c r="C25" t="s">
        <v>25</v>
      </c>
      <c r="D25" t="s">
        <v>26</v>
      </c>
      <c r="E25" s="1">
        <v>2.0142308111957299E-2</v>
      </c>
      <c r="F25" s="1">
        <v>1.3333513407128099E-3</v>
      </c>
      <c r="G25" s="1">
        <v>9.3214238691149906E-2</v>
      </c>
      <c r="H25" s="1">
        <v>3.59916088830134E-2</v>
      </c>
      <c r="I25" s="1">
        <v>0.113356546803107</v>
      </c>
      <c r="J25" s="50">
        <v>3.7324960223726202E-2</v>
      </c>
      <c r="K25" s="1"/>
      <c r="L25" s="1"/>
      <c r="M25" s="1"/>
      <c r="N25" s="50"/>
      <c r="O25" s="1"/>
      <c r="P25" s="1"/>
      <c r="Q25" s="1"/>
      <c r="R25" s="50"/>
    </row>
    <row r="26" spans="1:18">
      <c r="A26" t="s">
        <v>0</v>
      </c>
      <c r="B26" s="7" t="s">
        <v>24</v>
      </c>
      <c r="C26" t="s">
        <v>22</v>
      </c>
      <c r="D26" t="s">
        <v>23</v>
      </c>
      <c r="E26" s="1">
        <v>3.4437009313300599</v>
      </c>
      <c r="F26" s="1">
        <v>0.15230864216205101</v>
      </c>
      <c r="G26" s="1">
        <v>7.3191951161142701E-2</v>
      </c>
      <c r="H26" s="1">
        <v>2.8121360244839702E-3</v>
      </c>
      <c r="I26" s="1">
        <v>3.5168928824912</v>
      </c>
      <c r="J26" s="50">
        <v>0.155120778186535</v>
      </c>
      <c r="K26" s="1"/>
      <c r="L26" s="1"/>
      <c r="M26" s="1"/>
      <c r="N26" s="50"/>
      <c r="O26" s="1"/>
      <c r="P26" s="1"/>
      <c r="Q26" s="1"/>
      <c r="R26" s="50"/>
    </row>
    <row r="27" spans="1:18">
      <c r="A27" t="s">
        <v>0</v>
      </c>
      <c r="B27" s="7" t="s">
        <v>27</v>
      </c>
      <c r="C27" t="s">
        <v>2</v>
      </c>
      <c r="D27" t="s">
        <v>3</v>
      </c>
      <c r="E27" s="1">
        <v>0.32282758399225098</v>
      </c>
      <c r="F27" s="1">
        <v>0.33574809728016602</v>
      </c>
      <c r="G27" s="1">
        <v>0.115445921204174</v>
      </c>
      <c r="H27" s="1">
        <v>9.3229057196133905E-2</v>
      </c>
      <c r="I27" s="1">
        <v>0.438273505196424</v>
      </c>
      <c r="J27" s="50">
        <v>0.42897715447630003</v>
      </c>
      <c r="K27" s="1"/>
      <c r="L27" s="1"/>
      <c r="M27" s="1"/>
      <c r="N27" s="50"/>
      <c r="O27" s="1"/>
      <c r="P27" s="1"/>
      <c r="Q27" s="1"/>
      <c r="R27" s="50"/>
    </row>
    <row r="28" spans="1:18">
      <c r="A28" t="s">
        <v>0</v>
      </c>
      <c r="B28" s="7" t="s">
        <v>27</v>
      </c>
      <c r="C28" t="s">
        <v>4</v>
      </c>
      <c r="D28" t="s">
        <v>5</v>
      </c>
      <c r="E28" s="1">
        <v>1.36288990196115E-3</v>
      </c>
      <c r="F28" s="1">
        <v>9.1126335707759104E-2</v>
      </c>
      <c r="G28" s="1">
        <v>1.5053138121574199E-8</v>
      </c>
      <c r="H28" s="1">
        <v>1.1689022955425001E-8</v>
      </c>
      <c r="I28" s="1">
        <v>1.3629049550992699E-3</v>
      </c>
      <c r="J28" s="50">
        <v>9.1126347396782104E-2</v>
      </c>
      <c r="K28" s="1"/>
      <c r="L28" s="1"/>
      <c r="M28" s="1"/>
      <c r="N28" s="50"/>
      <c r="O28" s="1"/>
      <c r="P28" s="1"/>
      <c r="Q28" s="1"/>
      <c r="R28" s="50"/>
    </row>
    <row r="29" spans="1:18">
      <c r="A29" t="s">
        <v>0</v>
      </c>
      <c r="B29" s="7" t="s">
        <v>27</v>
      </c>
      <c r="C29" t="s">
        <v>6</v>
      </c>
      <c r="D29" t="s">
        <v>7</v>
      </c>
      <c r="E29" s="1">
        <v>8.7213391131282895E-3</v>
      </c>
      <c r="F29" s="1">
        <v>1.8722062148937998E-2</v>
      </c>
      <c r="G29" s="1">
        <v>0.875802052353573</v>
      </c>
      <c r="H29" s="1">
        <v>1.9401081332066099</v>
      </c>
      <c r="I29" s="1">
        <v>0.884523391466701</v>
      </c>
      <c r="J29" s="50">
        <v>1.95883019535555</v>
      </c>
      <c r="K29" s="1"/>
      <c r="L29" s="1"/>
      <c r="M29" s="1"/>
      <c r="N29" s="50"/>
      <c r="O29" s="1"/>
      <c r="P29" s="1"/>
      <c r="Q29" s="1"/>
      <c r="R29" s="50"/>
    </row>
    <row r="30" spans="1:18">
      <c r="A30" t="s">
        <v>0</v>
      </c>
      <c r="B30" s="7" t="s">
        <v>27</v>
      </c>
      <c r="C30" t="s">
        <v>8</v>
      </c>
      <c r="D30" t="s">
        <v>9</v>
      </c>
      <c r="E30" s="1">
        <v>0.11503868405633</v>
      </c>
      <c r="F30" s="1">
        <v>4.27779222658453E-2</v>
      </c>
      <c r="G30" s="1">
        <v>0.57121163077635995</v>
      </c>
      <c r="H30" s="1">
        <v>0.234398453521723</v>
      </c>
      <c r="I30" s="1">
        <v>0.68625031483268994</v>
      </c>
      <c r="J30" s="50">
        <v>0.27717637578756799</v>
      </c>
      <c r="K30" s="1"/>
      <c r="L30" s="1"/>
      <c r="M30" s="1"/>
      <c r="N30" s="50"/>
      <c r="O30" s="1"/>
      <c r="P30" s="1"/>
      <c r="Q30" s="1"/>
      <c r="R30" s="50"/>
    </row>
    <row r="31" spans="1:18">
      <c r="A31" t="s">
        <v>0</v>
      </c>
      <c r="B31" s="7" t="s">
        <v>27</v>
      </c>
      <c r="C31" t="s">
        <v>10</v>
      </c>
      <c r="D31" t="s">
        <v>11</v>
      </c>
      <c r="E31" s="1">
        <v>6.1195141173054503E-2</v>
      </c>
      <c r="F31" s="1">
        <v>5.6707091979831002E-2</v>
      </c>
      <c r="G31" s="1">
        <v>0.15321295541521501</v>
      </c>
      <c r="H31" s="1">
        <v>0.135981170833123</v>
      </c>
      <c r="I31" s="1">
        <v>0.21440809658827001</v>
      </c>
      <c r="J31" s="50">
        <v>0.19268826281295401</v>
      </c>
      <c r="K31" s="1"/>
      <c r="L31" s="1"/>
      <c r="M31" s="1"/>
      <c r="N31" s="50"/>
      <c r="O31" s="1"/>
      <c r="P31" s="1"/>
      <c r="Q31" s="1"/>
      <c r="R31" s="50"/>
    </row>
    <row r="32" spans="1:18">
      <c r="A32" t="s">
        <v>0</v>
      </c>
      <c r="B32" s="7" t="s">
        <v>27</v>
      </c>
      <c r="C32" t="s">
        <v>12</v>
      </c>
      <c r="D32" t="s">
        <v>13</v>
      </c>
      <c r="E32" s="1">
        <v>0.14322987418642499</v>
      </c>
      <c r="F32" s="1">
        <v>1.98478208659644E-2</v>
      </c>
      <c r="G32" s="1">
        <v>0.31347955360346103</v>
      </c>
      <c r="H32" s="1">
        <v>5.40066515279247E-2</v>
      </c>
      <c r="I32" s="1">
        <v>0.45670942778988599</v>
      </c>
      <c r="J32" s="50">
        <v>7.3854472393889106E-2</v>
      </c>
      <c r="K32" s="1"/>
      <c r="L32" s="1"/>
      <c r="M32" s="1"/>
      <c r="N32" s="50"/>
      <c r="O32" s="1"/>
      <c r="P32" s="1"/>
      <c r="Q32" s="1"/>
      <c r="R32" s="50"/>
    </row>
    <row r="33" spans="1:18">
      <c r="A33" t="s">
        <v>0</v>
      </c>
      <c r="B33" s="7" t="s">
        <v>27</v>
      </c>
      <c r="C33" t="s">
        <v>14</v>
      </c>
      <c r="D33" t="s">
        <v>15</v>
      </c>
      <c r="E33" s="1">
        <v>9.40761423396487E-2</v>
      </c>
      <c r="F33" s="1">
        <v>9.34555270109068E-2</v>
      </c>
      <c r="G33" s="1">
        <v>0.62625481770727798</v>
      </c>
      <c r="H33" s="1">
        <v>0.36215767615966798</v>
      </c>
      <c r="I33" s="1">
        <v>0.72033096004692698</v>
      </c>
      <c r="J33" s="50">
        <v>0.45561320317057502</v>
      </c>
      <c r="K33" s="1"/>
      <c r="L33" s="1"/>
      <c r="M33" s="1"/>
      <c r="N33" s="50"/>
      <c r="O33" s="1"/>
      <c r="P33" s="1"/>
      <c r="Q33" s="1"/>
      <c r="R33" s="50"/>
    </row>
    <row r="34" spans="1:18">
      <c r="A34" t="s">
        <v>0</v>
      </c>
      <c r="B34" s="7" t="s">
        <v>27</v>
      </c>
      <c r="C34" t="s">
        <v>16</v>
      </c>
      <c r="D34" t="s">
        <v>17</v>
      </c>
      <c r="E34" s="1">
        <v>0.69641542212502305</v>
      </c>
      <c r="F34" s="1">
        <v>0.141362542649003</v>
      </c>
      <c r="G34" s="1">
        <v>0.58298046707171702</v>
      </c>
      <c r="H34" s="1">
        <v>0.12486837594045801</v>
      </c>
      <c r="I34" s="1">
        <v>1.2793958891967401</v>
      </c>
      <c r="J34" s="50">
        <v>0.26623091858946102</v>
      </c>
      <c r="K34" s="1"/>
      <c r="L34" s="1"/>
      <c r="M34" s="1"/>
      <c r="N34" s="50"/>
      <c r="O34" s="1"/>
      <c r="P34" s="1"/>
      <c r="Q34" s="1"/>
      <c r="R34" s="50"/>
    </row>
    <row r="35" spans="1:18">
      <c r="A35" t="s">
        <v>0</v>
      </c>
      <c r="B35" s="7" t="s">
        <v>27</v>
      </c>
      <c r="C35" t="s">
        <v>18</v>
      </c>
      <c r="D35" t="s">
        <v>19</v>
      </c>
      <c r="E35" s="1">
        <v>3.6952528921408101</v>
      </c>
      <c r="F35" s="1">
        <v>0.23078441953289999</v>
      </c>
      <c r="G35" s="1">
        <v>0.94776104953073204</v>
      </c>
      <c r="H35" s="1">
        <v>0.156937138123766</v>
      </c>
      <c r="I35" s="1">
        <v>4.6430139416715397</v>
      </c>
      <c r="J35" s="50">
        <v>0.38772155765666599</v>
      </c>
      <c r="K35" s="1"/>
      <c r="L35" s="1"/>
      <c r="M35" s="1"/>
      <c r="N35" s="50"/>
      <c r="O35" s="1"/>
      <c r="P35" s="1"/>
      <c r="Q35" s="1"/>
      <c r="R35" s="50"/>
    </row>
    <row r="36" spans="1:18">
      <c r="A36" t="s">
        <v>0</v>
      </c>
      <c r="B36" s="7" t="s">
        <v>27</v>
      </c>
      <c r="C36" t="s">
        <v>20</v>
      </c>
      <c r="D36" t="s">
        <v>21</v>
      </c>
      <c r="E36" s="1">
        <v>0.88687863581173199</v>
      </c>
      <c r="F36" s="1">
        <v>0.142378890772382</v>
      </c>
      <c r="G36" s="1">
        <v>7.8924665305217606E-2</v>
      </c>
      <c r="H36" s="1">
        <v>1.59719041220137E-2</v>
      </c>
      <c r="I36" s="1">
        <v>0.96580330111695001</v>
      </c>
      <c r="J36" s="50">
        <v>0.15835079489439599</v>
      </c>
      <c r="K36" s="1"/>
      <c r="L36" s="1"/>
      <c r="M36" s="1"/>
      <c r="N36" s="50"/>
      <c r="O36" s="1"/>
      <c r="P36" s="1"/>
      <c r="Q36" s="1"/>
      <c r="R36" s="50"/>
    </row>
    <row r="37" spans="1:18">
      <c r="A37" t="s">
        <v>0</v>
      </c>
      <c r="B37" s="7" t="s">
        <v>27</v>
      </c>
      <c r="C37" t="s">
        <v>25</v>
      </c>
      <c r="D37" t="s">
        <v>26</v>
      </c>
      <c r="E37" s="1">
        <v>9.03166446157566E-2</v>
      </c>
      <c r="F37" s="1">
        <v>6.0267733034795002E-3</v>
      </c>
      <c r="G37" s="1">
        <v>0.30739807790197499</v>
      </c>
      <c r="H37" s="1">
        <v>0.12176795412382101</v>
      </c>
      <c r="I37" s="1">
        <v>0.39771472251773099</v>
      </c>
      <c r="J37" s="50">
        <v>0.127794727427301</v>
      </c>
      <c r="K37" s="1"/>
      <c r="L37" s="1"/>
      <c r="M37" s="1"/>
      <c r="N37" s="50"/>
      <c r="O37" s="1"/>
      <c r="P37" s="1"/>
      <c r="Q37" s="1"/>
      <c r="R37" s="50"/>
    </row>
    <row r="38" spans="1:18">
      <c r="A38" t="s">
        <v>0</v>
      </c>
      <c r="B38" s="7" t="s">
        <v>27</v>
      </c>
      <c r="C38" t="s">
        <v>22</v>
      </c>
      <c r="D38" t="s">
        <v>23</v>
      </c>
      <c r="E38" s="1">
        <v>1.18100335500483</v>
      </c>
      <c r="F38" s="1">
        <v>5.21584523598288E-2</v>
      </c>
      <c r="G38" s="1">
        <v>4.6884248965401998E-2</v>
      </c>
      <c r="H38" s="1">
        <v>1.8053803456592301E-3</v>
      </c>
      <c r="I38" s="1">
        <v>1.22788760397023</v>
      </c>
      <c r="J38" s="50">
        <v>5.3963832705487998E-2</v>
      </c>
      <c r="K38" s="1"/>
      <c r="L38" s="1"/>
      <c r="M38" s="1"/>
      <c r="N38" s="50"/>
      <c r="O38" s="1"/>
      <c r="P38" s="1"/>
      <c r="Q38" s="1"/>
      <c r="R38" s="50"/>
    </row>
    <row r="39" spans="1:18">
      <c r="A39" t="s">
        <v>0</v>
      </c>
      <c r="B39" s="7" t="s">
        <v>28</v>
      </c>
      <c r="C39" t="s">
        <v>2</v>
      </c>
      <c r="D39" t="s">
        <v>3</v>
      </c>
      <c r="E39" s="1">
        <v>0.21163059977514501</v>
      </c>
      <c r="F39" s="1">
        <v>0.22136709750108999</v>
      </c>
      <c r="G39" s="1">
        <v>0.128829440309257</v>
      </c>
      <c r="H39" s="1">
        <v>0.10171013814336</v>
      </c>
      <c r="I39" s="1">
        <v>0.340460040084402</v>
      </c>
      <c r="J39" s="50">
        <v>0.32307723564445001</v>
      </c>
      <c r="K39" s="1"/>
      <c r="L39" s="1"/>
      <c r="M39" s="1"/>
      <c r="N39" s="50"/>
      <c r="O39" s="1"/>
      <c r="P39" s="1"/>
      <c r="Q39" s="1"/>
      <c r="R39" s="50"/>
    </row>
    <row r="40" spans="1:18">
      <c r="A40" t="s">
        <v>0</v>
      </c>
      <c r="B40" s="7" t="s">
        <v>28</v>
      </c>
      <c r="C40" t="s">
        <v>4</v>
      </c>
      <c r="D40" t="s">
        <v>5</v>
      </c>
      <c r="E40" s="1">
        <v>1.2879030698468501E-3</v>
      </c>
      <c r="F40" s="1">
        <v>7.7261632940701694E-2</v>
      </c>
      <c r="G40" s="1">
        <v>7.9854143913134695E-8</v>
      </c>
      <c r="H40" s="1">
        <v>6.2408923100438201E-8</v>
      </c>
      <c r="I40" s="1">
        <v>1.28798292399076E-3</v>
      </c>
      <c r="J40" s="50">
        <v>7.7261695349624807E-2</v>
      </c>
      <c r="K40" s="1"/>
      <c r="L40" s="1"/>
      <c r="M40" s="1"/>
      <c r="N40" s="50"/>
      <c r="O40" s="1"/>
      <c r="P40" s="1"/>
      <c r="Q40" s="1"/>
      <c r="R40" s="50"/>
    </row>
    <row r="41" spans="1:18">
      <c r="A41" t="s">
        <v>0</v>
      </c>
      <c r="B41" s="7" t="s">
        <v>28</v>
      </c>
      <c r="C41" t="s">
        <v>6</v>
      </c>
      <c r="D41" t="s">
        <v>7</v>
      </c>
      <c r="E41" s="1">
        <v>6.2445396420686703E-3</v>
      </c>
      <c r="F41" s="1">
        <v>1.34024198302667E-2</v>
      </c>
      <c r="G41" s="1">
        <v>0.81920403046314905</v>
      </c>
      <c r="H41" s="1">
        <v>1.8149098934802399</v>
      </c>
      <c r="I41" s="1">
        <v>0.82544857010521799</v>
      </c>
      <c r="J41" s="50">
        <v>1.8283123133105099</v>
      </c>
      <c r="K41" s="1"/>
      <c r="L41" s="1"/>
      <c r="M41" s="1"/>
      <c r="N41" s="50"/>
      <c r="O41" s="1"/>
      <c r="P41" s="1"/>
      <c r="Q41" s="1"/>
      <c r="R41" s="50"/>
    </row>
    <row r="42" spans="1:18">
      <c r="A42" t="s">
        <v>0</v>
      </c>
      <c r="B42" s="7" t="s">
        <v>28</v>
      </c>
      <c r="C42" t="s">
        <v>8</v>
      </c>
      <c r="D42" t="s">
        <v>9</v>
      </c>
      <c r="E42" s="1">
        <v>0.22874645138990099</v>
      </c>
      <c r="F42" s="1">
        <v>8.5054843566573404E-2</v>
      </c>
      <c r="G42" s="1">
        <v>0.80663240322468299</v>
      </c>
      <c r="H42" s="1">
        <v>0.31919287887252501</v>
      </c>
      <c r="I42" s="1">
        <v>1.0353788546145799</v>
      </c>
      <c r="J42" s="50">
        <v>0.40424772243909901</v>
      </c>
      <c r="K42" s="1"/>
      <c r="L42" s="1"/>
      <c r="M42" s="1"/>
      <c r="N42" s="50"/>
      <c r="O42" s="1"/>
      <c r="P42" s="1"/>
      <c r="Q42" s="1"/>
      <c r="R42" s="50"/>
    </row>
    <row r="43" spans="1:18">
      <c r="A43" t="s">
        <v>0</v>
      </c>
      <c r="B43" s="7" t="s">
        <v>28</v>
      </c>
      <c r="C43" t="s">
        <v>10</v>
      </c>
      <c r="D43" t="s">
        <v>11</v>
      </c>
      <c r="E43" s="1">
        <v>8.1467466284865397E-2</v>
      </c>
      <c r="F43" s="1">
        <v>8.5671835680247194E-2</v>
      </c>
      <c r="G43" s="1">
        <v>0.17461990759177801</v>
      </c>
      <c r="H43" s="1">
        <v>0.160947696718274</v>
      </c>
      <c r="I43" s="1">
        <v>0.25608737387664399</v>
      </c>
      <c r="J43" s="50">
        <v>0.246619532398521</v>
      </c>
      <c r="K43" s="1"/>
      <c r="L43" s="1"/>
      <c r="M43" s="1"/>
      <c r="N43" s="50"/>
      <c r="O43" s="1"/>
      <c r="P43" s="1"/>
      <c r="Q43" s="1"/>
      <c r="R43" s="50"/>
    </row>
    <row r="44" spans="1:18">
      <c r="A44" t="s">
        <v>0</v>
      </c>
      <c r="B44" s="7" t="s">
        <v>28</v>
      </c>
      <c r="C44" t="s">
        <v>12</v>
      </c>
      <c r="D44" t="s">
        <v>13</v>
      </c>
      <c r="E44" s="1">
        <v>0.20271512694468699</v>
      </c>
      <c r="F44" s="1">
        <v>2.9080325018685901E-2</v>
      </c>
      <c r="G44" s="1">
        <v>0.48554555302852398</v>
      </c>
      <c r="H44" s="1">
        <v>8.7941953281954505E-2</v>
      </c>
      <c r="I44" s="1">
        <v>0.68826067997321105</v>
      </c>
      <c r="J44" s="50">
        <v>0.11702227830064001</v>
      </c>
      <c r="K44" s="1"/>
      <c r="L44" s="1"/>
      <c r="M44" s="1"/>
      <c r="N44" s="50"/>
      <c r="O44" s="1"/>
      <c r="P44" s="1"/>
      <c r="Q44" s="1"/>
      <c r="R44" s="50"/>
    </row>
    <row r="45" spans="1:18">
      <c r="A45" t="s">
        <v>0</v>
      </c>
      <c r="B45" s="7" t="s">
        <v>28</v>
      </c>
      <c r="C45" t="s">
        <v>14</v>
      </c>
      <c r="D45" t="s">
        <v>15</v>
      </c>
      <c r="E45" s="1">
        <v>0.43153515920999502</v>
      </c>
      <c r="F45" s="1">
        <v>0.43672380841688302</v>
      </c>
      <c r="G45" s="1">
        <v>0.97429104923660403</v>
      </c>
      <c r="H45" s="1">
        <v>0.59084105818670896</v>
      </c>
      <c r="I45" s="1">
        <v>1.4058262084466</v>
      </c>
      <c r="J45" s="50">
        <v>1.0275648666035899</v>
      </c>
      <c r="K45" s="1"/>
      <c r="L45" s="1"/>
      <c r="M45" s="1"/>
      <c r="N45" s="50"/>
      <c r="O45" s="1"/>
      <c r="P45" s="1"/>
      <c r="Q45" s="1"/>
      <c r="R45" s="50"/>
    </row>
    <row r="46" spans="1:18">
      <c r="A46" t="s">
        <v>0</v>
      </c>
      <c r="B46" s="7" t="s">
        <v>28</v>
      </c>
      <c r="C46" t="s">
        <v>16</v>
      </c>
      <c r="D46" t="s">
        <v>17</v>
      </c>
      <c r="E46" s="1">
        <v>1.7320990853525999</v>
      </c>
      <c r="F46" s="1">
        <v>0.29633381964678401</v>
      </c>
      <c r="G46" s="1">
        <v>0.74055742061672603</v>
      </c>
      <c r="H46" s="1">
        <v>0.16710080753259199</v>
      </c>
      <c r="I46" s="1">
        <v>2.47265650596932</v>
      </c>
      <c r="J46" s="50">
        <v>0.463434627179375</v>
      </c>
      <c r="K46" s="1"/>
      <c r="L46" s="1"/>
      <c r="M46" s="1"/>
      <c r="N46" s="50"/>
      <c r="O46" s="1"/>
      <c r="P46" s="1"/>
      <c r="Q46" s="1"/>
      <c r="R46" s="50"/>
    </row>
    <row r="47" spans="1:18">
      <c r="A47" t="s">
        <v>0</v>
      </c>
      <c r="B47" s="7" t="s">
        <v>28</v>
      </c>
      <c r="C47" t="s">
        <v>18</v>
      </c>
      <c r="D47" t="s">
        <v>19</v>
      </c>
      <c r="E47" s="1">
        <v>1.4491081181474099</v>
      </c>
      <c r="F47" s="1">
        <v>9.4824729412756006E-2</v>
      </c>
      <c r="G47" s="1">
        <v>0.693138643629024</v>
      </c>
      <c r="H47" s="1">
        <v>0.11497578411376499</v>
      </c>
      <c r="I47" s="1">
        <v>2.14224676177643</v>
      </c>
      <c r="J47" s="50">
        <v>0.20980051352652099</v>
      </c>
      <c r="K47" s="1"/>
      <c r="L47" s="1"/>
      <c r="M47" s="1"/>
      <c r="N47" s="50"/>
      <c r="O47" s="1"/>
      <c r="P47" s="1"/>
      <c r="Q47" s="1"/>
      <c r="R47" s="50"/>
    </row>
    <row r="48" spans="1:18">
      <c r="A48" t="s">
        <v>0</v>
      </c>
      <c r="B48" s="7" t="s">
        <v>28</v>
      </c>
      <c r="C48" t="s">
        <v>20</v>
      </c>
      <c r="D48" t="s">
        <v>21</v>
      </c>
      <c r="E48" s="1">
        <v>5.5149661495065496</v>
      </c>
      <c r="F48" s="1">
        <v>0.88800239027801298</v>
      </c>
      <c r="G48" s="1">
        <v>0.20946433655872801</v>
      </c>
      <c r="H48" s="1">
        <v>4.2241665124341098E-2</v>
      </c>
      <c r="I48" s="1">
        <v>5.7244304860652804</v>
      </c>
      <c r="J48" s="50">
        <v>0.930244055402354</v>
      </c>
      <c r="K48" s="1"/>
      <c r="L48" s="1"/>
      <c r="M48" s="1"/>
      <c r="N48" s="50"/>
      <c r="O48" s="1"/>
      <c r="P48" s="1"/>
      <c r="Q48" s="1"/>
      <c r="R48" s="50"/>
    </row>
    <row r="49" spans="1:18">
      <c r="A49" t="s">
        <v>0</v>
      </c>
      <c r="B49" s="7" t="s">
        <v>28</v>
      </c>
      <c r="C49" t="s">
        <v>25</v>
      </c>
      <c r="D49" t="s">
        <v>26</v>
      </c>
      <c r="E49" s="1">
        <v>4.5453295146249101E-2</v>
      </c>
      <c r="F49" s="1">
        <v>4.5269009660111803E-3</v>
      </c>
      <c r="G49" s="1">
        <v>0.15862688047394999</v>
      </c>
      <c r="H49" s="1">
        <v>7.1750218691101E-2</v>
      </c>
      <c r="I49" s="1">
        <v>0.20408017562019901</v>
      </c>
      <c r="J49" s="50">
        <v>7.6277119657112202E-2</v>
      </c>
      <c r="K49" s="1"/>
      <c r="L49" s="1"/>
      <c r="M49" s="1"/>
      <c r="N49" s="50"/>
      <c r="O49" s="1"/>
      <c r="P49" s="1"/>
      <c r="Q49" s="1"/>
      <c r="R49" s="50"/>
    </row>
    <row r="50" spans="1:18">
      <c r="A50" t="s">
        <v>0</v>
      </c>
      <c r="B50" s="7" t="s">
        <v>28</v>
      </c>
      <c r="C50" t="s">
        <v>22</v>
      </c>
      <c r="D50" t="s">
        <v>23</v>
      </c>
      <c r="E50" s="1">
        <v>1.8525866556784999E-2</v>
      </c>
      <c r="F50" s="1">
        <v>8.0056041716009398E-4</v>
      </c>
      <c r="G50" s="1">
        <v>1.7868928309570799E-2</v>
      </c>
      <c r="H50" s="1">
        <v>6.8952731343141299E-4</v>
      </c>
      <c r="I50" s="1">
        <v>3.6394794866355801E-2</v>
      </c>
      <c r="J50" s="50">
        <v>1.49008773059151E-3</v>
      </c>
      <c r="K50" s="1"/>
      <c r="L50" s="1"/>
      <c r="M50" s="1"/>
      <c r="N50" s="50"/>
      <c r="O50" s="1"/>
      <c r="P50" s="1"/>
      <c r="Q50" s="1"/>
      <c r="R50" s="50"/>
    </row>
    <row r="51" spans="1:18">
      <c r="A51" t="s">
        <v>0</v>
      </c>
      <c r="B51" s="7" t="s">
        <v>29</v>
      </c>
      <c r="C51" t="s">
        <v>2</v>
      </c>
      <c r="D51" t="s">
        <v>3</v>
      </c>
      <c r="E51" s="1">
        <v>3.05808294762854E-2</v>
      </c>
      <c r="F51" s="1">
        <v>3.78022748125263E-2</v>
      </c>
      <c r="G51" s="1">
        <v>4.18215948095201E-2</v>
      </c>
      <c r="H51" s="1">
        <v>3.3017575104296502E-2</v>
      </c>
      <c r="I51" s="1">
        <v>7.2402424285805497E-2</v>
      </c>
      <c r="J51" s="50">
        <v>7.08198499168229E-2</v>
      </c>
      <c r="K51" s="1"/>
      <c r="L51" s="1"/>
      <c r="M51" s="1"/>
      <c r="N51" s="50"/>
      <c r="O51" s="1"/>
      <c r="P51" s="1"/>
      <c r="Q51" s="1"/>
      <c r="R51" s="50"/>
    </row>
    <row r="52" spans="1:18">
      <c r="A52" t="s">
        <v>0</v>
      </c>
      <c r="B52" s="7" t="s">
        <v>29</v>
      </c>
      <c r="C52" t="s">
        <v>4</v>
      </c>
      <c r="D52" t="s">
        <v>5</v>
      </c>
      <c r="E52" s="1">
        <v>1.0015007803451E-2</v>
      </c>
      <c r="F52" s="1">
        <v>7.9159658373496006E-2</v>
      </c>
      <c r="G52" s="1">
        <v>4.4048162937282898E-7</v>
      </c>
      <c r="H52" s="1">
        <v>3.4412758350677602E-7</v>
      </c>
      <c r="I52" s="1">
        <v>1.00154482850804E-2</v>
      </c>
      <c r="J52" s="50">
        <v>7.9160002501079504E-2</v>
      </c>
      <c r="K52" s="1"/>
      <c r="L52" s="1"/>
      <c r="M52" s="1"/>
      <c r="N52" s="50"/>
      <c r="O52" s="1"/>
      <c r="P52" s="1"/>
      <c r="Q52" s="1"/>
      <c r="R52" s="50"/>
    </row>
    <row r="53" spans="1:18">
      <c r="A53" t="s">
        <v>0</v>
      </c>
      <c r="B53" s="7" t="s">
        <v>29</v>
      </c>
      <c r="C53" t="s">
        <v>6</v>
      </c>
      <c r="D53" t="s">
        <v>7</v>
      </c>
      <c r="E53" s="1">
        <v>0.178714952725088</v>
      </c>
      <c r="F53" s="1">
        <v>0.383569735143379</v>
      </c>
      <c r="G53" s="1">
        <v>0.38155143435285499</v>
      </c>
      <c r="H53" s="1">
        <v>0.84532603171758702</v>
      </c>
      <c r="I53" s="1">
        <v>0.56026638707794296</v>
      </c>
      <c r="J53" s="50">
        <v>1.2288957668609699</v>
      </c>
      <c r="K53" s="1"/>
      <c r="L53" s="1"/>
      <c r="M53" s="1"/>
      <c r="N53" s="50"/>
      <c r="O53" s="1"/>
      <c r="P53" s="1"/>
      <c r="Q53" s="1"/>
      <c r="R53" s="50"/>
    </row>
    <row r="54" spans="1:18">
      <c r="A54" t="s">
        <v>0</v>
      </c>
      <c r="B54" s="7" t="s">
        <v>29</v>
      </c>
      <c r="C54" t="s">
        <v>8</v>
      </c>
      <c r="D54" t="s">
        <v>9</v>
      </c>
      <c r="E54" s="1">
        <v>2.5313090427186099E-2</v>
      </c>
      <c r="F54" s="1">
        <v>1.10617544309182E-2</v>
      </c>
      <c r="G54" s="1">
        <v>0.25831221987258102</v>
      </c>
      <c r="H54" s="1">
        <v>0.10882446023221801</v>
      </c>
      <c r="I54" s="1">
        <v>0.28362531029976701</v>
      </c>
      <c r="J54" s="50">
        <v>0.119886214663136</v>
      </c>
      <c r="K54" s="1"/>
      <c r="L54" s="1"/>
      <c r="M54" s="1"/>
      <c r="N54" s="50"/>
      <c r="O54" s="1"/>
      <c r="P54" s="1"/>
      <c r="Q54" s="1"/>
      <c r="R54" s="50"/>
    </row>
    <row r="55" spans="1:18">
      <c r="A55" t="s">
        <v>0</v>
      </c>
      <c r="B55" s="7" t="s">
        <v>29</v>
      </c>
      <c r="C55" t="s">
        <v>10</v>
      </c>
      <c r="D55" t="s">
        <v>11</v>
      </c>
      <c r="E55" s="1">
        <v>1.9553704965938798E-3</v>
      </c>
      <c r="F55" s="1">
        <v>1.4489025947193701E-3</v>
      </c>
      <c r="G55" s="1">
        <v>3.2299092902620397E-2</v>
      </c>
      <c r="H55" s="1">
        <v>2.9328756586008801E-2</v>
      </c>
      <c r="I55" s="1">
        <v>3.4254463399214202E-2</v>
      </c>
      <c r="J55" s="50">
        <v>3.0777659180728199E-2</v>
      </c>
      <c r="K55" s="1"/>
      <c r="L55" s="1"/>
      <c r="M55" s="1"/>
      <c r="N55" s="50"/>
      <c r="O55" s="1"/>
      <c r="P55" s="1"/>
      <c r="Q55" s="1"/>
      <c r="R55" s="50"/>
    </row>
    <row r="56" spans="1:18">
      <c r="A56" t="s">
        <v>0</v>
      </c>
      <c r="B56" s="7" t="s">
        <v>29</v>
      </c>
      <c r="C56" t="s">
        <v>12</v>
      </c>
      <c r="D56" t="s">
        <v>13</v>
      </c>
      <c r="E56" s="1">
        <v>5.58768750789745E-2</v>
      </c>
      <c r="F56" s="1">
        <v>7.0714150969247696E-3</v>
      </c>
      <c r="G56" s="1">
        <v>0.119293379519934</v>
      </c>
      <c r="H56" s="1">
        <v>2.1548794605978101E-2</v>
      </c>
      <c r="I56" s="1">
        <v>0.175170254598908</v>
      </c>
      <c r="J56" s="50">
        <v>2.86202097029029E-2</v>
      </c>
      <c r="K56" s="1"/>
      <c r="L56" s="1"/>
      <c r="M56" s="1"/>
      <c r="N56" s="50"/>
      <c r="O56" s="1"/>
      <c r="P56" s="1"/>
      <c r="Q56" s="1"/>
      <c r="R56" s="50"/>
    </row>
    <row r="57" spans="1:18">
      <c r="A57" t="s">
        <v>0</v>
      </c>
      <c r="B57" s="7" t="s">
        <v>29</v>
      </c>
      <c r="C57" t="s">
        <v>14</v>
      </c>
      <c r="D57" t="s">
        <v>15</v>
      </c>
      <c r="E57" s="1">
        <v>1.6516841765382599</v>
      </c>
      <c r="F57" s="1">
        <v>1.5293323003277199</v>
      </c>
      <c r="G57" s="1">
        <v>1.2586297239619899</v>
      </c>
      <c r="H57" s="1">
        <v>0.76438886687905405</v>
      </c>
      <c r="I57" s="1">
        <v>2.9103139005002499</v>
      </c>
      <c r="J57" s="50">
        <v>2.2937211672067699</v>
      </c>
      <c r="K57" s="1"/>
      <c r="L57" s="1"/>
      <c r="M57" s="1"/>
      <c r="N57" s="50"/>
      <c r="O57" s="1"/>
      <c r="P57" s="1"/>
      <c r="Q57" s="1"/>
      <c r="R57" s="50"/>
    </row>
    <row r="58" spans="1:18">
      <c r="A58" t="s">
        <v>0</v>
      </c>
      <c r="B58" s="7" t="s">
        <v>29</v>
      </c>
      <c r="C58" t="s">
        <v>16</v>
      </c>
      <c r="D58" t="s">
        <v>17</v>
      </c>
      <c r="E58" s="1">
        <v>0.71940909308110101</v>
      </c>
      <c r="F58" s="1">
        <v>0.136619607598613</v>
      </c>
      <c r="G58" s="1">
        <v>0.25031983126145302</v>
      </c>
      <c r="H58" s="1">
        <v>5.5754243903052801E-2</v>
      </c>
      <c r="I58" s="1">
        <v>0.96972892434255398</v>
      </c>
      <c r="J58" s="50">
        <v>0.192373851501665</v>
      </c>
      <c r="K58" s="1"/>
      <c r="L58" s="1"/>
      <c r="M58" s="1"/>
      <c r="N58" s="50"/>
      <c r="O58" s="1"/>
      <c r="P58" s="1"/>
      <c r="Q58" s="1"/>
      <c r="R58" s="50"/>
    </row>
    <row r="59" spans="1:18">
      <c r="A59" t="s">
        <v>0</v>
      </c>
      <c r="B59" s="7" t="s">
        <v>29</v>
      </c>
      <c r="C59" t="s">
        <v>18</v>
      </c>
      <c r="D59" t="s">
        <v>19</v>
      </c>
      <c r="E59" s="1">
        <v>0.117113953413543</v>
      </c>
      <c r="F59" s="1">
        <v>7.6495969825806504E-3</v>
      </c>
      <c r="G59" s="1">
        <v>0.17727822131825499</v>
      </c>
      <c r="H59" s="1">
        <v>2.9452037435283001E-2</v>
      </c>
      <c r="I59" s="1">
        <v>0.29439217473179802</v>
      </c>
      <c r="J59" s="50">
        <v>3.7101634417863703E-2</v>
      </c>
      <c r="K59" s="1"/>
      <c r="L59" s="1"/>
      <c r="M59" s="1"/>
      <c r="N59" s="50"/>
      <c r="O59" s="1"/>
      <c r="P59" s="1"/>
      <c r="Q59" s="1"/>
      <c r="R59" s="50"/>
    </row>
    <row r="60" spans="1:18">
      <c r="A60" t="s">
        <v>0</v>
      </c>
      <c r="B60" s="7" t="s">
        <v>29</v>
      </c>
      <c r="C60" t="s">
        <v>20</v>
      </c>
      <c r="D60" t="s">
        <v>21</v>
      </c>
      <c r="E60" s="1">
        <v>0.41844956666570499</v>
      </c>
      <c r="F60" s="1">
        <v>6.7375030783484904E-2</v>
      </c>
      <c r="G60" s="1">
        <v>2.78556349575169E-2</v>
      </c>
      <c r="H60" s="1">
        <v>5.6191837667876896E-3</v>
      </c>
      <c r="I60" s="1">
        <v>0.44630520162322201</v>
      </c>
      <c r="J60" s="50">
        <v>7.2994214550272593E-2</v>
      </c>
      <c r="K60" s="1"/>
      <c r="L60" s="1"/>
      <c r="M60" s="1"/>
      <c r="N60" s="50"/>
      <c r="O60" s="1"/>
      <c r="P60" s="1"/>
      <c r="Q60" s="1"/>
      <c r="R60" s="50"/>
    </row>
    <row r="61" spans="1:18">
      <c r="A61" t="s">
        <v>0</v>
      </c>
      <c r="B61" s="7" t="s">
        <v>29</v>
      </c>
      <c r="C61" t="s">
        <v>25</v>
      </c>
      <c r="D61" t="s">
        <v>26</v>
      </c>
      <c r="E61" s="1">
        <v>7.7979301062086601E-2</v>
      </c>
      <c r="F61" s="1">
        <v>1.6242600498077801E-2</v>
      </c>
      <c r="G61" s="1">
        <v>1.79982300906735E-2</v>
      </c>
      <c r="H61" s="1">
        <v>1.82136817882518E-2</v>
      </c>
      <c r="I61" s="1">
        <v>9.5977531152760101E-2</v>
      </c>
      <c r="J61" s="50">
        <v>3.4456282286329597E-2</v>
      </c>
      <c r="K61" s="1"/>
      <c r="L61" s="1"/>
      <c r="M61" s="1"/>
      <c r="N61" s="50"/>
      <c r="O61" s="1"/>
      <c r="P61" s="1"/>
      <c r="Q61" s="1"/>
      <c r="R61" s="50"/>
    </row>
    <row r="62" spans="1:18">
      <c r="A62" t="s">
        <v>0</v>
      </c>
      <c r="B62" s="7" t="s">
        <v>29</v>
      </c>
      <c r="C62" t="s">
        <v>22</v>
      </c>
      <c r="D62" t="s">
        <v>23</v>
      </c>
      <c r="E62" s="1">
        <v>4.8573776495507096E-3</v>
      </c>
      <c r="F62" s="1">
        <v>2.10265038648014E-4</v>
      </c>
      <c r="G62" s="1">
        <v>4.6230428045197797E-3</v>
      </c>
      <c r="H62" s="1">
        <v>1.7866689129351099E-4</v>
      </c>
      <c r="I62" s="1">
        <v>9.4804204540704894E-3</v>
      </c>
      <c r="J62" s="50">
        <v>3.8893192994152501E-4</v>
      </c>
      <c r="K62" s="1"/>
      <c r="L62" s="1"/>
      <c r="M62" s="1"/>
      <c r="N62" s="50"/>
      <c r="O62" s="1"/>
      <c r="P62" s="1"/>
      <c r="Q62" s="1"/>
      <c r="R62" s="50"/>
    </row>
    <row r="63" spans="1:18">
      <c r="A63" t="s">
        <v>0</v>
      </c>
      <c r="B63" s="7" t="s">
        <v>30</v>
      </c>
      <c r="C63" t="s">
        <v>2</v>
      </c>
      <c r="D63" t="s">
        <v>3</v>
      </c>
      <c r="E63" s="1">
        <v>4.83103467069812E-2</v>
      </c>
      <c r="F63" s="1">
        <v>5.6743501759046001E-2</v>
      </c>
      <c r="G63" s="1">
        <v>1.43194317689199E-2</v>
      </c>
      <c r="H63" s="1">
        <v>1.13059005737798E-2</v>
      </c>
      <c r="I63" s="1">
        <v>6.2629778475901093E-2</v>
      </c>
      <c r="J63" s="50">
        <v>6.8049402332825804E-2</v>
      </c>
      <c r="K63" s="1"/>
      <c r="L63" s="1"/>
      <c r="M63" s="1"/>
      <c r="N63" s="50"/>
      <c r="O63" s="1"/>
      <c r="P63" s="1"/>
      <c r="Q63" s="1"/>
      <c r="R63" s="50"/>
    </row>
    <row r="64" spans="1:18">
      <c r="A64" t="s">
        <v>0</v>
      </c>
      <c r="B64" s="7" t="s">
        <v>30</v>
      </c>
      <c r="C64" t="s">
        <v>4</v>
      </c>
      <c r="D64" t="s">
        <v>5</v>
      </c>
      <c r="E64" s="1">
        <v>3.0612913730056303E-5</v>
      </c>
      <c r="F64" s="1">
        <v>1.9677250156671698E-3</v>
      </c>
      <c r="G64" s="1">
        <v>0</v>
      </c>
      <c r="H64" s="1">
        <v>0</v>
      </c>
      <c r="I64" s="1">
        <v>3.0612913730056303E-5</v>
      </c>
      <c r="J64" s="50">
        <v>1.9677250156671698E-3</v>
      </c>
      <c r="K64" s="1"/>
      <c r="L64" s="1"/>
      <c r="M64" s="1"/>
      <c r="N64" s="50"/>
      <c r="O64" s="1"/>
      <c r="P64" s="1"/>
      <c r="Q64" s="1"/>
      <c r="R64" s="50"/>
    </row>
    <row r="65" spans="1:18">
      <c r="A65" t="s">
        <v>0</v>
      </c>
      <c r="B65" s="7" t="s">
        <v>30</v>
      </c>
      <c r="C65" t="s">
        <v>6</v>
      </c>
      <c r="D65" t="s">
        <v>7</v>
      </c>
      <c r="E65" s="1">
        <v>2.1700638350357998E-6</v>
      </c>
      <c r="F65" s="1">
        <v>4.6574300985117301E-6</v>
      </c>
      <c r="G65" s="1">
        <v>9.8091716599186904E-2</v>
      </c>
      <c r="H65" s="1">
        <v>0.21733262159019801</v>
      </c>
      <c r="I65" s="1">
        <v>9.8093886663021906E-2</v>
      </c>
      <c r="J65" s="50">
        <v>0.21733727902029701</v>
      </c>
      <c r="K65" s="1"/>
      <c r="L65" s="1"/>
      <c r="M65" s="1"/>
      <c r="N65" s="50"/>
      <c r="O65" s="1"/>
      <c r="P65" s="1"/>
      <c r="Q65" s="1"/>
      <c r="R65" s="50"/>
    </row>
    <row r="66" spans="1:18">
      <c r="A66" t="s">
        <v>0</v>
      </c>
      <c r="B66" s="7" t="s">
        <v>30</v>
      </c>
      <c r="C66" t="s">
        <v>8</v>
      </c>
      <c r="D66" t="s">
        <v>9</v>
      </c>
      <c r="E66" s="1">
        <v>1.0556710456876299E-2</v>
      </c>
      <c r="F66" s="1">
        <v>3.8868336090479901E-3</v>
      </c>
      <c r="G66" s="1">
        <v>0.119123288744147</v>
      </c>
      <c r="H66" s="1">
        <v>4.77631366583844E-2</v>
      </c>
      <c r="I66" s="1">
        <v>0.12967999920102299</v>
      </c>
      <c r="J66" s="50">
        <v>5.1649970267432399E-2</v>
      </c>
      <c r="K66" s="1"/>
      <c r="L66" s="1"/>
      <c r="M66" s="1"/>
      <c r="N66" s="50"/>
      <c r="O66" s="1"/>
      <c r="P66" s="1"/>
      <c r="Q66" s="1"/>
      <c r="R66" s="50"/>
    </row>
    <row r="67" spans="1:18">
      <c r="A67" t="s">
        <v>0</v>
      </c>
      <c r="B67" s="7" t="s">
        <v>30</v>
      </c>
      <c r="C67" t="s">
        <v>10</v>
      </c>
      <c r="D67" t="s">
        <v>11</v>
      </c>
      <c r="E67" s="1">
        <v>3.6276529830306802E-3</v>
      </c>
      <c r="F67" s="1">
        <v>1.42810303804369E-3</v>
      </c>
      <c r="G67" s="1">
        <v>1.38832326320446E-2</v>
      </c>
      <c r="H67" s="1">
        <v>1.2694292794725E-2</v>
      </c>
      <c r="I67" s="1">
        <v>1.7510885615075199E-2</v>
      </c>
      <c r="J67" s="50">
        <v>1.4122395832768701E-2</v>
      </c>
      <c r="K67" s="1"/>
      <c r="L67" s="1"/>
      <c r="M67" s="1"/>
      <c r="N67" s="50"/>
      <c r="O67" s="1"/>
      <c r="P67" s="1"/>
      <c r="Q67" s="1"/>
      <c r="R67" s="50"/>
    </row>
    <row r="68" spans="1:18">
      <c r="A68" t="s">
        <v>0</v>
      </c>
      <c r="B68" s="7" t="s">
        <v>30</v>
      </c>
      <c r="C68" t="s">
        <v>12</v>
      </c>
      <c r="D68" t="s">
        <v>13</v>
      </c>
      <c r="E68" s="1">
        <v>1.7019999263584801E-2</v>
      </c>
      <c r="F68" s="1">
        <v>2.2643550376245901E-3</v>
      </c>
      <c r="G68" s="1">
        <v>4.5104036654989202E-2</v>
      </c>
      <c r="H68" s="1">
        <v>8.1507972595423004E-3</v>
      </c>
      <c r="I68" s="1">
        <v>6.2124035918574003E-2</v>
      </c>
      <c r="J68" s="50">
        <v>1.0415152297166899E-2</v>
      </c>
      <c r="K68" s="1"/>
      <c r="L68" s="1"/>
      <c r="M68" s="1"/>
      <c r="N68" s="50"/>
      <c r="O68" s="1"/>
      <c r="P68" s="1"/>
      <c r="Q68" s="1"/>
      <c r="R68" s="50"/>
    </row>
    <row r="69" spans="1:18">
      <c r="A69" t="s">
        <v>0</v>
      </c>
      <c r="B69" s="7" t="s">
        <v>30</v>
      </c>
      <c r="C69" t="s">
        <v>14</v>
      </c>
      <c r="D69" t="s">
        <v>15</v>
      </c>
      <c r="E69" s="1">
        <v>1.9823303178812399E-2</v>
      </c>
      <c r="F69" s="1">
        <v>2.18214195010921E-2</v>
      </c>
      <c r="G69" s="1">
        <v>8.6231044361428505E-2</v>
      </c>
      <c r="H69" s="1">
        <v>5.1886931586277801E-2</v>
      </c>
      <c r="I69" s="1">
        <v>0.106054347540241</v>
      </c>
      <c r="J69" s="50">
        <v>7.3708351087369894E-2</v>
      </c>
      <c r="K69" s="1"/>
      <c r="L69" s="1"/>
      <c r="M69" s="1"/>
      <c r="N69" s="50"/>
      <c r="O69" s="1"/>
      <c r="P69" s="1"/>
      <c r="Q69" s="1"/>
      <c r="R69" s="50"/>
    </row>
    <row r="70" spans="1:18">
      <c r="A70" t="s">
        <v>0</v>
      </c>
      <c r="B70" s="7" t="s">
        <v>30</v>
      </c>
      <c r="C70" t="s">
        <v>16</v>
      </c>
      <c r="D70" t="s">
        <v>17</v>
      </c>
      <c r="E70" s="1">
        <v>9.1604176765838097E-2</v>
      </c>
      <c r="F70" s="1">
        <v>1.27606891061374E-2</v>
      </c>
      <c r="G70" s="1">
        <v>7.4294126524858103E-2</v>
      </c>
      <c r="H70" s="1">
        <v>1.6828313988288799E-2</v>
      </c>
      <c r="I70" s="1">
        <v>0.16589830329069599</v>
      </c>
      <c r="J70" s="50">
        <v>2.9589003094426299E-2</v>
      </c>
      <c r="K70" s="1"/>
      <c r="L70" s="1"/>
      <c r="M70" s="1"/>
      <c r="N70" s="50"/>
      <c r="O70" s="1"/>
      <c r="P70" s="1"/>
      <c r="Q70" s="1"/>
      <c r="R70" s="50"/>
    </row>
    <row r="71" spans="1:18">
      <c r="A71" t="s">
        <v>0</v>
      </c>
      <c r="B71" s="7" t="s">
        <v>30</v>
      </c>
      <c r="C71" t="s">
        <v>18</v>
      </c>
      <c r="D71" t="s">
        <v>19</v>
      </c>
      <c r="E71" s="1">
        <v>0.301721788820347</v>
      </c>
      <c r="F71" s="1">
        <v>1.9707475886414499E-2</v>
      </c>
      <c r="G71" s="1">
        <v>9.4917936053127802E-2</v>
      </c>
      <c r="H71" s="1">
        <v>1.5773487851251398E-2</v>
      </c>
      <c r="I71" s="1">
        <v>0.39663972487347499</v>
      </c>
      <c r="J71" s="50">
        <v>3.5480963737665898E-2</v>
      </c>
      <c r="K71" s="1"/>
      <c r="L71" s="1"/>
      <c r="M71" s="1"/>
      <c r="N71" s="50"/>
      <c r="O71" s="1"/>
      <c r="P71" s="1"/>
      <c r="Q71" s="1"/>
      <c r="R71" s="50"/>
    </row>
    <row r="72" spans="1:18">
      <c r="A72" t="s">
        <v>0</v>
      </c>
      <c r="B72" s="7" t="s">
        <v>30</v>
      </c>
      <c r="C72" t="s">
        <v>20</v>
      </c>
      <c r="D72" t="s">
        <v>21</v>
      </c>
      <c r="E72" s="1">
        <v>0.42315602297256</v>
      </c>
      <c r="F72" s="1">
        <v>6.8132080331108402E-2</v>
      </c>
      <c r="G72" s="1">
        <v>1.8766340745352401E-2</v>
      </c>
      <c r="H72" s="1">
        <v>3.7858826301890099E-3</v>
      </c>
      <c r="I72" s="1">
        <v>0.44192236371791199</v>
      </c>
      <c r="J72" s="50">
        <v>7.1917962961297405E-2</v>
      </c>
      <c r="K72" s="1"/>
      <c r="L72" s="1"/>
      <c r="M72" s="1"/>
      <c r="N72" s="50"/>
      <c r="O72" s="1"/>
      <c r="P72" s="1"/>
      <c r="Q72" s="1"/>
      <c r="R72" s="50"/>
    </row>
    <row r="73" spans="1:18">
      <c r="A73" t="s">
        <v>0</v>
      </c>
      <c r="B73" s="7" t="s">
        <v>30</v>
      </c>
      <c r="C73" t="s">
        <v>25</v>
      </c>
      <c r="D73" t="s">
        <v>26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50">
        <v>0</v>
      </c>
      <c r="K73" s="1"/>
      <c r="L73" s="1"/>
      <c r="M73" s="1"/>
      <c r="N73" s="50"/>
      <c r="O73" s="1"/>
      <c r="P73" s="1"/>
      <c r="Q73" s="1"/>
      <c r="R73" s="50"/>
    </row>
    <row r="74" spans="1:18">
      <c r="A74" t="s">
        <v>0</v>
      </c>
      <c r="B74" s="7" t="s">
        <v>30</v>
      </c>
      <c r="C74" t="s">
        <v>22</v>
      </c>
      <c r="D74" t="s">
        <v>23</v>
      </c>
      <c r="E74" s="1">
        <v>3.1628933280394503E-4</v>
      </c>
      <c r="F74" s="1">
        <v>1.36891569046761E-5</v>
      </c>
      <c r="G74" s="1">
        <v>2.6330861490480602E-4</v>
      </c>
      <c r="H74" s="1">
        <v>1.0177518786710699E-5</v>
      </c>
      <c r="I74" s="1">
        <v>5.7959794770875105E-4</v>
      </c>
      <c r="J74" s="50">
        <v>2.3866675691386799E-5</v>
      </c>
      <c r="K74" s="1"/>
      <c r="L74" s="1"/>
      <c r="M74" s="1"/>
      <c r="N74" s="50"/>
      <c r="O74" s="1"/>
      <c r="P74" s="1"/>
      <c r="Q74" s="1"/>
      <c r="R74" s="50"/>
    </row>
    <row r="75" spans="1:18">
      <c r="A75" t="s">
        <v>0</v>
      </c>
      <c r="B75" s="7" t="s">
        <v>31</v>
      </c>
      <c r="C75" t="s">
        <v>2</v>
      </c>
      <c r="D75" t="s">
        <v>3</v>
      </c>
      <c r="E75" s="1">
        <v>8.4795314398645405E-2</v>
      </c>
      <c r="F75" s="1">
        <v>8.8927509908448499E-2</v>
      </c>
      <c r="G75" s="1">
        <v>2.8216681434390201E-2</v>
      </c>
      <c r="H75" s="1">
        <v>2.2487628307083E-2</v>
      </c>
      <c r="I75" s="1">
        <v>0.11301199583303601</v>
      </c>
      <c r="J75" s="50">
        <v>0.11141513821553201</v>
      </c>
      <c r="K75" s="1"/>
      <c r="L75" s="1"/>
      <c r="M75" s="1"/>
      <c r="N75" s="50"/>
      <c r="O75" s="1"/>
      <c r="P75" s="1"/>
      <c r="Q75" s="1"/>
      <c r="R75" s="50"/>
    </row>
    <row r="76" spans="1:18">
      <c r="A76" t="s">
        <v>0</v>
      </c>
      <c r="B76" s="7" t="s">
        <v>31</v>
      </c>
      <c r="C76" t="s">
        <v>4</v>
      </c>
      <c r="D76" t="s">
        <v>5</v>
      </c>
      <c r="E76" s="1">
        <v>2.0867651711414799E-3</v>
      </c>
      <c r="F76" s="1">
        <v>1.47437590024394E-2</v>
      </c>
      <c r="G76" s="1">
        <v>1.7609702087523301E-9</v>
      </c>
      <c r="H76" s="1">
        <v>1.3758713992049601E-9</v>
      </c>
      <c r="I76" s="1">
        <v>2.0867669321116898E-3</v>
      </c>
      <c r="J76" s="50">
        <v>1.4743760378310799E-2</v>
      </c>
      <c r="K76" s="1"/>
      <c r="L76" s="1"/>
      <c r="M76" s="1"/>
      <c r="N76" s="50"/>
      <c r="O76" s="1"/>
      <c r="P76" s="1"/>
      <c r="Q76" s="1"/>
      <c r="R76" s="50"/>
    </row>
    <row r="77" spans="1:18">
      <c r="A77" t="s">
        <v>0</v>
      </c>
      <c r="B77" s="7" t="s">
        <v>31</v>
      </c>
      <c r="C77" t="s">
        <v>6</v>
      </c>
      <c r="D77" t="s">
        <v>7</v>
      </c>
      <c r="E77" s="1">
        <v>5.0178988257941796E-4</v>
      </c>
      <c r="F77" s="1">
        <v>1.07705130027837E-3</v>
      </c>
      <c r="G77" s="1">
        <v>0.21708645590861</v>
      </c>
      <c r="H77" s="1">
        <v>0.48086680159530698</v>
      </c>
      <c r="I77" s="1">
        <v>0.21758824579118899</v>
      </c>
      <c r="J77" s="50">
        <v>0.481943852895585</v>
      </c>
      <c r="K77" s="1"/>
      <c r="L77" s="1"/>
      <c r="M77" s="1"/>
      <c r="N77" s="50"/>
      <c r="O77" s="1"/>
      <c r="P77" s="1"/>
      <c r="Q77" s="1"/>
      <c r="R77" s="50"/>
    </row>
    <row r="78" spans="1:18">
      <c r="A78" t="s">
        <v>0</v>
      </c>
      <c r="B78" s="7" t="s">
        <v>31</v>
      </c>
      <c r="C78" t="s">
        <v>8</v>
      </c>
      <c r="D78" t="s">
        <v>9</v>
      </c>
      <c r="E78" s="1">
        <v>1.8407728061674E-3</v>
      </c>
      <c r="F78" s="1">
        <v>7.4485714398786896E-4</v>
      </c>
      <c r="G78" s="1">
        <v>9.8020197892589603E-2</v>
      </c>
      <c r="H78" s="1">
        <v>4.2672269036785199E-2</v>
      </c>
      <c r="I78" s="1">
        <v>9.9860970698757004E-2</v>
      </c>
      <c r="J78" s="50">
        <v>4.3417126180773098E-2</v>
      </c>
      <c r="K78" s="1"/>
      <c r="L78" s="1"/>
      <c r="M78" s="1"/>
      <c r="N78" s="50"/>
      <c r="O78" s="1"/>
      <c r="P78" s="1"/>
      <c r="Q78" s="1"/>
      <c r="R78" s="50"/>
    </row>
    <row r="79" spans="1:18">
      <c r="A79" t="s">
        <v>0</v>
      </c>
      <c r="B79" s="7" t="s">
        <v>31</v>
      </c>
      <c r="C79" t="s">
        <v>10</v>
      </c>
      <c r="D79" t="s">
        <v>11</v>
      </c>
      <c r="E79" s="1">
        <v>1.9758060073286799E-3</v>
      </c>
      <c r="F79" s="1">
        <v>1.1640051752756799E-3</v>
      </c>
      <c r="G79" s="1">
        <v>1.428386182167E-2</v>
      </c>
      <c r="H79" s="1">
        <v>1.22452058148912E-2</v>
      </c>
      <c r="I79" s="1">
        <v>1.6259667828998701E-2</v>
      </c>
      <c r="J79" s="50">
        <v>1.3409210990166801E-2</v>
      </c>
      <c r="K79" s="1"/>
      <c r="L79" s="1"/>
      <c r="M79" s="1"/>
      <c r="N79" s="50"/>
      <c r="O79" s="1"/>
      <c r="P79" s="1"/>
      <c r="Q79" s="1"/>
      <c r="R79" s="50"/>
    </row>
    <row r="80" spans="1:18">
      <c r="A80" t="s">
        <v>0</v>
      </c>
      <c r="B80" s="7" t="s">
        <v>31</v>
      </c>
      <c r="C80" t="s">
        <v>12</v>
      </c>
      <c r="D80" t="s">
        <v>13</v>
      </c>
      <c r="E80" s="1">
        <v>2.7165018482818101E-2</v>
      </c>
      <c r="F80" s="1">
        <v>3.8200438840442601E-3</v>
      </c>
      <c r="G80" s="1">
        <v>5.0001732731793501E-2</v>
      </c>
      <c r="H80" s="1">
        <v>9.0447893528798808E-3</v>
      </c>
      <c r="I80" s="1">
        <v>7.7166751214611598E-2</v>
      </c>
      <c r="J80" s="50">
        <v>1.2864833236924099E-2</v>
      </c>
      <c r="K80" s="1"/>
      <c r="L80" s="1"/>
      <c r="M80" s="1"/>
      <c r="N80" s="50"/>
      <c r="O80" s="1"/>
      <c r="P80" s="1"/>
      <c r="Q80" s="1"/>
      <c r="R80" s="50"/>
    </row>
    <row r="81" spans="1:18">
      <c r="A81" t="s">
        <v>0</v>
      </c>
      <c r="B81" s="7" t="s">
        <v>31</v>
      </c>
      <c r="C81" t="s">
        <v>14</v>
      </c>
      <c r="D81" t="s">
        <v>15</v>
      </c>
      <c r="E81" s="1">
        <v>1.34330098980444E-2</v>
      </c>
      <c r="F81" s="1">
        <v>1.3013256430794099E-2</v>
      </c>
      <c r="G81" s="1">
        <v>9.16747853324376E-2</v>
      </c>
      <c r="H81" s="1">
        <v>5.5438129793506201E-2</v>
      </c>
      <c r="I81" s="1">
        <v>0.105107795230482</v>
      </c>
      <c r="J81" s="50">
        <v>6.8451386224300304E-2</v>
      </c>
      <c r="K81" s="1"/>
      <c r="L81" s="1"/>
      <c r="M81" s="1"/>
      <c r="N81" s="50"/>
      <c r="O81" s="1"/>
      <c r="P81" s="1"/>
      <c r="Q81" s="1"/>
      <c r="R81" s="50"/>
    </row>
    <row r="82" spans="1:18">
      <c r="A82" t="s">
        <v>0</v>
      </c>
      <c r="B82" s="7" t="s">
        <v>31</v>
      </c>
      <c r="C82" t="s">
        <v>16</v>
      </c>
      <c r="D82" t="s">
        <v>17</v>
      </c>
      <c r="E82" s="1">
        <v>2.5495399757730901E-2</v>
      </c>
      <c r="F82" s="1">
        <v>4.2023495455911697E-3</v>
      </c>
      <c r="G82" s="1">
        <v>0.109633617783868</v>
      </c>
      <c r="H82" s="1">
        <v>2.1963807673543199E-2</v>
      </c>
      <c r="I82" s="1">
        <v>0.13512901754159901</v>
      </c>
      <c r="J82" s="50">
        <v>2.6166157219134401E-2</v>
      </c>
      <c r="K82" s="1"/>
      <c r="L82" s="1"/>
      <c r="M82" s="1"/>
      <c r="N82" s="50"/>
      <c r="O82" s="1"/>
      <c r="P82" s="1"/>
      <c r="Q82" s="1"/>
      <c r="R82" s="50"/>
    </row>
    <row r="83" spans="1:18">
      <c r="A83" t="s">
        <v>0</v>
      </c>
      <c r="B83" s="7" t="s">
        <v>31</v>
      </c>
      <c r="C83" t="s">
        <v>18</v>
      </c>
      <c r="D83" t="s">
        <v>19</v>
      </c>
      <c r="E83" s="1">
        <v>1.6299759871554801E-2</v>
      </c>
      <c r="F83" s="1">
        <v>1.06165887891383E-3</v>
      </c>
      <c r="G83" s="1">
        <v>8.9958215542274303E-2</v>
      </c>
      <c r="H83" s="1">
        <v>1.478240568496E-2</v>
      </c>
      <c r="I83" s="1">
        <v>0.106257975413829</v>
      </c>
      <c r="J83" s="50">
        <v>1.58440645638738E-2</v>
      </c>
      <c r="K83" s="1"/>
      <c r="L83" s="1"/>
      <c r="M83" s="1"/>
      <c r="N83" s="50"/>
      <c r="O83" s="1"/>
      <c r="P83" s="1"/>
      <c r="Q83" s="1"/>
      <c r="R83" s="50"/>
    </row>
    <row r="84" spans="1:18">
      <c r="A84" t="s">
        <v>0</v>
      </c>
      <c r="B84" s="7" t="s">
        <v>31</v>
      </c>
      <c r="C84" t="s">
        <v>20</v>
      </c>
      <c r="D84" t="s">
        <v>21</v>
      </c>
      <c r="E84" s="1">
        <v>2.5833529158183301E-2</v>
      </c>
      <c r="F84" s="1">
        <v>4.1566122355308497E-3</v>
      </c>
      <c r="G84" s="1">
        <v>1.6205848585515398E-2</v>
      </c>
      <c r="H84" s="1">
        <v>3.26676358928036E-3</v>
      </c>
      <c r="I84" s="1">
        <v>4.2039377743698703E-2</v>
      </c>
      <c r="J84" s="50">
        <v>7.4233758248112101E-3</v>
      </c>
      <c r="K84" s="1"/>
      <c r="L84" s="1"/>
      <c r="M84" s="1"/>
      <c r="N84" s="50"/>
      <c r="O84" s="1"/>
      <c r="P84" s="1"/>
      <c r="Q84" s="1"/>
      <c r="R84" s="50"/>
    </row>
    <row r="85" spans="1:18">
      <c r="A85" t="s">
        <v>0</v>
      </c>
      <c r="B85" s="7" t="s">
        <v>31</v>
      </c>
      <c r="C85" t="s">
        <v>25</v>
      </c>
      <c r="D85" t="s">
        <v>26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50">
        <v>0</v>
      </c>
      <c r="K85" s="1"/>
      <c r="L85" s="1"/>
      <c r="M85" s="1"/>
      <c r="N85" s="50"/>
      <c r="O85" s="1"/>
      <c r="P85" s="1"/>
      <c r="Q85" s="1"/>
      <c r="R85" s="50"/>
    </row>
    <row r="86" spans="1:18">
      <c r="A86" t="s">
        <v>0</v>
      </c>
      <c r="B86" s="7" t="s">
        <v>31</v>
      </c>
      <c r="C86" t="s">
        <v>22</v>
      </c>
      <c r="D86" t="s">
        <v>23</v>
      </c>
      <c r="E86" s="1">
        <v>2.4477156757979298E-3</v>
      </c>
      <c r="F86" s="1">
        <v>1.05580078397787E-4</v>
      </c>
      <c r="G86" s="1">
        <v>8.7964092027593001E-4</v>
      </c>
      <c r="H86" s="1">
        <v>3.3627350098123101E-5</v>
      </c>
      <c r="I86" s="1">
        <v>3.32735659607386E-3</v>
      </c>
      <c r="J86" s="50">
        <v>1.3920742849591E-4</v>
      </c>
      <c r="K86" s="1"/>
      <c r="L86" s="1"/>
      <c r="M86" s="1"/>
      <c r="N86" s="50"/>
      <c r="O86" s="1"/>
      <c r="P86" s="1"/>
      <c r="Q86" s="1"/>
      <c r="R86" s="50"/>
    </row>
    <row r="87" spans="1:18">
      <c r="A87" t="s">
        <v>0</v>
      </c>
      <c r="B87" s="7" t="s">
        <v>32</v>
      </c>
      <c r="C87" t="s">
        <v>2</v>
      </c>
      <c r="D87" t="s">
        <v>3</v>
      </c>
      <c r="E87" s="1">
        <v>5.3607906770367503E-2</v>
      </c>
      <c r="F87" s="1">
        <v>5.0992677310595903E-2</v>
      </c>
      <c r="G87" s="1">
        <v>1.5516613701490101E-2</v>
      </c>
      <c r="H87" s="1">
        <v>1.2436513681374099E-2</v>
      </c>
      <c r="I87" s="1">
        <v>6.9124520471857603E-2</v>
      </c>
      <c r="J87" s="50">
        <v>6.34291909919701E-2</v>
      </c>
      <c r="K87" s="1"/>
      <c r="L87" s="1"/>
      <c r="M87" s="1"/>
      <c r="N87" s="50"/>
      <c r="O87" s="1"/>
      <c r="P87" s="1"/>
      <c r="Q87" s="1"/>
      <c r="R87" s="50"/>
    </row>
    <row r="88" spans="1:18">
      <c r="A88" t="s">
        <v>0</v>
      </c>
      <c r="B88" s="7" t="s">
        <v>32</v>
      </c>
      <c r="C88" t="s">
        <v>4</v>
      </c>
      <c r="D88" t="s">
        <v>5</v>
      </c>
      <c r="E88" s="1">
        <v>2.98625511452307E-4</v>
      </c>
      <c r="F88" s="1">
        <v>2.0143977804398801E-2</v>
      </c>
      <c r="G88" s="1">
        <v>0</v>
      </c>
      <c r="H88" s="1">
        <v>0</v>
      </c>
      <c r="I88" s="1">
        <v>2.98625511452307E-4</v>
      </c>
      <c r="J88" s="50">
        <v>2.0143977804398801E-2</v>
      </c>
      <c r="K88" s="1"/>
      <c r="L88" s="1"/>
      <c r="M88" s="1"/>
      <c r="N88" s="50"/>
      <c r="O88" s="1"/>
      <c r="P88" s="1"/>
      <c r="Q88" s="1"/>
      <c r="R88" s="50"/>
    </row>
    <row r="89" spans="1:18">
      <c r="A89" t="s">
        <v>0</v>
      </c>
      <c r="B89" s="7" t="s">
        <v>32</v>
      </c>
      <c r="C89" t="s">
        <v>6</v>
      </c>
      <c r="D89" t="s">
        <v>7</v>
      </c>
      <c r="E89" s="1">
        <v>6.2321146281267698E-3</v>
      </c>
      <c r="F89" s="1">
        <v>1.3376781393012901E-2</v>
      </c>
      <c r="G89" s="1">
        <v>6.0324491683926298E-2</v>
      </c>
      <c r="H89" s="1">
        <v>0.13362323296848899</v>
      </c>
      <c r="I89" s="1">
        <v>6.6556606312053096E-2</v>
      </c>
      <c r="J89" s="50">
        <v>0.14700001436150201</v>
      </c>
      <c r="K89" s="1"/>
      <c r="L89" s="1"/>
      <c r="M89" s="1"/>
      <c r="N89" s="50"/>
      <c r="O89" s="1"/>
      <c r="P89" s="1"/>
      <c r="Q89" s="1"/>
      <c r="R89" s="50"/>
    </row>
    <row r="90" spans="1:18">
      <c r="A90" t="s">
        <v>0</v>
      </c>
      <c r="B90" s="7" t="s">
        <v>32</v>
      </c>
      <c r="C90" t="s">
        <v>8</v>
      </c>
      <c r="D90" t="s">
        <v>9</v>
      </c>
      <c r="E90" s="1">
        <v>3.4437024112814402E-3</v>
      </c>
      <c r="F90" s="1">
        <v>1.8063788355710999E-3</v>
      </c>
      <c r="G90" s="1">
        <v>2.8105333623706999E-2</v>
      </c>
      <c r="H90" s="1">
        <v>1.2220961794336E-2</v>
      </c>
      <c r="I90" s="1">
        <v>3.1549036034988397E-2</v>
      </c>
      <c r="J90" s="50">
        <v>1.40273406299071E-2</v>
      </c>
      <c r="K90" s="1"/>
      <c r="L90" s="1"/>
      <c r="M90" s="1"/>
      <c r="N90" s="50"/>
      <c r="O90" s="1"/>
      <c r="P90" s="1"/>
      <c r="Q90" s="1"/>
      <c r="R90" s="50"/>
    </row>
    <row r="91" spans="1:18">
      <c r="A91" t="s">
        <v>0</v>
      </c>
      <c r="B91" s="7" t="s">
        <v>32</v>
      </c>
      <c r="C91" t="s">
        <v>10</v>
      </c>
      <c r="D91" t="s">
        <v>11</v>
      </c>
      <c r="E91" s="1">
        <v>8.9992212552593702E-4</v>
      </c>
      <c r="F91" s="1">
        <v>7.5498111679222102E-4</v>
      </c>
      <c r="G91" s="1">
        <v>6.7809870024283904E-3</v>
      </c>
      <c r="H91" s="1">
        <v>6.2207909605774703E-3</v>
      </c>
      <c r="I91" s="1">
        <v>7.6809091279543299E-3</v>
      </c>
      <c r="J91" s="50">
        <v>6.9757720773696904E-3</v>
      </c>
      <c r="K91" s="1"/>
      <c r="L91" s="1"/>
      <c r="M91" s="1"/>
      <c r="N91" s="50"/>
      <c r="O91" s="1"/>
      <c r="P91" s="1"/>
      <c r="Q91" s="1"/>
      <c r="R91" s="50"/>
    </row>
    <row r="92" spans="1:18">
      <c r="A92" t="s">
        <v>0</v>
      </c>
      <c r="B92" s="7" t="s">
        <v>32</v>
      </c>
      <c r="C92" t="s">
        <v>12</v>
      </c>
      <c r="D92" t="s">
        <v>13</v>
      </c>
      <c r="E92" s="1">
        <v>4.1772133710847297E-3</v>
      </c>
      <c r="F92" s="1">
        <v>6.2122382861925899E-4</v>
      </c>
      <c r="G92" s="1">
        <v>3.9264122817665399E-2</v>
      </c>
      <c r="H92" s="1">
        <v>7.0972707927694804E-3</v>
      </c>
      <c r="I92" s="1">
        <v>4.34413361887502E-2</v>
      </c>
      <c r="J92" s="50">
        <v>7.7184946213887402E-3</v>
      </c>
      <c r="K92" s="1"/>
      <c r="L92" s="1"/>
      <c r="M92" s="1"/>
      <c r="N92" s="50"/>
      <c r="O92" s="1"/>
      <c r="P92" s="1"/>
      <c r="Q92" s="1"/>
      <c r="R92" s="50"/>
    </row>
    <row r="93" spans="1:18">
      <c r="A93" t="s">
        <v>0</v>
      </c>
      <c r="B93" s="7" t="s">
        <v>32</v>
      </c>
      <c r="C93" t="s">
        <v>14</v>
      </c>
      <c r="D93" t="s">
        <v>15</v>
      </c>
      <c r="E93" s="1">
        <v>9.6134492955650394E-2</v>
      </c>
      <c r="F93" s="1">
        <v>0.10722326077905101</v>
      </c>
      <c r="G93" s="1">
        <v>2.63797914635443E-2</v>
      </c>
      <c r="H93" s="1">
        <v>1.5782733968261801E-2</v>
      </c>
      <c r="I93" s="1">
        <v>0.122514284419195</v>
      </c>
      <c r="J93" s="50">
        <v>0.123005994747313</v>
      </c>
      <c r="K93" s="1"/>
      <c r="L93" s="1"/>
      <c r="M93" s="1"/>
      <c r="N93" s="50"/>
      <c r="O93" s="1"/>
      <c r="P93" s="1"/>
      <c r="Q93" s="1"/>
      <c r="R93" s="50"/>
    </row>
    <row r="94" spans="1:18">
      <c r="A94" t="s">
        <v>0</v>
      </c>
      <c r="B94" s="7" t="s">
        <v>32</v>
      </c>
      <c r="C94" t="s">
        <v>16</v>
      </c>
      <c r="D94" t="s">
        <v>17</v>
      </c>
      <c r="E94" s="1">
        <v>7.8660581597080406E-3</v>
      </c>
      <c r="F94" s="1">
        <v>1.1905982120591599E-3</v>
      </c>
      <c r="G94" s="1">
        <v>3.3524431740847599E-2</v>
      </c>
      <c r="H94" s="1">
        <v>6.7488582754968796E-3</v>
      </c>
      <c r="I94" s="1">
        <v>4.1390489900555598E-2</v>
      </c>
      <c r="J94" s="50">
        <v>7.9394564875560399E-3</v>
      </c>
      <c r="K94" s="1"/>
      <c r="L94" s="1"/>
      <c r="M94" s="1"/>
      <c r="N94" s="50"/>
      <c r="O94" s="1"/>
      <c r="P94" s="1"/>
      <c r="Q94" s="1"/>
      <c r="R94" s="50"/>
    </row>
    <row r="95" spans="1:18">
      <c r="A95" t="s">
        <v>0</v>
      </c>
      <c r="B95" s="7" t="s">
        <v>32</v>
      </c>
      <c r="C95" t="s">
        <v>18</v>
      </c>
      <c r="D95" t="s">
        <v>19</v>
      </c>
      <c r="E95" s="1">
        <v>5.5492084171916804E-3</v>
      </c>
      <c r="F95" s="1">
        <v>3.6127715111449599E-4</v>
      </c>
      <c r="G95" s="1">
        <v>2.7439649503366099E-2</v>
      </c>
      <c r="H95" s="1">
        <v>4.5053101812746197E-3</v>
      </c>
      <c r="I95" s="1">
        <v>3.29888579205578E-2</v>
      </c>
      <c r="J95" s="50">
        <v>4.86658733238912E-3</v>
      </c>
      <c r="K95" s="1"/>
      <c r="L95" s="1"/>
      <c r="M95" s="1"/>
      <c r="N95" s="50"/>
      <c r="O95" s="1"/>
      <c r="P95" s="1"/>
      <c r="Q95" s="1"/>
      <c r="R95" s="50"/>
    </row>
    <row r="96" spans="1:18">
      <c r="A96" t="s">
        <v>0</v>
      </c>
      <c r="B96" s="7" t="s">
        <v>32</v>
      </c>
      <c r="C96" t="s">
        <v>20</v>
      </c>
      <c r="D96" t="s">
        <v>21</v>
      </c>
      <c r="E96" s="1">
        <v>2.44969986033308E-4</v>
      </c>
      <c r="F96" s="1">
        <v>3.9412922977912897E-5</v>
      </c>
      <c r="G96" s="1">
        <v>4.0318825375563897E-3</v>
      </c>
      <c r="H96" s="1">
        <v>8.1272010121811403E-4</v>
      </c>
      <c r="I96" s="1">
        <v>4.2768525235896996E-3</v>
      </c>
      <c r="J96" s="50">
        <v>8.5213302419602705E-4</v>
      </c>
      <c r="K96" s="1"/>
      <c r="L96" s="1"/>
      <c r="M96" s="1"/>
      <c r="N96" s="50"/>
      <c r="O96" s="1"/>
      <c r="P96" s="1"/>
      <c r="Q96" s="1"/>
      <c r="R96" s="50"/>
    </row>
    <row r="97" spans="1:18">
      <c r="A97" t="s">
        <v>0</v>
      </c>
      <c r="B97" s="7" t="s">
        <v>32</v>
      </c>
      <c r="C97" t="s">
        <v>25</v>
      </c>
      <c r="D97" t="s">
        <v>26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50">
        <v>0</v>
      </c>
      <c r="K97" s="1"/>
      <c r="L97" s="1"/>
      <c r="M97" s="1"/>
      <c r="N97" s="50"/>
      <c r="O97" s="1"/>
      <c r="P97" s="1"/>
      <c r="Q97" s="1"/>
      <c r="R97" s="50"/>
    </row>
    <row r="98" spans="1:18">
      <c r="A98" t="s">
        <v>0</v>
      </c>
      <c r="B98" s="7" t="s">
        <v>32</v>
      </c>
      <c r="C98" t="s">
        <v>22</v>
      </c>
      <c r="D98" t="s">
        <v>23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50">
        <v>0</v>
      </c>
      <c r="K98" s="1"/>
      <c r="L98" s="1"/>
      <c r="M98" s="1"/>
      <c r="N98" s="50"/>
      <c r="O98" s="1"/>
      <c r="P98" s="1"/>
      <c r="Q98" s="1"/>
      <c r="R98" s="50"/>
    </row>
    <row r="99" spans="1:18">
      <c r="A99" t="s">
        <v>0</v>
      </c>
      <c r="B99" s="7" t="s">
        <v>33</v>
      </c>
      <c r="C99" t="s">
        <v>2</v>
      </c>
      <c r="D99" t="s">
        <v>3</v>
      </c>
      <c r="E99" s="1">
        <v>5.67622314382277E-2</v>
      </c>
      <c r="F99" s="1">
        <v>5.1094999233637403E-2</v>
      </c>
      <c r="G99" s="1">
        <v>5.4866257833100701E-2</v>
      </c>
      <c r="H99" s="1">
        <v>4.4299674928176699E-2</v>
      </c>
      <c r="I99" s="1">
        <v>0.111628489271328</v>
      </c>
      <c r="J99" s="50">
        <v>9.5394674161814103E-2</v>
      </c>
      <c r="K99" s="1"/>
      <c r="L99" s="1"/>
      <c r="M99" s="1"/>
      <c r="N99" s="50"/>
      <c r="O99" s="1"/>
      <c r="P99" s="1"/>
      <c r="Q99" s="1"/>
      <c r="R99" s="50"/>
    </row>
    <row r="100" spans="1:18">
      <c r="A100" t="s">
        <v>0</v>
      </c>
      <c r="B100" s="7" t="s">
        <v>33</v>
      </c>
      <c r="C100" t="s">
        <v>4</v>
      </c>
      <c r="D100" t="s">
        <v>5</v>
      </c>
      <c r="E100" s="1">
        <v>2.3161730682194799E-3</v>
      </c>
      <c r="F100" s="1">
        <v>0.16604489903234901</v>
      </c>
      <c r="G100" s="1">
        <v>2.23095807136182E-11</v>
      </c>
      <c r="H100" s="1">
        <v>1.75144027979934E-11</v>
      </c>
      <c r="I100" s="1">
        <v>2.3161730905290599E-3</v>
      </c>
      <c r="J100" s="50">
        <v>0.166044899049863</v>
      </c>
      <c r="K100" s="1"/>
      <c r="L100" s="1"/>
      <c r="M100" s="1"/>
      <c r="N100" s="50"/>
      <c r="O100" s="1"/>
      <c r="P100" s="1"/>
      <c r="Q100" s="1"/>
      <c r="R100" s="50"/>
    </row>
    <row r="101" spans="1:18">
      <c r="A101" t="s">
        <v>0</v>
      </c>
      <c r="B101" s="7" t="s">
        <v>33</v>
      </c>
      <c r="C101" t="s">
        <v>6</v>
      </c>
      <c r="D101" t="s">
        <v>7</v>
      </c>
      <c r="E101" s="1">
        <v>2.12842959636972E-2</v>
      </c>
      <c r="F101" s="1">
        <v>4.5676452368258402E-2</v>
      </c>
      <c r="G101" s="1">
        <v>0.40709870127845099</v>
      </c>
      <c r="H101" s="1">
        <v>0.90192085725347204</v>
      </c>
      <c r="I101" s="1">
        <v>0.42838299724214801</v>
      </c>
      <c r="J101" s="50">
        <v>0.94759730962173006</v>
      </c>
      <c r="K101" s="1"/>
      <c r="L101" s="1"/>
      <c r="M101" s="1"/>
      <c r="N101" s="50"/>
      <c r="O101" s="1"/>
      <c r="P101" s="1"/>
      <c r="Q101" s="1"/>
      <c r="R101" s="50"/>
    </row>
    <row r="102" spans="1:18">
      <c r="A102" t="s">
        <v>0</v>
      </c>
      <c r="B102" s="7" t="s">
        <v>33</v>
      </c>
      <c r="C102" t="s">
        <v>8</v>
      </c>
      <c r="D102" t="s">
        <v>9</v>
      </c>
      <c r="E102" s="1">
        <v>2.2107465698733299E-3</v>
      </c>
      <c r="F102" s="1">
        <v>1.01564122287149E-3</v>
      </c>
      <c r="G102" s="1">
        <v>0.12769653528453501</v>
      </c>
      <c r="H102" s="1">
        <v>5.5630194814732102E-2</v>
      </c>
      <c r="I102" s="1">
        <v>0.129907281854408</v>
      </c>
      <c r="J102" s="50">
        <v>5.6645836037603599E-2</v>
      </c>
      <c r="K102" s="1"/>
      <c r="L102" s="1"/>
      <c r="M102" s="1"/>
      <c r="N102" s="50"/>
      <c r="O102" s="1"/>
      <c r="P102" s="1"/>
      <c r="Q102" s="1"/>
      <c r="R102" s="50"/>
    </row>
    <row r="103" spans="1:18">
      <c r="A103" t="s">
        <v>0</v>
      </c>
      <c r="B103" s="7" t="s">
        <v>33</v>
      </c>
      <c r="C103" t="s">
        <v>10</v>
      </c>
      <c r="D103" t="s">
        <v>11</v>
      </c>
      <c r="E103" s="1">
        <v>3.2535280780608398E-3</v>
      </c>
      <c r="F103" s="1">
        <v>1.78904659970268E-3</v>
      </c>
      <c r="G103" s="1">
        <v>2.6063183222224201E-2</v>
      </c>
      <c r="H103" s="1">
        <v>2.2271769648068401E-2</v>
      </c>
      <c r="I103" s="1">
        <v>2.9316711300285101E-2</v>
      </c>
      <c r="J103" s="50">
        <v>2.4060816247771E-2</v>
      </c>
      <c r="K103" s="1"/>
      <c r="L103" s="1"/>
      <c r="M103" s="1"/>
      <c r="N103" s="50"/>
      <c r="O103" s="1"/>
      <c r="P103" s="1"/>
      <c r="Q103" s="1"/>
      <c r="R103" s="50"/>
    </row>
    <row r="104" spans="1:18">
      <c r="A104" t="s">
        <v>0</v>
      </c>
      <c r="B104" s="7" t="s">
        <v>33</v>
      </c>
      <c r="C104" t="s">
        <v>12</v>
      </c>
      <c r="D104" t="s">
        <v>13</v>
      </c>
      <c r="E104" s="1">
        <v>2.9888335173698401E-2</v>
      </c>
      <c r="F104" s="1">
        <v>3.8277694227712399E-3</v>
      </c>
      <c r="G104" s="1">
        <v>9.9894562829419595E-2</v>
      </c>
      <c r="H104" s="1">
        <v>1.85591856997512E-2</v>
      </c>
      <c r="I104" s="1">
        <v>0.12978289800311801</v>
      </c>
      <c r="J104" s="50">
        <v>2.2386955122522499E-2</v>
      </c>
      <c r="K104" s="1"/>
      <c r="L104" s="1"/>
      <c r="M104" s="1"/>
      <c r="N104" s="50"/>
      <c r="O104" s="1"/>
      <c r="P104" s="1"/>
      <c r="Q104" s="1"/>
      <c r="R104" s="50"/>
    </row>
    <row r="105" spans="1:18">
      <c r="A105" t="s">
        <v>0</v>
      </c>
      <c r="B105" s="7" t="s">
        <v>33</v>
      </c>
      <c r="C105" t="s">
        <v>14</v>
      </c>
      <c r="D105" t="s">
        <v>15</v>
      </c>
      <c r="E105" s="1">
        <v>4.7591242542187103E-3</v>
      </c>
      <c r="F105" s="1">
        <v>5.3499635058983303E-3</v>
      </c>
      <c r="G105" s="1">
        <v>0.17856032241591499</v>
      </c>
      <c r="H105" s="1">
        <v>0.11094832724596999</v>
      </c>
      <c r="I105" s="1">
        <v>0.183319446670134</v>
      </c>
      <c r="J105" s="50">
        <v>0.116298290751868</v>
      </c>
      <c r="K105" s="1"/>
      <c r="L105" s="1"/>
      <c r="M105" s="1"/>
      <c r="N105" s="50"/>
      <c r="O105" s="1"/>
      <c r="P105" s="1"/>
      <c r="Q105" s="1"/>
      <c r="R105" s="50"/>
    </row>
    <row r="106" spans="1:18">
      <c r="A106" t="s">
        <v>0</v>
      </c>
      <c r="B106" s="7" t="s">
        <v>33</v>
      </c>
      <c r="C106" t="s">
        <v>16</v>
      </c>
      <c r="D106" t="s">
        <v>17</v>
      </c>
      <c r="E106" s="1">
        <v>3.6183642899585401E-2</v>
      </c>
      <c r="F106" s="1">
        <v>4.4864288860030303E-3</v>
      </c>
      <c r="G106" s="1">
        <v>0.246061245448953</v>
      </c>
      <c r="H106" s="1">
        <v>4.5238222963319197E-2</v>
      </c>
      <c r="I106" s="1">
        <v>0.282244888348539</v>
      </c>
      <c r="J106" s="50">
        <v>4.9724651849322198E-2</v>
      </c>
      <c r="K106" s="1"/>
      <c r="L106" s="1"/>
      <c r="M106" s="1"/>
      <c r="N106" s="50"/>
      <c r="O106" s="1"/>
      <c r="P106" s="1"/>
      <c r="Q106" s="1"/>
      <c r="R106" s="50"/>
    </row>
    <row r="107" spans="1:18">
      <c r="A107" t="s">
        <v>0</v>
      </c>
      <c r="B107" s="7" t="s">
        <v>33</v>
      </c>
      <c r="C107" t="s">
        <v>18</v>
      </c>
      <c r="D107" t="s">
        <v>19</v>
      </c>
      <c r="E107" s="1">
        <v>9.9527615749368508E-3</v>
      </c>
      <c r="F107" s="1">
        <v>6.5591676436641704E-4</v>
      </c>
      <c r="G107" s="1">
        <v>0.20781184189607799</v>
      </c>
      <c r="H107" s="1">
        <v>3.34267250514034E-2</v>
      </c>
      <c r="I107" s="1">
        <v>0.21776460347101501</v>
      </c>
      <c r="J107" s="50">
        <v>3.4082641815769803E-2</v>
      </c>
      <c r="K107" s="1"/>
      <c r="L107" s="1"/>
      <c r="M107" s="1"/>
      <c r="N107" s="50"/>
      <c r="O107" s="1"/>
      <c r="P107" s="1"/>
      <c r="Q107" s="1"/>
      <c r="R107" s="50"/>
    </row>
    <row r="108" spans="1:18">
      <c r="A108" t="s">
        <v>0</v>
      </c>
      <c r="B108" s="7" t="s">
        <v>33</v>
      </c>
      <c r="C108" t="s">
        <v>20</v>
      </c>
      <c r="D108" t="s">
        <v>21</v>
      </c>
      <c r="E108" s="1">
        <v>5.6136459412652398E-2</v>
      </c>
      <c r="F108" s="1">
        <v>9.0290679490116592E-3</v>
      </c>
      <c r="G108" s="1">
        <v>3.6244225071266699E-2</v>
      </c>
      <c r="H108" s="1">
        <v>7.28536169635973E-3</v>
      </c>
      <c r="I108" s="1">
        <v>9.2380684483919104E-2</v>
      </c>
      <c r="J108" s="50">
        <v>1.6314429645371401E-2</v>
      </c>
      <c r="K108" s="1"/>
      <c r="L108" s="1"/>
      <c r="M108" s="1"/>
      <c r="N108" s="50"/>
      <c r="O108" s="1"/>
      <c r="P108" s="1"/>
      <c r="Q108" s="1"/>
      <c r="R108" s="50"/>
    </row>
    <row r="109" spans="1:18">
      <c r="A109" t="s">
        <v>0</v>
      </c>
      <c r="B109" s="7" t="s">
        <v>33</v>
      </c>
      <c r="C109" t="s">
        <v>25</v>
      </c>
      <c r="D109" t="s">
        <v>26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50">
        <v>0</v>
      </c>
      <c r="K109" s="1"/>
      <c r="L109" s="1"/>
      <c r="M109" s="1"/>
      <c r="N109" s="50"/>
      <c r="O109" s="1"/>
      <c r="P109" s="1"/>
      <c r="Q109" s="1"/>
      <c r="R109" s="50"/>
    </row>
    <row r="110" spans="1:18">
      <c r="A110" t="s">
        <v>0</v>
      </c>
      <c r="B110" s="7" t="s">
        <v>33</v>
      </c>
      <c r="C110" t="s">
        <v>22</v>
      </c>
      <c r="D110" t="s">
        <v>23</v>
      </c>
      <c r="E110" s="1">
        <v>3.1016882389841701E-3</v>
      </c>
      <c r="F110" s="1">
        <v>1.3081992058855299E-4</v>
      </c>
      <c r="G110" s="1">
        <v>1.3971536993953801E-3</v>
      </c>
      <c r="H110" s="1">
        <v>5.2150097443399297E-5</v>
      </c>
      <c r="I110" s="1">
        <v>4.4988419383795502E-3</v>
      </c>
      <c r="J110" s="50">
        <v>1.8297001803195201E-4</v>
      </c>
      <c r="K110" s="1"/>
      <c r="L110" s="1"/>
      <c r="M110" s="1"/>
      <c r="N110" s="50"/>
      <c r="O110" s="1"/>
      <c r="P110" s="1"/>
      <c r="Q110" s="1"/>
      <c r="R110" s="50"/>
    </row>
    <row r="111" spans="1:18">
      <c r="A111" t="s">
        <v>0</v>
      </c>
      <c r="B111" s="7" t="s">
        <v>34</v>
      </c>
      <c r="C111" t="s">
        <v>2</v>
      </c>
      <c r="D111" t="s">
        <v>3</v>
      </c>
      <c r="E111" s="1">
        <v>9.5588163610922205E-2</v>
      </c>
      <c r="F111" s="1">
        <v>0.11740300888074801</v>
      </c>
      <c r="G111" s="1">
        <v>0.141224681694192</v>
      </c>
      <c r="H111" s="1">
        <v>0.111888821143969</v>
      </c>
      <c r="I111" s="1">
        <v>0.23681284530511401</v>
      </c>
      <c r="J111" s="50">
        <v>0.22929183002471701</v>
      </c>
      <c r="K111" s="1"/>
      <c r="L111" s="1"/>
      <c r="M111" s="1"/>
      <c r="N111" s="50"/>
      <c r="O111" s="1"/>
      <c r="P111" s="1"/>
      <c r="Q111" s="1"/>
      <c r="R111" s="50"/>
    </row>
    <row r="112" spans="1:18">
      <c r="A112" t="s">
        <v>0</v>
      </c>
      <c r="B112" s="7" t="s">
        <v>34</v>
      </c>
      <c r="C112" t="s">
        <v>4</v>
      </c>
      <c r="D112" t="s">
        <v>5</v>
      </c>
      <c r="E112" s="1">
        <v>6.2479107318783999E-4</v>
      </c>
      <c r="F112" s="1">
        <v>4.0101730141003301E-2</v>
      </c>
      <c r="G112" s="1">
        <v>2.9638474550273498E-7</v>
      </c>
      <c r="H112" s="1">
        <v>2.30960990579244E-7</v>
      </c>
      <c r="I112" s="1">
        <v>6.2508745793334302E-4</v>
      </c>
      <c r="J112" s="50">
        <v>4.0101961101993898E-2</v>
      </c>
      <c r="K112" s="1"/>
      <c r="L112" s="1"/>
      <c r="M112" s="1"/>
      <c r="N112" s="50"/>
      <c r="O112" s="1"/>
      <c r="P112" s="1"/>
      <c r="Q112" s="1"/>
      <c r="R112" s="50"/>
    </row>
    <row r="113" spans="1:18">
      <c r="A113" t="s">
        <v>0</v>
      </c>
      <c r="B113" s="7" t="s">
        <v>34</v>
      </c>
      <c r="C113" t="s">
        <v>6</v>
      </c>
      <c r="D113" t="s">
        <v>7</v>
      </c>
      <c r="E113" s="1">
        <v>3.23837007247081E-2</v>
      </c>
      <c r="F113" s="1">
        <v>6.9508402052282203E-2</v>
      </c>
      <c r="G113" s="1">
        <v>1.1283436444784101</v>
      </c>
      <c r="H113" s="1">
        <v>2.49984800780061</v>
      </c>
      <c r="I113" s="1">
        <v>1.1607273452031199</v>
      </c>
      <c r="J113" s="50">
        <v>2.5693564098528898</v>
      </c>
      <c r="K113" s="1"/>
      <c r="L113" s="1"/>
      <c r="M113" s="1"/>
      <c r="N113" s="50"/>
      <c r="O113" s="1"/>
      <c r="P113" s="1"/>
      <c r="Q113" s="1"/>
      <c r="R113" s="50"/>
    </row>
    <row r="114" spans="1:18">
      <c r="A114" t="s">
        <v>0</v>
      </c>
      <c r="B114" s="7" t="s">
        <v>34</v>
      </c>
      <c r="C114" t="s">
        <v>8</v>
      </c>
      <c r="D114" t="s">
        <v>9</v>
      </c>
      <c r="E114" s="1">
        <v>0.38541737496911999</v>
      </c>
      <c r="F114" s="1">
        <v>0.14779851862212201</v>
      </c>
      <c r="G114" s="1">
        <v>1.0795885294270999</v>
      </c>
      <c r="H114" s="1">
        <v>0.447894415902934</v>
      </c>
      <c r="I114" s="1">
        <v>1.46500590439622</v>
      </c>
      <c r="J114" s="50">
        <v>0.59569293452505601</v>
      </c>
      <c r="K114" s="1"/>
      <c r="L114" s="1"/>
      <c r="M114" s="1"/>
      <c r="N114" s="50"/>
      <c r="O114" s="1"/>
      <c r="P114" s="1"/>
      <c r="Q114" s="1"/>
      <c r="R114" s="50"/>
    </row>
    <row r="115" spans="1:18">
      <c r="A115" t="s">
        <v>0</v>
      </c>
      <c r="B115" s="7" t="s">
        <v>34</v>
      </c>
      <c r="C115" t="s">
        <v>10</v>
      </c>
      <c r="D115" t="s">
        <v>11</v>
      </c>
      <c r="E115" s="1">
        <v>7.2401806060821E-2</v>
      </c>
      <c r="F115" s="1">
        <v>5.9056825328688799E-2</v>
      </c>
      <c r="G115" s="1">
        <v>0.221416069420527</v>
      </c>
      <c r="H115" s="1">
        <v>0.19938428300243499</v>
      </c>
      <c r="I115" s="1">
        <v>0.29381787548134802</v>
      </c>
      <c r="J115" s="50">
        <v>0.25844110833112299</v>
      </c>
      <c r="K115" s="1"/>
      <c r="L115" s="1"/>
      <c r="M115" s="1"/>
      <c r="N115" s="50"/>
      <c r="O115" s="1"/>
      <c r="P115" s="1"/>
      <c r="Q115" s="1"/>
      <c r="R115" s="50"/>
    </row>
    <row r="116" spans="1:18">
      <c r="A116" t="s">
        <v>0</v>
      </c>
      <c r="B116" s="7" t="s">
        <v>34</v>
      </c>
      <c r="C116" t="s">
        <v>12</v>
      </c>
      <c r="D116" t="s">
        <v>13</v>
      </c>
      <c r="E116" s="1">
        <v>0.54423231685321904</v>
      </c>
      <c r="F116" s="1">
        <v>7.3336160462016506E-2</v>
      </c>
      <c r="G116" s="1">
        <v>0.56586663112702995</v>
      </c>
      <c r="H116" s="1">
        <v>0.100237208921724</v>
      </c>
      <c r="I116" s="1">
        <v>1.1100989479802501</v>
      </c>
      <c r="J116" s="50">
        <v>0.17357336938374099</v>
      </c>
      <c r="K116" s="1"/>
      <c r="L116" s="1"/>
      <c r="M116" s="1"/>
      <c r="N116" s="50"/>
      <c r="O116" s="1"/>
      <c r="P116" s="1"/>
      <c r="Q116" s="1"/>
      <c r="R116" s="50"/>
    </row>
    <row r="117" spans="1:18">
      <c r="A117" t="s">
        <v>0</v>
      </c>
      <c r="B117" s="7" t="s">
        <v>34</v>
      </c>
      <c r="C117" t="s">
        <v>14</v>
      </c>
      <c r="D117" t="s">
        <v>15</v>
      </c>
      <c r="E117" s="1">
        <v>0.31586072087613298</v>
      </c>
      <c r="F117" s="1">
        <v>0.30265504510786601</v>
      </c>
      <c r="G117" s="1">
        <v>0.99975534099903296</v>
      </c>
      <c r="H117" s="1">
        <v>0.59114048119089802</v>
      </c>
      <c r="I117" s="1">
        <v>1.31561606187517</v>
      </c>
      <c r="J117" s="50">
        <v>0.89379552629876502</v>
      </c>
      <c r="K117" s="1"/>
      <c r="L117" s="1"/>
      <c r="M117" s="1"/>
      <c r="N117" s="50"/>
      <c r="O117" s="1"/>
      <c r="P117" s="1"/>
      <c r="Q117" s="1"/>
      <c r="R117" s="50"/>
    </row>
    <row r="118" spans="1:18">
      <c r="A118" t="s">
        <v>0</v>
      </c>
      <c r="B118" s="7" t="s">
        <v>34</v>
      </c>
      <c r="C118" t="s">
        <v>16</v>
      </c>
      <c r="D118" t="s">
        <v>17</v>
      </c>
      <c r="E118" s="1">
        <v>1.9026868621259601</v>
      </c>
      <c r="F118" s="1">
        <v>0.241917721459847</v>
      </c>
      <c r="G118" s="1">
        <v>0.76760511426531997</v>
      </c>
      <c r="H118" s="1">
        <v>0.17843396795902899</v>
      </c>
      <c r="I118" s="1">
        <v>2.67029197639128</v>
      </c>
      <c r="J118" s="50">
        <v>0.42035168941887602</v>
      </c>
      <c r="K118" s="1"/>
      <c r="L118" s="1"/>
      <c r="M118" s="1"/>
      <c r="N118" s="50"/>
      <c r="O118" s="1"/>
      <c r="P118" s="1"/>
      <c r="Q118" s="1"/>
      <c r="R118" s="50"/>
    </row>
    <row r="119" spans="1:18">
      <c r="A119" t="s">
        <v>0</v>
      </c>
      <c r="B119" s="7" t="s">
        <v>34</v>
      </c>
      <c r="C119" t="s">
        <v>18</v>
      </c>
      <c r="D119" t="s">
        <v>19</v>
      </c>
      <c r="E119" s="1">
        <v>10.917589979268801</v>
      </c>
      <c r="F119" s="1">
        <v>0.70144136022177705</v>
      </c>
      <c r="G119" s="1">
        <v>2.1675263840796299</v>
      </c>
      <c r="H119" s="1">
        <v>0.36107280777818102</v>
      </c>
      <c r="I119" s="1">
        <v>13.0851163633484</v>
      </c>
      <c r="J119" s="50">
        <v>1.0625141679999599</v>
      </c>
      <c r="K119" s="1"/>
      <c r="L119" s="1"/>
      <c r="M119" s="1"/>
      <c r="N119" s="50"/>
      <c r="O119" s="1"/>
      <c r="P119" s="1"/>
      <c r="Q119" s="1"/>
      <c r="R119" s="50"/>
    </row>
    <row r="120" spans="1:18">
      <c r="A120" t="s">
        <v>0</v>
      </c>
      <c r="B120" s="7" t="s">
        <v>34</v>
      </c>
      <c r="C120" t="s">
        <v>20</v>
      </c>
      <c r="D120" t="s">
        <v>21</v>
      </c>
      <c r="E120" s="1">
        <v>3.2159633745071399</v>
      </c>
      <c r="F120" s="1">
        <v>0.51737042754212004</v>
      </c>
      <c r="G120" s="1">
        <v>0.153259408314568</v>
      </c>
      <c r="H120" s="1">
        <v>3.0965903957875001E-2</v>
      </c>
      <c r="I120" s="1">
        <v>3.3692227828217098</v>
      </c>
      <c r="J120" s="50">
        <v>0.54833633149999494</v>
      </c>
      <c r="K120" s="1"/>
      <c r="L120" s="1"/>
      <c r="M120" s="1"/>
      <c r="N120" s="50"/>
      <c r="O120" s="1"/>
      <c r="P120" s="1"/>
      <c r="Q120" s="1"/>
      <c r="R120" s="50"/>
    </row>
    <row r="121" spans="1:18">
      <c r="A121" t="s">
        <v>0</v>
      </c>
      <c r="B121" s="7" t="s">
        <v>34</v>
      </c>
      <c r="C121" t="s">
        <v>25</v>
      </c>
      <c r="D121" t="s">
        <v>26</v>
      </c>
      <c r="E121" s="1">
        <v>4.1239008758235099E-3</v>
      </c>
      <c r="F121" s="1">
        <v>3.0465079333947799E-4</v>
      </c>
      <c r="G121" s="1">
        <v>1.1198349018087301E-2</v>
      </c>
      <c r="H121" s="1">
        <v>4.9053939444197404E-3</v>
      </c>
      <c r="I121" s="1">
        <v>1.5322249893910799E-2</v>
      </c>
      <c r="J121" s="50">
        <v>5.2100447377592196E-3</v>
      </c>
      <c r="K121" s="1"/>
      <c r="L121" s="1"/>
      <c r="M121" s="1"/>
      <c r="N121" s="50"/>
      <c r="O121" s="1"/>
      <c r="P121" s="1"/>
      <c r="Q121" s="1"/>
      <c r="R121" s="50"/>
    </row>
    <row r="122" spans="1:18">
      <c r="A122" t="s">
        <v>0</v>
      </c>
      <c r="B122" s="7" t="s">
        <v>34</v>
      </c>
      <c r="C122" t="s">
        <v>22</v>
      </c>
      <c r="D122" t="s">
        <v>23</v>
      </c>
      <c r="E122" s="1">
        <v>3.0793169562630398</v>
      </c>
      <c r="F122" s="1">
        <v>0.13458732285958899</v>
      </c>
      <c r="G122" s="1">
        <v>8.2046380185378506E-2</v>
      </c>
      <c r="H122" s="1">
        <v>3.1787419977563698E-3</v>
      </c>
      <c r="I122" s="1">
        <v>3.1613633364484199</v>
      </c>
      <c r="J122" s="50">
        <v>0.13776606485734499</v>
      </c>
      <c r="K122" s="1"/>
      <c r="L122" s="1"/>
      <c r="M122" s="1"/>
      <c r="N122" s="50"/>
      <c r="O122" s="1"/>
      <c r="P122" s="1"/>
      <c r="Q122" s="1"/>
      <c r="R122" s="50"/>
    </row>
    <row r="123" spans="1:18">
      <c r="A123" t="s">
        <v>0</v>
      </c>
      <c r="B123" s="7" t="s">
        <v>35</v>
      </c>
      <c r="C123" t="s">
        <v>2</v>
      </c>
      <c r="D123" t="s">
        <v>3</v>
      </c>
      <c r="E123" s="1">
        <v>0.144793397729791</v>
      </c>
      <c r="F123" s="1">
        <v>0.14101086033221699</v>
      </c>
      <c r="G123" s="1">
        <v>0.15557781063833601</v>
      </c>
      <c r="H123" s="1">
        <v>0.123208267304435</v>
      </c>
      <c r="I123" s="1">
        <v>0.30037120836812697</v>
      </c>
      <c r="J123" s="50">
        <v>0.26421912763665201</v>
      </c>
      <c r="K123" s="1"/>
      <c r="L123" s="1"/>
      <c r="M123" s="1"/>
      <c r="N123" s="50"/>
      <c r="O123" s="1"/>
      <c r="P123" s="1"/>
      <c r="Q123" s="1"/>
      <c r="R123" s="50"/>
    </row>
    <row r="124" spans="1:18">
      <c r="A124" t="s">
        <v>0</v>
      </c>
      <c r="B124" s="7" t="s">
        <v>35</v>
      </c>
      <c r="C124" t="s">
        <v>4</v>
      </c>
      <c r="D124" t="s">
        <v>5</v>
      </c>
      <c r="E124" s="1">
        <v>6.8346337171012097E-3</v>
      </c>
      <c r="F124" s="1">
        <v>1.98902910651177E-2</v>
      </c>
      <c r="G124" s="1">
        <v>4.6558069378724198E-9</v>
      </c>
      <c r="H124" s="1">
        <v>3.6299184864433499E-9</v>
      </c>
      <c r="I124" s="1">
        <v>6.8346383729081502E-3</v>
      </c>
      <c r="J124" s="50">
        <v>1.9890294695036202E-2</v>
      </c>
      <c r="K124" s="1"/>
      <c r="L124" s="1"/>
      <c r="M124" s="1"/>
      <c r="N124" s="50"/>
      <c r="O124" s="1"/>
      <c r="P124" s="1"/>
      <c r="Q124" s="1"/>
      <c r="R124" s="50"/>
    </row>
    <row r="125" spans="1:18">
      <c r="A125" t="s">
        <v>0</v>
      </c>
      <c r="B125" s="7" t="s">
        <v>35</v>
      </c>
      <c r="C125" t="s">
        <v>6</v>
      </c>
      <c r="D125" t="s">
        <v>7</v>
      </c>
      <c r="E125" s="1">
        <v>1.0351480479671299E-3</v>
      </c>
      <c r="F125" s="1">
        <v>2.2218613417085602E-3</v>
      </c>
      <c r="G125" s="1">
        <v>1.0675747326948799</v>
      </c>
      <c r="H125" s="1">
        <v>2.3650874850007599</v>
      </c>
      <c r="I125" s="1">
        <v>1.0686098807428499</v>
      </c>
      <c r="J125" s="50">
        <v>2.3673093463424699</v>
      </c>
      <c r="K125" s="1"/>
      <c r="L125" s="1"/>
      <c r="M125" s="1"/>
      <c r="N125" s="50"/>
      <c r="O125" s="1"/>
      <c r="P125" s="1"/>
      <c r="Q125" s="1"/>
      <c r="R125" s="50"/>
    </row>
    <row r="126" spans="1:18">
      <c r="A126" t="s">
        <v>0</v>
      </c>
      <c r="B126" s="7" t="s">
        <v>35</v>
      </c>
      <c r="C126" t="s">
        <v>8</v>
      </c>
      <c r="D126" t="s">
        <v>9</v>
      </c>
      <c r="E126" s="1">
        <v>0.12781821546099401</v>
      </c>
      <c r="F126" s="1">
        <v>4.9188920584465397E-2</v>
      </c>
      <c r="G126" s="1">
        <v>0.82551471566567003</v>
      </c>
      <c r="H126" s="1">
        <v>0.331465700911306</v>
      </c>
      <c r="I126" s="1">
        <v>0.95333293112666395</v>
      </c>
      <c r="J126" s="50">
        <v>0.38065462149577201</v>
      </c>
      <c r="K126" s="1"/>
      <c r="L126" s="1"/>
      <c r="M126" s="1"/>
      <c r="N126" s="50"/>
      <c r="O126" s="1"/>
      <c r="P126" s="1"/>
      <c r="Q126" s="1"/>
      <c r="R126" s="50"/>
    </row>
    <row r="127" spans="1:18">
      <c r="A127" t="s">
        <v>0</v>
      </c>
      <c r="B127" s="7" t="s">
        <v>35</v>
      </c>
      <c r="C127" t="s">
        <v>10</v>
      </c>
      <c r="D127" t="s">
        <v>11</v>
      </c>
      <c r="E127" s="1">
        <v>9.8961151119796906E-2</v>
      </c>
      <c r="F127" s="1">
        <v>7.0521192366603799E-2</v>
      </c>
      <c r="G127" s="1">
        <v>0.129387954172097</v>
      </c>
      <c r="H127" s="1">
        <v>0.112638649121909</v>
      </c>
      <c r="I127" s="1">
        <v>0.22834910529189401</v>
      </c>
      <c r="J127" s="50">
        <v>0.183159841488513</v>
      </c>
      <c r="K127" s="1"/>
      <c r="L127" s="1"/>
      <c r="M127" s="1"/>
      <c r="N127" s="50"/>
      <c r="O127" s="1"/>
      <c r="P127" s="1"/>
      <c r="Q127" s="1"/>
      <c r="R127" s="50"/>
    </row>
    <row r="128" spans="1:18">
      <c r="A128" t="s">
        <v>0</v>
      </c>
      <c r="B128" s="7" t="s">
        <v>35</v>
      </c>
      <c r="C128" t="s">
        <v>12</v>
      </c>
      <c r="D128" t="s">
        <v>13</v>
      </c>
      <c r="E128" s="1">
        <v>0.15909248175134699</v>
      </c>
      <c r="F128" s="1">
        <v>2.2067649972226398E-2</v>
      </c>
      <c r="G128" s="1">
        <v>0.44205625553163502</v>
      </c>
      <c r="H128" s="1">
        <v>7.86786823045212E-2</v>
      </c>
      <c r="I128" s="1">
        <v>0.60114873728298202</v>
      </c>
      <c r="J128" s="50">
        <v>0.10074633227674799</v>
      </c>
      <c r="K128" s="1"/>
      <c r="L128" s="1"/>
      <c r="M128" s="1"/>
      <c r="N128" s="50"/>
      <c r="O128" s="1"/>
      <c r="P128" s="1"/>
      <c r="Q128" s="1"/>
      <c r="R128" s="50"/>
    </row>
    <row r="129" spans="1:18">
      <c r="A129" t="s">
        <v>0</v>
      </c>
      <c r="B129" s="7" t="s">
        <v>35</v>
      </c>
      <c r="C129" t="s">
        <v>14</v>
      </c>
      <c r="D129" t="s">
        <v>15</v>
      </c>
      <c r="E129" s="1">
        <v>0.23589413782047799</v>
      </c>
      <c r="F129" s="1">
        <v>0.25673722713477898</v>
      </c>
      <c r="G129" s="1">
        <v>0.76014985879533303</v>
      </c>
      <c r="H129" s="1">
        <v>0.45067375980963198</v>
      </c>
      <c r="I129" s="1">
        <v>0.996043996615811</v>
      </c>
      <c r="J129" s="50">
        <v>0.70741098694441196</v>
      </c>
      <c r="K129" s="1"/>
      <c r="L129" s="1"/>
      <c r="M129" s="1"/>
      <c r="N129" s="50"/>
      <c r="O129" s="1"/>
      <c r="P129" s="1"/>
      <c r="Q129" s="1"/>
      <c r="R129" s="50"/>
    </row>
    <row r="130" spans="1:18">
      <c r="A130" t="s">
        <v>0</v>
      </c>
      <c r="B130" s="7" t="s">
        <v>35</v>
      </c>
      <c r="C130" t="s">
        <v>16</v>
      </c>
      <c r="D130" t="s">
        <v>17</v>
      </c>
      <c r="E130" s="1">
        <v>0.34033878115138699</v>
      </c>
      <c r="F130" s="1">
        <v>6.1769851554910597E-2</v>
      </c>
      <c r="G130" s="1">
        <v>0.85967376267439499</v>
      </c>
      <c r="H130" s="1">
        <v>0.181990886666446</v>
      </c>
      <c r="I130" s="1">
        <v>1.20001254382578</v>
      </c>
      <c r="J130" s="50">
        <v>0.24376073822135699</v>
      </c>
      <c r="K130" s="1"/>
      <c r="L130" s="1"/>
      <c r="M130" s="1"/>
      <c r="N130" s="50"/>
      <c r="O130" s="1"/>
      <c r="P130" s="1"/>
      <c r="Q130" s="1"/>
      <c r="R130" s="50"/>
    </row>
    <row r="131" spans="1:18">
      <c r="A131" t="s">
        <v>0</v>
      </c>
      <c r="B131" s="7" t="s">
        <v>35</v>
      </c>
      <c r="C131" t="s">
        <v>18</v>
      </c>
      <c r="D131" t="s">
        <v>19</v>
      </c>
      <c r="E131" s="1">
        <v>6.6950963261563796</v>
      </c>
      <c r="F131" s="1">
        <v>0.43212894474666702</v>
      </c>
      <c r="G131" s="1">
        <v>1.92644234766315</v>
      </c>
      <c r="H131" s="1">
        <v>0.320846046521363</v>
      </c>
      <c r="I131" s="1">
        <v>8.6215386738195292</v>
      </c>
      <c r="J131" s="50">
        <v>0.75297499126803003</v>
      </c>
      <c r="K131" s="1"/>
      <c r="L131" s="1"/>
      <c r="M131" s="1"/>
      <c r="N131" s="50"/>
      <c r="O131" s="1"/>
      <c r="P131" s="1"/>
      <c r="Q131" s="1"/>
      <c r="R131" s="50"/>
    </row>
    <row r="132" spans="1:18">
      <c r="A132" t="s">
        <v>0</v>
      </c>
      <c r="B132" s="7" t="s">
        <v>35</v>
      </c>
      <c r="C132" t="s">
        <v>20</v>
      </c>
      <c r="D132" t="s">
        <v>21</v>
      </c>
      <c r="E132" s="1">
        <v>1.5221283651970701</v>
      </c>
      <c r="F132" s="1">
        <v>0.244942165095933</v>
      </c>
      <c r="G132" s="1">
        <v>0.114344936873709</v>
      </c>
      <c r="H132" s="1">
        <v>2.3093060621949501E-2</v>
      </c>
      <c r="I132" s="1">
        <v>1.63647330207078</v>
      </c>
      <c r="J132" s="50">
        <v>0.26803522571788302</v>
      </c>
      <c r="K132" s="1"/>
      <c r="L132" s="1"/>
      <c r="M132" s="1"/>
      <c r="N132" s="50"/>
      <c r="O132" s="1"/>
      <c r="P132" s="1"/>
      <c r="Q132" s="1"/>
      <c r="R132" s="50"/>
    </row>
    <row r="133" spans="1:18">
      <c r="A133" t="s">
        <v>0</v>
      </c>
      <c r="B133" s="7" t="s">
        <v>35</v>
      </c>
      <c r="C133" t="s">
        <v>25</v>
      </c>
      <c r="D133" t="s">
        <v>26</v>
      </c>
      <c r="E133" s="1">
        <v>0.15003085231633501</v>
      </c>
      <c r="F133" s="1">
        <v>1.1309454672532899E-2</v>
      </c>
      <c r="G133" s="1">
        <v>0.51011315893625198</v>
      </c>
      <c r="H133" s="1">
        <v>0.225626325255538</v>
      </c>
      <c r="I133" s="1">
        <v>0.66014401125258604</v>
      </c>
      <c r="J133" s="50">
        <v>0.23693577992807099</v>
      </c>
      <c r="K133" s="1"/>
      <c r="L133" s="1"/>
      <c r="M133" s="1"/>
      <c r="N133" s="50"/>
      <c r="O133" s="1"/>
      <c r="P133" s="1"/>
      <c r="Q133" s="1"/>
      <c r="R133" s="50"/>
    </row>
    <row r="134" spans="1:18">
      <c r="A134" t="s">
        <v>0</v>
      </c>
      <c r="B134" s="7" t="s">
        <v>35</v>
      </c>
      <c r="C134" t="s">
        <v>22</v>
      </c>
      <c r="D134" t="s">
        <v>23</v>
      </c>
      <c r="E134" s="1">
        <v>0.66684163214013004</v>
      </c>
      <c r="F134" s="1">
        <v>2.9089431541036801E-2</v>
      </c>
      <c r="G134" s="1">
        <v>4.9973088639260199E-2</v>
      </c>
      <c r="H134" s="1">
        <v>1.9361934707059099E-3</v>
      </c>
      <c r="I134" s="1">
        <v>0.71681472077939001</v>
      </c>
      <c r="J134" s="50">
        <v>3.1025625011742702E-2</v>
      </c>
      <c r="K134" s="1"/>
      <c r="L134" s="1"/>
      <c r="M134" s="1"/>
      <c r="N134" s="50"/>
      <c r="O134" s="1"/>
      <c r="P134" s="1"/>
      <c r="Q134" s="1"/>
      <c r="R134" s="50"/>
    </row>
    <row r="135" spans="1:18">
      <c r="A135" t="s">
        <v>0</v>
      </c>
      <c r="B135" s="7" t="s">
        <v>36</v>
      </c>
      <c r="C135" t="s">
        <v>2</v>
      </c>
      <c r="D135" t="s">
        <v>3</v>
      </c>
      <c r="E135" s="1">
        <v>0.45320478218040999</v>
      </c>
      <c r="F135" s="1">
        <v>0.42081796517933701</v>
      </c>
      <c r="G135" s="1">
        <v>0.22987605393249799</v>
      </c>
      <c r="H135" s="1">
        <v>0.18161074457579099</v>
      </c>
      <c r="I135" s="1">
        <v>0.68308083611290804</v>
      </c>
      <c r="J135" s="50">
        <v>0.60242870975512797</v>
      </c>
      <c r="K135" s="1"/>
      <c r="L135" s="1"/>
      <c r="M135" s="1"/>
      <c r="N135" s="50"/>
      <c r="O135" s="1"/>
      <c r="P135" s="1"/>
      <c r="Q135" s="1"/>
      <c r="R135" s="50"/>
    </row>
    <row r="136" spans="1:18">
      <c r="A136" t="s">
        <v>0</v>
      </c>
      <c r="B136" s="7" t="s">
        <v>36</v>
      </c>
      <c r="C136" t="s">
        <v>4</v>
      </c>
      <c r="D136" t="s">
        <v>5</v>
      </c>
      <c r="E136" s="1">
        <v>6.6680839548686199E-3</v>
      </c>
      <c r="F136" s="1">
        <v>0.17501652532546</v>
      </c>
      <c r="G136" s="1">
        <v>5.4206517851348097E-7</v>
      </c>
      <c r="H136" s="1">
        <v>4.23225776904926E-7</v>
      </c>
      <c r="I136" s="1">
        <v>6.6686260200471397E-3</v>
      </c>
      <c r="J136" s="50">
        <v>0.17501694855123701</v>
      </c>
      <c r="K136" s="1"/>
      <c r="L136" s="1"/>
      <c r="M136" s="1"/>
      <c r="N136" s="50"/>
      <c r="O136" s="1"/>
      <c r="P136" s="1"/>
      <c r="Q136" s="1"/>
      <c r="R136" s="50"/>
    </row>
    <row r="137" spans="1:18">
      <c r="A137" t="s">
        <v>0</v>
      </c>
      <c r="B137" s="7" t="s">
        <v>36</v>
      </c>
      <c r="C137" t="s">
        <v>6</v>
      </c>
      <c r="D137" t="s">
        <v>7</v>
      </c>
      <c r="E137" s="1">
        <v>0.11809103880732599</v>
      </c>
      <c r="F137" s="1">
        <v>0.25346493833981898</v>
      </c>
      <c r="G137" s="1">
        <v>1.18328912809749</v>
      </c>
      <c r="H137" s="1">
        <v>2.6214101793806401</v>
      </c>
      <c r="I137" s="1">
        <v>1.30138016690481</v>
      </c>
      <c r="J137" s="50">
        <v>2.8748751177204599</v>
      </c>
      <c r="K137" s="1"/>
      <c r="L137" s="1"/>
      <c r="M137" s="1"/>
      <c r="N137" s="50"/>
      <c r="O137" s="1"/>
      <c r="P137" s="1"/>
      <c r="Q137" s="1"/>
      <c r="R137" s="50"/>
    </row>
    <row r="138" spans="1:18">
      <c r="A138" t="s">
        <v>0</v>
      </c>
      <c r="B138" s="7" t="s">
        <v>36</v>
      </c>
      <c r="C138" t="s">
        <v>8</v>
      </c>
      <c r="D138" t="s">
        <v>9</v>
      </c>
      <c r="E138" s="1">
        <v>7.8922731199318405E-2</v>
      </c>
      <c r="F138" s="1">
        <v>3.7807172615200897E-2</v>
      </c>
      <c r="G138" s="1">
        <v>0.58216196263022801</v>
      </c>
      <c r="H138" s="1">
        <v>0.24371680153441</v>
      </c>
      <c r="I138" s="1">
        <v>0.66108469382954604</v>
      </c>
      <c r="J138" s="50">
        <v>0.281523974149611</v>
      </c>
      <c r="K138" s="1"/>
      <c r="L138" s="1"/>
      <c r="M138" s="1"/>
      <c r="N138" s="50"/>
      <c r="O138" s="1"/>
      <c r="P138" s="1"/>
      <c r="Q138" s="1"/>
      <c r="R138" s="50"/>
    </row>
    <row r="139" spans="1:18">
      <c r="A139" t="s">
        <v>0</v>
      </c>
      <c r="B139" s="7" t="s">
        <v>36</v>
      </c>
      <c r="C139" t="s">
        <v>10</v>
      </c>
      <c r="D139" t="s">
        <v>11</v>
      </c>
      <c r="E139" s="1">
        <v>2.7262462018261199E-2</v>
      </c>
      <c r="F139" s="1">
        <v>2.5152726224682401E-2</v>
      </c>
      <c r="G139" s="1">
        <v>0.153960394739595</v>
      </c>
      <c r="H139" s="1">
        <v>0.13943519030966101</v>
      </c>
      <c r="I139" s="1">
        <v>0.18122285675785699</v>
      </c>
      <c r="J139" s="50">
        <v>0.16458791653434299</v>
      </c>
      <c r="K139" s="1"/>
      <c r="L139" s="1"/>
      <c r="M139" s="1"/>
      <c r="N139" s="50"/>
      <c r="O139" s="1"/>
      <c r="P139" s="1"/>
      <c r="Q139" s="1"/>
      <c r="R139" s="50"/>
    </row>
    <row r="140" spans="1:18">
      <c r="A140" t="s">
        <v>0</v>
      </c>
      <c r="B140" s="7" t="s">
        <v>36</v>
      </c>
      <c r="C140" t="s">
        <v>12</v>
      </c>
      <c r="D140" t="s">
        <v>13</v>
      </c>
      <c r="E140" s="1">
        <v>1.3207593604824399</v>
      </c>
      <c r="F140" s="1">
        <v>0.15908800482079699</v>
      </c>
      <c r="G140" s="1">
        <v>0.47752981201506001</v>
      </c>
      <c r="H140" s="1">
        <v>8.5886657561961594E-2</v>
      </c>
      <c r="I140" s="1">
        <v>1.7982891724975001</v>
      </c>
      <c r="J140" s="50">
        <v>0.244974662382758</v>
      </c>
      <c r="K140" s="1"/>
      <c r="L140" s="1"/>
      <c r="M140" s="1"/>
      <c r="N140" s="50"/>
      <c r="O140" s="1"/>
      <c r="P140" s="1"/>
      <c r="Q140" s="1"/>
      <c r="R140" s="50"/>
    </row>
    <row r="141" spans="1:18">
      <c r="A141" t="s">
        <v>0</v>
      </c>
      <c r="B141" s="7" t="s">
        <v>36</v>
      </c>
      <c r="C141" t="s">
        <v>14</v>
      </c>
      <c r="D141" t="s">
        <v>15</v>
      </c>
      <c r="E141" s="1">
        <v>2.2027526142073999</v>
      </c>
      <c r="F141" s="1">
        <v>2.0670384818988299</v>
      </c>
      <c r="G141" s="1">
        <v>1.86008624526476</v>
      </c>
      <c r="H141" s="1">
        <v>1.1241718824189699</v>
      </c>
      <c r="I141" s="1">
        <v>4.0628388594721603</v>
      </c>
      <c r="J141" s="50">
        <v>3.1912103643177998</v>
      </c>
      <c r="K141" s="1"/>
      <c r="L141" s="1"/>
      <c r="M141" s="1"/>
      <c r="N141" s="50"/>
      <c r="O141" s="1"/>
      <c r="P141" s="1"/>
      <c r="Q141" s="1"/>
      <c r="R141" s="50"/>
    </row>
    <row r="142" spans="1:18">
      <c r="A142" t="s">
        <v>0</v>
      </c>
      <c r="B142" s="7" t="s">
        <v>36</v>
      </c>
      <c r="C142" t="s">
        <v>16</v>
      </c>
      <c r="D142" t="s">
        <v>17</v>
      </c>
      <c r="E142" s="1">
        <v>1.11912854168563</v>
      </c>
      <c r="F142" s="1">
        <v>0.16694086469025701</v>
      </c>
      <c r="G142" s="1">
        <v>0.623406013628098</v>
      </c>
      <c r="H142" s="1">
        <v>0.13015394209990699</v>
      </c>
      <c r="I142" s="1">
        <v>1.7425345553137299</v>
      </c>
      <c r="J142" s="50">
        <v>0.29709480679016398</v>
      </c>
      <c r="K142" s="1"/>
      <c r="L142" s="1"/>
      <c r="M142" s="1"/>
      <c r="N142" s="50"/>
      <c r="O142" s="1"/>
      <c r="P142" s="1"/>
      <c r="Q142" s="1"/>
      <c r="R142" s="50"/>
    </row>
    <row r="143" spans="1:18">
      <c r="A143" t="s">
        <v>0</v>
      </c>
      <c r="B143" s="7" t="s">
        <v>36</v>
      </c>
      <c r="C143" t="s">
        <v>18</v>
      </c>
      <c r="D143" t="s">
        <v>19</v>
      </c>
      <c r="E143" s="1">
        <v>1.0628085974475801</v>
      </c>
      <c r="F143" s="1">
        <v>6.9199200895184498E-2</v>
      </c>
      <c r="G143" s="1">
        <v>0.51451752675920503</v>
      </c>
      <c r="H143" s="1">
        <v>8.5469774247892094E-2</v>
      </c>
      <c r="I143" s="1">
        <v>1.57732612420678</v>
      </c>
      <c r="J143" s="50">
        <v>0.15466897514307701</v>
      </c>
      <c r="K143" s="1"/>
      <c r="L143" s="1"/>
      <c r="M143" s="1"/>
      <c r="N143" s="50"/>
      <c r="O143" s="1"/>
      <c r="P143" s="1"/>
      <c r="Q143" s="1"/>
      <c r="R143" s="50"/>
    </row>
    <row r="144" spans="1:18">
      <c r="A144" t="s">
        <v>0</v>
      </c>
      <c r="B144" s="7" t="s">
        <v>36</v>
      </c>
      <c r="C144" t="s">
        <v>20</v>
      </c>
      <c r="D144" t="s">
        <v>21</v>
      </c>
      <c r="E144" s="1">
        <v>0.60344402384433604</v>
      </c>
      <c r="F144" s="1">
        <v>9.7144310674662199E-2</v>
      </c>
      <c r="G144" s="1">
        <v>0.103672538982438</v>
      </c>
      <c r="H144" s="1">
        <v>2.09179938820198E-2</v>
      </c>
      <c r="I144" s="1">
        <v>0.70711656282677404</v>
      </c>
      <c r="J144" s="50">
        <v>0.118062304556682</v>
      </c>
      <c r="K144" s="1"/>
      <c r="L144" s="1"/>
      <c r="M144" s="1"/>
      <c r="N144" s="50"/>
      <c r="O144" s="1"/>
      <c r="P144" s="1"/>
      <c r="Q144" s="1"/>
      <c r="R144" s="50"/>
    </row>
    <row r="145" spans="1:18">
      <c r="A145" t="s">
        <v>0</v>
      </c>
      <c r="B145" s="7" t="s">
        <v>36</v>
      </c>
      <c r="C145" t="s">
        <v>25</v>
      </c>
      <c r="D145" t="s">
        <v>26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50">
        <v>0</v>
      </c>
      <c r="K145" s="1"/>
      <c r="L145" s="1"/>
      <c r="M145" s="1"/>
      <c r="N145" s="50"/>
      <c r="O145" s="1"/>
      <c r="P145" s="1"/>
      <c r="Q145" s="1"/>
      <c r="R145" s="50"/>
    </row>
    <row r="146" spans="1:18">
      <c r="A146" t="s">
        <v>0</v>
      </c>
      <c r="B146" s="7" t="s">
        <v>36</v>
      </c>
      <c r="C146" t="s">
        <v>22</v>
      </c>
      <c r="D146" t="s">
        <v>23</v>
      </c>
      <c r="E146" s="1">
        <v>7.8053679935428597E-3</v>
      </c>
      <c r="F146" s="1">
        <v>3.3855999225814202E-4</v>
      </c>
      <c r="G146" s="1">
        <v>9.88401790377905E-3</v>
      </c>
      <c r="H146" s="1">
        <v>3.8199886519499202E-4</v>
      </c>
      <c r="I146" s="1">
        <v>1.7689385897321899E-2</v>
      </c>
      <c r="J146" s="50">
        <v>7.2055885745313404E-4</v>
      </c>
      <c r="K146" s="1"/>
      <c r="L146" s="1"/>
      <c r="M146" s="1"/>
      <c r="N146" s="50"/>
      <c r="O146" s="1"/>
      <c r="P146" s="1"/>
      <c r="Q146" s="1"/>
      <c r="R146" s="50"/>
    </row>
    <row r="147" spans="1:18">
      <c r="A147" t="s">
        <v>0</v>
      </c>
      <c r="B147" s="7" t="s">
        <v>37</v>
      </c>
      <c r="C147" t="s">
        <v>2</v>
      </c>
      <c r="D147" t="s">
        <v>3</v>
      </c>
      <c r="E147" s="1">
        <v>0.10576368347678999</v>
      </c>
      <c r="F147" s="1">
        <v>0.109089341290626</v>
      </c>
      <c r="G147" s="1">
        <v>0.15155031206238501</v>
      </c>
      <c r="H147" s="1">
        <v>0.120151976278204</v>
      </c>
      <c r="I147" s="1">
        <v>0.257313995539175</v>
      </c>
      <c r="J147" s="50">
        <v>0.22924131756883001</v>
      </c>
      <c r="K147" s="1"/>
      <c r="L147" s="1"/>
      <c r="M147" s="1"/>
      <c r="N147" s="50"/>
      <c r="O147" s="1"/>
      <c r="P147" s="1"/>
      <c r="Q147" s="1"/>
      <c r="R147" s="50"/>
    </row>
    <row r="148" spans="1:18">
      <c r="A148" t="s">
        <v>0</v>
      </c>
      <c r="B148" s="7" t="s">
        <v>37</v>
      </c>
      <c r="C148" t="s">
        <v>4</v>
      </c>
      <c r="D148" t="s">
        <v>5</v>
      </c>
      <c r="E148" s="1">
        <v>5.5157870372628498E-4</v>
      </c>
      <c r="F148" s="1">
        <v>3.6532642500820202E-2</v>
      </c>
      <c r="G148" s="1">
        <v>3.3462619475817199E-9</v>
      </c>
      <c r="H148" s="1">
        <v>2.6160497552852699E-9</v>
      </c>
      <c r="I148" s="1">
        <v>5.5158204998823296E-4</v>
      </c>
      <c r="J148" s="50">
        <v>3.6532645116870002E-2</v>
      </c>
      <c r="K148" s="1"/>
      <c r="L148" s="1"/>
      <c r="M148" s="1"/>
      <c r="N148" s="50"/>
      <c r="O148" s="1"/>
      <c r="P148" s="1"/>
      <c r="Q148" s="1"/>
      <c r="R148" s="50"/>
    </row>
    <row r="149" spans="1:18">
      <c r="A149" t="s">
        <v>0</v>
      </c>
      <c r="B149" s="7" t="s">
        <v>37</v>
      </c>
      <c r="C149" t="s">
        <v>6</v>
      </c>
      <c r="D149" t="s">
        <v>7</v>
      </c>
      <c r="E149" s="1">
        <v>5.4495007479583302E-2</v>
      </c>
      <c r="F149" s="1">
        <v>0.116963915903409</v>
      </c>
      <c r="G149" s="1">
        <v>1.09543243591196</v>
      </c>
      <c r="H149" s="1">
        <v>2.4266627134489198</v>
      </c>
      <c r="I149" s="1">
        <v>1.1499274433915401</v>
      </c>
      <c r="J149" s="50">
        <v>2.54362662935233</v>
      </c>
      <c r="K149" s="1"/>
      <c r="L149" s="1"/>
      <c r="M149" s="1"/>
      <c r="N149" s="50"/>
      <c r="O149" s="1"/>
      <c r="P149" s="1"/>
      <c r="Q149" s="1"/>
      <c r="R149" s="50"/>
    </row>
    <row r="150" spans="1:18">
      <c r="A150" t="s">
        <v>0</v>
      </c>
      <c r="B150" s="7" t="s">
        <v>37</v>
      </c>
      <c r="C150" t="s">
        <v>8</v>
      </c>
      <c r="D150" t="s">
        <v>9</v>
      </c>
      <c r="E150" s="1">
        <v>0.40433270824241702</v>
      </c>
      <c r="F150" s="1">
        <v>0.152061974383564</v>
      </c>
      <c r="G150" s="1">
        <v>1.20665521923045</v>
      </c>
      <c r="H150" s="1">
        <v>0.505141888593864</v>
      </c>
      <c r="I150" s="1">
        <v>1.61098792747287</v>
      </c>
      <c r="J150" s="50">
        <v>0.65720386297742694</v>
      </c>
      <c r="K150" s="1"/>
      <c r="L150" s="1"/>
      <c r="M150" s="1"/>
      <c r="N150" s="50"/>
      <c r="O150" s="1"/>
      <c r="P150" s="1"/>
      <c r="Q150" s="1"/>
      <c r="R150" s="50"/>
    </row>
    <row r="151" spans="1:18">
      <c r="A151" t="s">
        <v>0</v>
      </c>
      <c r="B151" s="7" t="s">
        <v>37</v>
      </c>
      <c r="C151" t="s">
        <v>10</v>
      </c>
      <c r="D151" t="s">
        <v>11</v>
      </c>
      <c r="E151" s="1">
        <v>4.1389747920517701E-2</v>
      </c>
      <c r="F151" s="1">
        <v>3.3531164160588697E-2</v>
      </c>
      <c r="G151" s="1">
        <v>0.135108618671026</v>
      </c>
      <c r="H151" s="1">
        <v>0.121513068052162</v>
      </c>
      <c r="I151" s="1">
        <v>0.176498366591543</v>
      </c>
      <c r="J151" s="50">
        <v>0.15504423221274999</v>
      </c>
      <c r="K151" s="1"/>
      <c r="L151" s="1"/>
      <c r="M151" s="1"/>
      <c r="N151" s="50"/>
      <c r="O151" s="1"/>
      <c r="P151" s="1"/>
      <c r="Q151" s="1"/>
      <c r="R151" s="50"/>
    </row>
    <row r="152" spans="1:18">
      <c r="A152" t="s">
        <v>0</v>
      </c>
      <c r="B152" s="7" t="s">
        <v>37</v>
      </c>
      <c r="C152" t="s">
        <v>12</v>
      </c>
      <c r="D152" t="s">
        <v>13</v>
      </c>
      <c r="E152" s="1">
        <v>0.69686167004084099</v>
      </c>
      <c r="F152" s="1">
        <v>7.9950358098421395E-2</v>
      </c>
      <c r="G152" s="1">
        <v>0.43908650610043798</v>
      </c>
      <c r="H152" s="1">
        <v>7.9720459798772403E-2</v>
      </c>
      <c r="I152" s="1">
        <v>1.13594817614128</v>
      </c>
      <c r="J152" s="50">
        <v>0.15967081789719401</v>
      </c>
      <c r="K152" s="1"/>
      <c r="L152" s="1"/>
      <c r="M152" s="1"/>
      <c r="N152" s="50"/>
      <c r="O152" s="1"/>
      <c r="P152" s="1"/>
      <c r="Q152" s="1"/>
      <c r="R152" s="50"/>
    </row>
    <row r="153" spans="1:18">
      <c r="A153" t="s">
        <v>0</v>
      </c>
      <c r="B153" s="7" t="s">
        <v>37</v>
      </c>
      <c r="C153" t="s">
        <v>14</v>
      </c>
      <c r="D153" t="s">
        <v>15</v>
      </c>
      <c r="E153" s="1">
        <v>5.8888700761305E-2</v>
      </c>
      <c r="F153" s="1">
        <v>6.3302266015102804E-2</v>
      </c>
      <c r="G153" s="1">
        <v>0.73285323656591805</v>
      </c>
      <c r="H153" s="1">
        <v>0.44675481692344399</v>
      </c>
      <c r="I153" s="1">
        <v>0.79174193732722298</v>
      </c>
      <c r="J153" s="50">
        <v>0.51005708293854701</v>
      </c>
      <c r="K153" s="1"/>
      <c r="L153" s="1"/>
      <c r="M153" s="1"/>
      <c r="N153" s="50"/>
      <c r="O153" s="1"/>
      <c r="P153" s="1"/>
      <c r="Q153" s="1"/>
      <c r="R153" s="50"/>
    </row>
    <row r="154" spans="1:18">
      <c r="A154" t="s">
        <v>0</v>
      </c>
      <c r="B154" s="7" t="s">
        <v>37</v>
      </c>
      <c r="C154" t="s">
        <v>16</v>
      </c>
      <c r="D154" t="s">
        <v>17</v>
      </c>
      <c r="E154" s="1">
        <v>0.98393672567911905</v>
      </c>
      <c r="F154" s="1">
        <v>0.179797003216601</v>
      </c>
      <c r="G154" s="1">
        <v>0.69632470755417297</v>
      </c>
      <c r="H154" s="1">
        <v>0.15836238091097499</v>
      </c>
      <c r="I154" s="1">
        <v>1.6802614332332899</v>
      </c>
      <c r="J154" s="50">
        <v>0.33815938412757601</v>
      </c>
      <c r="K154" s="1"/>
      <c r="L154" s="1"/>
      <c r="M154" s="1"/>
      <c r="N154" s="50"/>
      <c r="O154" s="1"/>
      <c r="P154" s="1"/>
      <c r="Q154" s="1"/>
      <c r="R154" s="50"/>
    </row>
    <row r="155" spans="1:18">
      <c r="A155" t="s">
        <v>0</v>
      </c>
      <c r="B155" s="7" t="s">
        <v>37</v>
      </c>
      <c r="C155" t="s">
        <v>18</v>
      </c>
      <c r="D155" t="s">
        <v>19</v>
      </c>
      <c r="E155" s="1">
        <v>0.39053902794107898</v>
      </c>
      <c r="F155" s="1">
        <v>2.5555248532037E-2</v>
      </c>
      <c r="G155" s="1">
        <v>0.65563723101055704</v>
      </c>
      <c r="H155" s="1">
        <v>0.108099377991142</v>
      </c>
      <c r="I155" s="1">
        <v>1.0461762589516399</v>
      </c>
      <c r="J155" s="50">
        <v>0.133654626523179</v>
      </c>
      <c r="K155" s="1"/>
      <c r="L155" s="1"/>
      <c r="M155" s="1"/>
      <c r="N155" s="50"/>
      <c r="O155" s="1"/>
      <c r="P155" s="1"/>
      <c r="Q155" s="1"/>
      <c r="R155" s="50"/>
    </row>
    <row r="156" spans="1:18">
      <c r="A156" t="s">
        <v>0</v>
      </c>
      <c r="B156" s="7" t="s">
        <v>37</v>
      </c>
      <c r="C156" t="s">
        <v>20</v>
      </c>
      <c r="D156" t="s">
        <v>21</v>
      </c>
      <c r="E156" s="1">
        <v>3.5955510409723401</v>
      </c>
      <c r="F156" s="1">
        <v>0.57878051235578698</v>
      </c>
      <c r="G156" s="1">
        <v>0.17433421581098599</v>
      </c>
      <c r="H156" s="1">
        <v>3.51383708183024E-2</v>
      </c>
      <c r="I156" s="1">
        <v>3.7698852567833301</v>
      </c>
      <c r="J156" s="50">
        <v>0.61391888317408905</v>
      </c>
      <c r="K156" s="1"/>
      <c r="L156" s="1"/>
      <c r="M156" s="1"/>
      <c r="N156" s="50"/>
      <c r="O156" s="1"/>
      <c r="P156" s="1"/>
      <c r="Q156" s="1"/>
      <c r="R156" s="50"/>
    </row>
    <row r="157" spans="1:18">
      <c r="A157" t="s">
        <v>0</v>
      </c>
      <c r="B157" s="7" t="s">
        <v>37</v>
      </c>
      <c r="C157" t="s">
        <v>25</v>
      </c>
      <c r="D157" t="s">
        <v>26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50">
        <v>0</v>
      </c>
      <c r="K157" s="1"/>
      <c r="L157" s="1"/>
      <c r="M157" s="1"/>
      <c r="N157" s="50"/>
      <c r="O157" s="1"/>
      <c r="P157" s="1"/>
      <c r="Q157" s="1"/>
      <c r="R157" s="50"/>
    </row>
    <row r="158" spans="1:18">
      <c r="A158" t="s">
        <v>0</v>
      </c>
      <c r="B158" s="7" t="s">
        <v>37</v>
      </c>
      <c r="C158" t="s">
        <v>22</v>
      </c>
      <c r="D158" t="s">
        <v>23</v>
      </c>
      <c r="E158" s="1">
        <v>3.4515018296207997E-2</v>
      </c>
      <c r="F158" s="1">
        <v>1.4871559012879299E-3</v>
      </c>
      <c r="G158" s="1">
        <v>6.0476282040948801E-3</v>
      </c>
      <c r="H158" s="1">
        <v>2.3195909609738001E-4</v>
      </c>
      <c r="I158" s="1">
        <v>4.0562646500302897E-2</v>
      </c>
      <c r="J158" s="50">
        <v>1.7191149973853101E-3</v>
      </c>
      <c r="K158" s="1"/>
      <c r="L158" s="1"/>
      <c r="M158" s="1"/>
      <c r="N158" s="50"/>
      <c r="O158" s="1"/>
      <c r="P158" s="1"/>
      <c r="Q158" s="1"/>
      <c r="R158" s="50"/>
    </row>
    <row r="159" spans="1:18">
      <c r="A159" t="s">
        <v>0</v>
      </c>
      <c r="B159" s="7" t="s">
        <v>38</v>
      </c>
      <c r="C159" t="s">
        <v>2</v>
      </c>
      <c r="D159" t="s">
        <v>3</v>
      </c>
      <c r="E159" s="1">
        <v>6.3246623280855396E-2</v>
      </c>
      <c r="F159" s="1">
        <v>6.3536737379982597E-2</v>
      </c>
      <c r="G159" s="1">
        <v>1.1285261210725201E-2</v>
      </c>
      <c r="H159" s="1">
        <v>8.9535441731255095E-3</v>
      </c>
      <c r="I159" s="1">
        <v>7.4531884491580602E-2</v>
      </c>
      <c r="J159" s="50">
        <v>7.2490281553108105E-2</v>
      </c>
      <c r="K159" s="1"/>
      <c r="L159" s="1"/>
      <c r="M159" s="1"/>
      <c r="N159" s="50"/>
      <c r="O159" s="1"/>
      <c r="P159" s="1"/>
      <c r="Q159" s="1"/>
      <c r="R159" s="50"/>
    </row>
    <row r="160" spans="1:18">
      <c r="A160" t="s">
        <v>0</v>
      </c>
      <c r="B160" s="7" t="s">
        <v>38</v>
      </c>
      <c r="C160" t="s">
        <v>4</v>
      </c>
      <c r="D160" t="s">
        <v>5</v>
      </c>
      <c r="E160" s="1">
        <v>8.7262327076560801E-5</v>
      </c>
      <c r="F160" s="1">
        <v>5.7826564067572604E-3</v>
      </c>
      <c r="G160" s="1">
        <v>7.3063329487911002E-10</v>
      </c>
      <c r="H160" s="1">
        <v>5.7116245569243196E-10</v>
      </c>
      <c r="I160" s="1">
        <v>8.7263057709855701E-5</v>
      </c>
      <c r="J160" s="50">
        <v>5.7826569779197198E-3</v>
      </c>
      <c r="K160" s="1"/>
      <c r="L160" s="1"/>
      <c r="M160" s="1"/>
      <c r="N160" s="50"/>
      <c r="O160" s="1"/>
      <c r="P160" s="1"/>
      <c r="Q160" s="1"/>
      <c r="R160" s="50"/>
    </row>
    <row r="161" spans="1:18">
      <c r="A161" t="s">
        <v>0</v>
      </c>
      <c r="B161" s="7" t="s">
        <v>38</v>
      </c>
      <c r="C161" t="s">
        <v>6</v>
      </c>
      <c r="D161" t="s">
        <v>7</v>
      </c>
      <c r="E161" s="1">
        <v>2.9394840371449297E-4</v>
      </c>
      <c r="F161" s="1">
        <v>6.3091062458940801E-4</v>
      </c>
      <c r="G161" s="1">
        <v>7.5179080391132705E-2</v>
      </c>
      <c r="H161" s="1">
        <v>0.16654000213049</v>
      </c>
      <c r="I161" s="1">
        <v>7.54730287948472E-2</v>
      </c>
      <c r="J161" s="50">
        <v>0.167170912755079</v>
      </c>
      <c r="K161" s="1"/>
      <c r="L161" s="1"/>
      <c r="M161" s="1"/>
      <c r="N161" s="50"/>
      <c r="O161" s="1"/>
      <c r="P161" s="1"/>
      <c r="Q161" s="1"/>
      <c r="R161" s="50"/>
    </row>
    <row r="162" spans="1:18">
      <c r="A162" t="s">
        <v>0</v>
      </c>
      <c r="B162" s="7" t="s">
        <v>38</v>
      </c>
      <c r="C162" t="s">
        <v>8</v>
      </c>
      <c r="D162" t="s">
        <v>9</v>
      </c>
      <c r="E162" s="1">
        <v>3.7640709821136598E-2</v>
      </c>
      <c r="F162" s="1">
        <v>1.55555229951227E-2</v>
      </c>
      <c r="G162" s="1">
        <v>7.3343956577966093E-2</v>
      </c>
      <c r="H162" s="1">
        <v>3.2269077878879698E-2</v>
      </c>
      <c r="I162" s="1">
        <v>0.110984666399103</v>
      </c>
      <c r="J162" s="50">
        <v>4.78246008740024E-2</v>
      </c>
      <c r="K162" s="1"/>
      <c r="L162" s="1"/>
      <c r="M162" s="1"/>
      <c r="N162" s="50"/>
      <c r="O162" s="1"/>
      <c r="P162" s="1"/>
      <c r="Q162" s="1"/>
      <c r="R162" s="50"/>
    </row>
    <row r="163" spans="1:18">
      <c r="A163" t="s">
        <v>0</v>
      </c>
      <c r="B163" s="7" t="s">
        <v>38</v>
      </c>
      <c r="C163" t="s">
        <v>10</v>
      </c>
      <c r="D163" t="s">
        <v>11</v>
      </c>
      <c r="E163" s="1">
        <v>4.1360929680675897E-3</v>
      </c>
      <c r="F163" s="1">
        <v>1.77109146638598E-3</v>
      </c>
      <c r="G163" s="1">
        <v>9.79523826886863E-3</v>
      </c>
      <c r="H163" s="1">
        <v>9.0763832173630203E-3</v>
      </c>
      <c r="I163" s="1">
        <v>1.39313312369362E-2</v>
      </c>
      <c r="J163" s="50">
        <v>1.0847474683748999E-2</v>
      </c>
      <c r="K163" s="1"/>
      <c r="L163" s="1"/>
      <c r="M163" s="1"/>
      <c r="N163" s="50"/>
      <c r="O163" s="1"/>
      <c r="P163" s="1"/>
      <c r="Q163" s="1"/>
      <c r="R163" s="50"/>
    </row>
    <row r="164" spans="1:18">
      <c r="A164" t="s">
        <v>0</v>
      </c>
      <c r="B164" s="7" t="s">
        <v>38</v>
      </c>
      <c r="C164" t="s">
        <v>12</v>
      </c>
      <c r="D164" t="s">
        <v>13</v>
      </c>
      <c r="E164" s="1">
        <v>0.21126623272028</v>
      </c>
      <c r="F164" s="1">
        <v>2.3669451593453E-2</v>
      </c>
      <c r="G164" s="1">
        <v>3.0328477810873999E-2</v>
      </c>
      <c r="H164" s="1">
        <v>5.5023421782934802E-3</v>
      </c>
      <c r="I164" s="1">
        <v>0.241594710531154</v>
      </c>
      <c r="J164" s="50">
        <v>2.9171793771746501E-2</v>
      </c>
      <c r="K164" s="1"/>
      <c r="L164" s="1"/>
      <c r="M164" s="1"/>
      <c r="N164" s="50"/>
      <c r="O164" s="1"/>
      <c r="P164" s="1"/>
      <c r="Q164" s="1"/>
      <c r="R164" s="50"/>
    </row>
    <row r="165" spans="1:18">
      <c r="A165" t="s">
        <v>0</v>
      </c>
      <c r="B165" s="7" t="s">
        <v>38</v>
      </c>
      <c r="C165" t="s">
        <v>14</v>
      </c>
      <c r="D165" t="s">
        <v>15</v>
      </c>
      <c r="E165" s="1">
        <v>1.32505668392552E-3</v>
      </c>
      <c r="F165" s="1">
        <v>1.3926013134069901E-3</v>
      </c>
      <c r="G165" s="1">
        <v>2.8173852196395399E-2</v>
      </c>
      <c r="H165" s="1">
        <v>1.7136147463914401E-2</v>
      </c>
      <c r="I165" s="1">
        <v>2.94989088803209E-2</v>
      </c>
      <c r="J165" s="50">
        <v>1.8528748777321399E-2</v>
      </c>
      <c r="K165" s="1"/>
      <c r="L165" s="1"/>
      <c r="M165" s="1"/>
      <c r="N165" s="50"/>
      <c r="O165" s="1"/>
      <c r="P165" s="1"/>
      <c r="Q165" s="1"/>
      <c r="R165" s="50"/>
    </row>
    <row r="166" spans="1:18">
      <c r="A166" t="s">
        <v>0</v>
      </c>
      <c r="B166" s="7" t="s">
        <v>38</v>
      </c>
      <c r="C166" t="s">
        <v>16</v>
      </c>
      <c r="D166" t="s">
        <v>17</v>
      </c>
      <c r="E166" s="1">
        <v>8.35060443836773E-2</v>
      </c>
      <c r="F166" s="1">
        <v>1.02928700973163E-2</v>
      </c>
      <c r="G166" s="1">
        <v>2.78174631883174E-2</v>
      </c>
      <c r="H166" s="1">
        <v>6.3319884236519904E-3</v>
      </c>
      <c r="I166" s="1">
        <v>0.111323507571995</v>
      </c>
      <c r="J166" s="50">
        <v>1.6624858520968198E-2</v>
      </c>
      <c r="K166" s="1"/>
      <c r="L166" s="1"/>
      <c r="M166" s="1"/>
      <c r="N166" s="50"/>
      <c r="O166" s="1"/>
      <c r="P166" s="1"/>
      <c r="Q166" s="1"/>
      <c r="R166" s="50"/>
    </row>
    <row r="167" spans="1:18">
      <c r="A167" t="s">
        <v>0</v>
      </c>
      <c r="B167" s="7" t="s">
        <v>38</v>
      </c>
      <c r="C167" t="s">
        <v>18</v>
      </c>
      <c r="D167" t="s">
        <v>19</v>
      </c>
      <c r="E167" s="1">
        <v>3.2023428521452501E-3</v>
      </c>
      <c r="F167" s="1">
        <v>2.09474741184912E-4</v>
      </c>
      <c r="G167" s="1">
        <v>2.9022684842824598E-2</v>
      </c>
      <c r="H167" s="1">
        <v>4.7847205063986696E-3</v>
      </c>
      <c r="I167" s="1">
        <v>3.22250276949698E-2</v>
      </c>
      <c r="J167" s="50">
        <v>4.9941952475835803E-3</v>
      </c>
      <c r="K167" s="1"/>
      <c r="L167" s="1"/>
      <c r="M167" s="1"/>
      <c r="N167" s="50"/>
      <c r="O167" s="1"/>
      <c r="P167" s="1"/>
      <c r="Q167" s="1"/>
      <c r="R167" s="50"/>
    </row>
    <row r="168" spans="1:18">
      <c r="A168" t="s">
        <v>0</v>
      </c>
      <c r="B168" s="7" t="s">
        <v>38</v>
      </c>
      <c r="C168" t="s">
        <v>20</v>
      </c>
      <c r="D168" t="s">
        <v>21</v>
      </c>
      <c r="E168" s="1">
        <v>2.2764834012670098E-3</v>
      </c>
      <c r="F168" s="1">
        <v>3.6643935722219099E-4</v>
      </c>
      <c r="G168" s="1">
        <v>4.2028792841803204E-3</v>
      </c>
      <c r="H168" s="1">
        <v>8.4713966690167604E-4</v>
      </c>
      <c r="I168" s="1">
        <v>6.4793626854473298E-3</v>
      </c>
      <c r="J168" s="50">
        <v>1.21357902412387E-3</v>
      </c>
      <c r="K168" s="1"/>
      <c r="L168" s="1"/>
      <c r="M168" s="1"/>
      <c r="N168" s="50"/>
      <c r="O168" s="1"/>
      <c r="P168" s="1"/>
      <c r="Q168" s="1"/>
      <c r="R168" s="50"/>
    </row>
    <row r="169" spans="1:18">
      <c r="A169" t="s">
        <v>0</v>
      </c>
      <c r="B169" s="7" t="s">
        <v>38</v>
      </c>
      <c r="C169" t="s">
        <v>25</v>
      </c>
      <c r="D169" t="s">
        <v>26</v>
      </c>
      <c r="E169" s="1">
        <v>0</v>
      </c>
      <c r="F169" s="1">
        <v>0</v>
      </c>
      <c r="G169" s="1">
        <v>0</v>
      </c>
      <c r="H169" s="1">
        <v>0</v>
      </c>
      <c r="I169" s="1">
        <v>0</v>
      </c>
      <c r="J169" s="50">
        <v>0</v>
      </c>
      <c r="K169" s="1"/>
      <c r="L169" s="1"/>
      <c r="M169" s="1"/>
      <c r="N169" s="50"/>
      <c r="O169" s="1"/>
      <c r="P169" s="1"/>
      <c r="Q169" s="1"/>
      <c r="R169" s="50"/>
    </row>
    <row r="170" spans="1:18">
      <c r="A170" t="s">
        <v>0</v>
      </c>
      <c r="B170" s="7" t="s">
        <v>38</v>
      </c>
      <c r="C170" t="s">
        <v>22</v>
      </c>
      <c r="D170" t="s">
        <v>23</v>
      </c>
      <c r="E170" s="1">
        <v>0</v>
      </c>
      <c r="F170" s="1">
        <v>0</v>
      </c>
      <c r="G170" s="1">
        <v>0</v>
      </c>
      <c r="H170" s="1">
        <v>0</v>
      </c>
      <c r="I170" s="1">
        <v>0</v>
      </c>
      <c r="J170" s="50">
        <v>0</v>
      </c>
      <c r="K170" s="1"/>
      <c r="L170" s="1"/>
      <c r="M170" s="1"/>
      <c r="N170" s="50"/>
      <c r="O170" s="1"/>
      <c r="P170" s="1"/>
      <c r="Q170" s="1"/>
      <c r="R170" s="50"/>
    </row>
    <row r="171" spans="1:18">
      <c r="A171" t="s">
        <v>0</v>
      </c>
      <c r="B171" s="7" t="s">
        <v>39</v>
      </c>
      <c r="C171" t="s">
        <v>2</v>
      </c>
      <c r="D171" t="s">
        <v>3</v>
      </c>
      <c r="E171" s="1">
        <v>1.44159209667897E-3</v>
      </c>
      <c r="F171" s="1">
        <v>1.3207965833524099E-3</v>
      </c>
      <c r="G171" s="1">
        <v>5.1266654116268202E-3</v>
      </c>
      <c r="H171" s="1">
        <v>4.06991594481687E-3</v>
      </c>
      <c r="I171" s="1">
        <v>6.5682575083057899E-3</v>
      </c>
      <c r="J171" s="50">
        <v>5.3907125281692798E-3</v>
      </c>
      <c r="K171" s="1"/>
      <c r="L171" s="1"/>
      <c r="M171" s="1"/>
      <c r="N171" s="50"/>
      <c r="O171" s="1"/>
      <c r="P171" s="1"/>
      <c r="Q171" s="1"/>
      <c r="R171" s="50"/>
    </row>
    <row r="172" spans="1:18">
      <c r="A172" t="s">
        <v>0</v>
      </c>
      <c r="B172" s="7" t="s">
        <v>39</v>
      </c>
      <c r="C172" t="s">
        <v>4</v>
      </c>
      <c r="D172" t="s">
        <v>5</v>
      </c>
      <c r="E172" s="1">
        <v>9.6531195071874603E-5</v>
      </c>
      <c r="F172" s="1">
        <v>6.4521300807540002E-3</v>
      </c>
      <c r="G172" s="1">
        <v>1.01265118781141E-10</v>
      </c>
      <c r="H172" s="1">
        <v>7.9194095191641894E-11</v>
      </c>
      <c r="I172" s="1">
        <v>9.6531296336993397E-5</v>
      </c>
      <c r="J172" s="50">
        <v>6.4521301599481003E-3</v>
      </c>
      <c r="K172" s="1"/>
      <c r="L172" s="1"/>
      <c r="M172" s="1"/>
      <c r="N172" s="50"/>
      <c r="O172" s="1"/>
      <c r="P172" s="1"/>
      <c r="Q172" s="1"/>
      <c r="R172" s="50"/>
    </row>
    <row r="173" spans="1:18">
      <c r="A173" t="s">
        <v>0</v>
      </c>
      <c r="B173" s="7" t="s">
        <v>39</v>
      </c>
      <c r="C173" t="s">
        <v>6</v>
      </c>
      <c r="D173" t="s">
        <v>7</v>
      </c>
      <c r="E173" s="1">
        <v>1.07215422587281E-6</v>
      </c>
      <c r="F173" s="1">
        <v>2.3011781478400201E-6</v>
      </c>
      <c r="G173" s="1">
        <v>6.83492099073605E-2</v>
      </c>
      <c r="H173" s="1">
        <v>0.15140977519138599</v>
      </c>
      <c r="I173" s="1">
        <v>6.8350282061586401E-2</v>
      </c>
      <c r="J173" s="50">
        <v>0.15141207636953399</v>
      </c>
      <c r="K173" s="1"/>
      <c r="L173" s="1"/>
      <c r="M173" s="1"/>
      <c r="N173" s="50"/>
      <c r="O173" s="1"/>
      <c r="P173" s="1"/>
      <c r="Q173" s="1"/>
      <c r="R173" s="50"/>
    </row>
    <row r="174" spans="1:18">
      <c r="A174" t="s">
        <v>0</v>
      </c>
      <c r="B174" s="7" t="s">
        <v>39</v>
      </c>
      <c r="C174" t="s">
        <v>8</v>
      </c>
      <c r="D174" t="s">
        <v>9</v>
      </c>
      <c r="E174" s="1">
        <v>6.4954531105744203E-4</v>
      </c>
      <c r="F174" s="1">
        <v>2.54567878907338E-4</v>
      </c>
      <c r="G174" s="1">
        <v>2.2150390008622699E-2</v>
      </c>
      <c r="H174" s="1">
        <v>9.33475823292018E-3</v>
      </c>
      <c r="I174" s="1">
        <v>2.2799935319680199E-2</v>
      </c>
      <c r="J174" s="50">
        <v>9.5893261118275199E-3</v>
      </c>
      <c r="K174" s="1"/>
      <c r="L174" s="1"/>
      <c r="M174" s="1"/>
      <c r="N174" s="50"/>
      <c r="O174" s="1"/>
      <c r="P174" s="1"/>
      <c r="Q174" s="1"/>
      <c r="R174" s="50"/>
    </row>
    <row r="175" spans="1:18">
      <c r="A175" t="s">
        <v>0</v>
      </c>
      <c r="B175" s="7" t="s">
        <v>39</v>
      </c>
      <c r="C175" t="s">
        <v>10</v>
      </c>
      <c r="D175" t="s">
        <v>11</v>
      </c>
      <c r="E175" s="1">
        <v>3.6243144723347402E-4</v>
      </c>
      <c r="F175" s="1">
        <v>1.7280877421355499E-4</v>
      </c>
      <c r="G175" s="1">
        <v>3.6356216349942298E-3</v>
      </c>
      <c r="H175" s="1">
        <v>3.1774126562128199E-3</v>
      </c>
      <c r="I175" s="1">
        <v>3.9980530822277E-3</v>
      </c>
      <c r="J175" s="50">
        <v>3.3502214304263699E-3</v>
      </c>
      <c r="K175" s="1"/>
      <c r="L175" s="1"/>
      <c r="M175" s="1"/>
      <c r="N175" s="50"/>
      <c r="O175" s="1"/>
      <c r="P175" s="1"/>
      <c r="Q175" s="1"/>
      <c r="R175" s="50"/>
    </row>
    <row r="176" spans="1:18">
      <c r="A176" t="s">
        <v>0</v>
      </c>
      <c r="B176" s="7" t="s">
        <v>39</v>
      </c>
      <c r="C176" t="s">
        <v>12</v>
      </c>
      <c r="D176" t="s">
        <v>13</v>
      </c>
      <c r="E176" s="1">
        <v>0.26129082538745801</v>
      </c>
      <c r="F176" s="1">
        <v>2.9026401941245401E-2</v>
      </c>
      <c r="G176" s="1">
        <v>3.5765289327579698E-2</v>
      </c>
      <c r="H176" s="1">
        <v>6.5044257307771804E-3</v>
      </c>
      <c r="I176" s="1">
        <v>0.29705611471503701</v>
      </c>
      <c r="J176" s="50">
        <v>3.5530827672022598E-2</v>
      </c>
      <c r="K176" s="1"/>
      <c r="L176" s="1"/>
      <c r="M176" s="1"/>
      <c r="N176" s="50"/>
      <c r="O176" s="1"/>
      <c r="P176" s="1"/>
      <c r="Q176" s="1"/>
      <c r="R176" s="50"/>
    </row>
    <row r="177" spans="1:18">
      <c r="A177" t="s">
        <v>0</v>
      </c>
      <c r="B177" s="7" t="s">
        <v>39</v>
      </c>
      <c r="C177" t="s">
        <v>14</v>
      </c>
      <c r="D177" t="s">
        <v>15</v>
      </c>
      <c r="E177" s="1">
        <v>5.2673462879375996E-4</v>
      </c>
      <c r="F177" s="1">
        <v>5.4286425503704205E-4</v>
      </c>
      <c r="G177" s="1">
        <v>2.3672212006359002E-2</v>
      </c>
      <c r="H177" s="1">
        <v>1.4512307467390601E-2</v>
      </c>
      <c r="I177" s="1">
        <v>2.4198946635152801E-2</v>
      </c>
      <c r="J177" s="50">
        <v>1.50551717224277E-2</v>
      </c>
      <c r="K177" s="1"/>
      <c r="L177" s="1"/>
      <c r="M177" s="1"/>
      <c r="N177" s="50"/>
      <c r="O177" s="1"/>
      <c r="P177" s="1"/>
      <c r="Q177" s="1"/>
      <c r="R177" s="50"/>
    </row>
    <row r="178" spans="1:18">
      <c r="A178" t="s">
        <v>0</v>
      </c>
      <c r="B178" s="7" t="s">
        <v>39</v>
      </c>
      <c r="C178" t="s">
        <v>16</v>
      </c>
      <c r="D178" t="s">
        <v>17</v>
      </c>
      <c r="E178" s="1">
        <v>6.0927194184241199E-3</v>
      </c>
      <c r="F178" s="1">
        <v>9.9975060197627892E-4</v>
      </c>
      <c r="G178" s="1">
        <v>1.3629629308266099E-2</v>
      </c>
      <c r="H178" s="1">
        <v>3.2312399611706798E-3</v>
      </c>
      <c r="I178" s="1">
        <v>1.9722348726690202E-2</v>
      </c>
      <c r="J178" s="50">
        <v>4.2309905631469601E-3</v>
      </c>
      <c r="K178" s="1"/>
      <c r="L178" s="1"/>
      <c r="M178" s="1"/>
      <c r="N178" s="50"/>
      <c r="O178" s="1"/>
      <c r="P178" s="1"/>
      <c r="Q178" s="1"/>
      <c r="R178" s="50"/>
    </row>
    <row r="179" spans="1:18">
      <c r="A179" t="s">
        <v>0</v>
      </c>
      <c r="B179" s="7" t="s">
        <v>39</v>
      </c>
      <c r="C179" t="s">
        <v>18</v>
      </c>
      <c r="D179" t="s">
        <v>19</v>
      </c>
      <c r="E179" s="1">
        <v>3.7479204139840697E-2</v>
      </c>
      <c r="F179" s="1">
        <v>2.4544394701431702E-3</v>
      </c>
      <c r="G179" s="1">
        <v>2.1618849117331199E-2</v>
      </c>
      <c r="H179" s="1">
        <v>3.5556748274129602E-3</v>
      </c>
      <c r="I179" s="1">
        <v>5.9098053257171899E-2</v>
      </c>
      <c r="J179" s="50">
        <v>6.0101142975561303E-3</v>
      </c>
      <c r="K179" s="1"/>
      <c r="L179" s="1"/>
      <c r="M179" s="1"/>
      <c r="N179" s="50"/>
      <c r="O179" s="1"/>
      <c r="P179" s="1"/>
      <c r="Q179" s="1"/>
      <c r="R179" s="50"/>
    </row>
    <row r="180" spans="1:18">
      <c r="A180" t="s">
        <v>0</v>
      </c>
      <c r="B180" s="7" t="s">
        <v>39</v>
      </c>
      <c r="C180" t="s">
        <v>20</v>
      </c>
      <c r="D180" t="s">
        <v>21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50">
        <v>0</v>
      </c>
      <c r="K180" s="1"/>
      <c r="L180" s="1"/>
      <c r="M180" s="1"/>
      <c r="N180" s="50"/>
      <c r="O180" s="1"/>
      <c r="P180" s="1"/>
      <c r="Q180" s="1"/>
      <c r="R180" s="50"/>
    </row>
    <row r="181" spans="1:18">
      <c r="A181" t="s">
        <v>0</v>
      </c>
      <c r="B181" s="7" t="s">
        <v>39</v>
      </c>
      <c r="C181" t="s">
        <v>25</v>
      </c>
      <c r="D181" t="s">
        <v>26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50">
        <v>0</v>
      </c>
      <c r="K181" s="1"/>
      <c r="L181" s="1"/>
      <c r="M181" s="1"/>
      <c r="N181" s="50"/>
      <c r="O181" s="1"/>
      <c r="P181" s="1"/>
      <c r="Q181" s="1"/>
      <c r="R181" s="50"/>
    </row>
    <row r="182" spans="1:18">
      <c r="A182" t="s">
        <v>0</v>
      </c>
      <c r="B182" s="7" t="s">
        <v>39</v>
      </c>
      <c r="C182" t="s">
        <v>22</v>
      </c>
      <c r="D182" t="s">
        <v>23</v>
      </c>
      <c r="E182" s="1">
        <v>1.4303830641281901E-3</v>
      </c>
      <c r="F182" s="1">
        <v>6.1515897158838495E-5</v>
      </c>
      <c r="G182" s="1">
        <v>7.7566315330660201E-4</v>
      </c>
      <c r="H182" s="1">
        <v>2.9674479414255799E-5</v>
      </c>
      <c r="I182" s="1">
        <v>2.2060462174347899E-3</v>
      </c>
      <c r="J182" s="50">
        <v>9.1190376573094294E-5</v>
      </c>
      <c r="K182" s="1"/>
      <c r="L182" s="1"/>
      <c r="M182" s="1"/>
      <c r="N182" s="50"/>
      <c r="O182" s="1"/>
      <c r="P182" s="1"/>
      <c r="Q182" s="1"/>
      <c r="R182" s="50"/>
    </row>
    <row r="183" spans="1:18">
      <c r="A183" t="s">
        <v>0</v>
      </c>
      <c r="B183" s="7" t="s">
        <v>40</v>
      </c>
      <c r="C183" t="s">
        <v>2</v>
      </c>
      <c r="D183" t="s">
        <v>3</v>
      </c>
      <c r="E183" s="1">
        <v>0.145593915307317</v>
      </c>
      <c r="F183" s="1">
        <v>0.133512490920774</v>
      </c>
      <c r="G183" s="1">
        <v>7.9312809454370706E-2</v>
      </c>
      <c r="H183" s="1">
        <v>6.2994011358372001E-2</v>
      </c>
      <c r="I183" s="1">
        <v>0.22490672476168799</v>
      </c>
      <c r="J183" s="50">
        <v>0.19650650227914601</v>
      </c>
      <c r="K183" s="1"/>
      <c r="L183" s="1"/>
      <c r="M183" s="1"/>
      <c r="N183" s="50"/>
      <c r="O183" s="1"/>
      <c r="P183" s="1"/>
      <c r="Q183" s="1"/>
      <c r="R183" s="50"/>
    </row>
    <row r="184" spans="1:18">
      <c r="A184" t="s">
        <v>0</v>
      </c>
      <c r="B184" s="7" t="s">
        <v>40</v>
      </c>
      <c r="C184" t="s">
        <v>4</v>
      </c>
      <c r="D184" t="s">
        <v>5</v>
      </c>
      <c r="E184" s="1">
        <v>1.60134333386528E-4</v>
      </c>
      <c r="F184" s="1">
        <v>1.06751063488747E-2</v>
      </c>
      <c r="G184" s="1">
        <v>2.2007698735314601E-7</v>
      </c>
      <c r="H184" s="1">
        <v>1.72127852053095E-7</v>
      </c>
      <c r="I184" s="1">
        <v>1.6035441037388101E-4</v>
      </c>
      <c r="J184" s="50">
        <v>1.06752784767268E-2</v>
      </c>
      <c r="K184" s="1"/>
      <c r="L184" s="1"/>
      <c r="M184" s="1"/>
      <c r="N184" s="50"/>
      <c r="O184" s="1"/>
      <c r="P184" s="1"/>
      <c r="Q184" s="1"/>
      <c r="R184" s="50"/>
    </row>
    <row r="185" spans="1:18">
      <c r="A185" t="s">
        <v>0</v>
      </c>
      <c r="B185" s="7" t="s">
        <v>40</v>
      </c>
      <c r="C185" t="s">
        <v>6</v>
      </c>
      <c r="D185" t="s">
        <v>7</v>
      </c>
      <c r="E185" s="1">
        <v>1.8231370479295201E-2</v>
      </c>
      <c r="F185" s="1">
        <v>3.9129896057833402E-2</v>
      </c>
      <c r="G185" s="1">
        <v>0.49110643320758601</v>
      </c>
      <c r="H185" s="1">
        <v>1.0879333387696299</v>
      </c>
      <c r="I185" s="1">
        <v>0.50933780368688097</v>
      </c>
      <c r="J185" s="50">
        <v>1.1270632348274601</v>
      </c>
      <c r="K185" s="1"/>
      <c r="L185" s="1"/>
      <c r="M185" s="1"/>
      <c r="N185" s="50"/>
      <c r="O185" s="1"/>
      <c r="P185" s="1"/>
      <c r="Q185" s="1"/>
      <c r="R185" s="50"/>
    </row>
    <row r="186" spans="1:18">
      <c r="A186" t="s">
        <v>0</v>
      </c>
      <c r="B186" s="7" t="s">
        <v>40</v>
      </c>
      <c r="C186" t="s">
        <v>8</v>
      </c>
      <c r="D186" t="s">
        <v>9</v>
      </c>
      <c r="E186" s="1">
        <v>0.157212191763311</v>
      </c>
      <c r="F186" s="1">
        <v>7.7732780038542296E-2</v>
      </c>
      <c r="G186" s="1">
        <v>0.29300399110956099</v>
      </c>
      <c r="H186" s="1">
        <v>0.12615753341184999</v>
      </c>
      <c r="I186" s="1">
        <v>0.45021618287287202</v>
      </c>
      <c r="J186" s="50">
        <v>0.20389031345039299</v>
      </c>
      <c r="K186" s="1"/>
      <c r="L186" s="1"/>
      <c r="M186" s="1"/>
      <c r="N186" s="50"/>
      <c r="O186" s="1"/>
      <c r="P186" s="1"/>
      <c r="Q186" s="1"/>
      <c r="R186" s="50"/>
    </row>
    <row r="187" spans="1:18">
      <c r="A187" t="s">
        <v>0</v>
      </c>
      <c r="B187" s="7" t="s">
        <v>40</v>
      </c>
      <c r="C187" t="s">
        <v>10</v>
      </c>
      <c r="D187" t="s">
        <v>11</v>
      </c>
      <c r="E187" s="1">
        <v>2.63397772083321E-2</v>
      </c>
      <c r="F187" s="1">
        <v>2.5005883930490198E-2</v>
      </c>
      <c r="G187" s="1">
        <v>0.116091771368502</v>
      </c>
      <c r="H187" s="1">
        <v>0.10999144666874699</v>
      </c>
      <c r="I187" s="1">
        <v>0.14243154857683399</v>
      </c>
      <c r="J187" s="50">
        <v>0.13499733059923699</v>
      </c>
      <c r="K187" s="1"/>
      <c r="L187" s="1"/>
      <c r="M187" s="1"/>
      <c r="N187" s="50"/>
      <c r="O187" s="1"/>
      <c r="P187" s="1"/>
      <c r="Q187" s="1"/>
      <c r="R187" s="50"/>
    </row>
    <row r="188" spans="1:18">
      <c r="A188" t="s">
        <v>0</v>
      </c>
      <c r="B188" s="7" t="s">
        <v>40</v>
      </c>
      <c r="C188" t="s">
        <v>12</v>
      </c>
      <c r="D188" t="s">
        <v>13</v>
      </c>
      <c r="E188" s="1">
        <v>0.16927560299354599</v>
      </c>
      <c r="F188" s="1">
        <v>2.3387625462095801E-2</v>
      </c>
      <c r="G188" s="1">
        <v>0.17733976105000299</v>
      </c>
      <c r="H188" s="1">
        <v>3.2284807874874803E-2</v>
      </c>
      <c r="I188" s="1">
        <v>0.34661536404354898</v>
      </c>
      <c r="J188" s="50">
        <v>5.5672433336970598E-2</v>
      </c>
      <c r="K188" s="1"/>
      <c r="L188" s="1"/>
      <c r="M188" s="1"/>
      <c r="N188" s="50"/>
      <c r="O188" s="1"/>
      <c r="P188" s="1"/>
      <c r="Q188" s="1"/>
      <c r="R188" s="50"/>
    </row>
    <row r="189" spans="1:18">
      <c r="A189" t="s">
        <v>0</v>
      </c>
      <c r="B189" s="7" t="s">
        <v>40</v>
      </c>
      <c r="C189" t="s">
        <v>14</v>
      </c>
      <c r="D189" t="s">
        <v>15</v>
      </c>
      <c r="E189" s="1">
        <v>0.55537139126984403</v>
      </c>
      <c r="F189" s="1">
        <v>0.52275917119976401</v>
      </c>
      <c r="G189" s="1">
        <v>0.58714175487874098</v>
      </c>
      <c r="H189" s="1">
        <v>0.36041364673604998</v>
      </c>
      <c r="I189" s="1">
        <v>1.14251314614858</v>
      </c>
      <c r="J189" s="50">
        <v>0.88317281793581404</v>
      </c>
      <c r="K189" s="1"/>
      <c r="L189" s="1"/>
      <c r="M189" s="1"/>
      <c r="N189" s="50"/>
      <c r="O189" s="1"/>
      <c r="P189" s="1"/>
      <c r="Q189" s="1"/>
      <c r="R189" s="50"/>
    </row>
    <row r="190" spans="1:18">
      <c r="A190" t="s">
        <v>0</v>
      </c>
      <c r="B190" s="7" t="s">
        <v>40</v>
      </c>
      <c r="C190" t="s">
        <v>16</v>
      </c>
      <c r="D190" t="s">
        <v>17</v>
      </c>
      <c r="E190" s="1">
        <v>1.00356899805995</v>
      </c>
      <c r="F190" s="1">
        <v>0.130662449763217</v>
      </c>
      <c r="G190" s="1">
        <v>0.30946323933728298</v>
      </c>
      <c r="H190" s="1">
        <v>5.9029551449455701E-2</v>
      </c>
      <c r="I190" s="1">
        <v>1.3130322373972301</v>
      </c>
      <c r="J190" s="50">
        <v>0.18969200121267299</v>
      </c>
      <c r="K190" s="1"/>
      <c r="L190" s="1"/>
      <c r="M190" s="1"/>
      <c r="N190" s="50"/>
      <c r="O190" s="1"/>
      <c r="P190" s="1"/>
      <c r="Q190" s="1"/>
      <c r="R190" s="50"/>
    </row>
    <row r="191" spans="1:18">
      <c r="A191" t="s">
        <v>0</v>
      </c>
      <c r="B191" s="7" t="s">
        <v>40</v>
      </c>
      <c r="C191" t="s">
        <v>18</v>
      </c>
      <c r="D191" t="s">
        <v>19</v>
      </c>
      <c r="E191" s="1">
        <v>2.82905184091641</v>
      </c>
      <c r="F191" s="1">
        <v>0.18540909438818901</v>
      </c>
      <c r="G191" s="1">
        <v>0.238207360153668</v>
      </c>
      <c r="H191" s="1">
        <v>3.9201977671111901E-2</v>
      </c>
      <c r="I191" s="1">
        <v>3.0672592010700801</v>
      </c>
      <c r="J191" s="50">
        <v>0.224611072059301</v>
      </c>
      <c r="K191" s="1"/>
      <c r="L191" s="1"/>
      <c r="M191" s="1"/>
      <c r="N191" s="50"/>
      <c r="O191" s="1"/>
      <c r="P191" s="1"/>
      <c r="Q191" s="1"/>
      <c r="R191" s="50"/>
    </row>
    <row r="192" spans="1:18">
      <c r="A192" t="s">
        <v>0</v>
      </c>
      <c r="B192" s="7" t="s">
        <v>40</v>
      </c>
      <c r="C192" t="s">
        <v>20</v>
      </c>
      <c r="D192" t="s">
        <v>21</v>
      </c>
      <c r="E192" s="1">
        <v>0.72636813402461498</v>
      </c>
      <c r="F192" s="1">
        <v>0.116924322843508</v>
      </c>
      <c r="G192" s="1">
        <v>6.1562455766409903E-2</v>
      </c>
      <c r="H192" s="1">
        <v>1.24048452992533E-2</v>
      </c>
      <c r="I192" s="1">
        <v>0.78793058979102504</v>
      </c>
      <c r="J192" s="50">
        <v>0.12932916814276099</v>
      </c>
      <c r="K192" s="1"/>
      <c r="L192" s="1"/>
      <c r="M192" s="1"/>
      <c r="N192" s="50"/>
      <c r="O192" s="1"/>
      <c r="P192" s="1"/>
      <c r="Q192" s="1"/>
      <c r="R192" s="50"/>
    </row>
    <row r="193" spans="1:18">
      <c r="A193" t="s">
        <v>0</v>
      </c>
      <c r="B193" s="7" t="s">
        <v>40</v>
      </c>
      <c r="C193" t="s">
        <v>25</v>
      </c>
      <c r="D193" t="s">
        <v>26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50">
        <v>0</v>
      </c>
      <c r="K193" s="1"/>
      <c r="L193" s="1"/>
      <c r="M193" s="1"/>
      <c r="N193" s="50"/>
      <c r="O193" s="1"/>
      <c r="P193" s="1"/>
      <c r="Q193" s="1"/>
      <c r="R193" s="50"/>
    </row>
    <row r="194" spans="1:18">
      <c r="A194" t="s">
        <v>0</v>
      </c>
      <c r="B194" s="7" t="s">
        <v>40</v>
      </c>
      <c r="C194" t="s">
        <v>22</v>
      </c>
      <c r="D194" t="s">
        <v>23</v>
      </c>
      <c r="E194" s="1">
        <v>4.2660480586049002E-3</v>
      </c>
      <c r="F194" s="1">
        <v>1.8343869967258499E-4</v>
      </c>
      <c r="G194" s="1">
        <v>5.2750621329511697E-3</v>
      </c>
      <c r="H194" s="1">
        <v>2.01928664948398E-4</v>
      </c>
      <c r="I194" s="1">
        <v>9.5411101915560698E-3</v>
      </c>
      <c r="J194" s="50">
        <v>3.85367364620983E-4</v>
      </c>
      <c r="K194" s="1"/>
      <c r="L194" s="1"/>
      <c r="M194" s="1"/>
      <c r="N194" s="50"/>
      <c r="O194" s="1"/>
      <c r="P194" s="1"/>
      <c r="Q194" s="1"/>
      <c r="R194" s="50"/>
    </row>
    <row r="195" spans="1:18">
      <c r="A195" t="s">
        <v>0</v>
      </c>
      <c r="B195" s="7" t="s">
        <v>41</v>
      </c>
      <c r="C195" t="s">
        <v>2</v>
      </c>
      <c r="D195" t="s">
        <v>3</v>
      </c>
      <c r="E195" s="1">
        <v>5.3742567558633901E-2</v>
      </c>
      <c r="F195" s="1">
        <v>6.1818189623901502E-2</v>
      </c>
      <c r="G195" s="1">
        <v>5.8411094284647802E-2</v>
      </c>
      <c r="H195" s="1">
        <v>4.6801624423011001E-2</v>
      </c>
      <c r="I195" s="1">
        <v>0.112153661843282</v>
      </c>
      <c r="J195" s="50">
        <v>0.108619814046913</v>
      </c>
      <c r="K195" s="1"/>
      <c r="L195" s="1"/>
      <c r="M195" s="1"/>
      <c r="N195" s="50"/>
      <c r="O195" s="1"/>
      <c r="P195" s="1"/>
      <c r="Q195" s="1"/>
      <c r="R195" s="50"/>
    </row>
    <row r="196" spans="1:18">
      <c r="A196" t="s">
        <v>0</v>
      </c>
      <c r="B196" s="7" t="s">
        <v>41</v>
      </c>
      <c r="C196" t="s">
        <v>4</v>
      </c>
      <c r="D196" t="s">
        <v>5</v>
      </c>
      <c r="E196" s="1">
        <v>8.6965895541163602E-4</v>
      </c>
      <c r="F196" s="1">
        <v>6.0258715037670399E-2</v>
      </c>
      <c r="G196" s="1">
        <v>0</v>
      </c>
      <c r="H196" s="1">
        <v>0</v>
      </c>
      <c r="I196" s="1">
        <v>8.6965895541163602E-4</v>
      </c>
      <c r="J196" s="50">
        <v>6.0258715037670399E-2</v>
      </c>
      <c r="K196" s="1"/>
      <c r="L196" s="1"/>
      <c r="M196" s="1"/>
      <c r="N196" s="50"/>
      <c r="O196" s="1"/>
      <c r="P196" s="1"/>
      <c r="Q196" s="1"/>
      <c r="R196" s="50"/>
    </row>
    <row r="197" spans="1:18">
      <c r="A197" t="s">
        <v>0</v>
      </c>
      <c r="B197" s="7" t="s">
        <v>41</v>
      </c>
      <c r="C197" t="s">
        <v>6</v>
      </c>
      <c r="D197" t="s">
        <v>7</v>
      </c>
      <c r="E197" s="1">
        <v>6.8691718756374605E-5</v>
      </c>
      <c r="F197" s="1">
        <v>1.4743212070168199E-4</v>
      </c>
      <c r="G197" s="1">
        <v>0.42961101604956098</v>
      </c>
      <c r="H197" s="1">
        <v>0.95166176252263401</v>
      </c>
      <c r="I197" s="1">
        <v>0.42967970776831699</v>
      </c>
      <c r="J197" s="50">
        <v>0.95180919464333602</v>
      </c>
      <c r="K197" s="1"/>
      <c r="L197" s="1"/>
      <c r="M197" s="1"/>
      <c r="N197" s="50"/>
      <c r="O197" s="1"/>
      <c r="P197" s="1"/>
      <c r="Q197" s="1"/>
      <c r="R197" s="50"/>
    </row>
    <row r="198" spans="1:18">
      <c r="A198" t="s">
        <v>0</v>
      </c>
      <c r="B198" s="7" t="s">
        <v>41</v>
      </c>
      <c r="C198" t="s">
        <v>8</v>
      </c>
      <c r="D198" t="s">
        <v>9</v>
      </c>
      <c r="E198" s="1">
        <v>3.5016659985061902E-3</v>
      </c>
      <c r="F198" s="1">
        <v>1.4373542233764899E-3</v>
      </c>
      <c r="G198" s="1">
        <v>0.137794026121731</v>
      </c>
      <c r="H198" s="1">
        <v>5.9602781293779203E-2</v>
      </c>
      <c r="I198" s="1">
        <v>0.14129569212023799</v>
      </c>
      <c r="J198" s="50">
        <v>6.1040135517155703E-2</v>
      </c>
      <c r="K198" s="1"/>
      <c r="L198" s="1"/>
      <c r="M198" s="1"/>
      <c r="N198" s="50"/>
      <c r="O198" s="1"/>
      <c r="P198" s="1"/>
      <c r="Q198" s="1"/>
      <c r="R198" s="50"/>
    </row>
    <row r="199" spans="1:18">
      <c r="A199" t="s">
        <v>0</v>
      </c>
      <c r="B199" s="7" t="s">
        <v>41</v>
      </c>
      <c r="C199" t="s">
        <v>10</v>
      </c>
      <c r="D199" t="s">
        <v>11</v>
      </c>
      <c r="E199" s="1">
        <v>1.3677063118155699E-3</v>
      </c>
      <c r="F199" s="1">
        <v>7.4738393494256999E-4</v>
      </c>
      <c r="G199" s="1">
        <v>2.54256613878601E-2</v>
      </c>
      <c r="H199" s="1">
        <v>2.1001697547776602E-2</v>
      </c>
      <c r="I199" s="1">
        <v>2.6793367699675701E-2</v>
      </c>
      <c r="J199" s="50">
        <v>2.1749081482719201E-2</v>
      </c>
      <c r="K199" s="1"/>
      <c r="L199" s="1"/>
      <c r="M199" s="1"/>
      <c r="N199" s="50"/>
      <c r="O199" s="1"/>
      <c r="P199" s="1"/>
      <c r="Q199" s="1"/>
      <c r="R199" s="50"/>
    </row>
    <row r="200" spans="1:18">
      <c r="A200" t="s">
        <v>0</v>
      </c>
      <c r="B200" s="7" t="s">
        <v>41</v>
      </c>
      <c r="C200" t="s">
        <v>12</v>
      </c>
      <c r="D200" t="s">
        <v>13</v>
      </c>
      <c r="E200" s="1">
        <v>1.31174355729717E-2</v>
      </c>
      <c r="F200" s="1">
        <v>1.77172860844068E-3</v>
      </c>
      <c r="G200" s="1">
        <v>0.11258015228849701</v>
      </c>
      <c r="H200" s="1">
        <v>2.06082993523613E-2</v>
      </c>
      <c r="I200" s="1">
        <v>0.12569758786146801</v>
      </c>
      <c r="J200" s="50">
        <v>2.2380027960802001E-2</v>
      </c>
      <c r="K200" s="1"/>
      <c r="L200" s="1"/>
      <c r="M200" s="1"/>
      <c r="N200" s="50"/>
      <c r="O200" s="1"/>
      <c r="P200" s="1"/>
      <c r="Q200" s="1"/>
      <c r="R200" s="50"/>
    </row>
    <row r="201" spans="1:18">
      <c r="A201" t="s">
        <v>0</v>
      </c>
      <c r="B201" s="7" t="s">
        <v>41</v>
      </c>
      <c r="C201" t="s">
        <v>14</v>
      </c>
      <c r="D201" t="s">
        <v>15</v>
      </c>
      <c r="E201" s="1">
        <v>9.5740049990899294E-3</v>
      </c>
      <c r="F201" s="1">
        <v>1.0712821611479901E-2</v>
      </c>
      <c r="G201" s="1">
        <v>0.16098117729627201</v>
      </c>
      <c r="H201" s="1">
        <v>9.8463758635638707E-2</v>
      </c>
      <c r="I201" s="1">
        <v>0.17055518229536201</v>
      </c>
      <c r="J201" s="50">
        <v>0.109176580247119</v>
      </c>
      <c r="K201" s="1"/>
      <c r="L201" s="1"/>
      <c r="M201" s="1"/>
      <c r="N201" s="50"/>
      <c r="O201" s="1"/>
      <c r="P201" s="1"/>
      <c r="Q201" s="1"/>
      <c r="R201" s="50"/>
    </row>
    <row r="202" spans="1:18">
      <c r="A202" t="s">
        <v>0</v>
      </c>
      <c r="B202" s="7" t="s">
        <v>41</v>
      </c>
      <c r="C202" t="s">
        <v>16</v>
      </c>
      <c r="D202" t="s">
        <v>17</v>
      </c>
      <c r="E202" s="1">
        <v>5.7231521847187702E-2</v>
      </c>
      <c r="F202" s="1">
        <v>8.6080210456628906E-3</v>
      </c>
      <c r="G202" s="1">
        <v>0.22006573187161901</v>
      </c>
      <c r="H202" s="1">
        <v>4.4413890539445298E-2</v>
      </c>
      <c r="I202" s="1">
        <v>0.27729725371880698</v>
      </c>
      <c r="J202" s="50">
        <v>5.3021911585108203E-2</v>
      </c>
      <c r="K202" s="1"/>
      <c r="L202" s="1"/>
      <c r="M202" s="1"/>
      <c r="N202" s="50"/>
      <c r="O202" s="1"/>
      <c r="P202" s="1"/>
      <c r="Q202" s="1"/>
      <c r="R202" s="50"/>
    </row>
    <row r="203" spans="1:18">
      <c r="A203" t="s">
        <v>0</v>
      </c>
      <c r="B203" s="7" t="s">
        <v>41</v>
      </c>
      <c r="C203" t="s">
        <v>18</v>
      </c>
      <c r="D203" t="s">
        <v>19</v>
      </c>
      <c r="E203" s="1">
        <v>7.5660613185832403E-3</v>
      </c>
      <c r="F203" s="1">
        <v>4.9570422669865705E-4</v>
      </c>
      <c r="G203" s="1">
        <v>0.18173811147145999</v>
      </c>
      <c r="H203" s="1">
        <v>2.9586542848068598E-2</v>
      </c>
      <c r="I203" s="1">
        <v>0.189304172790043</v>
      </c>
      <c r="J203" s="50">
        <v>3.0082247074767299E-2</v>
      </c>
      <c r="K203" s="1"/>
      <c r="L203" s="1"/>
      <c r="M203" s="1"/>
      <c r="N203" s="50"/>
      <c r="O203" s="1"/>
      <c r="P203" s="1"/>
      <c r="Q203" s="1"/>
      <c r="R203" s="50"/>
    </row>
    <row r="204" spans="1:18">
      <c r="A204" t="s">
        <v>0</v>
      </c>
      <c r="B204" s="7" t="s">
        <v>41</v>
      </c>
      <c r="C204" t="s">
        <v>20</v>
      </c>
      <c r="D204" t="s">
        <v>21</v>
      </c>
      <c r="E204" s="1">
        <v>1.1868294982692799E-3</v>
      </c>
      <c r="F204" s="1">
        <v>1.9094018986136601E-4</v>
      </c>
      <c r="G204" s="1">
        <v>2.8666078844815899E-2</v>
      </c>
      <c r="H204" s="1">
        <v>5.77118177187787E-3</v>
      </c>
      <c r="I204" s="1">
        <v>2.98529083430852E-2</v>
      </c>
      <c r="J204" s="50">
        <v>5.9621219617392402E-3</v>
      </c>
      <c r="K204" s="1"/>
      <c r="L204" s="1"/>
      <c r="M204" s="1"/>
      <c r="N204" s="50"/>
      <c r="O204" s="1"/>
      <c r="P204" s="1"/>
      <c r="Q204" s="1"/>
      <c r="R204" s="50"/>
    </row>
    <row r="205" spans="1:18">
      <c r="A205" t="s">
        <v>0</v>
      </c>
      <c r="B205" s="7" t="s">
        <v>41</v>
      </c>
      <c r="C205" t="s">
        <v>25</v>
      </c>
      <c r="D205" t="s">
        <v>26</v>
      </c>
      <c r="E205" s="1">
        <v>5.2865075265676297E-5</v>
      </c>
      <c r="F205" s="1">
        <v>7.4562321535009403E-6</v>
      </c>
      <c r="G205" s="1">
        <v>0</v>
      </c>
      <c r="H205" s="1">
        <v>0</v>
      </c>
      <c r="I205" s="1">
        <v>5.2865075265676297E-5</v>
      </c>
      <c r="J205" s="50">
        <v>7.4562321535009403E-6</v>
      </c>
      <c r="K205" s="1"/>
      <c r="L205" s="1"/>
      <c r="M205" s="1"/>
      <c r="N205" s="50"/>
      <c r="O205" s="1"/>
      <c r="P205" s="1"/>
      <c r="Q205" s="1"/>
      <c r="R205" s="50"/>
    </row>
    <row r="206" spans="1:18">
      <c r="A206" t="s">
        <v>0</v>
      </c>
      <c r="B206" s="7" t="s">
        <v>41</v>
      </c>
      <c r="C206" t="s">
        <v>22</v>
      </c>
      <c r="D206" t="s">
        <v>23</v>
      </c>
      <c r="E206" s="1">
        <v>1.1503769170203199E-2</v>
      </c>
      <c r="F206" s="1">
        <v>4.9155959930385505E-4</v>
      </c>
      <c r="G206" s="1">
        <v>3.1427925977611398E-3</v>
      </c>
      <c r="H206" s="1">
        <v>1.18936011272549E-4</v>
      </c>
      <c r="I206" s="1">
        <v>1.46465617679643E-2</v>
      </c>
      <c r="J206" s="50">
        <v>6.1049561057640396E-4</v>
      </c>
      <c r="K206" s="1"/>
      <c r="L206" s="1"/>
      <c r="M206" s="1"/>
      <c r="N206" s="50"/>
      <c r="O206" s="1"/>
      <c r="P206" s="1"/>
      <c r="Q206" s="1"/>
      <c r="R206" s="50"/>
    </row>
    <row r="207" spans="1:18">
      <c r="A207" t="s">
        <v>0</v>
      </c>
      <c r="B207" s="7" t="s">
        <v>42</v>
      </c>
      <c r="C207" t="s">
        <v>2</v>
      </c>
      <c r="D207" t="s">
        <v>3</v>
      </c>
      <c r="E207" s="1">
        <v>7.6660089217353705E-2</v>
      </c>
      <c r="F207" s="1">
        <v>9.4898346170961601E-2</v>
      </c>
      <c r="G207" s="1">
        <v>4.7515685877653598E-2</v>
      </c>
      <c r="H207" s="1">
        <v>3.7749627463269403E-2</v>
      </c>
      <c r="I207" s="1">
        <v>0.124175775095007</v>
      </c>
      <c r="J207" s="50">
        <v>0.132647973634231</v>
      </c>
      <c r="K207" s="1"/>
      <c r="L207" s="1"/>
      <c r="M207" s="1"/>
      <c r="N207" s="50"/>
      <c r="O207" s="1"/>
      <c r="P207" s="1"/>
      <c r="Q207" s="1"/>
      <c r="R207" s="50"/>
    </row>
    <row r="208" spans="1:18">
      <c r="A208" t="s">
        <v>0</v>
      </c>
      <c r="B208" s="7" t="s">
        <v>42</v>
      </c>
      <c r="C208" t="s">
        <v>4</v>
      </c>
      <c r="D208" t="s">
        <v>5</v>
      </c>
      <c r="E208" s="1">
        <v>8.7015620348549903E-4</v>
      </c>
      <c r="F208" s="1">
        <v>5.8429201187589701E-2</v>
      </c>
      <c r="G208" s="1">
        <v>1.1166230551279199E-10</v>
      </c>
      <c r="H208" s="1">
        <v>8.7413776320600595E-11</v>
      </c>
      <c r="I208" s="1">
        <v>8.7015631514780496E-4</v>
      </c>
      <c r="J208" s="50">
        <v>5.8429201275003499E-2</v>
      </c>
      <c r="K208" s="1"/>
      <c r="L208" s="1"/>
      <c r="M208" s="1"/>
      <c r="N208" s="50"/>
      <c r="O208" s="1"/>
      <c r="P208" s="1"/>
      <c r="Q208" s="1"/>
      <c r="R208" s="50"/>
    </row>
    <row r="209" spans="1:18">
      <c r="A209" t="s">
        <v>0</v>
      </c>
      <c r="B209" s="7" t="s">
        <v>42</v>
      </c>
      <c r="C209" t="s">
        <v>6</v>
      </c>
      <c r="D209" t="s">
        <v>7</v>
      </c>
      <c r="E209" s="1">
        <v>1.1382456275000801E-2</v>
      </c>
      <c r="F209" s="1">
        <v>2.44292221577764E-2</v>
      </c>
      <c r="G209" s="1">
        <v>0.29014770915666899</v>
      </c>
      <c r="H209" s="1">
        <v>0.64277767453525403</v>
      </c>
      <c r="I209" s="1">
        <v>0.30153016543166999</v>
      </c>
      <c r="J209" s="50">
        <v>0.66720689669303002</v>
      </c>
      <c r="K209" s="1"/>
      <c r="L209" s="1"/>
      <c r="M209" s="1"/>
      <c r="N209" s="50"/>
      <c r="O209" s="1"/>
      <c r="P209" s="1"/>
      <c r="Q209" s="1"/>
      <c r="R209" s="50"/>
    </row>
    <row r="210" spans="1:18">
      <c r="A210" t="s">
        <v>0</v>
      </c>
      <c r="B210" s="7" t="s">
        <v>42</v>
      </c>
      <c r="C210" t="s">
        <v>8</v>
      </c>
      <c r="D210" t="s">
        <v>9</v>
      </c>
      <c r="E210" s="1">
        <v>2.07780682772182E-2</v>
      </c>
      <c r="F210" s="1">
        <v>8.0057007813787596E-3</v>
      </c>
      <c r="G210" s="1">
        <v>0.14024047721153801</v>
      </c>
      <c r="H210" s="1">
        <v>6.06776397064102E-2</v>
      </c>
      <c r="I210" s="1">
        <v>0.16101854548875599</v>
      </c>
      <c r="J210" s="50">
        <v>6.8683340487788999E-2</v>
      </c>
      <c r="K210" s="1"/>
      <c r="L210" s="1"/>
      <c r="M210" s="1"/>
      <c r="N210" s="50"/>
      <c r="O210" s="1"/>
      <c r="P210" s="1"/>
      <c r="Q210" s="1"/>
      <c r="R210" s="50"/>
    </row>
    <row r="211" spans="1:18">
      <c r="A211" t="s">
        <v>0</v>
      </c>
      <c r="B211" s="7" t="s">
        <v>42</v>
      </c>
      <c r="C211" t="s">
        <v>10</v>
      </c>
      <c r="D211" t="s">
        <v>11</v>
      </c>
      <c r="E211" s="1">
        <v>1.0964644670872401E-3</v>
      </c>
      <c r="F211" s="1">
        <v>8.2685402074821805E-4</v>
      </c>
      <c r="G211" s="1">
        <v>2.43406266215721E-2</v>
      </c>
      <c r="H211" s="1">
        <v>2.0472128552495899E-2</v>
      </c>
      <c r="I211" s="1">
        <v>2.5437091088659401E-2</v>
      </c>
      <c r="J211" s="50">
        <v>2.1298982573244099E-2</v>
      </c>
      <c r="K211" s="1"/>
      <c r="L211" s="1"/>
      <c r="M211" s="1"/>
      <c r="N211" s="50"/>
      <c r="O211" s="1"/>
      <c r="P211" s="1"/>
      <c r="Q211" s="1"/>
      <c r="R211" s="50"/>
    </row>
    <row r="212" spans="1:18">
      <c r="A212" t="s">
        <v>0</v>
      </c>
      <c r="B212" s="7" t="s">
        <v>42</v>
      </c>
      <c r="C212" t="s">
        <v>12</v>
      </c>
      <c r="D212" t="s">
        <v>13</v>
      </c>
      <c r="E212" s="1">
        <v>0.11541772393282899</v>
      </c>
      <c r="F212" s="1">
        <v>1.45046109824105E-2</v>
      </c>
      <c r="G212" s="1">
        <v>9.8957144392326099E-2</v>
      </c>
      <c r="H212" s="1">
        <v>1.8116212155041601E-2</v>
      </c>
      <c r="I212" s="1">
        <v>0.21437486832515501</v>
      </c>
      <c r="J212" s="50">
        <v>3.2620823137452098E-2</v>
      </c>
      <c r="K212" s="1"/>
      <c r="L212" s="1"/>
      <c r="M212" s="1"/>
      <c r="N212" s="50"/>
      <c r="O212" s="1"/>
      <c r="P212" s="1"/>
      <c r="Q212" s="1"/>
      <c r="R212" s="50"/>
    </row>
    <row r="213" spans="1:18">
      <c r="A213" t="s">
        <v>0</v>
      </c>
      <c r="B213" s="7" t="s">
        <v>42</v>
      </c>
      <c r="C213" t="s">
        <v>14</v>
      </c>
      <c r="D213" t="s">
        <v>15</v>
      </c>
      <c r="E213" s="1">
        <v>1.03248582757099E-2</v>
      </c>
      <c r="F213" s="1">
        <v>1.15284203810118E-2</v>
      </c>
      <c r="G213" s="1">
        <v>0.14444933272153099</v>
      </c>
      <c r="H213" s="1">
        <v>8.7973875011196495E-2</v>
      </c>
      <c r="I213" s="1">
        <v>0.15477419099724099</v>
      </c>
      <c r="J213" s="50">
        <v>9.9502295392208298E-2</v>
      </c>
      <c r="K213" s="1"/>
      <c r="L213" s="1"/>
      <c r="M213" s="1"/>
      <c r="N213" s="50"/>
      <c r="O213" s="1"/>
      <c r="P213" s="1"/>
      <c r="Q213" s="1"/>
      <c r="R213" s="50"/>
    </row>
    <row r="214" spans="1:18">
      <c r="A214" t="s">
        <v>0</v>
      </c>
      <c r="B214" s="7" t="s">
        <v>42</v>
      </c>
      <c r="C214" t="s">
        <v>16</v>
      </c>
      <c r="D214" t="s">
        <v>17</v>
      </c>
      <c r="E214" s="1">
        <v>6.0745487586180001E-2</v>
      </c>
      <c r="F214" s="1">
        <v>8.8299090296923791E-3</v>
      </c>
      <c r="G214" s="1">
        <v>0.19208335820686101</v>
      </c>
      <c r="H214" s="1">
        <v>3.6925047785850797E-2</v>
      </c>
      <c r="I214" s="1">
        <v>0.25282884579304099</v>
      </c>
      <c r="J214" s="50">
        <v>4.5754956815543202E-2</v>
      </c>
      <c r="K214" s="1"/>
      <c r="L214" s="1"/>
      <c r="M214" s="1"/>
      <c r="N214" s="50"/>
      <c r="O214" s="1"/>
      <c r="P214" s="1"/>
      <c r="Q214" s="1"/>
      <c r="R214" s="50"/>
    </row>
    <row r="215" spans="1:18">
      <c r="A215" t="s">
        <v>0</v>
      </c>
      <c r="B215" s="7" t="s">
        <v>42</v>
      </c>
      <c r="C215" t="s">
        <v>18</v>
      </c>
      <c r="D215" t="s">
        <v>19</v>
      </c>
      <c r="E215" s="1">
        <v>6.9428081280639098E-2</v>
      </c>
      <c r="F215" s="1">
        <v>4.5650284497464498E-3</v>
      </c>
      <c r="G215" s="1">
        <v>0.176302898644112</v>
      </c>
      <c r="H215" s="1">
        <v>2.8929476531030399E-2</v>
      </c>
      <c r="I215" s="1">
        <v>0.24573097992475099</v>
      </c>
      <c r="J215" s="50">
        <v>3.3494504980776801E-2</v>
      </c>
      <c r="K215" s="1"/>
      <c r="L215" s="1"/>
      <c r="M215" s="1"/>
      <c r="N215" s="50"/>
      <c r="O215" s="1"/>
      <c r="P215" s="1"/>
      <c r="Q215" s="1"/>
      <c r="R215" s="50"/>
    </row>
    <row r="216" spans="1:18">
      <c r="A216" t="s">
        <v>0</v>
      </c>
      <c r="B216" s="7" t="s">
        <v>42</v>
      </c>
      <c r="C216" t="s">
        <v>20</v>
      </c>
      <c r="D216" t="s">
        <v>21</v>
      </c>
      <c r="E216" s="1">
        <v>3.4267743143762798E-3</v>
      </c>
      <c r="F216" s="1">
        <v>5.5163579972469898E-4</v>
      </c>
      <c r="G216" s="1">
        <v>2.8199376396470001E-2</v>
      </c>
      <c r="H216" s="1">
        <v>5.6792147341761696E-3</v>
      </c>
      <c r="I216" s="1">
        <v>3.1626150710846297E-2</v>
      </c>
      <c r="J216" s="50">
        <v>6.2308505339008701E-3</v>
      </c>
      <c r="K216" s="1"/>
      <c r="L216" s="1"/>
      <c r="M216" s="1"/>
      <c r="N216" s="50"/>
      <c r="O216" s="1"/>
      <c r="P216" s="1"/>
      <c r="Q216" s="1"/>
      <c r="R216" s="50"/>
    </row>
    <row r="217" spans="1:18">
      <c r="A217" t="s">
        <v>0</v>
      </c>
      <c r="B217" s="7" t="s">
        <v>42</v>
      </c>
      <c r="C217" t="s">
        <v>25</v>
      </c>
      <c r="D217" t="s">
        <v>26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50">
        <v>0</v>
      </c>
      <c r="K217" s="1"/>
      <c r="L217" s="1"/>
      <c r="M217" s="1"/>
      <c r="N217" s="50"/>
      <c r="O217" s="1"/>
      <c r="P217" s="1"/>
      <c r="Q217" s="1"/>
      <c r="R217" s="50"/>
    </row>
    <row r="218" spans="1:18">
      <c r="A218" t="s">
        <v>0</v>
      </c>
      <c r="B218" s="7" t="s">
        <v>42</v>
      </c>
      <c r="C218" t="s">
        <v>22</v>
      </c>
      <c r="D218" t="s">
        <v>23</v>
      </c>
      <c r="E218" s="1">
        <v>6.5204424390513202E-2</v>
      </c>
      <c r="F218" s="1">
        <v>2.79275249522322E-3</v>
      </c>
      <c r="G218" s="1">
        <v>1.0551295461563401E-2</v>
      </c>
      <c r="H218" s="1">
        <v>4.02609186958449E-4</v>
      </c>
      <c r="I218" s="1">
        <v>7.5755719852076603E-2</v>
      </c>
      <c r="J218" s="50">
        <v>3.19536168218167E-3</v>
      </c>
      <c r="K218" s="1"/>
      <c r="L218" s="1"/>
      <c r="M218" s="1"/>
      <c r="N218" s="50"/>
      <c r="O218" s="1"/>
      <c r="P218" s="1"/>
      <c r="Q218" s="1"/>
      <c r="R218" s="50"/>
    </row>
    <row r="219" spans="1:18">
      <c r="A219" t="s">
        <v>0</v>
      </c>
      <c r="B219" s="7" t="s">
        <v>43</v>
      </c>
      <c r="C219" t="s">
        <v>2</v>
      </c>
      <c r="D219" t="s">
        <v>3</v>
      </c>
      <c r="E219" s="1">
        <v>1.6074667449997099E-2</v>
      </c>
      <c r="F219" s="1">
        <v>1.61331621194441E-2</v>
      </c>
      <c r="G219" s="1">
        <v>8.9119898643017E-3</v>
      </c>
      <c r="H219" s="1">
        <v>7.0827119410704197E-3</v>
      </c>
      <c r="I219" s="1">
        <v>2.4986657314298801E-2</v>
      </c>
      <c r="J219" s="50">
        <v>2.3215874060514501E-2</v>
      </c>
      <c r="K219" s="1"/>
      <c r="L219" s="1"/>
      <c r="M219" s="1"/>
      <c r="N219" s="50"/>
      <c r="O219" s="1"/>
      <c r="P219" s="1"/>
      <c r="Q219" s="1"/>
      <c r="R219" s="50"/>
    </row>
    <row r="220" spans="1:18">
      <c r="A220" t="s">
        <v>0</v>
      </c>
      <c r="B220" s="7" t="s">
        <v>43</v>
      </c>
      <c r="C220" t="s">
        <v>4</v>
      </c>
      <c r="D220" t="s">
        <v>5</v>
      </c>
      <c r="E220" s="1">
        <v>2.5689959015428698E-4</v>
      </c>
      <c r="F220" s="1">
        <v>1.7319629963592799E-2</v>
      </c>
      <c r="G220" s="1">
        <v>0</v>
      </c>
      <c r="H220" s="1">
        <v>0</v>
      </c>
      <c r="I220" s="1">
        <v>2.5689959015428698E-4</v>
      </c>
      <c r="J220" s="50">
        <v>1.7319629963592799E-2</v>
      </c>
      <c r="K220" s="1"/>
      <c r="L220" s="1"/>
      <c r="M220" s="1"/>
      <c r="N220" s="50"/>
      <c r="O220" s="1"/>
      <c r="P220" s="1"/>
      <c r="Q220" s="1"/>
      <c r="R220" s="50"/>
    </row>
    <row r="221" spans="1:18">
      <c r="A221" t="s">
        <v>0</v>
      </c>
      <c r="B221" s="7" t="s">
        <v>43</v>
      </c>
      <c r="C221" t="s">
        <v>6</v>
      </c>
      <c r="D221" t="s">
        <v>7</v>
      </c>
      <c r="E221" s="1">
        <v>3.0351428411438799E-5</v>
      </c>
      <c r="F221" s="1">
        <v>6.51403212559339E-5</v>
      </c>
      <c r="G221" s="1">
        <v>6.5287725475217301E-2</v>
      </c>
      <c r="H221" s="1">
        <v>0.14463592929278099</v>
      </c>
      <c r="I221" s="1">
        <v>6.5318076903628702E-2</v>
      </c>
      <c r="J221" s="50">
        <v>0.144701069614037</v>
      </c>
      <c r="K221" s="1"/>
      <c r="L221" s="1"/>
      <c r="M221" s="1"/>
      <c r="N221" s="50"/>
      <c r="O221" s="1"/>
      <c r="P221" s="1"/>
      <c r="Q221" s="1"/>
      <c r="R221" s="50"/>
    </row>
    <row r="222" spans="1:18">
      <c r="A222" t="s">
        <v>0</v>
      </c>
      <c r="B222" s="7" t="s">
        <v>43</v>
      </c>
      <c r="C222" t="s">
        <v>8</v>
      </c>
      <c r="D222" t="s">
        <v>9</v>
      </c>
      <c r="E222" s="1">
        <v>5.5815766144788901E-3</v>
      </c>
      <c r="F222" s="1">
        <v>2.0789804235408801E-3</v>
      </c>
      <c r="G222" s="1">
        <v>5.1695256045211198E-2</v>
      </c>
      <c r="H222" s="1">
        <v>2.09157358875844E-2</v>
      </c>
      <c r="I222" s="1">
        <v>5.7276832659690101E-2</v>
      </c>
      <c r="J222" s="50">
        <v>2.2994716311125301E-2</v>
      </c>
      <c r="K222" s="1"/>
      <c r="L222" s="1"/>
      <c r="M222" s="1"/>
      <c r="N222" s="50"/>
      <c r="O222" s="1"/>
      <c r="P222" s="1"/>
      <c r="Q222" s="1"/>
      <c r="R222" s="50"/>
    </row>
    <row r="223" spans="1:18">
      <c r="A223" t="s">
        <v>0</v>
      </c>
      <c r="B223" s="7" t="s">
        <v>43</v>
      </c>
      <c r="C223" t="s">
        <v>10</v>
      </c>
      <c r="D223" t="s">
        <v>11</v>
      </c>
      <c r="E223" s="1">
        <v>4.9432794149008796E-4</v>
      </c>
      <c r="F223" s="1">
        <v>4.2285782431923598E-4</v>
      </c>
      <c r="G223" s="1">
        <v>7.1066024634072701E-3</v>
      </c>
      <c r="H223" s="1">
        <v>6.46610906749459E-3</v>
      </c>
      <c r="I223" s="1">
        <v>7.6009304048973601E-3</v>
      </c>
      <c r="J223" s="50">
        <v>6.8889668918138301E-3</v>
      </c>
      <c r="K223" s="1"/>
      <c r="L223" s="1"/>
      <c r="M223" s="1"/>
      <c r="N223" s="50"/>
      <c r="O223" s="1"/>
      <c r="P223" s="1"/>
      <c r="Q223" s="1"/>
      <c r="R223" s="50"/>
    </row>
    <row r="224" spans="1:18">
      <c r="A224" t="s">
        <v>0</v>
      </c>
      <c r="B224" s="7" t="s">
        <v>43</v>
      </c>
      <c r="C224" t="s">
        <v>12</v>
      </c>
      <c r="D224" t="s">
        <v>13</v>
      </c>
      <c r="E224" s="1">
        <v>8.9805107155159006E-2</v>
      </c>
      <c r="F224" s="1">
        <v>1.0063649416640201E-2</v>
      </c>
      <c r="G224" s="1">
        <v>2.0681480214973999E-2</v>
      </c>
      <c r="H224" s="1">
        <v>3.7896083286539698E-3</v>
      </c>
      <c r="I224" s="1">
        <v>0.110486587370133</v>
      </c>
      <c r="J224" s="50">
        <v>1.38532577452942E-2</v>
      </c>
      <c r="K224" s="1"/>
      <c r="L224" s="1"/>
      <c r="M224" s="1"/>
      <c r="N224" s="50"/>
      <c r="O224" s="1"/>
      <c r="P224" s="1"/>
      <c r="Q224" s="1"/>
      <c r="R224" s="50"/>
    </row>
    <row r="225" spans="1:18">
      <c r="A225" t="s">
        <v>0</v>
      </c>
      <c r="B225" s="7" t="s">
        <v>43</v>
      </c>
      <c r="C225" t="s">
        <v>14</v>
      </c>
      <c r="D225" t="s">
        <v>15</v>
      </c>
      <c r="E225" s="1">
        <v>4.2668780647106601E-4</v>
      </c>
      <c r="F225" s="1">
        <v>4.6568720948403299E-4</v>
      </c>
      <c r="G225" s="1">
        <v>2.37195422790554E-2</v>
      </c>
      <c r="H225" s="1">
        <v>1.45595667624065E-2</v>
      </c>
      <c r="I225" s="1">
        <v>2.41462300855265E-2</v>
      </c>
      <c r="J225" s="50">
        <v>1.5025253971890499E-2</v>
      </c>
      <c r="K225" s="1"/>
      <c r="L225" s="1"/>
      <c r="M225" s="1"/>
      <c r="N225" s="50"/>
      <c r="O225" s="1"/>
      <c r="P225" s="1"/>
      <c r="Q225" s="1"/>
      <c r="R225" s="50"/>
    </row>
    <row r="226" spans="1:18">
      <c r="A226" t="s">
        <v>0</v>
      </c>
      <c r="B226" s="7" t="s">
        <v>43</v>
      </c>
      <c r="C226" t="s">
        <v>16</v>
      </c>
      <c r="D226" t="s">
        <v>17</v>
      </c>
      <c r="E226" s="1">
        <v>4.0558026073062199E-2</v>
      </c>
      <c r="F226" s="1">
        <v>2.4314700798245899E-3</v>
      </c>
      <c r="G226" s="1">
        <v>2.37593752543536E-2</v>
      </c>
      <c r="H226" s="1">
        <v>5.0145708900225404E-3</v>
      </c>
      <c r="I226" s="1">
        <v>6.4317401327415799E-2</v>
      </c>
      <c r="J226" s="50">
        <v>7.4460409698471298E-3</v>
      </c>
      <c r="K226" s="1"/>
      <c r="L226" s="1"/>
      <c r="M226" s="1"/>
      <c r="N226" s="50"/>
      <c r="O226" s="1"/>
      <c r="P226" s="1"/>
      <c r="Q226" s="1"/>
      <c r="R226" s="50"/>
    </row>
    <row r="227" spans="1:18">
      <c r="A227" t="s">
        <v>0</v>
      </c>
      <c r="B227" s="7" t="s">
        <v>43</v>
      </c>
      <c r="C227" t="s">
        <v>18</v>
      </c>
      <c r="D227" t="s">
        <v>19</v>
      </c>
      <c r="E227" s="1">
        <v>1.72749815801705E-3</v>
      </c>
      <c r="F227" s="1">
        <v>1.13644386655578E-4</v>
      </c>
      <c r="G227" s="1">
        <v>1.96546853035485E-2</v>
      </c>
      <c r="H227" s="1">
        <v>3.22342891203193E-3</v>
      </c>
      <c r="I227" s="1">
        <v>2.13821834615655E-2</v>
      </c>
      <c r="J227" s="50">
        <v>3.3370732986875099E-3</v>
      </c>
      <c r="K227" s="1"/>
      <c r="L227" s="1"/>
      <c r="M227" s="1"/>
      <c r="N227" s="50"/>
      <c r="O227" s="1"/>
      <c r="P227" s="1"/>
      <c r="Q227" s="1"/>
      <c r="R227" s="50"/>
    </row>
    <row r="228" spans="1:18">
      <c r="A228" t="s">
        <v>0</v>
      </c>
      <c r="B228" s="7" t="s">
        <v>43</v>
      </c>
      <c r="C228" t="s">
        <v>20</v>
      </c>
      <c r="D228" t="s">
        <v>21</v>
      </c>
      <c r="E228" s="1">
        <v>9.2199368302092895E-4</v>
      </c>
      <c r="F228" s="1">
        <v>1.4842126267907799E-4</v>
      </c>
      <c r="G228" s="1">
        <v>4.0335621594100798E-3</v>
      </c>
      <c r="H228" s="1">
        <v>8.12267726751473E-4</v>
      </c>
      <c r="I228" s="1">
        <v>4.9555558424310099E-3</v>
      </c>
      <c r="J228" s="50">
        <v>9.6068898943055096E-4</v>
      </c>
      <c r="K228" s="1"/>
      <c r="L228" s="1"/>
      <c r="M228" s="1"/>
      <c r="N228" s="50"/>
      <c r="O228" s="1"/>
      <c r="P228" s="1"/>
      <c r="Q228" s="1"/>
      <c r="R228" s="50"/>
    </row>
    <row r="229" spans="1:18">
      <c r="A229" t="s">
        <v>0</v>
      </c>
      <c r="B229" s="7" t="s">
        <v>43</v>
      </c>
      <c r="C229" t="s">
        <v>25</v>
      </c>
      <c r="D229" t="s">
        <v>26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50">
        <v>0</v>
      </c>
      <c r="K229" s="1"/>
      <c r="L229" s="1"/>
      <c r="M229" s="1"/>
      <c r="N229" s="50"/>
      <c r="O229" s="1"/>
      <c r="P229" s="1"/>
      <c r="Q229" s="1"/>
      <c r="R229" s="50"/>
    </row>
    <row r="230" spans="1:18">
      <c r="A230" t="s">
        <v>0</v>
      </c>
      <c r="B230" s="7" t="s">
        <v>43</v>
      </c>
      <c r="C230" t="s">
        <v>22</v>
      </c>
      <c r="D230" t="s">
        <v>23</v>
      </c>
      <c r="E230" s="1">
        <v>1.05236934836272E-3</v>
      </c>
      <c r="F230" s="1">
        <v>4.50429359788075E-5</v>
      </c>
      <c r="G230" s="1">
        <v>4.44503116359966E-5</v>
      </c>
      <c r="H230" s="1">
        <v>1.6951148379682E-6</v>
      </c>
      <c r="I230" s="1">
        <v>1.0968196599987199E-3</v>
      </c>
      <c r="J230" s="50">
        <v>4.6738050816775699E-5</v>
      </c>
      <c r="K230" s="1"/>
      <c r="L230" s="1"/>
      <c r="M230" s="1"/>
      <c r="N230" s="50"/>
      <c r="O230" s="1"/>
      <c r="P230" s="1"/>
      <c r="Q230" s="1"/>
      <c r="R230" s="50"/>
    </row>
    <row r="231" spans="1:18">
      <c r="A231" t="s">
        <v>0</v>
      </c>
      <c r="B231" s="7" t="s">
        <v>44</v>
      </c>
      <c r="C231" t="s">
        <v>2</v>
      </c>
      <c r="D231" t="s">
        <v>3</v>
      </c>
      <c r="E231" s="1">
        <v>0.15466872473156401</v>
      </c>
      <c r="F231" s="1">
        <v>0.119328667420339</v>
      </c>
      <c r="G231" s="1">
        <v>8.4881325362439697E-2</v>
      </c>
      <c r="H231" s="1">
        <v>6.7486515971514505E-2</v>
      </c>
      <c r="I231" s="1">
        <v>0.23955005009400401</v>
      </c>
      <c r="J231" s="50">
        <v>0.18681518339185299</v>
      </c>
      <c r="K231" s="1"/>
      <c r="L231" s="1"/>
      <c r="M231" s="1"/>
      <c r="N231" s="50"/>
      <c r="O231" s="1"/>
      <c r="P231" s="1"/>
      <c r="Q231" s="1"/>
      <c r="R231" s="50"/>
    </row>
    <row r="232" spans="1:18">
      <c r="A232" t="s">
        <v>0</v>
      </c>
      <c r="B232" s="7" t="s">
        <v>44</v>
      </c>
      <c r="C232" t="s">
        <v>4</v>
      </c>
      <c r="D232" t="s">
        <v>5</v>
      </c>
      <c r="E232" s="1">
        <v>1.7647265703588501E-3</v>
      </c>
      <c r="F232" s="1">
        <v>0.118592549734672</v>
      </c>
      <c r="G232" s="1">
        <v>0</v>
      </c>
      <c r="H232" s="1">
        <v>0</v>
      </c>
      <c r="I232" s="1">
        <v>1.7647265703588501E-3</v>
      </c>
      <c r="J232" s="50">
        <v>0.118592549734672</v>
      </c>
      <c r="K232" s="1"/>
      <c r="L232" s="1"/>
      <c r="M232" s="1"/>
      <c r="N232" s="50"/>
      <c r="O232" s="1"/>
      <c r="P232" s="1"/>
      <c r="Q232" s="1"/>
      <c r="R232" s="50"/>
    </row>
    <row r="233" spans="1:18">
      <c r="A233" t="s">
        <v>0</v>
      </c>
      <c r="B233" s="7" t="s">
        <v>44</v>
      </c>
      <c r="C233" t="s">
        <v>6</v>
      </c>
      <c r="D233" t="s">
        <v>7</v>
      </c>
      <c r="E233" s="1">
        <v>3.3498517665831802</v>
      </c>
      <c r="F233" s="1">
        <v>7.1895901898831696</v>
      </c>
      <c r="G233" s="1">
        <v>0.45366566896779997</v>
      </c>
      <c r="H233" s="1">
        <v>1.0050130970281299</v>
      </c>
      <c r="I233" s="1">
        <v>3.80351743555098</v>
      </c>
      <c r="J233" s="50">
        <v>8.1946032869113008</v>
      </c>
      <c r="K233" s="1"/>
      <c r="L233" s="1"/>
      <c r="M233" s="1"/>
      <c r="N233" s="50"/>
      <c r="O233" s="1"/>
      <c r="P233" s="1"/>
      <c r="Q233" s="1"/>
      <c r="R233" s="50"/>
    </row>
    <row r="234" spans="1:18">
      <c r="A234" t="s">
        <v>0</v>
      </c>
      <c r="B234" s="7" t="s">
        <v>44</v>
      </c>
      <c r="C234" t="s">
        <v>8</v>
      </c>
      <c r="D234" t="s">
        <v>9</v>
      </c>
      <c r="E234" s="1">
        <v>9.1238854021452806E-2</v>
      </c>
      <c r="F234" s="1">
        <v>3.8018636221779797E-2</v>
      </c>
      <c r="G234" s="1">
        <v>0.22533353152486499</v>
      </c>
      <c r="H234" s="1">
        <v>9.7717463847516506E-2</v>
      </c>
      <c r="I234" s="1">
        <v>0.316572385546318</v>
      </c>
      <c r="J234" s="50">
        <v>0.13573610006929601</v>
      </c>
      <c r="K234" s="1"/>
      <c r="L234" s="1"/>
      <c r="M234" s="1"/>
      <c r="N234" s="50"/>
      <c r="O234" s="1"/>
      <c r="P234" s="1"/>
      <c r="Q234" s="1"/>
      <c r="R234" s="50"/>
    </row>
    <row r="235" spans="1:18">
      <c r="A235" t="s">
        <v>0</v>
      </c>
      <c r="B235" s="7" t="s">
        <v>44</v>
      </c>
      <c r="C235" t="s">
        <v>10</v>
      </c>
      <c r="D235" t="s">
        <v>11</v>
      </c>
      <c r="E235" s="1">
        <v>1.13319174533323E-3</v>
      </c>
      <c r="F235" s="1">
        <v>1.0770675987822301E-3</v>
      </c>
      <c r="G235" s="1">
        <v>4.2443800540679803E-2</v>
      </c>
      <c r="H235" s="1">
        <v>3.8651671494992601E-2</v>
      </c>
      <c r="I235" s="1">
        <v>4.3576992286013E-2</v>
      </c>
      <c r="J235" s="50">
        <v>3.9728739093774799E-2</v>
      </c>
      <c r="K235" s="1"/>
      <c r="L235" s="1"/>
      <c r="M235" s="1"/>
      <c r="N235" s="50"/>
      <c r="O235" s="1"/>
      <c r="P235" s="1"/>
      <c r="Q235" s="1"/>
      <c r="R235" s="50"/>
    </row>
    <row r="236" spans="1:18">
      <c r="A236" t="s">
        <v>0</v>
      </c>
      <c r="B236" s="7" t="s">
        <v>44</v>
      </c>
      <c r="C236" t="s">
        <v>12</v>
      </c>
      <c r="D236" t="s">
        <v>13</v>
      </c>
      <c r="E236" s="1">
        <v>1.5846047321563899E-2</v>
      </c>
      <c r="F236" s="1">
        <v>1.8403237445728401E-3</v>
      </c>
      <c r="G236" s="1">
        <v>0.14784841188162601</v>
      </c>
      <c r="H236" s="1">
        <v>2.7027345082348501E-2</v>
      </c>
      <c r="I236" s="1">
        <v>0.16369445920319001</v>
      </c>
      <c r="J236" s="50">
        <v>2.8867668826921301E-2</v>
      </c>
      <c r="K236" s="1"/>
      <c r="L236" s="1"/>
      <c r="M236" s="1"/>
      <c r="N236" s="50"/>
      <c r="O236" s="1"/>
      <c r="P236" s="1"/>
      <c r="Q236" s="1"/>
      <c r="R236" s="50"/>
    </row>
    <row r="237" spans="1:18">
      <c r="A237" t="s">
        <v>0</v>
      </c>
      <c r="B237" s="7" t="s">
        <v>44</v>
      </c>
      <c r="C237" t="s">
        <v>14</v>
      </c>
      <c r="D237" t="s">
        <v>15</v>
      </c>
      <c r="E237" s="1">
        <v>0.25155620652536498</v>
      </c>
      <c r="F237" s="1">
        <v>0.28213743056723301</v>
      </c>
      <c r="G237" s="1">
        <v>0.14576245917264199</v>
      </c>
      <c r="H237" s="1">
        <v>8.8675425151753307E-2</v>
      </c>
      <c r="I237" s="1">
        <v>0.397318665698006</v>
      </c>
      <c r="J237" s="50">
        <v>0.37081285571898598</v>
      </c>
      <c r="K237" s="1"/>
      <c r="L237" s="1"/>
      <c r="M237" s="1"/>
      <c r="N237" s="50"/>
      <c r="O237" s="1"/>
      <c r="P237" s="1"/>
      <c r="Q237" s="1"/>
      <c r="R237" s="50"/>
    </row>
    <row r="238" spans="1:18">
      <c r="A238" t="s">
        <v>0</v>
      </c>
      <c r="B238" s="7" t="s">
        <v>44</v>
      </c>
      <c r="C238" t="s">
        <v>16</v>
      </c>
      <c r="D238" t="s">
        <v>17</v>
      </c>
      <c r="E238" s="1">
        <v>0.11871769724478699</v>
      </c>
      <c r="F238" s="1">
        <v>1.64367771973522E-2</v>
      </c>
      <c r="G238" s="1">
        <v>0.228461400667897</v>
      </c>
      <c r="H238" s="1">
        <v>5.2069882864749402E-2</v>
      </c>
      <c r="I238" s="1">
        <v>0.34717909791268398</v>
      </c>
      <c r="J238" s="50">
        <v>6.8506660062101501E-2</v>
      </c>
      <c r="K238" s="1"/>
      <c r="L238" s="1"/>
      <c r="M238" s="1"/>
      <c r="N238" s="50"/>
      <c r="O238" s="1"/>
      <c r="P238" s="1"/>
      <c r="Q238" s="1"/>
      <c r="R238" s="50"/>
    </row>
    <row r="239" spans="1:18">
      <c r="A239" t="s">
        <v>0</v>
      </c>
      <c r="B239" s="7" t="s">
        <v>44</v>
      </c>
      <c r="C239" t="s">
        <v>18</v>
      </c>
      <c r="D239" t="s">
        <v>19</v>
      </c>
      <c r="E239" s="1">
        <v>1.8926948318519401E-2</v>
      </c>
      <c r="F239" s="1">
        <v>1.2433395761722501E-3</v>
      </c>
      <c r="G239" s="1">
        <v>0.116403945286885</v>
      </c>
      <c r="H239" s="1">
        <v>1.9110474979216599E-2</v>
      </c>
      <c r="I239" s="1">
        <v>0.13533089360540401</v>
      </c>
      <c r="J239" s="50">
        <v>2.0353814555388899E-2</v>
      </c>
      <c r="K239" s="1"/>
      <c r="L239" s="1"/>
      <c r="M239" s="1"/>
      <c r="N239" s="50"/>
      <c r="O239" s="1"/>
      <c r="P239" s="1"/>
      <c r="Q239" s="1"/>
      <c r="R239" s="50"/>
    </row>
    <row r="240" spans="1:18">
      <c r="A240" t="s">
        <v>0</v>
      </c>
      <c r="B240" s="7" t="s">
        <v>44</v>
      </c>
      <c r="C240" t="s">
        <v>20</v>
      </c>
      <c r="D240" t="s">
        <v>21</v>
      </c>
      <c r="E240" s="1">
        <v>2.1394141880710701E-3</v>
      </c>
      <c r="F240" s="1">
        <v>3.4438977460068298E-4</v>
      </c>
      <c r="G240" s="1">
        <v>2.1154425629320399E-2</v>
      </c>
      <c r="H240" s="1">
        <v>4.2609135974168901E-3</v>
      </c>
      <c r="I240" s="1">
        <v>2.3293839817391498E-2</v>
      </c>
      <c r="J240" s="50">
        <v>4.6053033720175702E-3</v>
      </c>
      <c r="K240" s="1"/>
      <c r="L240" s="1"/>
      <c r="M240" s="1"/>
      <c r="N240" s="50"/>
      <c r="O240" s="1"/>
      <c r="P240" s="1"/>
      <c r="Q240" s="1"/>
      <c r="R240" s="50"/>
    </row>
    <row r="241" spans="1:18">
      <c r="A241" t="s">
        <v>0</v>
      </c>
      <c r="B241" s="7" t="s">
        <v>44</v>
      </c>
      <c r="C241" t="s">
        <v>25</v>
      </c>
      <c r="D241" t="s">
        <v>26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50">
        <v>0</v>
      </c>
      <c r="K241" s="1"/>
      <c r="L241" s="1"/>
      <c r="M241" s="1"/>
      <c r="N241" s="50"/>
      <c r="O241" s="1"/>
      <c r="P241" s="1"/>
      <c r="Q241" s="1"/>
      <c r="R241" s="50"/>
    </row>
    <row r="242" spans="1:18">
      <c r="A242" t="s">
        <v>0</v>
      </c>
      <c r="B242" s="7" t="s">
        <v>44</v>
      </c>
      <c r="C242" t="s">
        <v>22</v>
      </c>
      <c r="D242" t="s">
        <v>23</v>
      </c>
      <c r="E242" s="1">
        <v>4.0160217414089098E-4</v>
      </c>
      <c r="F242" s="1">
        <v>1.7217324406446199E-5</v>
      </c>
      <c r="G242" s="1">
        <v>5.1597093503161798E-5</v>
      </c>
      <c r="H242" s="1">
        <v>1.9699604323688399E-6</v>
      </c>
      <c r="I242" s="1">
        <v>4.5319926764405302E-4</v>
      </c>
      <c r="J242" s="50">
        <v>1.9187284838815001E-5</v>
      </c>
      <c r="K242" s="1"/>
      <c r="L242" s="1"/>
      <c r="M242" s="1"/>
      <c r="N242" s="50"/>
      <c r="O242" s="1"/>
      <c r="P242" s="1"/>
      <c r="Q242" s="1"/>
      <c r="R242" s="50"/>
    </row>
    <row r="243" spans="1:18">
      <c r="A243" t="s">
        <v>0</v>
      </c>
      <c r="B243" s="7" t="s">
        <v>45</v>
      </c>
      <c r="C243" t="s">
        <v>2</v>
      </c>
      <c r="D243" t="s">
        <v>3</v>
      </c>
      <c r="E243" s="1">
        <v>1.4302891321603299</v>
      </c>
      <c r="F243" s="1">
        <v>1.76946808367176</v>
      </c>
      <c r="G243" s="1">
        <v>0.59641610837927295</v>
      </c>
      <c r="H243" s="1">
        <v>0.47388976160213397</v>
      </c>
      <c r="I243" s="1">
        <v>2.0267052405396</v>
      </c>
      <c r="J243" s="50">
        <v>2.24335784527389</v>
      </c>
      <c r="K243" s="1"/>
      <c r="L243" s="1"/>
      <c r="M243" s="1"/>
      <c r="N243" s="50"/>
      <c r="O243" s="1"/>
      <c r="P243" s="1"/>
      <c r="Q243" s="1"/>
      <c r="R243" s="50"/>
    </row>
    <row r="244" spans="1:18">
      <c r="A244" t="s">
        <v>0</v>
      </c>
      <c r="B244" s="7" t="s">
        <v>45</v>
      </c>
      <c r="C244" t="s">
        <v>4</v>
      </c>
      <c r="D244" t="s">
        <v>5</v>
      </c>
      <c r="E244" s="1">
        <v>1.76103779662077E-3</v>
      </c>
      <c r="F244" s="1">
        <v>6.2854381634768697E-2</v>
      </c>
      <c r="G244" s="1">
        <v>5.28237727451076E-7</v>
      </c>
      <c r="H244" s="1">
        <v>4.1270824962527898E-7</v>
      </c>
      <c r="I244" s="1">
        <v>1.76156603434822E-3</v>
      </c>
      <c r="J244" s="50">
        <v>6.28547943430183E-2</v>
      </c>
      <c r="K244" s="1"/>
      <c r="L244" s="1"/>
      <c r="M244" s="1"/>
      <c r="N244" s="50"/>
      <c r="O244" s="1"/>
      <c r="P244" s="1"/>
      <c r="Q244" s="1"/>
      <c r="R244" s="50"/>
    </row>
    <row r="245" spans="1:18">
      <c r="A245" t="s">
        <v>0</v>
      </c>
      <c r="B245" s="7" t="s">
        <v>45</v>
      </c>
      <c r="C245" t="s">
        <v>6</v>
      </c>
      <c r="D245" t="s">
        <v>7</v>
      </c>
      <c r="E245" s="1">
        <v>0.37701933072189497</v>
      </c>
      <c r="F245" s="1">
        <v>0.80923103653914896</v>
      </c>
      <c r="G245" s="1">
        <v>4.0337446455631101</v>
      </c>
      <c r="H245" s="1">
        <v>8.9354175249680008</v>
      </c>
      <c r="I245" s="1">
        <v>4.4107639762850104</v>
      </c>
      <c r="J245" s="50">
        <v>9.7446485615071499</v>
      </c>
      <c r="K245" s="1"/>
      <c r="L245" s="1"/>
      <c r="M245" s="1"/>
      <c r="N245" s="50"/>
      <c r="O245" s="1"/>
      <c r="P245" s="1"/>
      <c r="Q245" s="1"/>
      <c r="R245" s="50"/>
    </row>
    <row r="246" spans="1:18">
      <c r="A246" t="s">
        <v>0</v>
      </c>
      <c r="B246" s="7" t="s">
        <v>45</v>
      </c>
      <c r="C246" t="s">
        <v>8</v>
      </c>
      <c r="D246" t="s">
        <v>9</v>
      </c>
      <c r="E246" s="1">
        <v>0.96247104569016695</v>
      </c>
      <c r="F246" s="1">
        <v>0.41342232646867899</v>
      </c>
      <c r="G246" s="1">
        <v>2.2697397609221901</v>
      </c>
      <c r="H246" s="1">
        <v>0.93506524193035201</v>
      </c>
      <c r="I246" s="1">
        <v>3.2322108066123501</v>
      </c>
      <c r="J246" s="50">
        <v>1.3484875683990301</v>
      </c>
      <c r="K246" s="1"/>
      <c r="L246" s="1"/>
      <c r="M246" s="1"/>
      <c r="N246" s="50"/>
      <c r="O246" s="1"/>
      <c r="P246" s="1"/>
      <c r="Q246" s="1"/>
      <c r="R246" s="50"/>
    </row>
    <row r="247" spans="1:18">
      <c r="A247" t="s">
        <v>0</v>
      </c>
      <c r="B247" s="7" t="s">
        <v>45</v>
      </c>
      <c r="C247" t="s">
        <v>10</v>
      </c>
      <c r="D247" t="s">
        <v>11</v>
      </c>
      <c r="E247" s="1">
        <v>0.162013030349904</v>
      </c>
      <c r="F247" s="1">
        <v>0.11057637033683</v>
      </c>
      <c r="G247" s="1">
        <v>0.483271873941437</v>
      </c>
      <c r="H247" s="1">
        <v>0.43418980872676699</v>
      </c>
      <c r="I247" s="1">
        <v>0.64528490429134</v>
      </c>
      <c r="J247" s="50">
        <v>0.54476617906359803</v>
      </c>
      <c r="K247" s="1"/>
      <c r="L247" s="1"/>
      <c r="M247" s="1"/>
      <c r="N247" s="50"/>
      <c r="O247" s="1"/>
      <c r="P247" s="1"/>
      <c r="Q247" s="1"/>
      <c r="R247" s="50"/>
    </row>
    <row r="248" spans="1:18">
      <c r="A248" t="s">
        <v>0</v>
      </c>
      <c r="B248" s="7" t="s">
        <v>45</v>
      </c>
      <c r="C248" t="s">
        <v>12</v>
      </c>
      <c r="D248" t="s">
        <v>13</v>
      </c>
      <c r="E248" s="1">
        <v>1.90938071390174</v>
      </c>
      <c r="F248" s="1">
        <v>0.26953442105176201</v>
      </c>
      <c r="G248" s="1">
        <v>1.1856916284565699</v>
      </c>
      <c r="H248" s="1">
        <v>0.214377438879605</v>
      </c>
      <c r="I248" s="1">
        <v>3.0950723423583102</v>
      </c>
      <c r="J248" s="50">
        <v>0.48391185993136598</v>
      </c>
      <c r="K248" s="1"/>
      <c r="L248" s="1"/>
      <c r="M248" s="1"/>
      <c r="N248" s="50"/>
      <c r="O248" s="1"/>
      <c r="P248" s="1"/>
      <c r="Q248" s="1"/>
      <c r="R248" s="50"/>
    </row>
    <row r="249" spans="1:18">
      <c r="A249" t="s">
        <v>0</v>
      </c>
      <c r="B249" s="7" t="s">
        <v>45</v>
      </c>
      <c r="C249" t="s">
        <v>14</v>
      </c>
      <c r="D249" t="s">
        <v>15</v>
      </c>
      <c r="E249" s="1">
        <v>1.08466502374994</v>
      </c>
      <c r="F249" s="1">
        <v>1.0554294073564101</v>
      </c>
      <c r="G249" s="1">
        <v>2.83177300972255</v>
      </c>
      <c r="H249" s="1">
        <v>1.7204928434281299</v>
      </c>
      <c r="I249" s="1">
        <v>3.91643803347249</v>
      </c>
      <c r="J249" s="50">
        <v>2.77592225078455</v>
      </c>
      <c r="K249" s="1"/>
      <c r="L249" s="1"/>
      <c r="M249" s="1"/>
      <c r="N249" s="50"/>
      <c r="O249" s="1"/>
      <c r="P249" s="1"/>
      <c r="Q249" s="1"/>
      <c r="R249" s="50"/>
    </row>
    <row r="250" spans="1:18">
      <c r="A250" t="s">
        <v>0</v>
      </c>
      <c r="B250" s="7" t="s">
        <v>45</v>
      </c>
      <c r="C250" t="s">
        <v>16</v>
      </c>
      <c r="D250" t="s">
        <v>17</v>
      </c>
      <c r="E250" s="1">
        <v>3.3002548990406702</v>
      </c>
      <c r="F250" s="1">
        <v>0.54638743972850001</v>
      </c>
      <c r="G250" s="1">
        <v>2.0946132899164298</v>
      </c>
      <c r="H250" s="1">
        <v>0.45143361313079999</v>
      </c>
      <c r="I250" s="1">
        <v>5.3948681889571004</v>
      </c>
      <c r="J250" s="50">
        <v>0.99782105285930001</v>
      </c>
      <c r="K250" s="1"/>
      <c r="L250" s="1"/>
      <c r="M250" s="1"/>
      <c r="N250" s="50"/>
      <c r="O250" s="1"/>
      <c r="P250" s="1"/>
      <c r="Q250" s="1"/>
      <c r="R250" s="50"/>
    </row>
    <row r="251" spans="1:18">
      <c r="A251" t="s">
        <v>0</v>
      </c>
      <c r="B251" s="7" t="s">
        <v>45</v>
      </c>
      <c r="C251" t="s">
        <v>18</v>
      </c>
      <c r="D251" t="s">
        <v>19</v>
      </c>
      <c r="E251" s="1">
        <v>10.3707439996674</v>
      </c>
      <c r="F251" s="1">
        <v>0.67628249195522305</v>
      </c>
      <c r="G251" s="1">
        <v>3.29259012786593</v>
      </c>
      <c r="H251" s="1">
        <v>0.54281206723994402</v>
      </c>
      <c r="I251" s="1">
        <v>13.6633341275333</v>
      </c>
      <c r="J251" s="50">
        <v>1.2190945591951701</v>
      </c>
      <c r="K251" s="1"/>
      <c r="L251" s="1"/>
      <c r="M251" s="1"/>
      <c r="N251" s="50"/>
      <c r="O251" s="1"/>
      <c r="P251" s="1"/>
      <c r="Q251" s="1"/>
      <c r="R251" s="50"/>
    </row>
    <row r="252" spans="1:18">
      <c r="A252" t="s">
        <v>0</v>
      </c>
      <c r="B252" s="7" t="s">
        <v>45</v>
      </c>
      <c r="C252" t="s">
        <v>20</v>
      </c>
      <c r="D252" t="s">
        <v>21</v>
      </c>
      <c r="E252" s="1">
        <v>2.0084120554067599</v>
      </c>
      <c r="F252" s="1">
        <v>0.32322918448125498</v>
      </c>
      <c r="G252" s="1">
        <v>0.30600119851525698</v>
      </c>
      <c r="H252" s="1">
        <v>6.1693770144267197E-2</v>
      </c>
      <c r="I252" s="1">
        <v>2.3144132539220199</v>
      </c>
      <c r="J252" s="50">
        <v>0.38492295462552201</v>
      </c>
      <c r="K252" s="1"/>
      <c r="L252" s="1"/>
      <c r="M252" s="1"/>
      <c r="N252" s="50"/>
      <c r="O252" s="1"/>
      <c r="P252" s="1"/>
      <c r="Q252" s="1"/>
      <c r="R252" s="50"/>
    </row>
    <row r="253" spans="1:18">
      <c r="A253" t="s">
        <v>0</v>
      </c>
      <c r="B253" s="7" t="s">
        <v>45</v>
      </c>
      <c r="C253" t="s">
        <v>25</v>
      </c>
      <c r="D253" t="s">
        <v>26</v>
      </c>
      <c r="E253" s="1">
        <v>2.9864020094915E-3</v>
      </c>
      <c r="F253" s="1">
        <v>6.2193625843018601E-4</v>
      </c>
      <c r="G253" s="1">
        <v>5.1189582169759902E-4</v>
      </c>
      <c r="H253" s="1">
        <v>5.1475848881055197E-4</v>
      </c>
      <c r="I253" s="1">
        <v>3.4982978311890998E-3</v>
      </c>
      <c r="J253" s="50">
        <v>1.1366947472407399E-3</v>
      </c>
      <c r="K253" s="1"/>
      <c r="L253" s="1"/>
      <c r="M253" s="1"/>
      <c r="N253" s="50"/>
      <c r="O253" s="1"/>
      <c r="P253" s="1"/>
      <c r="Q253" s="1"/>
      <c r="R253" s="50"/>
    </row>
    <row r="254" spans="1:18">
      <c r="A254" t="s">
        <v>0</v>
      </c>
      <c r="B254" s="7" t="s">
        <v>45</v>
      </c>
      <c r="C254" t="s">
        <v>22</v>
      </c>
      <c r="D254" t="s">
        <v>23</v>
      </c>
      <c r="E254" s="1">
        <v>1.1807738502599601</v>
      </c>
      <c r="F254" s="1">
        <v>5.09837198169776E-2</v>
      </c>
      <c r="G254" s="1">
        <v>0.158196469779739</v>
      </c>
      <c r="H254" s="1">
        <v>6.06762731827876E-3</v>
      </c>
      <c r="I254" s="1">
        <v>1.3389703200397001</v>
      </c>
      <c r="J254" s="50">
        <v>5.7051347135256399E-2</v>
      </c>
      <c r="K254" s="1"/>
      <c r="L254" s="1"/>
      <c r="M254" s="1"/>
      <c r="N254" s="50"/>
      <c r="O254" s="1"/>
      <c r="P254" s="1"/>
      <c r="Q254" s="1"/>
      <c r="R254" s="50"/>
    </row>
    <row r="255" spans="1:18">
      <c r="A255" t="s">
        <v>0</v>
      </c>
      <c r="B255" s="7" t="s">
        <v>46</v>
      </c>
      <c r="C255" t="s">
        <v>2</v>
      </c>
      <c r="D255" t="s">
        <v>3</v>
      </c>
      <c r="E255" s="1">
        <v>0.16168060322338401</v>
      </c>
      <c r="F255" s="1">
        <v>0.14584950067320701</v>
      </c>
      <c r="G255" s="1">
        <v>3.05161917669831E-2</v>
      </c>
      <c r="H255" s="1">
        <v>2.4312921138106999E-2</v>
      </c>
      <c r="I255" s="1">
        <v>0.19219679499036699</v>
      </c>
      <c r="J255" s="50">
        <v>0.170162421811314</v>
      </c>
      <c r="K255" s="1"/>
      <c r="L255" s="1"/>
      <c r="M255" s="1"/>
      <c r="N255" s="50"/>
      <c r="O255" s="1"/>
      <c r="P255" s="1"/>
      <c r="Q255" s="1"/>
      <c r="R255" s="50"/>
    </row>
    <row r="256" spans="1:18">
      <c r="A256" t="s">
        <v>0</v>
      </c>
      <c r="B256" s="7" t="s">
        <v>46</v>
      </c>
      <c r="C256" t="s">
        <v>4</v>
      </c>
      <c r="D256" t="s">
        <v>5</v>
      </c>
      <c r="E256" s="1">
        <v>9.4373978228177698E-4</v>
      </c>
      <c r="F256" s="1">
        <v>6.2833576629890101E-2</v>
      </c>
      <c r="G256" s="1">
        <v>5.4017784445930602E-9</v>
      </c>
      <c r="H256" s="1">
        <v>4.2215699815175896E-9</v>
      </c>
      <c r="I256" s="1">
        <v>9.4374518406022199E-4</v>
      </c>
      <c r="J256" s="50">
        <v>6.2833580851460097E-2</v>
      </c>
      <c r="K256" s="1"/>
      <c r="L256" s="1"/>
      <c r="M256" s="1"/>
      <c r="N256" s="50"/>
      <c r="O256" s="1"/>
      <c r="P256" s="1"/>
      <c r="Q256" s="1"/>
      <c r="R256" s="50"/>
    </row>
    <row r="257" spans="1:18">
      <c r="A257" t="s">
        <v>0</v>
      </c>
      <c r="B257" s="7" t="s">
        <v>46</v>
      </c>
      <c r="C257" t="s">
        <v>6</v>
      </c>
      <c r="D257" t="s">
        <v>7</v>
      </c>
      <c r="E257" s="1">
        <v>1.8856175866721701E-3</v>
      </c>
      <c r="F257" s="1">
        <v>4.0472366698672104E-3</v>
      </c>
      <c r="G257" s="1">
        <v>7.9806808710543006E-2</v>
      </c>
      <c r="H257" s="1">
        <v>0.17678630565796999</v>
      </c>
      <c r="I257" s="1">
        <v>8.1692426297215195E-2</v>
      </c>
      <c r="J257" s="50">
        <v>0.18083354232783699</v>
      </c>
      <c r="K257" s="1"/>
      <c r="L257" s="1"/>
      <c r="M257" s="1"/>
      <c r="N257" s="50"/>
      <c r="O257" s="1"/>
      <c r="P257" s="1"/>
      <c r="Q257" s="1"/>
      <c r="R257" s="50"/>
    </row>
    <row r="258" spans="1:18">
      <c r="A258" t="s">
        <v>0</v>
      </c>
      <c r="B258" s="7" t="s">
        <v>46</v>
      </c>
      <c r="C258" t="s">
        <v>8</v>
      </c>
      <c r="D258" t="s">
        <v>9</v>
      </c>
      <c r="E258" s="1">
        <v>3.9339306172174703E-2</v>
      </c>
      <c r="F258" s="1">
        <v>1.6103078843416E-2</v>
      </c>
      <c r="G258" s="1">
        <v>8.8587364864340906E-2</v>
      </c>
      <c r="H258" s="1">
        <v>3.58505434232484E-2</v>
      </c>
      <c r="I258" s="1">
        <v>0.127926671036516</v>
      </c>
      <c r="J258" s="50">
        <v>5.1953622266664397E-2</v>
      </c>
      <c r="K258" s="1"/>
      <c r="L258" s="1"/>
      <c r="M258" s="1"/>
      <c r="N258" s="50"/>
      <c r="O258" s="1"/>
      <c r="P258" s="1"/>
      <c r="Q258" s="1"/>
      <c r="R258" s="50"/>
    </row>
    <row r="259" spans="1:18">
      <c r="A259" t="s">
        <v>0</v>
      </c>
      <c r="B259" s="7" t="s">
        <v>46</v>
      </c>
      <c r="C259" t="s">
        <v>10</v>
      </c>
      <c r="D259" t="s">
        <v>11</v>
      </c>
      <c r="E259" s="1">
        <v>8.0925506998521396E-4</v>
      </c>
      <c r="F259" s="1">
        <v>5.0809779708485602E-4</v>
      </c>
      <c r="G259" s="1">
        <v>1.39681825713636E-2</v>
      </c>
      <c r="H259" s="1">
        <v>1.3057258646378E-2</v>
      </c>
      <c r="I259" s="1">
        <v>1.47774376413488E-2</v>
      </c>
      <c r="J259" s="50">
        <v>1.35653564434628E-2</v>
      </c>
      <c r="K259" s="1"/>
      <c r="L259" s="1"/>
      <c r="M259" s="1"/>
      <c r="N259" s="50"/>
      <c r="O259" s="1"/>
      <c r="P259" s="1"/>
      <c r="Q259" s="1"/>
      <c r="R259" s="50"/>
    </row>
    <row r="260" spans="1:18">
      <c r="A260" t="s">
        <v>0</v>
      </c>
      <c r="B260" s="7" t="s">
        <v>46</v>
      </c>
      <c r="C260" t="s">
        <v>12</v>
      </c>
      <c r="D260" t="s">
        <v>13</v>
      </c>
      <c r="E260" s="1">
        <v>0.17722048774266699</v>
      </c>
      <c r="F260" s="1">
        <v>2.7462709516323E-2</v>
      </c>
      <c r="G260" s="1">
        <v>2.13621225833351E-2</v>
      </c>
      <c r="H260" s="1">
        <v>3.8699837092596502E-3</v>
      </c>
      <c r="I260" s="1">
        <v>0.198582610326002</v>
      </c>
      <c r="J260" s="50">
        <v>3.1332693225582603E-2</v>
      </c>
      <c r="K260" s="1"/>
      <c r="L260" s="1"/>
      <c r="M260" s="1"/>
      <c r="N260" s="50"/>
      <c r="O260" s="1"/>
      <c r="P260" s="1"/>
      <c r="Q260" s="1"/>
      <c r="R260" s="50"/>
    </row>
    <row r="261" spans="1:18">
      <c r="A261" t="s">
        <v>0</v>
      </c>
      <c r="B261" s="7" t="s">
        <v>46</v>
      </c>
      <c r="C261" t="s">
        <v>14</v>
      </c>
      <c r="D261" t="s">
        <v>15</v>
      </c>
      <c r="E261" s="1">
        <v>2.6168412030284E-3</v>
      </c>
      <c r="F261" s="1">
        <v>2.5195718998323401E-3</v>
      </c>
      <c r="G261" s="1">
        <v>3.7515825713305299E-2</v>
      </c>
      <c r="H261" s="1">
        <v>2.2799531653540799E-2</v>
      </c>
      <c r="I261" s="1">
        <v>4.0132666916333701E-2</v>
      </c>
      <c r="J261" s="50">
        <v>2.53191035533731E-2</v>
      </c>
      <c r="K261" s="1"/>
      <c r="L261" s="1"/>
      <c r="M261" s="1"/>
      <c r="N261" s="50"/>
      <c r="O261" s="1"/>
      <c r="P261" s="1"/>
      <c r="Q261" s="1"/>
      <c r="R261" s="50"/>
    </row>
    <row r="262" spans="1:18">
      <c r="A262" t="s">
        <v>0</v>
      </c>
      <c r="B262" s="7" t="s">
        <v>46</v>
      </c>
      <c r="C262" t="s">
        <v>16</v>
      </c>
      <c r="D262" t="s">
        <v>17</v>
      </c>
      <c r="E262" s="1">
        <v>1.29991976264715E-2</v>
      </c>
      <c r="F262" s="1">
        <v>2.2459053727152899E-3</v>
      </c>
      <c r="G262" s="1">
        <v>3.5143953269395102E-2</v>
      </c>
      <c r="H262" s="1">
        <v>7.1421957044459196E-3</v>
      </c>
      <c r="I262" s="1">
        <v>4.8143150895866703E-2</v>
      </c>
      <c r="J262" s="50">
        <v>9.3881010771612108E-3</v>
      </c>
      <c r="K262" s="1"/>
      <c r="L262" s="1"/>
      <c r="M262" s="1"/>
      <c r="N262" s="50"/>
      <c r="O262" s="1"/>
      <c r="P262" s="1"/>
      <c r="Q262" s="1"/>
      <c r="R262" s="50"/>
    </row>
    <row r="263" spans="1:18">
      <c r="A263" t="s">
        <v>0</v>
      </c>
      <c r="B263" s="7" t="s">
        <v>46</v>
      </c>
      <c r="C263" t="s">
        <v>18</v>
      </c>
      <c r="D263" t="s">
        <v>19</v>
      </c>
      <c r="E263" s="1">
        <v>1.2009874225897299E-2</v>
      </c>
      <c r="F263" s="1">
        <v>7.84103128194693E-4</v>
      </c>
      <c r="G263" s="1">
        <v>2.8109584306394299E-2</v>
      </c>
      <c r="H263" s="1">
        <v>4.6296363339874197E-3</v>
      </c>
      <c r="I263" s="1">
        <v>4.0119458532291603E-2</v>
      </c>
      <c r="J263" s="50">
        <v>5.4137394621821102E-3</v>
      </c>
      <c r="K263" s="1"/>
      <c r="L263" s="1"/>
      <c r="M263" s="1"/>
      <c r="N263" s="50"/>
      <c r="O263" s="1"/>
      <c r="P263" s="1"/>
      <c r="Q263" s="1"/>
      <c r="R263" s="50"/>
    </row>
    <row r="264" spans="1:18">
      <c r="A264" t="s">
        <v>0</v>
      </c>
      <c r="B264" s="7" t="s">
        <v>46</v>
      </c>
      <c r="C264" t="s">
        <v>20</v>
      </c>
      <c r="D264" t="s">
        <v>21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50">
        <v>0</v>
      </c>
      <c r="K264" s="1"/>
      <c r="L264" s="1"/>
      <c r="M264" s="1"/>
      <c r="N264" s="50"/>
      <c r="O264" s="1"/>
      <c r="P264" s="1"/>
      <c r="Q264" s="1"/>
      <c r="R264" s="50"/>
    </row>
    <row r="265" spans="1:18">
      <c r="A265" t="s">
        <v>0</v>
      </c>
      <c r="B265" s="7" t="s">
        <v>46</v>
      </c>
      <c r="C265" t="s">
        <v>25</v>
      </c>
      <c r="D265" t="s">
        <v>26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50">
        <v>0</v>
      </c>
      <c r="K265" s="1"/>
      <c r="L265" s="1"/>
      <c r="M265" s="1"/>
      <c r="N265" s="50"/>
      <c r="O265" s="1"/>
      <c r="P265" s="1"/>
      <c r="Q265" s="1"/>
      <c r="R265" s="50"/>
    </row>
    <row r="266" spans="1:18">
      <c r="A266" t="s">
        <v>0</v>
      </c>
      <c r="B266" s="7" t="s">
        <v>46</v>
      </c>
      <c r="C266" t="s">
        <v>22</v>
      </c>
      <c r="D266" t="s">
        <v>23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50">
        <v>0</v>
      </c>
      <c r="K266" s="1"/>
      <c r="L266" s="1"/>
      <c r="M266" s="1"/>
      <c r="N266" s="50"/>
      <c r="O266" s="1"/>
      <c r="P266" s="1"/>
      <c r="Q266" s="1"/>
      <c r="R266" s="50"/>
    </row>
    <row r="267" spans="1:18">
      <c r="A267" t="s">
        <v>0</v>
      </c>
      <c r="B267" s="7" t="s">
        <v>47</v>
      </c>
      <c r="C267" t="s">
        <v>2</v>
      </c>
      <c r="D267" t="s">
        <v>3</v>
      </c>
      <c r="E267" s="1">
        <v>2.5248838046142601</v>
      </c>
      <c r="F267" s="1">
        <v>2.7405263529461101</v>
      </c>
      <c r="G267" s="1">
        <v>2.4717692931723301</v>
      </c>
      <c r="H267" s="1">
        <v>1.9667232411629301</v>
      </c>
      <c r="I267" s="1">
        <v>4.9966530977866004</v>
      </c>
      <c r="J267" s="50">
        <v>4.7072495941090402</v>
      </c>
      <c r="K267" s="1"/>
      <c r="L267" s="1"/>
      <c r="M267" s="1"/>
      <c r="N267" s="50"/>
      <c r="O267" s="1"/>
      <c r="P267" s="1"/>
      <c r="Q267" s="1"/>
      <c r="R267" s="50"/>
    </row>
    <row r="268" spans="1:18">
      <c r="A268" t="s">
        <v>0</v>
      </c>
      <c r="B268" s="7" t="s">
        <v>47</v>
      </c>
      <c r="C268" t="s">
        <v>4</v>
      </c>
      <c r="D268" t="s">
        <v>5</v>
      </c>
      <c r="E268" s="1">
        <v>1.0308353165568499E-2</v>
      </c>
      <c r="F268" s="1">
        <v>0.697109928682208</v>
      </c>
      <c r="G268" s="1">
        <v>1.9232191383027099E-6</v>
      </c>
      <c r="H268" s="1">
        <v>1.5054807327129599E-6</v>
      </c>
      <c r="I268" s="1">
        <v>1.03102763847068E-2</v>
      </c>
      <c r="J268" s="50">
        <v>0.69711143416294097</v>
      </c>
      <c r="K268" s="1"/>
      <c r="L268" s="1"/>
      <c r="M268" s="1"/>
      <c r="N268" s="50"/>
      <c r="O268" s="1"/>
      <c r="P268" s="1"/>
      <c r="Q268" s="1"/>
      <c r="R268" s="50"/>
    </row>
    <row r="269" spans="1:18">
      <c r="A269" t="s">
        <v>0</v>
      </c>
      <c r="B269" s="7" t="s">
        <v>47</v>
      </c>
      <c r="C269" t="s">
        <v>6</v>
      </c>
      <c r="D269" t="s">
        <v>7</v>
      </c>
      <c r="E269" s="1">
        <v>3.7425710943788202</v>
      </c>
      <c r="F269" s="1">
        <v>8.0324468421152702</v>
      </c>
      <c r="G269" s="1">
        <v>17.4032679578422</v>
      </c>
      <c r="H269" s="1">
        <v>38.5535012205793</v>
      </c>
      <c r="I269" s="1">
        <v>21.145839052221099</v>
      </c>
      <c r="J269" s="50">
        <v>46.585948062694598</v>
      </c>
      <c r="K269" s="1"/>
      <c r="L269" s="1"/>
      <c r="M269" s="1"/>
      <c r="N269" s="50"/>
      <c r="O269" s="1"/>
      <c r="P269" s="1"/>
      <c r="Q269" s="1"/>
      <c r="R269" s="50"/>
    </row>
    <row r="270" spans="1:18">
      <c r="A270" t="s">
        <v>0</v>
      </c>
      <c r="B270" s="7" t="s">
        <v>47</v>
      </c>
      <c r="C270" t="s">
        <v>8</v>
      </c>
      <c r="D270" t="s">
        <v>9</v>
      </c>
      <c r="E270" s="1">
        <v>3.82002398740681</v>
      </c>
      <c r="F270" s="1">
        <v>1.65462247739034</v>
      </c>
      <c r="G270" s="1">
        <v>9.4356131417069005</v>
      </c>
      <c r="H270" s="1">
        <v>3.86678954736142</v>
      </c>
      <c r="I270" s="1">
        <v>13.255637129113699</v>
      </c>
      <c r="J270" s="50">
        <v>5.5214120247517497</v>
      </c>
      <c r="K270" s="1"/>
      <c r="L270" s="1"/>
      <c r="M270" s="1"/>
      <c r="N270" s="50"/>
      <c r="O270" s="1"/>
      <c r="P270" s="1"/>
      <c r="Q270" s="1"/>
      <c r="R270" s="50"/>
    </row>
    <row r="271" spans="1:18">
      <c r="A271" t="s">
        <v>0</v>
      </c>
      <c r="B271" s="7" t="s">
        <v>47</v>
      </c>
      <c r="C271" t="s">
        <v>10</v>
      </c>
      <c r="D271" t="s">
        <v>11</v>
      </c>
      <c r="E271" s="1">
        <v>0.90584202691904103</v>
      </c>
      <c r="F271" s="1">
        <v>0.67149547040197399</v>
      </c>
      <c r="G271" s="1">
        <v>2.3196643375404302</v>
      </c>
      <c r="H271" s="1">
        <v>2.0956229068932402</v>
      </c>
      <c r="I271" s="1">
        <v>3.2255063644594801</v>
      </c>
      <c r="J271" s="50">
        <v>2.7671183772952199</v>
      </c>
      <c r="K271" s="1"/>
      <c r="L271" s="1"/>
      <c r="M271" s="1"/>
      <c r="N271" s="50"/>
      <c r="O271" s="1"/>
      <c r="P271" s="1"/>
      <c r="Q271" s="1"/>
      <c r="R271" s="50"/>
    </row>
    <row r="272" spans="1:18">
      <c r="A272" t="s">
        <v>0</v>
      </c>
      <c r="B272" s="7" t="s">
        <v>47</v>
      </c>
      <c r="C272" t="s">
        <v>12</v>
      </c>
      <c r="D272" t="s">
        <v>13</v>
      </c>
      <c r="E272" s="1">
        <v>6.9980083556564097</v>
      </c>
      <c r="F272" s="1">
        <v>0.89566739583924104</v>
      </c>
      <c r="G272" s="1">
        <v>4.8816619472003699</v>
      </c>
      <c r="H272" s="1">
        <v>0.89336642444570602</v>
      </c>
      <c r="I272" s="1">
        <v>11.8796703028568</v>
      </c>
      <c r="J272" s="50">
        <v>1.7890338202849501</v>
      </c>
      <c r="K272" s="1"/>
      <c r="L272" s="1"/>
      <c r="M272" s="1"/>
      <c r="N272" s="50"/>
      <c r="O272" s="1"/>
      <c r="P272" s="1"/>
      <c r="Q272" s="1"/>
      <c r="R272" s="50"/>
    </row>
    <row r="273" spans="1:18">
      <c r="A273" t="s">
        <v>0</v>
      </c>
      <c r="B273" s="7" t="s">
        <v>47</v>
      </c>
      <c r="C273" t="s">
        <v>14</v>
      </c>
      <c r="D273" t="s">
        <v>15</v>
      </c>
      <c r="E273" s="1">
        <v>4.5218882729998002</v>
      </c>
      <c r="F273" s="1">
        <v>4.36636665257197</v>
      </c>
      <c r="G273" s="1">
        <v>9.8408523360051703</v>
      </c>
      <c r="H273" s="1">
        <v>6.0594348510654799</v>
      </c>
      <c r="I273" s="1">
        <v>14.362740609005</v>
      </c>
      <c r="J273" s="50">
        <v>10.4258015036375</v>
      </c>
      <c r="K273" s="1"/>
      <c r="L273" s="1"/>
      <c r="M273" s="1"/>
      <c r="N273" s="50"/>
      <c r="O273" s="1"/>
      <c r="P273" s="1"/>
      <c r="Q273" s="1"/>
      <c r="R273" s="50"/>
    </row>
    <row r="274" spans="1:18">
      <c r="A274" t="s">
        <v>0</v>
      </c>
      <c r="B274" s="7" t="s">
        <v>47</v>
      </c>
      <c r="C274" t="s">
        <v>16</v>
      </c>
      <c r="D274" t="s">
        <v>17</v>
      </c>
      <c r="E274" s="1">
        <v>11.719898437822</v>
      </c>
      <c r="F274" s="1">
        <v>1.6159153329106899</v>
      </c>
      <c r="G274" s="1">
        <v>7.9880547687351404</v>
      </c>
      <c r="H274" s="1">
        <v>1.71582892748309</v>
      </c>
      <c r="I274" s="1">
        <v>19.7079532065571</v>
      </c>
      <c r="J274" s="50">
        <v>3.3317442603937799</v>
      </c>
      <c r="K274" s="1"/>
      <c r="L274" s="1"/>
      <c r="M274" s="1"/>
      <c r="N274" s="50"/>
      <c r="O274" s="1"/>
      <c r="P274" s="1"/>
      <c r="Q274" s="1"/>
      <c r="R274" s="50"/>
    </row>
    <row r="275" spans="1:18">
      <c r="A275" t="s">
        <v>0</v>
      </c>
      <c r="B275" s="7" t="s">
        <v>47</v>
      </c>
      <c r="C275" t="s">
        <v>18</v>
      </c>
      <c r="D275" t="s">
        <v>19</v>
      </c>
      <c r="E275" s="1">
        <v>13.855236578187199</v>
      </c>
      <c r="F275" s="1">
        <v>0.91028206317524596</v>
      </c>
      <c r="G275" s="1">
        <v>7.7879945657495799</v>
      </c>
      <c r="H275" s="1">
        <v>1.27636305504148</v>
      </c>
      <c r="I275" s="1">
        <v>21.643231143936799</v>
      </c>
      <c r="J275" s="50">
        <v>2.1866451182167301</v>
      </c>
      <c r="K275" s="1"/>
      <c r="L275" s="1"/>
      <c r="M275" s="1"/>
      <c r="N275" s="50"/>
      <c r="O275" s="1"/>
      <c r="P275" s="1"/>
      <c r="Q275" s="1"/>
      <c r="R275" s="50"/>
    </row>
    <row r="276" spans="1:18">
      <c r="A276" t="s">
        <v>0</v>
      </c>
      <c r="B276" s="7" t="s">
        <v>47</v>
      </c>
      <c r="C276" t="s">
        <v>20</v>
      </c>
      <c r="D276" t="s">
        <v>21</v>
      </c>
      <c r="E276" s="1">
        <v>2.81363381645594</v>
      </c>
      <c r="F276" s="1">
        <v>0.45288658657891301</v>
      </c>
      <c r="G276" s="1">
        <v>1.1682808958073001</v>
      </c>
      <c r="H276" s="1">
        <v>0.23527761874938299</v>
      </c>
      <c r="I276" s="1">
        <v>3.9819147122632401</v>
      </c>
      <c r="J276" s="50">
        <v>0.68816420532829503</v>
      </c>
      <c r="K276" s="1"/>
      <c r="L276" s="1"/>
      <c r="M276" s="1"/>
      <c r="N276" s="50"/>
      <c r="O276" s="1"/>
      <c r="P276" s="1"/>
      <c r="Q276" s="1"/>
      <c r="R276" s="50"/>
    </row>
    <row r="277" spans="1:18">
      <c r="A277" t="s">
        <v>0</v>
      </c>
      <c r="B277" s="7" t="s">
        <v>47</v>
      </c>
      <c r="C277" t="s">
        <v>25</v>
      </c>
      <c r="D277" t="s">
        <v>26</v>
      </c>
      <c r="E277" s="1">
        <v>2.3437259913474201E-2</v>
      </c>
      <c r="F277" s="1">
        <v>4.8692991054466702E-3</v>
      </c>
      <c r="G277" s="1">
        <v>6.8320978825921596E-3</v>
      </c>
      <c r="H277" s="1">
        <v>6.2464799359994204E-3</v>
      </c>
      <c r="I277" s="1">
        <v>3.0269357796066401E-2</v>
      </c>
      <c r="J277" s="50">
        <v>1.1115779041446099E-2</v>
      </c>
      <c r="K277" s="1"/>
      <c r="L277" s="1"/>
      <c r="M277" s="1"/>
      <c r="N277" s="50"/>
      <c r="O277" s="1"/>
      <c r="P277" s="1"/>
      <c r="Q277" s="1"/>
      <c r="R277" s="50"/>
    </row>
    <row r="278" spans="1:18">
      <c r="A278" t="s">
        <v>0</v>
      </c>
      <c r="B278" s="7" t="s">
        <v>47</v>
      </c>
      <c r="C278" t="s">
        <v>22</v>
      </c>
      <c r="D278" t="s">
        <v>23</v>
      </c>
      <c r="E278" s="1">
        <v>2.7327099386203901</v>
      </c>
      <c r="F278" s="1">
        <v>0.11702469397253901</v>
      </c>
      <c r="G278" s="1">
        <v>0.45452360878360498</v>
      </c>
      <c r="H278" s="1">
        <v>1.73217180953667E-2</v>
      </c>
      <c r="I278" s="1">
        <v>3.1872335474039901</v>
      </c>
      <c r="J278" s="50">
        <v>0.13434641206790601</v>
      </c>
      <c r="K278" s="1"/>
      <c r="L278" s="1"/>
      <c r="M278" s="1"/>
      <c r="N278" s="50"/>
      <c r="O278" s="1"/>
      <c r="P278" s="1"/>
      <c r="Q278" s="1"/>
      <c r="R278" s="50"/>
    </row>
    <row r="279" spans="1:18">
      <c r="A279" t="s">
        <v>0</v>
      </c>
      <c r="B279" s="7" t="s">
        <v>48</v>
      </c>
      <c r="C279" t="s">
        <v>2</v>
      </c>
      <c r="D279" t="s">
        <v>3</v>
      </c>
      <c r="E279" s="1">
        <v>1.00902314987356</v>
      </c>
      <c r="F279" s="1">
        <v>1.1148568696833101</v>
      </c>
      <c r="G279" s="1">
        <v>0.33159494602143302</v>
      </c>
      <c r="H279" s="1">
        <v>0.26428952268158901</v>
      </c>
      <c r="I279" s="1">
        <v>1.34061809589499</v>
      </c>
      <c r="J279" s="50">
        <v>1.3791463923649001</v>
      </c>
      <c r="K279" s="1"/>
      <c r="L279" s="1"/>
      <c r="M279" s="1"/>
      <c r="N279" s="50"/>
      <c r="O279" s="1"/>
      <c r="P279" s="1"/>
      <c r="Q279" s="1"/>
      <c r="R279" s="50"/>
    </row>
    <row r="280" spans="1:18">
      <c r="A280" t="s">
        <v>0</v>
      </c>
      <c r="B280" s="7" t="s">
        <v>48</v>
      </c>
      <c r="C280" t="s">
        <v>4</v>
      </c>
      <c r="D280" t="s">
        <v>5</v>
      </c>
      <c r="E280" s="1">
        <v>2.8544549657363899E-3</v>
      </c>
      <c r="F280" s="1">
        <v>0.19297252538751</v>
      </c>
      <c r="G280" s="1">
        <v>1.5067347310476201E-8</v>
      </c>
      <c r="H280" s="1">
        <v>1.17922908659028E-8</v>
      </c>
      <c r="I280" s="1">
        <v>2.8544700330836999E-3</v>
      </c>
      <c r="J280" s="50">
        <v>0.19297253717980101</v>
      </c>
      <c r="K280" s="1"/>
      <c r="L280" s="1"/>
      <c r="M280" s="1"/>
      <c r="N280" s="50"/>
      <c r="O280" s="1"/>
      <c r="P280" s="1"/>
      <c r="Q280" s="1"/>
      <c r="R280" s="50"/>
    </row>
    <row r="281" spans="1:18">
      <c r="A281" t="s">
        <v>0</v>
      </c>
      <c r="B281" s="7" t="s">
        <v>48</v>
      </c>
      <c r="C281" t="s">
        <v>6</v>
      </c>
      <c r="D281" t="s">
        <v>7</v>
      </c>
      <c r="E281" s="1">
        <v>0.15155764606944999</v>
      </c>
      <c r="F281" s="1">
        <v>0.32528198332298303</v>
      </c>
      <c r="G281" s="1">
        <v>1.5877349629389299</v>
      </c>
      <c r="H281" s="1">
        <v>3.5172674072581298</v>
      </c>
      <c r="I281" s="1">
        <v>1.73929260900838</v>
      </c>
      <c r="J281" s="50">
        <v>3.8425493905811101</v>
      </c>
      <c r="K281" s="1"/>
      <c r="L281" s="1"/>
      <c r="M281" s="1"/>
      <c r="N281" s="50"/>
      <c r="O281" s="1"/>
      <c r="P281" s="1"/>
      <c r="Q281" s="1"/>
      <c r="R281" s="50"/>
    </row>
    <row r="282" spans="1:18">
      <c r="A282" t="s">
        <v>0</v>
      </c>
      <c r="B282" s="7" t="s">
        <v>48</v>
      </c>
      <c r="C282" t="s">
        <v>8</v>
      </c>
      <c r="D282" t="s">
        <v>9</v>
      </c>
      <c r="E282" s="1">
        <v>0.94251522610871796</v>
      </c>
      <c r="F282" s="1">
        <v>0.43471243071409099</v>
      </c>
      <c r="G282" s="1">
        <v>1.2390657497456301</v>
      </c>
      <c r="H282" s="1">
        <v>0.51115399633342395</v>
      </c>
      <c r="I282" s="1">
        <v>2.1815809758543501</v>
      </c>
      <c r="J282" s="50">
        <v>0.945866427047515</v>
      </c>
      <c r="K282" s="1"/>
      <c r="L282" s="1"/>
      <c r="M282" s="1"/>
      <c r="N282" s="50"/>
      <c r="O282" s="1"/>
      <c r="P282" s="1"/>
      <c r="Q282" s="1"/>
      <c r="R282" s="50"/>
    </row>
    <row r="283" spans="1:18">
      <c r="A283" t="s">
        <v>0</v>
      </c>
      <c r="B283" s="7" t="s">
        <v>48</v>
      </c>
      <c r="C283" t="s">
        <v>10</v>
      </c>
      <c r="D283" t="s">
        <v>11</v>
      </c>
      <c r="E283" s="1">
        <v>6.1262704180532597E-2</v>
      </c>
      <c r="F283" s="1">
        <v>4.9497278303329402E-2</v>
      </c>
      <c r="G283" s="1">
        <v>0.223251476301524</v>
      </c>
      <c r="H283" s="1">
        <v>0.202368020438286</v>
      </c>
      <c r="I283" s="1">
        <v>0.28451418048205701</v>
      </c>
      <c r="J283" s="50">
        <v>0.25186529874161501</v>
      </c>
      <c r="K283" s="1"/>
      <c r="L283" s="1"/>
      <c r="M283" s="1"/>
      <c r="N283" s="50"/>
      <c r="O283" s="1"/>
      <c r="P283" s="1"/>
      <c r="Q283" s="1"/>
      <c r="R283" s="50"/>
    </row>
    <row r="284" spans="1:18">
      <c r="A284" t="s">
        <v>0</v>
      </c>
      <c r="B284" s="7" t="s">
        <v>48</v>
      </c>
      <c r="C284" t="s">
        <v>12</v>
      </c>
      <c r="D284" t="s">
        <v>13</v>
      </c>
      <c r="E284" s="1">
        <v>0.80985282452024099</v>
      </c>
      <c r="F284" s="1">
        <v>0.103675910830101</v>
      </c>
      <c r="G284" s="1">
        <v>0.58968438960967096</v>
      </c>
      <c r="H284" s="1">
        <v>0.107788457898686</v>
      </c>
      <c r="I284" s="1">
        <v>1.3995372141299101</v>
      </c>
      <c r="J284" s="50">
        <v>0.21146436872878699</v>
      </c>
      <c r="K284" s="1"/>
      <c r="L284" s="1"/>
      <c r="M284" s="1"/>
      <c r="N284" s="50"/>
      <c r="O284" s="1"/>
      <c r="P284" s="1"/>
      <c r="Q284" s="1"/>
      <c r="R284" s="50"/>
    </row>
    <row r="285" spans="1:18">
      <c r="A285" t="s">
        <v>0</v>
      </c>
      <c r="B285" s="7" t="s">
        <v>48</v>
      </c>
      <c r="C285" t="s">
        <v>14</v>
      </c>
      <c r="D285" t="s">
        <v>15</v>
      </c>
      <c r="E285" s="1">
        <v>0.174972054087385</v>
      </c>
      <c r="F285" s="1">
        <v>0.18741310079772999</v>
      </c>
      <c r="G285" s="1">
        <v>0.97194946811083405</v>
      </c>
      <c r="H285" s="1">
        <v>0.59685939644772001</v>
      </c>
      <c r="I285" s="1">
        <v>1.1469215221982201</v>
      </c>
      <c r="J285" s="50">
        <v>0.78427249724545001</v>
      </c>
      <c r="K285" s="1"/>
      <c r="L285" s="1"/>
      <c r="M285" s="1"/>
      <c r="N285" s="50"/>
      <c r="O285" s="1"/>
      <c r="P285" s="1"/>
      <c r="Q285" s="1"/>
      <c r="R285" s="50"/>
    </row>
    <row r="286" spans="1:18">
      <c r="A286" t="s">
        <v>0</v>
      </c>
      <c r="B286" s="7" t="s">
        <v>48</v>
      </c>
      <c r="C286" t="s">
        <v>16</v>
      </c>
      <c r="D286" t="s">
        <v>17</v>
      </c>
      <c r="E286" s="1">
        <v>1.2980851717675701</v>
      </c>
      <c r="F286" s="1">
        <v>0.18273841982345401</v>
      </c>
      <c r="G286" s="1">
        <v>0.94465849409317504</v>
      </c>
      <c r="H286" s="1">
        <v>0.19356430417984199</v>
      </c>
      <c r="I286" s="1">
        <v>2.24274366586075</v>
      </c>
      <c r="J286" s="50">
        <v>0.37630272400329501</v>
      </c>
      <c r="K286" s="1"/>
      <c r="L286" s="1"/>
      <c r="M286" s="1"/>
      <c r="N286" s="50"/>
      <c r="O286" s="1"/>
      <c r="P286" s="1"/>
      <c r="Q286" s="1"/>
      <c r="R286" s="50"/>
    </row>
    <row r="287" spans="1:18">
      <c r="A287" t="s">
        <v>0</v>
      </c>
      <c r="B287" s="7" t="s">
        <v>48</v>
      </c>
      <c r="C287" t="s">
        <v>18</v>
      </c>
      <c r="D287" t="s">
        <v>19</v>
      </c>
      <c r="E287" s="1">
        <v>1.12128102907636</v>
      </c>
      <c r="F287" s="1">
        <v>7.3604783880017802E-2</v>
      </c>
      <c r="G287" s="1">
        <v>0.93771427278317998</v>
      </c>
      <c r="H287" s="1">
        <v>0.15371014558314999</v>
      </c>
      <c r="I287" s="1">
        <v>2.0589953018595399</v>
      </c>
      <c r="J287" s="50">
        <v>0.227314929463168</v>
      </c>
      <c r="K287" s="1"/>
      <c r="L287" s="1"/>
      <c r="M287" s="1"/>
      <c r="N287" s="50"/>
      <c r="O287" s="1"/>
      <c r="P287" s="1"/>
      <c r="Q287" s="1"/>
      <c r="R287" s="50"/>
    </row>
    <row r="288" spans="1:18">
      <c r="A288" t="s">
        <v>0</v>
      </c>
      <c r="B288" s="7" t="s">
        <v>48</v>
      </c>
      <c r="C288" t="s">
        <v>20</v>
      </c>
      <c r="D288" t="s">
        <v>21</v>
      </c>
      <c r="E288" s="1">
        <v>3.5257648536869501</v>
      </c>
      <c r="F288" s="1">
        <v>0.56748984515344103</v>
      </c>
      <c r="G288" s="1">
        <v>0.191238455166167</v>
      </c>
      <c r="H288" s="1">
        <v>3.8516544359379998E-2</v>
      </c>
      <c r="I288" s="1">
        <v>3.71700330885312</v>
      </c>
      <c r="J288" s="50">
        <v>0.60600638951282104</v>
      </c>
      <c r="K288" s="1"/>
      <c r="L288" s="1"/>
      <c r="M288" s="1"/>
      <c r="N288" s="50"/>
      <c r="O288" s="1"/>
      <c r="P288" s="1"/>
      <c r="Q288" s="1"/>
      <c r="R288" s="50"/>
    </row>
    <row r="289" spans="1:18">
      <c r="A289" t="s">
        <v>0</v>
      </c>
      <c r="B289" s="7" t="s">
        <v>48</v>
      </c>
      <c r="C289" t="s">
        <v>25</v>
      </c>
      <c r="D289" t="s">
        <v>26</v>
      </c>
      <c r="E289" s="1">
        <v>0</v>
      </c>
      <c r="F289" s="1">
        <v>0</v>
      </c>
      <c r="G289" s="1">
        <v>0</v>
      </c>
      <c r="H289" s="1">
        <v>0</v>
      </c>
      <c r="I289" s="1">
        <v>0</v>
      </c>
      <c r="J289" s="50">
        <v>0</v>
      </c>
      <c r="K289" s="1"/>
      <c r="L289" s="1"/>
      <c r="M289" s="1"/>
      <c r="N289" s="50"/>
      <c r="O289" s="1"/>
      <c r="P289" s="1"/>
      <c r="Q289" s="1"/>
      <c r="R289" s="50"/>
    </row>
    <row r="290" spans="1:18">
      <c r="A290" t="s">
        <v>0</v>
      </c>
      <c r="B290" s="7" t="s">
        <v>48</v>
      </c>
      <c r="C290" t="s">
        <v>22</v>
      </c>
      <c r="D290" t="s">
        <v>23</v>
      </c>
      <c r="E290" s="1">
        <v>4.0494857791851198E-2</v>
      </c>
      <c r="F290" s="1">
        <v>1.7353770855363399E-3</v>
      </c>
      <c r="G290" s="1">
        <v>1.6939331371599899E-2</v>
      </c>
      <c r="H290" s="1">
        <v>6.4570949813963204E-4</v>
      </c>
      <c r="I290" s="1">
        <v>5.7434189163451103E-2</v>
      </c>
      <c r="J290" s="50">
        <v>2.3810865836759701E-3</v>
      </c>
      <c r="K290" s="1"/>
      <c r="L290" s="1"/>
      <c r="M290" s="1"/>
      <c r="N290" s="50"/>
      <c r="O290" s="1"/>
      <c r="P290" s="1"/>
      <c r="Q290" s="1"/>
      <c r="R290" s="50"/>
    </row>
    <row r="291" spans="1:18">
      <c r="A291" t="s">
        <v>0</v>
      </c>
      <c r="B291" s="7" t="s">
        <v>49</v>
      </c>
      <c r="C291" t="s">
        <v>2</v>
      </c>
      <c r="D291" t="s">
        <v>3</v>
      </c>
      <c r="E291" s="1">
        <v>1.2149598683155601E-2</v>
      </c>
      <c r="F291" s="1">
        <v>1.2506916136734001E-2</v>
      </c>
      <c r="G291" s="1">
        <v>9.9026736749205993E-3</v>
      </c>
      <c r="H291" s="1">
        <v>7.8788864805499001E-3</v>
      </c>
      <c r="I291" s="1">
        <v>2.2052272358076198E-2</v>
      </c>
      <c r="J291" s="50">
        <v>2.0385802617283899E-2</v>
      </c>
      <c r="K291" s="1"/>
      <c r="L291" s="1"/>
      <c r="M291" s="1"/>
      <c r="N291" s="50"/>
      <c r="O291" s="1"/>
      <c r="P291" s="1"/>
      <c r="Q291" s="1"/>
      <c r="R291" s="50"/>
    </row>
    <row r="292" spans="1:18">
      <c r="A292" t="s">
        <v>0</v>
      </c>
      <c r="B292" s="7" t="s">
        <v>49</v>
      </c>
      <c r="C292" t="s">
        <v>4</v>
      </c>
      <c r="D292" t="s">
        <v>5</v>
      </c>
      <c r="E292" s="1">
        <v>5.1557832128730499E-5</v>
      </c>
      <c r="F292" s="1">
        <v>3.4921783112812702E-3</v>
      </c>
      <c r="G292" s="1">
        <v>1.55646219823889E-10</v>
      </c>
      <c r="H292" s="1">
        <v>1.2182808932720699E-10</v>
      </c>
      <c r="I292" s="1">
        <v>5.1557987774950302E-5</v>
      </c>
      <c r="J292" s="50">
        <v>3.4921784331093599E-3</v>
      </c>
      <c r="K292" s="1"/>
      <c r="L292" s="1"/>
      <c r="M292" s="1"/>
      <c r="N292" s="50"/>
      <c r="O292" s="1"/>
      <c r="P292" s="1"/>
      <c r="Q292" s="1"/>
      <c r="R292" s="50"/>
    </row>
    <row r="293" spans="1:18">
      <c r="A293" t="s">
        <v>0</v>
      </c>
      <c r="B293" s="7" t="s">
        <v>49</v>
      </c>
      <c r="C293" t="s">
        <v>6</v>
      </c>
      <c r="D293" t="s">
        <v>7</v>
      </c>
      <c r="E293" s="1">
        <v>4.8496983085260702E-2</v>
      </c>
      <c r="F293" s="1">
        <v>0.104086728417769</v>
      </c>
      <c r="G293" s="1">
        <v>7.8148500474490207E-2</v>
      </c>
      <c r="H293" s="1">
        <v>0.17312067643335999</v>
      </c>
      <c r="I293" s="1">
        <v>0.126645483559751</v>
      </c>
      <c r="J293" s="50">
        <v>0.27720740485112899</v>
      </c>
      <c r="K293" s="1"/>
      <c r="L293" s="1"/>
      <c r="M293" s="1"/>
      <c r="N293" s="50"/>
      <c r="O293" s="1"/>
      <c r="P293" s="1"/>
      <c r="Q293" s="1"/>
      <c r="R293" s="50"/>
    </row>
    <row r="294" spans="1:18">
      <c r="A294" t="s">
        <v>0</v>
      </c>
      <c r="B294" s="7" t="s">
        <v>49</v>
      </c>
      <c r="C294" t="s">
        <v>8</v>
      </c>
      <c r="D294" t="s">
        <v>9</v>
      </c>
      <c r="E294" s="1">
        <v>3.7686538743499802E-2</v>
      </c>
      <c r="F294" s="1">
        <v>1.6443207622594099E-2</v>
      </c>
      <c r="G294" s="1">
        <v>0.10236923538241301</v>
      </c>
      <c r="H294" s="1">
        <v>4.1946096457506098E-2</v>
      </c>
      <c r="I294" s="1">
        <v>0.140055774125913</v>
      </c>
      <c r="J294" s="50">
        <v>5.83893040801002E-2</v>
      </c>
      <c r="K294" s="1"/>
      <c r="L294" s="1"/>
      <c r="M294" s="1"/>
      <c r="N294" s="50"/>
      <c r="O294" s="1"/>
      <c r="P294" s="1"/>
      <c r="Q294" s="1"/>
      <c r="R294" s="50"/>
    </row>
    <row r="295" spans="1:18">
      <c r="A295" t="s">
        <v>0</v>
      </c>
      <c r="B295" s="7" t="s">
        <v>49</v>
      </c>
      <c r="C295" t="s">
        <v>10</v>
      </c>
      <c r="D295" t="s">
        <v>11</v>
      </c>
      <c r="E295" s="1">
        <v>4.77181044738094E-4</v>
      </c>
      <c r="F295" s="1">
        <v>3.3911080331403898E-4</v>
      </c>
      <c r="G295" s="1">
        <v>7.67370713641774E-3</v>
      </c>
      <c r="H295" s="1">
        <v>6.9206208582303103E-3</v>
      </c>
      <c r="I295" s="1">
        <v>8.1508881811558302E-3</v>
      </c>
      <c r="J295" s="50">
        <v>7.2597316615443499E-3</v>
      </c>
      <c r="K295" s="1"/>
      <c r="L295" s="1"/>
      <c r="M295" s="1"/>
      <c r="N295" s="50"/>
      <c r="O295" s="1"/>
      <c r="P295" s="1"/>
      <c r="Q295" s="1"/>
      <c r="R295" s="50"/>
    </row>
    <row r="296" spans="1:18">
      <c r="A296" t="s">
        <v>0</v>
      </c>
      <c r="B296" s="7" t="s">
        <v>49</v>
      </c>
      <c r="C296" t="s">
        <v>12</v>
      </c>
      <c r="D296" t="s">
        <v>13</v>
      </c>
      <c r="E296" s="1">
        <v>0.1131498186136</v>
      </c>
      <c r="F296" s="1">
        <v>1.28497384771998E-2</v>
      </c>
      <c r="G296" s="1">
        <v>5.6956906221822999E-2</v>
      </c>
      <c r="H296" s="1">
        <v>1.04178729987916E-2</v>
      </c>
      <c r="I296" s="1">
        <v>0.170106724835423</v>
      </c>
      <c r="J296" s="50">
        <v>2.32676114759915E-2</v>
      </c>
      <c r="K296" s="1"/>
      <c r="L296" s="1"/>
      <c r="M296" s="1"/>
      <c r="N296" s="50"/>
      <c r="O296" s="1"/>
      <c r="P296" s="1"/>
      <c r="Q296" s="1"/>
      <c r="R296" s="50"/>
    </row>
    <row r="297" spans="1:18">
      <c r="A297" t="s">
        <v>0</v>
      </c>
      <c r="B297" s="7" t="s">
        <v>49</v>
      </c>
      <c r="C297" t="s">
        <v>14</v>
      </c>
      <c r="D297" t="s">
        <v>15</v>
      </c>
      <c r="E297" s="1">
        <v>2.86890029530543E-3</v>
      </c>
      <c r="F297" s="1">
        <v>2.8532842015247602E-3</v>
      </c>
      <c r="G297" s="1">
        <v>7.4476634021967206E-2</v>
      </c>
      <c r="H297" s="1">
        <v>4.6034374492162203E-2</v>
      </c>
      <c r="I297" s="1">
        <v>7.7345534317272605E-2</v>
      </c>
      <c r="J297" s="50">
        <v>4.88876586936869E-2</v>
      </c>
      <c r="K297" s="1"/>
      <c r="L297" s="1"/>
      <c r="M297" s="1"/>
      <c r="N297" s="50"/>
      <c r="O297" s="1"/>
      <c r="P297" s="1"/>
      <c r="Q297" s="1"/>
      <c r="R297" s="50"/>
    </row>
    <row r="298" spans="1:18">
      <c r="A298" t="s">
        <v>0</v>
      </c>
      <c r="B298" s="7" t="s">
        <v>49</v>
      </c>
      <c r="C298" t="s">
        <v>16</v>
      </c>
      <c r="D298" t="s">
        <v>17</v>
      </c>
      <c r="E298" s="1">
        <v>7.8574038491520296E-2</v>
      </c>
      <c r="F298" s="1">
        <v>1.0864999013340501E-2</v>
      </c>
      <c r="G298" s="1">
        <v>5.71873228908511E-2</v>
      </c>
      <c r="H298" s="1">
        <v>1.43185169569294E-2</v>
      </c>
      <c r="I298" s="1">
        <v>0.13576136138237099</v>
      </c>
      <c r="J298" s="50">
        <v>2.5183515970269899E-2</v>
      </c>
      <c r="K298" s="1"/>
      <c r="L298" s="1"/>
      <c r="M298" s="1"/>
      <c r="N298" s="50"/>
      <c r="O298" s="1"/>
      <c r="P298" s="1"/>
      <c r="Q298" s="1"/>
      <c r="R298" s="50"/>
    </row>
    <row r="299" spans="1:18">
      <c r="A299" t="s">
        <v>0</v>
      </c>
      <c r="B299" s="7" t="s">
        <v>49</v>
      </c>
      <c r="C299" t="s">
        <v>18</v>
      </c>
      <c r="D299" t="s">
        <v>19</v>
      </c>
      <c r="E299" s="1">
        <v>8.1774008280059193E-2</v>
      </c>
      <c r="F299" s="1">
        <v>5.3694444258652399E-3</v>
      </c>
      <c r="G299" s="1">
        <v>6.4587015923144697E-2</v>
      </c>
      <c r="H299" s="1">
        <v>1.05811325602382E-2</v>
      </c>
      <c r="I299" s="1">
        <v>0.14636102420320399</v>
      </c>
      <c r="J299" s="50">
        <v>1.5950576986103401E-2</v>
      </c>
      <c r="K299" s="1"/>
      <c r="L299" s="1"/>
      <c r="M299" s="1"/>
      <c r="N299" s="50"/>
      <c r="O299" s="1"/>
      <c r="P299" s="1"/>
      <c r="Q299" s="1"/>
      <c r="R299" s="50"/>
    </row>
    <row r="300" spans="1:18">
      <c r="A300" t="s">
        <v>0</v>
      </c>
      <c r="B300" s="7" t="s">
        <v>49</v>
      </c>
      <c r="C300" t="s">
        <v>20</v>
      </c>
      <c r="D300" t="s">
        <v>21</v>
      </c>
      <c r="E300" s="1">
        <v>0.83408207617533403</v>
      </c>
      <c r="F300" s="1">
        <v>0.13424826056825101</v>
      </c>
      <c r="G300" s="1">
        <v>2.5538696139396699E-2</v>
      </c>
      <c r="H300" s="1">
        <v>5.1432752875890404E-3</v>
      </c>
      <c r="I300" s="1">
        <v>0.859620772314731</v>
      </c>
      <c r="J300" s="50">
        <v>0.13939153585583999</v>
      </c>
      <c r="K300" s="1"/>
      <c r="L300" s="1"/>
      <c r="M300" s="1"/>
      <c r="N300" s="50"/>
      <c r="O300" s="1"/>
      <c r="P300" s="1"/>
      <c r="Q300" s="1"/>
      <c r="R300" s="50"/>
    </row>
    <row r="301" spans="1:18">
      <c r="A301" t="s">
        <v>0</v>
      </c>
      <c r="B301" s="7" t="s">
        <v>49</v>
      </c>
      <c r="C301" t="s">
        <v>25</v>
      </c>
      <c r="D301" t="s">
        <v>26</v>
      </c>
      <c r="E301" s="1">
        <v>0</v>
      </c>
      <c r="F301" s="1">
        <v>0</v>
      </c>
      <c r="G301" s="1">
        <v>0</v>
      </c>
      <c r="H301" s="1">
        <v>0</v>
      </c>
      <c r="I301" s="1">
        <v>0</v>
      </c>
      <c r="J301" s="50">
        <v>0</v>
      </c>
      <c r="K301" s="1"/>
      <c r="L301" s="1"/>
      <c r="M301" s="1"/>
      <c r="N301" s="50"/>
      <c r="O301" s="1"/>
      <c r="P301" s="1"/>
      <c r="Q301" s="1"/>
      <c r="R301" s="50"/>
    </row>
    <row r="302" spans="1:18">
      <c r="A302" t="s">
        <v>0</v>
      </c>
      <c r="B302" s="7" t="s">
        <v>49</v>
      </c>
      <c r="C302" t="s">
        <v>22</v>
      </c>
      <c r="D302" t="s">
        <v>23</v>
      </c>
      <c r="E302" s="1">
        <v>1.4344889154437299E-2</v>
      </c>
      <c r="F302" s="1">
        <v>6.1441049364573802E-4</v>
      </c>
      <c r="G302" s="1">
        <v>9.0761071572229603E-3</v>
      </c>
      <c r="H302" s="1">
        <v>3.4576073850763902E-4</v>
      </c>
      <c r="I302" s="1">
        <v>2.3420996311660301E-2</v>
      </c>
      <c r="J302" s="50">
        <v>9.6017123215337704E-4</v>
      </c>
      <c r="K302" s="1"/>
      <c r="L302" s="1"/>
      <c r="M302" s="1"/>
      <c r="N302" s="50"/>
      <c r="O302" s="1"/>
      <c r="P302" s="1"/>
      <c r="Q302" s="1"/>
      <c r="R302" s="50"/>
    </row>
    <row r="303" spans="1:18">
      <c r="A303" t="s">
        <v>0</v>
      </c>
      <c r="B303" s="7" t="s">
        <v>50</v>
      </c>
      <c r="C303" t="s">
        <v>2</v>
      </c>
      <c r="D303" t="s">
        <v>3</v>
      </c>
      <c r="E303" s="1">
        <v>0.100738887481299</v>
      </c>
      <c r="F303" s="1">
        <v>9.9970952861832399E-2</v>
      </c>
      <c r="G303" s="1">
        <v>8.3487082897892195E-2</v>
      </c>
      <c r="H303" s="1">
        <v>6.6370785539397195E-2</v>
      </c>
      <c r="I303" s="1">
        <v>0.184225970379191</v>
      </c>
      <c r="J303" s="50">
        <v>0.16634173840123001</v>
      </c>
      <c r="K303" s="1"/>
      <c r="L303" s="1"/>
      <c r="M303" s="1"/>
      <c r="N303" s="50"/>
      <c r="O303" s="1"/>
      <c r="P303" s="1"/>
      <c r="Q303" s="1"/>
      <c r="R303" s="50"/>
    </row>
    <row r="304" spans="1:18">
      <c r="A304" t="s">
        <v>0</v>
      </c>
      <c r="B304" s="7" t="s">
        <v>50</v>
      </c>
      <c r="C304" t="s">
        <v>4</v>
      </c>
      <c r="D304" t="s">
        <v>5</v>
      </c>
      <c r="E304" s="1">
        <v>5.2244757621154202E-4</v>
      </c>
      <c r="F304" s="1">
        <v>3.5056308299745702E-2</v>
      </c>
      <c r="G304" s="1">
        <v>5.1602217016702895E-10</v>
      </c>
      <c r="H304" s="1">
        <v>4.03579043285684E-10</v>
      </c>
      <c r="I304" s="1">
        <v>5.22448092233712E-4</v>
      </c>
      <c r="J304" s="50">
        <v>3.5056308703324698E-2</v>
      </c>
      <c r="K304" s="1"/>
      <c r="L304" s="1"/>
      <c r="M304" s="1"/>
      <c r="N304" s="50"/>
      <c r="O304" s="1"/>
      <c r="P304" s="1"/>
      <c r="Q304" s="1"/>
      <c r="R304" s="50"/>
    </row>
    <row r="305" spans="1:18">
      <c r="A305" t="s">
        <v>0</v>
      </c>
      <c r="B305" s="7" t="s">
        <v>50</v>
      </c>
      <c r="C305" t="s">
        <v>6</v>
      </c>
      <c r="D305" t="s">
        <v>7</v>
      </c>
      <c r="E305" s="1">
        <v>5.0758476155260803E-3</v>
      </c>
      <c r="F305" s="1">
        <v>1.08943720642951E-2</v>
      </c>
      <c r="G305" s="1">
        <v>0.630932415959784</v>
      </c>
      <c r="H305" s="1">
        <v>1.39765515321042</v>
      </c>
      <c r="I305" s="1">
        <v>0.63600826357531004</v>
      </c>
      <c r="J305" s="50">
        <v>1.40854952527472</v>
      </c>
      <c r="K305" s="1"/>
      <c r="L305" s="1"/>
      <c r="M305" s="1"/>
      <c r="N305" s="50"/>
      <c r="O305" s="1"/>
      <c r="P305" s="1"/>
      <c r="Q305" s="1"/>
      <c r="R305" s="50"/>
    </row>
    <row r="306" spans="1:18">
      <c r="A306" t="s">
        <v>0</v>
      </c>
      <c r="B306" s="7" t="s">
        <v>50</v>
      </c>
      <c r="C306" t="s">
        <v>8</v>
      </c>
      <c r="D306" t="s">
        <v>9</v>
      </c>
      <c r="E306" s="1">
        <v>2.66472291747081E-2</v>
      </c>
      <c r="F306" s="1">
        <v>1.1643216277155199E-2</v>
      </c>
      <c r="G306" s="1">
        <v>0.25600467353689199</v>
      </c>
      <c r="H306" s="1">
        <v>0.108552959572006</v>
      </c>
      <c r="I306" s="1">
        <v>0.28265190271160001</v>
      </c>
      <c r="J306" s="50">
        <v>0.12019617584916201</v>
      </c>
      <c r="K306" s="1"/>
      <c r="L306" s="1"/>
      <c r="M306" s="1"/>
      <c r="N306" s="50"/>
      <c r="O306" s="1"/>
      <c r="P306" s="1"/>
      <c r="Q306" s="1"/>
      <c r="R306" s="50"/>
    </row>
    <row r="307" spans="1:18">
      <c r="A307" t="s">
        <v>0</v>
      </c>
      <c r="B307" s="7" t="s">
        <v>50</v>
      </c>
      <c r="C307" t="s">
        <v>10</v>
      </c>
      <c r="D307" t="s">
        <v>11</v>
      </c>
      <c r="E307" s="1">
        <v>2.6172483576807098E-2</v>
      </c>
      <c r="F307" s="1">
        <v>2.5223078330182301E-2</v>
      </c>
      <c r="G307" s="1">
        <v>6.3951233087486598E-2</v>
      </c>
      <c r="H307" s="1">
        <v>5.66445873240113E-2</v>
      </c>
      <c r="I307" s="1">
        <v>9.0123716664293599E-2</v>
      </c>
      <c r="J307" s="50">
        <v>8.1867665654193594E-2</v>
      </c>
      <c r="K307" s="1"/>
      <c r="L307" s="1"/>
      <c r="M307" s="1"/>
      <c r="N307" s="50"/>
      <c r="O307" s="1"/>
      <c r="P307" s="1"/>
      <c r="Q307" s="1"/>
      <c r="R307" s="50"/>
    </row>
    <row r="308" spans="1:18">
      <c r="A308" t="s">
        <v>0</v>
      </c>
      <c r="B308" s="7" t="s">
        <v>50</v>
      </c>
      <c r="C308" t="s">
        <v>12</v>
      </c>
      <c r="D308" t="s">
        <v>13</v>
      </c>
      <c r="E308" s="1">
        <v>7.6542757244082604E-2</v>
      </c>
      <c r="F308" s="1">
        <v>1.02433159828883E-2</v>
      </c>
      <c r="G308" s="1">
        <v>0.15978962839765501</v>
      </c>
      <c r="H308" s="1">
        <v>2.90870620294916E-2</v>
      </c>
      <c r="I308" s="1">
        <v>0.236332385641738</v>
      </c>
      <c r="J308" s="50">
        <v>3.9330378012379902E-2</v>
      </c>
      <c r="K308" s="1"/>
      <c r="L308" s="1"/>
      <c r="M308" s="1"/>
      <c r="N308" s="50"/>
      <c r="O308" s="1"/>
      <c r="P308" s="1"/>
      <c r="Q308" s="1"/>
      <c r="R308" s="50"/>
    </row>
    <row r="309" spans="1:18">
      <c r="A309" t="s">
        <v>0</v>
      </c>
      <c r="B309" s="7" t="s">
        <v>50</v>
      </c>
      <c r="C309" t="s">
        <v>14</v>
      </c>
      <c r="D309" t="s">
        <v>15</v>
      </c>
      <c r="E309" s="1">
        <v>1.81449435402272E-2</v>
      </c>
      <c r="F309" s="1">
        <v>1.9762976155817898E-2</v>
      </c>
      <c r="G309" s="1">
        <v>0.26984163883125001</v>
      </c>
      <c r="H309" s="1">
        <v>0.16381929712471099</v>
      </c>
      <c r="I309" s="1">
        <v>0.28798658237147701</v>
      </c>
      <c r="J309" s="50">
        <v>0.18358227328052901</v>
      </c>
      <c r="K309" s="1"/>
      <c r="L309" s="1"/>
      <c r="M309" s="1"/>
      <c r="N309" s="50"/>
      <c r="O309" s="1"/>
      <c r="P309" s="1"/>
      <c r="Q309" s="1"/>
      <c r="R309" s="50"/>
    </row>
    <row r="310" spans="1:18">
      <c r="A310" t="s">
        <v>0</v>
      </c>
      <c r="B310" s="7" t="s">
        <v>50</v>
      </c>
      <c r="C310" t="s">
        <v>16</v>
      </c>
      <c r="D310" t="s">
        <v>17</v>
      </c>
      <c r="E310" s="1">
        <v>8.3991981253772399E-2</v>
      </c>
      <c r="F310" s="1">
        <v>1.64135718179295E-2</v>
      </c>
      <c r="G310" s="1">
        <v>0.33578610131520298</v>
      </c>
      <c r="H310" s="1">
        <v>6.5656383096283993E-2</v>
      </c>
      <c r="I310" s="1">
        <v>0.41977808256897498</v>
      </c>
      <c r="J310" s="50">
        <v>8.2069954914213497E-2</v>
      </c>
      <c r="K310" s="1"/>
      <c r="L310" s="1"/>
      <c r="M310" s="1"/>
      <c r="N310" s="50"/>
      <c r="O310" s="1"/>
      <c r="P310" s="1"/>
      <c r="Q310" s="1"/>
      <c r="R310" s="50"/>
    </row>
    <row r="311" spans="1:18">
      <c r="A311" t="s">
        <v>0</v>
      </c>
      <c r="B311" s="7" t="s">
        <v>50</v>
      </c>
      <c r="C311" t="s">
        <v>18</v>
      </c>
      <c r="D311" t="s">
        <v>19</v>
      </c>
      <c r="E311" s="1">
        <v>0.18073994000618901</v>
      </c>
      <c r="F311" s="1">
        <v>1.1835151168191701E-2</v>
      </c>
      <c r="G311" s="1">
        <v>0.27851196411325402</v>
      </c>
      <c r="H311" s="1">
        <v>4.5760403203038501E-2</v>
      </c>
      <c r="I311" s="1">
        <v>0.459251904119443</v>
      </c>
      <c r="J311" s="50">
        <v>5.75955543712302E-2</v>
      </c>
      <c r="K311" s="1"/>
      <c r="L311" s="1"/>
      <c r="M311" s="1"/>
      <c r="N311" s="50"/>
      <c r="O311" s="1"/>
      <c r="P311" s="1"/>
      <c r="Q311" s="1"/>
      <c r="R311" s="50"/>
    </row>
    <row r="312" spans="1:18">
      <c r="A312" t="s">
        <v>0</v>
      </c>
      <c r="B312" s="7" t="s">
        <v>50</v>
      </c>
      <c r="C312" t="s">
        <v>20</v>
      </c>
      <c r="D312" t="s">
        <v>21</v>
      </c>
      <c r="E312" s="1">
        <v>6.0782461075206597E-3</v>
      </c>
      <c r="F312" s="1">
        <v>9.7829581657366211E-4</v>
      </c>
      <c r="G312" s="1">
        <v>4.4479220006312298E-2</v>
      </c>
      <c r="H312" s="1">
        <v>8.9619958827022901E-3</v>
      </c>
      <c r="I312" s="1">
        <v>5.0557466113833001E-2</v>
      </c>
      <c r="J312" s="50">
        <v>9.94029169927595E-3</v>
      </c>
      <c r="K312" s="1"/>
      <c r="L312" s="1"/>
      <c r="M312" s="1"/>
      <c r="N312" s="50"/>
      <c r="O312" s="1"/>
      <c r="P312" s="1"/>
      <c r="Q312" s="1"/>
      <c r="R312" s="50"/>
    </row>
    <row r="313" spans="1:18">
      <c r="A313" t="s">
        <v>0</v>
      </c>
      <c r="B313" s="7" t="s">
        <v>50</v>
      </c>
      <c r="C313" t="s">
        <v>25</v>
      </c>
      <c r="D313" t="s">
        <v>26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50">
        <v>0</v>
      </c>
      <c r="K313" s="1"/>
      <c r="L313" s="1"/>
      <c r="M313" s="1"/>
      <c r="N313" s="50"/>
      <c r="O313" s="1"/>
      <c r="P313" s="1"/>
      <c r="Q313" s="1"/>
      <c r="R313" s="50"/>
    </row>
    <row r="314" spans="1:18">
      <c r="A314" t="s">
        <v>0</v>
      </c>
      <c r="B314" s="7" t="s">
        <v>50</v>
      </c>
      <c r="C314" t="s">
        <v>22</v>
      </c>
      <c r="D314" t="s">
        <v>23</v>
      </c>
      <c r="E314" s="1">
        <v>2.14985112549228E-2</v>
      </c>
      <c r="F314" s="1">
        <v>9.2410296156017295E-4</v>
      </c>
      <c r="G314" s="1">
        <v>1.09437067422624E-2</v>
      </c>
      <c r="H314" s="1">
        <v>4.1822952629782801E-4</v>
      </c>
      <c r="I314" s="1">
        <v>3.2442217997185198E-2</v>
      </c>
      <c r="J314" s="50">
        <v>1.342332487858E-3</v>
      </c>
      <c r="K314" s="1"/>
      <c r="L314" s="1"/>
      <c r="M314" s="1"/>
      <c r="N314" s="50"/>
      <c r="O314" s="1"/>
      <c r="P314" s="1"/>
      <c r="Q314" s="1"/>
      <c r="R314" s="50"/>
    </row>
    <row r="315" spans="1:18">
      <c r="A315" t="s">
        <v>0</v>
      </c>
      <c r="B315" s="7" t="s">
        <v>51</v>
      </c>
      <c r="C315" t="s">
        <v>2</v>
      </c>
      <c r="D315" t="s">
        <v>3</v>
      </c>
      <c r="E315" s="1">
        <v>0.15535516201511301</v>
      </c>
      <c r="F315" s="1">
        <v>0.14523742629105499</v>
      </c>
      <c r="G315" s="1">
        <v>3.2909040555355498E-2</v>
      </c>
      <c r="H315" s="1">
        <v>2.62076598914491E-2</v>
      </c>
      <c r="I315" s="1">
        <v>0.188264202570468</v>
      </c>
      <c r="J315" s="50">
        <v>0.17144508618250401</v>
      </c>
      <c r="K315" s="1"/>
      <c r="L315" s="1"/>
      <c r="M315" s="1"/>
      <c r="N315" s="50"/>
      <c r="O315" s="1"/>
      <c r="P315" s="1"/>
      <c r="Q315" s="1"/>
      <c r="R315" s="50"/>
    </row>
    <row r="316" spans="1:18">
      <c r="A316" t="s">
        <v>0</v>
      </c>
      <c r="B316" s="7" t="s">
        <v>51</v>
      </c>
      <c r="C316" t="s">
        <v>4</v>
      </c>
      <c r="D316" t="s">
        <v>5</v>
      </c>
      <c r="E316" s="1">
        <v>1.40612322158861E-4</v>
      </c>
      <c r="F316" s="1">
        <v>9.3956459918664009E-3</v>
      </c>
      <c r="G316" s="1">
        <v>7.5913023197336605E-10</v>
      </c>
      <c r="H316" s="1">
        <v>5.9341908394197495E-10</v>
      </c>
      <c r="I316" s="1">
        <v>1.4061308128909299E-4</v>
      </c>
      <c r="J316" s="50">
        <v>9.3956465852854908E-3</v>
      </c>
      <c r="K316" s="1"/>
      <c r="L316" s="1"/>
      <c r="M316" s="1"/>
      <c r="N316" s="50"/>
      <c r="O316" s="1"/>
      <c r="P316" s="1"/>
      <c r="Q316" s="1"/>
      <c r="R316" s="50"/>
    </row>
    <row r="317" spans="1:18">
      <c r="A317" t="s">
        <v>0</v>
      </c>
      <c r="B317" s="7" t="s">
        <v>51</v>
      </c>
      <c r="C317" t="s">
        <v>6</v>
      </c>
      <c r="D317" t="s">
        <v>7</v>
      </c>
      <c r="E317" s="1">
        <v>2.22453481814579E-5</v>
      </c>
      <c r="F317" s="1">
        <v>4.7746441691284601E-5</v>
      </c>
      <c r="G317" s="1">
        <v>0.144248661676737</v>
      </c>
      <c r="H317" s="1">
        <v>0.31953746643493403</v>
      </c>
      <c r="I317" s="1">
        <v>0.14427090702491799</v>
      </c>
      <c r="J317" s="50">
        <v>0.319585212876625</v>
      </c>
      <c r="K317" s="1"/>
      <c r="L317" s="1"/>
      <c r="M317" s="1"/>
      <c r="N317" s="50"/>
      <c r="O317" s="1"/>
      <c r="P317" s="1"/>
      <c r="Q317" s="1"/>
      <c r="R317" s="50"/>
    </row>
    <row r="318" spans="1:18">
      <c r="A318" t="s">
        <v>0</v>
      </c>
      <c r="B318" s="7" t="s">
        <v>51</v>
      </c>
      <c r="C318" t="s">
        <v>8</v>
      </c>
      <c r="D318" t="s">
        <v>9</v>
      </c>
      <c r="E318" s="1">
        <v>2.18784385850303E-3</v>
      </c>
      <c r="F318" s="1">
        <v>8.6938226875374997E-4</v>
      </c>
      <c r="G318" s="1">
        <v>5.3297250131570197E-2</v>
      </c>
      <c r="H318" s="1">
        <v>2.3169471460899E-2</v>
      </c>
      <c r="I318" s="1">
        <v>5.54850939900733E-2</v>
      </c>
      <c r="J318" s="50">
        <v>2.4038853729652698E-2</v>
      </c>
      <c r="K318" s="1"/>
      <c r="L318" s="1"/>
      <c r="M318" s="1"/>
      <c r="N318" s="50"/>
      <c r="O318" s="1"/>
      <c r="P318" s="1"/>
      <c r="Q318" s="1"/>
      <c r="R318" s="50"/>
    </row>
    <row r="319" spans="1:18">
      <c r="A319" t="s">
        <v>0</v>
      </c>
      <c r="B319" s="7" t="s">
        <v>51</v>
      </c>
      <c r="C319" t="s">
        <v>10</v>
      </c>
      <c r="D319" t="s">
        <v>11</v>
      </c>
      <c r="E319" s="1">
        <v>1.23034324169588E-3</v>
      </c>
      <c r="F319" s="1">
        <v>6.8106134936211005E-4</v>
      </c>
      <c r="G319" s="1">
        <v>1.2697612234016799E-2</v>
      </c>
      <c r="H319" s="1">
        <v>1.14996768941598E-2</v>
      </c>
      <c r="I319" s="1">
        <v>1.39279554757126E-2</v>
      </c>
      <c r="J319" s="50">
        <v>1.2180738243521901E-2</v>
      </c>
      <c r="K319" s="1"/>
      <c r="L319" s="1"/>
      <c r="M319" s="1"/>
      <c r="N319" s="50"/>
      <c r="O319" s="1"/>
      <c r="P319" s="1"/>
      <c r="Q319" s="1"/>
      <c r="R319" s="50"/>
    </row>
    <row r="320" spans="1:18">
      <c r="A320" t="s">
        <v>0</v>
      </c>
      <c r="B320" s="7" t="s">
        <v>51</v>
      </c>
      <c r="C320" t="s">
        <v>12</v>
      </c>
      <c r="D320" t="s">
        <v>13</v>
      </c>
      <c r="E320" s="1">
        <v>2.6002172313045899E-2</v>
      </c>
      <c r="F320" s="1">
        <v>3.0310371270252001E-3</v>
      </c>
      <c r="G320" s="1">
        <v>3.27099335729941E-2</v>
      </c>
      <c r="H320" s="1">
        <v>5.9354189679583103E-3</v>
      </c>
      <c r="I320" s="1">
        <v>5.8712105886039999E-2</v>
      </c>
      <c r="J320" s="50">
        <v>8.96645609498351E-3</v>
      </c>
      <c r="K320" s="1"/>
      <c r="L320" s="1"/>
      <c r="M320" s="1"/>
      <c r="N320" s="50"/>
      <c r="O320" s="1"/>
      <c r="P320" s="1"/>
      <c r="Q320" s="1"/>
      <c r="R320" s="50"/>
    </row>
    <row r="321" spans="1:18">
      <c r="A321" t="s">
        <v>0</v>
      </c>
      <c r="B321" s="7" t="s">
        <v>51</v>
      </c>
      <c r="C321" t="s">
        <v>14</v>
      </c>
      <c r="D321" t="s">
        <v>15</v>
      </c>
      <c r="E321" s="1">
        <v>4.9733571259835399E-3</v>
      </c>
      <c r="F321" s="1">
        <v>5.3916053935739302E-3</v>
      </c>
      <c r="G321" s="1">
        <v>4.7611361289378699E-2</v>
      </c>
      <c r="H321" s="1">
        <v>2.8988518581443599E-2</v>
      </c>
      <c r="I321" s="1">
        <v>5.2584718415362303E-2</v>
      </c>
      <c r="J321" s="50">
        <v>3.43801239750176E-2</v>
      </c>
      <c r="K321" s="1"/>
      <c r="L321" s="1"/>
      <c r="M321" s="1"/>
      <c r="N321" s="50"/>
      <c r="O321" s="1"/>
      <c r="P321" s="1"/>
      <c r="Q321" s="1"/>
      <c r="R321" s="50"/>
    </row>
    <row r="322" spans="1:18">
      <c r="A322" t="s">
        <v>0</v>
      </c>
      <c r="B322" s="7" t="s">
        <v>51</v>
      </c>
      <c r="C322" t="s">
        <v>16</v>
      </c>
      <c r="D322" t="s">
        <v>17</v>
      </c>
      <c r="E322" s="1">
        <v>1.21838528691028E-2</v>
      </c>
      <c r="F322" s="1">
        <v>1.7593915279653499E-3</v>
      </c>
      <c r="G322" s="1">
        <v>3.6422091608529397E-2</v>
      </c>
      <c r="H322" s="1">
        <v>8.4277246257866492E-3</v>
      </c>
      <c r="I322" s="1">
        <v>4.8605944477632203E-2</v>
      </c>
      <c r="J322" s="50">
        <v>1.0187116153752E-2</v>
      </c>
      <c r="K322" s="1"/>
      <c r="L322" s="1"/>
      <c r="M322" s="1"/>
      <c r="N322" s="50"/>
      <c r="O322" s="1"/>
      <c r="P322" s="1"/>
      <c r="Q322" s="1"/>
      <c r="R322" s="50"/>
    </row>
    <row r="323" spans="1:18">
      <c r="A323" t="s">
        <v>0</v>
      </c>
      <c r="B323" s="7" t="s">
        <v>51</v>
      </c>
      <c r="C323" t="s">
        <v>18</v>
      </c>
      <c r="D323" t="s">
        <v>19</v>
      </c>
      <c r="E323" s="1">
        <v>1.45312991731262E-3</v>
      </c>
      <c r="F323" s="1">
        <v>9.4959596753477102E-5</v>
      </c>
      <c r="G323" s="1">
        <v>3.1025336873934498E-2</v>
      </c>
      <c r="H323" s="1">
        <v>5.1044947910655102E-3</v>
      </c>
      <c r="I323" s="1">
        <v>3.24784667912471E-2</v>
      </c>
      <c r="J323" s="50">
        <v>5.1994543878189897E-3</v>
      </c>
      <c r="K323" s="1"/>
      <c r="L323" s="1"/>
      <c r="M323" s="1"/>
      <c r="N323" s="50"/>
      <c r="O323" s="1"/>
      <c r="P323" s="1"/>
      <c r="Q323" s="1"/>
      <c r="R323" s="50"/>
    </row>
    <row r="324" spans="1:18">
      <c r="A324" t="s">
        <v>0</v>
      </c>
      <c r="B324" s="7" t="s">
        <v>51</v>
      </c>
      <c r="C324" t="s">
        <v>20</v>
      </c>
      <c r="D324" t="s">
        <v>21</v>
      </c>
      <c r="E324" s="1">
        <v>1.19061419932308E-3</v>
      </c>
      <c r="F324" s="1">
        <v>1.9161953341689301E-4</v>
      </c>
      <c r="G324" s="1">
        <v>7.9742119569686104E-3</v>
      </c>
      <c r="H324" s="1">
        <v>1.60715676869861E-3</v>
      </c>
      <c r="I324" s="1">
        <v>9.1648261562916906E-3</v>
      </c>
      <c r="J324" s="50">
        <v>1.7987763021154999E-3</v>
      </c>
      <c r="K324" s="1"/>
      <c r="L324" s="1"/>
      <c r="M324" s="1"/>
      <c r="N324" s="50"/>
      <c r="O324" s="1"/>
      <c r="P324" s="1"/>
      <c r="Q324" s="1"/>
      <c r="R324" s="50"/>
    </row>
    <row r="325" spans="1:18">
      <c r="A325" t="s">
        <v>0</v>
      </c>
      <c r="B325" s="7" t="s">
        <v>51</v>
      </c>
      <c r="C325" t="s">
        <v>25</v>
      </c>
      <c r="D325" t="s">
        <v>26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50">
        <v>0</v>
      </c>
      <c r="K325" s="1"/>
      <c r="L325" s="1"/>
      <c r="M325" s="1"/>
      <c r="N325" s="50"/>
      <c r="O325" s="1"/>
      <c r="P325" s="1"/>
      <c r="Q325" s="1"/>
      <c r="R325" s="50"/>
    </row>
    <row r="326" spans="1:18">
      <c r="A326" t="s">
        <v>0</v>
      </c>
      <c r="B326" s="7" t="s">
        <v>51</v>
      </c>
      <c r="C326" t="s">
        <v>22</v>
      </c>
      <c r="D326" t="s">
        <v>23</v>
      </c>
      <c r="E326" s="1">
        <v>5.2130462094557599E-4</v>
      </c>
      <c r="F326" s="1">
        <v>2.24548074238654E-5</v>
      </c>
      <c r="G326" s="1">
        <v>3.4696976202263898E-4</v>
      </c>
      <c r="H326" s="1">
        <v>1.32796325459445E-5</v>
      </c>
      <c r="I326" s="1">
        <v>8.6827438296821502E-4</v>
      </c>
      <c r="J326" s="50">
        <v>3.57344399698099E-5</v>
      </c>
      <c r="K326" s="1"/>
      <c r="L326" s="1"/>
      <c r="M326" s="1"/>
      <c r="N326" s="50"/>
      <c r="O326" s="1"/>
      <c r="P326" s="1"/>
      <c r="Q326" s="1"/>
      <c r="R326" s="50"/>
    </row>
    <row r="327" spans="1:18">
      <c r="A327" t="s">
        <v>0</v>
      </c>
      <c r="B327" s="7" t="s">
        <v>52</v>
      </c>
      <c r="C327" t="s">
        <v>2</v>
      </c>
      <c r="D327" t="s">
        <v>3</v>
      </c>
      <c r="E327" s="1">
        <v>9.5941055714744899E-2</v>
      </c>
      <c r="F327" s="1">
        <v>0.10087680703117199</v>
      </c>
      <c r="G327" s="1">
        <v>1.61602829625857E-2</v>
      </c>
      <c r="H327" s="1">
        <v>1.28404737313865E-2</v>
      </c>
      <c r="I327" s="1">
        <v>0.11210133867733101</v>
      </c>
      <c r="J327" s="50">
        <v>0.11371728076255901</v>
      </c>
      <c r="K327" s="1"/>
      <c r="L327" s="1"/>
      <c r="M327" s="1"/>
      <c r="N327" s="50"/>
      <c r="O327" s="1"/>
      <c r="P327" s="1"/>
      <c r="Q327" s="1"/>
      <c r="R327" s="50"/>
    </row>
    <row r="328" spans="1:18">
      <c r="A328" t="s">
        <v>0</v>
      </c>
      <c r="B328" s="7" t="s">
        <v>52</v>
      </c>
      <c r="C328" t="s">
        <v>4</v>
      </c>
      <c r="D328" t="s">
        <v>5</v>
      </c>
      <c r="E328" s="1">
        <v>3.9899515405838497E-5</v>
      </c>
      <c r="F328" s="1">
        <v>2.6575678874558701E-3</v>
      </c>
      <c r="G328" s="1">
        <v>0</v>
      </c>
      <c r="H328" s="1">
        <v>0</v>
      </c>
      <c r="I328" s="1">
        <v>3.9899515405838497E-5</v>
      </c>
      <c r="J328" s="50">
        <v>2.6575678874558701E-3</v>
      </c>
      <c r="K328" s="1"/>
      <c r="L328" s="1"/>
      <c r="M328" s="1"/>
      <c r="N328" s="50"/>
      <c r="O328" s="1"/>
      <c r="P328" s="1"/>
      <c r="Q328" s="1"/>
      <c r="R328" s="50"/>
    </row>
    <row r="329" spans="1:18">
      <c r="A329" t="s">
        <v>0</v>
      </c>
      <c r="B329" s="7" t="s">
        <v>52</v>
      </c>
      <c r="C329" t="s">
        <v>6</v>
      </c>
      <c r="D329" t="s">
        <v>7</v>
      </c>
      <c r="E329" s="1">
        <v>6.69138561640329E-5</v>
      </c>
      <c r="F329" s="1">
        <v>1.4361927380836099E-4</v>
      </c>
      <c r="G329" s="1">
        <v>8.4116159443743399E-2</v>
      </c>
      <c r="H329" s="1">
        <v>0.18633635509527</v>
      </c>
      <c r="I329" s="1">
        <v>8.4183073299907402E-2</v>
      </c>
      <c r="J329" s="50">
        <v>0.18647997436907801</v>
      </c>
      <c r="K329" s="1"/>
      <c r="L329" s="1"/>
      <c r="M329" s="1"/>
      <c r="N329" s="50"/>
      <c r="O329" s="1"/>
      <c r="P329" s="1"/>
      <c r="Q329" s="1"/>
      <c r="R329" s="50"/>
    </row>
    <row r="330" spans="1:18">
      <c r="A330" t="s">
        <v>0</v>
      </c>
      <c r="B330" s="7" t="s">
        <v>52</v>
      </c>
      <c r="C330" t="s">
        <v>8</v>
      </c>
      <c r="D330" t="s">
        <v>9</v>
      </c>
      <c r="E330" s="1">
        <v>6.84580028685236E-4</v>
      </c>
      <c r="F330" s="1">
        <v>2.4548238403142297E-4</v>
      </c>
      <c r="G330" s="1">
        <v>3.2988225888324202E-2</v>
      </c>
      <c r="H330" s="1">
        <v>1.3555095372630501E-2</v>
      </c>
      <c r="I330" s="1">
        <v>3.3672805917009503E-2</v>
      </c>
      <c r="J330" s="50">
        <v>1.3800577756661899E-2</v>
      </c>
      <c r="K330" s="1"/>
      <c r="L330" s="1"/>
      <c r="M330" s="1"/>
      <c r="N330" s="50"/>
      <c r="O330" s="1"/>
      <c r="P330" s="1"/>
      <c r="Q330" s="1"/>
      <c r="R330" s="50"/>
    </row>
    <row r="331" spans="1:18">
      <c r="A331" t="s">
        <v>0</v>
      </c>
      <c r="B331" s="7" t="s">
        <v>52</v>
      </c>
      <c r="C331" t="s">
        <v>10</v>
      </c>
      <c r="D331" t="s">
        <v>11</v>
      </c>
      <c r="E331" s="1">
        <v>8.79450000215454E-4</v>
      </c>
      <c r="F331" s="1">
        <v>4.6333542128012899E-4</v>
      </c>
      <c r="G331" s="1">
        <v>7.6660492243659003E-3</v>
      </c>
      <c r="H331" s="1">
        <v>6.7898961413689401E-3</v>
      </c>
      <c r="I331" s="1">
        <v>8.5454992245813603E-3</v>
      </c>
      <c r="J331" s="50">
        <v>7.2532315626490703E-3</v>
      </c>
      <c r="K331" s="1"/>
      <c r="L331" s="1"/>
      <c r="M331" s="1"/>
      <c r="N331" s="50"/>
      <c r="O331" s="1"/>
      <c r="P331" s="1"/>
      <c r="Q331" s="1"/>
      <c r="R331" s="50"/>
    </row>
    <row r="332" spans="1:18">
      <c r="A332" t="s">
        <v>0</v>
      </c>
      <c r="B332" s="7" t="s">
        <v>52</v>
      </c>
      <c r="C332" t="s">
        <v>12</v>
      </c>
      <c r="D332" t="s">
        <v>13</v>
      </c>
      <c r="E332" s="1">
        <v>8.4115135515391806E-2</v>
      </c>
      <c r="F332" s="1">
        <v>9.4410677855157592E-3</v>
      </c>
      <c r="G332" s="1">
        <v>3.0268107767703601E-2</v>
      </c>
      <c r="H332" s="1">
        <v>5.4968451174904403E-3</v>
      </c>
      <c r="I332" s="1">
        <v>0.114383243283095</v>
      </c>
      <c r="J332" s="50">
        <v>1.49379129030062E-2</v>
      </c>
      <c r="K332" s="1"/>
      <c r="L332" s="1"/>
      <c r="M332" s="1"/>
      <c r="N332" s="50"/>
      <c r="O332" s="1"/>
      <c r="P332" s="1"/>
      <c r="Q332" s="1"/>
      <c r="R332" s="50"/>
    </row>
    <row r="333" spans="1:18">
      <c r="A333" t="s">
        <v>0</v>
      </c>
      <c r="B333" s="7" t="s">
        <v>52</v>
      </c>
      <c r="C333" t="s">
        <v>14</v>
      </c>
      <c r="D333" t="s">
        <v>15</v>
      </c>
      <c r="E333" s="1">
        <v>3.9831021047673498E-3</v>
      </c>
      <c r="F333" s="1">
        <v>4.4262696543049002E-3</v>
      </c>
      <c r="G333" s="1">
        <v>3.4029023334764701E-2</v>
      </c>
      <c r="H333" s="1">
        <v>2.0675009498512399E-2</v>
      </c>
      <c r="I333" s="1">
        <v>3.8012125439532002E-2</v>
      </c>
      <c r="J333" s="50">
        <v>2.5101279152817301E-2</v>
      </c>
      <c r="K333" s="1"/>
      <c r="L333" s="1"/>
      <c r="M333" s="1"/>
      <c r="N333" s="50"/>
      <c r="O333" s="1"/>
      <c r="P333" s="1"/>
      <c r="Q333" s="1"/>
      <c r="R333" s="50"/>
    </row>
    <row r="334" spans="1:18">
      <c r="A334" t="s">
        <v>0</v>
      </c>
      <c r="B334" s="7" t="s">
        <v>52</v>
      </c>
      <c r="C334" t="s">
        <v>16</v>
      </c>
      <c r="D334" t="s">
        <v>17</v>
      </c>
      <c r="E334" s="1">
        <v>1.6065311008231199E-2</v>
      </c>
      <c r="F334" s="1">
        <v>1.98144369334694E-3</v>
      </c>
      <c r="G334" s="1">
        <v>3.4471201059859603E-2</v>
      </c>
      <c r="H334" s="1">
        <v>7.2672617639847701E-3</v>
      </c>
      <c r="I334" s="1">
        <v>5.0536512068090698E-2</v>
      </c>
      <c r="J334" s="50">
        <v>9.2487054573316997E-3</v>
      </c>
      <c r="K334" s="1"/>
      <c r="L334" s="1"/>
      <c r="M334" s="1"/>
      <c r="N334" s="50"/>
      <c r="O334" s="1"/>
      <c r="P334" s="1"/>
      <c r="Q334" s="1"/>
      <c r="R334" s="50"/>
    </row>
    <row r="335" spans="1:18">
      <c r="A335" t="s">
        <v>0</v>
      </c>
      <c r="B335" s="7" t="s">
        <v>52</v>
      </c>
      <c r="C335" t="s">
        <v>18</v>
      </c>
      <c r="D335" t="s">
        <v>19</v>
      </c>
      <c r="E335" s="1">
        <v>2.1089092987351201E-2</v>
      </c>
      <c r="F335" s="1">
        <v>1.37977481155642E-3</v>
      </c>
      <c r="G335" s="1">
        <v>2.83306850777982E-2</v>
      </c>
      <c r="H335" s="1">
        <v>4.6643775281684204E-3</v>
      </c>
      <c r="I335" s="1">
        <v>4.9419778065149397E-2</v>
      </c>
      <c r="J335" s="50">
        <v>6.04415233972484E-3</v>
      </c>
      <c r="K335" s="1"/>
      <c r="L335" s="1"/>
      <c r="M335" s="1"/>
      <c r="N335" s="50"/>
      <c r="O335" s="1"/>
      <c r="P335" s="1"/>
      <c r="Q335" s="1"/>
      <c r="R335" s="50"/>
    </row>
    <row r="336" spans="1:18">
      <c r="A336" t="s">
        <v>0</v>
      </c>
      <c r="B336" s="7" t="s">
        <v>52</v>
      </c>
      <c r="C336" t="s">
        <v>20</v>
      </c>
      <c r="D336" t="s">
        <v>21</v>
      </c>
      <c r="E336" s="1">
        <v>3.3186081267692498E-3</v>
      </c>
      <c r="F336" s="1">
        <v>5.3415835441657298E-4</v>
      </c>
      <c r="G336" s="1">
        <v>5.7174328296087399E-3</v>
      </c>
      <c r="H336" s="1">
        <v>1.15226790021338E-3</v>
      </c>
      <c r="I336" s="1">
        <v>9.0360409563779893E-3</v>
      </c>
      <c r="J336" s="50">
        <v>1.6864262546299599E-3</v>
      </c>
      <c r="K336" s="1"/>
      <c r="L336" s="1"/>
      <c r="M336" s="1"/>
      <c r="N336" s="50"/>
      <c r="O336" s="1"/>
      <c r="P336" s="1"/>
      <c r="Q336" s="1"/>
      <c r="R336" s="50"/>
    </row>
    <row r="337" spans="1:18">
      <c r="A337" t="s">
        <v>0</v>
      </c>
      <c r="B337" s="7" t="s">
        <v>52</v>
      </c>
      <c r="C337" t="s">
        <v>25</v>
      </c>
      <c r="D337" t="s">
        <v>26</v>
      </c>
      <c r="E337" s="1">
        <v>0</v>
      </c>
      <c r="F337" s="1">
        <v>0</v>
      </c>
      <c r="G337" s="1">
        <v>0</v>
      </c>
      <c r="H337" s="1">
        <v>0</v>
      </c>
      <c r="I337" s="1">
        <v>0</v>
      </c>
      <c r="J337" s="50">
        <v>0</v>
      </c>
      <c r="K337" s="1"/>
      <c r="L337" s="1"/>
      <c r="M337" s="1"/>
      <c r="N337" s="50"/>
      <c r="O337" s="1"/>
      <c r="P337" s="1"/>
      <c r="Q337" s="1"/>
      <c r="R337" s="50"/>
    </row>
    <row r="338" spans="1:18">
      <c r="A338" t="s">
        <v>0</v>
      </c>
      <c r="B338" s="7" t="s">
        <v>52</v>
      </c>
      <c r="C338" t="s">
        <v>22</v>
      </c>
      <c r="D338" t="s">
        <v>23</v>
      </c>
      <c r="E338" s="1">
        <v>6.7287934728425098E-4</v>
      </c>
      <c r="F338" s="1">
        <v>2.8972724201623E-5</v>
      </c>
      <c r="G338" s="1">
        <v>2.0223816083816699E-4</v>
      </c>
      <c r="H338" s="1">
        <v>7.7455223949971496E-6</v>
      </c>
      <c r="I338" s="1">
        <v>8.7511750812241797E-4</v>
      </c>
      <c r="J338" s="50">
        <v>3.67182465966201E-5</v>
      </c>
      <c r="K338" s="1"/>
      <c r="L338" s="1"/>
      <c r="M338" s="1"/>
      <c r="N338" s="50"/>
      <c r="O338" s="1"/>
      <c r="P338" s="1"/>
      <c r="Q338" s="1"/>
      <c r="R338" s="50"/>
    </row>
    <row r="339" spans="1:18">
      <c r="A339" t="s">
        <v>0</v>
      </c>
      <c r="B339" s="7" t="s">
        <v>53</v>
      </c>
      <c r="C339" t="s">
        <v>2</v>
      </c>
      <c r="D339" t="s">
        <v>3</v>
      </c>
      <c r="E339" s="1">
        <v>6.9424714197373796E-2</v>
      </c>
      <c r="F339" s="1">
        <v>6.9030003769382703E-2</v>
      </c>
      <c r="G339" s="1">
        <v>7.3218223920174602E-2</v>
      </c>
      <c r="H339" s="1">
        <v>5.8346448258730498E-2</v>
      </c>
      <c r="I339" s="1">
        <v>0.142642938117548</v>
      </c>
      <c r="J339" s="50">
        <v>0.12737645202811301</v>
      </c>
      <c r="K339" s="1"/>
      <c r="L339" s="1"/>
      <c r="M339" s="1"/>
      <c r="N339" s="50"/>
      <c r="O339" s="1"/>
      <c r="P339" s="1"/>
      <c r="Q339" s="1"/>
      <c r="R339" s="50"/>
    </row>
    <row r="340" spans="1:18">
      <c r="A340" t="s">
        <v>0</v>
      </c>
      <c r="B340" s="7" t="s">
        <v>53</v>
      </c>
      <c r="C340" t="s">
        <v>4</v>
      </c>
      <c r="D340" t="s">
        <v>5</v>
      </c>
      <c r="E340" s="1">
        <v>2.0920705437223598E-3</v>
      </c>
      <c r="F340" s="1">
        <v>0.14212041266196601</v>
      </c>
      <c r="G340" s="1">
        <v>2.24149426258837E-8</v>
      </c>
      <c r="H340" s="1">
        <v>1.7546807888060801E-8</v>
      </c>
      <c r="I340" s="1">
        <v>2.0920929586649901E-3</v>
      </c>
      <c r="J340" s="50">
        <v>0.14212043020877399</v>
      </c>
      <c r="K340" s="1"/>
      <c r="L340" s="1"/>
      <c r="M340" s="1"/>
      <c r="N340" s="50"/>
      <c r="O340" s="1"/>
      <c r="P340" s="1"/>
      <c r="Q340" s="1"/>
      <c r="R340" s="50"/>
    </row>
    <row r="341" spans="1:18">
      <c r="A341" t="s">
        <v>0</v>
      </c>
      <c r="B341" s="7" t="s">
        <v>53</v>
      </c>
      <c r="C341" t="s">
        <v>6</v>
      </c>
      <c r="D341" t="s">
        <v>7</v>
      </c>
      <c r="E341" s="1">
        <v>1.7166537220728001E-2</v>
      </c>
      <c r="F341" s="1">
        <v>3.68436026928829E-2</v>
      </c>
      <c r="G341" s="1">
        <v>0.53487699956573798</v>
      </c>
      <c r="H341" s="1">
        <v>1.18490136414539</v>
      </c>
      <c r="I341" s="1">
        <v>0.552043536786466</v>
      </c>
      <c r="J341" s="50">
        <v>1.2217449668382701</v>
      </c>
      <c r="K341" s="1"/>
      <c r="L341" s="1"/>
      <c r="M341" s="1"/>
      <c r="N341" s="50"/>
      <c r="O341" s="1"/>
      <c r="P341" s="1"/>
      <c r="Q341" s="1"/>
      <c r="R341" s="50"/>
    </row>
    <row r="342" spans="1:18">
      <c r="A342" t="s">
        <v>0</v>
      </c>
      <c r="B342" s="7" t="s">
        <v>53</v>
      </c>
      <c r="C342" t="s">
        <v>8</v>
      </c>
      <c r="D342" t="s">
        <v>9</v>
      </c>
      <c r="E342" s="1">
        <v>0.35881349402020501</v>
      </c>
      <c r="F342" s="1">
        <v>0.1527263315215</v>
      </c>
      <c r="G342" s="1">
        <v>0.32667403931515698</v>
      </c>
      <c r="H342" s="1">
        <v>0.13606221760634199</v>
      </c>
      <c r="I342" s="1">
        <v>0.68548753333536105</v>
      </c>
      <c r="J342" s="50">
        <v>0.28878854912784202</v>
      </c>
      <c r="K342" s="1"/>
      <c r="L342" s="1"/>
      <c r="M342" s="1"/>
      <c r="N342" s="50"/>
      <c r="O342" s="1"/>
      <c r="P342" s="1"/>
      <c r="Q342" s="1"/>
      <c r="R342" s="50"/>
    </row>
    <row r="343" spans="1:18">
      <c r="A343" t="s">
        <v>0</v>
      </c>
      <c r="B343" s="7" t="s">
        <v>53</v>
      </c>
      <c r="C343" t="s">
        <v>10</v>
      </c>
      <c r="D343" t="s">
        <v>11</v>
      </c>
      <c r="E343" s="1">
        <v>1.3092972580398401E-2</v>
      </c>
      <c r="F343" s="1">
        <v>1.1454197660814101E-2</v>
      </c>
      <c r="G343" s="1">
        <v>5.8992236647581103E-2</v>
      </c>
      <c r="H343" s="1">
        <v>5.2675304100222302E-2</v>
      </c>
      <c r="I343" s="1">
        <v>7.2085209227979494E-2</v>
      </c>
      <c r="J343" s="50">
        <v>6.4129501761036406E-2</v>
      </c>
      <c r="K343" s="1"/>
      <c r="L343" s="1"/>
      <c r="M343" s="1"/>
      <c r="N343" s="50"/>
      <c r="O343" s="1"/>
      <c r="P343" s="1"/>
      <c r="Q343" s="1"/>
      <c r="R343" s="50"/>
    </row>
    <row r="344" spans="1:18">
      <c r="A344" t="s">
        <v>0</v>
      </c>
      <c r="B344" s="7" t="s">
        <v>53</v>
      </c>
      <c r="C344" t="s">
        <v>12</v>
      </c>
      <c r="D344" t="s">
        <v>13</v>
      </c>
      <c r="E344" s="1">
        <v>0.178837716443526</v>
      </c>
      <c r="F344" s="1">
        <v>2.1260425404400901E-2</v>
      </c>
      <c r="G344" s="1">
        <v>0.193769375358507</v>
      </c>
      <c r="H344" s="1">
        <v>3.5467434940562398E-2</v>
      </c>
      <c r="I344" s="1">
        <v>0.372607091802033</v>
      </c>
      <c r="J344" s="50">
        <v>5.6727860344963299E-2</v>
      </c>
      <c r="K344" s="1"/>
      <c r="L344" s="1"/>
      <c r="M344" s="1"/>
      <c r="N344" s="50"/>
      <c r="O344" s="1"/>
      <c r="P344" s="1"/>
      <c r="Q344" s="1"/>
      <c r="R344" s="50"/>
    </row>
    <row r="345" spans="1:18">
      <c r="A345" t="s">
        <v>0</v>
      </c>
      <c r="B345" s="7" t="s">
        <v>53</v>
      </c>
      <c r="C345" t="s">
        <v>14</v>
      </c>
      <c r="D345" t="s">
        <v>15</v>
      </c>
      <c r="E345" s="1">
        <v>0.146969201240436</v>
      </c>
      <c r="F345" s="1">
        <v>0.154305546203901</v>
      </c>
      <c r="G345" s="1">
        <v>0.35550421778306002</v>
      </c>
      <c r="H345" s="1">
        <v>0.21797887423250401</v>
      </c>
      <c r="I345" s="1">
        <v>0.50247341902349696</v>
      </c>
      <c r="J345" s="50">
        <v>0.37228442043640497</v>
      </c>
      <c r="K345" s="1"/>
      <c r="L345" s="1"/>
      <c r="M345" s="1"/>
      <c r="N345" s="50"/>
      <c r="O345" s="1"/>
      <c r="P345" s="1"/>
      <c r="Q345" s="1"/>
      <c r="R345" s="50"/>
    </row>
    <row r="346" spans="1:18">
      <c r="A346" t="s">
        <v>0</v>
      </c>
      <c r="B346" s="7" t="s">
        <v>53</v>
      </c>
      <c r="C346" t="s">
        <v>16</v>
      </c>
      <c r="D346" t="s">
        <v>17</v>
      </c>
      <c r="E346" s="1">
        <v>0.311076849732</v>
      </c>
      <c r="F346" s="1">
        <v>4.59575949708051E-2</v>
      </c>
      <c r="G346" s="1">
        <v>0.365275357596474</v>
      </c>
      <c r="H346" s="1">
        <v>7.2709232585123407E-2</v>
      </c>
      <c r="I346" s="1">
        <v>0.67635220732847401</v>
      </c>
      <c r="J346" s="50">
        <v>0.118666827555929</v>
      </c>
      <c r="K346" s="1"/>
      <c r="L346" s="1"/>
      <c r="M346" s="1"/>
      <c r="N346" s="50"/>
      <c r="O346" s="1"/>
      <c r="P346" s="1"/>
      <c r="Q346" s="1"/>
      <c r="R346" s="50"/>
    </row>
    <row r="347" spans="1:18">
      <c r="A347" t="s">
        <v>0</v>
      </c>
      <c r="B347" s="7" t="s">
        <v>53</v>
      </c>
      <c r="C347" t="s">
        <v>18</v>
      </c>
      <c r="D347" t="s">
        <v>19</v>
      </c>
      <c r="E347" s="1">
        <v>0.79147949680638896</v>
      </c>
      <c r="F347" s="1">
        <v>5.1980306876388598E-2</v>
      </c>
      <c r="G347" s="1">
        <v>0.45838268984377201</v>
      </c>
      <c r="H347" s="1">
        <v>7.5032016133677701E-2</v>
      </c>
      <c r="I347" s="1">
        <v>1.24986218665016</v>
      </c>
      <c r="J347" s="50">
        <v>0.12701232301006599</v>
      </c>
      <c r="K347" s="1"/>
      <c r="L347" s="1"/>
      <c r="M347" s="1"/>
      <c r="N347" s="50"/>
      <c r="O347" s="1"/>
      <c r="P347" s="1"/>
      <c r="Q347" s="1"/>
      <c r="R347" s="50"/>
    </row>
    <row r="348" spans="1:18">
      <c r="A348" t="s">
        <v>0</v>
      </c>
      <c r="B348" s="7" t="s">
        <v>53</v>
      </c>
      <c r="C348" t="s">
        <v>20</v>
      </c>
      <c r="D348" t="s">
        <v>21</v>
      </c>
      <c r="E348" s="1">
        <v>0.54547311505040397</v>
      </c>
      <c r="F348" s="1">
        <v>8.7793063285205405E-2</v>
      </c>
      <c r="G348" s="1">
        <v>5.8053473413823997E-2</v>
      </c>
      <c r="H348" s="1">
        <v>1.16904445068621E-2</v>
      </c>
      <c r="I348" s="1">
        <v>0.60352658846422802</v>
      </c>
      <c r="J348" s="50">
        <v>9.9483507792067494E-2</v>
      </c>
      <c r="K348" s="1"/>
      <c r="L348" s="1"/>
      <c r="M348" s="1"/>
      <c r="N348" s="50"/>
      <c r="O348" s="1"/>
      <c r="P348" s="1"/>
      <c r="Q348" s="1"/>
      <c r="R348" s="50"/>
    </row>
    <row r="349" spans="1:18">
      <c r="A349" t="s">
        <v>0</v>
      </c>
      <c r="B349" s="7" t="s">
        <v>53</v>
      </c>
      <c r="C349" t="s">
        <v>25</v>
      </c>
      <c r="D349" t="s">
        <v>26</v>
      </c>
      <c r="E349" s="1">
        <v>0</v>
      </c>
      <c r="F349" s="1">
        <v>0</v>
      </c>
      <c r="G349" s="1">
        <v>0</v>
      </c>
      <c r="H349" s="1">
        <v>0</v>
      </c>
      <c r="I349" s="1">
        <v>0</v>
      </c>
      <c r="J349" s="50">
        <v>0</v>
      </c>
      <c r="K349" s="1"/>
      <c r="L349" s="1"/>
      <c r="M349" s="1"/>
      <c r="N349" s="50"/>
      <c r="O349" s="1"/>
      <c r="P349" s="1"/>
      <c r="Q349" s="1"/>
      <c r="R349" s="50"/>
    </row>
    <row r="350" spans="1:18">
      <c r="A350" t="s">
        <v>0</v>
      </c>
      <c r="B350" s="7" t="s">
        <v>53</v>
      </c>
      <c r="C350" t="s">
        <v>22</v>
      </c>
      <c r="D350" t="s">
        <v>23</v>
      </c>
      <c r="E350" s="1">
        <v>0.39143942030423001</v>
      </c>
      <c r="F350" s="1">
        <v>1.6754931875588099E-2</v>
      </c>
      <c r="G350" s="1">
        <v>7.2288558783894202E-2</v>
      </c>
      <c r="H350" s="1">
        <v>2.75138166402952E-3</v>
      </c>
      <c r="I350" s="1">
        <v>0.46372797908812402</v>
      </c>
      <c r="J350" s="50">
        <v>1.9506313539617601E-2</v>
      </c>
      <c r="K350" s="1"/>
      <c r="L350" s="1"/>
      <c r="M350" s="1"/>
      <c r="N350" s="50"/>
      <c r="O350" s="1"/>
      <c r="P350" s="1"/>
      <c r="Q350" s="1"/>
      <c r="R350" s="50"/>
    </row>
    <row r="351" spans="1:18">
      <c r="A351" t="s">
        <v>0</v>
      </c>
      <c r="B351" s="7" t="s">
        <v>54</v>
      </c>
      <c r="C351" t="s">
        <v>2</v>
      </c>
      <c r="D351" t="s">
        <v>3</v>
      </c>
      <c r="E351" s="1">
        <v>8.4304861998869607E-2</v>
      </c>
      <c r="F351" s="1">
        <v>8.8965576884771996E-2</v>
      </c>
      <c r="G351" s="1">
        <v>3.00513635948935E-2</v>
      </c>
      <c r="H351" s="1">
        <v>2.39612478812158E-2</v>
      </c>
      <c r="I351" s="1">
        <v>0.114356225593763</v>
      </c>
      <c r="J351" s="50">
        <v>0.112926824765988</v>
      </c>
      <c r="K351" s="1"/>
      <c r="L351" s="1"/>
      <c r="M351" s="1"/>
      <c r="N351" s="50"/>
      <c r="O351" s="1"/>
      <c r="P351" s="1"/>
      <c r="Q351" s="1"/>
      <c r="R351" s="50"/>
    </row>
    <row r="352" spans="1:18">
      <c r="A352" t="s">
        <v>0</v>
      </c>
      <c r="B352" s="7" t="s">
        <v>54</v>
      </c>
      <c r="C352" t="s">
        <v>4</v>
      </c>
      <c r="D352" t="s">
        <v>5</v>
      </c>
      <c r="E352" s="1">
        <v>1.20940310088088E-4</v>
      </c>
      <c r="F352" s="1">
        <v>8.2318625853647596E-3</v>
      </c>
      <c r="G352" s="1">
        <v>8.4241049545392304E-10</v>
      </c>
      <c r="H352" s="1">
        <v>6.5953999510791301E-10</v>
      </c>
      <c r="I352" s="1">
        <v>1.20941152498583E-4</v>
      </c>
      <c r="J352" s="50">
        <v>8.2318632449047604E-3</v>
      </c>
      <c r="K352" s="1"/>
      <c r="L352" s="1"/>
      <c r="M352" s="1"/>
      <c r="N352" s="50"/>
      <c r="O352" s="1"/>
      <c r="P352" s="1"/>
      <c r="Q352" s="1"/>
      <c r="R352" s="50"/>
    </row>
    <row r="353" spans="1:18">
      <c r="A353" t="s">
        <v>0</v>
      </c>
      <c r="B353" s="7" t="s">
        <v>54</v>
      </c>
      <c r="C353" t="s">
        <v>6</v>
      </c>
      <c r="D353" t="s">
        <v>7</v>
      </c>
      <c r="E353" s="1">
        <v>0.90894354734122096</v>
      </c>
      <c r="F353" s="1">
        <v>1.9508067316682101</v>
      </c>
      <c r="G353" s="1">
        <v>0.19048398652662299</v>
      </c>
      <c r="H353" s="1">
        <v>0.42197664599013701</v>
      </c>
      <c r="I353" s="1">
        <v>1.0994275338678401</v>
      </c>
      <c r="J353" s="50">
        <v>2.37278337765835</v>
      </c>
      <c r="K353" s="1"/>
      <c r="L353" s="1"/>
      <c r="M353" s="1"/>
      <c r="N353" s="50"/>
      <c r="O353" s="1"/>
      <c r="P353" s="1"/>
      <c r="Q353" s="1"/>
      <c r="R353" s="50"/>
    </row>
    <row r="354" spans="1:18">
      <c r="A354" t="s">
        <v>0</v>
      </c>
      <c r="B354" s="7" t="s">
        <v>54</v>
      </c>
      <c r="C354" t="s">
        <v>8</v>
      </c>
      <c r="D354" t="s">
        <v>9</v>
      </c>
      <c r="E354" s="1">
        <v>1.4419137733108401E-2</v>
      </c>
      <c r="F354" s="1">
        <v>6.3025003141323997E-3</v>
      </c>
      <c r="G354" s="1">
        <v>0.11674436375991901</v>
      </c>
      <c r="H354" s="1">
        <v>4.8296928682507401E-2</v>
      </c>
      <c r="I354" s="1">
        <v>0.131163501493028</v>
      </c>
      <c r="J354" s="50">
        <v>5.4599428996639797E-2</v>
      </c>
      <c r="K354" s="1"/>
      <c r="L354" s="1"/>
      <c r="M354" s="1"/>
      <c r="N354" s="50"/>
      <c r="O354" s="1"/>
      <c r="P354" s="1"/>
      <c r="Q354" s="1"/>
      <c r="R354" s="50"/>
    </row>
    <row r="355" spans="1:18">
      <c r="A355" t="s">
        <v>0</v>
      </c>
      <c r="B355" s="7" t="s">
        <v>54</v>
      </c>
      <c r="C355" t="s">
        <v>10</v>
      </c>
      <c r="D355" t="s">
        <v>11</v>
      </c>
      <c r="E355" s="1">
        <v>1.6581930005022899E-3</v>
      </c>
      <c r="F355" s="1">
        <v>7.5848506720324095E-4</v>
      </c>
      <c r="G355" s="1">
        <v>1.6579280009981299E-2</v>
      </c>
      <c r="H355" s="1">
        <v>1.49259688632976E-2</v>
      </c>
      <c r="I355" s="1">
        <v>1.82374730104835E-2</v>
      </c>
      <c r="J355" s="50">
        <v>1.56844539305009E-2</v>
      </c>
      <c r="K355" s="1"/>
      <c r="L355" s="1"/>
      <c r="M355" s="1"/>
      <c r="N355" s="50"/>
      <c r="O355" s="1"/>
      <c r="P355" s="1"/>
      <c r="Q355" s="1"/>
      <c r="R355" s="50"/>
    </row>
    <row r="356" spans="1:18">
      <c r="A356" t="s">
        <v>0</v>
      </c>
      <c r="B356" s="7" t="s">
        <v>54</v>
      </c>
      <c r="C356" t="s">
        <v>12</v>
      </c>
      <c r="D356" t="s">
        <v>13</v>
      </c>
      <c r="E356" s="1">
        <v>7.4819060971977394E-2</v>
      </c>
      <c r="F356" s="1">
        <v>8.4952807192914398E-3</v>
      </c>
      <c r="G356" s="1">
        <v>6.46261140200977E-2</v>
      </c>
      <c r="H356" s="1">
        <v>1.18379682844049E-2</v>
      </c>
      <c r="I356" s="1">
        <v>0.13944517499207501</v>
      </c>
      <c r="J356" s="50">
        <v>2.0333249003696301E-2</v>
      </c>
      <c r="K356" s="1"/>
      <c r="L356" s="1"/>
      <c r="M356" s="1"/>
      <c r="N356" s="50"/>
      <c r="O356" s="1"/>
      <c r="P356" s="1"/>
      <c r="Q356" s="1"/>
      <c r="R356" s="50"/>
    </row>
    <row r="357" spans="1:18">
      <c r="A357" t="s">
        <v>0</v>
      </c>
      <c r="B357" s="7" t="s">
        <v>54</v>
      </c>
      <c r="C357" t="s">
        <v>14</v>
      </c>
      <c r="D357" t="s">
        <v>15</v>
      </c>
      <c r="E357" s="1">
        <v>4.9760755943460903E-2</v>
      </c>
      <c r="F357" s="1">
        <v>5.5406415304225999E-2</v>
      </c>
      <c r="G357" s="1">
        <v>6.5185289375262107E-2</v>
      </c>
      <c r="H357" s="1">
        <v>3.9951675318939499E-2</v>
      </c>
      <c r="I357" s="1">
        <v>0.114946045318723</v>
      </c>
      <c r="J357" s="50">
        <v>9.5358090623165595E-2</v>
      </c>
      <c r="K357" s="1"/>
      <c r="L357" s="1"/>
      <c r="M357" s="1"/>
      <c r="N357" s="50"/>
      <c r="O357" s="1"/>
      <c r="P357" s="1"/>
      <c r="Q357" s="1"/>
      <c r="R357" s="50"/>
    </row>
    <row r="358" spans="1:18">
      <c r="A358" t="s">
        <v>0</v>
      </c>
      <c r="B358" s="7" t="s">
        <v>54</v>
      </c>
      <c r="C358" t="s">
        <v>16</v>
      </c>
      <c r="D358" t="s">
        <v>17</v>
      </c>
      <c r="E358" s="1">
        <v>2.22700871725664E-2</v>
      </c>
      <c r="F358" s="1">
        <v>3.8805351845759301E-3</v>
      </c>
      <c r="G358" s="1">
        <v>9.5327948020748093E-2</v>
      </c>
      <c r="H358" s="1">
        <v>2.1876261600921199E-2</v>
      </c>
      <c r="I358" s="1">
        <v>0.11759803519331501</v>
      </c>
      <c r="J358" s="50">
        <v>2.57567967854971E-2</v>
      </c>
      <c r="K358" s="1"/>
      <c r="L358" s="1"/>
      <c r="M358" s="1"/>
      <c r="N358" s="50"/>
      <c r="O358" s="1"/>
      <c r="P358" s="1"/>
      <c r="Q358" s="1"/>
      <c r="R358" s="50"/>
    </row>
    <row r="359" spans="1:18">
      <c r="A359" t="s">
        <v>0</v>
      </c>
      <c r="B359" s="7" t="s">
        <v>54</v>
      </c>
      <c r="C359" t="s">
        <v>18</v>
      </c>
      <c r="D359" t="s">
        <v>19</v>
      </c>
      <c r="E359" s="1">
        <v>2.1934608163640699E-2</v>
      </c>
      <c r="F359" s="1">
        <v>1.44106323778896E-3</v>
      </c>
      <c r="G359" s="1">
        <v>5.8751873416040497E-2</v>
      </c>
      <c r="H359" s="1">
        <v>9.6112853684220401E-3</v>
      </c>
      <c r="I359" s="1">
        <v>8.0686481579681196E-2</v>
      </c>
      <c r="J359" s="50">
        <v>1.1052348606211E-2</v>
      </c>
      <c r="K359" s="1"/>
      <c r="L359" s="1"/>
      <c r="M359" s="1"/>
      <c r="N359" s="50"/>
      <c r="O359" s="1"/>
      <c r="P359" s="1"/>
      <c r="Q359" s="1"/>
      <c r="R359" s="50"/>
    </row>
    <row r="360" spans="1:18">
      <c r="A360" t="s">
        <v>0</v>
      </c>
      <c r="B360" s="7" t="s">
        <v>54</v>
      </c>
      <c r="C360" t="s">
        <v>20</v>
      </c>
      <c r="D360" t="s">
        <v>21</v>
      </c>
      <c r="E360" s="1">
        <v>0.132460668977502</v>
      </c>
      <c r="F360" s="1">
        <v>2.1319158696539699E-2</v>
      </c>
      <c r="G360" s="1">
        <v>1.3318458516555399E-2</v>
      </c>
      <c r="H360" s="1">
        <v>2.6817712799430599E-3</v>
      </c>
      <c r="I360" s="1">
        <v>0.145779127494057</v>
      </c>
      <c r="J360" s="50">
        <v>2.4000929976482802E-2</v>
      </c>
      <c r="K360" s="1"/>
      <c r="L360" s="1"/>
      <c r="M360" s="1"/>
      <c r="N360" s="50"/>
      <c r="O360" s="1"/>
      <c r="P360" s="1"/>
      <c r="Q360" s="1"/>
      <c r="R360" s="50"/>
    </row>
    <row r="361" spans="1:18">
      <c r="A361" t="s">
        <v>0</v>
      </c>
      <c r="B361" s="7" t="s">
        <v>54</v>
      </c>
      <c r="C361" t="s">
        <v>25</v>
      </c>
      <c r="D361" t="s">
        <v>26</v>
      </c>
      <c r="E361" s="1">
        <v>0</v>
      </c>
      <c r="F361" s="1">
        <v>0</v>
      </c>
      <c r="G361" s="1">
        <v>0</v>
      </c>
      <c r="H361" s="1">
        <v>0</v>
      </c>
      <c r="I361" s="1">
        <v>0</v>
      </c>
      <c r="J361" s="50">
        <v>0</v>
      </c>
      <c r="K361" s="1"/>
      <c r="L361" s="1"/>
      <c r="M361" s="1"/>
      <c r="N361" s="50"/>
      <c r="O361" s="1"/>
      <c r="P361" s="1"/>
      <c r="Q361" s="1"/>
      <c r="R361" s="50"/>
    </row>
    <row r="362" spans="1:18">
      <c r="A362" t="s">
        <v>0</v>
      </c>
      <c r="B362" s="7" t="s">
        <v>54</v>
      </c>
      <c r="C362" t="s">
        <v>22</v>
      </c>
      <c r="D362" t="s">
        <v>23</v>
      </c>
      <c r="E362" s="1">
        <v>2.8726929104388701E-2</v>
      </c>
      <c r="F362" s="1">
        <v>1.22885132405067E-3</v>
      </c>
      <c r="G362" s="1">
        <v>5.5159293479079396E-3</v>
      </c>
      <c r="H362" s="1">
        <v>2.0980556142251601E-4</v>
      </c>
      <c r="I362" s="1">
        <v>3.4242858452296597E-2</v>
      </c>
      <c r="J362" s="50">
        <v>1.43865688547319E-3</v>
      </c>
      <c r="K362" s="1"/>
      <c r="L362" s="1"/>
      <c r="M362" s="1"/>
      <c r="N362" s="50"/>
      <c r="O362" s="1"/>
      <c r="P362" s="1"/>
      <c r="Q362" s="1"/>
      <c r="R362" s="50"/>
    </row>
    <row r="363" spans="1:18">
      <c r="A363" t="s">
        <v>0</v>
      </c>
      <c r="B363" s="7" t="s">
        <v>55</v>
      </c>
      <c r="C363" t="s">
        <v>2</v>
      </c>
      <c r="D363" t="s">
        <v>3</v>
      </c>
      <c r="E363" s="1">
        <v>3.8037494951984399E-2</v>
      </c>
      <c r="F363" s="1">
        <v>4.0151367993173002E-2</v>
      </c>
      <c r="G363" s="1">
        <v>2.9321093114620899E-2</v>
      </c>
      <c r="H363" s="1">
        <v>2.32935126705337E-2</v>
      </c>
      <c r="I363" s="1">
        <v>6.7358588066605302E-2</v>
      </c>
      <c r="J363" s="50">
        <v>6.3444880663706696E-2</v>
      </c>
      <c r="K363" s="1"/>
      <c r="L363" s="1"/>
      <c r="M363" s="1"/>
      <c r="N363" s="50"/>
      <c r="O363" s="1"/>
      <c r="P363" s="1"/>
      <c r="Q363" s="1"/>
      <c r="R363" s="50"/>
    </row>
    <row r="364" spans="1:18">
      <c r="A364" t="s">
        <v>0</v>
      </c>
      <c r="B364" s="7" t="s">
        <v>55</v>
      </c>
      <c r="C364" t="s">
        <v>4</v>
      </c>
      <c r="D364" t="s">
        <v>5</v>
      </c>
      <c r="E364" s="1">
        <v>6.1430152662711002E-4</v>
      </c>
      <c r="F364" s="1">
        <v>4.0817438964093102E-2</v>
      </c>
      <c r="G364" s="1">
        <v>9.6886542336408004E-11</v>
      </c>
      <c r="H364" s="1">
        <v>7.5637947648107404E-11</v>
      </c>
      <c r="I364" s="1">
        <v>6.1430162351365199E-4</v>
      </c>
      <c r="J364" s="50">
        <v>4.0817439039731097E-2</v>
      </c>
      <c r="K364" s="1"/>
      <c r="L364" s="1"/>
      <c r="M364" s="1"/>
      <c r="N364" s="50"/>
      <c r="O364" s="1"/>
      <c r="P364" s="1"/>
      <c r="Q364" s="1"/>
      <c r="R364" s="50"/>
    </row>
    <row r="365" spans="1:18">
      <c r="A365" t="s">
        <v>0</v>
      </c>
      <c r="B365" s="7" t="s">
        <v>55</v>
      </c>
      <c r="C365" t="s">
        <v>6</v>
      </c>
      <c r="D365" t="s">
        <v>7</v>
      </c>
      <c r="E365" s="1">
        <v>5.2730508271868601E-4</v>
      </c>
      <c r="F365" s="1">
        <v>1.1318416983366101E-3</v>
      </c>
      <c r="G365" s="1">
        <v>0.190173447732016</v>
      </c>
      <c r="H365" s="1">
        <v>0.42125038116818803</v>
      </c>
      <c r="I365" s="1">
        <v>0.190700752814735</v>
      </c>
      <c r="J365" s="50">
        <v>0.42238222286652499</v>
      </c>
      <c r="K365" s="1"/>
      <c r="L365" s="1"/>
      <c r="M365" s="1"/>
      <c r="N365" s="50"/>
      <c r="O365" s="1"/>
      <c r="P365" s="1"/>
      <c r="Q365" s="1"/>
      <c r="R365" s="50"/>
    </row>
    <row r="366" spans="1:18">
      <c r="A366" t="s">
        <v>0</v>
      </c>
      <c r="B366" s="7" t="s">
        <v>55</v>
      </c>
      <c r="C366" t="s">
        <v>8</v>
      </c>
      <c r="D366" t="s">
        <v>9</v>
      </c>
      <c r="E366" s="1">
        <v>8.2030954765237405E-4</v>
      </c>
      <c r="F366" s="1">
        <v>3.3885807801044802E-4</v>
      </c>
      <c r="G366" s="1">
        <v>6.6283108619254905E-2</v>
      </c>
      <c r="H366" s="1">
        <v>2.82712339725253E-2</v>
      </c>
      <c r="I366" s="1">
        <v>6.7103418166907305E-2</v>
      </c>
      <c r="J366" s="50">
        <v>2.8610092050535701E-2</v>
      </c>
      <c r="K366" s="1"/>
      <c r="L366" s="1"/>
      <c r="M366" s="1"/>
      <c r="N366" s="50"/>
      <c r="O366" s="1"/>
      <c r="P366" s="1"/>
      <c r="Q366" s="1"/>
      <c r="R366" s="50"/>
    </row>
    <row r="367" spans="1:18">
      <c r="A367" t="s">
        <v>0</v>
      </c>
      <c r="B367" s="7" t="s">
        <v>55</v>
      </c>
      <c r="C367" t="s">
        <v>10</v>
      </c>
      <c r="D367" t="s">
        <v>11</v>
      </c>
      <c r="E367" s="1">
        <v>2.4712199991018201E-3</v>
      </c>
      <c r="F367" s="1">
        <v>1.1707291913047801E-3</v>
      </c>
      <c r="G367" s="1">
        <v>1.5230528924946401E-2</v>
      </c>
      <c r="H367" s="1">
        <v>1.26769576126651E-2</v>
      </c>
      <c r="I367" s="1">
        <v>1.7701748924048199E-2</v>
      </c>
      <c r="J367" s="50">
        <v>1.3847686803969901E-2</v>
      </c>
      <c r="K367" s="1"/>
      <c r="L367" s="1"/>
      <c r="M367" s="1"/>
      <c r="N367" s="50"/>
      <c r="O367" s="1"/>
      <c r="P367" s="1"/>
      <c r="Q367" s="1"/>
      <c r="R367" s="50"/>
    </row>
    <row r="368" spans="1:18">
      <c r="A368" t="s">
        <v>0</v>
      </c>
      <c r="B368" s="7" t="s">
        <v>55</v>
      </c>
      <c r="C368" t="s">
        <v>12</v>
      </c>
      <c r="D368" t="s">
        <v>13</v>
      </c>
      <c r="E368" s="1">
        <v>1.6000293549393099E-2</v>
      </c>
      <c r="F368" s="1">
        <v>2.3968383471799299E-3</v>
      </c>
      <c r="G368" s="1">
        <v>6.0651304108835201E-2</v>
      </c>
      <c r="H368" s="1">
        <v>1.09080309193466E-2</v>
      </c>
      <c r="I368" s="1">
        <v>7.6651597658228293E-2</v>
      </c>
      <c r="J368" s="50">
        <v>1.33048692665266E-2</v>
      </c>
      <c r="K368" s="1"/>
      <c r="L368" s="1"/>
      <c r="M368" s="1"/>
      <c r="N368" s="50"/>
      <c r="O368" s="1"/>
      <c r="P368" s="1"/>
      <c r="Q368" s="1"/>
      <c r="R368" s="50"/>
    </row>
    <row r="369" spans="1:18">
      <c r="A369" t="s">
        <v>0</v>
      </c>
      <c r="B369" s="7" t="s">
        <v>55</v>
      </c>
      <c r="C369" t="s">
        <v>14</v>
      </c>
      <c r="D369" t="s">
        <v>15</v>
      </c>
      <c r="E369" s="1">
        <v>5.9097263422557998E-3</v>
      </c>
      <c r="F369" s="1">
        <v>6.5282368124748597E-3</v>
      </c>
      <c r="G369" s="1">
        <v>7.1791463555097898E-2</v>
      </c>
      <c r="H369" s="1">
        <v>4.3215499051189502E-2</v>
      </c>
      <c r="I369" s="1">
        <v>7.7701189897353695E-2</v>
      </c>
      <c r="J369" s="50">
        <v>4.9743735863664297E-2</v>
      </c>
      <c r="K369" s="1"/>
      <c r="L369" s="1"/>
      <c r="M369" s="1"/>
      <c r="N369" s="50"/>
      <c r="O369" s="1"/>
      <c r="P369" s="1"/>
      <c r="Q369" s="1"/>
      <c r="R369" s="50"/>
    </row>
    <row r="370" spans="1:18">
      <c r="A370" t="s">
        <v>0</v>
      </c>
      <c r="B370" s="7" t="s">
        <v>55</v>
      </c>
      <c r="C370" t="s">
        <v>16</v>
      </c>
      <c r="D370" t="s">
        <v>17</v>
      </c>
      <c r="E370" s="1">
        <v>1.6836775714050199E-2</v>
      </c>
      <c r="F370" s="1">
        <v>3.07998469566843E-3</v>
      </c>
      <c r="G370" s="1">
        <v>9.2052432959561295E-2</v>
      </c>
      <c r="H370" s="1">
        <v>2.13112797158744E-2</v>
      </c>
      <c r="I370" s="1">
        <v>0.108889208673612</v>
      </c>
      <c r="J370" s="50">
        <v>2.4391264411542799E-2</v>
      </c>
      <c r="K370" s="1"/>
      <c r="L370" s="1"/>
      <c r="M370" s="1"/>
      <c r="N370" s="50"/>
      <c r="O370" s="1"/>
      <c r="P370" s="1"/>
      <c r="Q370" s="1"/>
      <c r="R370" s="50"/>
    </row>
    <row r="371" spans="1:18">
      <c r="A371" t="s">
        <v>0</v>
      </c>
      <c r="B371" s="7" t="s">
        <v>55</v>
      </c>
      <c r="C371" t="s">
        <v>18</v>
      </c>
      <c r="D371" t="s">
        <v>19</v>
      </c>
      <c r="E371" s="1">
        <v>2.4567767194213202E-3</v>
      </c>
      <c r="F371" s="1">
        <v>1.59505824108689E-4</v>
      </c>
      <c r="G371" s="1">
        <v>9.1382035672821493E-2</v>
      </c>
      <c r="H371" s="1">
        <v>1.50686843965827E-2</v>
      </c>
      <c r="I371" s="1">
        <v>9.3838812392242801E-2</v>
      </c>
      <c r="J371" s="50">
        <v>1.5228190220691299E-2</v>
      </c>
      <c r="K371" s="1"/>
      <c r="L371" s="1"/>
      <c r="M371" s="1"/>
      <c r="N371" s="50"/>
      <c r="O371" s="1"/>
      <c r="P371" s="1"/>
      <c r="Q371" s="1"/>
      <c r="R371" s="50"/>
    </row>
    <row r="372" spans="1:18">
      <c r="A372" t="s">
        <v>0</v>
      </c>
      <c r="B372" s="7" t="s">
        <v>55</v>
      </c>
      <c r="C372" t="s">
        <v>20</v>
      </c>
      <c r="D372" t="s">
        <v>21</v>
      </c>
      <c r="E372" s="1">
        <v>0</v>
      </c>
      <c r="F372" s="1">
        <v>0</v>
      </c>
      <c r="G372" s="1">
        <v>0</v>
      </c>
      <c r="H372" s="1">
        <v>0</v>
      </c>
      <c r="I372" s="1">
        <v>0</v>
      </c>
      <c r="J372" s="50">
        <v>0</v>
      </c>
      <c r="K372" s="1"/>
      <c r="L372" s="1"/>
      <c r="M372" s="1"/>
      <c r="N372" s="50"/>
      <c r="O372" s="1"/>
      <c r="P372" s="1"/>
      <c r="Q372" s="1"/>
      <c r="R372" s="50"/>
    </row>
    <row r="373" spans="1:18">
      <c r="A373" t="s">
        <v>0</v>
      </c>
      <c r="B373" s="7" t="s">
        <v>55</v>
      </c>
      <c r="C373" t="s">
        <v>25</v>
      </c>
      <c r="D373" t="s">
        <v>26</v>
      </c>
      <c r="E373" s="1">
        <v>0</v>
      </c>
      <c r="F373" s="1">
        <v>0</v>
      </c>
      <c r="G373" s="1">
        <v>0</v>
      </c>
      <c r="H373" s="1">
        <v>0</v>
      </c>
      <c r="I373" s="1">
        <v>0</v>
      </c>
      <c r="J373" s="50">
        <v>0</v>
      </c>
      <c r="K373" s="1"/>
      <c r="L373" s="1"/>
      <c r="M373" s="1"/>
      <c r="N373" s="50"/>
      <c r="O373" s="1"/>
      <c r="P373" s="1"/>
      <c r="Q373" s="1"/>
      <c r="R373" s="50"/>
    </row>
    <row r="374" spans="1:18">
      <c r="A374" t="s">
        <v>0</v>
      </c>
      <c r="B374" s="7" t="s">
        <v>55</v>
      </c>
      <c r="C374" t="s">
        <v>22</v>
      </c>
      <c r="D374" t="s">
        <v>23</v>
      </c>
      <c r="E374" s="1">
        <v>1.37490890951123E-3</v>
      </c>
      <c r="F374" s="1">
        <v>5.9529792817251498E-5</v>
      </c>
      <c r="G374" s="1">
        <v>8.4014971833800095E-4</v>
      </c>
      <c r="H374" s="1">
        <v>3.2234993795991202E-5</v>
      </c>
      <c r="I374" s="1">
        <v>2.2150586278492299E-3</v>
      </c>
      <c r="J374" s="50">
        <v>9.1764786613242693E-5</v>
      </c>
      <c r="K374" s="1"/>
      <c r="L374" s="1"/>
      <c r="M374" s="1"/>
      <c r="N374" s="50"/>
      <c r="O374" s="1"/>
      <c r="P374" s="1"/>
      <c r="Q374" s="1"/>
      <c r="R374" s="50"/>
    </row>
    <row r="375" spans="1:18">
      <c r="A375" t="s">
        <v>0</v>
      </c>
      <c r="B375" s="7" t="s">
        <v>56</v>
      </c>
      <c r="C375" t="s">
        <v>2</v>
      </c>
      <c r="D375" t="s">
        <v>3</v>
      </c>
      <c r="E375" s="1">
        <v>7.25191959083408E-2</v>
      </c>
      <c r="F375" s="1">
        <v>8.0944842926664401E-2</v>
      </c>
      <c r="G375" s="1">
        <v>4.17899862489148E-2</v>
      </c>
      <c r="H375" s="1">
        <v>3.3198575901960597E-2</v>
      </c>
      <c r="I375" s="1">
        <v>0.114309182157256</v>
      </c>
      <c r="J375" s="50">
        <v>0.114143418828625</v>
      </c>
      <c r="K375" s="1"/>
      <c r="L375" s="1"/>
      <c r="M375" s="1"/>
      <c r="N375" s="50"/>
      <c r="O375" s="1"/>
      <c r="P375" s="1"/>
      <c r="Q375" s="1"/>
      <c r="R375" s="50"/>
    </row>
    <row r="376" spans="1:18">
      <c r="A376" t="s">
        <v>0</v>
      </c>
      <c r="B376" s="7" t="s">
        <v>56</v>
      </c>
      <c r="C376" t="s">
        <v>4</v>
      </c>
      <c r="D376" t="s">
        <v>5</v>
      </c>
      <c r="E376" s="1">
        <v>8.1476313687216598E-4</v>
      </c>
      <c r="F376" s="1">
        <v>3.2859985395100398E-2</v>
      </c>
      <c r="G376" s="1">
        <v>3.2834036798968499E-10</v>
      </c>
      <c r="H376" s="1">
        <v>2.5633680321868299E-10</v>
      </c>
      <c r="I376" s="1">
        <v>8.14763465212534E-4</v>
      </c>
      <c r="J376" s="50">
        <v>3.2859985651437197E-2</v>
      </c>
      <c r="K376" s="1"/>
      <c r="L376" s="1"/>
      <c r="M376" s="1"/>
      <c r="N376" s="50"/>
      <c r="O376" s="1"/>
      <c r="P376" s="1"/>
      <c r="Q376" s="1"/>
      <c r="R376" s="50"/>
    </row>
    <row r="377" spans="1:18">
      <c r="A377" t="s">
        <v>0</v>
      </c>
      <c r="B377" s="7" t="s">
        <v>56</v>
      </c>
      <c r="C377" t="s">
        <v>6</v>
      </c>
      <c r="D377" t="s">
        <v>7</v>
      </c>
      <c r="E377" s="1">
        <v>2.2295311299789702E-3</v>
      </c>
      <c r="F377" s="1">
        <v>4.7855625682398303E-3</v>
      </c>
      <c r="G377" s="1">
        <v>0.25640113321306501</v>
      </c>
      <c r="H377" s="1">
        <v>0.56796324271409904</v>
      </c>
      <c r="I377" s="1">
        <v>0.25863066434304399</v>
      </c>
      <c r="J377" s="50">
        <v>0.57274880528233896</v>
      </c>
      <c r="K377" s="1"/>
      <c r="L377" s="1"/>
      <c r="M377" s="1"/>
      <c r="N377" s="50"/>
      <c r="O377" s="1"/>
      <c r="P377" s="1"/>
      <c r="Q377" s="1"/>
      <c r="R377" s="50"/>
    </row>
    <row r="378" spans="1:18">
      <c r="A378" t="s">
        <v>0</v>
      </c>
      <c r="B378" s="7" t="s">
        <v>56</v>
      </c>
      <c r="C378" t="s">
        <v>8</v>
      </c>
      <c r="D378" t="s">
        <v>9</v>
      </c>
      <c r="E378" s="1">
        <v>1.0218784063100101E-3</v>
      </c>
      <c r="F378" s="1">
        <v>7.2217171743229095E-4</v>
      </c>
      <c r="G378" s="1">
        <v>0.113941884142943</v>
      </c>
      <c r="H378" s="1">
        <v>4.5754142127378702E-2</v>
      </c>
      <c r="I378" s="1">
        <v>0.114963762549253</v>
      </c>
      <c r="J378" s="50">
        <v>4.6476313844810997E-2</v>
      </c>
      <c r="K378" s="1"/>
      <c r="L378" s="1"/>
      <c r="M378" s="1"/>
      <c r="N378" s="50"/>
      <c r="O378" s="1"/>
      <c r="P378" s="1"/>
      <c r="Q378" s="1"/>
      <c r="R378" s="50"/>
    </row>
    <row r="379" spans="1:18">
      <c r="A379" t="s">
        <v>0</v>
      </c>
      <c r="B379" s="7" t="s">
        <v>56</v>
      </c>
      <c r="C379" t="s">
        <v>10</v>
      </c>
      <c r="D379" t="s">
        <v>11</v>
      </c>
      <c r="E379" s="1">
        <v>3.0485423065496598E-3</v>
      </c>
      <c r="F379" s="1">
        <v>1.8443632772244399E-3</v>
      </c>
      <c r="G379" s="1">
        <v>1.9791079957981499E-2</v>
      </c>
      <c r="H379" s="1">
        <v>1.69070357127157E-2</v>
      </c>
      <c r="I379" s="1">
        <v>2.2839622264531199E-2</v>
      </c>
      <c r="J379" s="50">
        <v>1.8751398989940202E-2</v>
      </c>
      <c r="K379" s="1"/>
      <c r="L379" s="1"/>
      <c r="M379" s="1"/>
      <c r="N379" s="50"/>
      <c r="O379" s="1"/>
      <c r="P379" s="1"/>
      <c r="Q379" s="1"/>
      <c r="R379" s="50"/>
    </row>
    <row r="380" spans="1:18">
      <c r="A380" t="s">
        <v>0</v>
      </c>
      <c r="B380" s="7" t="s">
        <v>56</v>
      </c>
      <c r="C380" t="s">
        <v>12</v>
      </c>
      <c r="D380" t="s">
        <v>13</v>
      </c>
      <c r="E380" s="1">
        <v>8.7910641916850493E-3</v>
      </c>
      <c r="F380" s="1">
        <v>1.2418261467279201E-3</v>
      </c>
      <c r="G380" s="1">
        <v>7.7012886960167004E-2</v>
      </c>
      <c r="H380" s="1">
        <v>1.3861434703768801E-2</v>
      </c>
      <c r="I380" s="1">
        <v>8.5803951151852006E-2</v>
      </c>
      <c r="J380" s="50">
        <v>1.5103260850496699E-2</v>
      </c>
      <c r="K380" s="1"/>
      <c r="L380" s="1"/>
      <c r="M380" s="1"/>
      <c r="N380" s="50"/>
      <c r="O380" s="1"/>
      <c r="P380" s="1"/>
      <c r="Q380" s="1"/>
      <c r="R380" s="50"/>
    </row>
    <row r="381" spans="1:18">
      <c r="A381" t="s">
        <v>0</v>
      </c>
      <c r="B381" s="7" t="s">
        <v>56</v>
      </c>
      <c r="C381" t="s">
        <v>14</v>
      </c>
      <c r="D381" t="s">
        <v>15</v>
      </c>
      <c r="E381" s="1">
        <v>4.2497589838705902E-3</v>
      </c>
      <c r="F381" s="1">
        <v>4.5048412239235497E-3</v>
      </c>
      <c r="G381" s="1">
        <v>0.180373463783571</v>
      </c>
      <c r="H381" s="1">
        <v>0.10789626405540401</v>
      </c>
      <c r="I381" s="1">
        <v>0.184623222767442</v>
      </c>
      <c r="J381" s="50">
        <v>0.11240110527932699</v>
      </c>
      <c r="K381" s="1"/>
      <c r="L381" s="1"/>
      <c r="M381" s="1"/>
      <c r="N381" s="50"/>
      <c r="O381" s="1"/>
      <c r="P381" s="1"/>
      <c r="Q381" s="1"/>
      <c r="R381" s="50"/>
    </row>
    <row r="382" spans="1:18">
      <c r="A382" t="s">
        <v>0</v>
      </c>
      <c r="B382" s="7" t="s">
        <v>56</v>
      </c>
      <c r="C382" t="s">
        <v>16</v>
      </c>
      <c r="D382" t="s">
        <v>17</v>
      </c>
      <c r="E382" s="1">
        <v>2.5336129758287598E-2</v>
      </c>
      <c r="F382" s="1">
        <v>3.5179406171825002E-3</v>
      </c>
      <c r="G382" s="1">
        <v>0.27224149094781502</v>
      </c>
      <c r="H382" s="1">
        <v>4.9063272725681499E-2</v>
      </c>
      <c r="I382" s="1">
        <v>0.297577620706102</v>
      </c>
      <c r="J382" s="50">
        <v>5.2581213342864003E-2</v>
      </c>
      <c r="K382" s="1"/>
      <c r="L382" s="1"/>
      <c r="M382" s="1"/>
      <c r="N382" s="50"/>
      <c r="O382" s="1"/>
      <c r="P382" s="1"/>
      <c r="Q382" s="1"/>
      <c r="R382" s="50"/>
    </row>
    <row r="383" spans="1:18">
      <c r="A383" t="s">
        <v>0</v>
      </c>
      <c r="B383" s="7" t="s">
        <v>56</v>
      </c>
      <c r="C383" t="s">
        <v>18</v>
      </c>
      <c r="D383" t="s">
        <v>19</v>
      </c>
      <c r="E383" s="1">
        <v>8.8941326678800194E-3</v>
      </c>
      <c r="F383" s="1">
        <v>5.7794024168599596E-4</v>
      </c>
      <c r="G383" s="1">
        <v>0.21487528589152399</v>
      </c>
      <c r="H383" s="1">
        <v>3.5497644867727003E-2</v>
      </c>
      <c r="I383" s="1">
        <v>0.22376941855940399</v>
      </c>
      <c r="J383" s="50">
        <v>3.6075585109413E-2</v>
      </c>
      <c r="K383" s="1"/>
      <c r="L383" s="1"/>
      <c r="M383" s="1"/>
      <c r="N383" s="50"/>
      <c r="O383" s="1"/>
      <c r="P383" s="1"/>
      <c r="Q383" s="1"/>
      <c r="R383" s="50"/>
    </row>
    <row r="384" spans="1:18">
      <c r="A384" t="s">
        <v>0</v>
      </c>
      <c r="B384" s="7" t="s">
        <v>56</v>
      </c>
      <c r="C384" t="s">
        <v>20</v>
      </c>
      <c r="D384" t="s">
        <v>21</v>
      </c>
      <c r="E384" s="1">
        <v>2.35103844444247E-3</v>
      </c>
      <c r="F384" s="1">
        <v>3.7832977418091301E-4</v>
      </c>
      <c r="G384" s="1">
        <v>3.1929669997600697E-2</v>
      </c>
      <c r="H384" s="1">
        <v>6.4403818717916703E-3</v>
      </c>
      <c r="I384" s="1">
        <v>3.4280708442043201E-2</v>
      </c>
      <c r="J384" s="50">
        <v>6.81871164597258E-3</v>
      </c>
      <c r="K384" s="1"/>
      <c r="L384" s="1"/>
      <c r="M384" s="1"/>
      <c r="N384" s="50"/>
      <c r="O384" s="1"/>
      <c r="P384" s="1"/>
      <c r="Q384" s="1"/>
      <c r="R384" s="50"/>
    </row>
    <row r="385" spans="1:18">
      <c r="A385" t="s">
        <v>0</v>
      </c>
      <c r="B385" s="7" t="s">
        <v>56</v>
      </c>
      <c r="C385" t="s">
        <v>25</v>
      </c>
      <c r="D385" t="s">
        <v>26</v>
      </c>
      <c r="E385" s="1">
        <v>0</v>
      </c>
      <c r="F385" s="1">
        <v>0</v>
      </c>
      <c r="G385" s="1">
        <v>0</v>
      </c>
      <c r="H385" s="1">
        <v>0</v>
      </c>
      <c r="I385" s="1">
        <v>0</v>
      </c>
      <c r="J385" s="50">
        <v>0</v>
      </c>
      <c r="K385" s="1"/>
      <c r="L385" s="1"/>
      <c r="M385" s="1"/>
      <c r="N385" s="50"/>
      <c r="O385" s="1"/>
      <c r="P385" s="1"/>
      <c r="Q385" s="1"/>
      <c r="R385" s="50"/>
    </row>
    <row r="386" spans="1:18">
      <c r="A386" t="s">
        <v>0</v>
      </c>
      <c r="B386" s="7" t="s">
        <v>56</v>
      </c>
      <c r="C386" t="s">
        <v>22</v>
      </c>
      <c r="D386" t="s">
        <v>23</v>
      </c>
      <c r="E386" s="1">
        <v>8.0333923827140205E-3</v>
      </c>
      <c r="F386" s="1">
        <v>3.47975746037032E-4</v>
      </c>
      <c r="G386" s="1">
        <v>3.6737074690855699E-3</v>
      </c>
      <c r="H386" s="1">
        <v>1.4121388334166699E-4</v>
      </c>
      <c r="I386" s="1">
        <v>1.17070998517996E-2</v>
      </c>
      <c r="J386" s="50">
        <v>4.8918962937869901E-4</v>
      </c>
      <c r="K386" s="1"/>
      <c r="L386" s="1"/>
      <c r="M386" s="1"/>
      <c r="N386" s="50"/>
      <c r="O386" s="1"/>
      <c r="P386" s="1"/>
      <c r="Q386" s="1"/>
      <c r="R386" s="50"/>
    </row>
    <row r="387" spans="1:18">
      <c r="A387" t="s">
        <v>0</v>
      </c>
      <c r="B387" s="7" t="s">
        <v>57</v>
      </c>
      <c r="C387" t="s">
        <v>2</v>
      </c>
      <c r="D387" t="s">
        <v>3</v>
      </c>
      <c r="E387" s="1">
        <v>1.1845670769583001</v>
      </c>
      <c r="F387" s="1">
        <v>1.46156151123085</v>
      </c>
      <c r="G387" s="1">
        <v>0.86899493494479196</v>
      </c>
      <c r="H387" s="1">
        <v>0.68600243958270102</v>
      </c>
      <c r="I387" s="1">
        <v>2.05356201190309</v>
      </c>
      <c r="J387" s="50">
        <v>2.14756395081355</v>
      </c>
      <c r="K387" s="1"/>
      <c r="L387" s="1"/>
      <c r="M387" s="1"/>
      <c r="N387" s="50"/>
      <c r="O387" s="1"/>
      <c r="P387" s="1"/>
      <c r="Q387" s="1"/>
      <c r="R387" s="50"/>
    </row>
    <row r="388" spans="1:18">
      <c r="A388" t="s">
        <v>0</v>
      </c>
      <c r="B388" s="7" t="s">
        <v>57</v>
      </c>
      <c r="C388" t="s">
        <v>4</v>
      </c>
      <c r="D388" t="s">
        <v>5</v>
      </c>
      <c r="E388" s="1">
        <v>4.1622490507741097E-2</v>
      </c>
      <c r="F388" s="1">
        <v>2.69246168694221</v>
      </c>
      <c r="G388" s="1">
        <v>1.31960871529798E-6</v>
      </c>
      <c r="H388" s="1">
        <v>1.03157083922448E-6</v>
      </c>
      <c r="I388" s="1">
        <v>4.1623810116456397E-2</v>
      </c>
      <c r="J388" s="50">
        <v>2.6924627185130499</v>
      </c>
      <c r="K388" s="1"/>
      <c r="L388" s="1"/>
      <c r="M388" s="1"/>
      <c r="N388" s="50"/>
      <c r="O388" s="1"/>
      <c r="P388" s="1"/>
      <c r="Q388" s="1"/>
      <c r="R388" s="50"/>
    </row>
    <row r="389" spans="1:18">
      <c r="A389" t="s">
        <v>0</v>
      </c>
      <c r="B389" s="7" t="s">
        <v>57</v>
      </c>
      <c r="C389" t="s">
        <v>6</v>
      </c>
      <c r="D389" t="s">
        <v>7</v>
      </c>
      <c r="E389" s="1">
        <v>3.2606006414857198</v>
      </c>
      <c r="F389" s="1">
        <v>6.9980139747860797</v>
      </c>
      <c r="G389" s="1">
        <v>5.9727946694731999</v>
      </c>
      <c r="H389" s="1">
        <v>13.232689556060199</v>
      </c>
      <c r="I389" s="1">
        <v>9.2333953109589206</v>
      </c>
      <c r="J389" s="50">
        <v>20.230703530846299</v>
      </c>
      <c r="K389" s="1"/>
      <c r="L389" s="1"/>
      <c r="M389" s="1"/>
      <c r="N389" s="50"/>
      <c r="O389" s="1"/>
      <c r="P389" s="1"/>
      <c r="Q389" s="1"/>
      <c r="R389" s="50"/>
    </row>
    <row r="390" spans="1:18">
      <c r="A390" t="s">
        <v>0</v>
      </c>
      <c r="B390" s="7" t="s">
        <v>57</v>
      </c>
      <c r="C390" t="s">
        <v>8</v>
      </c>
      <c r="D390" t="s">
        <v>9</v>
      </c>
      <c r="E390" s="1">
        <v>1.35936119673324</v>
      </c>
      <c r="F390" s="1">
        <v>0.59868353486707804</v>
      </c>
      <c r="G390" s="1">
        <v>4.7209793801918698</v>
      </c>
      <c r="H390" s="1">
        <v>1.9682421967189601</v>
      </c>
      <c r="I390" s="1">
        <v>6.08034057692511</v>
      </c>
      <c r="J390" s="50">
        <v>2.5669257315860299</v>
      </c>
      <c r="K390" s="1"/>
      <c r="L390" s="1"/>
      <c r="M390" s="1"/>
      <c r="N390" s="50"/>
      <c r="O390" s="1"/>
      <c r="P390" s="1"/>
      <c r="Q390" s="1"/>
      <c r="R390" s="50"/>
    </row>
    <row r="391" spans="1:18">
      <c r="A391" t="s">
        <v>0</v>
      </c>
      <c r="B391" s="7" t="s">
        <v>57</v>
      </c>
      <c r="C391" t="s">
        <v>10</v>
      </c>
      <c r="D391" t="s">
        <v>11</v>
      </c>
      <c r="E391" s="1">
        <v>0.230183021473371</v>
      </c>
      <c r="F391" s="1">
        <v>0.19945314205443901</v>
      </c>
      <c r="G391" s="1">
        <v>0.94559222140809895</v>
      </c>
      <c r="H391" s="1">
        <v>0.86493530676995001</v>
      </c>
      <c r="I391" s="1">
        <v>1.1757752428814701</v>
      </c>
      <c r="J391" s="50">
        <v>1.06438844882439</v>
      </c>
      <c r="K391" s="1"/>
      <c r="L391" s="1"/>
      <c r="M391" s="1"/>
      <c r="N391" s="50"/>
      <c r="O391" s="1"/>
      <c r="P391" s="1"/>
      <c r="Q391" s="1"/>
      <c r="R391" s="50"/>
    </row>
    <row r="392" spans="1:18">
      <c r="A392" t="s">
        <v>0</v>
      </c>
      <c r="B392" s="7" t="s">
        <v>57</v>
      </c>
      <c r="C392" t="s">
        <v>12</v>
      </c>
      <c r="D392" t="s">
        <v>13</v>
      </c>
      <c r="E392" s="1">
        <v>1.72684641373937</v>
      </c>
      <c r="F392" s="1">
        <v>0.23959979716670901</v>
      </c>
      <c r="G392" s="1">
        <v>2.2091720728467799</v>
      </c>
      <c r="H392" s="1">
        <v>0.400694246105055</v>
      </c>
      <c r="I392" s="1">
        <v>3.93601848658616</v>
      </c>
      <c r="J392" s="50">
        <v>0.64029404327176398</v>
      </c>
      <c r="K392" s="1"/>
      <c r="L392" s="1"/>
      <c r="M392" s="1"/>
      <c r="N392" s="50"/>
      <c r="O392" s="1"/>
      <c r="P392" s="1"/>
      <c r="Q392" s="1"/>
      <c r="R392" s="50"/>
    </row>
    <row r="393" spans="1:18">
      <c r="A393" t="s">
        <v>0</v>
      </c>
      <c r="B393" s="7" t="s">
        <v>57</v>
      </c>
      <c r="C393" t="s">
        <v>14</v>
      </c>
      <c r="D393" t="s">
        <v>15</v>
      </c>
      <c r="E393" s="1">
        <v>5.3541849910819703</v>
      </c>
      <c r="F393" s="1">
        <v>5.1665811004198403</v>
      </c>
      <c r="G393" s="1">
        <v>6.7148741038184703</v>
      </c>
      <c r="H393" s="1">
        <v>4.0783079042849604</v>
      </c>
      <c r="I393" s="1">
        <v>12.0690590949004</v>
      </c>
      <c r="J393" s="50">
        <v>9.2448890047048007</v>
      </c>
      <c r="K393" s="1"/>
      <c r="L393" s="1"/>
      <c r="M393" s="1"/>
      <c r="N393" s="50"/>
      <c r="O393" s="1"/>
      <c r="P393" s="1"/>
      <c r="Q393" s="1"/>
      <c r="R393" s="50"/>
    </row>
    <row r="394" spans="1:18">
      <c r="A394" t="s">
        <v>0</v>
      </c>
      <c r="B394" s="7" t="s">
        <v>57</v>
      </c>
      <c r="C394" t="s">
        <v>16</v>
      </c>
      <c r="D394" t="s">
        <v>17</v>
      </c>
      <c r="E394" s="1">
        <v>12.679386367721801</v>
      </c>
      <c r="F394" s="1">
        <v>1.9654781613274199</v>
      </c>
      <c r="G394" s="1">
        <v>4.1622229672677804</v>
      </c>
      <c r="H394" s="1">
        <v>0.87525308569703997</v>
      </c>
      <c r="I394" s="1">
        <v>16.841609334989499</v>
      </c>
      <c r="J394" s="50">
        <v>2.8407312470244599</v>
      </c>
      <c r="K394" s="1"/>
      <c r="L394" s="1"/>
      <c r="M394" s="1"/>
      <c r="N394" s="50"/>
      <c r="O394" s="1"/>
      <c r="P394" s="1"/>
      <c r="Q394" s="1"/>
      <c r="R394" s="50"/>
    </row>
    <row r="395" spans="1:18">
      <c r="A395" t="s">
        <v>0</v>
      </c>
      <c r="B395" s="7" t="s">
        <v>57</v>
      </c>
      <c r="C395" t="s">
        <v>18</v>
      </c>
      <c r="D395" t="s">
        <v>19</v>
      </c>
      <c r="E395" s="1">
        <v>17.215858178538198</v>
      </c>
      <c r="F395" s="1">
        <v>1.1277818738118599</v>
      </c>
      <c r="G395" s="1">
        <v>4.4559757208967401</v>
      </c>
      <c r="H395" s="1">
        <v>0.73891857267214101</v>
      </c>
      <c r="I395" s="1">
        <v>21.671833899434901</v>
      </c>
      <c r="J395" s="50">
        <v>1.866700446484</v>
      </c>
      <c r="K395" s="1"/>
      <c r="L395" s="1"/>
      <c r="M395" s="1"/>
      <c r="N395" s="50"/>
      <c r="O395" s="1"/>
      <c r="P395" s="1"/>
      <c r="Q395" s="1"/>
      <c r="R395" s="50"/>
    </row>
    <row r="396" spans="1:18">
      <c r="A396" t="s">
        <v>0</v>
      </c>
      <c r="B396" s="7" t="s">
        <v>57</v>
      </c>
      <c r="C396" t="s">
        <v>20</v>
      </c>
      <c r="D396" t="s">
        <v>21</v>
      </c>
      <c r="E396" s="1">
        <v>5.0558523686402896</v>
      </c>
      <c r="F396" s="1">
        <v>0.81411166538244195</v>
      </c>
      <c r="G396" s="1">
        <v>0.60515888120454198</v>
      </c>
      <c r="H396" s="1">
        <v>0.1220260944098</v>
      </c>
      <c r="I396" s="1">
        <v>5.6610112498448304</v>
      </c>
      <c r="J396" s="50">
        <v>0.93613775979224201</v>
      </c>
      <c r="K396" s="1"/>
      <c r="L396" s="1"/>
      <c r="M396" s="1"/>
      <c r="N396" s="50"/>
      <c r="O396" s="1"/>
      <c r="P396" s="1"/>
      <c r="Q396" s="1"/>
      <c r="R396" s="50"/>
    </row>
    <row r="397" spans="1:18">
      <c r="A397" t="s">
        <v>0</v>
      </c>
      <c r="B397" s="7" t="s">
        <v>57</v>
      </c>
      <c r="C397" t="s">
        <v>25</v>
      </c>
      <c r="D397" t="s">
        <v>26</v>
      </c>
      <c r="E397" s="1">
        <v>9.6751326161544193E-2</v>
      </c>
      <c r="F397" s="1">
        <v>9.5876645070586807E-3</v>
      </c>
      <c r="G397" s="1">
        <v>0.31523442074096802</v>
      </c>
      <c r="H397" s="1">
        <v>0.14263136332669901</v>
      </c>
      <c r="I397" s="1">
        <v>0.411985746902512</v>
      </c>
      <c r="J397" s="50">
        <v>0.15221902783375699</v>
      </c>
      <c r="K397" s="1"/>
      <c r="L397" s="1"/>
      <c r="M397" s="1"/>
      <c r="N397" s="50"/>
      <c r="O397" s="1"/>
      <c r="P397" s="1"/>
      <c r="Q397" s="1"/>
      <c r="R397" s="50"/>
    </row>
    <row r="398" spans="1:18">
      <c r="A398" t="s">
        <v>0</v>
      </c>
      <c r="B398" s="7" t="s">
        <v>57</v>
      </c>
      <c r="C398" t="s">
        <v>22</v>
      </c>
      <c r="D398" t="s">
        <v>23</v>
      </c>
      <c r="E398" s="1">
        <v>0.897806948787639</v>
      </c>
      <c r="F398" s="1">
        <v>3.8762778271890702E-2</v>
      </c>
      <c r="G398" s="1">
        <v>0.13374030532501099</v>
      </c>
      <c r="H398" s="1">
        <v>5.1589521459842903E-3</v>
      </c>
      <c r="I398" s="1">
        <v>1.03154725411265</v>
      </c>
      <c r="J398" s="50">
        <v>4.3921730417874998E-2</v>
      </c>
      <c r="K398" s="1"/>
      <c r="L398" s="1"/>
      <c r="M398" s="1"/>
      <c r="N398" s="50"/>
      <c r="O398" s="1"/>
      <c r="P398" s="1"/>
      <c r="Q398" s="1"/>
      <c r="R398" s="50"/>
    </row>
    <row r="399" spans="1:18">
      <c r="A399" t="s">
        <v>0</v>
      </c>
      <c r="B399" s="7" t="s">
        <v>58</v>
      </c>
      <c r="C399" t="s">
        <v>2</v>
      </c>
      <c r="D399" t="s">
        <v>3</v>
      </c>
      <c r="E399" s="1">
        <v>3.8464538858316299E-2</v>
      </c>
      <c r="F399" s="1">
        <v>4.2726434438574601E-2</v>
      </c>
      <c r="G399" s="1">
        <v>4.4836663923252099E-2</v>
      </c>
      <c r="H399" s="1">
        <v>3.5926299260021999E-2</v>
      </c>
      <c r="I399" s="1">
        <v>8.3301202781568398E-2</v>
      </c>
      <c r="J399" s="50">
        <v>7.86527336985966E-2</v>
      </c>
      <c r="K399" s="1"/>
      <c r="L399" s="1"/>
      <c r="M399" s="1"/>
      <c r="N399" s="50"/>
      <c r="O399" s="1"/>
      <c r="P399" s="1"/>
      <c r="Q399" s="1"/>
      <c r="R399" s="50"/>
    </row>
    <row r="400" spans="1:18">
      <c r="A400" t="s">
        <v>0</v>
      </c>
      <c r="B400" s="7" t="s">
        <v>58</v>
      </c>
      <c r="C400" t="s">
        <v>4</v>
      </c>
      <c r="D400" t="s">
        <v>5</v>
      </c>
      <c r="E400" s="1">
        <v>1.40033056021852E-4</v>
      </c>
      <c r="F400" s="1">
        <v>9.7939058938789209E-3</v>
      </c>
      <c r="G400" s="1">
        <v>3.9260648841277402E-10</v>
      </c>
      <c r="H400" s="1">
        <v>3.0774573369681202E-10</v>
      </c>
      <c r="I400" s="1">
        <v>1.4003344862834001E-4</v>
      </c>
      <c r="J400" s="50">
        <v>9.7939062016246508E-3</v>
      </c>
      <c r="K400" s="1"/>
      <c r="L400" s="1"/>
      <c r="M400" s="1"/>
      <c r="N400" s="50"/>
      <c r="O400" s="1"/>
      <c r="P400" s="1"/>
      <c r="Q400" s="1"/>
      <c r="R400" s="50"/>
    </row>
    <row r="401" spans="1:18">
      <c r="A401" t="s">
        <v>0</v>
      </c>
      <c r="B401" s="7" t="s">
        <v>58</v>
      </c>
      <c r="C401" t="s">
        <v>6</v>
      </c>
      <c r="D401" t="s">
        <v>7</v>
      </c>
      <c r="E401" s="1">
        <v>5.8001717659161497E-5</v>
      </c>
      <c r="F401" s="1">
        <v>1.2448090341547299E-4</v>
      </c>
      <c r="G401" s="1">
        <v>0.37514891304320502</v>
      </c>
      <c r="H401" s="1">
        <v>0.83107648432792502</v>
      </c>
      <c r="I401" s="1">
        <v>0.37520691476086399</v>
      </c>
      <c r="J401" s="50">
        <v>0.83120096523134002</v>
      </c>
      <c r="K401" s="1"/>
      <c r="L401" s="1"/>
      <c r="M401" s="1"/>
      <c r="N401" s="50"/>
      <c r="O401" s="1"/>
      <c r="P401" s="1"/>
      <c r="Q401" s="1"/>
      <c r="R401" s="50"/>
    </row>
    <row r="402" spans="1:18">
      <c r="A402" t="s">
        <v>0</v>
      </c>
      <c r="B402" s="7" t="s">
        <v>58</v>
      </c>
      <c r="C402" t="s">
        <v>8</v>
      </c>
      <c r="D402" t="s">
        <v>9</v>
      </c>
      <c r="E402" s="1">
        <v>2.0835529316854201E-2</v>
      </c>
      <c r="F402" s="1">
        <v>7.8053335633535203E-3</v>
      </c>
      <c r="G402" s="1">
        <v>0.11952363317772299</v>
      </c>
      <c r="H402" s="1">
        <v>5.3559727028454802E-2</v>
      </c>
      <c r="I402" s="1">
        <v>0.140359162494577</v>
      </c>
      <c r="J402" s="50">
        <v>6.1365060591808303E-2</v>
      </c>
      <c r="K402" s="1"/>
      <c r="L402" s="1"/>
      <c r="M402" s="1"/>
      <c r="N402" s="50"/>
      <c r="O402" s="1"/>
      <c r="P402" s="1"/>
      <c r="Q402" s="1"/>
      <c r="R402" s="50"/>
    </row>
    <row r="403" spans="1:18">
      <c r="A403" t="s">
        <v>0</v>
      </c>
      <c r="B403" s="7" t="s">
        <v>58</v>
      </c>
      <c r="C403" t="s">
        <v>10</v>
      </c>
      <c r="D403" t="s">
        <v>11</v>
      </c>
      <c r="E403" s="1">
        <v>1.6940202630409198E-2</v>
      </c>
      <c r="F403" s="1">
        <v>1.3781622983736599E-2</v>
      </c>
      <c r="G403" s="1">
        <v>2.16074031075962E-2</v>
      </c>
      <c r="H403" s="1">
        <v>1.83215349503522E-2</v>
      </c>
      <c r="I403" s="1">
        <v>3.8547605738005399E-2</v>
      </c>
      <c r="J403" s="50">
        <v>3.21031579340888E-2</v>
      </c>
      <c r="K403" s="1"/>
      <c r="L403" s="1"/>
      <c r="M403" s="1"/>
      <c r="N403" s="50"/>
      <c r="O403" s="1"/>
      <c r="P403" s="1"/>
      <c r="Q403" s="1"/>
      <c r="R403" s="50"/>
    </row>
    <row r="404" spans="1:18">
      <c r="A404" t="s">
        <v>0</v>
      </c>
      <c r="B404" s="7" t="s">
        <v>58</v>
      </c>
      <c r="C404" t="s">
        <v>12</v>
      </c>
      <c r="D404" t="s">
        <v>13</v>
      </c>
      <c r="E404" s="1">
        <v>3.4315505587241897E-2</v>
      </c>
      <c r="F404" s="1">
        <v>4.6374826021877303E-3</v>
      </c>
      <c r="G404" s="1">
        <v>8.5722013117356402E-2</v>
      </c>
      <c r="H404" s="1">
        <v>1.5806274882867101E-2</v>
      </c>
      <c r="I404" s="1">
        <v>0.120037518704598</v>
      </c>
      <c r="J404" s="50">
        <v>2.0443757485054899E-2</v>
      </c>
      <c r="K404" s="1"/>
      <c r="L404" s="1"/>
      <c r="M404" s="1"/>
      <c r="N404" s="50"/>
      <c r="O404" s="1"/>
      <c r="P404" s="1"/>
      <c r="Q404" s="1"/>
      <c r="R404" s="50"/>
    </row>
    <row r="405" spans="1:18">
      <c r="A405" t="s">
        <v>0</v>
      </c>
      <c r="B405" s="7" t="s">
        <v>58</v>
      </c>
      <c r="C405" t="s">
        <v>14</v>
      </c>
      <c r="D405" t="s">
        <v>15</v>
      </c>
      <c r="E405" s="1">
        <v>6.6518776245769401E-3</v>
      </c>
      <c r="F405" s="1">
        <v>7.1141751818378299E-3</v>
      </c>
      <c r="G405" s="1">
        <v>0.121395970865509</v>
      </c>
      <c r="H405" s="1">
        <v>7.4817303796048895E-2</v>
      </c>
      <c r="I405" s="1">
        <v>0.12804784849008599</v>
      </c>
      <c r="J405" s="50">
        <v>8.1931478977886704E-2</v>
      </c>
      <c r="K405" s="1"/>
      <c r="L405" s="1"/>
      <c r="M405" s="1"/>
      <c r="N405" s="50"/>
      <c r="O405" s="1"/>
      <c r="P405" s="1"/>
      <c r="Q405" s="1"/>
      <c r="R405" s="50"/>
    </row>
    <row r="406" spans="1:18">
      <c r="A406" t="s">
        <v>0</v>
      </c>
      <c r="B406" s="7" t="s">
        <v>58</v>
      </c>
      <c r="C406" t="s">
        <v>16</v>
      </c>
      <c r="D406" t="s">
        <v>17</v>
      </c>
      <c r="E406" s="1">
        <v>5.9631737172903598E-2</v>
      </c>
      <c r="F406" s="1">
        <v>6.9606393847237401E-3</v>
      </c>
      <c r="G406" s="1">
        <v>0.167590651814054</v>
      </c>
      <c r="H406" s="1">
        <v>3.3331510328091403E-2</v>
      </c>
      <c r="I406" s="1">
        <v>0.22722238898695801</v>
      </c>
      <c r="J406" s="50">
        <v>4.0292149712815202E-2</v>
      </c>
      <c r="K406" s="1"/>
      <c r="L406" s="1"/>
      <c r="M406" s="1"/>
      <c r="N406" s="50"/>
      <c r="O406" s="1"/>
      <c r="P406" s="1"/>
      <c r="Q406" s="1"/>
      <c r="R406" s="50"/>
    </row>
    <row r="407" spans="1:18">
      <c r="A407" t="s">
        <v>0</v>
      </c>
      <c r="B407" s="7" t="s">
        <v>58</v>
      </c>
      <c r="C407" t="s">
        <v>18</v>
      </c>
      <c r="D407" t="s">
        <v>19</v>
      </c>
      <c r="E407" s="1">
        <v>6.2640360355533898E-3</v>
      </c>
      <c r="F407" s="1">
        <v>4.1211724842294599E-4</v>
      </c>
      <c r="G407" s="1">
        <v>0.138628457871107</v>
      </c>
      <c r="H407" s="1">
        <v>2.2489906980100699E-2</v>
      </c>
      <c r="I407" s="1">
        <v>0.14489249390666001</v>
      </c>
      <c r="J407" s="50">
        <v>2.2902024228523599E-2</v>
      </c>
      <c r="K407" s="1"/>
      <c r="L407" s="1"/>
      <c r="M407" s="1"/>
      <c r="N407" s="50"/>
      <c r="O407" s="1"/>
      <c r="P407" s="1"/>
      <c r="Q407" s="1"/>
      <c r="R407" s="50"/>
    </row>
    <row r="408" spans="1:18">
      <c r="A408" t="s">
        <v>0</v>
      </c>
      <c r="B408" s="7" t="s">
        <v>58</v>
      </c>
      <c r="C408" t="s">
        <v>20</v>
      </c>
      <c r="D408" t="s">
        <v>21</v>
      </c>
      <c r="E408" s="1">
        <v>7.5632846563510503E-4</v>
      </c>
      <c r="F408" s="1">
        <v>1.2168925344796E-4</v>
      </c>
      <c r="G408" s="1">
        <v>2.5443533901289301E-2</v>
      </c>
      <c r="H408" s="1">
        <v>5.1189803950388996E-3</v>
      </c>
      <c r="I408" s="1">
        <v>2.6199862366924401E-2</v>
      </c>
      <c r="J408" s="50">
        <v>5.2406696484868596E-3</v>
      </c>
      <c r="K408" s="1"/>
      <c r="L408" s="1"/>
      <c r="M408" s="1"/>
      <c r="N408" s="50"/>
      <c r="O408" s="1"/>
      <c r="P408" s="1"/>
      <c r="Q408" s="1"/>
      <c r="R408" s="50"/>
    </row>
    <row r="409" spans="1:18">
      <c r="A409" t="s">
        <v>0</v>
      </c>
      <c r="B409" s="7" t="s">
        <v>58</v>
      </c>
      <c r="C409" t="s">
        <v>25</v>
      </c>
      <c r="D409" t="s">
        <v>26</v>
      </c>
      <c r="E409" s="1">
        <v>0</v>
      </c>
      <c r="F409" s="1">
        <v>0</v>
      </c>
      <c r="G409" s="1">
        <v>0</v>
      </c>
      <c r="H409" s="1">
        <v>0</v>
      </c>
      <c r="I409" s="1">
        <v>0</v>
      </c>
      <c r="J409" s="50">
        <v>0</v>
      </c>
      <c r="K409" s="1"/>
      <c r="L409" s="1"/>
      <c r="M409" s="1"/>
      <c r="N409" s="50"/>
      <c r="O409" s="1"/>
      <c r="P409" s="1"/>
      <c r="Q409" s="1"/>
      <c r="R409" s="50"/>
    </row>
    <row r="410" spans="1:18">
      <c r="A410" t="s">
        <v>0</v>
      </c>
      <c r="B410" s="7" t="s">
        <v>58</v>
      </c>
      <c r="C410" t="s">
        <v>22</v>
      </c>
      <c r="D410" t="s">
        <v>23</v>
      </c>
      <c r="E410" s="1">
        <v>3.14935267303736E-3</v>
      </c>
      <c r="F410" s="1">
        <v>1.33849288267539E-4</v>
      </c>
      <c r="G410" s="1">
        <v>9.2305481157473697E-4</v>
      </c>
      <c r="H410" s="1">
        <v>3.4790818625888903E-5</v>
      </c>
      <c r="I410" s="1">
        <v>4.0724074846120997E-3</v>
      </c>
      <c r="J410" s="50">
        <v>1.6864010689342801E-4</v>
      </c>
      <c r="K410" s="1"/>
      <c r="L410" s="1"/>
      <c r="M410" s="1"/>
      <c r="N410" s="50"/>
      <c r="O410" s="1"/>
      <c r="P410" s="1"/>
      <c r="Q410" s="1"/>
      <c r="R410" s="50"/>
    </row>
    <row r="411" spans="1:18">
      <c r="A411" t="s">
        <v>0</v>
      </c>
      <c r="B411" s="7" t="s">
        <v>59</v>
      </c>
      <c r="C411" t="s">
        <v>2</v>
      </c>
      <c r="D411" t="s">
        <v>3</v>
      </c>
      <c r="E411" s="1">
        <v>1.3117810611284499E-2</v>
      </c>
      <c r="F411" s="1">
        <v>1.29933527122769E-2</v>
      </c>
      <c r="G411" s="1">
        <v>3.4733796412830503E-2</v>
      </c>
      <c r="H411" s="1">
        <v>2.7906597860231801E-2</v>
      </c>
      <c r="I411" s="1">
        <v>4.7851607024115103E-2</v>
      </c>
      <c r="J411" s="50">
        <v>4.0899950572508698E-2</v>
      </c>
      <c r="K411" s="1"/>
      <c r="L411" s="1"/>
      <c r="M411" s="1"/>
      <c r="N411" s="50"/>
      <c r="O411" s="1"/>
      <c r="P411" s="1"/>
      <c r="Q411" s="1"/>
      <c r="R411" s="50"/>
    </row>
    <row r="412" spans="1:18">
      <c r="A412" t="s">
        <v>0</v>
      </c>
      <c r="B412" s="7" t="s">
        <v>59</v>
      </c>
      <c r="C412" t="s">
        <v>4</v>
      </c>
      <c r="D412" t="s">
        <v>5</v>
      </c>
      <c r="E412" s="1">
        <v>1.95226390125274E-4</v>
      </c>
      <c r="F412" s="1">
        <v>1.3873695830785199E-2</v>
      </c>
      <c r="G412" s="1">
        <v>1.9698015428952601E-9</v>
      </c>
      <c r="H412" s="1">
        <v>1.5451652140360201E-9</v>
      </c>
      <c r="I412" s="1">
        <v>1.9522835992681701E-4</v>
      </c>
      <c r="J412" s="50">
        <v>1.38736973759504E-2</v>
      </c>
      <c r="K412" s="1"/>
      <c r="L412" s="1"/>
      <c r="M412" s="1"/>
      <c r="N412" s="50"/>
      <c r="O412" s="1"/>
      <c r="P412" s="1"/>
      <c r="Q412" s="1"/>
      <c r="R412" s="50"/>
    </row>
    <row r="413" spans="1:18">
      <c r="A413" t="s">
        <v>0</v>
      </c>
      <c r="B413" s="7" t="s">
        <v>59</v>
      </c>
      <c r="C413" t="s">
        <v>6</v>
      </c>
      <c r="D413" t="s">
        <v>7</v>
      </c>
      <c r="E413" s="1">
        <v>4.0604437291010003</v>
      </c>
      <c r="F413" s="1">
        <v>8.71413627323067</v>
      </c>
      <c r="G413" s="1">
        <v>0.34367424216202003</v>
      </c>
      <c r="H413" s="1">
        <v>0.76136456144704001</v>
      </c>
      <c r="I413" s="1">
        <v>4.4041179712630196</v>
      </c>
      <c r="J413" s="50">
        <v>9.4755008346777103</v>
      </c>
      <c r="K413" s="1"/>
      <c r="L413" s="1"/>
      <c r="M413" s="1"/>
      <c r="N413" s="50"/>
      <c r="O413" s="1"/>
      <c r="P413" s="1"/>
      <c r="Q413" s="1"/>
      <c r="R413" s="50"/>
    </row>
    <row r="414" spans="1:18">
      <c r="A414" t="s">
        <v>0</v>
      </c>
      <c r="B414" s="7" t="s">
        <v>59</v>
      </c>
      <c r="C414" t="s">
        <v>8</v>
      </c>
      <c r="D414" t="s">
        <v>9</v>
      </c>
      <c r="E414" s="1">
        <v>1.4395724891544E-2</v>
      </c>
      <c r="F414" s="1">
        <v>2.0339393094065902E-2</v>
      </c>
      <c r="G414" s="1">
        <v>0.113670414540573</v>
      </c>
      <c r="H414" s="1">
        <v>5.89679881989114E-2</v>
      </c>
      <c r="I414" s="1">
        <v>0.128066139432117</v>
      </c>
      <c r="J414" s="50">
        <v>7.9307381292977305E-2</v>
      </c>
      <c r="K414" s="1"/>
      <c r="L414" s="1"/>
      <c r="M414" s="1"/>
      <c r="N414" s="50"/>
      <c r="O414" s="1"/>
      <c r="P414" s="1"/>
      <c r="Q414" s="1"/>
      <c r="R414" s="50"/>
    </row>
    <row r="415" spans="1:18">
      <c r="A415" t="s">
        <v>0</v>
      </c>
      <c r="B415" s="7" t="s">
        <v>59</v>
      </c>
      <c r="C415" t="s">
        <v>10</v>
      </c>
      <c r="D415" t="s">
        <v>11</v>
      </c>
      <c r="E415" s="1">
        <v>6.2318213955604002E-4</v>
      </c>
      <c r="F415" s="1">
        <v>6.4545009929723297E-4</v>
      </c>
      <c r="G415" s="1">
        <v>1.69264976255891E-2</v>
      </c>
      <c r="H415" s="1">
        <v>1.4998815779123801E-2</v>
      </c>
      <c r="I415" s="1">
        <v>1.7549679765145099E-2</v>
      </c>
      <c r="J415" s="50">
        <v>1.5644265878421101E-2</v>
      </c>
      <c r="K415" s="1"/>
      <c r="L415" s="1"/>
      <c r="M415" s="1"/>
      <c r="N415" s="50"/>
      <c r="O415" s="1"/>
      <c r="P415" s="1"/>
      <c r="Q415" s="1"/>
      <c r="R415" s="50"/>
    </row>
    <row r="416" spans="1:18">
      <c r="A416" t="s">
        <v>0</v>
      </c>
      <c r="B416" s="7" t="s">
        <v>59</v>
      </c>
      <c r="C416" t="s">
        <v>12</v>
      </c>
      <c r="D416" t="s">
        <v>13</v>
      </c>
      <c r="E416" s="1">
        <v>3.1951429240260898E-3</v>
      </c>
      <c r="F416" s="1">
        <v>4.4118495622531801E-4</v>
      </c>
      <c r="G416" s="1">
        <v>6.4139288853030094E-2</v>
      </c>
      <c r="H416" s="1">
        <v>1.18715895097756E-2</v>
      </c>
      <c r="I416" s="1">
        <v>6.7334431777056197E-2</v>
      </c>
      <c r="J416" s="50">
        <v>1.2312774466001E-2</v>
      </c>
      <c r="K416" s="1"/>
      <c r="L416" s="1"/>
      <c r="M416" s="1"/>
      <c r="N416" s="50"/>
      <c r="O416" s="1"/>
      <c r="P416" s="1"/>
      <c r="Q416" s="1"/>
      <c r="R416" s="50"/>
    </row>
    <row r="417" spans="1:18">
      <c r="A417" t="s">
        <v>0</v>
      </c>
      <c r="B417" s="7" t="s">
        <v>59</v>
      </c>
      <c r="C417" t="s">
        <v>14</v>
      </c>
      <c r="D417" t="s">
        <v>15</v>
      </c>
      <c r="E417" s="1">
        <v>6.84761873249712E-4</v>
      </c>
      <c r="F417" s="1">
        <v>7.4564705053940697E-4</v>
      </c>
      <c r="G417" s="1">
        <v>7.2185979033011105E-2</v>
      </c>
      <c r="H417" s="1">
        <v>4.4799098553310997E-2</v>
      </c>
      <c r="I417" s="1">
        <v>7.2870740906260806E-2</v>
      </c>
      <c r="J417" s="50">
        <v>4.5544745603850398E-2</v>
      </c>
      <c r="K417" s="1"/>
      <c r="L417" s="1"/>
      <c r="M417" s="1"/>
      <c r="N417" s="50"/>
      <c r="O417" s="1"/>
      <c r="P417" s="1"/>
      <c r="Q417" s="1"/>
      <c r="R417" s="50"/>
    </row>
    <row r="418" spans="1:18">
      <c r="A418" t="s">
        <v>0</v>
      </c>
      <c r="B418" s="7" t="s">
        <v>59</v>
      </c>
      <c r="C418" t="s">
        <v>16</v>
      </c>
      <c r="D418" t="s">
        <v>17</v>
      </c>
      <c r="E418" s="1">
        <v>4.9819068462999402E-3</v>
      </c>
      <c r="F418" s="1">
        <v>7.2545760962501799E-4</v>
      </c>
      <c r="G418" s="1">
        <v>0.187656399607526</v>
      </c>
      <c r="H418" s="1">
        <v>4.1573964552722602E-2</v>
      </c>
      <c r="I418" s="1">
        <v>0.19263830645382601</v>
      </c>
      <c r="J418" s="50">
        <v>4.2299422162347597E-2</v>
      </c>
      <c r="K418" s="1"/>
      <c r="L418" s="1"/>
      <c r="M418" s="1"/>
      <c r="N418" s="50"/>
      <c r="O418" s="1"/>
      <c r="P418" s="1"/>
      <c r="Q418" s="1"/>
      <c r="R418" s="50"/>
    </row>
    <row r="419" spans="1:18">
      <c r="A419" t="s">
        <v>0</v>
      </c>
      <c r="B419" s="7" t="s">
        <v>59</v>
      </c>
      <c r="C419" t="s">
        <v>18</v>
      </c>
      <c r="D419" t="s">
        <v>19</v>
      </c>
      <c r="E419" s="1">
        <v>5.8401551165434998E-4</v>
      </c>
      <c r="F419" s="1">
        <v>3.84361993850996E-5</v>
      </c>
      <c r="G419" s="1">
        <v>6.26306334408296E-2</v>
      </c>
      <c r="H419" s="1">
        <v>1.0106911643909099E-2</v>
      </c>
      <c r="I419" s="1">
        <v>6.3214648952484007E-2</v>
      </c>
      <c r="J419" s="50">
        <v>1.0145347843294201E-2</v>
      </c>
      <c r="K419" s="1"/>
      <c r="L419" s="1"/>
      <c r="M419" s="1"/>
      <c r="N419" s="50"/>
      <c r="O419" s="1"/>
      <c r="P419" s="1"/>
      <c r="Q419" s="1"/>
      <c r="R419" s="50"/>
    </row>
    <row r="420" spans="1:18">
      <c r="A420" t="s">
        <v>0</v>
      </c>
      <c r="B420" s="7" t="s">
        <v>59</v>
      </c>
      <c r="C420" t="s">
        <v>20</v>
      </c>
      <c r="D420" t="s">
        <v>21</v>
      </c>
      <c r="E420" s="1">
        <v>0</v>
      </c>
      <c r="F420" s="1">
        <v>0</v>
      </c>
      <c r="G420" s="1">
        <v>0</v>
      </c>
      <c r="H420" s="1">
        <v>0</v>
      </c>
      <c r="I420" s="1">
        <v>0</v>
      </c>
      <c r="J420" s="50">
        <v>0</v>
      </c>
      <c r="K420" s="1"/>
      <c r="L420" s="1"/>
      <c r="M420" s="1"/>
      <c r="N420" s="50"/>
      <c r="O420" s="1"/>
      <c r="P420" s="1"/>
      <c r="Q420" s="1"/>
      <c r="R420" s="50"/>
    </row>
    <row r="421" spans="1:18">
      <c r="A421" t="s">
        <v>0</v>
      </c>
      <c r="B421" s="7" t="s">
        <v>59</v>
      </c>
      <c r="C421" t="s">
        <v>25</v>
      </c>
      <c r="D421" t="s">
        <v>26</v>
      </c>
      <c r="E421" s="1">
        <v>0</v>
      </c>
      <c r="F421" s="1">
        <v>0</v>
      </c>
      <c r="G421" s="1">
        <v>0</v>
      </c>
      <c r="H421" s="1">
        <v>0</v>
      </c>
      <c r="I421" s="1">
        <v>0</v>
      </c>
      <c r="J421" s="50">
        <v>0</v>
      </c>
      <c r="K421" s="1"/>
      <c r="L421" s="1"/>
      <c r="M421" s="1"/>
      <c r="N421" s="50"/>
      <c r="O421" s="1"/>
      <c r="P421" s="1"/>
      <c r="Q421" s="1"/>
      <c r="R421" s="50"/>
    </row>
    <row r="422" spans="1:18">
      <c r="A422" t="s">
        <v>0</v>
      </c>
      <c r="B422" s="7" t="s">
        <v>59</v>
      </c>
      <c r="C422" t="s">
        <v>22</v>
      </c>
      <c r="D422" t="s">
        <v>23</v>
      </c>
      <c r="E422" s="1">
        <v>4.27364617324881E-4</v>
      </c>
      <c r="F422" s="1">
        <v>1.8090164543758499E-5</v>
      </c>
      <c r="G422" s="1">
        <v>1.1610114769499201E-3</v>
      </c>
      <c r="H422" s="1">
        <v>4.3501218047227798E-5</v>
      </c>
      <c r="I422" s="1">
        <v>1.5883760942748001E-3</v>
      </c>
      <c r="J422" s="50">
        <v>6.1591382590986304E-5</v>
      </c>
      <c r="K422" s="1"/>
      <c r="L422" s="1"/>
      <c r="M422" s="1"/>
      <c r="N422" s="50"/>
      <c r="O422" s="1"/>
      <c r="P422" s="1"/>
      <c r="Q422" s="1"/>
      <c r="R422" s="50"/>
    </row>
    <row r="423" spans="1:18">
      <c r="A423" t="s">
        <v>0</v>
      </c>
      <c r="B423" s="7" t="s">
        <v>60</v>
      </c>
      <c r="C423" t="s">
        <v>2</v>
      </c>
      <c r="D423" t="s">
        <v>3</v>
      </c>
      <c r="E423" s="1">
        <v>7.3753138334129095E-2</v>
      </c>
      <c r="F423" s="1">
        <v>7.97000068358132E-2</v>
      </c>
      <c r="G423" s="1">
        <v>2.3985038949128099E-2</v>
      </c>
      <c r="H423" s="1">
        <v>1.9169060979326399E-2</v>
      </c>
      <c r="I423" s="1">
        <v>9.7738177283257205E-2</v>
      </c>
      <c r="J423" s="50">
        <v>9.8869067815139697E-2</v>
      </c>
      <c r="K423" s="1"/>
      <c r="L423" s="1"/>
      <c r="M423" s="1"/>
      <c r="N423" s="50"/>
      <c r="O423" s="1"/>
      <c r="P423" s="1"/>
      <c r="Q423" s="1"/>
      <c r="R423" s="50"/>
    </row>
    <row r="424" spans="1:18">
      <c r="A424" t="s">
        <v>0</v>
      </c>
      <c r="B424" s="7" t="s">
        <v>60</v>
      </c>
      <c r="C424" t="s">
        <v>4</v>
      </c>
      <c r="D424" t="s">
        <v>5</v>
      </c>
      <c r="E424" s="1">
        <v>7.6800260017009802E-4</v>
      </c>
      <c r="F424" s="1">
        <v>5.2775595987928803E-2</v>
      </c>
      <c r="G424" s="1">
        <v>0</v>
      </c>
      <c r="H424" s="1">
        <v>0</v>
      </c>
      <c r="I424" s="1">
        <v>7.6800260017009802E-4</v>
      </c>
      <c r="J424" s="50">
        <v>5.2775595987928803E-2</v>
      </c>
      <c r="K424" s="1"/>
      <c r="L424" s="1"/>
      <c r="M424" s="1"/>
      <c r="N424" s="50"/>
      <c r="O424" s="1"/>
      <c r="P424" s="1"/>
      <c r="Q424" s="1"/>
      <c r="R424" s="50"/>
    </row>
    <row r="425" spans="1:18">
      <c r="A425" t="s">
        <v>0</v>
      </c>
      <c r="B425" s="7" t="s">
        <v>60</v>
      </c>
      <c r="C425" t="s">
        <v>6</v>
      </c>
      <c r="D425" t="s">
        <v>7</v>
      </c>
      <c r="E425" s="1">
        <v>4.9681163344680901E-5</v>
      </c>
      <c r="F425" s="1">
        <v>1.06624528330916E-4</v>
      </c>
      <c r="G425" s="1">
        <v>0.14760836445865899</v>
      </c>
      <c r="H425" s="1">
        <v>0.32700342936666399</v>
      </c>
      <c r="I425" s="1">
        <v>0.14765804562200399</v>
      </c>
      <c r="J425" s="50">
        <v>0.32711005389499498</v>
      </c>
      <c r="K425" s="1"/>
      <c r="L425" s="1"/>
      <c r="M425" s="1"/>
      <c r="N425" s="50"/>
      <c r="O425" s="1"/>
      <c r="P425" s="1"/>
      <c r="Q425" s="1"/>
      <c r="R425" s="50"/>
    </row>
    <row r="426" spans="1:18">
      <c r="A426" t="s">
        <v>0</v>
      </c>
      <c r="B426" s="7" t="s">
        <v>60</v>
      </c>
      <c r="C426" t="s">
        <v>8</v>
      </c>
      <c r="D426" t="s">
        <v>9</v>
      </c>
      <c r="E426" s="1">
        <v>4.4174050591918104E-3</v>
      </c>
      <c r="F426" s="1">
        <v>1.6340636768940101E-3</v>
      </c>
      <c r="G426" s="1">
        <v>5.7772437156569399E-2</v>
      </c>
      <c r="H426" s="1">
        <v>2.2907261388576301E-2</v>
      </c>
      <c r="I426" s="1">
        <v>6.21898422157613E-2</v>
      </c>
      <c r="J426" s="50">
        <v>2.4541325065470299E-2</v>
      </c>
      <c r="K426" s="1"/>
      <c r="L426" s="1"/>
      <c r="M426" s="1"/>
      <c r="N426" s="50"/>
      <c r="O426" s="1"/>
      <c r="P426" s="1"/>
      <c r="Q426" s="1"/>
      <c r="R426" s="50"/>
    </row>
    <row r="427" spans="1:18">
      <c r="A427" t="s">
        <v>0</v>
      </c>
      <c r="B427" s="7" t="s">
        <v>60</v>
      </c>
      <c r="C427" t="s">
        <v>10</v>
      </c>
      <c r="D427" t="s">
        <v>11</v>
      </c>
      <c r="E427" s="1">
        <v>2.81606314338543E-3</v>
      </c>
      <c r="F427" s="1">
        <v>2.7654328949479599E-3</v>
      </c>
      <c r="G427" s="1">
        <v>1.33939285964099E-2</v>
      </c>
      <c r="H427" s="1">
        <v>1.2265296063928399E-2</v>
      </c>
      <c r="I427" s="1">
        <v>1.6209991739795301E-2</v>
      </c>
      <c r="J427" s="50">
        <v>1.50307289588763E-2</v>
      </c>
      <c r="K427" s="1"/>
      <c r="L427" s="1"/>
      <c r="M427" s="1"/>
      <c r="N427" s="50"/>
      <c r="O427" s="1"/>
      <c r="P427" s="1"/>
      <c r="Q427" s="1"/>
      <c r="R427" s="50"/>
    </row>
    <row r="428" spans="1:18">
      <c r="A428" t="s">
        <v>0</v>
      </c>
      <c r="B428" s="7" t="s">
        <v>60</v>
      </c>
      <c r="C428" t="s">
        <v>12</v>
      </c>
      <c r="D428" t="s">
        <v>13</v>
      </c>
      <c r="E428" s="1">
        <v>0.14914198722664199</v>
      </c>
      <c r="F428" s="1">
        <v>1.6772605437111902E-2</v>
      </c>
      <c r="G428" s="1">
        <v>4.6092228605385102E-2</v>
      </c>
      <c r="H428" s="1">
        <v>8.4771053547133008E-3</v>
      </c>
      <c r="I428" s="1">
        <v>0.19523421583202699</v>
      </c>
      <c r="J428" s="50">
        <v>2.5249710791825201E-2</v>
      </c>
      <c r="K428" s="1"/>
      <c r="L428" s="1"/>
      <c r="M428" s="1"/>
      <c r="N428" s="50"/>
      <c r="O428" s="1"/>
      <c r="P428" s="1"/>
      <c r="Q428" s="1"/>
      <c r="R428" s="50"/>
    </row>
    <row r="429" spans="1:18">
      <c r="A429" t="s">
        <v>0</v>
      </c>
      <c r="B429" s="7" t="s">
        <v>60</v>
      </c>
      <c r="C429" t="s">
        <v>14</v>
      </c>
      <c r="D429" t="s">
        <v>15</v>
      </c>
      <c r="E429" s="1">
        <v>2.0403853629583999E-3</v>
      </c>
      <c r="F429" s="1">
        <v>2.2659837455961999E-3</v>
      </c>
      <c r="G429" s="1">
        <v>7.0224175242841899E-2</v>
      </c>
      <c r="H429" s="1">
        <v>4.3258305272863902E-2</v>
      </c>
      <c r="I429" s="1">
        <v>7.2264560605800304E-2</v>
      </c>
      <c r="J429" s="50">
        <v>4.5524289018460097E-2</v>
      </c>
      <c r="K429" s="1"/>
      <c r="L429" s="1"/>
      <c r="M429" s="1"/>
      <c r="N429" s="50"/>
      <c r="O429" s="1"/>
      <c r="P429" s="1"/>
      <c r="Q429" s="1"/>
      <c r="R429" s="50"/>
    </row>
    <row r="430" spans="1:18">
      <c r="A430" t="s">
        <v>0</v>
      </c>
      <c r="B430" s="7" t="s">
        <v>60</v>
      </c>
      <c r="C430" t="s">
        <v>16</v>
      </c>
      <c r="D430" t="s">
        <v>17</v>
      </c>
      <c r="E430" s="1">
        <v>1.9606405581500799E-2</v>
      </c>
      <c r="F430" s="1">
        <v>3.0443191222714501E-3</v>
      </c>
      <c r="G430" s="1">
        <v>7.0427898309666295E-2</v>
      </c>
      <c r="H430" s="1">
        <v>1.37521003744392E-2</v>
      </c>
      <c r="I430" s="1">
        <v>9.0034303891167095E-2</v>
      </c>
      <c r="J430" s="50">
        <v>1.67964194967107E-2</v>
      </c>
      <c r="K430" s="1"/>
      <c r="L430" s="1"/>
      <c r="M430" s="1"/>
      <c r="N430" s="50"/>
      <c r="O430" s="1"/>
      <c r="P430" s="1"/>
      <c r="Q430" s="1"/>
      <c r="R430" s="50"/>
    </row>
    <row r="431" spans="1:18">
      <c r="A431" t="s">
        <v>0</v>
      </c>
      <c r="B431" s="7" t="s">
        <v>60</v>
      </c>
      <c r="C431" t="s">
        <v>18</v>
      </c>
      <c r="D431" t="s">
        <v>19</v>
      </c>
      <c r="E431" s="1">
        <v>4.2047192479934704E-3</v>
      </c>
      <c r="F431" s="1">
        <v>2.7674549438461903E-4</v>
      </c>
      <c r="G431" s="1">
        <v>6.1110665395908398E-2</v>
      </c>
      <c r="H431" s="1">
        <v>9.9672871498024795E-3</v>
      </c>
      <c r="I431" s="1">
        <v>6.5315384643901894E-2</v>
      </c>
      <c r="J431" s="50">
        <v>1.02440326441871E-2</v>
      </c>
      <c r="K431" s="1"/>
      <c r="L431" s="1"/>
      <c r="M431" s="1"/>
      <c r="N431" s="50"/>
      <c r="O431" s="1"/>
      <c r="P431" s="1"/>
      <c r="Q431" s="1"/>
      <c r="R431" s="50"/>
    </row>
    <row r="432" spans="1:18">
      <c r="A432" t="s">
        <v>0</v>
      </c>
      <c r="B432" s="7" t="s">
        <v>60</v>
      </c>
      <c r="C432" t="s">
        <v>20</v>
      </c>
      <c r="D432" t="s">
        <v>21</v>
      </c>
      <c r="E432" s="1">
        <v>7.0077734199558699E-4</v>
      </c>
      <c r="F432" s="1">
        <v>1.12783296738367E-4</v>
      </c>
      <c r="G432" s="1">
        <v>1.0314724979054999E-2</v>
      </c>
      <c r="H432" s="1">
        <v>2.0760909662035499E-3</v>
      </c>
      <c r="I432" s="1">
        <v>1.1015502321050599E-2</v>
      </c>
      <c r="J432" s="50">
        <v>2.1888742629419199E-3</v>
      </c>
      <c r="K432" s="1"/>
      <c r="L432" s="1"/>
      <c r="M432" s="1"/>
      <c r="N432" s="50"/>
      <c r="O432" s="1"/>
      <c r="P432" s="1"/>
      <c r="Q432" s="1"/>
      <c r="R432" s="50"/>
    </row>
    <row r="433" spans="1:18">
      <c r="A433" t="s">
        <v>0</v>
      </c>
      <c r="B433" s="7" t="s">
        <v>60</v>
      </c>
      <c r="C433" t="s">
        <v>25</v>
      </c>
      <c r="D433" t="s">
        <v>26</v>
      </c>
      <c r="E433" s="1">
        <v>0</v>
      </c>
      <c r="F433" s="1">
        <v>0</v>
      </c>
      <c r="G433" s="1">
        <v>0</v>
      </c>
      <c r="H433" s="1">
        <v>0</v>
      </c>
      <c r="I433" s="1">
        <v>0</v>
      </c>
      <c r="J433" s="50">
        <v>0</v>
      </c>
      <c r="K433" s="1"/>
      <c r="L433" s="1"/>
      <c r="M433" s="1"/>
      <c r="N433" s="50"/>
      <c r="O433" s="1"/>
      <c r="P433" s="1"/>
      <c r="Q433" s="1"/>
      <c r="R433" s="50"/>
    </row>
    <row r="434" spans="1:18">
      <c r="A434" t="s">
        <v>0</v>
      </c>
      <c r="B434" s="7" t="s">
        <v>60</v>
      </c>
      <c r="C434" t="s">
        <v>22</v>
      </c>
      <c r="D434" t="s">
        <v>23</v>
      </c>
      <c r="E434" s="1">
        <v>2.3816750058883201E-4</v>
      </c>
      <c r="F434" s="1">
        <v>1.01552691100698E-5</v>
      </c>
      <c r="G434" s="1">
        <v>3.4668764627670699E-4</v>
      </c>
      <c r="H434" s="1">
        <v>1.31430713428377E-5</v>
      </c>
      <c r="I434" s="1">
        <v>5.8485514686553895E-4</v>
      </c>
      <c r="J434" s="50">
        <v>2.32983404529075E-5</v>
      </c>
      <c r="K434" s="1"/>
      <c r="L434" s="1"/>
      <c r="M434" s="1"/>
      <c r="N434" s="50"/>
      <c r="O434" s="1"/>
      <c r="P434" s="1"/>
      <c r="Q434" s="1"/>
      <c r="R434" s="50"/>
    </row>
    <row r="435" spans="1:18">
      <c r="A435" t="s">
        <v>0</v>
      </c>
      <c r="B435" s="7" t="s">
        <v>61</v>
      </c>
      <c r="C435" t="s">
        <v>2</v>
      </c>
      <c r="D435" t="s">
        <v>3</v>
      </c>
      <c r="E435" s="1">
        <v>4.0305904321849802E-3</v>
      </c>
      <c r="F435" s="1">
        <v>3.48411879429381E-3</v>
      </c>
      <c r="G435" s="1">
        <v>5.0169040017650204E-3</v>
      </c>
      <c r="H435" s="1">
        <v>3.9899359126687904E-3</v>
      </c>
      <c r="I435" s="1">
        <v>9.0474944339500006E-3</v>
      </c>
      <c r="J435" s="50">
        <v>7.4740547069626004E-3</v>
      </c>
      <c r="K435" s="1"/>
      <c r="L435" s="1"/>
      <c r="M435" s="1"/>
      <c r="N435" s="50"/>
      <c r="O435" s="1"/>
      <c r="P435" s="1"/>
      <c r="Q435" s="1"/>
      <c r="R435" s="50"/>
    </row>
    <row r="436" spans="1:18">
      <c r="A436" t="s">
        <v>0</v>
      </c>
      <c r="B436" s="7" t="s">
        <v>61</v>
      </c>
      <c r="C436" t="s">
        <v>4</v>
      </c>
      <c r="D436" t="s">
        <v>5</v>
      </c>
      <c r="E436" s="1">
        <v>3.8929105588978802E-4</v>
      </c>
      <c r="F436" s="1">
        <v>2.6418495045013399E-2</v>
      </c>
      <c r="G436" s="1">
        <v>3.2862311242496298E-8</v>
      </c>
      <c r="H436" s="1">
        <v>2.5741634535982E-8</v>
      </c>
      <c r="I436" s="1">
        <v>3.8932391820103101E-4</v>
      </c>
      <c r="J436" s="50">
        <v>2.64185207866479E-2</v>
      </c>
      <c r="K436" s="1"/>
      <c r="L436" s="1"/>
      <c r="M436" s="1"/>
      <c r="N436" s="50"/>
      <c r="O436" s="1"/>
      <c r="P436" s="1"/>
      <c r="Q436" s="1"/>
      <c r="R436" s="50"/>
    </row>
    <row r="437" spans="1:18">
      <c r="A437" t="s">
        <v>0</v>
      </c>
      <c r="B437" s="7" t="s">
        <v>61</v>
      </c>
      <c r="C437" t="s">
        <v>6</v>
      </c>
      <c r="D437" t="s">
        <v>7</v>
      </c>
      <c r="E437" s="1">
        <v>1.6577377304755399E-3</v>
      </c>
      <c r="F437" s="1">
        <v>3.5577794092343999E-3</v>
      </c>
      <c r="G437" s="1">
        <v>6.1230193291284297E-2</v>
      </c>
      <c r="H437" s="1">
        <v>0.135649199511024</v>
      </c>
      <c r="I437" s="1">
        <v>6.2887931021759796E-2</v>
      </c>
      <c r="J437" s="50">
        <v>0.13920697892025799</v>
      </c>
      <c r="K437" s="1"/>
      <c r="L437" s="1"/>
      <c r="M437" s="1"/>
      <c r="N437" s="50"/>
      <c r="O437" s="1"/>
      <c r="P437" s="1"/>
      <c r="Q437" s="1"/>
      <c r="R437" s="50"/>
    </row>
    <row r="438" spans="1:18">
      <c r="A438" t="s">
        <v>0</v>
      </c>
      <c r="B438" s="7" t="s">
        <v>61</v>
      </c>
      <c r="C438" t="s">
        <v>8</v>
      </c>
      <c r="D438" t="s">
        <v>9</v>
      </c>
      <c r="E438" s="1">
        <v>2.7171041717842401E-4</v>
      </c>
      <c r="F438" s="1">
        <v>9.9893679712203094E-5</v>
      </c>
      <c r="G438" s="1">
        <v>1.85222262529307E-2</v>
      </c>
      <c r="H438" s="1">
        <v>7.3218841582345E-3</v>
      </c>
      <c r="I438" s="1">
        <v>1.8793936670109101E-2</v>
      </c>
      <c r="J438" s="50">
        <v>7.4217778379467103E-3</v>
      </c>
      <c r="K438" s="1"/>
      <c r="L438" s="1"/>
      <c r="M438" s="1"/>
      <c r="N438" s="50"/>
      <c r="O438" s="1"/>
      <c r="P438" s="1"/>
      <c r="Q438" s="1"/>
      <c r="R438" s="50"/>
    </row>
    <row r="439" spans="1:18">
      <c r="A439" t="s">
        <v>0</v>
      </c>
      <c r="B439" s="7" t="s">
        <v>61</v>
      </c>
      <c r="C439" t="s">
        <v>10</v>
      </c>
      <c r="D439" t="s">
        <v>11</v>
      </c>
      <c r="E439" s="1">
        <v>2.9438479074230098E-4</v>
      </c>
      <c r="F439" s="1">
        <v>1.11867552087552E-4</v>
      </c>
      <c r="G439" s="1">
        <v>2.8080805861107898E-3</v>
      </c>
      <c r="H439" s="1">
        <v>2.5019360880886802E-3</v>
      </c>
      <c r="I439" s="1">
        <v>3.10246537685309E-3</v>
      </c>
      <c r="J439" s="50">
        <v>2.6138036401762302E-3</v>
      </c>
      <c r="K439" s="1"/>
      <c r="L439" s="1"/>
      <c r="M439" s="1"/>
      <c r="N439" s="50"/>
      <c r="O439" s="1"/>
      <c r="P439" s="1"/>
      <c r="Q439" s="1"/>
      <c r="R439" s="50"/>
    </row>
    <row r="440" spans="1:18">
      <c r="A440" t="s">
        <v>0</v>
      </c>
      <c r="B440" s="7" t="s">
        <v>61</v>
      </c>
      <c r="C440" t="s">
        <v>12</v>
      </c>
      <c r="D440" t="s">
        <v>13</v>
      </c>
      <c r="E440" s="1">
        <v>0.24822293158969799</v>
      </c>
      <c r="F440" s="1">
        <v>2.76983326856667E-2</v>
      </c>
      <c r="G440" s="1">
        <v>3.5242632802914599E-2</v>
      </c>
      <c r="H440" s="1">
        <v>6.4748722948919099E-3</v>
      </c>
      <c r="I440" s="1">
        <v>0.283465564392613</v>
      </c>
      <c r="J440" s="50">
        <v>3.4173204980558598E-2</v>
      </c>
      <c r="K440" s="1"/>
      <c r="L440" s="1"/>
      <c r="M440" s="1"/>
      <c r="N440" s="50"/>
      <c r="O440" s="1"/>
      <c r="P440" s="1"/>
      <c r="Q440" s="1"/>
      <c r="R440" s="50"/>
    </row>
    <row r="441" spans="1:18">
      <c r="A441" t="s">
        <v>0</v>
      </c>
      <c r="B441" s="7" t="s">
        <v>61</v>
      </c>
      <c r="C441" t="s">
        <v>14</v>
      </c>
      <c r="D441" t="s">
        <v>15</v>
      </c>
      <c r="E441" s="1">
        <v>0.111589024566895</v>
      </c>
      <c r="F441" s="1">
        <v>0.105527562384581</v>
      </c>
      <c r="G441" s="1">
        <v>8.2847068852896597E-2</v>
      </c>
      <c r="H441" s="1">
        <v>5.1650165549876899E-2</v>
      </c>
      <c r="I441" s="1">
        <v>0.19443609341979201</v>
      </c>
      <c r="J441" s="50">
        <v>0.157177727934458</v>
      </c>
      <c r="K441" s="1"/>
      <c r="L441" s="1"/>
      <c r="M441" s="1"/>
      <c r="N441" s="50"/>
      <c r="O441" s="1"/>
      <c r="P441" s="1"/>
      <c r="Q441" s="1"/>
      <c r="R441" s="50"/>
    </row>
    <row r="442" spans="1:18">
      <c r="A442" t="s">
        <v>0</v>
      </c>
      <c r="B442" s="7" t="s">
        <v>61</v>
      </c>
      <c r="C442" t="s">
        <v>16</v>
      </c>
      <c r="D442" t="s">
        <v>17</v>
      </c>
      <c r="E442" s="1">
        <v>3.9815471741840103E-3</v>
      </c>
      <c r="F442" s="1">
        <v>6.7428997224528299E-4</v>
      </c>
      <c r="G442" s="1">
        <v>1.7447849631741501E-2</v>
      </c>
      <c r="H442" s="1">
        <v>4.1365130646282998E-3</v>
      </c>
      <c r="I442" s="1">
        <v>2.14293968059255E-2</v>
      </c>
      <c r="J442" s="50">
        <v>4.8108030368735804E-3</v>
      </c>
      <c r="K442" s="1"/>
      <c r="L442" s="1"/>
      <c r="M442" s="1"/>
      <c r="N442" s="50"/>
      <c r="O442" s="1"/>
      <c r="P442" s="1"/>
      <c r="Q442" s="1"/>
      <c r="R442" s="50"/>
    </row>
    <row r="443" spans="1:18">
      <c r="A443" t="s">
        <v>0</v>
      </c>
      <c r="B443" s="7" t="s">
        <v>61</v>
      </c>
      <c r="C443" t="s">
        <v>18</v>
      </c>
      <c r="D443" t="s">
        <v>19</v>
      </c>
      <c r="E443" s="1">
        <v>4.7908962008653402E-4</v>
      </c>
      <c r="F443" s="1">
        <v>3.1554884985561101E-5</v>
      </c>
      <c r="G443" s="1">
        <v>1.4307370892965901E-2</v>
      </c>
      <c r="H443" s="1">
        <v>2.3418358292325702E-3</v>
      </c>
      <c r="I443" s="1">
        <v>1.47864605130524E-2</v>
      </c>
      <c r="J443" s="50">
        <v>2.3733907142181299E-3</v>
      </c>
      <c r="K443" s="1"/>
      <c r="L443" s="1"/>
      <c r="M443" s="1"/>
      <c r="N443" s="50"/>
      <c r="O443" s="1"/>
      <c r="P443" s="1"/>
      <c r="Q443" s="1"/>
      <c r="R443" s="50"/>
    </row>
    <row r="444" spans="1:18">
      <c r="A444" t="s">
        <v>0</v>
      </c>
      <c r="B444" s="7" t="s">
        <v>61</v>
      </c>
      <c r="C444" t="s">
        <v>20</v>
      </c>
      <c r="D444" t="s">
        <v>21</v>
      </c>
      <c r="E444" s="1">
        <v>0</v>
      </c>
      <c r="F444" s="1">
        <v>0</v>
      </c>
      <c r="G444" s="1">
        <v>0</v>
      </c>
      <c r="H444" s="1">
        <v>0</v>
      </c>
      <c r="I444" s="1">
        <v>0</v>
      </c>
      <c r="J444" s="50">
        <v>0</v>
      </c>
      <c r="K444" s="1"/>
      <c r="L444" s="1"/>
      <c r="M444" s="1"/>
      <c r="N444" s="50"/>
      <c r="O444" s="1"/>
      <c r="P444" s="1"/>
      <c r="Q444" s="1"/>
      <c r="R444" s="50"/>
    </row>
    <row r="445" spans="1:18">
      <c r="A445" t="s">
        <v>0</v>
      </c>
      <c r="B445" s="7" t="s">
        <v>61</v>
      </c>
      <c r="C445" t="s">
        <v>25</v>
      </c>
      <c r="D445" t="s">
        <v>26</v>
      </c>
      <c r="E445" s="1">
        <v>0</v>
      </c>
      <c r="F445" s="1">
        <v>0</v>
      </c>
      <c r="G445" s="1">
        <v>0</v>
      </c>
      <c r="H445" s="1">
        <v>0</v>
      </c>
      <c r="I445" s="1">
        <v>0</v>
      </c>
      <c r="J445" s="50">
        <v>0</v>
      </c>
      <c r="K445" s="1"/>
      <c r="L445" s="1"/>
      <c r="M445" s="1"/>
      <c r="N445" s="50"/>
      <c r="O445" s="1"/>
      <c r="P445" s="1"/>
      <c r="Q445" s="1"/>
      <c r="R445" s="50"/>
    </row>
    <row r="446" spans="1:18">
      <c r="A446" t="s">
        <v>0</v>
      </c>
      <c r="B446" s="7" t="s">
        <v>61</v>
      </c>
      <c r="C446" t="s">
        <v>22</v>
      </c>
      <c r="D446" t="s">
        <v>23</v>
      </c>
      <c r="E446" s="1">
        <v>1.2922511572210801E-4</v>
      </c>
      <c r="F446" s="1">
        <v>5.5194884362053998E-6</v>
      </c>
      <c r="G446" s="1">
        <v>1.20839785163572E-4</v>
      </c>
      <c r="H446" s="1">
        <v>4.5982872447902796E-6</v>
      </c>
      <c r="I446" s="1">
        <v>2.5006490088568E-4</v>
      </c>
      <c r="J446" s="50">
        <v>1.0117775680995701E-5</v>
      </c>
      <c r="K446" s="1"/>
      <c r="L446" s="1"/>
      <c r="M446" s="1"/>
      <c r="N446" s="50"/>
      <c r="O446" s="1"/>
      <c r="P446" s="1"/>
      <c r="Q446" s="1"/>
      <c r="R446" s="50"/>
    </row>
    <row r="447" spans="1:18">
      <c r="A447" t="s">
        <v>0</v>
      </c>
      <c r="B447" s="7" t="s">
        <v>62</v>
      </c>
      <c r="C447" t="s">
        <v>2</v>
      </c>
      <c r="D447" t="s">
        <v>3</v>
      </c>
      <c r="E447" s="1">
        <v>0.213667350760948</v>
      </c>
      <c r="F447" s="1">
        <v>0.23248639801648099</v>
      </c>
      <c r="G447" s="1">
        <v>0.152804076064746</v>
      </c>
      <c r="H447" s="1">
        <v>0.12127740095011</v>
      </c>
      <c r="I447" s="1">
        <v>0.366471426825693</v>
      </c>
      <c r="J447" s="50">
        <v>0.35376379896659099</v>
      </c>
      <c r="K447" s="1"/>
      <c r="L447" s="1"/>
      <c r="M447" s="1"/>
      <c r="N447" s="50"/>
      <c r="O447" s="1"/>
      <c r="P447" s="1"/>
      <c r="Q447" s="1"/>
      <c r="R447" s="50"/>
    </row>
    <row r="448" spans="1:18">
      <c r="A448" t="s">
        <v>0</v>
      </c>
      <c r="B448" s="7" t="s">
        <v>62</v>
      </c>
      <c r="C448" t="s">
        <v>4</v>
      </c>
      <c r="D448" t="s">
        <v>5</v>
      </c>
      <c r="E448" s="1">
        <v>1.74770969544125E-3</v>
      </c>
      <c r="F448" s="1">
        <v>0.116566959820915</v>
      </c>
      <c r="G448" s="1">
        <v>2.9288478154638299E-8</v>
      </c>
      <c r="H448" s="1">
        <v>2.29111056988893E-8</v>
      </c>
      <c r="I448" s="1">
        <v>1.7477389839193999E-3</v>
      </c>
      <c r="J448" s="50">
        <v>0.116566982732021</v>
      </c>
      <c r="K448" s="1"/>
      <c r="L448" s="1"/>
      <c r="M448" s="1"/>
      <c r="N448" s="50"/>
      <c r="O448" s="1"/>
      <c r="P448" s="1"/>
      <c r="Q448" s="1"/>
      <c r="R448" s="50"/>
    </row>
    <row r="449" spans="1:18">
      <c r="A449" t="s">
        <v>0</v>
      </c>
      <c r="B449" s="7" t="s">
        <v>62</v>
      </c>
      <c r="C449" t="s">
        <v>6</v>
      </c>
      <c r="D449" t="s">
        <v>7</v>
      </c>
      <c r="E449" s="1">
        <v>0.11103147466225</v>
      </c>
      <c r="F449" s="1">
        <v>0.23830438934443299</v>
      </c>
      <c r="G449" s="1">
        <v>1.10638768993675</v>
      </c>
      <c r="H449" s="1">
        <v>2.4509706691728201</v>
      </c>
      <c r="I449" s="1">
        <v>1.217419164599</v>
      </c>
      <c r="J449" s="50">
        <v>2.68927505851725</v>
      </c>
      <c r="K449" s="1"/>
      <c r="L449" s="1"/>
      <c r="M449" s="1"/>
      <c r="N449" s="50"/>
      <c r="O449" s="1"/>
      <c r="P449" s="1"/>
      <c r="Q449" s="1"/>
      <c r="R449" s="50"/>
    </row>
    <row r="450" spans="1:18">
      <c r="A450" t="s">
        <v>0</v>
      </c>
      <c r="B450" s="7" t="s">
        <v>62</v>
      </c>
      <c r="C450" t="s">
        <v>8</v>
      </c>
      <c r="D450" t="s">
        <v>9</v>
      </c>
      <c r="E450" s="1">
        <v>0.39282269891605098</v>
      </c>
      <c r="F450" s="1">
        <v>0.15004087342629199</v>
      </c>
      <c r="G450" s="1">
        <v>1.00916603323511</v>
      </c>
      <c r="H450" s="1">
        <v>0.40919035676841897</v>
      </c>
      <c r="I450" s="1">
        <v>1.4019887321511599</v>
      </c>
      <c r="J450" s="50">
        <v>0.55923123019471099</v>
      </c>
      <c r="K450" s="1"/>
      <c r="L450" s="1"/>
      <c r="M450" s="1"/>
      <c r="N450" s="50"/>
      <c r="O450" s="1"/>
      <c r="P450" s="1"/>
      <c r="Q450" s="1"/>
      <c r="R450" s="50"/>
    </row>
    <row r="451" spans="1:18">
      <c r="A451" t="s">
        <v>0</v>
      </c>
      <c r="B451" s="7" t="s">
        <v>62</v>
      </c>
      <c r="C451" t="s">
        <v>10</v>
      </c>
      <c r="D451" t="s">
        <v>11</v>
      </c>
      <c r="E451" s="1">
        <v>8.8456817630902407E-2</v>
      </c>
      <c r="F451" s="1">
        <v>5.8995877284610997E-2</v>
      </c>
      <c r="G451" s="1">
        <v>0.158579383548235</v>
      </c>
      <c r="H451" s="1">
        <v>0.14573018409674601</v>
      </c>
      <c r="I451" s="1">
        <v>0.24703620117913699</v>
      </c>
      <c r="J451" s="50">
        <v>0.20472606138135699</v>
      </c>
      <c r="K451" s="1"/>
      <c r="L451" s="1"/>
      <c r="M451" s="1"/>
      <c r="N451" s="50"/>
      <c r="O451" s="1"/>
      <c r="P451" s="1"/>
      <c r="Q451" s="1"/>
      <c r="R451" s="50"/>
    </row>
    <row r="452" spans="1:18">
      <c r="A452" t="s">
        <v>0</v>
      </c>
      <c r="B452" s="7" t="s">
        <v>62</v>
      </c>
      <c r="C452" t="s">
        <v>12</v>
      </c>
      <c r="D452" t="s">
        <v>13</v>
      </c>
      <c r="E452" s="1">
        <v>0.183291371059397</v>
      </c>
      <c r="F452" s="1">
        <v>2.5008820738729998E-2</v>
      </c>
      <c r="G452" s="1">
        <v>0.38874212420314502</v>
      </c>
      <c r="H452" s="1">
        <v>7.0849779264982607E-2</v>
      </c>
      <c r="I452" s="1">
        <v>0.57203349526254199</v>
      </c>
      <c r="J452" s="50">
        <v>9.5858600003712602E-2</v>
      </c>
      <c r="K452" s="1"/>
      <c r="L452" s="1"/>
      <c r="M452" s="1"/>
      <c r="N452" s="50"/>
      <c r="O452" s="1"/>
      <c r="P452" s="1"/>
      <c r="Q452" s="1"/>
      <c r="R452" s="50"/>
    </row>
    <row r="453" spans="1:18">
      <c r="A453" t="s">
        <v>0</v>
      </c>
      <c r="B453" s="7" t="s">
        <v>62</v>
      </c>
      <c r="C453" t="s">
        <v>14</v>
      </c>
      <c r="D453" t="s">
        <v>15</v>
      </c>
      <c r="E453" s="1">
        <v>0.118577950523059</v>
      </c>
      <c r="F453" s="1">
        <v>0.12682839969502099</v>
      </c>
      <c r="G453" s="1">
        <v>0.75589990582829303</v>
      </c>
      <c r="H453" s="1">
        <v>0.46162867962126403</v>
      </c>
      <c r="I453" s="1">
        <v>0.874477856351352</v>
      </c>
      <c r="J453" s="50">
        <v>0.58845707931628499</v>
      </c>
      <c r="K453" s="1"/>
      <c r="L453" s="1"/>
      <c r="M453" s="1"/>
      <c r="N453" s="50"/>
      <c r="O453" s="1"/>
      <c r="P453" s="1"/>
      <c r="Q453" s="1"/>
      <c r="R453" s="50"/>
    </row>
    <row r="454" spans="1:18">
      <c r="A454" t="s">
        <v>0</v>
      </c>
      <c r="B454" s="7" t="s">
        <v>62</v>
      </c>
      <c r="C454" t="s">
        <v>16</v>
      </c>
      <c r="D454" t="s">
        <v>17</v>
      </c>
      <c r="E454" s="1">
        <v>1.6808784358093301</v>
      </c>
      <c r="F454" s="1">
        <v>0.26388934761564398</v>
      </c>
      <c r="G454" s="1">
        <v>0.74934120182803399</v>
      </c>
      <c r="H454" s="1">
        <v>0.152774728773033</v>
      </c>
      <c r="I454" s="1">
        <v>2.4302196376373599</v>
      </c>
      <c r="J454" s="50">
        <v>0.41666407638867697</v>
      </c>
      <c r="K454" s="1"/>
      <c r="L454" s="1"/>
      <c r="M454" s="1"/>
      <c r="N454" s="50"/>
      <c r="O454" s="1"/>
      <c r="P454" s="1"/>
      <c r="Q454" s="1"/>
      <c r="R454" s="50"/>
    </row>
    <row r="455" spans="1:18">
      <c r="A455" t="s">
        <v>0</v>
      </c>
      <c r="B455" s="7" t="s">
        <v>62</v>
      </c>
      <c r="C455" t="s">
        <v>18</v>
      </c>
      <c r="D455" t="s">
        <v>19</v>
      </c>
      <c r="E455" s="1">
        <v>2.29764523282374</v>
      </c>
      <c r="F455" s="1">
        <v>0.150695931460605</v>
      </c>
      <c r="G455" s="1">
        <v>0.70507885463693498</v>
      </c>
      <c r="H455" s="1">
        <v>0.116009955703531</v>
      </c>
      <c r="I455" s="1">
        <v>3.00272408746067</v>
      </c>
      <c r="J455" s="50">
        <v>0.26670588716413601</v>
      </c>
      <c r="K455" s="1"/>
      <c r="L455" s="1"/>
      <c r="M455" s="1"/>
      <c r="N455" s="50"/>
      <c r="O455" s="1"/>
      <c r="P455" s="1"/>
      <c r="Q455" s="1"/>
      <c r="R455" s="50"/>
    </row>
    <row r="456" spans="1:18">
      <c r="A456" t="s">
        <v>0</v>
      </c>
      <c r="B456" s="7" t="s">
        <v>62</v>
      </c>
      <c r="C456" t="s">
        <v>20</v>
      </c>
      <c r="D456" t="s">
        <v>21</v>
      </c>
      <c r="E456" s="1">
        <v>2.0744267885008099</v>
      </c>
      <c r="F456" s="1">
        <v>0.33393381761352797</v>
      </c>
      <c r="G456" s="1">
        <v>0.14337267542291601</v>
      </c>
      <c r="H456" s="1">
        <v>2.8887261704938199E-2</v>
      </c>
      <c r="I456" s="1">
        <v>2.21779946392373</v>
      </c>
      <c r="J456" s="50">
        <v>0.36282107931846602</v>
      </c>
      <c r="K456" s="1"/>
      <c r="L456" s="1"/>
      <c r="M456" s="1"/>
      <c r="N456" s="50"/>
      <c r="O456" s="1"/>
      <c r="P456" s="1"/>
      <c r="Q456" s="1"/>
      <c r="R456" s="50"/>
    </row>
    <row r="457" spans="1:18">
      <c r="A457" t="s">
        <v>0</v>
      </c>
      <c r="B457" s="7" t="s">
        <v>62</v>
      </c>
      <c r="C457" t="s">
        <v>25</v>
      </c>
      <c r="D457" t="s">
        <v>26</v>
      </c>
      <c r="E457" s="1">
        <v>4.1868921291273099E-2</v>
      </c>
      <c r="F457" s="1">
        <v>3.5351810314440701E-3</v>
      </c>
      <c r="G457" s="1">
        <v>0.206736033887196</v>
      </c>
      <c r="H457" s="1">
        <v>8.9672146555805604E-2</v>
      </c>
      <c r="I457" s="1">
        <v>0.24860495517846901</v>
      </c>
      <c r="J457" s="50">
        <v>9.32073275872497E-2</v>
      </c>
      <c r="K457" s="1"/>
      <c r="L457" s="1"/>
      <c r="M457" s="1"/>
      <c r="N457" s="50"/>
      <c r="O457" s="1"/>
      <c r="P457" s="1"/>
      <c r="Q457" s="1"/>
      <c r="R457" s="50"/>
    </row>
    <row r="458" spans="1:18">
      <c r="A458" t="s">
        <v>0</v>
      </c>
      <c r="B458" s="7" t="s">
        <v>62</v>
      </c>
      <c r="C458" t="s">
        <v>22</v>
      </c>
      <c r="D458" t="s">
        <v>23</v>
      </c>
      <c r="E458" s="1">
        <v>7.2645272840098103E-3</v>
      </c>
      <c r="F458" s="1">
        <v>3.1217577741942401E-4</v>
      </c>
      <c r="G458" s="1">
        <v>4.9180248545555296E-3</v>
      </c>
      <c r="H458" s="1">
        <v>1.8821278502042599E-4</v>
      </c>
      <c r="I458" s="1">
        <v>1.2182552138565301E-2</v>
      </c>
      <c r="J458" s="50">
        <v>5.0038856243984995E-4</v>
      </c>
      <c r="K458" s="1"/>
      <c r="L458" s="1"/>
      <c r="M458" s="1"/>
      <c r="N458" s="50"/>
      <c r="O458" s="1"/>
      <c r="P458" s="1"/>
      <c r="Q458" s="1"/>
      <c r="R458" s="50"/>
    </row>
    <row r="459" spans="1:18">
      <c r="A459" t="s">
        <v>0</v>
      </c>
      <c r="B459" s="7" t="s">
        <v>63</v>
      </c>
      <c r="C459" t="s">
        <v>2</v>
      </c>
      <c r="D459" t="s">
        <v>3</v>
      </c>
      <c r="E459" s="1">
        <v>1.9993940876661499E-2</v>
      </c>
      <c r="F459" s="1">
        <v>2.8997927347618999E-2</v>
      </c>
      <c r="G459" s="1">
        <v>5.3952836889143402E-2</v>
      </c>
      <c r="H459" s="1">
        <v>4.3635676845534203E-2</v>
      </c>
      <c r="I459" s="1">
        <v>7.3946777765804994E-2</v>
      </c>
      <c r="J459" s="50">
        <v>7.2633604193153206E-2</v>
      </c>
      <c r="K459" s="1"/>
      <c r="L459" s="1"/>
      <c r="M459" s="1"/>
      <c r="N459" s="50"/>
      <c r="O459" s="1"/>
      <c r="P459" s="1"/>
      <c r="Q459" s="1"/>
      <c r="R459" s="50"/>
    </row>
    <row r="460" spans="1:18">
      <c r="A460" t="s">
        <v>0</v>
      </c>
      <c r="B460" s="7" t="s">
        <v>63</v>
      </c>
      <c r="C460" t="s">
        <v>4</v>
      </c>
      <c r="D460" t="s">
        <v>5</v>
      </c>
      <c r="E460" s="1">
        <v>2.2134176330116501E-4</v>
      </c>
      <c r="F460" s="1">
        <v>1.6154497132521099E-2</v>
      </c>
      <c r="G460" s="1">
        <v>8.4864616497637901E-9</v>
      </c>
      <c r="H460" s="1">
        <v>6.6740548660751501E-9</v>
      </c>
      <c r="I460" s="1">
        <v>2.2135024976281499E-4</v>
      </c>
      <c r="J460" s="50">
        <v>1.6154503806576001E-2</v>
      </c>
      <c r="K460" s="1"/>
      <c r="L460" s="1"/>
      <c r="M460" s="1"/>
      <c r="N460" s="50"/>
      <c r="O460" s="1"/>
      <c r="P460" s="1"/>
      <c r="Q460" s="1"/>
      <c r="R460" s="50"/>
    </row>
    <row r="461" spans="1:18">
      <c r="A461" t="s">
        <v>0</v>
      </c>
      <c r="B461" s="7" t="s">
        <v>63</v>
      </c>
      <c r="C461" t="s">
        <v>6</v>
      </c>
      <c r="D461" t="s">
        <v>7</v>
      </c>
      <c r="E461" s="1">
        <v>2.76924751938215E-3</v>
      </c>
      <c r="F461" s="1">
        <v>5.9421048773481604E-3</v>
      </c>
      <c r="G461" s="1">
        <v>0.55259571315647305</v>
      </c>
      <c r="H461" s="1">
        <v>1.2245228808448001</v>
      </c>
      <c r="I461" s="1">
        <v>0.55536496067585495</v>
      </c>
      <c r="J461" s="50">
        <v>1.2304649857221499</v>
      </c>
      <c r="K461" s="1"/>
      <c r="L461" s="1"/>
      <c r="M461" s="1"/>
      <c r="N461" s="50"/>
      <c r="O461" s="1"/>
      <c r="P461" s="1"/>
      <c r="Q461" s="1"/>
      <c r="R461" s="50"/>
    </row>
    <row r="462" spans="1:18">
      <c r="A462" t="s">
        <v>0</v>
      </c>
      <c r="B462" s="7" t="s">
        <v>63</v>
      </c>
      <c r="C462" t="s">
        <v>8</v>
      </c>
      <c r="D462" t="s">
        <v>9</v>
      </c>
      <c r="E462" s="1">
        <v>5.5023938263794999E-3</v>
      </c>
      <c r="F462" s="1">
        <v>2.42613843971813E-3</v>
      </c>
      <c r="G462" s="1">
        <v>0.171856670358289</v>
      </c>
      <c r="H462" s="1">
        <v>7.4768180869401901E-2</v>
      </c>
      <c r="I462" s="1">
        <v>0.17735906418466801</v>
      </c>
      <c r="J462" s="50">
        <v>7.7194319309120005E-2</v>
      </c>
      <c r="K462" s="1"/>
      <c r="L462" s="1"/>
      <c r="M462" s="1"/>
      <c r="N462" s="50"/>
      <c r="O462" s="1"/>
      <c r="P462" s="1"/>
      <c r="Q462" s="1"/>
      <c r="R462" s="50"/>
    </row>
    <row r="463" spans="1:18">
      <c r="A463" t="s">
        <v>0</v>
      </c>
      <c r="B463" s="7" t="s">
        <v>63</v>
      </c>
      <c r="C463" t="s">
        <v>10</v>
      </c>
      <c r="D463" t="s">
        <v>11</v>
      </c>
      <c r="E463" s="1">
        <v>9.2227718320547596E-3</v>
      </c>
      <c r="F463" s="1">
        <v>6.7778470007857396E-3</v>
      </c>
      <c r="G463" s="1">
        <v>3.2154557922193301E-2</v>
      </c>
      <c r="H463" s="1">
        <v>2.8326648396943498E-2</v>
      </c>
      <c r="I463" s="1">
        <v>4.1377329754248002E-2</v>
      </c>
      <c r="J463" s="50">
        <v>3.51044953977293E-2</v>
      </c>
      <c r="K463" s="1"/>
      <c r="L463" s="1"/>
      <c r="M463" s="1"/>
      <c r="N463" s="50"/>
      <c r="O463" s="1"/>
      <c r="P463" s="1"/>
      <c r="Q463" s="1"/>
      <c r="R463" s="50"/>
    </row>
    <row r="464" spans="1:18">
      <c r="A464" t="s">
        <v>0</v>
      </c>
      <c r="B464" s="7" t="s">
        <v>63</v>
      </c>
      <c r="C464" t="s">
        <v>12</v>
      </c>
      <c r="D464" t="s">
        <v>13</v>
      </c>
      <c r="E464" s="1">
        <v>2.23150365800578E-2</v>
      </c>
      <c r="F464" s="1">
        <v>3.0377044099111502E-3</v>
      </c>
      <c r="G464" s="1">
        <v>0.109680065273359</v>
      </c>
      <c r="H464" s="1">
        <v>2.0533609235224098E-2</v>
      </c>
      <c r="I464" s="1">
        <v>0.13199510185341701</v>
      </c>
      <c r="J464" s="50">
        <v>2.3571313645135299E-2</v>
      </c>
      <c r="K464" s="1"/>
      <c r="L464" s="1"/>
      <c r="M464" s="1"/>
      <c r="N464" s="50"/>
      <c r="O464" s="1"/>
      <c r="P464" s="1"/>
      <c r="Q464" s="1"/>
      <c r="R464" s="50"/>
    </row>
    <row r="465" spans="1:18">
      <c r="A465" t="s">
        <v>0</v>
      </c>
      <c r="B465" s="7" t="s">
        <v>63</v>
      </c>
      <c r="C465" t="s">
        <v>14</v>
      </c>
      <c r="D465" t="s">
        <v>15</v>
      </c>
      <c r="E465" s="1">
        <v>1.0464895901836401E-2</v>
      </c>
      <c r="F465" s="1">
        <v>1.13361115850423E-2</v>
      </c>
      <c r="G465" s="1">
        <v>0.18942461286818099</v>
      </c>
      <c r="H465" s="1">
        <v>0.118703409120472</v>
      </c>
      <c r="I465" s="1">
        <v>0.19988950877001699</v>
      </c>
      <c r="J465" s="50">
        <v>0.130039520705514</v>
      </c>
      <c r="K465" s="1"/>
      <c r="L465" s="1"/>
      <c r="M465" s="1"/>
      <c r="N465" s="50"/>
      <c r="O465" s="1"/>
      <c r="P465" s="1"/>
      <c r="Q465" s="1"/>
      <c r="R465" s="50"/>
    </row>
    <row r="466" spans="1:18">
      <c r="A466" t="s">
        <v>0</v>
      </c>
      <c r="B466" s="7" t="s">
        <v>63</v>
      </c>
      <c r="C466" t="s">
        <v>16</v>
      </c>
      <c r="D466" t="s">
        <v>17</v>
      </c>
      <c r="E466" s="1">
        <v>9.6189448672478806E-2</v>
      </c>
      <c r="F466" s="1">
        <v>7.7201996473112901E-3</v>
      </c>
      <c r="G466" s="1">
        <v>0.27487365321600099</v>
      </c>
      <c r="H466" s="1">
        <v>5.7218201858721597E-2</v>
      </c>
      <c r="I466" s="1">
        <v>0.37106310188848002</v>
      </c>
      <c r="J466" s="50">
        <v>6.4938401506032903E-2</v>
      </c>
      <c r="K466" s="1"/>
      <c r="L466" s="1"/>
      <c r="M466" s="1"/>
      <c r="N466" s="50"/>
      <c r="O466" s="1"/>
      <c r="P466" s="1"/>
      <c r="Q466" s="1"/>
      <c r="R466" s="50"/>
    </row>
    <row r="467" spans="1:18">
      <c r="A467" t="s">
        <v>0</v>
      </c>
      <c r="B467" s="7" t="s">
        <v>63</v>
      </c>
      <c r="C467" t="s">
        <v>18</v>
      </c>
      <c r="D467" t="s">
        <v>19</v>
      </c>
      <c r="E467" s="1">
        <v>9.6743743424874701E-3</v>
      </c>
      <c r="F467" s="1">
        <v>6.3836275399891003E-4</v>
      </c>
      <c r="G467" s="1">
        <v>0.211894753412535</v>
      </c>
      <c r="H467" s="1">
        <v>3.3862820112103897E-2</v>
      </c>
      <c r="I467" s="1">
        <v>0.22156912775502199</v>
      </c>
      <c r="J467" s="50">
        <v>3.4501182866102799E-2</v>
      </c>
      <c r="K467" s="1"/>
      <c r="L467" s="1"/>
      <c r="M467" s="1"/>
      <c r="N467" s="50"/>
      <c r="O467" s="1"/>
      <c r="P467" s="1"/>
      <c r="Q467" s="1"/>
      <c r="R467" s="50"/>
    </row>
    <row r="468" spans="1:18">
      <c r="A468" t="s">
        <v>0</v>
      </c>
      <c r="B468" s="7" t="s">
        <v>63</v>
      </c>
      <c r="C468" t="s">
        <v>20</v>
      </c>
      <c r="D468" t="s">
        <v>21</v>
      </c>
      <c r="E468" s="1">
        <v>1.05939978317014E-3</v>
      </c>
      <c r="F468" s="1">
        <v>1.7032651934309999E-4</v>
      </c>
      <c r="G468" s="1">
        <v>3.6677739571854301E-2</v>
      </c>
      <c r="H468" s="1">
        <v>7.3673969374736898E-3</v>
      </c>
      <c r="I468" s="1">
        <v>3.7737139355024402E-2</v>
      </c>
      <c r="J468" s="50">
        <v>7.5377234568167898E-3</v>
      </c>
      <c r="K468" s="1"/>
      <c r="L468" s="1"/>
      <c r="M468" s="1"/>
      <c r="N468" s="50"/>
      <c r="O468" s="1"/>
      <c r="P468" s="1"/>
      <c r="Q468" s="1"/>
      <c r="R468" s="50"/>
    </row>
    <row r="469" spans="1:18">
      <c r="A469" t="s">
        <v>0</v>
      </c>
      <c r="B469" s="7" t="s">
        <v>63</v>
      </c>
      <c r="C469" t="s">
        <v>25</v>
      </c>
      <c r="D469" t="s">
        <v>26</v>
      </c>
      <c r="E469" s="1">
        <v>0</v>
      </c>
      <c r="F469" s="1">
        <v>0</v>
      </c>
      <c r="G469" s="1">
        <v>0</v>
      </c>
      <c r="H469" s="1">
        <v>0</v>
      </c>
      <c r="I469" s="1">
        <v>0</v>
      </c>
      <c r="J469" s="50">
        <v>0</v>
      </c>
      <c r="K469" s="1"/>
      <c r="L469" s="1"/>
      <c r="M469" s="1"/>
      <c r="N469" s="50"/>
      <c r="O469" s="1"/>
      <c r="P469" s="1"/>
      <c r="Q469" s="1"/>
      <c r="R469" s="50"/>
    </row>
    <row r="470" spans="1:18">
      <c r="A470" t="s">
        <v>0</v>
      </c>
      <c r="B470" s="7" t="s">
        <v>63</v>
      </c>
      <c r="C470" t="s">
        <v>22</v>
      </c>
      <c r="D470" t="s">
        <v>23</v>
      </c>
      <c r="E470" s="1">
        <v>1.6156684198405599E-2</v>
      </c>
      <c r="F470" s="1">
        <v>6.7654257314271301E-4</v>
      </c>
      <c r="G470" s="1">
        <v>2.2889387788308799E-3</v>
      </c>
      <c r="H470" s="1">
        <v>8.4756939994508595E-5</v>
      </c>
      <c r="I470" s="1">
        <v>1.8445622977236498E-2</v>
      </c>
      <c r="J470" s="50">
        <v>7.6129951313722195E-4</v>
      </c>
      <c r="K470" s="1"/>
      <c r="L470" s="1"/>
      <c r="M470" s="1"/>
      <c r="N470" s="50"/>
      <c r="O470" s="1"/>
      <c r="P470" s="1"/>
      <c r="Q470" s="1"/>
      <c r="R470" s="50"/>
    </row>
    <row r="471" spans="1:18">
      <c r="A471" t="s">
        <v>0</v>
      </c>
      <c r="B471" s="7" t="s">
        <v>64</v>
      </c>
      <c r="C471" t="s">
        <v>2</v>
      </c>
      <c r="D471" t="s">
        <v>3</v>
      </c>
      <c r="E471" s="1">
        <v>0.23891317771050299</v>
      </c>
      <c r="F471" s="1">
        <v>0.20046795741395201</v>
      </c>
      <c r="G471" s="1">
        <v>0.18218809952426299</v>
      </c>
      <c r="H471" s="1">
        <v>0.144234193872957</v>
      </c>
      <c r="I471" s="1">
        <v>0.42110127723476598</v>
      </c>
      <c r="J471" s="50">
        <v>0.34470215128690901</v>
      </c>
      <c r="K471" s="1"/>
      <c r="L471" s="1"/>
      <c r="M471" s="1"/>
      <c r="N471" s="50"/>
      <c r="O471" s="1"/>
      <c r="P471" s="1"/>
      <c r="Q471" s="1"/>
      <c r="R471" s="50"/>
    </row>
    <row r="472" spans="1:18">
      <c r="A472" t="s">
        <v>0</v>
      </c>
      <c r="B472" s="7" t="s">
        <v>64</v>
      </c>
      <c r="C472" t="s">
        <v>4</v>
      </c>
      <c r="D472" t="s">
        <v>5</v>
      </c>
      <c r="E472" s="1">
        <v>1.9023664062217799E-3</v>
      </c>
      <c r="F472" s="1">
        <v>0.123817681848992</v>
      </c>
      <c r="G472" s="1">
        <v>4.2693133413731002E-7</v>
      </c>
      <c r="H472" s="1">
        <v>3.3381652426557299E-7</v>
      </c>
      <c r="I472" s="1">
        <v>1.9027933375559199E-3</v>
      </c>
      <c r="J472" s="50">
        <v>0.12381801566551701</v>
      </c>
      <c r="K472" s="1"/>
      <c r="L472" s="1"/>
      <c r="M472" s="1"/>
      <c r="N472" s="50"/>
      <c r="O472" s="1"/>
      <c r="P472" s="1"/>
      <c r="Q472" s="1"/>
      <c r="R472" s="50"/>
    </row>
    <row r="473" spans="1:18">
      <c r="A473" t="s">
        <v>0</v>
      </c>
      <c r="B473" s="7" t="s">
        <v>64</v>
      </c>
      <c r="C473" t="s">
        <v>6</v>
      </c>
      <c r="D473" t="s">
        <v>7</v>
      </c>
      <c r="E473" s="1">
        <v>3.5104739301710701E-2</v>
      </c>
      <c r="F473" s="1">
        <v>7.5344881510984896E-2</v>
      </c>
      <c r="G473" s="1">
        <v>1.14517791338805</v>
      </c>
      <c r="H473" s="1">
        <v>2.5369427890903502</v>
      </c>
      <c r="I473" s="1">
        <v>1.1802826526897601</v>
      </c>
      <c r="J473" s="50">
        <v>2.61228767060134</v>
      </c>
      <c r="K473" s="1"/>
      <c r="L473" s="1"/>
      <c r="M473" s="1"/>
      <c r="N473" s="50"/>
      <c r="O473" s="1"/>
      <c r="P473" s="1"/>
      <c r="Q473" s="1"/>
      <c r="R473" s="50"/>
    </row>
    <row r="474" spans="1:18">
      <c r="A474" t="s">
        <v>0</v>
      </c>
      <c r="B474" s="7" t="s">
        <v>64</v>
      </c>
      <c r="C474" t="s">
        <v>8</v>
      </c>
      <c r="D474" t="s">
        <v>9</v>
      </c>
      <c r="E474" s="1">
        <v>0.148498362465279</v>
      </c>
      <c r="F474" s="1">
        <v>6.0346645865871698E-2</v>
      </c>
      <c r="G474" s="1">
        <v>0.74402038725159902</v>
      </c>
      <c r="H474" s="1">
        <v>0.302780144984377</v>
      </c>
      <c r="I474" s="1">
        <v>0.89251874971687695</v>
      </c>
      <c r="J474" s="50">
        <v>0.36312679085024901</v>
      </c>
      <c r="K474" s="1"/>
      <c r="L474" s="1"/>
      <c r="M474" s="1"/>
      <c r="N474" s="50"/>
      <c r="O474" s="1"/>
      <c r="P474" s="1"/>
      <c r="Q474" s="1"/>
      <c r="R474" s="50"/>
    </row>
    <row r="475" spans="1:18">
      <c r="A475" t="s">
        <v>0</v>
      </c>
      <c r="B475" s="7" t="s">
        <v>64</v>
      </c>
      <c r="C475" t="s">
        <v>10</v>
      </c>
      <c r="D475" t="s">
        <v>11</v>
      </c>
      <c r="E475" s="1">
        <v>5.8838865862816399E-2</v>
      </c>
      <c r="F475" s="1">
        <v>5.7002704180214497E-2</v>
      </c>
      <c r="G475" s="1">
        <v>0.191519744300163</v>
      </c>
      <c r="H475" s="1">
        <v>0.17707147961109801</v>
      </c>
      <c r="I475" s="1">
        <v>0.250358610162979</v>
      </c>
      <c r="J475" s="50">
        <v>0.23407418379131201</v>
      </c>
      <c r="K475" s="1"/>
      <c r="L475" s="1"/>
      <c r="M475" s="1"/>
      <c r="N475" s="50"/>
      <c r="O475" s="1"/>
      <c r="P475" s="1"/>
      <c r="Q475" s="1"/>
      <c r="R475" s="50"/>
    </row>
    <row r="476" spans="1:18">
      <c r="A476" t="s">
        <v>0</v>
      </c>
      <c r="B476" s="7" t="s">
        <v>64</v>
      </c>
      <c r="C476" t="s">
        <v>12</v>
      </c>
      <c r="D476" t="s">
        <v>13</v>
      </c>
      <c r="E476" s="1">
        <v>0.31913086152279502</v>
      </c>
      <c r="F476" s="1">
        <v>4.6353724167511802E-2</v>
      </c>
      <c r="G476" s="1">
        <v>0.38703442994495901</v>
      </c>
      <c r="H476" s="1">
        <v>7.0326091808808402E-2</v>
      </c>
      <c r="I476" s="1">
        <v>0.70616529146775397</v>
      </c>
      <c r="J476" s="50">
        <v>0.11667981597632</v>
      </c>
      <c r="K476" s="1"/>
      <c r="L476" s="1"/>
      <c r="M476" s="1"/>
      <c r="N476" s="50"/>
      <c r="O476" s="1"/>
      <c r="P476" s="1"/>
      <c r="Q476" s="1"/>
      <c r="R476" s="50"/>
    </row>
    <row r="477" spans="1:18">
      <c r="A477" t="s">
        <v>0</v>
      </c>
      <c r="B477" s="7" t="s">
        <v>64</v>
      </c>
      <c r="C477" t="s">
        <v>14</v>
      </c>
      <c r="D477" t="s">
        <v>15</v>
      </c>
      <c r="E477" s="1">
        <v>1.8216147904600599</v>
      </c>
      <c r="F477" s="1">
        <v>1.70999929195554</v>
      </c>
      <c r="G477" s="1">
        <v>1.69358353048918</v>
      </c>
      <c r="H477" s="1">
        <v>1.03670407277515</v>
      </c>
      <c r="I477" s="1">
        <v>3.5151983209492399</v>
      </c>
      <c r="J477" s="50">
        <v>2.7467033647306902</v>
      </c>
      <c r="K477" s="1"/>
      <c r="L477" s="1"/>
      <c r="M477" s="1"/>
      <c r="N477" s="50"/>
      <c r="O477" s="1"/>
      <c r="P477" s="1"/>
      <c r="Q477" s="1"/>
      <c r="R477" s="50"/>
    </row>
    <row r="478" spans="1:18">
      <c r="A478" t="s">
        <v>0</v>
      </c>
      <c r="B478" s="7" t="s">
        <v>64</v>
      </c>
      <c r="C478" t="s">
        <v>16</v>
      </c>
      <c r="D478" t="s">
        <v>17</v>
      </c>
      <c r="E478" s="1">
        <v>1.83181110812049</v>
      </c>
      <c r="F478" s="1">
        <v>0.22640817523796899</v>
      </c>
      <c r="G478" s="1">
        <v>0.73415447931190903</v>
      </c>
      <c r="H478" s="1">
        <v>0.14769729037801699</v>
      </c>
      <c r="I478" s="1">
        <v>2.5659655874323999</v>
      </c>
      <c r="J478" s="50">
        <v>0.37410546561598601</v>
      </c>
      <c r="K478" s="1"/>
      <c r="L478" s="1"/>
      <c r="M478" s="1"/>
      <c r="N478" s="50"/>
      <c r="O478" s="1"/>
      <c r="P478" s="1"/>
      <c r="Q478" s="1"/>
      <c r="R478" s="50"/>
    </row>
    <row r="479" spans="1:18">
      <c r="A479" t="s">
        <v>0</v>
      </c>
      <c r="B479" s="7" t="s">
        <v>64</v>
      </c>
      <c r="C479" t="s">
        <v>18</v>
      </c>
      <c r="D479" t="s">
        <v>19</v>
      </c>
      <c r="E479" s="1">
        <v>2.62844182637728</v>
      </c>
      <c r="F479" s="1">
        <v>0.17221467658971501</v>
      </c>
      <c r="G479" s="1">
        <v>0.61782951731644598</v>
      </c>
      <c r="H479" s="1">
        <v>0.102016116950845</v>
      </c>
      <c r="I479" s="1">
        <v>3.24627134369373</v>
      </c>
      <c r="J479" s="50">
        <v>0.27423079354056001</v>
      </c>
      <c r="K479" s="1"/>
      <c r="L479" s="1"/>
      <c r="M479" s="1"/>
      <c r="N479" s="50"/>
      <c r="O479" s="1"/>
      <c r="P479" s="1"/>
      <c r="Q479" s="1"/>
      <c r="R479" s="50"/>
    </row>
    <row r="480" spans="1:18">
      <c r="A480" t="s">
        <v>0</v>
      </c>
      <c r="B480" s="7" t="s">
        <v>64</v>
      </c>
      <c r="C480" t="s">
        <v>20</v>
      </c>
      <c r="D480" t="s">
        <v>21</v>
      </c>
      <c r="E480" s="1">
        <v>0.98554274649114304</v>
      </c>
      <c r="F480" s="1">
        <v>0.15866702063340901</v>
      </c>
      <c r="G480" s="1">
        <v>0.11510192600484501</v>
      </c>
      <c r="H480" s="1">
        <v>2.3200128851829101E-2</v>
      </c>
      <c r="I480" s="1">
        <v>1.10064467249599</v>
      </c>
      <c r="J480" s="50">
        <v>0.18186714948523799</v>
      </c>
      <c r="K480" s="1"/>
      <c r="L480" s="1"/>
      <c r="M480" s="1"/>
      <c r="N480" s="50"/>
      <c r="O480" s="1"/>
      <c r="P480" s="1"/>
      <c r="Q480" s="1"/>
      <c r="R480" s="50"/>
    </row>
    <row r="481" spans="1:18">
      <c r="A481" t="s">
        <v>0</v>
      </c>
      <c r="B481" s="7" t="s">
        <v>64</v>
      </c>
      <c r="C481" t="s">
        <v>25</v>
      </c>
      <c r="D481" t="s">
        <v>26</v>
      </c>
      <c r="E481" s="1">
        <v>3.8972708329361402E-3</v>
      </c>
      <c r="F481" s="1">
        <v>3.2388968286074798E-4</v>
      </c>
      <c r="G481" s="1">
        <v>2.2640976942196699E-2</v>
      </c>
      <c r="H481" s="1">
        <v>9.9523325924775596E-3</v>
      </c>
      <c r="I481" s="1">
        <v>2.65382477751329E-2</v>
      </c>
      <c r="J481" s="50">
        <v>1.0276222275338301E-2</v>
      </c>
      <c r="K481" s="1"/>
      <c r="L481" s="1"/>
      <c r="M481" s="1"/>
      <c r="N481" s="50"/>
      <c r="O481" s="1"/>
      <c r="P481" s="1"/>
      <c r="Q481" s="1"/>
      <c r="R481" s="50"/>
    </row>
    <row r="482" spans="1:18">
      <c r="A482" t="s">
        <v>0</v>
      </c>
      <c r="B482" s="7" t="s">
        <v>64</v>
      </c>
      <c r="C482" t="s">
        <v>22</v>
      </c>
      <c r="D482" t="s">
        <v>23</v>
      </c>
      <c r="E482" s="1">
        <v>1.44500761861245E-2</v>
      </c>
      <c r="F482" s="1">
        <v>6.2257946989511398E-4</v>
      </c>
      <c r="G482" s="1">
        <v>8.8790536188344598E-4</v>
      </c>
      <c r="H482" s="1">
        <v>3.41057219493859E-5</v>
      </c>
      <c r="I482" s="1">
        <v>1.53379815480079E-2</v>
      </c>
      <c r="J482" s="50">
        <v>6.5668519184449998E-4</v>
      </c>
      <c r="K482" s="1"/>
      <c r="L482" s="1"/>
      <c r="M482" s="1"/>
      <c r="N482" s="50"/>
      <c r="O482" s="1"/>
      <c r="P482" s="1"/>
      <c r="Q482" s="1"/>
      <c r="R482" s="50"/>
    </row>
    <row r="483" spans="1:18">
      <c r="A483" t="s">
        <v>0</v>
      </c>
      <c r="B483" s="7" t="s">
        <v>65</v>
      </c>
      <c r="C483" t="s">
        <v>2</v>
      </c>
      <c r="D483" t="s">
        <v>3</v>
      </c>
      <c r="E483" s="1">
        <v>3.0347626631465199E-2</v>
      </c>
      <c r="F483" s="1">
        <v>3.1603302294047599E-2</v>
      </c>
      <c r="G483" s="1">
        <v>4.09956161726251E-3</v>
      </c>
      <c r="H483" s="1">
        <v>3.2468197158963298E-3</v>
      </c>
      <c r="I483" s="1">
        <v>3.4447188248727702E-2</v>
      </c>
      <c r="J483" s="50">
        <v>3.4850122009943897E-2</v>
      </c>
      <c r="K483" s="1"/>
      <c r="L483" s="1"/>
      <c r="M483" s="1"/>
      <c r="N483" s="50"/>
      <c r="O483" s="1"/>
      <c r="P483" s="1"/>
      <c r="Q483" s="1"/>
      <c r="R483" s="50"/>
    </row>
    <row r="484" spans="1:18">
      <c r="A484" t="s">
        <v>0</v>
      </c>
      <c r="B484" s="7" t="s">
        <v>65</v>
      </c>
      <c r="C484" t="s">
        <v>4</v>
      </c>
      <c r="D484" t="s">
        <v>5</v>
      </c>
      <c r="E484" s="1">
        <v>6.7328798586114598E-5</v>
      </c>
      <c r="F484" s="1">
        <v>3.9917052226370701E-3</v>
      </c>
      <c r="G484" s="1">
        <v>0</v>
      </c>
      <c r="H484" s="1">
        <v>0</v>
      </c>
      <c r="I484" s="1">
        <v>6.7328798586114598E-5</v>
      </c>
      <c r="J484" s="50">
        <v>3.9917052226370701E-3</v>
      </c>
      <c r="K484" s="1"/>
      <c r="L484" s="1"/>
      <c r="M484" s="1"/>
      <c r="N484" s="50"/>
      <c r="O484" s="1"/>
      <c r="P484" s="1"/>
      <c r="Q484" s="1"/>
      <c r="R484" s="50"/>
    </row>
    <row r="485" spans="1:18">
      <c r="A485" t="s">
        <v>0</v>
      </c>
      <c r="B485" s="7" t="s">
        <v>65</v>
      </c>
      <c r="C485" t="s">
        <v>6</v>
      </c>
      <c r="D485" t="s">
        <v>7</v>
      </c>
      <c r="E485" s="1">
        <v>3.6717675526520199E-6</v>
      </c>
      <c r="F485" s="1">
        <v>7.8805394942200707E-6</v>
      </c>
      <c r="G485" s="1">
        <v>3.0954375203914801E-2</v>
      </c>
      <c r="H485" s="1">
        <v>6.8575087021977302E-2</v>
      </c>
      <c r="I485" s="1">
        <v>3.09580469714675E-2</v>
      </c>
      <c r="J485" s="50">
        <v>6.8582967561471503E-2</v>
      </c>
      <c r="K485" s="1"/>
      <c r="L485" s="1"/>
      <c r="M485" s="1"/>
      <c r="N485" s="50"/>
      <c r="O485" s="1"/>
      <c r="P485" s="1"/>
      <c r="Q485" s="1"/>
      <c r="R485" s="50"/>
    </row>
    <row r="486" spans="1:18">
      <c r="A486" t="s">
        <v>0</v>
      </c>
      <c r="B486" s="7" t="s">
        <v>65</v>
      </c>
      <c r="C486" t="s">
        <v>8</v>
      </c>
      <c r="D486" t="s">
        <v>9</v>
      </c>
      <c r="E486" s="1">
        <v>7.2574082476311696E-4</v>
      </c>
      <c r="F486" s="1">
        <v>2.7930813575046401E-4</v>
      </c>
      <c r="G486" s="1">
        <v>9.6704403297577408E-3</v>
      </c>
      <c r="H486" s="1">
        <v>4.2044391088761198E-3</v>
      </c>
      <c r="I486" s="1">
        <v>1.03961811545209E-2</v>
      </c>
      <c r="J486" s="50">
        <v>4.48374724462658E-3</v>
      </c>
      <c r="K486" s="1"/>
      <c r="L486" s="1"/>
      <c r="M486" s="1"/>
      <c r="N486" s="50"/>
      <c r="O486" s="1"/>
      <c r="P486" s="1"/>
      <c r="Q486" s="1"/>
      <c r="R486" s="50"/>
    </row>
    <row r="487" spans="1:18">
      <c r="A487" t="s">
        <v>0</v>
      </c>
      <c r="B487" s="7" t="s">
        <v>65</v>
      </c>
      <c r="C487" t="s">
        <v>10</v>
      </c>
      <c r="D487" t="s">
        <v>11</v>
      </c>
      <c r="E487" s="1">
        <v>1.4327517747646999E-4</v>
      </c>
      <c r="F487" s="1">
        <v>8.5461384983163201E-5</v>
      </c>
      <c r="G487" s="1">
        <v>1.84723076630284E-3</v>
      </c>
      <c r="H487" s="1">
        <v>1.65905900651457E-3</v>
      </c>
      <c r="I487" s="1">
        <v>1.99050594377931E-3</v>
      </c>
      <c r="J487" s="50">
        <v>1.7445203914977401E-3</v>
      </c>
      <c r="K487" s="1"/>
      <c r="L487" s="1"/>
      <c r="M487" s="1"/>
      <c r="N487" s="50"/>
      <c r="O487" s="1"/>
      <c r="P487" s="1"/>
      <c r="Q487" s="1"/>
      <c r="R487" s="50"/>
    </row>
    <row r="488" spans="1:18">
      <c r="A488" t="s">
        <v>0</v>
      </c>
      <c r="B488" s="7" t="s">
        <v>65</v>
      </c>
      <c r="C488" t="s">
        <v>12</v>
      </c>
      <c r="D488" t="s">
        <v>13</v>
      </c>
      <c r="E488" s="1">
        <v>4.39333821902178E-3</v>
      </c>
      <c r="F488" s="1">
        <v>6.4809669123824397E-4</v>
      </c>
      <c r="G488" s="1">
        <v>6.9763660741800904E-3</v>
      </c>
      <c r="H488" s="1">
        <v>1.27124769671723E-3</v>
      </c>
      <c r="I488" s="1">
        <v>1.13697042932019E-2</v>
      </c>
      <c r="J488" s="50">
        <v>1.9193443879554799E-3</v>
      </c>
      <c r="K488" s="1"/>
      <c r="L488" s="1"/>
      <c r="M488" s="1"/>
      <c r="N488" s="50"/>
      <c r="O488" s="1"/>
      <c r="P488" s="1"/>
      <c r="Q488" s="1"/>
      <c r="R488" s="50"/>
    </row>
    <row r="489" spans="1:18">
      <c r="A489" t="s">
        <v>0</v>
      </c>
      <c r="B489" s="7" t="s">
        <v>65</v>
      </c>
      <c r="C489" t="s">
        <v>14</v>
      </c>
      <c r="D489" t="s">
        <v>15</v>
      </c>
      <c r="E489" s="1">
        <v>2.07565045264814E-4</v>
      </c>
      <c r="F489" s="1">
        <v>2.2938981851214899E-4</v>
      </c>
      <c r="G489" s="1">
        <v>9.0566512797012402E-3</v>
      </c>
      <c r="H489" s="1">
        <v>5.5185922832746001E-3</v>
      </c>
      <c r="I489" s="1">
        <v>9.2642163249660493E-3</v>
      </c>
      <c r="J489" s="50">
        <v>5.7479821017867496E-3</v>
      </c>
      <c r="K489" s="1"/>
      <c r="L489" s="1"/>
      <c r="M489" s="1"/>
      <c r="N489" s="50"/>
      <c r="O489" s="1"/>
      <c r="P489" s="1"/>
      <c r="Q489" s="1"/>
      <c r="R489" s="50"/>
    </row>
    <row r="490" spans="1:18">
      <c r="A490" t="s">
        <v>0</v>
      </c>
      <c r="B490" s="7" t="s">
        <v>65</v>
      </c>
      <c r="C490" t="s">
        <v>16</v>
      </c>
      <c r="D490" t="s">
        <v>17</v>
      </c>
      <c r="E490" s="1">
        <v>3.1520755677919201E-3</v>
      </c>
      <c r="F490" s="1">
        <v>6.1581421008246402E-4</v>
      </c>
      <c r="G490" s="1">
        <v>1.05451872896247E-2</v>
      </c>
      <c r="H490" s="1">
        <v>2.3976587606276698E-3</v>
      </c>
      <c r="I490" s="1">
        <v>1.36972628574166E-2</v>
      </c>
      <c r="J490" s="50">
        <v>3.01347297071014E-3</v>
      </c>
      <c r="K490" s="1"/>
      <c r="L490" s="1"/>
      <c r="M490" s="1"/>
      <c r="N490" s="50"/>
      <c r="O490" s="1"/>
      <c r="P490" s="1"/>
      <c r="Q490" s="1"/>
      <c r="R490" s="50"/>
    </row>
    <row r="491" spans="1:18">
      <c r="A491" t="s">
        <v>0</v>
      </c>
      <c r="B491" s="7" t="s">
        <v>65</v>
      </c>
      <c r="C491" t="s">
        <v>18</v>
      </c>
      <c r="D491" t="s">
        <v>19</v>
      </c>
      <c r="E491" s="1">
        <v>3.3900428008875802E-4</v>
      </c>
      <c r="F491" s="1">
        <v>2.22500150634955E-5</v>
      </c>
      <c r="G491" s="1">
        <v>8.0905436156382803E-3</v>
      </c>
      <c r="H491" s="1">
        <v>1.33429982336055E-3</v>
      </c>
      <c r="I491" s="1">
        <v>8.4295478957270402E-3</v>
      </c>
      <c r="J491" s="50">
        <v>1.3565498384240501E-3</v>
      </c>
      <c r="K491" s="1"/>
      <c r="L491" s="1"/>
      <c r="M491" s="1"/>
      <c r="N491" s="50"/>
      <c r="O491" s="1"/>
      <c r="P491" s="1"/>
      <c r="Q491" s="1"/>
      <c r="R491" s="50"/>
    </row>
    <row r="492" spans="1:18">
      <c r="A492" t="s">
        <v>0</v>
      </c>
      <c r="B492" s="7" t="s">
        <v>65</v>
      </c>
      <c r="C492" t="s">
        <v>20</v>
      </c>
      <c r="D492" t="s">
        <v>21</v>
      </c>
      <c r="E492" s="1">
        <v>0</v>
      </c>
      <c r="F492" s="1">
        <v>0</v>
      </c>
      <c r="G492" s="1">
        <v>0</v>
      </c>
      <c r="H492" s="1">
        <v>0</v>
      </c>
      <c r="I492" s="1">
        <v>0</v>
      </c>
      <c r="J492" s="50">
        <v>0</v>
      </c>
      <c r="K492" s="1"/>
      <c r="L492" s="1"/>
      <c r="M492" s="1"/>
      <c r="N492" s="50"/>
      <c r="O492" s="1"/>
      <c r="P492" s="1"/>
      <c r="Q492" s="1"/>
      <c r="R492" s="50"/>
    </row>
    <row r="493" spans="1:18">
      <c r="A493" t="s">
        <v>0</v>
      </c>
      <c r="B493" s="7" t="s">
        <v>65</v>
      </c>
      <c r="C493" t="s">
        <v>25</v>
      </c>
      <c r="D493" t="s">
        <v>26</v>
      </c>
      <c r="E493" s="1">
        <v>0</v>
      </c>
      <c r="F493" s="1">
        <v>0</v>
      </c>
      <c r="G493" s="1">
        <v>0</v>
      </c>
      <c r="H493" s="1">
        <v>0</v>
      </c>
      <c r="I493" s="1">
        <v>0</v>
      </c>
      <c r="J493" s="50">
        <v>0</v>
      </c>
      <c r="K493" s="1"/>
      <c r="L493" s="1"/>
      <c r="M493" s="1"/>
      <c r="N493" s="50"/>
      <c r="O493" s="1"/>
      <c r="P493" s="1"/>
      <c r="Q493" s="1"/>
      <c r="R493" s="50"/>
    </row>
    <row r="494" spans="1:18">
      <c r="A494" t="s">
        <v>0</v>
      </c>
      <c r="B494" s="7" t="s">
        <v>65</v>
      </c>
      <c r="C494" t="s">
        <v>22</v>
      </c>
      <c r="D494" t="s">
        <v>23</v>
      </c>
      <c r="E494" s="1">
        <v>4.3024016428296801E-4</v>
      </c>
      <c r="F494" s="1">
        <v>1.85034950551012E-5</v>
      </c>
      <c r="G494" s="1">
        <v>2.1911093019661701E-4</v>
      </c>
      <c r="H494" s="1">
        <v>8.4054054670573599E-6</v>
      </c>
      <c r="I494" s="1">
        <v>6.4935109447958501E-4</v>
      </c>
      <c r="J494" s="50">
        <v>2.6908900522158599E-5</v>
      </c>
      <c r="K494" s="1"/>
      <c r="L494" s="1"/>
      <c r="M494" s="1"/>
      <c r="N494" s="50"/>
      <c r="O494" s="1"/>
      <c r="P494" s="1"/>
      <c r="Q494" s="1"/>
      <c r="R494" s="50"/>
    </row>
    <row r="495" spans="1:18">
      <c r="A495" t="s">
        <v>0</v>
      </c>
      <c r="B495" s="7" t="s">
        <v>66</v>
      </c>
      <c r="C495" t="s">
        <v>2</v>
      </c>
      <c r="D495" t="s">
        <v>3</v>
      </c>
      <c r="E495" s="1">
        <v>7.58777437684129E-2</v>
      </c>
      <c r="F495" s="1">
        <v>7.1880616548054194E-2</v>
      </c>
      <c r="G495" s="1">
        <v>2.0972149522327399E-2</v>
      </c>
      <c r="H495" s="1">
        <v>1.6741249214408699E-2</v>
      </c>
      <c r="I495" s="1">
        <v>9.6849893290740299E-2</v>
      </c>
      <c r="J495" s="50">
        <v>8.8621865762462906E-2</v>
      </c>
      <c r="K495" s="1"/>
      <c r="L495" s="1"/>
      <c r="M495" s="1"/>
      <c r="N495" s="50"/>
      <c r="O495" s="1"/>
      <c r="P495" s="1"/>
      <c r="Q495" s="1"/>
      <c r="R495" s="50"/>
    </row>
    <row r="496" spans="1:18">
      <c r="A496" t="s">
        <v>0</v>
      </c>
      <c r="B496" s="7" t="s">
        <v>66</v>
      </c>
      <c r="C496" t="s">
        <v>4</v>
      </c>
      <c r="D496" t="s">
        <v>5</v>
      </c>
      <c r="E496" s="1">
        <v>0</v>
      </c>
      <c r="F496" s="1">
        <v>0</v>
      </c>
      <c r="G496" s="1">
        <v>6.0110232405832003E-11</v>
      </c>
      <c r="H496" s="1">
        <v>4.6779587376116601E-11</v>
      </c>
      <c r="I496" s="1">
        <v>6.0110232405832003E-11</v>
      </c>
      <c r="J496" s="50">
        <v>4.6779587376116601E-11</v>
      </c>
      <c r="K496" s="1"/>
      <c r="L496" s="1"/>
      <c r="M496" s="1"/>
      <c r="N496" s="50"/>
      <c r="O496" s="1"/>
      <c r="P496" s="1"/>
      <c r="Q496" s="1"/>
      <c r="R496" s="50"/>
    </row>
    <row r="497" spans="1:18">
      <c r="A497" t="s">
        <v>0</v>
      </c>
      <c r="B497" s="7" t="s">
        <v>66</v>
      </c>
      <c r="C497" t="s">
        <v>6</v>
      </c>
      <c r="D497" t="s">
        <v>7</v>
      </c>
      <c r="E497" s="1">
        <v>8.7479599494693193E-5</v>
      </c>
      <c r="F497" s="1">
        <v>1.8778360947827499E-4</v>
      </c>
      <c r="G497" s="1">
        <v>0.12049138399081</v>
      </c>
      <c r="H497" s="1">
        <v>0.26690932619704699</v>
      </c>
      <c r="I497" s="1">
        <v>0.12057886359030499</v>
      </c>
      <c r="J497" s="50">
        <v>0.26709710980652501</v>
      </c>
      <c r="K497" s="1"/>
      <c r="L497" s="1"/>
      <c r="M497" s="1"/>
      <c r="N497" s="50"/>
      <c r="O497" s="1"/>
      <c r="P497" s="1"/>
      <c r="Q497" s="1"/>
      <c r="R497" s="50"/>
    </row>
    <row r="498" spans="1:18">
      <c r="A498" t="s">
        <v>0</v>
      </c>
      <c r="B498" s="7" t="s">
        <v>66</v>
      </c>
      <c r="C498" t="s">
        <v>8</v>
      </c>
      <c r="D498" t="s">
        <v>9</v>
      </c>
      <c r="E498" s="1">
        <v>1.8381071829883699E-2</v>
      </c>
      <c r="F498" s="1">
        <v>6.7819730948659E-3</v>
      </c>
      <c r="G498" s="1">
        <v>0.116711446133603</v>
      </c>
      <c r="H498" s="1">
        <v>4.6984920622645802E-2</v>
      </c>
      <c r="I498" s="1">
        <v>0.13509251796348601</v>
      </c>
      <c r="J498" s="50">
        <v>5.3766893717511699E-2</v>
      </c>
      <c r="K498" s="1"/>
      <c r="L498" s="1"/>
      <c r="M498" s="1"/>
      <c r="N498" s="50"/>
      <c r="O498" s="1"/>
      <c r="P498" s="1"/>
      <c r="Q498" s="1"/>
      <c r="R498" s="50"/>
    </row>
    <row r="499" spans="1:18">
      <c r="A499" t="s">
        <v>0</v>
      </c>
      <c r="B499" s="7" t="s">
        <v>66</v>
      </c>
      <c r="C499" t="s">
        <v>10</v>
      </c>
      <c r="D499" t="s">
        <v>11</v>
      </c>
      <c r="E499" s="1">
        <v>1.2250083232398499E-3</v>
      </c>
      <c r="F499" s="1">
        <v>6.2412860227057895E-4</v>
      </c>
      <c r="G499" s="1">
        <v>1.59794163127564E-2</v>
      </c>
      <c r="H499" s="1">
        <v>1.42146876765078E-2</v>
      </c>
      <c r="I499" s="1">
        <v>1.72044246359962E-2</v>
      </c>
      <c r="J499" s="50">
        <v>1.4838816278778399E-2</v>
      </c>
      <c r="K499" s="1"/>
      <c r="L499" s="1"/>
      <c r="M499" s="1"/>
      <c r="N499" s="50"/>
      <c r="O499" s="1"/>
      <c r="P499" s="1"/>
      <c r="Q499" s="1"/>
      <c r="R499" s="50"/>
    </row>
    <row r="500" spans="1:18">
      <c r="A500" t="s">
        <v>0</v>
      </c>
      <c r="B500" s="7" t="s">
        <v>66</v>
      </c>
      <c r="C500" t="s">
        <v>12</v>
      </c>
      <c r="D500" t="s">
        <v>13</v>
      </c>
      <c r="E500" s="1">
        <v>5.8327816312146501E-2</v>
      </c>
      <c r="F500" s="1">
        <v>7.1536209268581799E-3</v>
      </c>
      <c r="G500" s="1">
        <v>6.2925552757606695E-2</v>
      </c>
      <c r="H500" s="1">
        <v>1.1045723077987899E-2</v>
      </c>
      <c r="I500" s="1">
        <v>0.12125336906975299</v>
      </c>
      <c r="J500" s="50">
        <v>1.8199344004846098E-2</v>
      </c>
      <c r="K500" s="1"/>
      <c r="L500" s="1"/>
      <c r="M500" s="1"/>
      <c r="N500" s="50"/>
      <c r="O500" s="1"/>
      <c r="P500" s="1"/>
      <c r="Q500" s="1"/>
      <c r="R500" s="50"/>
    </row>
    <row r="501" spans="1:18">
      <c r="A501" t="s">
        <v>0</v>
      </c>
      <c r="B501" s="7" t="s">
        <v>66</v>
      </c>
      <c r="C501" t="s">
        <v>14</v>
      </c>
      <c r="D501" t="s">
        <v>15</v>
      </c>
      <c r="E501" s="1">
        <v>5.19011203054872E-3</v>
      </c>
      <c r="F501" s="1">
        <v>5.3904123966021901E-3</v>
      </c>
      <c r="G501" s="1">
        <v>9.4675134784283604E-2</v>
      </c>
      <c r="H501" s="1">
        <v>5.5737766375265799E-2</v>
      </c>
      <c r="I501" s="1">
        <v>9.9865246814832401E-2</v>
      </c>
      <c r="J501" s="50">
        <v>6.1128178771867998E-2</v>
      </c>
      <c r="K501" s="1"/>
      <c r="L501" s="1"/>
      <c r="M501" s="1"/>
      <c r="N501" s="50"/>
      <c r="O501" s="1"/>
      <c r="P501" s="1"/>
      <c r="Q501" s="1"/>
      <c r="R501" s="50"/>
    </row>
    <row r="502" spans="1:18">
      <c r="A502" t="s">
        <v>0</v>
      </c>
      <c r="B502" s="7" t="s">
        <v>66</v>
      </c>
      <c r="C502" t="s">
        <v>16</v>
      </c>
      <c r="D502" t="s">
        <v>17</v>
      </c>
      <c r="E502" s="1">
        <v>0.31537976388703998</v>
      </c>
      <c r="F502" s="1">
        <v>4.1561859740794099E-2</v>
      </c>
      <c r="G502" s="1">
        <v>9.0479074125127498E-2</v>
      </c>
      <c r="H502" s="1">
        <v>2.1124485358020102E-2</v>
      </c>
      <c r="I502" s="1">
        <v>0.40585883801216799</v>
      </c>
      <c r="J502" s="50">
        <v>6.2686345098814197E-2</v>
      </c>
      <c r="K502" s="1"/>
      <c r="L502" s="1"/>
      <c r="M502" s="1"/>
      <c r="N502" s="50"/>
      <c r="O502" s="1"/>
      <c r="P502" s="1"/>
      <c r="Q502" s="1"/>
      <c r="R502" s="50"/>
    </row>
    <row r="503" spans="1:18">
      <c r="A503" t="s">
        <v>0</v>
      </c>
      <c r="B503" s="7" t="s">
        <v>66</v>
      </c>
      <c r="C503" t="s">
        <v>18</v>
      </c>
      <c r="D503" t="s">
        <v>19</v>
      </c>
      <c r="E503" s="1">
        <v>0.26714148262896698</v>
      </c>
      <c r="F503" s="1">
        <v>1.7021228810633601E-2</v>
      </c>
      <c r="G503" s="1">
        <v>9.6121984621174897E-2</v>
      </c>
      <c r="H503" s="1">
        <v>1.59776815317101E-2</v>
      </c>
      <c r="I503" s="1">
        <v>0.36326346725014202</v>
      </c>
      <c r="J503" s="50">
        <v>3.2998910342343701E-2</v>
      </c>
      <c r="K503" s="1"/>
      <c r="L503" s="1"/>
      <c r="M503" s="1"/>
      <c r="N503" s="50"/>
      <c r="O503" s="1"/>
      <c r="P503" s="1"/>
      <c r="Q503" s="1"/>
      <c r="R503" s="50"/>
    </row>
    <row r="504" spans="1:18">
      <c r="A504" t="s">
        <v>0</v>
      </c>
      <c r="B504" s="7" t="s">
        <v>66</v>
      </c>
      <c r="C504" t="s">
        <v>20</v>
      </c>
      <c r="D504" t="s">
        <v>21</v>
      </c>
      <c r="E504" s="1">
        <v>0.36276373194570699</v>
      </c>
      <c r="F504" s="1">
        <v>5.8324741707924899E-2</v>
      </c>
      <c r="G504" s="1">
        <v>1.49484938023016E-2</v>
      </c>
      <c r="H504" s="1">
        <v>3.0213962655017399E-3</v>
      </c>
      <c r="I504" s="1">
        <v>0.377712225748009</v>
      </c>
      <c r="J504" s="50">
        <v>6.1346137973426598E-2</v>
      </c>
      <c r="K504" s="1"/>
      <c r="L504" s="1"/>
      <c r="M504" s="1"/>
      <c r="N504" s="50"/>
      <c r="O504" s="1"/>
      <c r="P504" s="1"/>
      <c r="Q504" s="1"/>
      <c r="R504" s="50"/>
    </row>
    <row r="505" spans="1:18">
      <c r="A505" t="s">
        <v>0</v>
      </c>
      <c r="B505" s="7" t="s">
        <v>66</v>
      </c>
      <c r="C505" t="s">
        <v>25</v>
      </c>
      <c r="D505" t="s">
        <v>26</v>
      </c>
      <c r="E505" s="1">
        <v>0.245894352783561</v>
      </c>
      <c r="F505" s="1">
        <v>1.7615329075939701E-2</v>
      </c>
      <c r="G505" s="1">
        <v>0.592651108501841</v>
      </c>
      <c r="H505" s="1">
        <v>0.25171221254884601</v>
      </c>
      <c r="I505" s="1">
        <v>0.83854546128540197</v>
      </c>
      <c r="J505" s="50">
        <v>0.269327541624786</v>
      </c>
      <c r="K505" s="1"/>
      <c r="L505" s="1"/>
      <c r="M505" s="1"/>
      <c r="N505" s="50"/>
      <c r="O505" s="1"/>
      <c r="P505" s="1"/>
      <c r="Q505" s="1"/>
      <c r="R505" s="50"/>
    </row>
    <row r="506" spans="1:18">
      <c r="A506" t="s">
        <v>0</v>
      </c>
      <c r="B506" s="7" t="s">
        <v>66</v>
      </c>
      <c r="C506" t="s">
        <v>22</v>
      </c>
      <c r="D506" t="s">
        <v>23</v>
      </c>
      <c r="E506" s="1">
        <v>0.26278985502254798</v>
      </c>
      <c r="F506" s="1">
        <v>1.1529206210226199E-2</v>
      </c>
      <c r="G506" s="1">
        <v>7.9390701618808901E-3</v>
      </c>
      <c r="H506" s="1">
        <v>3.0702090739886001E-4</v>
      </c>
      <c r="I506" s="1">
        <v>0.27072892518442898</v>
      </c>
      <c r="J506" s="50">
        <v>1.18362271176251E-2</v>
      </c>
      <c r="K506" s="1"/>
      <c r="L506" s="1"/>
      <c r="M506" s="1"/>
      <c r="N506" s="50"/>
      <c r="O506" s="1"/>
      <c r="P506" s="1"/>
      <c r="Q506" s="1"/>
      <c r="R506" s="50"/>
    </row>
    <row r="507" spans="1:18">
      <c r="A507" t="s">
        <v>0</v>
      </c>
      <c r="B507" s="7" t="s">
        <v>67</v>
      </c>
      <c r="C507" t="s">
        <v>2</v>
      </c>
      <c r="D507" t="s">
        <v>3</v>
      </c>
      <c r="E507" s="1">
        <v>7.5716132693126201E-2</v>
      </c>
      <c r="F507" s="1">
        <v>7.2386573032857504E-2</v>
      </c>
      <c r="G507" s="1">
        <v>8.5248668211562198E-2</v>
      </c>
      <c r="H507" s="1">
        <v>6.8596628093360701E-2</v>
      </c>
      <c r="I507" s="1">
        <v>0.16096480090468801</v>
      </c>
      <c r="J507" s="50">
        <v>0.14098320112621801</v>
      </c>
      <c r="K507" s="1"/>
      <c r="L507" s="1"/>
      <c r="M507" s="1"/>
      <c r="N507" s="50"/>
      <c r="O507" s="1"/>
      <c r="P507" s="1"/>
      <c r="Q507" s="1"/>
      <c r="R507" s="50"/>
    </row>
    <row r="508" spans="1:18">
      <c r="A508" t="s">
        <v>0</v>
      </c>
      <c r="B508" s="7" t="s">
        <v>67</v>
      </c>
      <c r="C508" t="s">
        <v>4</v>
      </c>
      <c r="D508" t="s">
        <v>5</v>
      </c>
      <c r="E508" s="1">
        <v>4.8601334460503499E-2</v>
      </c>
      <c r="F508" s="1">
        <v>3.4448869970042302</v>
      </c>
      <c r="G508" s="1">
        <v>0</v>
      </c>
      <c r="H508" s="1">
        <v>0</v>
      </c>
      <c r="I508" s="1">
        <v>4.8601334460503499E-2</v>
      </c>
      <c r="J508" s="50">
        <v>3.4448869970042302</v>
      </c>
      <c r="K508" s="1"/>
      <c r="L508" s="1"/>
      <c r="M508" s="1"/>
      <c r="N508" s="50"/>
      <c r="O508" s="1"/>
      <c r="P508" s="1"/>
      <c r="Q508" s="1"/>
      <c r="R508" s="50"/>
    </row>
    <row r="509" spans="1:18">
      <c r="A509" t="s">
        <v>0</v>
      </c>
      <c r="B509" s="7" t="s">
        <v>67</v>
      </c>
      <c r="C509" t="s">
        <v>6</v>
      </c>
      <c r="D509" t="s">
        <v>7</v>
      </c>
      <c r="E509" s="1">
        <v>3.3575866563261197E-2</v>
      </c>
      <c r="F509" s="1">
        <v>7.2053878454431994E-2</v>
      </c>
      <c r="G509" s="1">
        <v>0.63455500282327804</v>
      </c>
      <c r="H509" s="1">
        <v>1.4058805887505399</v>
      </c>
      <c r="I509" s="1">
        <v>0.66813086938653898</v>
      </c>
      <c r="J509" s="50">
        <v>1.4779344672049699</v>
      </c>
      <c r="K509" s="1"/>
      <c r="L509" s="1"/>
      <c r="M509" s="1"/>
      <c r="N509" s="50"/>
      <c r="O509" s="1"/>
      <c r="P509" s="1"/>
      <c r="Q509" s="1"/>
      <c r="R509" s="50"/>
    </row>
    <row r="510" spans="1:18">
      <c r="A510" t="s">
        <v>0</v>
      </c>
      <c r="B510" s="7" t="s">
        <v>67</v>
      </c>
      <c r="C510" t="s">
        <v>8</v>
      </c>
      <c r="D510" t="s">
        <v>9</v>
      </c>
      <c r="E510" s="1">
        <v>6.2441161358720597E-2</v>
      </c>
      <c r="F510" s="1">
        <v>8.7783636101772103E-2</v>
      </c>
      <c r="G510" s="1">
        <v>0.33726200588954203</v>
      </c>
      <c r="H510" s="1">
        <v>0.14622908520401401</v>
      </c>
      <c r="I510" s="1">
        <v>0.39970316724826299</v>
      </c>
      <c r="J510" s="50">
        <v>0.23401272130578599</v>
      </c>
      <c r="K510" s="1"/>
      <c r="L510" s="1"/>
      <c r="M510" s="1"/>
      <c r="N510" s="50"/>
      <c r="O510" s="1"/>
      <c r="P510" s="1"/>
      <c r="Q510" s="1"/>
      <c r="R510" s="50"/>
    </row>
    <row r="511" spans="1:18">
      <c r="A511" t="s">
        <v>0</v>
      </c>
      <c r="B511" s="7" t="s">
        <v>67</v>
      </c>
      <c r="C511" t="s">
        <v>10</v>
      </c>
      <c r="D511" t="s">
        <v>11</v>
      </c>
      <c r="E511" s="1">
        <v>3.4667718773211901E-3</v>
      </c>
      <c r="F511" s="1">
        <v>1.2437516082656401E-3</v>
      </c>
      <c r="G511" s="1">
        <v>4.2684168772623002E-2</v>
      </c>
      <c r="H511" s="1">
        <v>3.7975215287825999E-2</v>
      </c>
      <c r="I511" s="1">
        <v>4.6150940649944197E-2</v>
      </c>
      <c r="J511" s="50">
        <v>3.9218966896091598E-2</v>
      </c>
      <c r="K511" s="1"/>
      <c r="L511" s="1"/>
      <c r="M511" s="1"/>
      <c r="N511" s="50"/>
      <c r="O511" s="1"/>
      <c r="P511" s="1"/>
      <c r="Q511" s="1"/>
      <c r="R511" s="50"/>
    </row>
    <row r="512" spans="1:18">
      <c r="A512" t="s">
        <v>0</v>
      </c>
      <c r="B512" s="7" t="s">
        <v>67</v>
      </c>
      <c r="C512" t="s">
        <v>12</v>
      </c>
      <c r="D512" t="s">
        <v>13</v>
      </c>
      <c r="E512" s="1">
        <v>2.2639032643591399E-2</v>
      </c>
      <c r="F512" s="1">
        <v>2.8678824580254899E-3</v>
      </c>
      <c r="G512" s="1">
        <v>0.16394360954769399</v>
      </c>
      <c r="H512" s="1">
        <v>3.0440550846364801E-2</v>
      </c>
      <c r="I512" s="1">
        <v>0.18658264219128501</v>
      </c>
      <c r="J512" s="50">
        <v>3.3308433304390303E-2</v>
      </c>
      <c r="K512" s="1"/>
      <c r="L512" s="1"/>
      <c r="M512" s="1"/>
      <c r="N512" s="50"/>
      <c r="O512" s="1"/>
      <c r="P512" s="1"/>
      <c r="Q512" s="1"/>
      <c r="R512" s="50"/>
    </row>
    <row r="513" spans="1:18">
      <c r="A513" t="s">
        <v>0</v>
      </c>
      <c r="B513" s="7" t="s">
        <v>67</v>
      </c>
      <c r="C513" t="s">
        <v>14</v>
      </c>
      <c r="D513" t="s">
        <v>15</v>
      </c>
      <c r="E513" s="1">
        <v>1.2486131701663499E-2</v>
      </c>
      <c r="F513" s="1">
        <v>1.41036097369454E-2</v>
      </c>
      <c r="G513" s="1">
        <v>0.35179156730597499</v>
      </c>
      <c r="H513" s="1">
        <v>0.21833588540968399</v>
      </c>
      <c r="I513" s="1">
        <v>0.36427769900763801</v>
      </c>
      <c r="J513" s="50">
        <v>0.23243949514662901</v>
      </c>
      <c r="K513" s="1"/>
      <c r="L513" s="1"/>
      <c r="M513" s="1"/>
      <c r="N513" s="50"/>
      <c r="O513" s="1"/>
      <c r="P513" s="1"/>
      <c r="Q513" s="1"/>
      <c r="R513" s="50"/>
    </row>
    <row r="514" spans="1:18">
      <c r="A514" t="s">
        <v>0</v>
      </c>
      <c r="B514" s="7" t="s">
        <v>67</v>
      </c>
      <c r="C514" t="s">
        <v>16</v>
      </c>
      <c r="D514" t="s">
        <v>17</v>
      </c>
      <c r="E514" s="1">
        <v>4.6791717058574503E-2</v>
      </c>
      <c r="F514" s="1">
        <v>6.9620873785396099E-3</v>
      </c>
      <c r="G514" s="1">
        <v>0.52107994308565697</v>
      </c>
      <c r="H514" s="1">
        <v>9.3662364425641506E-2</v>
      </c>
      <c r="I514" s="1">
        <v>0.56787166014423096</v>
      </c>
      <c r="J514" s="50">
        <v>0.100624451804181</v>
      </c>
      <c r="K514" s="1"/>
      <c r="L514" s="1"/>
      <c r="M514" s="1"/>
      <c r="N514" s="50"/>
      <c r="O514" s="1"/>
      <c r="P514" s="1"/>
      <c r="Q514" s="1"/>
      <c r="R514" s="50"/>
    </row>
    <row r="515" spans="1:18">
      <c r="A515" t="s">
        <v>0</v>
      </c>
      <c r="B515" s="7" t="s">
        <v>67</v>
      </c>
      <c r="C515" t="s">
        <v>18</v>
      </c>
      <c r="D515" t="s">
        <v>19</v>
      </c>
      <c r="E515" s="1">
        <v>2.4221937267686702E-2</v>
      </c>
      <c r="F515" s="1">
        <v>1.59853607689719E-3</v>
      </c>
      <c r="G515" s="1">
        <v>0.40992967478249198</v>
      </c>
      <c r="H515" s="1">
        <v>6.6185876136978905E-2</v>
      </c>
      <c r="I515" s="1">
        <v>0.43415161205017899</v>
      </c>
      <c r="J515" s="50">
        <v>6.77844122138761E-2</v>
      </c>
      <c r="K515" s="1"/>
      <c r="L515" s="1"/>
      <c r="M515" s="1"/>
      <c r="N515" s="50"/>
      <c r="O515" s="1"/>
      <c r="P515" s="1"/>
      <c r="Q515" s="1"/>
      <c r="R515" s="50"/>
    </row>
    <row r="516" spans="1:18">
      <c r="A516" t="s">
        <v>0</v>
      </c>
      <c r="B516" s="7" t="s">
        <v>67</v>
      </c>
      <c r="C516" t="s">
        <v>20</v>
      </c>
      <c r="D516" t="s">
        <v>21</v>
      </c>
      <c r="E516" s="1">
        <v>7.0234937500940498E-3</v>
      </c>
      <c r="F516" s="1">
        <v>1.1299571304561201E-3</v>
      </c>
      <c r="G516" s="1">
        <v>6.1450583672242501E-2</v>
      </c>
      <c r="H516" s="1">
        <v>1.2354544654671E-2</v>
      </c>
      <c r="I516" s="1">
        <v>6.8474077422336493E-2</v>
      </c>
      <c r="J516" s="50">
        <v>1.34845017851271E-2</v>
      </c>
      <c r="K516" s="1"/>
      <c r="L516" s="1"/>
      <c r="M516" s="1"/>
      <c r="N516" s="50"/>
      <c r="O516" s="1"/>
      <c r="P516" s="1"/>
      <c r="Q516" s="1"/>
      <c r="R516" s="50"/>
    </row>
    <row r="517" spans="1:18">
      <c r="A517" t="s">
        <v>0</v>
      </c>
      <c r="B517" s="7" t="s">
        <v>67</v>
      </c>
      <c r="C517" t="s">
        <v>25</v>
      </c>
      <c r="D517" t="s">
        <v>26</v>
      </c>
      <c r="E517" s="1">
        <v>3.1260382929102299E-6</v>
      </c>
      <c r="F517" s="1">
        <v>4.6661559761885899E-7</v>
      </c>
      <c r="G517" s="1">
        <v>0</v>
      </c>
      <c r="H517" s="1">
        <v>0</v>
      </c>
      <c r="I517" s="1">
        <v>3.1260382929102299E-6</v>
      </c>
      <c r="J517" s="50">
        <v>4.6661559761885899E-7</v>
      </c>
      <c r="K517" s="1"/>
      <c r="L517" s="1"/>
      <c r="M517" s="1"/>
      <c r="N517" s="50"/>
      <c r="O517" s="1"/>
      <c r="P517" s="1"/>
      <c r="Q517" s="1"/>
      <c r="R517" s="50"/>
    </row>
    <row r="518" spans="1:18">
      <c r="A518" t="s">
        <v>0</v>
      </c>
      <c r="B518" s="7" t="s">
        <v>67</v>
      </c>
      <c r="C518" t="s">
        <v>22</v>
      </c>
      <c r="D518" t="s">
        <v>23</v>
      </c>
      <c r="E518" s="1">
        <v>5.3086962591601802E-3</v>
      </c>
      <c r="F518" s="1">
        <v>2.2426323902714101E-4</v>
      </c>
      <c r="G518" s="1">
        <v>1.5677888230890499E-2</v>
      </c>
      <c r="H518" s="1">
        <v>5.8760140188121699E-4</v>
      </c>
      <c r="I518" s="1">
        <v>2.0986584490050701E-2</v>
      </c>
      <c r="J518" s="50">
        <v>8.1186464090835799E-4</v>
      </c>
      <c r="K518" s="1"/>
      <c r="L518" s="1"/>
      <c r="M518" s="1"/>
      <c r="N518" s="50"/>
      <c r="O518" s="1"/>
      <c r="P518" s="1"/>
      <c r="Q518" s="1"/>
      <c r="R518" s="50"/>
    </row>
    <row r="519" spans="1:18">
      <c r="A519" t="s">
        <v>0</v>
      </c>
      <c r="B519" s="7" t="s">
        <v>68</v>
      </c>
      <c r="C519" t="s">
        <v>2</v>
      </c>
      <c r="D519" t="s">
        <v>3</v>
      </c>
      <c r="E519" s="1">
        <v>0.13268805362733299</v>
      </c>
      <c r="F519" s="1">
        <v>0.13888747657171999</v>
      </c>
      <c r="G519" s="1">
        <v>0.10975380066691</v>
      </c>
      <c r="H519" s="1">
        <v>8.6753473558556907E-2</v>
      </c>
      <c r="I519" s="1">
        <v>0.242441854294243</v>
      </c>
      <c r="J519" s="50">
        <v>0.22564095013027699</v>
      </c>
      <c r="K519" s="1"/>
      <c r="L519" s="1"/>
      <c r="M519" s="1"/>
      <c r="N519" s="50"/>
      <c r="O519" s="1"/>
      <c r="P519" s="1"/>
      <c r="Q519" s="1"/>
      <c r="R519" s="50"/>
    </row>
    <row r="520" spans="1:18">
      <c r="A520" t="s">
        <v>0</v>
      </c>
      <c r="B520" s="7" t="s">
        <v>68</v>
      </c>
      <c r="C520" t="s">
        <v>4</v>
      </c>
      <c r="D520" t="s">
        <v>5</v>
      </c>
      <c r="E520" s="1">
        <v>0</v>
      </c>
      <c r="F520" s="1">
        <v>0</v>
      </c>
      <c r="G520" s="1">
        <v>0</v>
      </c>
      <c r="H520" s="1">
        <v>0</v>
      </c>
      <c r="I520" s="1">
        <v>0</v>
      </c>
      <c r="J520" s="50">
        <v>0</v>
      </c>
      <c r="K520" s="1"/>
      <c r="L520" s="1"/>
      <c r="M520" s="1"/>
      <c r="N520" s="50"/>
      <c r="O520" s="1"/>
      <c r="P520" s="1"/>
      <c r="Q520" s="1"/>
      <c r="R520" s="50"/>
    </row>
    <row r="521" spans="1:18">
      <c r="A521" t="s">
        <v>0</v>
      </c>
      <c r="B521" s="7" t="s">
        <v>68</v>
      </c>
      <c r="C521" t="s">
        <v>6</v>
      </c>
      <c r="D521" t="s">
        <v>7</v>
      </c>
      <c r="E521" s="1">
        <v>4.6704725908295197</v>
      </c>
      <c r="F521" s="1">
        <v>10.023562412240601</v>
      </c>
      <c r="G521" s="1">
        <v>0.856551833508435</v>
      </c>
      <c r="H521" s="1">
        <v>1.8977734204736501</v>
      </c>
      <c r="I521" s="1">
        <v>5.5270244243379496</v>
      </c>
      <c r="J521" s="50">
        <v>11.9213358327143</v>
      </c>
      <c r="K521" s="1"/>
      <c r="L521" s="1"/>
      <c r="M521" s="1"/>
      <c r="N521" s="50"/>
      <c r="O521" s="1"/>
      <c r="P521" s="1"/>
      <c r="Q521" s="1"/>
      <c r="R521" s="50"/>
    </row>
    <row r="522" spans="1:18">
      <c r="A522" t="s">
        <v>0</v>
      </c>
      <c r="B522" s="7" t="s">
        <v>68</v>
      </c>
      <c r="C522" t="s">
        <v>8</v>
      </c>
      <c r="D522" t="s">
        <v>9</v>
      </c>
      <c r="E522" s="1">
        <v>0.33896155632926001</v>
      </c>
      <c r="F522" s="1">
        <v>0.29514377591296498</v>
      </c>
      <c r="G522" s="1">
        <v>0.50808881145748497</v>
      </c>
      <c r="H522" s="1">
        <v>0.22163865231721799</v>
      </c>
      <c r="I522" s="1">
        <v>0.84705036778674403</v>
      </c>
      <c r="J522" s="50">
        <v>0.51678242823018306</v>
      </c>
      <c r="K522" s="1"/>
      <c r="L522" s="1"/>
      <c r="M522" s="1"/>
      <c r="N522" s="50"/>
      <c r="O522" s="1"/>
      <c r="P522" s="1"/>
      <c r="Q522" s="1"/>
      <c r="R522" s="50"/>
    </row>
    <row r="523" spans="1:18">
      <c r="A523" t="s">
        <v>0</v>
      </c>
      <c r="B523" s="7" t="s">
        <v>68</v>
      </c>
      <c r="C523" t="s">
        <v>10</v>
      </c>
      <c r="D523" t="s">
        <v>11</v>
      </c>
      <c r="E523" s="1">
        <v>1.6024324446717898E-2</v>
      </c>
      <c r="F523" s="1">
        <v>1.11124960242976E-2</v>
      </c>
      <c r="G523" s="1">
        <v>0.114594431184126</v>
      </c>
      <c r="H523" s="1">
        <v>0.105467666243754</v>
      </c>
      <c r="I523" s="1">
        <v>0.13061875563084399</v>
      </c>
      <c r="J523" s="50">
        <v>0.116580162268052</v>
      </c>
      <c r="K523" s="1"/>
      <c r="L523" s="1"/>
      <c r="M523" s="1"/>
      <c r="N523" s="50"/>
      <c r="O523" s="1"/>
      <c r="P523" s="1"/>
      <c r="Q523" s="1"/>
      <c r="R523" s="50"/>
    </row>
    <row r="524" spans="1:18">
      <c r="A524" t="s">
        <v>0</v>
      </c>
      <c r="B524" s="7" t="s">
        <v>68</v>
      </c>
      <c r="C524" t="s">
        <v>12</v>
      </c>
      <c r="D524" t="s">
        <v>13</v>
      </c>
      <c r="E524" s="1">
        <v>0.234547035418678</v>
      </c>
      <c r="F524" s="1">
        <v>3.4200286603164098E-2</v>
      </c>
      <c r="G524" s="1">
        <v>0.312816798476096</v>
      </c>
      <c r="H524" s="1">
        <v>5.69984590877066E-2</v>
      </c>
      <c r="I524" s="1">
        <v>0.54736383389477405</v>
      </c>
      <c r="J524" s="50">
        <v>9.1198745690870706E-2</v>
      </c>
      <c r="K524" s="1"/>
      <c r="L524" s="1"/>
      <c r="M524" s="1"/>
      <c r="N524" s="50"/>
      <c r="O524" s="1"/>
      <c r="P524" s="1"/>
      <c r="Q524" s="1"/>
      <c r="R524" s="50"/>
    </row>
    <row r="525" spans="1:18">
      <c r="A525" t="s">
        <v>0</v>
      </c>
      <c r="B525" s="7" t="s">
        <v>68</v>
      </c>
      <c r="C525" t="s">
        <v>14</v>
      </c>
      <c r="D525" t="s">
        <v>15</v>
      </c>
      <c r="E525" s="1">
        <v>3.3334414768842503E-2</v>
      </c>
      <c r="F525" s="1">
        <v>3.5267499534496302E-2</v>
      </c>
      <c r="G525" s="1">
        <v>0.60229181305492396</v>
      </c>
      <c r="H525" s="1">
        <v>0.36606786123621998</v>
      </c>
      <c r="I525" s="1">
        <v>0.63562622782376599</v>
      </c>
      <c r="J525" s="50">
        <v>0.40133536077071702</v>
      </c>
      <c r="K525" s="1"/>
      <c r="L525" s="1"/>
      <c r="M525" s="1"/>
      <c r="N525" s="50"/>
      <c r="O525" s="1"/>
      <c r="P525" s="1"/>
      <c r="Q525" s="1"/>
      <c r="R525" s="50"/>
    </row>
    <row r="526" spans="1:18">
      <c r="A526" t="s">
        <v>0</v>
      </c>
      <c r="B526" s="7" t="s">
        <v>68</v>
      </c>
      <c r="C526" t="s">
        <v>16</v>
      </c>
      <c r="D526" t="s">
        <v>17</v>
      </c>
      <c r="E526" s="1">
        <v>2.9167265275219401</v>
      </c>
      <c r="F526" s="1">
        <v>0.43465652374832497</v>
      </c>
      <c r="G526" s="1">
        <v>0.60903832525601398</v>
      </c>
      <c r="H526" s="1">
        <v>0.12835495948994899</v>
      </c>
      <c r="I526" s="1">
        <v>3.5257648527779502</v>
      </c>
      <c r="J526" s="50">
        <v>0.56301148323827399</v>
      </c>
      <c r="K526" s="1"/>
      <c r="L526" s="1"/>
      <c r="M526" s="1"/>
      <c r="N526" s="50"/>
      <c r="O526" s="1"/>
      <c r="P526" s="1"/>
      <c r="Q526" s="1"/>
      <c r="R526" s="50"/>
    </row>
    <row r="527" spans="1:18">
      <c r="A527" t="s">
        <v>0</v>
      </c>
      <c r="B527" s="7" t="s">
        <v>68</v>
      </c>
      <c r="C527" t="s">
        <v>18</v>
      </c>
      <c r="D527" t="s">
        <v>19</v>
      </c>
      <c r="E527" s="1">
        <v>5.59287809091078</v>
      </c>
      <c r="F527" s="1">
        <v>0.367468056590667</v>
      </c>
      <c r="G527" s="1">
        <v>1.3049231759979201</v>
      </c>
      <c r="H527" s="1">
        <v>0.21603782363364099</v>
      </c>
      <c r="I527" s="1">
        <v>6.8978012669086999</v>
      </c>
      <c r="J527" s="50">
        <v>0.58350588022430805</v>
      </c>
      <c r="K527" s="1"/>
      <c r="L527" s="1"/>
      <c r="M527" s="1"/>
      <c r="N527" s="50"/>
      <c r="O527" s="1"/>
      <c r="P527" s="1"/>
      <c r="Q527" s="1"/>
      <c r="R527" s="50"/>
    </row>
    <row r="528" spans="1:18">
      <c r="A528" t="s">
        <v>0</v>
      </c>
      <c r="B528" s="7" t="s">
        <v>68</v>
      </c>
      <c r="C528" t="s">
        <v>20</v>
      </c>
      <c r="D528" t="s">
        <v>21</v>
      </c>
      <c r="E528" s="1">
        <v>0.46425390532018901</v>
      </c>
      <c r="F528" s="1">
        <v>7.4760990869715799E-2</v>
      </c>
      <c r="G528" s="1">
        <v>7.22854048324552E-2</v>
      </c>
      <c r="H528" s="1">
        <v>1.4570484724504999E-2</v>
      </c>
      <c r="I528" s="1">
        <v>0.536539310152644</v>
      </c>
      <c r="J528" s="50">
        <v>8.9331475594220805E-2</v>
      </c>
      <c r="K528" s="1"/>
      <c r="L528" s="1"/>
      <c r="M528" s="1"/>
      <c r="N528" s="50"/>
      <c r="O528" s="1"/>
      <c r="P528" s="1"/>
      <c r="Q528" s="1"/>
      <c r="R528" s="50"/>
    </row>
    <row r="529" spans="1:18">
      <c r="A529" t="s">
        <v>0</v>
      </c>
      <c r="B529" s="7" t="s">
        <v>68</v>
      </c>
      <c r="C529" t="s">
        <v>25</v>
      </c>
      <c r="D529" t="s">
        <v>26</v>
      </c>
      <c r="E529" s="1">
        <v>5.5632866210856297E-3</v>
      </c>
      <c r="F529" s="1">
        <v>7.5779908472196802E-4</v>
      </c>
      <c r="G529" s="1">
        <v>0</v>
      </c>
      <c r="H529" s="1">
        <v>0</v>
      </c>
      <c r="I529" s="1">
        <v>5.5632866210856297E-3</v>
      </c>
      <c r="J529" s="50">
        <v>7.5779908472196802E-4</v>
      </c>
      <c r="K529" s="1"/>
      <c r="L529" s="1"/>
      <c r="M529" s="1"/>
      <c r="N529" s="50"/>
      <c r="O529" s="1"/>
      <c r="P529" s="1"/>
      <c r="Q529" s="1"/>
      <c r="R529" s="50"/>
    </row>
    <row r="530" spans="1:18">
      <c r="A530" t="s">
        <v>0</v>
      </c>
      <c r="B530" s="7" t="s">
        <v>68</v>
      </c>
      <c r="C530" t="s">
        <v>22</v>
      </c>
      <c r="D530" t="s">
        <v>23</v>
      </c>
      <c r="E530" s="1">
        <v>0.93906231547574603</v>
      </c>
      <c r="F530" s="1">
        <v>4.0426658575451802E-2</v>
      </c>
      <c r="G530" s="1">
        <v>0.18574182374898601</v>
      </c>
      <c r="H530" s="1">
        <v>7.1519874043061401E-3</v>
      </c>
      <c r="I530" s="1">
        <v>1.1248041392247301</v>
      </c>
      <c r="J530" s="50">
        <v>4.7578645979757903E-2</v>
      </c>
      <c r="K530" s="1"/>
      <c r="L530" s="1"/>
      <c r="M530" s="1"/>
      <c r="N530" s="50"/>
      <c r="O530" s="1"/>
      <c r="P530" s="1"/>
      <c r="Q530" s="1"/>
      <c r="R530" s="50"/>
    </row>
    <row r="531" spans="1:18">
      <c r="A531" t="s">
        <v>0</v>
      </c>
      <c r="B531" s="7" t="s">
        <v>69</v>
      </c>
      <c r="C531" t="s">
        <v>2</v>
      </c>
      <c r="D531" t="s">
        <v>3</v>
      </c>
      <c r="E531" s="1">
        <v>9.0435047898678095E-2</v>
      </c>
      <c r="F531" s="1">
        <v>9.6563743099101207E-2</v>
      </c>
      <c r="G531" s="1">
        <v>4.0736265050070303E-2</v>
      </c>
      <c r="H531" s="1">
        <v>3.2193024559273101E-2</v>
      </c>
      <c r="I531" s="1">
        <v>0.13117131294874801</v>
      </c>
      <c r="J531" s="50">
        <v>0.12875676765837399</v>
      </c>
      <c r="K531" s="1"/>
      <c r="L531" s="1"/>
      <c r="M531" s="1"/>
      <c r="N531" s="50"/>
      <c r="O531" s="1"/>
      <c r="P531" s="1"/>
      <c r="Q531" s="1"/>
      <c r="R531" s="50"/>
    </row>
    <row r="532" spans="1:18">
      <c r="A532" t="s">
        <v>0</v>
      </c>
      <c r="B532" s="7" t="s">
        <v>69</v>
      </c>
      <c r="C532" t="s">
        <v>4</v>
      </c>
      <c r="D532" t="s">
        <v>5</v>
      </c>
      <c r="E532" s="1">
        <v>2.9045812312821498E-4</v>
      </c>
      <c r="F532" s="1">
        <v>1.89855684421615E-2</v>
      </c>
      <c r="G532" s="1">
        <v>1.4159748641638901E-9</v>
      </c>
      <c r="H532" s="1">
        <v>1.10808920913E-9</v>
      </c>
      <c r="I532" s="1">
        <v>2.9045953910307898E-4</v>
      </c>
      <c r="J532" s="50">
        <v>1.89855695502507E-2</v>
      </c>
      <c r="K532" s="1"/>
      <c r="L532" s="1"/>
      <c r="M532" s="1"/>
      <c r="N532" s="50"/>
      <c r="O532" s="1"/>
      <c r="P532" s="1"/>
      <c r="Q532" s="1"/>
      <c r="R532" s="50"/>
    </row>
    <row r="533" spans="1:18">
      <c r="A533" t="s">
        <v>0</v>
      </c>
      <c r="B533" s="7" t="s">
        <v>69</v>
      </c>
      <c r="C533" t="s">
        <v>6</v>
      </c>
      <c r="D533" t="s">
        <v>7</v>
      </c>
      <c r="E533" s="1">
        <v>4.91945674821E-2</v>
      </c>
      <c r="F533" s="1">
        <v>0.105577871974643</v>
      </c>
      <c r="G533" s="1">
        <v>0.28518995082051701</v>
      </c>
      <c r="H533" s="1">
        <v>0.63187307409230697</v>
      </c>
      <c r="I533" s="1">
        <v>0.33438451830261701</v>
      </c>
      <c r="J533" s="50">
        <v>0.73745094606695005</v>
      </c>
      <c r="K533" s="1"/>
      <c r="L533" s="1"/>
      <c r="M533" s="1"/>
      <c r="N533" s="50"/>
      <c r="O533" s="1"/>
      <c r="P533" s="1"/>
      <c r="Q533" s="1"/>
      <c r="R533" s="50"/>
    </row>
    <row r="534" spans="1:18">
      <c r="A534" t="s">
        <v>0</v>
      </c>
      <c r="B534" s="7" t="s">
        <v>69</v>
      </c>
      <c r="C534" t="s">
        <v>8</v>
      </c>
      <c r="D534" t="s">
        <v>9</v>
      </c>
      <c r="E534" s="1">
        <v>0.17008747031578</v>
      </c>
      <c r="F534" s="1">
        <v>7.7052003683806602E-2</v>
      </c>
      <c r="G534" s="1">
        <v>0.24595795704555901</v>
      </c>
      <c r="H534" s="1">
        <v>0.104594456414096</v>
      </c>
      <c r="I534" s="1">
        <v>0.41604542736133898</v>
      </c>
      <c r="J534" s="50">
        <v>0.181646460097902</v>
      </c>
      <c r="K534" s="1"/>
      <c r="L534" s="1"/>
      <c r="M534" s="1"/>
      <c r="N534" s="50"/>
      <c r="O534" s="1"/>
      <c r="P534" s="1"/>
      <c r="Q534" s="1"/>
      <c r="R534" s="50"/>
    </row>
    <row r="535" spans="1:18">
      <c r="A535" t="s">
        <v>0</v>
      </c>
      <c r="B535" s="7" t="s">
        <v>69</v>
      </c>
      <c r="C535" t="s">
        <v>10</v>
      </c>
      <c r="D535" t="s">
        <v>11</v>
      </c>
      <c r="E535" s="1">
        <v>8.3220581635260107E-3</v>
      </c>
      <c r="F535" s="1">
        <v>7.8726254021770897E-3</v>
      </c>
      <c r="G535" s="1">
        <v>4.2462797487407999E-2</v>
      </c>
      <c r="H535" s="1">
        <v>3.8881620647057899E-2</v>
      </c>
      <c r="I535" s="1">
        <v>5.0784855650933998E-2</v>
      </c>
      <c r="J535" s="50">
        <v>4.6754246049234997E-2</v>
      </c>
      <c r="K535" s="1"/>
      <c r="L535" s="1"/>
      <c r="M535" s="1"/>
      <c r="N535" s="50"/>
      <c r="O535" s="1"/>
      <c r="P535" s="1"/>
      <c r="Q535" s="1"/>
      <c r="R535" s="50"/>
    </row>
    <row r="536" spans="1:18">
      <c r="A536" t="s">
        <v>0</v>
      </c>
      <c r="B536" s="7" t="s">
        <v>69</v>
      </c>
      <c r="C536" t="s">
        <v>12</v>
      </c>
      <c r="D536" t="s">
        <v>13</v>
      </c>
      <c r="E536" s="1">
        <v>5.2752672434427703E-2</v>
      </c>
      <c r="F536" s="1">
        <v>7.10451399727784E-3</v>
      </c>
      <c r="G536" s="1">
        <v>0.117428100364269</v>
      </c>
      <c r="H536" s="1">
        <v>2.14435688130915E-2</v>
      </c>
      <c r="I536" s="1">
        <v>0.17018077279869701</v>
      </c>
      <c r="J536" s="50">
        <v>2.8548082810369399E-2</v>
      </c>
      <c r="K536" s="1"/>
      <c r="L536" s="1"/>
      <c r="M536" s="1"/>
      <c r="N536" s="50"/>
      <c r="O536" s="1"/>
      <c r="P536" s="1"/>
      <c r="Q536" s="1"/>
      <c r="R536" s="50"/>
    </row>
    <row r="537" spans="1:18">
      <c r="A537" t="s">
        <v>0</v>
      </c>
      <c r="B537" s="7" t="s">
        <v>69</v>
      </c>
      <c r="C537" t="s">
        <v>14</v>
      </c>
      <c r="D537" t="s">
        <v>15</v>
      </c>
      <c r="E537" s="1">
        <v>2.2039824032089698E-2</v>
      </c>
      <c r="F537" s="1">
        <v>2.3905525864425899E-2</v>
      </c>
      <c r="G537" s="1">
        <v>0.27494045660942601</v>
      </c>
      <c r="H537" s="1">
        <v>0.166778275346946</v>
      </c>
      <c r="I537" s="1">
        <v>0.29698028064151499</v>
      </c>
      <c r="J537" s="50">
        <v>0.19068380121137199</v>
      </c>
      <c r="K537" s="1"/>
      <c r="L537" s="1"/>
      <c r="M537" s="1"/>
      <c r="N537" s="50"/>
      <c r="O537" s="1"/>
      <c r="P537" s="1"/>
      <c r="Q537" s="1"/>
      <c r="R537" s="50"/>
    </row>
    <row r="538" spans="1:18">
      <c r="A538" t="s">
        <v>0</v>
      </c>
      <c r="B538" s="7" t="s">
        <v>69</v>
      </c>
      <c r="C538" t="s">
        <v>16</v>
      </c>
      <c r="D538" t="s">
        <v>17</v>
      </c>
      <c r="E538" s="1">
        <v>0.42118606043224299</v>
      </c>
      <c r="F538" s="1">
        <v>5.9579805286077002E-2</v>
      </c>
      <c r="G538" s="1">
        <v>0.31822388480885</v>
      </c>
      <c r="H538" s="1">
        <v>6.0871888258647998E-2</v>
      </c>
      <c r="I538" s="1">
        <v>0.73940994524109305</v>
      </c>
      <c r="J538" s="50">
        <v>0.120451693544725</v>
      </c>
      <c r="K538" s="1"/>
      <c r="L538" s="1"/>
      <c r="M538" s="1"/>
      <c r="N538" s="50"/>
      <c r="O538" s="1"/>
      <c r="P538" s="1"/>
      <c r="Q538" s="1"/>
      <c r="R538" s="50"/>
    </row>
    <row r="539" spans="1:18">
      <c r="A539" t="s">
        <v>0</v>
      </c>
      <c r="B539" s="7" t="s">
        <v>69</v>
      </c>
      <c r="C539" t="s">
        <v>18</v>
      </c>
      <c r="D539" t="s">
        <v>19</v>
      </c>
      <c r="E539" s="1">
        <v>1.61960876992188</v>
      </c>
      <c r="F539" s="1">
        <v>0.10654207655786101</v>
      </c>
      <c r="G539" s="1">
        <v>0.49702409811638298</v>
      </c>
      <c r="H539" s="1">
        <v>8.2191570961003602E-2</v>
      </c>
      <c r="I539" s="1">
        <v>2.11663286803826</v>
      </c>
      <c r="J539" s="50">
        <v>0.18873364751886501</v>
      </c>
      <c r="K539" s="1"/>
      <c r="L539" s="1"/>
      <c r="M539" s="1"/>
      <c r="N539" s="50"/>
      <c r="O539" s="1"/>
      <c r="P539" s="1"/>
      <c r="Q539" s="1"/>
      <c r="R539" s="50"/>
    </row>
    <row r="540" spans="1:18">
      <c r="A540" t="s">
        <v>0</v>
      </c>
      <c r="B540" s="7" t="s">
        <v>69</v>
      </c>
      <c r="C540" t="s">
        <v>20</v>
      </c>
      <c r="D540" t="s">
        <v>21</v>
      </c>
      <c r="E540" s="1">
        <v>0.51455939763974101</v>
      </c>
      <c r="F540" s="1">
        <v>8.2862531834313996E-2</v>
      </c>
      <c r="G540" s="1">
        <v>4.6071511065462999E-2</v>
      </c>
      <c r="H540" s="1">
        <v>9.2847443935258692E-3</v>
      </c>
      <c r="I540" s="1">
        <v>0.56063090870520405</v>
      </c>
      <c r="J540" s="50">
        <v>9.21472762278399E-2</v>
      </c>
      <c r="K540" s="1"/>
      <c r="L540" s="1"/>
      <c r="M540" s="1"/>
      <c r="N540" s="50"/>
      <c r="O540" s="1"/>
      <c r="P540" s="1"/>
      <c r="Q540" s="1"/>
      <c r="R540" s="50"/>
    </row>
    <row r="541" spans="1:18">
      <c r="A541" t="s">
        <v>0</v>
      </c>
      <c r="B541" s="7" t="s">
        <v>69</v>
      </c>
      <c r="C541" t="s">
        <v>25</v>
      </c>
      <c r="D541" t="s">
        <v>26</v>
      </c>
      <c r="E541" s="1">
        <v>0</v>
      </c>
      <c r="F541" s="1">
        <v>0</v>
      </c>
      <c r="G541" s="1">
        <v>0</v>
      </c>
      <c r="H541" s="1">
        <v>0</v>
      </c>
      <c r="I541" s="1">
        <v>0</v>
      </c>
      <c r="J541" s="50">
        <v>0</v>
      </c>
      <c r="K541" s="1"/>
      <c r="L541" s="1"/>
      <c r="M541" s="1"/>
      <c r="N541" s="50"/>
      <c r="O541" s="1"/>
      <c r="P541" s="1"/>
      <c r="Q541" s="1"/>
      <c r="R541" s="50"/>
    </row>
    <row r="542" spans="1:18">
      <c r="A542" t="s">
        <v>0</v>
      </c>
      <c r="B542" s="7" t="s">
        <v>69</v>
      </c>
      <c r="C542" t="s">
        <v>22</v>
      </c>
      <c r="D542" t="s">
        <v>23</v>
      </c>
      <c r="E542" s="1">
        <v>1.6724659463198299E-4</v>
      </c>
      <c r="F542" s="1">
        <v>7.1896172782428604E-6</v>
      </c>
      <c r="G542" s="1">
        <v>3.99453411272545E-5</v>
      </c>
      <c r="H542" s="1">
        <v>1.5362292024975999E-6</v>
      </c>
      <c r="I542" s="1">
        <v>2.0719193575923799E-4</v>
      </c>
      <c r="J542" s="50">
        <v>8.7258464807404605E-6</v>
      </c>
      <c r="K542" s="1"/>
      <c r="L542" s="1"/>
      <c r="M542" s="1"/>
      <c r="N542" s="50"/>
      <c r="O542" s="1"/>
      <c r="P542" s="1"/>
      <c r="Q542" s="1"/>
      <c r="R542" s="50"/>
    </row>
    <row r="543" spans="1:18">
      <c r="A543" t="s">
        <v>0</v>
      </c>
      <c r="B543" s="7" t="s">
        <v>70</v>
      </c>
      <c r="C543" t="s">
        <v>2</v>
      </c>
      <c r="D543" t="s">
        <v>3</v>
      </c>
      <c r="E543" s="1">
        <v>4.99653401020722E-3</v>
      </c>
      <c r="F543" s="1">
        <v>4.7523315159548798E-3</v>
      </c>
      <c r="G543" s="1">
        <v>3.2232811352219497E-2</v>
      </c>
      <c r="H543" s="1">
        <v>2.5449010277851999E-2</v>
      </c>
      <c r="I543" s="1">
        <v>3.7229345362426801E-2</v>
      </c>
      <c r="J543" s="50">
        <v>3.0201341793806898E-2</v>
      </c>
      <c r="K543" s="1"/>
      <c r="L543" s="1"/>
      <c r="M543" s="1"/>
      <c r="N543" s="50"/>
      <c r="O543" s="1"/>
      <c r="P543" s="1"/>
      <c r="Q543" s="1"/>
      <c r="R543" s="50"/>
    </row>
    <row r="544" spans="1:18">
      <c r="A544" t="s">
        <v>0</v>
      </c>
      <c r="B544" s="7" t="s">
        <v>70</v>
      </c>
      <c r="C544" t="s">
        <v>4</v>
      </c>
      <c r="D544" t="s">
        <v>5</v>
      </c>
      <c r="E544" s="1">
        <v>1.8868564576086401E-4</v>
      </c>
      <c r="F544" s="1">
        <v>1.2182954990785901E-2</v>
      </c>
      <c r="G544" s="1">
        <v>5.6547147040369903E-10</v>
      </c>
      <c r="H544" s="1">
        <v>4.4206967494039802E-10</v>
      </c>
      <c r="I544" s="1">
        <v>1.8868621123233401E-4</v>
      </c>
      <c r="J544" s="50">
        <v>1.2182955432855601E-2</v>
      </c>
      <c r="K544" s="1"/>
      <c r="L544" s="1"/>
      <c r="M544" s="1"/>
      <c r="N544" s="50"/>
      <c r="O544" s="1"/>
      <c r="P544" s="1"/>
      <c r="Q544" s="1"/>
      <c r="R544" s="50"/>
    </row>
    <row r="545" spans="1:18">
      <c r="A545" t="s">
        <v>0</v>
      </c>
      <c r="B545" s="7" t="s">
        <v>70</v>
      </c>
      <c r="C545" t="s">
        <v>6</v>
      </c>
      <c r="D545" t="s">
        <v>7</v>
      </c>
      <c r="E545" s="1">
        <v>1.1822113386656701E-4</v>
      </c>
      <c r="F545" s="1">
        <v>2.5372510659550797E-4</v>
      </c>
      <c r="G545" s="1">
        <v>0.31063410539890701</v>
      </c>
      <c r="H545" s="1">
        <v>0.688240779861229</v>
      </c>
      <c r="I545" s="1">
        <v>0.31075232653277401</v>
      </c>
      <c r="J545" s="50">
        <v>0.68849450496782405</v>
      </c>
      <c r="K545" s="1"/>
      <c r="L545" s="1"/>
      <c r="M545" s="1"/>
      <c r="N545" s="50"/>
      <c r="O545" s="1"/>
      <c r="P545" s="1"/>
      <c r="Q545" s="1"/>
      <c r="R545" s="50"/>
    </row>
    <row r="546" spans="1:18">
      <c r="A546" t="s">
        <v>0</v>
      </c>
      <c r="B546" s="7" t="s">
        <v>70</v>
      </c>
      <c r="C546" t="s">
        <v>8</v>
      </c>
      <c r="D546" t="s">
        <v>9</v>
      </c>
      <c r="E546" s="1">
        <v>1.4517418473812599E-2</v>
      </c>
      <c r="F546" s="1">
        <v>5.5645994141671398E-3</v>
      </c>
      <c r="G546" s="1">
        <v>0.14338714051819301</v>
      </c>
      <c r="H546" s="1">
        <v>6.0865586379542203E-2</v>
      </c>
      <c r="I546" s="1">
        <v>0.15790455899200601</v>
      </c>
      <c r="J546" s="50">
        <v>6.6430185793709295E-2</v>
      </c>
      <c r="K546" s="1"/>
      <c r="L546" s="1"/>
      <c r="M546" s="1"/>
      <c r="N546" s="50"/>
      <c r="O546" s="1"/>
      <c r="P546" s="1"/>
      <c r="Q546" s="1"/>
      <c r="R546" s="50"/>
    </row>
    <row r="547" spans="1:18">
      <c r="A547" t="s">
        <v>0</v>
      </c>
      <c r="B547" s="7" t="s">
        <v>70</v>
      </c>
      <c r="C547" t="s">
        <v>10</v>
      </c>
      <c r="D547" t="s">
        <v>11</v>
      </c>
      <c r="E547" s="1">
        <v>2.5914956789304402E-3</v>
      </c>
      <c r="F547" s="1">
        <v>1.9815877465698402E-3</v>
      </c>
      <c r="G547" s="1">
        <v>2.5754023991421401E-2</v>
      </c>
      <c r="H547" s="1">
        <v>2.2938111810253299E-2</v>
      </c>
      <c r="I547" s="1">
        <v>2.8345519670351801E-2</v>
      </c>
      <c r="J547" s="50">
        <v>2.4919699556823199E-2</v>
      </c>
      <c r="K547" s="1"/>
      <c r="L547" s="1"/>
      <c r="M547" s="1"/>
      <c r="N547" s="50"/>
      <c r="O547" s="1"/>
      <c r="P547" s="1"/>
      <c r="Q547" s="1"/>
      <c r="R547" s="50"/>
    </row>
    <row r="548" spans="1:18">
      <c r="A548" t="s">
        <v>0</v>
      </c>
      <c r="B548" s="7" t="s">
        <v>70</v>
      </c>
      <c r="C548" t="s">
        <v>12</v>
      </c>
      <c r="D548" t="s">
        <v>13</v>
      </c>
      <c r="E548" s="1">
        <v>3.4012723159796497E-2</v>
      </c>
      <c r="F548" s="1">
        <v>4.9946116325115097E-3</v>
      </c>
      <c r="G548" s="1">
        <v>8.7939175317815504E-2</v>
      </c>
      <c r="H548" s="1">
        <v>1.59536255513676E-2</v>
      </c>
      <c r="I548" s="1">
        <v>0.12195189847761199</v>
      </c>
      <c r="J548" s="50">
        <v>2.0948237183879101E-2</v>
      </c>
      <c r="K548" s="1"/>
      <c r="L548" s="1"/>
      <c r="M548" s="1"/>
      <c r="N548" s="50"/>
      <c r="O548" s="1"/>
      <c r="P548" s="1"/>
      <c r="Q548" s="1"/>
      <c r="R548" s="50"/>
    </row>
    <row r="549" spans="1:18">
      <c r="A549" t="s">
        <v>0</v>
      </c>
      <c r="B549" s="7" t="s">
        <v>70</v>
      </c>
      <c r="C549" t="s">
        <v>14</v>
      </c>
      <c r="D549" t="s">
        <v>15</v>
      </c>
      <c r="E549" s="1">
        <v>8.4609055216709507E-3</v>
      </c>
      <c r="F549" s="1">
        <v>8.9799290228537495E-3</v>
      </c>
      <c r="G549" s="1">
        <v>0.146182114488244</v>
      </c>
      <c r="H549" s="1">
        <v>8.8287290206502597E-2</v>
      </c>
      <c r="I549" s="1">
        <v>0.15464302000991501</v>
      </c>
      <c r="J549" s="50">
        <v>9.7267219229356397E-2</v>
      </c>
      <c r="K549" s="1"/>
      <c r="L549" s="1"/>
      <c r="M549" s="1"/>
      <c r="N549" s="50"/>
      <c r="O549" s="1"/>
      <c r="P549" s="1"/>
      <c r="Q549" s="1"/>
      <c r="R549" s="50"/>
    </row>
    <row r="550" spans="1:18">
      <c r="A550" t="s">
        <v>0</v>
      </c>
      <c r="B550" s="7" t="s">
        <v>70</v>
      </c>
      <c r="C550" t="s">
        <v>16</v>
      </c>
      <c r="D550" t="s">
        <v>17</v>
      </c>
      <c r="E550" s="1">
        <v>7.4936438557098195E-2</v>
      </c>
      <c r="F550" s="1">
        <v>1.6204466802207499E-2</v>
      </c>
      <c r="G550" s="1">
        <v>0.13772475352341401</v>
      </c>
      <c r="H550" s="1">
        <v>3.0647671438903401E-2</v>
      </c>
      <c r="I550" s="1">
        <v>0.21266119208051201</v>
      </c>
      <c r="J550" s="50">
        <v>4.6852138241110897E-2</v>
      </c>
      <c r="K550" s="1"/>
      <c r="L550" s="1"/>
      <c r="M550" s="1"/>
      <c r="N550" s="50"/>
      <c r="O550" s="1"/>
      <c r="P550" s="1"/>
      <c r="Q550" s="1"/>
      <c r="R550" s="50"/>
    </row>
    <row r="551" spans="1:18">
      <c r="A551" t="s">
        <v>0</v>
      </c>
      <c r="B551" s="7" t="s">
        <v>70</v>
      </c>
      <c r="C551" t="s">
        <v>18</v>
      </c>
      <c r="D551" t="s">
        <v>19</v>
      </c>
      <c r="E551" s="1">
        <v>0.74403463292985295</v>
      </c>
      <c r="F551" s="1">
        <v>4.8739038648623299E-2</v>
      </c>
      <c r="G551" s="1">
        <v>0.187557359354872</v>
      </c>
      <c r="H551" s="1">
        <v>3.1123343441141101E-2</v>
      </c>
      <c r="I551" s="1">
        <v>0.931591992284725</v>
      </c>
      <c r="J551" s="50">
        <v>7.98623820897644E-2</v>
      </c>
      <c r="K551" s="1"/>
      <c r="L551" s="1"/>
      <c r="M551" s="1"/>
      <c r="N551" s="50"/>
      <c r="O551" s="1"/>
      <c r="P551" s="1"/>
      <c r="Q551" s="1"/>
      <c r="R551" s="50"/>
    </row>
    <row r="552" spans="1:18">
      <c r="A552" t="s">
        <v>0</v>
      </c>
      <c r="B552" s="7" t="s">
        <v>70</v>
      </c>
      <c r="C552" t="s">
        <v>20</v>
      </c>
      <c r="D552" t="s">
        <v>21</v>
      </c>
      <c r="E552" s="1">
        <v>0.42307461729426399</v>
      </c>
      <c r="F552" s="1">
        <v>6.8125654257983101E-2</v>
      </c>
      <c r="G552" s="1">
        <v>3.4013460428264503E-2</v>
      </c>
      <c r="H552" s="1">
        <v>6.8592173682746104E-3</v>
      </c>
      <c r="I552" s="1">
        <v>0.45708807772252802</v>
      </c>
      <c r="J552" s="50">
        <v>7.4984871626257693E-2</v>
      </c>
      <c r="K552" s="1"/>
      <c r="L552" s="1"/>
      <c r="M552" s="1"/>
      <c r="N552" s="50"/>
      <c r="O552" s="1"/>
      <c r="P552" s="1"/>
      <c r="Q552" s="1"/>
      <c r="R552" s="50"/>
    </row>
    <row r="553" spans="1:18">
      <c r="A553" t="s">
        <v>0</v>
      </c>
      <c r="B553" s="7" t="s">
        <v>70</v>
      </c>
      <c r="C553" t="s">
        <v>25</v>
      </c>
      <c r="D553" t="s">
        <v>26</v>
      </c>
      <c r="E553" s="1">
        <v>0</v>
      </c>
      <c r="F553" s="1">
        <v>0</v>
      </c>
      <c r="G553" s="1">
        <v>0</v>
      </c>
      <c r="H553" s="1">
        <v>0</v>
      </c>
      <c r="I553" s="1">
        <v>0</v>
      </c>
      <c r="J553" s="50">
        <v>0</v>
      </c>
      <c r="K553" s="1"/>
      <c r="L553" s="1"/>
      <c r="M553" s="1"/>
      <c r="N553" s="50"/>
      <c r="O553" s="1"/>
      <c r="P553" s="1"/>
      <c r="Q553" s="1"/>
      <c r="R553" s="50"/>
    </row>
    <row r="554" spans="1:18">
      <c r="A554" t="s">
        <v>0</v>
      </c>
      <c r="B554" s="7" t="s">
        <v>70</v>
      </c>
      <c r="C554" t="s">
        <v>22</v>
      </c>
      <c r="D554" t="s">
        <v>23</v>
      </c>
      <c r="E554" s="1">
        <v>0.280065651827272</v>
      </c>
      <c r="F554" s="1">
        <v>1.20929606843822E-2</v>
      </c>
      <c r="G554" s="1">
        <v>1.6141779203779998E-2</v>
      </c>
      <c r="H554" s="1">
        <v>6.23017986991972E-4</v>
      </c>
      <c r="I554" s="1">
        <v>0.29620743103105202</v>
      </c>
      <c r="J554" s="50">
        <v>1.27159786713742E-2</v>
      </c>
      <c r="K554" s="1"/>
      <c r="L554" s="1"/>
      <c r="M554" s="1"/>
      <c r="N554" s="50"/>
      <c r="O554" s="1"/>
      <c r="P554" s="1"/>
      <c r="Q554" s="1"/>
      <c r="R554" s="50"/>
    </row>
    <row r="555" spans="1:18">
      <c r="A555" t="s">
        <v>0</v>
      </c>
      <c r="B555" s="7" t="s">
        <v>71</v>
      </c>
      <c r="C555" t="s">
        <v>2</v>
      </c>
      <c r="D555" t="s">
        <v>3</v>
      </c>
      <c r="E555" s="1">
        <v>0.36995405865284597</v>
      </c>
      <c r="F555" s="1">
        <v>0.36452972586934201</v>
      </c>
      <c r="G555" s="1">
        <v>0.27315048691060401</v>
      </c>
      <c r="H555" s="1">
        <v>0.21765635425331301</v>
      </c>
      <c r="I555" s="1">
        <v>0.64310454556344998</v>
      </c>
      <c r="J555" s="50">
        <v>0.58218608012265505</v>
      </c>
      <c r="K555" s="1"/>
      <c r="L555" s="1"/>
      <c r="M555" s="1"/>
      <c r="N555" s="50"/>
      <c r="O555" s="1"/>
      <c r="P555" s="1"/>
      <c r="Q555" s="1"/>
      <c r="R555" s="50"/>
    </row>
    <row r="556" spans="1:18">
      <c r="A556" t="s">
        <v>0</v>
      </c>
      <c r="B556" s="7" t="s">
        <v>71</v>
      </c>
      <c r="C556" t="s">
        <v>4</v>
      </c>
      <c r="D556" t="s">
        <v>5</v>
      </c>
      <c r="E556" s="1">
        <v>6.9860676223418997E-3</v>
      </c>
      <c r="F556" s="1">
        <v>0.47576305991544199</v>
      </c>
      <c r="G556" s="1">
        <v>4.3845139648932802E-7</v>
      </c>
      <c r="H556" s="1">
        <v>3.4336821067738501E-7</v>
      </c>
      <c r="I556" s="1">
        <v>6.9865060737383904E-3</v>
      </c>
      <c r="J556" s="50">
        <v>0.47576340328365302</v>
      </c>
      <c r="K556" s="1"/>
      <c r="L556" s="1"/>
      <c r="M556" s="1"/>
      <c r="N556" s="50"/>
      <c r="O556" s="1"/>
      <c r="P556" s="1"/>
      <c r="Q556" s="1"/>
      <c r="R556" s="50"/>
    </row>
    <row r="557" spans="1:18">
      <c r="A557" t="s">
        <v>0</v>
      </c>
      <c r="B557" s="7" t="s">
        <v>71</v>
      </c>
      <c r="C557" t="s">
        <v>6</v>
      </c>
      <c r="D557" t="s">
        <v>7</v>
      </c>
      <c r="E557" s="1">
        <v>3.2425704701673302E-2</v>
      </c>
      <c r="F557" s="1">
        <v>6.9592170262377295E-2</v>
      </c>
      <c r="G557" s="1">
        <v>1.85030988435039</v>
      </c>
      <c r="H557" s="1">
        <v>4.0990467782333102</v>
      </c>
      <c r="I557" s="1">
        <v>1.8827355890520701</v>
      </c>
      <c r="J557" s="50">
        <v>4.1686389484956896</v>
      </c>
      <c r="K557" s="1"/>
      <c r="L557" s="1"/>
      <c r="M557" s="1"/>
      <c r="N557" s="50"/>
      <c r="O557" s="1"/>
      <c r="P557" s="1"/>
      <c r="Q557" s="1"/>
      <c r="R557" s="50"/>
    </row>
    <row r="558" spans="1:18">
      <c r="A558" t="s">
        <v>0</v>
      </c>
      <c r="B558" s="7" t="s">
        <v>71</v>
      </c>
      <c r="C558" t="s">
        <v>8</v>
      </c>
      <c r="D558" t="s">
        <v>9</v>
      </c>
      <c r="E558" s="1">
        <v>0.47403040836653099</v>
      </c>
      <c r="F558" s="1">
        <v>0.19417910833958599</v>
      </c>
      <c r="G558" s="1">
        <v>1.4807410718913701</v>
      </c>
      <c r="H558" s="1">
        <v>0.60828361920336804</v>
      </c>
      <c r="I558" s="1">
        <v>1.9547714802578999</v>
      </c>
      <c r="J558" s="50">
        <v>0.802462727542955</v>
      </c>
      <c r="K558" s="1"/>
      <c r="L558" s="1"/>
      <c r="M558" s="1"/>
      <c r="N558" s="50"/>
      <c r="O558" s="1"/>
      <c r="P558" s="1"/>
      <c r="Q558" s="1"/>
      <c r="R558" s="50"/>
    </row>
    <row r="559" spans="1:18">
      <c r="A559" t="s">
        <v>0</v>
      </c>
      <c r="B559" s="7" t="s">
        <v>71</v>
      </c>
      <c r="C559" t="s">
        <v>10</v>
      </c>
      <c r="D559" t="s">
        <v>11</v>
      </c>
      <c r="E559" s="1">
        <v>5.7068243991817903E-2</v>
      </c>
      <c r="F559" s="1">
        <v>5.1478790441297703E-2</v>
      </c>
      <c r="G559" s="1">
        <v>0.220608849805219</v>
      </c>
      <c r="H559" s="1">
        <v>0.19897611706226001</v>
      </c>
      <c r="I559" s="1">
        <v>0.27767709379703698</v>
      </c>
      <c r="J559" s="50">
        <v>0.25045490750355798</v>
      </c>
      <c r="K559" s="1"/>
      <c r="L559" s="1"/>
      <c r="M559" s="1"/>
      <c r="N559" s="50"/>
      <c r="O559" s="1"/>
      <c r="P559" s="1"/>
      <c r="Q559" s="1"/>
      <c r="R559" s="50"/>
    </row>
    <row r="560" spans="1:18">
      <c r="A560" t="s">
        <v>0</v>
      </c>
      <c r="B560" s="7" t="s">
        <v>71</v>
      </c>
      <c r="C560" t="s">
        <v>12</v>
      </c>
      <c r="D560" t="s">
        <v>13</v>
      </c>
      <c r="E560" s="1">
        <v>0.97402952427761902</v>
      </c>
      <c r="F560" s="1">
        <v>0.122364422719004</v>
      </c>
      <c r="G560" s="1">
        <v>0.75215094579099595</v>
      </c>
      <c r="H560" s="1">
        <v>0.13800308499224101</v>
      </c>
      <c r="I560" s="1">
        <v>1.7261804700686101</v>
      </c>
      <c r="J560" s="50">
        <v>0.26036750771124501</v>
      </c>
      <c r="K560" s="1"/>
      <c r="L560" s="1"/>
      <c r="M560" s="1"/>
      <c r="N560" s="50"/>
      <c r="O560" s="1"/>
      <c r="P560" s="1"/>
      <c r="Q560" s="1"/>
      <c r="R560" s="50"/>
    </row>
    <row r="561" spans="1:18">
      <c r="A561" t="s">
        <v>0</v>
      </c>
      <c r="B561" s="7" t="s">
        <v>71</v>
      </c>
      <c r="C561" t="s">
        <v>14</v>
      </c>
      <c r="D561" t="s">
        <v>15</v>
      </c>
      <c r="E561" s="1">
        <v>0.80707761487849405</v>
      </c>
      <c r="F561" s="1">
        <v>0.78483093780251401</v>
      </c>
      <c r="G561" s="1">
        <v>1.6338090325060399</v>
      </c>
      <c r="H561" s="1">
        <v>1.0119198653709001</v>
      </c>
      <c r="I561" s="1">
        <v>2.4408866473845401</v>
      </c>
      <c r="J561" s="50">
        <v>1.7967508031734201</v>
      </c>
      <c r="K561" s="1"/>
      <c r="L561" s="1"/>
      <c r="M561" s="1"/>
      <c r="N561" s="50"/>
      <c r="O561" s="1"/>
      <c r="P561" s="1"/>
      <c r="Q561" s="1"/>
      <c r="R561" s="50"/>
    </row>
    <row r="562" spans="1:18">
      <c r="A562" t="s">
        <v>0</v>
      </c>
      <c r="B562" s="7" t="s">
        <v>71</v>
      </c>
      <c r="C562" t="s">
        <v>16</v>
      </c>
      <c r="D562" t="s">
        <v>17</v>
      </c>
      <c r="E562" s="1">
        <v>1.84454108247656</v>
      </c>
      <c r="F562" s="1">
        <v>0.31856891236888002</v>
      </c>
      <c r="G562" s="1">
        <v>1.0892718120282101</v>
      </c>
      <c r="H562" s="1">
        <v>0.24425722565125599</v>
      </c>
      <c r="I562" s="1">
        <v>2.9338128945047699</v>
      </c>
      <c r="J562" s="50">
        <v>0.56282613802013604</v>
      </c>
      <c r="K562" s="1"/>
      <c r="L562" s="1"/>
      <c r="M562" s="1"/>
      <c r="N562" s="50"/>
      <c r="O562" s="1"/>
      <c r="P562" s="1"/>
      <c r="Q562" s="1"/>
      <c r="R562" s="50"/>
    </row>
    <row r="563" spans="1:18">
      <c r="A563" t="s">
        <v>0</v>
      </c>
      <c r="B563" s="7" t="s">
        <v>71</v>
      </c>
      <c r="C563" t="s">
        <v>18</v>
      </c>
      <c r="D563" t="s">
        <v>19</v>
      </c>
      <c r="E563" s="1">
        <v>2.57712165179657</v>
      </c>
      <c r="F563" s="1">
        <v>0.16950813589507499</v>
      </c>
      <c r="G563" s="1">
        <v>1.2915682285611101</v>
      </c>
      <c r="H563" s="1">
        <v>0.21122715155170499</v>
      </c>
      <c r="I563" s="1">
        <v>3.8686898803576799</v>
      </c>
      <c r="J563" s="50">
        <v>0.38073528744677998</v>
      </c>
      <c r="K563" s="1"/>
      <c r="L563" s="1"/>
      <c r="M563" s="1"/>
      <c r="N563" s="50"/>
      <c r="O563" s="1"/>
      <c r="P563" s="1"/>
      <c r="Q563" s="1"/>
      <c r="R563" s="50"/>
    </row>
    <row r="564" spans="1:18">
      <c r="A564" t="s">
        <v>0</v>
      </c>
      <c r="B564" s="7" t="s">
        <v>71</v>
      </c>
      <c r="C564" t="s">
        <v>20</v>
      </c>
      <c r="D564" t="s">
        <v>21</v>
      </c>
      <c r="E564" s="1">
        <v>6.7984045395457899</v>
      </c>
      <c r="F564" s="1">
        <v>1.0942395334233701</v>
      </c>
      <c r="G564" s="1">
        <v>0.29816599857658599</v>
      </c>
      <c r="H564" s="1">
        <v>6.0030442463876503E-2</v>
      </c>
      <c r="I564" s="1">
        <v>7.0965705381223696</v>
      </c>
      <c r="J564" s="50">
        <v>1.1542699758872501</v>
      </c>
      <c r="K564" s="1"/>
      <c r="L564" s="1"/>
      <c r="M564" s="1"/>
      <c r="N564" s="50"/>
      <c r="O564" s="1"/>
      <c r="P564" s="1"/>
      <c r="Q564" s="1"/>
      <c r="R564" s="50"/>
    </row>
    <row r="565" spans="1:18">
      <c r="A565" t="s">
        <v>0</v>
      </c>
      <c r="B565" s="7" t="s">
        <v>71</v>
      </c>
      <c r="C565" t="s">
        <v>25</v>
      </c>
      <c r="D565" t="s">
        <v>26</v>
      </c>
      <c r="E565" s="1">
        <v>0</v>
      </c>
      <c r="F565" s="1">
        <v>0</v>
      </c>
      <c r="G565" s="1">
        <v>0</v>
      </c>
      <c r="H565" s="1">
        <v>0</v>
      </c>
      <c r="I565" s="1">
        <v>0</v>
      </c>
      <c r="J565" s="50">
        <v>0</v>
      </c>
      <c r="K565" s="1"/>
      <c r="L565" s="1"/>
      <c r="M565" s="1"/>
      <c r="N565" s="50"/>
      <c r="O565" s="1"/>
      <c r="P565" s="1"/>
      <c r="Q565" s="1"/>
      <c r="R565" s="50"/>
    </row>
    <row r="566" spans="1:18">
      <c r="A566" t="s">
        <v>0</v>
      </c>
      <c r="B566" s="7" t="s">
        <v>71</v>
      </c>
      <c r="C566" t="s">
        <v>22</v>
      </c>
      <c r="D566" t="s">
        <v>23</v>
      </c>
      <c r="E566" s="1">
        <v>0.232709276811705</v>
      </c>
      <c r="F566" s="1">
        <v>9.9444657561025603E-3</v>
      </c>
      <c r="G566" s="1">
        <v>5.1612437059151701E-2</v>
      </c>
      <c r="H566" s="1">
        <v>1.9624064772143898E-3</v>
      </c>
      <c r="I566" s="1">
        <v>0.28432171387085697</v>
      </c>
      <c r="J566" s="50">
        <v>1.1906872233317E-2</v>
      </c>
      <c r="K566" s="1"/>
      <c r="L566" s="1"/>
      <c r="M566" s="1"/>
      <c r="N566" s="50"/>
      <c r="O566" s="1"/>
      <c r="P566" s="1"/>
      <c r="Q566" s="1"/>
      <c r="R566" s="50"/>
    </row>
    <row r="567" spans="1:18">
      <c r="A567" t="s">
        <v>0</v>
      </c>
      <c r="B567" s="7" t="s">
        <v>72</v>
      </c>
      <c r="C567" t="s">
        <v>2</v>
      </c>
      <c r="D567" t="s">
        <v>3</v>
      </c>
      <c r="E567" s="1">
        <v>5.5416607156236801E-2</v>
      </c>
      <c r="F567" s="1">
        <v>5.0707404850705802E-2</v>
      </c>
      <c r="G567" s="1">
        <v>3.9865103689690498E-2</v>
      </c>
      <c r="H567" s="1">
        <v>3.1754907944007302E-2</v>
      </c>
      <c r="I567" s="1">
        <v>9.5281710845927306E-2</v>
      </c>
      <c r="J567" s="50">
        <v>8.2462312794713E-2</v>
      </c>
      <c r="K567" s="1"/>
      <c r="L567" s="1"/>
      <c r="M567" s="1"/>
      <c r="N567" s="50"/>
      <c r="O567" s="1"/>
      <c r="P567" s="1"/>
      <c r="Q567" s="1"/>
      <c r="R567" s="50"/>
    </row>
    <row r="568" spans="1:18">
      <c r="A568" t="s">
        <v>0</v>
      </c>
      <c r="B568" s="7" t="s">
        <v>72</v>
      </c>
      <c r="C568" t="s">
        <v>4</v>
      </c>
      <c r="D568" t="s">
        <v>5</v>
      </c>
      <c r="E568" s="1">
        <v>9.1607241845249196E-5</v>
      </c>
      <c r="F568" s="1">
        <v>6.2216668176524603E-3</v>
      </c>
      <c r="G568" s="1">
        <v>5.5170944368486497E-8</v>
      </c>
      <c r="H568" s="1">
        <v>4.32040294171387E-8</v>
      </c>
      <c r="I568" s="1">
        <v>9.1662412789617705E-5</v>
      </c>
      <c r="J568" s="50">
        <v>6.2217100216818803E-3</v>
      </c>
      <c r="K568" s="1"/>
      <c r="L568" s="1"/>
      <c r="M568" s="1"/>
      <c r="N568" s="50"/>
      <c r="O568" s="1"/>
      <c r="P568" s="1"/>
      <c r="Q568" s="1"/>
      <c r="R568" s="50"/>
    </row>
    <row r="569" spans="1:18">
      <c r="A569" t="s">
        <v>0</v>
      </c>
      <c r="B569" s="7" t="s">
        <v>72</v>
      </c>
      <c r="C569" t="s">
        <v>6</v>
      </c>
      <c r="D569" t="s">
        <v>7</v>
      </c>
      <c r="E569" s="1">
        <v>1.10899868717766E-2</v>
      </c>
      <c r="F569" s="1">
        <v>2.3801367636121701E-2</v>
      </c>
      <c r="G569" s="1">
        <v>0.29291664309709298</v>
      </c>
      <c r="H569" s="1">
        <v>0.64890947681128497</v>
      </c>
      <c r="I569" s="1">
        <v>0.30400662996887001</v>
      </c>
      <c r="J569" s="50">
        <v>0.67271084444740703</v>
      </c>
      <c r="K569" s="1"/>
      <c r="L569" s="1"/>
      <c r="M569" s="1"/>
      <c r="N569" s="50"/>
      <c r="O569" s="1"/>
      <c r="P569" s="1"/>
      <c r="Q569" s="1"/>
      <c r="R569" s="50"/>
    </row>
    <row r="570" spans="1:18">
      <c r="A570" t="s">
        <v>0</v>
      </c>
      <c r="B570" s="7" t="s">
        <v>72</v>
      </c>
      <c r="C570" t="s">
        <v>8</v>
      </c>
      <c r="D570" t="s">
        <v>9</v>
      </c>
      <c r="E570" s="1">
        <v>5.4487960899599702E-2</v>
      </c>
      <c r="F570" s="1">
        <v>2.6828956479811102E-2</v>
      </c>
      <c r="G570" s="1">
        <v>0.16109316418612701</v>
      </c>
      <c r="H570" s="1">
        <v>6.6160983894370404E-2</v>
      </c>
      <c r="I570" s="1">
        <v>0.21558112508572599</v>
      </c>
      <c r="J570" s="50">
        <v>9.2989940374181498E-2</v>
      </c>
      <c r="K570" s="1"/>
      <c r="L570" s="1"/>
      <c r="M570" s="1"/>
      <c r="N570" s="50"/>
      <c r="O570" s="1"/>
      <c r="P570" s="1"/>
      <c r="Q570" s="1"/>
      <c r="R570" s="50"/>
    </row>
    <row r="571" spans="1:18">
      <c r="A571" t="s">
        <v>0</v>
      </c>
      <c r="B571" s="7" t="s">
        <v>72</v>
      </c>
      <c r="C571" t="s">
        <v>10</v>
      </c>
      <c r="D571" t="s">
        <v>11</v>
      </c>
      <c r="E571" s="1">
        <v>4.8351473156608198E-2</v>
      </c>
      <c r="F571" s="1">
        <v>5.2609886793720001E-2</v>
      </c>
      <c r="G571" s="1">
        <v>6.8056116342015693E-2</v>
      </c>
      <c r="H571" s="1">
        <v>6.4327419733871502E-2</v>
      </c>
      <c r="I571" s="1">
        <v>0.116407589498624</v>
      </c>
      <c r="J571" s="50">
        <v>0.116937306527591</v>
      </c>
      <c r="K571" s="1"/>
      <c r="L571" s="1"/>
      <c r="M571" s="1"/>
      <c r="N571" s="50"/>
      <c r="O571" s="1"/>
      <c r="P571" s="1"/>
      <c r="Q571" s="1"/>
      <c r="R571" s="50"/>
    </row>
    <row r="572" spans="1:18">
      <c r="A572" t="s">
        <v>0</v>
      </c>
      <c r="B572" s="7" t="s">
        <v>72</v>
      </c>
      <c r="C572" t="s">
        <v>12</v>
      </c>
      <c r="D572" t="s">
        <v>13</v>
      </c>
      <c r="E572" s="1">
        <v>0.14241192057209701</v>
      </c>
      <c r="F572" s="1">
        <v>1.6610927358853E-2</v>
      </c>
      <c r="G572" s="1">
        <v>9.58771886815077E-2</v>
      </c>
      <c r="H572" s="1">
        <v>1.75852657041334E-2</v>
      </c>
      <c r="I572" s="1">
        <v>0.238289109253605</v>
      </c>
      <c r="J572" s="50">
        <v>3.4196193062986303E-2</v>
      </c>
      <c r="K572" s="1"/>
      <c r="L572" s="1"/>
      <c r="M572" s="1"/>
      <c r="N572" s="50"/>
      <c r="O572" s="1"/>
      <c r="P572" s="1"/>
      <c r="Q572" s="1"/>
      <c r="R572" s="50"/>
    </row>
    <row r="573" spans="1:18">
      <c r="A573" t="s">
        <v>0</v>
      </c>
      <c r="B573" s="7" t="s">
        <v>72</v>
      </c>
      <c r="C573" t="s">
        <v>14</v>
      </c>
      <c r="D573" t="s">
        <v>15</v>
      </c>
      <c r="E573" s="1">
        <v>0.24369993352258401</v>
      </c>
      <c r="F573" s="1">
        <v>0.238379200001123</v>
      </c>
      <c r="G573" s="1">
        <v>0.198893646034391</v>
      </c>
      <c r="H573" s="1">
        <v>0.123233975063731</v>
      </c>
      <c r="I573" s="1">
        <v>0.44259357955697498</v>
      </c>
      <c r="J573" s="50">
        <v>0.36161317506485402</v>
      </c>
      <c r="K573" s="1"/>
      <c r="L573" s="1"/>
      <c r="M573" s="1"/>
      <c r="N573" s="50"/>
      <c r="O573" s="1"/>
      <c r="P573" s="1"/>
      <c r="Q573" s="1"/>
      <c r="R573" s="50"/>
    </row>
    <row r="574" spans="1:18">
      <c r="A574" t="s">
        <v>0</v>
      </c>
      <c r="B574" s="7" t="s">
        <v>72</v>
      </c>
      <c r="C574" t="s">
        <v>16</v>
      </c>
      <c r="D574" t="s">
        <v>17</v>
      </c>
      <c r="E574" s="1">
        <v>0.243001872408764</v>
      </c>
      <c r="F574" s="1">
        <v>3.2070075551760398E-2</v>
      </c>
      <c r="G574" s="1">
        <v>8.3020075898452797E-2</v>
      </c>
      <c r="H574" s="1">
        <v>1.8776925222687601E-2</v>
      </c>
      <c r="I574" s="1">
        <v>0.32602194830721698</v>
      </c>
      <c r="J574" s="50">
        <v>5.0847000774448002E-2</v>
      </c>
      <c r="K574" s="1"/>
      <c r="L574" s="1"/>
      <c r="M574" s="1"/>
      <c r="N574" s="50"/>
      <c r="O574" s="1"/>
      <c r="P574" s="1"/>
      <c r="Q574" s="1"/>
      <c r="R574" s="50"/>
    </row>
    <row r="575" spans="1:18">
      <c r="A575" t="s">
        <v>0</v>
      </c>
      <c r="B575" s="7" t="s">
        <v>72</v>
      </c>
      <c r="C575" t="s">
        <v>18</v>
      </c>
      <c r="D575" t="s">
        <v>19</v>
      </c>
      <c r="E575" s="1">
        <v>0.15997336047847099</v>
      </c>
      <c r="F575" s="1">
        <v>1.0522875541778699E-2</v>
      </c>
      <c r="G575" s="1">
        <v>9.0189205913109805E-2</v>
      </c>
      <c r="H575" s="1">
        <v>1.4761096542279001E-2</v>
      </c>
      <c r="I575" s="1">
        <v>0.25016256639158102</v>
      </c>
      <c r="J575" s="50">
        <v>2.52839720840577E-2</v>
      </c>
      <c r="K575" s="1"/>
      <c r="L575" s="1"/>
      <c r="M575" s="1"/>
      <c r="N575" s="50"/>
      <c r="O575" s="1"/>
      <c r="P575" s="1"/>
      <c r="Q575" s="1"/>
      <c r="R575" s="50"/>
    </row>
    <row r="576" spans="1:18">
      <c r="A576" t="s">
        <v>0</v>
      </c>
      <c r="B576" s="7" t="s">
        <v>72</v>
      </c>
      <c r="C576" t="s">
        <v>20</v>
      </c>
      <c r="D576" t="s">
        <v>21</v>
      </c>
      <c r="E576" s="1">
        <v>2.98394543549018E-2</v>
      </c>
      <c r="F576" s="1">
        <v>4.8030157871737002E-3</v>
      </c>
      <c r="G576" s="1">
        <v>1.26507906110346E-2</v>
      </c>
      <c r="H576" s="1">
        <v>2.5471615283480299E-3</v>
      </c>
      <c r="I576" s="1">
        <v>4.2490244965936397E-2</v>
      </c>
      <c r="J576" s="50">
        <v>7.3501773155217297E-3</v>
      </c>
      <c r="K576" s="1"/>
      <c r="L576" s="1"/>
      <c r="M576" s="1"/>
      <c r="N576" s="50"/>
      <c r="O576" s="1"/>
      <c r="P576" s="1"/>
      <c r="Q576" s="1"/>
      <c r="R576" s="50"/>
    </row>
    <row r="577" spans="1:18">
      <c r="A577" t="s">
        <v>0</v>
      </c>
      <c r="B577" s="7" t="s">
        <v>72</v>
      </c>
      <c r="C577" t="s">
        <v>25</v>
      </c>
      <c r="D577" t="s">
        <v>26</v>
      </c>
      <c r="E577" s="1">
        <v>0</v>
      </c>
      <c r="F577" s="1">
        <v>0</v>
      </c>
      <c r="G577" s="1">
        <v>0</v>
      </c>
      <c r="H577" s="1">
        <v>0</v>
      </c>
      <c r="I577" s="1">
        <v>0</v>
      </c>
      <c r="J577" s="50">
        <v>0</v>
      </c>
      <c r="K577" s="1"/>
      <c r="L577" s="1"/>
      <c r="M577" s="1"/>
      <c r="N577" s="50"/>
      <c r="O577" s="1"/>
      <c r="P577" s="1"/>
      <c r="Q577" s="1"/>
      <c r="R577" s="50"/>
    </row>
    <row r="578" spans="1:18">
      <c r="A578" t="s">
        <v>0</v>
      </c>
      <c r="B578" s="7" t="s">
        <v>72</v>
      </c>
      <c r="C578" t="s">
        <v>22</v>
      </c>
      <c r="D578" t="s">
        <v>23</v>
      </c>
      <c r="E578" s="1">
        <v>0.124049795045684</v>
      </c>
      <c r="F578" s="1">
        <v>5.3033044488091201E-3</v>
      </c>
      <c r="G578" s="1">
        <v>2.0191257066665101E-2</v>
      </c>
      <c r="H578" s="1">
        <v>7.6833310998788095E-4</v>
      </c>
      <c r="I578" s="1">
        <v>0.144241052112349</v>
      </c>
      <c r="J578" s="50">
        <v>6.0716375587970004E-3</v>
      </c>
      <c r="K578" s="1"/>
      <c r="L578" s="1"/>
      <c r="M578" s="1"/>
      <c r="N578" s="50"/>
      <c r="O578" s="1"/>
      <c r="P578" s="1"/>
      <c r="Q578" s="1"/>
      <c r="R578" s="50"/>
    </row>
    <row r="579" spans="1:18">
      <c r="A579" t="s">
        <v>0</v>
      </c>
      <c r="B579" s="7" t="s">
        <v>73</v>
      </c>
      <c r="C579" t="s">
        <v>2</v>
      </c>
      <c r="D579" t="s">
        <v>3</v>
      </c>
      <c r="E579" s="1">
        <v>0.197655186257751</v>
      </c>
      <c r="F579" s="1">
        <v>0.24086942773526299</v>
      </c>
      <c r="G579" s="1">
        <v>0.102068722398408</v>
      </c>
      <c r="H579" s="1">
        <v>8.0923765058942804E-2</v>
      </c>
      <c r="I579" s="1">
        <v>0.299723908656159</v>
      </c>
      <c r="J579" s="50">
        <v>0.32179319279420598</v>
      </c>
      <c r="K579" s="1"/>
      <c r="L579" s="1"/>
      <c r="M579" s="1"/>
      <c r="N579" s="50"/>
      <c r="O579" s="1"/>
      <c r="P579" s="1"/>
      <c r="Q579" s="1"/>
      <c r="R579" s="50"/>
    </row>
    <row r="580" spans="1:18">
      <c r="A580" t="s">
        <v>0</v>
      </c>
      <c r="B580" s="7" t="s">
        <v>73</v>
      </c>
      <c r="C580" t="s">
        <v>4</v>
      </c>
      <c r="D580" t="s">
        <v>5</v>
      </c>
      <c r="E580" s="1">
        <v>1.0732313555385601E-2</v>
      </c>
      <c r="F580" s="1">
        <v>0.71306759025164301</v>
      </c>
      <c r="G580" s="1">
        <v>1.5419310281067899E-8</v>
      </c>
      <c r="H580" s="1">
        <v>1.20713163197689E-8</v>
      </c>
      <c r="I580" s="1">
        <v>1.07323289746959E-2</v>
      </c>
      <c r="J580" s="50">
        <v>0.71306760232295896</v>
      </c>
      <c r="K580" s="1"/>
      <c r="L580" s="1"/>
      <c r="M580" s="1"/>
      <c r="N580" s="50"/>
      <c r="O580" s="1"/>
      <c r="P580" s="1"/>
      <c r="Q580" s="1"/>
      <c r="R580" s="50"/>
    </row>
    <row r="581" spans="1:18">
      <c r="A581" t="s">
        <v>0</v>
      </c>
      <c r="B581" s="7" t="s">
        <v>73</v>
      </c>
      <c r="C581" t="s">
        <v>6</v>
      </c>
      <c r="D581" t="s">
        <v>7</v>
      </c>
      <c r="E581" s="1">
        <v>7.4841940754047598E-2</v>
      </c>
      <c r="F581" s="1">
        <v>0.16062338884048999</v>
      </c>
      <c r="G581" s="1">
        <v>0.69805135181459999</v>
      </c>
      <c r="H581" s="1">
        <v>1.54650936638728</v>
      </c>
      <c r="I581" s="1">
        <v>0.77289329256864703</v>
      </c>
      <c r="J581" s="50">
        <v>1.70713275522777</v>
      </c>
      <c r="K581" s="1"/>
      <c r="L581" s="1"/>
      <c r="M581" s="1"/>
      <c r="N581" s="50"/>
      <c r="O581" s="1"/>
      <c r="P581" s="1"/>
      <c r="Q581" s="1"/>
      <c r="R581" s="50"/>
    </row>
    <row r="582" spans="1:18">
      <c r="A582" t="s">
        <v>0</v>
      </c>
      <c r="B582" s="7" t="s">
        <v>73</v>
      </c>
      <c r="C582" t="s">
        <v>8</v>
      </c>
      <c r="D582" t="s">
        <v>9</v>
      </c>
      <c r="E582" s="1">
        <v>0.45875375039666499</v>
      </c>
      <c r="F582" s="1">
        <v>0.237113217161496</v>
      </c>
      <c r="G582" s="1">
        <v>0.68923681035359396</v>
      </c>
      <c r="H582" s="1">
        <v>0.283659911076028</v>
      </c>
      <c r="I582" s="1">
        <v>1.1479905607502601</v>
      </c>
      <c r="J582" s="50">
        <v>0.52077312823752397</v>
      </c>
      <c r="K582" s="1"/>
      <c r="L582" s="1"/>
      <c r="M582" s="1"/>
      <c r="N582" s="50"/>
      <c r="O582" s="1"/>
      <c r="P582" s="1"/>
      <c r="Q582" s="1"/>
      <c r="R582" s="50"/>
    </row>
    <row r="583" spans="1:18">
      <c r="A583" t="s">
        <v>0</v>
      </c>
      <c r="B583" s="7" t="s">
        <v>73</v>
      </c>
      <c r="C583" t="s">
        <v>10</v>
      </c>
      <c r="D583" t="s">
        <v>11</v>
      </c>
      <c r="E583" s="1">
        <v>3.0333795371257802E-3</v>
      </c>
      <c r="F583" s="1">
        <v>1.65466074626137E-3</v>
      </c>
      <c r="G583" s="1">
        <v>5.79765675026023E-2</v>
      </c>
      <c r="H583" s="1">
        <v>5.14479675394581E-2</v>
      </c>
      <c r="I583" s="1">
        <v>6.1009947039728098E-2</v>
      </c>
      <c r="J583" s="50">
        <v>5.3102628285719398E-2</v>
      </c>
      <c r="K583" s="1"/>
      <c r="L583" s="1"/>
      <c r="M583" s="1"/>
      <c r="N583" s="50"/>
      <c r="O583" s="1"/>
      <c r="P583" s="1"/>
      <c r="Q583" s="1"/>
      <c r="R583" s="50"/>
    </row>
    <row r="584" spans="1:18">
      <c r="A584" t="s">
        <v>0</v>
      </c>
      <c r="B584" s="7" t="s">
        <v>73</v>
      </c>
      <c r="C584" t="s">
        <v>12</v>
      </c>
      <c r="D584" t="s">
        <v>13</v>
      </c>
      <c r="E584" s="1">
        <v>2.8494486883164201E-2</v>
      </c>
      <c r="F584" s="1">
        <v>3.6145175881010599E-3</v>
      </c>
      <c r="G584" s="1">
        <v>0.17925806755891899</v>
      </c>
      <c r="H584" s="1">
        <v>3.2822813410148602E-2</v>
      </c>
      <c r="I584" s="1">
        <v>0.20775255444208299</v>
      </c>
      <c r="J584" s="50">
        <v>3.6437330998249598E-2</v>
      </c>
      <c r="K584" s="1"/>
      <c r="L584" s="1"/>
      <c r="M584" s="1"/>
      <c r="N584" s="50"/>
      <c r="O584" s="1"/>
      <c r="P584" s="1"/>
      <c r="Q584" s="1"/>
      <c r="R584" s="50"/>
    </row>
    <row r="585" spans="1:18">
      <c r="A585" t="s">
        <v>0</v>
      </c>
      <c r="B585" s="7" t="s">
        <v>73</v>
      </c>
      <c r="C585" t="s">
        <v>14</v>
      </c>
      <c r="D585" t="s">
        <v>15</v>
      </c>
      <c r="E585" s="1">
        <v>5.8052702361918597E-2</v>
      </c>
      <c r="F585" s="1">
        <v>5.5300258965547099E-2</v>
      </c>
      <c r="G585" s="1">
        <v>0.39749296787953298</v>
      </c>
      <c r="H585" s="1">
        <v>0.24231102950751501</v>
      </c>
      <c r="I585" s="1">
        <v>0.45554567024145198</v>
      </c>
      <c r="J585" s="50">
        <v>0.29761128847306201</v>
      </c>
      <c r="K585" s="1"/>
      <c r="L585" s="1"/>
      <c r="M585" s="1"/>
      <c r="N585" s="50"/>
      <c r="O585" s="1"/>
      <c r="P585" s="1"/>
      <c r="Q585" s="1"/>
      <c r="R585" s="50"/>
    </row>
    <row r="586" spans="1:18">
      <c r="A586" t="s">
        <v>0</v>
      </c>
      <c r="B586" s="7" t="s">
        <v>73</v>
      </c>
      <c r="C586" t="s">
        <v>16</v>
      </c>
      <c r="D586" t="s">
        <v>17</v>
      </c>
      <c r="E586" s="1">
        <v>7.1267021203407194E-2</v>
      </c>
      <c r="F586" s="1">
        <v>1.50901650066061E-2</v>
      </c>
      <c r="G586" s="1">
        <v>0.51743702691646498</v>
      </c>
      <c r="H586" s="1">
        <v>9.5054868318521404E-2</v>
      </c>
      <c r="I586" s="1">
        <v>0.58870404811987198</v>
      </c>
      <c r="J586" s="50">
        <v>0.110145033325128</v>
      </c>
      <c r="K586" s="1"/>
      <c r="L586" s="1"/>
      <c r="M586" s="1"/>
      <c r="N586" s="50"/>
      <c r="O586" s="1"/>
      <c r="P586" s="1"/>
      <c r="Q586" s="1"/>
      <c r="R586" s="50"/>
    </row>
    <row r="587" spans="1:18">
      <c r="A587" t="s">
        <v>0</v>
      </c>
      <c r="B587" s="7" t="s">
        <v>73</v>
      </c>
      <c r="C587" t="s">
        <v>18</v>
      </c>
      <c r="D587" t="s">
        <v>19</v>
      </c>
      <c r="E587" s="1">
        <v>3.2401679661076703E-2</v>
      </c>
      <c r="F587" s="1">
        <v>2.1333808474651899E-3</v>
      </c>
      <c r="G587" s="1">
        <v>0.37134429940365399</v>
      </c>
      <c r="H587" s="1">
        <v>6.1136609457478397E-2</v>
      </c>
      <c r="I587" s="1">
        <v>0.40374597906473098</v>
      </c>
      <c r="J587" s="50">
        <v>6.3269990304943596E-2</v>
      </c>
      <c r="K587" s="1"/>
      <c r="L587" s="1"/>
      <c r="M587" s="1"/>
      <c r="N587" s="50"/>
      <c r="O587" s="1"/>
      <c r="P587" s="1"/>
      <c r="Q587" s="1"/>
      <c r="R587" s="50"/>
    </row>
    <row r="588" spans="1:18">
      <c r="A588" t="s">
        <v>0</v>
      </c>
      <c r="B588" s="7" t="s">
        <v>73</v>
      </c>
      <c r="C588" t="s">
        <v>20</v>
      </c>
      <c r="D588" t="s">
        <v>21</v>
      </c>
      <c r="E588" s="1">
        <v>5.7131000568751795E-4</v>
      </c>
      <c r="F588" s="1">
        <v>9.1989349892946501E-5</v>
      </c>
      <c r="G588" s="1">
        <v>5.6424098872678396E-4</v>
      </c>
      <c r="H588" s="1">
        <v>1.13655052147643E-4</v>
      </c>
      <c r="I588" s="1">
        <v>1.1355509944143E-3</v>
      </c>
      <c r="J588" s="50">
        <v>2.0564440204059E-4</v>
      </c>
      <c r="K588" s="1"/>
      <c r="L588" s="1"/>
      <c r="M588" s="1"/>
      <c r="N588" s="50"/>
      <c r="O588" s="1"/>
      <c r="P588" s="1"/>
      <c r="Q588" s="1"/>
      <c r="R588" s="50"/>
    </row>
    <row r="589" spans="1:18">
      <c r="A589" t="s">
        <v>0</v>
      </c>
      <c r="B589" s="7" t="s">
        <v>73</v>
      </c>
      <c r="C589" t="s">
        <v>25</v>
      </c>
      <c r="D589" t="s">
        <v>26</v>
      </c>
      <c r="E589" s="1">
        <v>4.2349917980762E-2</v>
      </c>
      <c r="F589" s="1">
        <v>5.9123919878386402E-3</v>
      </c>
      <c r="G589" s="1">
        <v>0</v>
      </c>
      <c r="H589" s="1">
        <v>0</v>
      </c>
      <c r="I589" s="1">
        <v>4.2349917980762E-2</v>
      </c>
      <c r="J589" s="50">
        <v>5.9123919878386402E-3</v>
      </c>
      <c r="K589" s="1"/>
      <c r="L589" s="1"/>
      <c r="M589" s="1"/>
      <c r="N589" s="50"/>
      <c r="O589" s="1"/>
      <c r="P589" s="1"/>
      <c r="Q589" s="1"/>
      <c r="R589" s="50"/>
    </row>
    <row r="590" spans="1:18">
      <c r="A590" t="s">
        <v>0</v>
      </c>
      <c r="B590" s="7" t="s">
        <v>73</v>
      </c>
      <c r="C590" t="s">
        <v>22</v>
      </c>
      <c r="D590" t="s">
        <v>23</v>
      </c>
      <c r="E590" s="1">
        <v>1.8967573660960298E-2</v>
      </c>
      <c r="F590" s="1">
        <v>8.1313331902414104E-4</v>
      </c>
      <c r="G590" s="1">
        <v>9.0214776958005102E-2</v>
      </c>
      <c r="H590" s="1">
        <v>3.4540205413024099E-3</v>
      </c>
      <c r="I590" s="1">
        <v>0.109182350618965</v>
      </c>
      <c r="J590" s="50">
        <v>4.2671538603265497E-3</v>
      </c>
      <c r="K590" s="1"/>
      <c r="L590" s="1"/>
      <c r="M590" s="1"/>
      <c r="N590" s="50"/>
      <c r="O590" s="1"/>
      <c r="P590" s="1"/>
      <c r="Q590" s="1"/>
      <c r="R590" s="50"/>
    </row>
    <row r="591" spans="1:18">
      <c r="A591" t="s">
        <v>0</v>
      </c>
      <c r="B591" s="7" t="s">
        <v>74</v>
      </c>
      <c r="C591" t="s">
        <v>2</v>
      </c>
      <c r="D591" t="s">
        <v>3</v>
      </c>
      <c r="E591" s="1">
        <v>6.5283641206326404E-2</v>
      </c>
      <c r="F591" s="1">
        <v>5.6359439688609403E-2</v>
      </c>
      <c r="G591" s="1">
        <v>0.111439878662351</v>
      </c>
      <c r="H591" s="1">
        <v>8.8899165956348503E-2</v>
      </c>
      <c r="I591" s="1">
        <v>0.17672351986867699</v>
      </c>
      <c r="J591" s="50">
        <v>0.14525860564495799</v>
      </c>
      <c r="K591" s="1"/>
      <c r="L591" s="1"/>
      <c r="M591" s="1"/>
      <c r="N591" s="50"/>
      <c r="O591" s="1"/>
      <c r="P591" s="1"/>
      <c r="Q591" s="1"/>
      <c r="R591" s="50"/>
    </row>
    <row r="592" spans="1:18">
      <c r="A592" t="s">
        <v>0</v>
      </c>
      <c r="B592" s="7" t="s">
        <v>74</v>
      </c>
      <c r="C592" t="s">
        <v>4</v>
      </c>
      <c r="D592" t="s">
        <v>5</v>
      </c>
      <c r="E592" s="1">
        <v>5.3693548571052702E-3</v>
      </c>
      <c r="F592" s="1">
        <v>0.36874220148114401</v>
      </c>
      <c r="G592" s="1">
        <v>2.6316129615707E-7</v>
      </c>
      <c r="H592" s="1">
        <v>2.0626260291373201E-7</v>
      </c>
      <c r="I592" s="1">
        <v>5.3696180184014302E-3</v>
      </c>
      <c r="J592" s="50">
        <v>0.368742407743747</v>
      </c>
      <c r="K592" s="1"/>
      <c r="L592" s="1"/>
      <c r="M592" s="1"/>
      <c r="N592" s="50"/>
      <c r="O592" s="1"/>
      <c r="P592" s="1"/>
      <c r="Q592" s="1"/>
      <c r="R592" s="50"/>
    </row>
    <row r="593" spans="1:18">
      <c r="A593" t="s">
        <v>0</v>
      </c>
      <c r="B593" s="7" t="s">
        <v>74</v>
      </c>
      <c r="C593" t="s">
        <v>6</v>
      </c>
      <c r="D593" t="s">
        <v>7</v>
      </c>
      <c r="E593" s="1">
        <v>2.6625576390657799</v>
      </c>
      <c r="F593" s="1">
        <v>5.71417281708659</v>
      </c>
      <c r="G593" s="1">
        <v>1.0126896787961699</v>
      </c>
      <c r="H593" s="1">
        <v>2.2435424670501298</v>
      </c>
      <c r="I593" s="1">
        <v>3.6752473178619498</v>
      </c>
      <c r="J593" s="50">
        <v>7.9577152841367198</v>
      </c>
      <c r="K593" s="1"/>
      <c r="L593" s="1"/>
      <c r="M593" s="1"/>
      <c r="N593" s="50"/>
      <c r="O593" s="1"/>
      <c r="P593" s="1"/>
      <c r="Q593" s="1"/>
      <c r="R593" s="50"/>
    </row>
    <row r="594" spans="1:18">
      <c r="A594" t="s">
        <v>0</v>
      </c>
      <c r="B594" s="7" t="s">
        <v>74</v>
      </c>
      <c r="C594" t="s">
        <v>8</v>
      </c>
      <c r="D594" t="s">
        <v>9</v>
      </c>
      <c r="E594" s="1">
        <v>6.1053197867458496E-3</v>
      </c>
      <c r="F594" s="1">
        <v>2.3545892206313199E-3</v>
      </c>
      <c r="G594" s="1">
        <v>0.324307676833341</v>
      </c>
      <c r="H594" s="1">
        <v>0.14751590154795699</v>
      </c>
      <c r="I594" s="1">
        <v>0.330412996620086</v>
      </c>
      <c r="J594" s="50">
        <v>0.14987049076858799</v>
      </c>
      <c r="K594" s="1"/>
      <c r="L594" s="1"/>
      <c r="M594" s="1"/>
      <c r="N594" s="50"/>
      <c r="O594" s="1"/>
      <c r="P594" s="1"/>
      <c r="Q594" s="1"/>
      <c r="R594" s="50"/>
    </row>
    <row r="595" spans="1:18">
      <c r="A595" t="s">
        <v>0</v>
      </c>
      <c r="B595" s="7" t="s">
        <v>74</v>
      </c>
      <c r="C595" t="s">
        <v>10</v>
      </c>
      <c r="D595" t="s">
        <v>11</v>
      </c>
      <c r="E595" s="1">
        <v>3.0302137238254799E-3</v>
      </c>
      <c r="F595" s="1">
        <v>1.2398083745660199E-3</v>
      </c>
      <c r="G595" s="1">
        <v>4.8403538008260999E-2</v>
      </c>
      <c r="H595" s="1">
        <v>4.2271086385071002E-2</v>
      </c>
      <c r="I595" s="1">
        <v>5.1433751732086502E-2</v>
      </c>
      <c r="J595" s="50">
        <v>4.3510894759637098E-2</v>
      </c>
      <c r="K595" s="1"/>
      <c r="L595" s="1"/>
      <c r="M595" s="1"/>
      <c r="N595" s="50"/>
      <c r="O595" s="1"/>
      <c r="P595" s="1"/>
      <c r="Q595" s="1"/>
      <c r="R595" s="50"/>
    </row>
    <row r="596" spans="1:18">
      <c r="A596" t="s">
        <v>0</v>
      </c>
      <c r="B596" s="7" t="s">
        <v>74</v>
      </c>
      <c r="C596" t="s">
        <v>12</v>
      </c>
      <c r="D596" t="s">
        <v>13</v>
      </c>
      <c r="E596" s="1">
        <v>2.7774965229510399E-2</v>
      </c>
      <c r="F596" s="1">
        <v>3.87036682751284E-3</v>
      </c>
      <c r="G596" s="1">
        <v>0.192643784425714</v>
      </c>
      <c r="H596" s="1">
        <v>3.5506904181976197E-2</v>
      </c>
      <c r="I596" s="1">
        <v>0.22041874965522401</v>
      </c>
      <c r="J596" s="50">
        <v>3.9377271009488998E-2</v>
      </c>
      <c r="K596" s="1"/>
      <c r="L596" s="1"/>
      <c r="M596" s="1"/>
      <c r="N596" s="50"/>
      <c r="O596" s="1"/>
      <c r="P596" s="1"/>
      <c r="Q596" s="1"/>
      <c r="R596" s="50"/>
    </row>
    <row r="597" spans="1:18">
      <c r="A597" t="s">
        <v>0</v>
      </c>
      <c r="B597" s="7" t="s">
        <v>74</v>
      </c>
      <c r="C597" t="s">
        <v>14</v>
      </c>
      <c r="D597" t="s">
        <v>15</v>
      </c>
      <c r="E597" s="1">
        <v>1.3932376972990801</v>
      </c>
      <c r="F597" s="1">
        <v>1.32453179201763</v>
      </c>
      <c r="G597" s="1">
        <v>1.1356658908032899</v>
      </c>
      <c r="H597" s="1">
        <v>0.70826250378671296</v>
      </c>
      <c r="I597" s="1">
        <v>2.5289035881023598</v>
      </c>
      <c r="J597" s="50">
        <v>2.0327942958043401</v>
      </c>
      <c r="K597" s="1"/>
      <c r="L597" s="1"/>
      <c r="M597" s="1"/>
      <c r="N597" s="50"/>
      <c r="O597" s="1"/>
      <c r="P597" s="1"/>
      <c r="Q597" s="1"/>
      <c r="R597" s="50"/>
    </row>
    <row r="598" spans="1:18">
      <c r="A598" t="s">
        <v>0</v>
      </c>
      <c r="B598" s="7" t="s">
        <v>74</v>
      </c>
      <c r="C598" t="s">
        <v>16</v>
      </c>
      <c r="D598" t="s">
        <v>17</v>
      </c>
      <c r="E598" s="1">
        <v>0.11264671925234</v>
      </c>
      <c r="F598" s="1">
        <v>1.9414209549963601E-2</v>
      </c>
      <c r="G598" s="1">
        <v>0.50285122392090198</v>
      </c>
      <c r="H598" s="1">
        <v>9.5721308069618802E-2</v>
      </c>
      <c r="I598" s="1">
        <v>0.61549794317324202</v>
      </c>
      <c r="J598" s="50">
        <v>0.115135517619582</v>
      </c>
      <c r="K598" s="1"/>
      <c r="L598" s="1"/>
      <c r="M598" s="1"/>
      <c r="N598" s="50"/>
      <c r="O598" s="1"/>
      <c r="P598" s="1"/>
      <c r="Q598" s="1"/>
      <c r="R598" s="50"/>
    </row>
    <row r="599" spans="1:18">
      <c r="A599" t="s">
        <v>0</v>
      </c>
      <c r="B599" s="7" t="s">
        <v>74</v>
      </c>
      <c r="C599" t="s">
        <v>18</v>
      </c>
      <c r="D599" t="s">
        <v>19</v>
      </c>
      <c r="E599" s="1">
        <v>1.0199471953568099E-2</v>
      </c>
      <c r="F599" s="1">
        <v>6.7245890988241303E-4</v>
      </c>
      <c r="G599" s="1">
        <v>0.38004385090525999</v>
      </c>
      <c r="H599" s="1">
        <v>6.1984776483648099E-2</v>
      </c>
      <c r="I599" s="1">
        <v>0.39024332285882801</v>
      </c>
      <c r="J599" s="50">
        <v>6.2657235393530505E-2</v>
      </c>
      <c r="K599" s="1"/>
      <c r="L599" s="1"/>
      <c r="M599" s="1"/>
      <c r="N599" s="50"/>
      <c r="O599" s="1"/>
      <c r="P599" s="1"/>
      <c r="Q599" s="1"/>
      <c r="R599" s="50"/>
    </row>
    <row r="600" spans="1:18">
      <c r="A600" t="s">
        <v>0</v>
      </c>
      <c r="B600" s="7" t="s">
        <v>74</v>
      </c>
      <c r="C600" t="s">
        <v>20</v>
      </c>
      <c r="D600" t="s">
        <v>21</v>
      </c>
      <c r="E600" s="1">
        <v>1.8630073606802801E-4</v>
      </c>
      <c r="F600" s="1">
        <v>2.99860184334503E-5</v>
      </c>
      <c r="G600" s="1">
        <v>7.3451750565345104E-4</v>
      </c>
      <c r="H600" s="1">
        <v>1.4781707541582301E-4</v>
      </c>
      <c r="I600" s="1">
        <v>9.2081824172147899E-4</v>
      </c>
      <c r="J600" s="50">
        <v>1.77803093849273E-4</v>
      </c>
      <c r="K600" s="1"/>
      <c r="L600" s="1"/>
      <c r="M600" s="1"/>
      <c r="N600" s="50"/>
      <c r="O600" s="1"/>
      <c r="P600" s="1"/>
      <c r="Q600" s="1"/>
      <c r="R600" s="50"/>
    </row>
    <row r="601" spans="1:18">
      <c r="A601" t="s">
        <v>0</v>
      </c>
      <c r="B601" s="7" t="s">
        <v>74</v>
      </c>
      <c r="C601" t="s">
        <v>25</v>
      </c>
      <c r="D601" t="s">
        <v>26</v>
      </c>
      <c r="E601" s="1">
        <v>4.3178003230721603E-3</v>
      </c>
      <c r="F601" s="1">
        <v>6.2259626919176502E-4</v>
      </c>
      <c r="G601" s="1">
        <v>0</v>
      </c>
      <c r="H601" s="1">
        <v>0</v>
      </c>
      <c r="I601" s="1">
        <v>4.3178003230721603E-3</v>
      </c>
      <c r="J601" s="50">
        <v>6.2259626919176502E-4</v>
      </c>
      <c r="K601" s="1"/>
      <c r="L601" s="1"/>
      <c r="M601" s="1"/>
      <c r="N601" s="50"/>
      <c r="O601" s="1"/>
      <c r="P601" s="1"/>
      <c r="Q601" s="1"/>
      <c r="R601" s="50"/>
    </row>
    <row r="602" spans="1:18">
      <c r="A602" t="s">
        <v>0</v>
      </c>
      <c r="B602" s="7" t="s">
        <v>74</v>
      </c>
      <c r="C602" t="s">
        <v>22</v>
      </c>
      <c r="D602" t="s">
        <v>23</v>
      </c>
      <c r="E602" s="1">
        <v>5.8728689039123797E-3</v>
      </c>
      <c r="F602" s="1">
        <v>2.5007868057728099E-4</v>
      </c>
      <c r="G602" s="1">
        <v>6.9122149196456798E-3</v>
      </c>
      <c r="H602" s="1">
        <v>2.6200732376843201E-4</v>
      </c>
      <c r="I602" s="1">
        <v>1.2785083823558099E-2</v>
      </c>
      <c r="J602" s="50">
        <v>5.1208600434571295E-4</v>
      </c>
      <c r="K602" s="1"/>
      <c r="L602" s="1"/>
      <c r="M602" s="1"/>
      <c r="N602" s="50"/>
      <c r="O602" s="1"/>
      <c r="P602" s="1"/>
      <c r="Q602" s="1"/>
      <c r="R602" s="50"/>
    </row>
    <row r="603" spans="1:18">
      <c r="A603" t="s">
        <v>0</v>
      </c>
      <c r="B603" s="7" t="s">
        <v>75</v>
      </c>
      <c r="C603" t="s">
        <v>2</v>
      </c>
      <c r="D603" t="s">
        <v>3</v>
      </c>
      <c r="E603" s="1">
        <v>0.104488028690229</v>
      </c>
      <c r="F603" s="1">
        <v>8.6461039796416894E-2</v>
      </c>
      <c r="G603" s="1">
        <v>8.0522080953903202E-2</v>
      </c>
      <c r="H603" s="1">
        <v>6.4176842678753607E-2</v>
      </c>
      <c r="I603" s="1">
        <v>0.185010109644132</v>
      </c>
      <c r="J603" s="50">
        <v>0.15063788247517099</v>
      </c>
      <c r="K603" s="1"/>
      <c r="L603" s="1"/>
      <c r="M603" s="1"/>
      <c r="N603" s="50"/>
      <c r="O603" s="1"/>
      <c r="P603" s="1"/>
      <c r="Q603" s="1"/>
      <c r="R603" s="50"/>
    </row>
    <row r="604" spans="1:18">
      <c r="A604" t="s">
        <v>0</v>
      </c>
      <c r="B604" s="7" t="s">
        <v>75</v>
      </c>
      <c r="C604" t="s">
        <v>4</v>
      </c>
      <c r="D604" t="s">
        <v>5</v>
      </c>
      <c r="E604" s="1">
        <v>1.6016156782456601E-4</v>
      </c>
      <c r="F604" s="1">
        <v>1.09194130907069E-2</v>
      </c>
      <c r="G604" s="1">
        <v>2.1903373237174599E-8</v>
      </c>
      <c r="H604" s="1">
        <v>1.71611903362033E-8</v>
      </c>
      <c r="I604" s="1">
        <v>1.6018347119780299E-4</v>
      </c>
      <c r="J604" s="50">
        <v>1.09194302518972E-2</v>
      </c>
      <c r="K604" s="1"/>
      <c r="L604" s="1"/>
      <c r="M604" s="1"/>
      <c r="N604" s="50"/>
      <c r="O604" s="1"/>
      <c r="P604" s="1"/>
      <c r="Q604" s="1"/>
      <c r="R604" s="50"/>
    </row>
    <row r="605" spans="1:18">
      <c r="A605" t="s">
        <v>0</v>
      </c>
      <c r="B605" s="7" t="s">
        <v>75</v>
      </c>
      <c r="C605" t="s">
        <v>6</v>
      </c>
      <c r="D605" t="s">
        <v>7</v>
      </c>
      <c r="E605" s="1">
        <v>5.6087717832102997E-5</v>
      </c>
      <c r="F605" s="1">
        <v>1.2037264212308199E-4</v>
      </c>
      <c r="G605" s="1">
        <v>0.37954740875021897</v>
      </c>
      <c r="H605" s="1">
        <v>0.84085206224432196</v>
      </c>
      <c r="I605" s="1">
        <v>0.37960349646805103</v>
      </c>
      <c r="J605" s="50">
        <v>0.84097243488644502</v>
      </c>
      <c r="K605" s="1"/>
      <c r="L605" s="1"/>
      <c r="M605" s="1"/>
      <c r="N605" s="50"/>
      <c r="O605" s="1"/>
      <c r="P605" s="1"/>
      <c r="Q605" s="1"/>
      <c r="R605" s="50"/>
    </row>
    <row r="606" spans="1:18">
      <c r="A606" t="s">
        <v>0</v>
      </c>
      <c r="B606" s="7" t="s">
        <v>75</v>
      </c>
      <c r="C606" t="s">
        <v>8</v>
      </c>
      <c r="D606" t="s">
        <v>9</v>
      </c>
      <c r="E606" s="1">
        <v>8.55117507628699E-3</v>
      </c>
      <c r="F606" s="1">
        <v>3.2441646443295701E-3</v>
      </c>
      <c r="G606" s="1">
        <v>0.16708393530218399</v>
      </c>
      <c r="H606" s="1">
        <v>6.9376365554575201E-2</v>
      </c>
      <c r="I606" s="1">
        <v>0.17563511037847099</v>
      </c>
      <c r="J606" s="50">
        <v>7.2620530198904798E-2</v>
      </c>
      <c r="K606" s="1"/>
      <c r="L606" s="1"/>
      <c r="M606" s="1"/>
      <c r="N606" s="50"/>
      <c r="O606" s="1"/>
      <c r="P606" s="1"/>
      <c r="Q606" s="1"/>
      <c r="R606" s="50"/>
    </row>
    <row r="607" spans="1:18">
      <c r="A607" t="s">
        <v>0</v>
      </c>
      <c r="B607" s="7" t="s">
        <v>75</v>
      </c>
      <c r="C607" t="s">
        <v>10</v>
      </c>
      <c r="D607" t="s">
        <v>11</v>
      </c>
      <c r="E607" s="1">
        <v>3.5348115597437701E-3</v>
      </c>
      <c r="F607" s="1">
        <v>1.77018904378194E-3</v>
      </c>
      <c r="G607" s="1">
        <v>3.3193686455312899E-2</v>
      </c>
      <c r="H607" s="1">
        <v>2.6916312395993201E-2</v>
      </c>
      <c r="I607" s="1">
        <v>3.6728498015056697E-2</v>
      </c>
      <c r="J607" s="50">
        <v>2.8686501439775101E-2</v>
      </c>
      <c r="K607" s="1"/>
      <c r="L607" s="1"/>
      <c r="M607" s="1"/>
      <c r="N607" s="50"/>
      <c r="O607" s="1"/>
      <c r="P607" s="1"/>
      <c r="Q607" s="1"/>
      <c r="R607" s="50"/>
    </row>
    <row r="608" spans="1:18">
      <c r="A608" t="s">
        <v>0</v>
      </c>
      <c r="B608" s="7" t="s">
        <v>75</v>
      </c>
      <c r="C608" t="s">
        <v>12</v>
      </c>
      <c r="D608" t="s">
        <v>13</v>
      </c>
      <c r="E608" s="1">
        <v>5.0515505848389597E-2</v>
      </c>
      <c r="F608" s="1">
        <v>6.3419151862820497E-3</v>
      </c>
      <c r="G608" s="1">
        <v>0.14044310124057099</v>
      </c>
      <c r="H608" s="1">
        <v>2.5834437758209299E-2</v>
      </c>
      <c r="I608" s="1">
        <v>0.19095860708896101</v>
      </c>
      <c r="J608" s="50">
        <v>3.2176352944491303E-2</v>
      </c>
      <c r="K608" s="1"/>
      <c r="L608" s="1"/>
      <c r="M608" s="1"/>
      <c r="N608" s="50"/>
      <c r="O608" s="1"/>
      <c r="P608" s="1"/>
      <c r="Q608" s="1"/>
      <c r="R608" s="50"/>
    </row>
    <row r="609" spans="1:18">
      <c r="A609" t="s">
        <v>0</v>
      </c>
      <c r="B609" s="7" t="s">
        <v>75</v>
      </c>
      <c r="C609" t="s">
        <v>14</v>
      </c>
      <c r="D609" t="s">
        <v>15</v>
      </c>
      <c r="E609" s="1">
        <v>2.6329651532850801E-3</v>
      </c>
      <c r="F609" s="1">
        <v>2.73780516919718E-3</v>
      </c>
      <c r="G609" s="1">
        <v>0.23619159606510801</v>
      </c>
      <c r="H609" s="1">
        <v>0.14431486585565201</v>
      </c>
      <c r="I609" s="1">
        <v>0.23882456121839299</v>
      </c>
      <c r="J609" s="50">
        <v>0.14705267102485001</v>
      </c>
      <c r="K609" s="1"/>
      <c r="L609" s="1"/>
      <c r="M609" s="1"/>
      <c r="N609" s="50"/>
      <c r="O609" s="1"/>
      <c r="P609" s="1"/>
      <c r="Q609" s="1"/>
      <c r="R609" s="50"/>
    </row>
    <row r="610" spans="1:18">
      <c r="A610" t="s">
        <v>0</v>
      </c>
      <c r="B610" s="7" t="s">
        <v>75</v>
      </c>
      <c r="C610" t="s">
        <v>16</v>
      </c>
      <c r="D610" t="s">
        <v>17</v>
      </c>
      <c r="E610" s="1">
        <v>2.3022345723478999E-2</v>
      </c>
      <c r="F610" s="1">
        <v>3.0470162082823198E-3</v>
      </c>
      <c r="G610" s="1">
        <v>0.34510526441911499</v>
      </c>
      <c r="H610" s="1">
        <v>6.1754062785501801E-2</v>
      </c>
      <c r="I610" s="1">
        <v>0.36812761014259399</v>
      </c>
      <c r="J610" s="50">
        <v>6.4801078993784206E-2</v>
      </c>
      <c r="K610" s="1"/>
      <c r="L610" s="1"/>
      <c r="M610" s="1"/>
      <c r="N610" s="50"/>
      <c r="O610" s="1"/>
      <c r="P610" s="1"/>
      <c r="Q610" s="1"/>
      <c r="R610" s="50"/>
    </row>
    <row r="611" spans="1:18">
      <c r="A611" t="s">
        <v>0</v>
      </c>
      <c r="B611" s="7" t="s">
        <v>75</v>
      </c>
      <c r="C611" t="s">
        <v>18</v>
      </c>
      <c r="D611" t="s">
        <v>19</v>
      </c>
      <c r="E611" s="1">
        <v>1.32315657888272E-2</v>
      </c>
      <c r="F611" s="1">
        <v>8.7183590499282195E-4</v>
      </c>
      <c r="G611" s="1">
        <v>0.294848067940783</v>
      </c>
      <c r="H611" s="1">
        <v>4.8195078014055502E-2</v>
      </c>
      <c r="I611" s="1">
        <v>0.30807963372961</v>
      </c>
      <c r="J611" s="50">
        <v>4.9066913919048299E-2</v>
      </c>
      <c r="K611" s="1"/>
      <c r="L611" s="1"/>
      <c r="M611" s="1"/>
      <c r="N611" s="50"/>
      <c r="O611" s="1"/>
      <c r="P611" s="1"/>
      <c r="Q611" s="1"/>
      <c r="R611" s="50"/>
    </row>
    <row r="612" spans="1:18">
      <c r="A612" t="s">
        <v>0</v>
      </c>
      <c r="B612" s="7" t="s">
        <v>75</v>
      </c>
      <c r="C612" t="s">
        <v>20</v>
      </c>
      <c r="D612" t="s">
        <v>21</v>
      </c>
      <c r="E612" s="1">
        <v>0</v>
      </c>
      <c r="F612" s="1">
        <v>0</v>
      </c>
      <c r="G612" s="1">
        <v>0</v>
      </c>
      <c r="H612" s="1">
        <v>0</v>
      </c>
      <c r="I612" s="1">
        <v>0</v>
      </c>
      <c r="J612" s="50">
        <v>0</v>
      </c>
      <c r="K612" s="1"/>
      <c r="L612" s="1"/>
      <c r="M612" s="1"/>
      <c r="N612" s="50"/>
      <c r="O612" s="1"/>
      <c r="P612" s="1"/>
      <c r="Q612" s="1"/>
      <c r="R612" s="50"/>
    </row>
    <row r="613" spans="1:18">
      <c r="A613" t="s">
        <v>0</v>
      </c>
      <c r="B613" s="7" t="s">
        <v>75</v>
      </c>
      <c r="C613" t="s">
        <v>25</v>
      </c>
      <c r="D613" t="s">
        <v>26</v>
      </c>
      <c r="E613" s="1">
        <v>0</v>
      </c>
      <c r="F613" s="1">
        <v>0</v>
      </c>
      <c r="G613" s="1">
        <v>0</v>
      </c>
      <c r="H613" s="1">
        <v>0</v>
      </c>
      <c r="I613" s="1">
        <v>0</v>
      </c>
      <c r="J613" s="50">
        <v>0</v>
      </c>
      <c r="K613" s="1"/>
      <c r="L613" s="1"/>
      <c r="M613" s="1"/>
      <c r="N613" s="50"/>
      <c r="O613" s="1"/>
      <c r="P613" s="1"/>
      <c r="Q613" s="1"/>
      <c r="R613" s="50"/>
    </row>
    <row r="614" spans="1:18">
      <c r="A614" t="s">
        <v>0</v>
      </c>
      <c r="B614" s="7" t="s">
        <v>75</v>
      </c>
      <c r="C614" t="s">
        <v>22</v>
      </c>
      <c r="D614" t="s">
        <v>23</v>
      </c>
      <c r="E614" s="1">
        <v>3.5798636834075202E-3</v>
      </c>
      <c r="F614" s="1">
        <v>1.5272652059795499E-4</v>
      </c>
      <c r="G614" s="1">
        <v>3.45183792529654E-3</v>
      </c>
      <c r="H614" s="1">
        <v>1.3115724007767E-4</v>
      </c>
      <c r="I614" s="1">
        <v>7.0317016087040598E-3</v>
      </c>
      <c r="J614" s="50">
        <v>2.8388376067562499E-4</v>
      </c>
      <c r="K614" s="1"/>
      <c r="L614" s="1"/>
      <c r="M614" s="1"/>
      <c r="N614" s="50"/>
      <c r="O614" s="1"/>
      <c r="P614" s="1"/>
      <c r="Q614" s="1"/>
      <c r="R614" s="50"/>
    </row>
    <row r="615" spans="1:18">
      <c r="A615" t="s">
        <v>0</v>
      </c>
      <c r="B615" s="7" t="s">
        <v>76</v>
      </c>
      <c r="C615" t="s">
        <v>2</v>
      </c>
      <c r="D615" t="s">
        <v>3</v>
      </c>
      <c r="E615" s="1">
        <v>5.3494447635733099E-2</v>
      </c>
      <c r="F615" s="1">
        <v>6.4612548974147296E-2</v>
      </c>
      <c r="G615" s="1">
        <v>3.35038126604877E-2</v>
      </c>
      <c r="H615" s="1">
        <v>2.66131930354188E-2</v>
      </c>
      <c r="I615" s="1">
        <v>8.6998260296220806E-2</v>
      </c>
      <c r="J615" s="50">
        <v>9.1225742009566096E-2</v>
      </c>
      <c r="K615" s="1"/>
      <c r="L615" s="1"/>
      <c r="M615" s="1"/>
      <c r="N615" s="50"/>
      <c r="O615" s="1"/>
      <c r="P615" s="1"/>
      <c r="Q615" s="1"/>
      <c r="R615" s="50"/>
    </row>
    <row r="616" spans="1:18">
      <c r="A616" t="s">
        <v>0</v>
      </c>
      <c r="B616" s="7" t="s">
        <v>76</v>
      </c>
      <c r="C616" t="s">
        <v>4</v>
      </c>
      <c r="D616" t="s">
        <v>5</v>
      </c>
      <c r="E616" s="1">
        <v>0</v>
      </c>
      <c r="F616" s="1">
        <v>0</v>
      </c>
      <c r="G616" s="1">
        <v>6.0773797987558202E-10</v>
      </c>
      <c r="H616" s="1">
        <v>4.7598415788731699E-10</v>
      </c>
      <c r="I616" s="1">
        <v>6.0773797987558202E-10</v>
      </c>
      <c r="J616" s="50">
        <v>4.7598415788731699E-10</v>
      </c>
      <c r="K616" s="1"/>
      <c r="L616" s="1"/>
      <c r="M616" s="1"/>
      <c r="N616" s="50"/>
      <c r="O616" s="1"/>
      <c r="P616" s="1"/>
      <c r="Q616" s="1"/>
      <c r="R616" s="50"/>
    </row>
    <row r="617" spans="1:18">
      <c r="A617" t="s">
        <v>0</v>
      </c>
      <c r="B617" s="7" t="s">
        <v>76</v>
      </c>
      <c r="C617" t="s">
        <v>6</v>
      </c>
      <c r="D617" t="s">
        <v>7</v>
      </c>
      <c r="E617" s="1">
        <v>2.7253915098007</v>
      </c>
      <c r="F617" s="1">
        <v>5.8491366179141604</v>
      </c>
      <c r="G617" s="1">
        <v>0.20551229563503401</v>
      </c>
      <c r="H617" s="1">
        <v>0.45529609900060902</v>
      </c>
      <c r="I617" s="1">
        <v>2.9309038054357299</v>
      </c>
      <c r="J617" s="50">
        <v>6.3044327169147696</v>
      </c>
      <c r="K617" s="1"/>
      <c r="L617" s="1"/>
      <c r="M617" s="1"/>
      <c r="N617" s="50"/>
      <c r="O617" s="1"/>
      <c r="P617" s="1"/>
      <c r="Q617" s="1"/>
      <c r="R617" s="50"/>
    </row>
    <row r="618" spans="1:18">
      <c r="A618" t="s">
        <v>0</v>
      </c>
      <c r="B618" s="7" t="s">
        <v>76</v>
      </c>
      <c r="C618" t="s">
        <v>8</v>
      </c>
      <c r="D618" t="s">
        <v>9</v>
      </c>
      <c r="E618" s="1">
        <v>2.1981441436809499E-3</v>
      </c>
      <c r="F618" s="1">
        <v>2.8902905245834702E-3</v>
      </c>
      <c r="G618" s="1">
        <v>6.3978357879972997E-2</v>
      </c>
      <c r="H618" s="1">
        <v>2.8677636628915901E-2</v>
      </c>
      <c r="I618" s="1">
        <v>6.6176502023653896E-2</v>
      </c>
      <c r="J618" s="50">
        <v>3.1567927153499403E-2</v>
      </c>
      <c r="K618" s="1"/>
      <c r="L618" s="1"/>
      <c r="M618" s="1"/>
      <c r="N618" s="50"/>
      <c r="O618" s="1"/>
      <c r="P618" s="1"/>
      <c r="Q618" s="1"/>
      <c r="R618" s="50"/>
    </row>
    <row r="619" spans="1:18">
      <c r="A619" t="s">
        <v>0</v>
      </c>
      <c r="B619" s="7" t="s">
        <v>76</v>
      </c>
      <c r="C619" t="s">
        <v>10</v>
      </c>
      <c r="D619" t="s">
        <v>11</v>
      </c>
      <c r="E619" s="1">
        <v>8.6110899806554099E-4</v>
      </c>
      <c r="F619" s="1">
        <v>3.3881612471389999E-4</v>
      </c>
      <c r="G619" s="1">
        <v>1.46939691608718E-2</v>
      </c>
      <c r="H619" s="1">
        <v>1.29941448392828E-2</v>
      </c>
      <c r="I619" s="1">
        <v>1.5555078158937301E-2</v>
      </c>
      <c r="J619" s="50">
        <v>1.33329609639967E-2</v>
      </c>
      <c r="K619" s="1"/>
      <c r="L619" s="1"/>
      <c r="M619" s="1"/>
      <c r="N619" s="50"/>
      <c r="O619" s="1"/>
      <c r="P619" s="1"/>
      <c r="Q619" s="1"/>
      <c r="R619" s="50"/>
    </row>
    <row r="620" spans="1:18">
      <c r="A620" t="s">
        <v>0</v>
      </c>
      <c r="B620" s="7" t="s">
        <v>76</v>
      </c>
      <c r="C620" t="s">
        <v>12</v>
      </c>
      <c r="D620" t="s">
        <v>13</v>
      </c>
      <c r="E620" s="1">
        <v>1.9361852499912E-2</v>
      </c>
      <c r="F620" s="1">
        <v>2.8186424480952802E-3</v>
      </c>
      <c r="G620" s="1">
        <v>6.4156769152686394E-2</v>
      </c>
      <c r="H620" s="1">
        <v>1.1777099060459199E-2</v>
      </c>
      <c r="I620" s="1">
        <v>8.3518621652598393E-2</v>
      </c>
      <c r="J620" s="50">
        <v>1.4595741508554499E-2</v>
      </c>
      <c r="K620" s="1"/>
      <c r="L620" s="1"/>
      <c r="M620" s="1"/>
      <c r="N620" s="50"/>
      <c r="O620" s="1"/>
      <c r="P620" s="1"/>
      <c r="Q620" s="1"/>
      <c r="R620" s="50"/>
    </row>
    <row r="621" spans="1:18">
      <c r="A621" t="s">
        <v>0</v>
      </c>
      <c r="B621" s="7" t="s">
        <v>76</v>
      </c>
      <c r="C621" t="s">
        <v>14</v>
      </c>
      <c r="D621" t="s">
        <v>15</v>
      </c>
      <c r="E621" s="1">
        <v>9.7733545358480098E-4</v>
      </c>
      <c r="F621" s="1">
        <v>1.0831910318466499E-3</v>
      </c>
      <c r="G621" s="1">
        <v>8.3954547174696095E-2</v>
      </c>
      <c r="H621" s="1">
        <v>5.11535913821905E-2</v>
      </c>
      <c r="I621" s="1">
        <v>8.49318826282809E-2</v>
      </c>
      <c r="J621" s="50">
        <v>5.2236782414037099E-2</v>
      </c>
      <c r="K621" s="1"/>
      <c r="L621" s="1"/>
      <c r="M621" s="1"/>
      <c r="N621" s="50"/>
      <c r="O621" s="1"/>
      <c r="P621" s="1"/>
      <c r="Q621" s="1"/>
      <c r="R621" s="50"/>
    </row>
    <row r="622" spans="1:18">
      <c r="A622" t="s">
        <v>0</v>
      </c>
      <c r="B622" s="7" t="s">
        <v>76</v>
      </c>
      <c r="C622" t="s">
        <v>16</v>
      </c>
      <c r="D622" t="s">
        <v>17</v>
      </c>
      <c r="E622" s="1">
        <v>9.5184176221765997E-3</v>
      </c>
      <c r="F622" s="1">
        <v>1.7356391106491101E-3</v>
      </c>
      <c r="G622" s="1">
        <v>0.144811879407865</v>
      </c>
      <c r="H622" s="1">
        <v>2.7545561555249998E-2</v>
      </c>
      <c r="I622" s="1">
        <v>0.154330297030042</v>
      </c>
      <c r="J622" s="50">
        <v>2.92812006658991E-2</v>
      </c>
      <c r="K622" s="1"/>
      <c r="L622" s="1"/>
      <c r="M622" s="1"/>
      <c r="N622" s="50"/>
      <c r="O622" s="1"/>
      <c r="P622" s="1"/>
      <c r="Q622" s="1"/>
      <c r="R622" s="50"/>
    </row>
    <row r="623" spans="1:18">
      <c r="A623" t="s">
        <v>0</v>
      </c>
      <c r="B623" s="7" t="s">
        <v>76</v>
      </c>
      <c r="C623" t="s">
        <v>18</v>
      </c>
      <c r="D623" t="s">
        <v>19</v>
      </c>
      <c r="E623" s="1">
        <v>1.38067337991606E-3</v>
      </c>
      <c r="F623" s="1">
        <v>9.0946248799825204E-5</v>
      </c>
      <c r="G623" s="1">
        <v>0.10880910393663799</v>
      </c>
      <c r="H623" s="1">
        <v>1.78419287304208E-2</v>
      </c>
      <c r="I623" s="1">
        <v>0.11018977731655399</v>
      </c>
      <c r="J623" s="50">
        <v>1.7932874979220598E-2</v>
      </c>
      <c r="K623" s="1"/>
      <c r="L623" s="1"/>
      <c r="M623" s="1"/>
      <c r="N623" s="50"/>
      <c r="O623" s="1"/>
      <c r="P623" s="1"/>
      <c r="Q623" s="1"/>
      <c r="R623" s="50"/>
    </row>
    <row r="624" spans="1:18">
      <c r="A624" t="s">
        <v>0</v>
      </c>
      <c r="B624" s="7" t="s">
        <v>76</v>
      </c>
      <c r="C624" t="s">
        <v>20</v>
      </c>
      <c r="D624" t="s">
        <v>21</v>
      </c>
      <c r="E624" s="1">
        <v>1.77599098960887E-4</v>
      </c>
      <c r="F624" s="1">
        <v>2.8591399345494899E-5</v>
      </c>
      <c r="G624" s="1">
        <v>2.03397889681366E-2</v>
      </c>
      <c r="H624" s="1">
        <v>4.0954596947654796E-3</v>
      </c>
      <c r="I624" s="1">
        <v>2.0517388067097499E-2</v>
      </c>
      <c r="J624" s="50">
        <v>4.12405109411097E-3</v>
      </c>
      <c r="K624" s="1"/>
      <c r="L624" s="1"/>
      <c r="M624" s="1"/>
      <c r="N624" s="50"/>
      <c r="O624" s="1"/>
      <c r="P624" s="1"/>
      <c r="Q624" s="1"/>
      <c r="R624" s="50"/>
    </row>
    <row r="625" spans="1:18">
      <c r="A625" t="s">
        <v>0</v>
      </c>
      <c r="B625" s="7" t="s">
        <v>76</v>
      </c>
      <c r="C625" t="s">
        <v>25</v>
      </c>
      <c r="D625" t="s">
        <v>26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50">
        <v>0</v>
      </c>
      <c r="K625" s="1"/>
      <c r="L625" s="1"/>
      <c r="M625" s="1"/>
      <c r="N625" s="50"/>
      <c r="O625" s="1"/>
      <c r="P625" s="1"/>
      <c r="Q625" s="1"/>
      <c r="R625" s="50"/>
    </row>
    <row r="626" spans="1:18">
      <c r="A626" t="s">
        <v>0</v>
      </c>
      <c r="B626" s="7" t="s">
        <v>76</v>
      </c>
      <c r="C626" t="s">
        <v>22</v>
      </c>
      <c r="D626" t="s">
        <v>23</v>
      </c>
      <c r="E626" s="1">
        <v>3.3941163124536901E-3</v>
      </c>
      <c r="F626" s="1">
        <v>1.45118292210545E-4</v>
      </c>
      <c r="G626" s="1">
        <v>5.8370714667738202E-3</v>
      </c>
      <c r="H626" s="1">
        <v>2.2253853668263699E-4</v>
      </c>
      <c r="I626" s="1">
        <v>9.2311877792275107E-3</v>
      </c>
      <c r="J626" s="50">
        <v>3.6765682889318202E-4</v>
      </c>
      <c r="K626" s="1"/>
      <c r="L626" s="1"/>
      <c r="M626" s="1"/>
      <c r="N626" s="50"/>
      <c r="O626" s="1"/>
      <c r="P626" s="1"/>
      <c r="Q626" s="1"/>
      <c r="R626" s="50"/>
    </row>
    <row r="627" spans="1:18">
      <c r="A627" t="s">
        <v>0</v>
      </c>
      <c r="B627" s="7" t="s">
        <v>77</v>
      </c>
      <c r="C627" t="s">
        <v>2</v>
      </c>
      <c r="D627" t="s">
        <v>3</v>
      </c>
      <c r="E627" s="1">
        <v>0.21250738969034</v>
      </c>
      <c r="F627" s="1">
        <v>0.26517579950386999</v>
      </c>
      <c r="G627" s="1">
        <v>4.7416848284336302E-2</v>
      </c>
      <c r="H627" s="1">
        <v>3.7863977679115098E-2</v>
      </c>
      <c r="I627" s="1">
        <v>0.25992423797467701</v>
      </c>
      <c r="J627" s="50">
        <v>0.30303977718298503</v>
      </c>
      <c r="K627" s="1"/>
      <c r="L627" s="1"/>
      <c r="M627" s="1"/>
      <c r="N627" s="50"/>
      <c r="O627" s="1"/>
      <c r="P627" s="1"/>
      <c r="Q627" s="1"/>
      <c r="R627" s="50"/>
    </row>
    <row r="628" spans="1:18">
      <c r="A628" t="s">
        <v>0</v>
      </c>
      <c r="B628" s="7" t="s">
        <v>77</v>
      </c>
      <c r="C628" t="s">
        <v>4</v>
      </c>
      <c r="D628" t="s">
        <v>5</v>
      </c>
      <c r="E628" s="1">
        <v>3.8078899116379298E-4</v>
      </c>
      <c r="F628" s="1">
        <v>2.61019941148369E-2</v>
      </c>
      <c r="G628" s="1">
        <v>2.60846251648061E-8</v>
      </c>
      <c r="H628" s="1">
        <v>2.0437722437292801E-8</v>
      </c>
      <c r="I628" s="1">
        <v>3.8081507578895801E-4</v>
      </c>
      <c r="J628" s="50">
        <v>2.61020145525593E-2</v>
      </c>
      <c r="K628" s="1"/>
      <c r="L628" s="1"/>
      <c r="M628" s="1"/>
      <c r="N628" s="50"/>
      <c r="O628" s="1"/>
      <c r="P628" s="1"/>
      <c r="Q628" s="1"/>
      <c r="R628" s="50"/>
    </row>
    <row r="629" spans="1:18">
      <c r="A629" t="s">
        <v>0</v>
      </c>
      <c r="B629" s="7" t="s">
        <v>77</v>
      </c>
      <c r="C629" t="s">
        <v>6</v>
      </c>
      <c r="D629" t="s">
        <v>7</v>
      </c>
      <c r="E629" s="1">
        <v>1.6025202677082699E-3</v>
      </c>
      <c r="F629" s="1">
        <v>3.43926770799878E-3</v>
      </c>
      <c r="G629" s="1">
        <v>0.22043008061219399</v>
      </c>
      <c r="H629" s="1">
        <v>0.48833489615168901</v>
      </c>
      <c r="I629" s="1">
        <v>0.22203260087990201</v>
      </c>
      <c r="J629" s="50">
        <v>0.49177416385968797</v>
      </c>
      <c r="K629" s="1"/>
      <c r="L629" s="1"/>
      <c r="M629" s="1"/>
      <c r="N629" s="50"/>
      <c r="O629" s="1"/>
      <c r="P629" s="1"/>
      <c r="Q629" s="1"/>
      <c r="R629" s="50"/>
    </row>
    <row r="630" spans="1:18">
      <c r="A630" t="s">
        <v>0</v>
      </c>
      <c r="B630" s="7" t="s">
        <v>77</v>
      </c>
      <c r="C630" t="s">
        <v>8</v>
      </c>
      <c r="D630" t="s">
        <v>9</v>
      </c>
      <c r="E630" s="1">
        <v>1.2928763828679401E-2</v>
      </c>
      <c r="F630" s="1">
        <v>5.3235280383662998E-3</v>
      </c>
      <c r="G630" s="1">
        <v>0.138395021686679</v>
      </c>
      <c r="H630" s="1">
        <v>5.7512262381440499E-2</v>
      </c>
      <c r="I630" s="1">
        <v>0.15132378551535899</v>
      </c>
      <c r="J630" s="50">
        <v>6.2835790419806803E-2</v>
      </c>
      <c r="K630" s="1"/>
      <c r="L630" s="1"/>
      <c r="M630" s="1"/>
      <c r="N630" s="50"/>
      <c r="O630" s="1"/>
      <c r="P630" s="1"/>
      <c r="Q630" s="1"/>
      <c r="R630" s="50"/>
    </row>
    <row r="631" spans="1:18">
      <c r="A631" t="s">
        <v>0</v>
      </c>
      <c r="B631" s="7" t="s">
        <v>77</v>
      </c>
      <c r="C631" t="s">
        <v>10</v>
      </c>
      <c r="D631" t="s">
        <v>11</v>
      </c>
      <c r="E631" s="1">
        <v>4.7074390438795598E-2</v>
      </c>
      <c r="F631" s="1">
        <v>5.22034638884918E-2</v>
      </c>
      <c r="G631" s="1">
        <v>6.6357606842893505E-2</v>
      </c>
      <c r="H631" s="1">
        <v>6.3440424778956395E-2</v>
      </c>
      <c r="I631" s="1">
        <v>0.113431997281689</v>
      </c>
      <c r="J631" s="50">
        <v>0.115643888667448</v>
      </c>
      <c r="K631" s="1"/>
      <c r="L631" s="1"/>
      <c r="M631" s="1"/>
      <c r="N631" s="50"/>
      <c r="O631" s="1"/>
      <c r="P631" s="1"/>
      <c r="Q631" s="1"/>
      <c r="R631" s="50"/>
    </row>
    <row r="632" spans="1:18">
      <c r="A632" t="s">
        <v>0</v>
      </c>
      <c r="B632" s="7" t="s">
        <v>77</v>
      </c>
      <c r="C632" t="s">
        <v>12</v>
      </c>
      <c r="D632" t="s">
        <v>13</v>
      </c>
      <c r="E632" s="1">
        <v>2.50744994132698E-2</v>
      </c>
      <c r="F632" s="1">
        <v>3.1547823852988701E-3</v>
      </c>
      <c r="G632" s="1">
        <v>9.9257295728375994E-2</v>
      </c>
      <c r="H632" s="1">
        <v>1.8261081659123799E-2</v>
      </c>
      <c r="I632" s="1">
        <v>0.124331795141646</v>
      </c>
      <c r="J632" s="50">
        <v>2.1415864044422601E-2</v>
      </c>
      <c r="K632" s="1"/>
      <c r="L632" s="1"/>
      <c r="M632" s="1"/>
      <c r="N632" s="50"/>
      <c r="O632" s="1"/>
      <c r="P632" s="1"/>
      <c r="Q632" s="1"/>
      <c r="R632" s="50"/>
    </row>
    <row r="633" spans="1:18">
      <c r="A633" t="s">
        <v>0</v>
      </c>
      <c r="B633" s="7" t="s">
        <v>77</v>
      </c>
      <c r="C633" t="s">
        <v>14</v>
      </c>
      <c r="D633" t="s">
        <v>15</v>
      </c>
      <c r="E633" s="1">
        <v>0.21754485548287</v>
      </c>
      <c r="F633" s="1">
        <v>0.23155120000181401</v>
      </c>
      <c r="G633" s="1">
        <v>0.181852172489643</v>
      </c>
      <c r="H633" s="1">
        <v>0.11173632073218601</v>
      </c>
      <c r="I633" s="1">
        <v>0.39939702797251297</v>
      </c>
      <c r="J633" s="50">
        <v>0.34328752073399899</v>
      </c>
      <c r="K633" s="1"/>
      <c r="L633" s="1"/>
      <c r="M633" s="1"/>
      <c r="N633" s="50"/>
      <c r="O633" s="1"/>
      <c r="P633" s="1"/>
      <c r="Q633" s="1"/>
      <c r="R633" s="50"/>
    </row>
    <row r="634" spans="1:18">
      <c r="A634" t="s">
        <v>0</v>
      </c>
      <c r="B634" s="7" t="s">
        <v>77</v>
      </c>
      <c r="C634" t="s">
        <v>16</v>
      </c>
      <c r="D634" t="s">
        <v>17</v>
      </c>
      <c r="E634" s="1">
        <v>2.72176325104246E-2</v>
      </c>
      <c r="F634" s="1">
        <v>6.8722467611198696E-3</v>
      </c>
      <c r="G634" s="1">
        <v>0.161337514656897</v>
      </c>
      <c r="H634" s="1">
        <v>3.1223369838939401E-2</v>
      </c>
      <c r="I634" s="1">
        <v>0.188555147167322</v>
      </c>
      <c r="J634" s="50">
        <v>3.8095616600059203E-2</v>
      </c>
      <c r="K634" s="1"/>
      <c r="L634" s="1"/>
      <c r="M634" s="1"/>
      <c r="N634" s="50"/>
      <c r="O634" s="1"/>
      <c r="P634" s="1"/>
      <c r="Q634" s="1"/>
      <c r="R634" s="50"/>
    </row>
    <row r="635" spans="1:18">
      <c r="A635" t="s">
        <v>0</v>
      </c>
      <c r="B635" s="7" t="s">
        <v>77</v>
      </c>
      <c r="C635" t="s">
        <v>18</v>
      </c>
      <c r="D635" t="s">
        <v>19</v>
      </c>
      <c r="E635" s="1">
        <v>8.8044463267054791E-3</v>
      </c>
      <c r="F635" s="1">
        <v>5.79818008517752E-4</v>
      </c>
      <c r="G635" s="1">
        <v>0.133852129185279</v>
      </c>
      <c r="H635" s="1">
        <v>2.18460990874456E-2</v>
      </c>
      <c r="I635" s="1">
        <v>0.14265657551198399</v>
      </c>
      <c r="J635" s="50">
        <v>2.24259170959634E-2</v>
      </c>
      <c r="K635" s="1"/>
      <c r="L635" s="1"/>
      <c r="M635" s="1"/>
      <c r="N635" s="50"/>
      <c r="O635" s="1"/>
      <c r="P635" s="1"/>
      <c r="Q635" s="1"/>
      <c r="R635" s="50"/>
    </row>
    <row r="636" spans="1:18">
      <c r="A636" t="s">
        <v>0</v>
      </c>
      <c r="B636" s="7" t="s">
        <v>77</v>
      </c>
      <c r="C636" t="s">
        <v>20</v>
      </c>
      <c r="D636" t="s">
        <v>21</v>
      </c>
      <c r="E636" s="1">
        <v>5.1091420188738399E-4</v>
      </c>
      <c r="F636" s="1">
        <v>8.2231868573166806E-5</v>
      </c>
      <c r="G636" s="1">
        <v>2.1539645907755801E-2</v>
      </c>
      <c r="H636" s="1">
        <v>4.3354105822877896E-3</v>
      </c>
      <c r="I636" s="1">
        <v>2.2050560109643201E-2</v>
      </c>
      <c r="J636" s="50">
        <v>4.4176424508609599E-3</v>
      </c>
      <c r="K636" s="1"/>
      <c r="L636" s="1"/>
      <c r="M636" s="1"/>
      <c r="N636" s="50"/>
      <c r="O636" s="1"/>
      <c r="P636" s="1"/>
      <c r="Q636" s="1"/>
      <c r="R636" s="50"/>
    </row>
    <row r="637" spans="1:18">
      <c r="A637" t="s">
        <v>0</v>
      </c>
      <c r="B637" s="7" t="s">
        <v>77</v>
      </c>
      <c r="C637" t="s">
        <v>25</v>
      </c>
      <c r="D637" t="s">
        <v>26</v>
      </c>
      <c r="E637" s="1">
        <v>0</v>
      </c>
      <c r="F637" s="1">
        <v>0</v>
      </c>
      <c r="G637" s="1">
        <v>0</v>
      </c>
      <c r="H637" s="1">
        <v>0</v>
      </c>
      <c r="I637" s="1">
        <v>0</v>
      </c>
      <c r="J637" s="50">
        <v>0</v>
      </c>
      <c r="K637" s="1"/>
      <c r="L637" s="1"/>
      <c r="M637" s="1"/>
      <c r="N637" s="50"/>
      <c r="O637" s="1"/>
      <c r="P637" s="1"/>
      <c r="Q637" s="1"/>
      <c r="R637" s="50"/>
    </row>
    <row r="638" spans="1:18">
      <c r="A638" t="s">
        <v>0</v>
      </c>
      <c r="B638" s="7" t="s">
        <v>77</v>
      </c>
      <c r="C638" t="s">
        <v>22</v>
      </c>
      <c r="D638" t="s">
        <v>23</v>
      </c>
      <c r="E638" s="1">
        <v>6.9329754689394299E-3</v>
      </c>
      <c r="F638" s="1">
        <v>2.95615987906374E-4</v>
      </c>
      <c r="G638" s="1">
        <v>6.9426923624723701E-3</v>
      </c>
      <c r="H638" s="1">
        <v>2.6337909921862502E-4</v>
      </c>
      <c r="I638" s="1">
        <v>1.38756678314118E-2</v>
      </c>
      <c r="J638" s="50">
        <v>5.5899508712499901E-4</v>
      </c>
      <c r="K638" s="1"/>
      <c r="L638" s="1"/>
      <c r="M638" s="1"/>
      <c r="N638" s="50"/>
      <c r="O638" s="1"/>
      <c r="P638" s="1"/>
      <c r="Q638" s="1"/>
      <c r="R638" s="50"/>
    </row>
    <row r="639" spans="1:18">
      <c r="A639" t="s">
        <v>0</v>
      </c>
      <c r="B639" s="7" t="s">
        <v>78</v>
      </c>
      <c r="C639" t="s">
        <v>2</v>
      </c>
      <c r="D639" t="s">
        <v>3</v>
      </c>
      <c r="E639" s="1">
        <v>4.3314648290307303E-2</v>
      </c>
      <c r="F639" s="1">
        <v>4.2983090099850199E-2</v>
      </c>
      <c r="G639" s="1">
        <v>1.84435749233322E-2</v>
      </c>
      <c r="H639" s="1">
        <v>1.48022290454848E-2</v>
      </c>
      <c r="I639" s="1">
        <v>6.17582232136396E-2</v>
      </c>
      <c r="J639" s="50">
        <v>5.7785319145335003E-2</v>
      </c>
      <c r="K639" s="1"/>
      <c r="L639" s="1"/>
      <c r="M639" s="1"/>
      <c r="N639" s="50"/>
      <c r="O639" s="1"/>
      <c r="P639" s="1"/>
      <c r="Q639" s="1"/>
      <c r="R639" s="50"/>
    </row>
    <row r="640" spans="1:18">
      <c r="A640" t="s">
        <v>0</v>
      </c>
      <c r="B640" s="7" t="s">
        <v>78</v>
      </c>
      <c r="C640" t="s">
        <v>4</v>
      </c>
      <c r="D640" t="s">
        <v>5</v>
      </c>
      <c r="E640" s="1">
        <v>3.6460265756873898E-3</v>
      </c>
      <c r="F640" s="1">
        <v>0.25551685898570897</v>
      </c>
      <c r="G640" s="1">
        <v>3.4430349000589302E-10</v>
      </c>
      <c r="H640" s="1">
        <v>2.7008400677229398E-10</v>
      </c>
      <c r="I640" s="1">
        <v>3.64602691999088E-3</v>
      </c>
      <c r="J640" s="50">
        <v>0.25551685925579298</v>
      </c>
      <c r="K640" s="1"/>
      <c r="L640" s="1"/>
      <c r="M640" s="1"/>
      <c r="N640" s="50"/>
      <c r="O640" s="1"/>
      <c r="P640" s="1"/>
      <c r="Q640" s="1"/>
      <c r="R640" s="50"/>
    </row>
    <row r="641" spans="1:18">
      <c r="A641" t="s">
        <v>0</v>
      </c>
      <c r="B641" s="7" t="s">
        <v>78</v>
      </c>
      <c r="C641" t="s">
        <v>6</v>
      </c>
      <c r="D641" t="s">
        <v>7</v>
      </c>
      <c r="E641" s="1">
        <v>0.28996326961278002</v>
      </c>
      <c r="F641" s="1">
        <v>0.62228054996471005</v>
      </c>
      <c r="G641" s="1">
        <v>0.14135571238382899</v>
      </c>
      <c r="H641" s="1">
        <v>0.31316802994343501</v>
      </c>
      <c r="I641" s="1">
        <v>0.43131898199660901</v>
      </c>
      <c r="J641" s="50">
        <v>0.93544857990814501</v>
      </c>
      <c r="K641" s="1"/>
      <c r="L641" s="1"/>
      <c r="M641" s="1"/>
      <c r="N641" s="50"/>
      <c r="O641" s="1"/>
      <c r="P641" s="1"/>
      <c r="Q641" s="1"/>
      <c r="R641" s="50"/>
    </row>
    <row r="642" spans="1:18">
      <c r="A642" t="s">
        <v>0</v>
      </c>
      <c r="B642" s="7" t="s">
        <v>78</v>
      </c>
      <c r="C642" t="s">
        <v>8</v>
      </c>
      <c r="D642" t="s">
        <v>9</v>
      </c>
      <c r="E642" s="1">
        <v>3.2217548091757399E-2</v>
      </c>
      <c r="F642" s="1">
        <v>3.4550662063026497E-2</v>
      </c>
      <c r="G642" s="1">
        <v>6.7392152649691603E-2</v>
      </c>
      <c r="H642" s="1">
        <v>2.9600723291443701E-2</v>
      </c>
      <c r="I642" s="1">
        <v>9.9609700741448995E-2</v>
      </c>
      <c r="J642" s="50">
        <v>6.4151385354470195E-2</v>
      </c>
      <c r="K642" s="1"/>
      <c r="L642" s="1"/>
      <c r="M642" s="1"/>
      <c r="N642" s="50"/>
      <c r="O642" s="1"/>
      <c r="P642" s="1"/>
      <c r="Q642" s="1"/>
      <c r="R642" s="50"/>
    </row>
    <row r="643" spans="1:18">
      <c r="A643" t="s">
        <v>0</v>
      </c>
      <c r="B643" s="7" t="s">
        <v>78</v>
      </c>
      <c r="C643" t="s">
        <v>10</v>
      </c>
      <c r="D643" t="s">
        <v>11</v>
      </c>
      <c r="E643" s="1">
        <v>5.7618580902414997E-4</v>
      </c>
      <c r="F643" s="1">
        <v>3.6734223057560401E-4</v>
      </c>
      <c r="G643" s="1">
        <v>9.0207242371873695E-3</v>
      </c>
      <c r="H643" s="1">
        <v>8.1649311853206393E-3</v>
      </c>
      <c r="I643" s="1">
        <v>9.5969100462115191E-3</v>
      </c>
      <c r="J643" s="50">
        <v>8.5322734158962393E-3</v>
      </c>
      <c r="K643" s="1"/>
      <c r="L643" s="1"/>
      <c r="M643" s="1"/>
      <c r="N643" s="50"/>
      <c r="O643" s="1"/>
      <c r="P643" s="1"/>
      <c r="Q643" s="1"/>
      <c r="R643" s="50"/>
    </row>
    <row r="644" spans="1:18">
      <c r="A644" t="s">
        <v>0</v>
      </c>
      <c r="B644" s="7" t="s">
        <v>78</v>
      </c>
      <c r="C644" t="s">
        <v>12</v>
      </c>
      <c r="D644" t="s">
        <v>13</v>
      </c>
      <c r="E644" s="1">
        <v>5.2635649043758798E-3</v>
      </c>
      <c r="F644" s="1">
        <v>7.4395364984612797E-4</v>
      </c>
      <c r="G644" s="1">
        <v>2.83536394634476E-2</v>
      </c>
      <c r="H644" s="1">
        <v>5.2483044691703897E-3</v>
      </c>
      <c r="I644" s="1">
        <v>3.3617204367823499E-2</v>
      </c>
      <c r="J644" s="50">
        <v>5.99225811901652E-3</v>
      </c>
      <c r="K644" s="1"/>
      <c r="L644" s="1"/>
      <c r="M644" s="1"/>
      <c r="N644" s="50"/>
      <c r="O644" s="1"/>
      <c r="P644" s="1"/>
      <c r="Q644" s="1"/>
      <c r="R644" s="50"/>
    </row>
    <row r="645" spans="1:18">
      <c r="A645" t="s">
        <v>0</v>
      </c>
      <c r="B645" s="7" t="s">
        <v>78</v>
      </c>
      <c r="C645" t="s">
        <v>14</v>
      </c>
      <c r="D645" t="s">
        <v>15</v>
      </c>
      <c r="E645" s="1">
        <v>1.1232106324638E-3</v>
      </c>
      <c r="F645" s="1">
        <v>1.2546305457977901E-3</v>
      </c>
      <c r="G645" s="1">
        <v>5.53929560696984E-2</v>
      </c>
      <c r="H645" s="1">
        <v>3.4314883050568901E-2</v>
      </c>
      <c r="I645" s="1">
        <v>5.6516166702162203E-2</v>
      </c>
      <c r="J645" s="50">
        <v>3.5569513596366703E-2</v>
      </c>
      <c r="K645" s="1"/>
      <c r="L645" s="1"/>
      <c r="M645" s="1"/>
      <c r="N645" s="50"/>
      <c r="O645" s="1"/>
      <c r="P645" s="1"/>
      <c r="Q645" s="1"/>
      <c r="R645" s="50"/>
    </row>
    <row r="646" spans="1:18">
      <c r="A646" t="s">
        <v>0</v>
      </c>
      <c r="B646" s="7" t="s">
        <v>78</v>
      </c>
      <c r="C646" t="s">
        <v>16</v>
      </c>
      <c r="D646" t="s">
        <v>17</v>
      </c>
      <c r="E646" s="1">
        <v>1.02276414675586E-2</v>
      </c>
      <c r="F646" s="1">
        <v>1.5996053174083999E-3</v>
      </c>
      <c r="G646" s="1">
        <v>7.9349517029324607E-2</v>
      </c>
      <c r="H646" s="1">
        <v>1.4808833917982199E-2</v>
      </c>
      <c r="I646" s="1">
        <v>8.9577158496883205E-2</v>
      </c>
      <c r="J646" s="50">
        <v>1.64084392353906E-2</v>
      </c>
      <c r="K646" s="1"/>
      <c r="L646" s="1"/>
      <c r="M646" s="1"/>
      <c r="N646" s="50"/>
      <c r="O646" s="1"/>
      <c r="P646" s="1"/>
      <c r="Q646" s="1"/>
      <c r="R646" s="50"/>
    </row>
    <row r="647" spans="1:18">
      <c r="A647" t="s">
        <v>0</v>
      </c>
      <c r="B647" s="7" t="s">
        <v>78</v>
      </c>
      <c r="C647" t="s">
        <v>18</v>
      </c>
      <c r="D647" t="s">
        <v>19</v>
      </c>
      <c r="E647" s="1">
        <v>1.0300195234899999E-3</v>
      </c>
      <c r="F647" s="1">
        <v>6.7935976955357398E-5</v>
      </c>
      <c r="G647" s="1">
        <v>5.0063371319320198E-2</v>
      </c>
      <c r="H647" s="1">
        <v>8.1139580531544801E-3</v>
      </c>
      <c r="I647" s="1">
        <v>5.1093390842810199E-2</v>
      </c>
      <c r="J647" s="50">
        <v>8.1818940301098403E-3</v>
      </c>
      <c r="K647" s="1"/>
      <c r="L647" s="1"/>
      <c r="M647" s="1"/>
      <c r="N647" s="50"/>
      <c r="O647" s="1"/>
      <c r="P647" s="1"/>
      <c r="Q647" s="1"/>
      <c r="R647" s="50"/>
    </row>
    <row r="648" spans="1:18">
      <c r="A648" t="s">
        <v>0</v>
      </c>
      <c r="B648" s="7" t="s">
        <v>78</v>
      </c>
      <c r="C648" t="s">
        <v>20</v>
      </c>
      <c r="D648" t="s">
        <v>21</v>
      </c>
      <c r="E648" s="1">
        <v>1.97826171502788E-4</v>
      </c>
      <c r="F648" s="1">
        <v>3.1831945133212403E-5</v>
      </c>
      <c r="G648" s="1">
        <v>9.3798878062587594E-3</v>
      </c>
      <c r="H648" s="1">
        <v>1.8865484486907801E-3</v>
      </c>
      <c r="I648" s="1">
        <v>9.5777139777615504E-3</v>
      </c>
      <c r="J648" s="50">
        <v>1.91838039382399E-3</v>
      </c>
      <c r="K648" s="1"/>
      <c r="L648" s="1"/>
      <c r="M648" s="1"/>
      <c r="N648" s="50"/>
      <c r="O648" s="1"/>
      <c r="P648" s="1"/>
      <c r="Q648" s="1"/>
      <c r="R648" s="50"/>
    </row>
    <row r="649" spans="1:18">
      <c r="A649" t="s">
        <v>0</v>
      </c>
      <c r="B649" s="7" t="s">
        <v>78</v>
      </c>
      <c r="C649" t="s">
        <v>25</v>
      </c>
      <c r="D649" t="s">
        <v>26</v>
      </c>
      <c r="E649" s="1">
        <v>0</v>
      </c>
      <c r="F649" s="1">
        <v>0</v>
      </c>
      <c r="G649" s="1">
        <v>0</v>
      </c>
      <c r="H649" s="1">
        <v>0</v>
      </c>
      <c r="I649" s="1">
        <v>0</v>
      </c>
      <c r="J649" s="50">
        <v>0</v>
      </c>
      <c r="K649" s="1"/>
      <c r="L649" s="1"/>
      <c r="M649" s="1"/>
      <c r="N649" s="50"/>
      <c r="O649" s="1"/>
      <c r="P649" s="1"/>
      <c r="Q649" s="1"/>
      <c r="R649" s="50"/>
    </row>
    <row r="650" spans="1:18">
      <c r="A650" t="s">
        <v>0</v>
      </c>
      <c r="B650" s="7" t="s">
        <v>78</v>
      </c>
      <c r="C650" t="s">
        <v>22</v>
      </c>
      <c r="D650" t="s">
        <v>23</v>
      </c>
      <c r="E650" s="1">
        <v>7.3222247074712199E-4</v>
      </c>
      <c r="F650" s="1">
        <v>3.1035535523510997E-5</v>
      </c>
      <c r="G650" s="1">
        <v>2.8185141201706098E-3</v>
      </c>
      <c r="H650" s="1">
        <v>1.06096203004221E-4</v>
      </c>
      <c r="I650" s="1">
        <v>3.5507365909177302E-3</v>
      </c>
      <c r="J650" s="50">
        <v>1.37131738527732E-4</v>
      </c>
      <c r="K650" s="1"/>
      <c r="L650" s="1"/>
      <c r="M650" s="1"/>
      <c r="N650" s="50"/>
      <c r="O650" s="1"/>
      <c r="P650" s="1"/>
      <c r="Q650" s="1"/>
      <c r="R650" s="50"/>
    </row>
    <row r="651" spans="1:18">
      <c r="A651" t="s">
        <v>0</v>
      </c>
      <c r="B651" s="7" t="s">
        <v>79</v>
      </c>
      <c r="C651" t="s">
        <v>2</v>
      </c>
      <c r="D651" t="s">
        <v>3</v>
      </c>
      <c r="E651" s="1">
        <v>2.5730673064207E-2</v>
      </c>
      <c r="F651" s="1">
        <v>2.0599549512794999E-2</v>
      </c>
      <c r="G651" s="1">
        <v>5.7047356229712298E-2</v>
      </c>
      <c r="H651" s="1">
        <v>4.5810061071894101E-2</v>
      </c>
      <c r="I651" s="1">
        <v>8.2778029293919295E-2</v>
      </c>
      <c r="J651" s="50">
        <v>6.6409610584688999E-2</v>
      </c>
      <c r="K651" s="1"/>
      <c r="L651" s="1"/>
      <c r="M651" s="1"/>
      <c r="N651" s="50"/>
      <c r="O651" s="1"/>
      <c r="P651" s="1"/>
      <c r="Q651" s="1"/>
      <c r="R651" s="50"/>
    </row>
    <row r="652" spans="1:18">
      <c r="A652" t="s">
        <v>0</v>
      </c>
      <c r="B652" s="7" t="s">
        <v>79</v>
      </c>
      <c r="C652" t="s">
        <v>4</v>
      </c>
      <c r="D652" t="s">
        <v>5</v>
      </c>
      <c r="E652" s="1">
        <v>0</v>
      </c>
      <c r="F652" s="1">
        <v>0</v>
      </c>
      <c r="G652" s="1">
        <v>0</v>
      </c>
      <c r="H652" s="1">
        <v>0</v>
      </c>
      <c r="I652" s="1">
        <v>0</v>
      </c>
      <c r="J652" s="50">
        <v>0</v>
      </c>
      <c r="K652" s="1"/>
      <c r="L652" s="1"/>
      <c r="M652" s="1"/>
      <c r="N652" s="50"/>
      <c r="O652" s="1"/>
      <c r="P652" s="1"/>
      <c r="Q652" s="1"/>
      <c r="R652" s="50"/>
    </row>
    <row r="653" spans="1:18">
      <c r="A653" t="s">
        <v>0</v>
      </c>
      <c r="B653" s="7" t="s">
        <v>79</v>
      </c>
      <c r="C653" t="s">
        <v>6</v>
      </c>
      <c r="D653" t="s">
        <v>7</v>
      </c>
      <c r="E653" s="1">
        <v>7.0032405122989402E-2</v>
      </c>
      <c r="F653" s="1">
        <v>0.15029389927780901</v>
      </c>
      <c r="G653" s="1">
        <v>0.49116103410376</v>
      </c>
      <c r="H653" s="1">
        <v>1.08815236795509</v>
      </c>
      <c r="I653" s="1">
        <v>0.56119343922674902</v>
      </c>
      <c r="J653" s="50">
        <v>1.2384462672329</v>
      </c>
      <c r="K653" s="1"/>
      <c r="L653" s="1"/>
      <c r="M653" s="1"/>
      <c r="N653" s="50"/>
      <c r="O653" s="1"/>
      <c r="P653" s="1"/>
      <c r="Q653" s="1"/>
      <c r="R653" s="50"/>
    </row>
    <row r="654" spans="1:18">
      <c r="A654" t="s">
        <v>0</v>
      </c>
      <c r="B654" s="7" t="s">
        <v>79</v>
      </c>
      <c r="C654" t="s">
        <v>8</v>
      </c>
      <c r="D654" t="s">
        <v>9</v>
      </c>
      <c r="E654" s="1">
        <v>0.34043116297470599</v>
      </c>
      <c r="F654" s="1">
        <v>0.48347854373337401</v>
      </c>
      <c r="G654" s="1">
        <v>0.21424277797128499</v>
      </c>
      <c r="H654" s="1">
        <v>0.10233325838244201</v>
      </c>
      <c r="I654" s="1">
        <v>0.55467394094598998</v>
      </c>
      <c r="J654" s="50">
        <v>0.58581180211581596</v>
      </c>
      <c r="K654" s="1"/>
      <c r="L654" s="1"/>
      <c r="M654" s="1"/>
      <c r="N654" s="50"/>
      <c r="O654" s="1"/>
      <c r="P654" s="1"/>
      <c r="Q654" s="1"/>
      <c r="R654" s="50"/>
    </row>
    <row r="655" spans="1:18">
      <c r="A655" t="s">
        <v>0</v>
      </c>
      <c r="B655" s="7" t="s">
        <v>79</v>
      </c>
      <c r="C655" t="s">
        <v>10</v>
      </c>
      <c r="D655" t="s">
        <v>11</v>
      </c>
      <c r="E655" s="1">
        <v>3.2120852735171698E-3</v>
      </c>
      <c r="F655" s="1">
        <v>1.0465948640702701E-3</v>
      </c>
      <c r="G655" s="1">
        <v>3.8242449355652797E-2</v>
      </c>
      <c r="H655" s="1">
        <v>3.4962824699761197E-2</v>
      </c>
      <c r="I655" s="1">
        <v>4.1454534629170002E-2</v>
      </c>
      <c r="J655" s="50">
        <v>3.6009419563831503E-2</v>
      </c>
      <c r="K655" s="1"/>
      <c r="L655" s="1"/>
      <c r="M655" s="1"/>
      <c r="N655" s="50"/>
      <c r="O655" s="1"/>
      <c r="P655" s="1"/>
      <c r="Q655" s="1"/>
      <c r="R655" s="50"/>
    </row>
    <row r="656" spans="1:18">
      <c r="A656" t="s">
        <v>0</v>
      </c>
      <c r="B656" s="7" t="s">
        <v>79</v>
      </c>
      <c r="C656" t="s">
        <v>12</v>
      </c>
      <c r="D656" t="s">
        <v>13</v>
      </c>
      <c r="E656" s="1">
        <v>9.3079029168766803E-3</v>
      </c>
      <c r="F656" s="1">
        <v>1.24233759964213E-3</v>
      </c>
      <c r="G656" s="1">
        <v>0.10564900657112999</v>
      </c>
      <c r="H656" s="1">
        <v>1.9556121253683799E-2</v>
      </c>
      <c r="I656" s="1">
        <v>0.11495690948800701</v>
      </c>
      <c r="J656" s="50">
        <v>2.0798458853325898E-2</v>
      </c>
      <c r="K656" s="1"/>
      <c r="L656" s="1"/>
      <c r="M656" s="1"/>
      <c r="N656" s="50"/>
      <c r="O656" s="1"/>
      <c r="P656" s="1"/>
      <c r="Q656" s="1"/>
      <c r="R656" s="50"/>
    </row>
    <row r="657" spans="1:18">
      <c r="A657" t="s">
        <v>0</v>
      </c>
      <c r="B657" s="7" t="s">
        <v>79</v>
      </c>
      <c r="C657" t="s">
        <v>14</v>
      </c>
      <c r="D657" t="s">
        <v>15</v>
      </c>
      <c r="E657" s="1">
        <v>1.7981587612832901E-3</v>
      </c>
      <c r="F657" s="1">
        <v>2.0043776363666398E-3</v>
      </c>
      <c r="G657" s="1">
        <v>0.24009696500050501</v>
      </c>
      <c r="H657" s="1">
        <v>0.147919055396734</v>
      </c>
      <c r="I657" s="1">
        <v>0.24189512376178901</v>
      </c>
      <c r="J657" s="50">
        <v>0.14992343303310099</v>
      </c>
      <c r="K657" s="1"/>
      <c r="L657" s="1"/>
      <c r="M657" s="1"/>
      <c r="N657" s="50"/>
      <c r="O657" s="1"/>
      <c r="P657" s="1"/>
      <c r="Q657" s="1"/>
      <c r="R657" s="50"/>
    </row>
    <row r="658" spans="1:18">
      <c r="A658" t="s">
        <v>0</v>
      </c>
      <c r="B658" s="7" t="s">
        <v>79</v>
      </c>
      <c r="C658" t="s">
        <v>16</v>
      </c>
      <c r="D658" t="s">
        <v>17</v>
      </c>
      <c r="E658" s="1">
        <v>4.4590198699008203E-2</v>
      </c>
      <c r="F658" s="1">
        <v>5.3452331421591903E-3</v>
      </c>
      <c r="G658" s="1">
        <v>0.41171876018987402</v>
      </c>
      <c r="H658" s="1">
        <v>6.4575248174060906E-2</v>
      </c>
      <c r="I658" s="1">
        <v>0.45630895888888201</v>
      </c>
      <c r="J658" s="50">
        <v>6.9920481316220098E-2</v>
      </c>
      <c r="K658" s="1"/>
      <c r="L658" s="1"/>
      <c r="M658" s="1"/>
      <c r="N658" s="50"/>
      <c r="O658" s="1"/>
      <c r="P658" s="1"/>
      <c r="Q658" s="1"/>
      <c r="R658" s="50"/>
    </row>
    <row r="659" spans="1:18">
      <c r="A659" t="s">
        <v>0</v>
      </c>
      <c r="B659" s="7" t="s">
        <v>79</v>
      </c>
      <c r="C659" t="s">
        <v>18</v>
      </c>
      <c r="D659" t="s">
        <v>19</v>
      </c>
      <c r="E659" s="1">
        <v>3.77384514816154E-3</v>
      </c>
      <c r="F659" s="1">
        <v>2.4894602018231898E-4</v>
      </c>
      <c r="G659" s="1">
        <v>0.27043674255676903</v>
      </c>
      <c r="H659" s="1">
        <v>4.3837837264799701E-2</v>
      </c>
      <c r="I659" s="1">
        <v>0.27421058770493101</v>
      </c>
      <c r="J659" s="50">
        <v>4.4086783284982001E-2</v>
      </c>
      <c r="K659" s="1"/>
      <c r="L659" s="1"/>
      <c r="M659" s="1"/>
      <c r="N659" s="50"/>
      <c r="O659" s="1"/>
      <c r="P659" s="1"/>
      <c r="Q659" s="1"/>
      <c r="R659" s="50"/>
    </row>
    <row r="660" spans="1:18">
      <c r="A660" t="s">
        <v>0</v>
      </c>
      <c r="B660" s="7" t="s">
        <v>79</v>
      </c>
      <c r="C660" t="s">
        <v>20</v>
      </c>
      <c r="D660" t="s">
        <v>21</v>
      </c>
      <c r="E660" s="1">
        <v>1.6089156334303501E-4</v>
      </c>
      <c r="F660" s="1">
        <v>2.5889250215345201E-5</v>
      </c>
      <c r="G660" s="1">
        <v>4.4662174062294301E-2</v>
      </c>
      <c r="H660" s="1">
        <v>8.9827703620060304E-3</v>
      </c>
      <c r="I660" s="1">
        <v>4.4823065625637301E-2</v>
      </c>
      <c r="J660" s="50">
        <v>9.0086596122213695E-3</v>
      </c>
      <c r="K660" s="1"/>
      <c r="L660" s="1"/>
      <c r="M660" s="1"/>
      <c r="N660" s="50"/>
      <c r="O660" s="1"/>
      <c r="P660" s="1"/>
      <c r="Q660" s="1"/>
      <c r="R660" s="50"/>
    </row>
    <row r="661" spans="1:18">
      <c r="A661" t="s">
        <v>0</v>
      </c>
      <c r="B661" s="7" t="s">
        <v>79</v>
      </c>
      <c r="C661" t="s">
        <v>25</v>
      </c>
      <c r="D661" t="s">
        <v>26</v>
      </c>
      <c r="E661" s="1">
        <v>0</v>
      </c>
      <c r="F661" s="1">
        <v>0</v>
      </c>
      <c r="G661" s="1">
        <v>0</v>
      </c>
      <c r="H661" s="1">
        <v>0</v>
      </c>
      <c r="I661" s="1">
        <v>0</v>
      </c>
      <c r="J661" s="50">
        <v>0</v>
      </c>
      <c r="K661" s="1"/>
      <c r="L661" s="1"/>
      <c r="M661" s="1"/>
      <c r="N661" s="50"/>
      <c r="O661" s="1"/>
      <c r="P661" s="1"/>
      <c r="Q661" s="1"/>
      <c r="R661" s="50"/>
    </row>
    <row r="662" spans="1:18">
      <c r="A662" t="s">
        <v>0</v>
      </c>
      <c r="B662" s="7" t="s">
        <v>79</v>
      </c>
      <c r="C662" t="s">
        <v>22</v>
      </c>
      <c r="D662" t="s">
        <v>23</v>
      </c>
      <c r="E662" s="1">
        <v>2.0052696140266699E-2</v>
      </c>
      <c r="F662" s="1">
        <v>8.4992857519253099E-4</v>
      </c>
      <c r="G662" s="1">
        <v>0.121258153289071</v>
      </c>
      <c r="H662" s="1">
        <v>4.56523036846409E-3</v>
      </c>
      <c r="I662" s="1">
        <v>0.141310849429338</v>
      </c>
      <c r="J662" s="50">
        <v>5.4151589436566196E-3</v>
      </c>
      <c r="K662" s="1"/>
      <c r="L662" s="1"/>
      <c r="M662" s="1"/>
      <c r="N662" s="50"/>
      <c r="O662" s="1"/>
      <c r="P662" s="1"/>
      <c r="Q662" s="1"/>
      <c r="R662" s="50"/>
    </row>
    <row r="663" spans="1:18">
      <c r="A663" t="s">
        <v>0</v>
      </c>
      <c r="B663" s="7" t="s">
        <v>80</v>
      </c>
      <c r="C663" t="s">
        <v>2</v>
      </c>
      <c r="D663" t="s">
        <v>3</v>
      </c>
      <c r="E663" s="1">
        <v>0.11011603716863801</v>
      </c>
      <c r="F663" s="1">
        <v>8.5337088864508498E-2</v>
      </c>
      <c r="G663" s="1">
        <v>5.2702275387213698E-2</v>
      </c>
      <c r="H663" s="1">
        <v>4.2116717372177599E-2</v>
      </c>
      <c r="I663" s="1">
        <v>0.162818312555852</v>
      </c>
      <c r="J663" s="50">
        <v>0.12745380623668601</v>
      </c>
      <c r="K663" s="1"/>
      <c r="L663" s="1"/>
      <c r="M663" s="1"/>
      <c r="N663" s="50"/>
      <c r="O663" s="1"/>
      <c r="P663" s="1"/>
      <c r="Q663" s="1"/>
      <c r="R663" s="50"/>
    </row>
    <row r="664" spans="1:18">
      <c r="A664" t="s">
        <v>0</v>
      </c>
      <c r="B664" s="7" t="s">
        <v>80</v>
      </c>
      <c r="C664" t="s">
        <v>4</v>
      </c>
      <c r="D664" t="s">
        <v>5</v>
      </c>
      <c r="E664" s="1">
        <v>9.9380551223846096E-5</v>
      </c>
      <c r="F664" s="1">
        <v>6.8152438162827501E-3</v>
      </c>
      <c r="G664" s="1">
        <v>2.5980504760644101E-9</v>
      </c>
      <c r="H664" s="1">
        <v>2.0357356609021E-9</v>
      </c>
      <c r="I664" s="1">
        <v>9.9383149274322199E-5</v>
      </c>
      <c r="J664" s="50">
        <v>6.81524585201841E-3</v>
      </c>
      <c r="K664" s="1"/>
      <c r="L664" s="1"/>
      <c r="M664" s="1"/>
      <c r="N664" s="50"/>
      <c r="O664" s="1"/>
      <c r="P664" s="1"/>
      <c r="Q664" s="1"/>
      <c r="R664" s="50"/>
    </row>
    <row r="665" spans="1:18">
      <c r="A665" t="s">
        <v>0</v>
      </c>
      <c r="B665" s="7" t="s">
        <v>80</v>
      </c>
      <c r="C665" t="s">
        <v>6</v>
      </c>
      <c r="D665" t="s">
        <v>7</v>
      </c>
      <c r="E665" s="1">
        <v>1.2096281712836399E-4</v>
      </c>
      <c r="F665" s="1">
        <v>2.5960499871915602E-4</v>
      </c>
      <c r="G665" s="1">
        <v>0.31316241206360101</v>
      </c>
      <c r="H665" s="1">
        <v>0.69377424804653198</v>
      </c>
      <c r="I665" s="1">
        <v>0.31328337488072899</v>
      </c>
      <c r="J665" s="50">
        <v>0.694033853045251</v>
      </c>
      <c r="K665" s="1"/>
      <c r="L665" s="1"/>
      <c r="M665" s="1"/>
      <c r="N665" s="50"/>
      <c r="O665" s="1"/>
      <c r="P665" s="1"/>
      <c r="Q665" s="1"/>
      <c r="R665" s="50"/>
    </row>
    <row r="666" spans="1:18">
      <c r="A666" t="s">
        <v>0</v>
      </c>
      <c r="B666" s="7" t="s">
        <v>80</v>
      </c>
      <c r="C666" t="s">
        <v>8</v>
      </c>
      <c r="D666" t="s">
        <v>9</v>
      </c>
      <c r="E666" s="1">
        <v>2.5364572945593602E-3</v>
      </c>
      <c r="F666" s="1">
        <v>9.3368323058547903E-4</v>
      </c>
      <c r="G666" s="1">
        <v>7.2911331866993501E-2</v>
      </c>
      <c r="H666" s="1">
        <v>2.86730669255813E-2</v>
      </c>
      <c r="I666" s="1">
        <v>7.5447789161552897E-2</v>
      </c>
      <c r="J666" s="50">
        <v>2.9606750156166799E-2</v>
      </c>
      <c r="K666" s="1"/>
      <c r="L666" s="1"/>
      <c r="M666" s="1"/>
      <c r="N666" s="50"/>
      <c r="O666" s="1"/>
      <c r="P666" s="1"/>
      <c r="Q666" s="1"/>
      <c r="R666" s="50"/>
    </row>
    <row r="667" spans="1:18">
      <c r="A667" t="s">
        <v>0</v>
      </c>
      <c r="B667" s="7" t="s">
        <v>80</v>
      </c>
      <c r="C667" t="s">
        <v>10</v>
      </c>
      <c r="D667" t="s">
        <v>11</v>
      </c>
      <c r="E667" s="1">
        <v>1.3949345364521E-3</v>
      </c>
      <c r="F667" s="1">
        <v>5.5535665300282902E-4</v>
      </c>
      <c r="G667" s="1">
        <v>2.0044874644752401E-2</v>
      </c>
      <c r="H667" s="1">
        <v>1.8255890947032699E-2</v>
      </c>
      <c r="I667" s="1">
        <v>2.14398091812045E-2</v>
      </c>
      <c r="J667" s="50">
        <v>1.88112476000355E-2</v>
      </c>
      <c r="K667" s="1"/>
      <c r="L667" s="1"/>
      <c r="M667" s="1"/>
      <c r="N667" s="50"/>
      <c r="O667" s="1"/>
      <c r="P667" s="1"/>
      <c r="Q667" s="1"/>
      <c r="R667" s="50"/>
    </row>
    <row r="668" spans="1:18">
      <c r="A668" t="s">
        <v>0</v>
      </c>
      <c r="B668" s="7" t="s">
        <v>80</v>
      </c>
      <c r="C668" t="s">
        <v>12</v>
      </c>
      <c r="D668" t="s">
        <v>13</v>
      </c>
      <c r="E668" s="1">
        <v>3.5935162286982202E-2</v>
      </c>
      <c r="F668" s="1">
        <v>4.8877668443811197E-3</v>
      </c>
      <c r="G668" s="1">
        <v>5.43705813602781E-2</v>
      </c>
      <c r="H668" s="1">
        <v>1.00057109334205E-2</v>
      </c>
      <c r="I668" s="1">
        <v>9.0305743647260295E-2</v>
      </c>
      <c r="J668" s="50">
        <v>1.48934777778016E-2</v>
      </c>
      <c r="K668" s="1"/>
      <c r="L668" s="1"/>
      <c r="M668" s="1"/>
      <c r="N668" s="50"/>
      <c r="O668" s="1"/>
      <c r="P668" s="1"/>
      <c r="Q668" s="1"/>
      <c r="R668" s="50"/>
    </row>
    <row r="669" spans="1:18">
      <c r="A669" t="s">
        <v>0</v>
      </c>
      <c r="B669" s="7" t="s">
        <v>80</v>
      </c>
      <c r="C669" t="s">
        <v>14</v>
      </c>
      <c r="D669" t="s">
        <v>15</v>
      </c>
      <c r="E669" s="1">
        <v>1.27667035754688E-2</v>
      </c>
      <c r="F669" s="1">
        <v>1.36868539643133E-2</v>
      </c>
      <c r="G669" s="1">
        <v>8.3721174883876898E-2</v>
      </c>
      <c r="H669" s="1">
        <v>5.1704326934018802E-2</v>
      </c>
      <c r="I669" s="1">
        <v>9.64878784593457E-2</v>
      </c>
      <c r="J669" s="50">
        <v>6.5391180898332096E-2</v>
      </c>
      <c r="K669" s="1"/>
      <c r="L669" s="1"/>
      <c r="M669" s="1"/>
      <c r="N669" s="50"/>
      <c r="O669" s="1"/>
      <c r="P669" s="1"/>
      <c r="Q669" s="1"/>
      <c r="R669" s="50"/>
    </row>
    <row r="670" spans="1:18">
      <c r="A670" t="s">
        <v>0</v>
      </c>
      <c r="B670" s="7" t="s">
        <v>80</v>
      </c>
      <c r="C670" t="s">
        <v>16</v>
      </c>
      <c r="D670" t="s">
        <v>17</v>
      </c>
      <c r="E670" s="1">
        <v>4.0418237430535998E-2</v>
      </c>
      <c r="F670" s="1">
        <v>7.6590931445270098E-3</v>
      </c>
      <c r="G670" s="1">
        <v>7.3916336809829605E-2</v>
      </c>
      <c r="H670" s="1">
        <v>1.653554405E-2</v>
      </c>
      <c r="I670" s="1">
        <v>0.114334574240366</v>
      </c>
      <c r="J670" s="50">
        <v>2.4194637194527E-2</v>
      </c>
      <c r="K670" s="1"/>
      <c r="L670" s="1"/>
      <c r="M670" s="1"/>
      <c r="N670" s="50"/>
      <c r="O670" s="1"/>
      <c r="P670" s="1"/>
      <c r="Q670" s="1"/>
      <c r="R670" s="50"/>
    </row>
    <row r="671" spans="1:18">
      <c r="A671" t="s">
        <v>0</v>
      </c>
      <c r="B671" s="7" t="s">
        <v>80</v>
      </c>
      <c r="C671" t="s">
        <v>18</v>
      </c>
      <c r="D671" t="s">
        <v>19</v>
      </c>
      <c r="E671" s="1">
        <v>2.4382593475503001E-3</v>
      </c>
      <c r="F671" s="1">
        <v>1.60602058056608E-4</v>
      </c>
      <c r="G671" s="1">
        <v>5.7283273789200298E-2</v>
      </c>
      <c r="H671" s="1">
        <v>9.3478275830944698E-3</v>
      </c>
      <c r="I671" s="1">
        <v>5.9721533136750597E-2</v>
      </c>
      <c r="J671" s="50">
        <v>9.5084296411510807E-3</v>
      </c>
      <c r="K671" s="1"/>
      <c r="L671" s="1"/>
      <c r="M671" s="1"/>
      <c r="N671" s="50"/>
      <c r="O671" s="1"/>
      <c r="P671" s="1"/>
      <c r="Q671" s="1"/>
      <c r="R671" s="50"/>
    </row>
    <row r="672" spans="1:18">
      <c r="A672" t="s">
        <v>0</v>
      </c>
      <c r="B672" s="7" t="s">
        <v>80</v>
      </c>
      <c r="C672" t="s">
        <v>20</v>
      </c>
      <c r="D672" t="s">
        <v>21</v>
      </c>
      <c r="E672" s="1">
        <v>2.2272973505903398E-3</v>
      </c>
      <c r="F672" s="1">
        <v>3.58485522181135E-4</v>
      </c>
      <c r="G672" s="1">
        <v>1.7028290037106798E-2</v>
      </c>
      <c r="H672" s="1">
        <v>3.42728274984541E-3</v>
      </c>
      <c r="I672" s="1">
        <v>1.9255587387697101E-2</v>
      </c>
      <c r="J672" s="50">
        <v>3.7857682720265498E-3</v>
      </c>
      <c r="K672" s="1"/>
      <c r="L672" s="1"/>
      <c r="M672" s="1"/>
      <c r="N672" s="50"/>
      <c r="O672" s="1"/>
      <c r="P672" s="1"/>
      <c r="Q672" s="1"/>
      <c r="R672" s="50"/>
    </row>
    <row r="673" spans="1:18">
      <c r="A673" t="s">
        <v>0</v>
      </c>
      <c r="B673" s="7" t="s">
        <v>80</v>
      </c>
      <c r="C673" t="s">
        <v>25</v>
      </c>
      <c r="D673" t="s">
        <v>26</v>
      </c>
      <c r="E673" s="1">
        <v>0</v>
      </c>
      <c r="F673" s="1">
        <v>0</v>
      </c>
      <c r="G673" s="1">
        <v>0</v>
      </c>
      <c r="H673" s="1">
        <v>0</v>
      </c>
      <c r="I673" s="1">
        <v>0</v>
      </c>
      <c r="J673" s="50">
        <v>0</v>
      </c>
      <c r="K673" s="1"/>
      <c r="L673" s="1"/>
      <c r="M673" s="1"/>
      <c r="N673" s="50"/>
      <c r="O673" s="1"/>
      <c r="P673" s="1"/>
      <c r="Q673" s="1"/>
      <c r="R673" s="50"/>
    </row>
    <row r="674" spans="1:18">
      <c r="A674" t="s">
        <v>0</v>
      </c>
      <c r="B674" s="7" t="s">
        <v>80</v>
      </c>
      <c r="C674" t="s">
        <v>22</v>
      </c>
      <c r="D674" t="s">
        <v>23</v>
      </c>
      <c r="E674" s="1">
        <v>3.0223040347475698E-3</v>
      </c>
      <c r="F674" s="1">
        <v>1.2883723672278601E-4</v>
      </c>
      <c r="G674" s="1">
        <v>2.0055027621737002E-3</v>
      </c>
      <c r="H674" s="1">
        <v>7.6067682093752603E-5</v>
      </c>
      <c r="I674" s="1">
        <v>5.0278067969212704E-3</v>
      </c>
      <c r="J674" s="50">
        <v>2.04904918816539E-4</v>
      </c>
      <c r="K674" s="1"/>
      <c r="L674" s="1"/>
      <c r="M674" s="1"/>
      <c r="N674" s="50"/>
      <c r="O674" s="1"/>
      <c r="P674" s="1"/>
      <c r="Q674" s="1"/>
      <c r="R674" s="50"/>
    </row>
    <row r="675" spans="1:18">
      <c r="A675" t="s">
        <v>0</v>
      </c>
      <c r="B675" s="7" t="s">
        <v>81</v>
      </c>
      <c r="C675" t="s">
        <v>2</v>
      </c>
      <c r="D675" t="s">
        <v>3</v>
      </c>
      <c r="E675" s="1">
        <v>1.23214911917517E-2</v>
      </c>
      <c r="F675" s="1">
        <v>1.26603809083941E-2</v>
      </c>
      <c r="G675" s="1">
        <v>3.4740206749757901E-3</v>
      </c>
      <c r="H675" s="1">
        <v>2.7828678738658001E-3</v>
      </c>
      <c r="I675" s="1">
        <v>1.57955118667275E-2</v>
      </c>
      <c r="J675" s="50">
        <v>1.5443248782259901E-2</v>
      </c>
      <c r="K675" s="1"/>
      <c r="L675" s="1"/>
      <c r="M675" s="1"/>
      <c r="N675" s="50"/>
      <c r="O675" s="1"/>
      <c r="P675" s="1"/>
      <c r="Q675" s="1"/>
      <c r="R675" s="50"/>
    </row>
    <row r="676" spans="1:18">
      <c r="A676" t="s">
        <v>0</v>
      </c>
      <c r="B676" s="7" t="s">
        <v>81</v>
      </c>
      <c r="C676" t="s">
        <v>4</v>
      </c>
      <c r="D676" t="s">
        <v>5</v>
      </c>
      <c r="E676" s="1">
        <v>1.2894508230321E-4</v>
      </c>
      <c r="F676" s="1">
        <v>9.0230688530282804E-3</v>
      </c>
      <c r="G676" s="1">
        <v>0</v>
      </c>
      <c r="H676" s="1">
        <v>0</v>
      </c>
      <c r="I676" s="1">
        <v>1.2894508230321E-4</v>
      </c>
      <c r="J676" s="50">
        <v>9.0230688530282804E-3</v>
      </c>
      <c r="K676" s="1"/>
      <c r="L676" s="1"/>
      <c r="M676" s="1"/>
      <c r="N676" s="50"/>
      <c r="O676" s="1"/>
      <c r="P676" s="1"/>
      <c r="Q676" s="1"/>
      <c r="R676" s="50"/>
    </row>
    <row r="677" spans="1:18">
      <c r="A677" t="s">
        <v>0</v>
      </c>
      <c r="B677" s="7" t="s">
        <v>81</v>
      </c>
      <c r="C677" t="s">
        <v>6</v>
      </c>
      <c r="D677" t="s">
        <v>7</v>
      </c>
      <c r="E677" s="1">
        <v>1.5756432390565499E-7</v>
      </c>
      <c r="F677" s="1">
        <v>3.3814584965752899E-7</v>
      </c>
      <c r="G677" s="1">
        <v>3.2683471018233899E-2</v>
      </c>
      <c r="H677" s="1">
        <v>7.2408317454838306E-2</v>
      </c>
      <c r="I677" s="1">
        <v>3.26836285825578E-2</v>
      </c>
      <c r="J677" s="50">
        <v>7.2408655600688002E-2</v>
      </c>
      <c r="K677" s="1"/>
      <c r="L677" s="1"/>
      <c r="M677" s="1"/>
      <c r="N677" s="50"/>
      <c r="O677" s="1"/>
      <c r="P677" s="1"/>
      <c r="Q677" s="1"/>
      <c r="R677" s="50"/>
    </row>
    <row r="678" spans="1:18">
      <c r="A678" t="s">
        <v>0</v>
      </c>
      <c r="B678" s="7" t="s">
        <v>81</v>
      </c>
      <c r="C678" t="s">
        <v>8</v>
      </c>
      <c r="D678" t="s">
        <v>9</v>
      </c>
      <c r="E678" s="1">
        <v>8.6453741214796999E-5</v>
      </c>
      <c r="F678" s="1">
        <v>3.2204767906163101E-5</v>
      </c>
      <c r="G678" s="1">
        <v>7.6177556726886499E-3</v>
      </c>
      <c r="H678" s="1">
        <v>3.0905073492706E-3</v>
      </c>
      <c r="I678" s="1">
        <v>7.7042094139034498E-3</v>
      </c>
      <c r="J678" s="50">
        <v>3.1227121171767602E-3</v>
      </c>
      <c r="K678" s="1"/>
      <c r="L678" s="1"/>
      <c r="M678" s="1"/>
      <c r="N678" s="50"/>
      <c r="O678" s="1"/>
      <c r="P678" s="1"/>
      <c r="Q678" s="1"/>
      <c r="R678" s="50"/>
    </row>
    <row r="679" spans="1:18">
      <c r="A679" t="s">
        <v>0</v>
      </c>
      <c r="B679" s="7" t="s">
        <v>81</v>
      </c>
      <c r="C679" t="s">
        <v>10</v>
      </c>
      <c r="D679" t="s">
        <v>11</v>
      </c>
      <c r="E679" s="1">
        <v>5.1243476957542897E-4</v>
      </c>
      <c r="F679" s="1">
        <v>1.80283498009395E-4</v>
      </c>
      <c r="G679" s="1">
        <v>1.6373816908637801E-3</v>
      </c>
      <c r="H679" s="1">
        <v>1.40818865909314E-3</v>
      </c>
      <c r="I679" s="1">
        <v>2.1498164604392099E-3</v>
      </c>
      <c r="J679" s="50">
        <v>1.58847215710254E-3</v>
      </c>
      <c r="K679" s="1"/>
      <c r="L679" s="1"/>
      <c r="M679" s="1"/>
      <c r="N679" s="50"/>
      <c r="O679" s="1"/>
      <c r="P679" s="1"/>
      <c r="Q679" s="1"/>
      <c r="R679" s="50"/>
    </row>
    <row r="680" spans="1:18">
      <c r="A680" t="s">
        <v>0</v>
      </c>
      <c r="B680" s="7" t="s">
        <v>81</v>
      </c>
      <c r="C680" t="s">
        <v>12</v>
      </c>
      <c r="D680" t="s">
        <v>13</v>
      </c>
      <c r="E680" s="1">
        <v>5.5352705081379303E-3</v>
      </c>
      <c r="F680" s="1">
        <v>7.2048417155888198E-4</v>
      </c>
      <c r="G680" s="1">
        <v>6.3841111510880202E-3</v>
      </c>
      <c r="H680" s="1">
        <v>1.18091946702582E-3</v>
      </c>
      <c r="I680" s="1">
        <v>1.1919381659226E-2</v>
      </c>
      <c r="J680" s="50">
        <v>1.9014036385847E-3</v>
      </c>
      <c r="K680" s="1"/>
      <c r="L680" s="1"/>
      <c r="M680" s="1"/>
      <c r="N680" s="50"/>
      <c r="O680" s="1"/>
      <c r="P680" s="1"/>
      <c r="Q680" s="1"/>
      <c r="R680" s="50"/>
    </row>
    <row r="681" spans="1:18">
      <c r="A681" t="s">
        <v>0</v>
      </c>
      <c r="B681" s="7" t="s">
        <v>81</v>
      </c>
      <c r="C681" t="s">
        <v>14</v>
      </c>
      <c r="D681" t="s">
        <v>15</v>
      </c>
      <c r="E681" s="1">
        <v>7.82446008473569E-5</v>
      </c>
      <c r="F681" s="1">
        <v>8.6746765242223496E-5</v>
      </c>
      <c r="G681" s="1">
        <v>8.9071387204032494E-3</v>
      </c>
      <c r="H681" s="1">
        <v>5.5370398586201798E-3</v>
      </c>
      <c r="I681" s="1">
        <v>8.9853833212506107E-3</v>
      </c>
      <c r="J681" s="50">
        <v>5.6237866238623997E-3</v>
      </c>
      <c r="K681" s="1"/>
      <c r="L681" s="1"/>
      <c r="M681" s="1"/>
      <c r="N681" s="50"/>
      <c r="O681" s="1"/>
      <c r="P681" s="1"/>
      <c r="Q681" s="1"/>
      <c r="R681" s="50"/>
    </row>
    <row r="682" spans="1:18">
      <c r="A682" t="s">
        <v>0</v>
      </c>
      <c r="B682" s="7" t="s">
        <v>81</v>
      </c>
      <c r="C682" t="s">
        <v>16</v>
      </c>
      <c r="D682" t="s">
        <v>17</v>
      </c>
      <c r="E682" s="1">
        <v>1.45315067777108E-3</v>
      </c>
      <c r="F682" s="1">
        <v>3.0712868491409001E-4</v>
      </c>
      <c r="G682" s="1">
        <v>1.09058287770006E-2</v>
      </c>
      <c r="H682" s="1">
        <v>2.35328163573818E-3</v>
      </c>
      <c r="I682" s="1">
        <v>1.23589794547717E-2</v>
      </c>
      <c r="J682" s="50">
        <v>2.6604103206522701E-3</v>
      </c>
      <c r="K682" s="1"/>
      <c r="L682" s="1"/>
      <c r="M682" s="1"/>
      <c r="N682" s="50"/>
      <c r="O682" s="1"/>
      <c r="P682" s="1"/>
      <c r="Q682" s="1"/>
      <c r="R682" s="50"/>
    </row>
    <row r="683" spans="1:18">
      <c r="A683" t="s">
        <v>0</v>
      </c>
      <c r="B683" s="7" t="s">
        <v>81</v>
      </c>
      <c r="C683" t="s">
        <v>18</v>
      </c>
      <c r="D683" t="s">
        <v>19</v>
      </c>
      <c r="E683" s="1">
        <v>1.9803361519291101E-4</v>
      </c>
      <c r="F683" s="1">
        <v>1.30580006637586E-5</v>
      </c>
      <c r="G683" s="1">
        <v>8.3814108954288306E-3</v>
      </c>
      <c r="H683" s="1">
        <v>1.35910439569237E-3</v>
      </c>
      <c r="I683" s="1">
        <v>8.5794445106217396E-3</v>
      </c>
      <c r="J683" s="50">
        <v>1.3721623963561299E-3</v>
      </c>
      <c r="K683" s="1"/>
      <c r="L683" s="1"/>
      <c r="M683" s="1"/>
      <c r="N683" s="50"/>
      <c r="O683" s="1"/>
      <c r="P683" s="1"/>
      <c r="Q683" s="1"/>
      <c r="R683" s="50"/>
    </row>
    <row r="684" spans="1:18">
      <c r="A684" t="s">
        <v>0</v>
      </c>
      <c r="B684" s="7" t="s">
        <v>81</v>
      </c>
      <c r="C684" t="s">
        <v>20</v>
      </c>
      <c r="D684" t="s">
        <v>21</v>
      </c>
      <c r="E684" s="1">
        <v>5.3423076891622701E-5</v>
      </c>
      <c r="F684" s="1">
        <v>8.5963371475804703E-6</v>
      </c>
      <c r="G684" s="1">
        <v>1.8312438721958301E-3</v>
      </c>
      <c r="H684" s="1">
        <v>3.6833802763872102E-4</v>
      </c>
      <c r="I684" s="1">
        <v>1.88466694908745E-3</v>
      </c>
      <c r="J684" s="50">
        <v>3.7693436478630099E-4</v>
      </c>
      <c r="K684" s="1"/>
      <c r="L684" s="1"/>
      <c r="M684" s="1"/>
      <c r="N684" s="50"/>
      <c r="O684" s="1"/>
      <c r="P684" s="1"/>
      <c r="Q684" s="1"/>
      <c r="R684" s="50"/>
    </row>
    <row r="685" spans="1:18">
      <c r="A685" t="s">
        <v>0</v>
      </c>
      <c r="B685" s="7" t="s">
        <v>81</v>
      </c>
      <c r="C685" t="s">
        <v>25</v>
      </c>
      <c r="D685" t="s">
        <v>26</v>
      </c>
      <c r="E685" s="1">
        <v>0</v>
      </c>
      <c r="F685" s="1">
        <v>0</v>
      </c>
      <c r="G685" s="1">
        <v>0</v>
      </c>
      <c r="H685" s="1">
        <v>0</v>
      </c>
      <c r="I685" s="1">
        <v>0</v>
      </c>
      <c r="J685" s="50">
        <v>0</v>
      </c>
      <c r="K685" s="1"/>
      <c r="L685" s="1"/>
      <c r="M685" s="1"/>
      <c r="N685" s="50"/>
      <c r="O685" s="1"/>
      <c r="P685" s="1"/>
      <c r="Q685" s="1"/>
      <c r="R685" s="50"/>
    </row>
    <row r="686" spans="1:18">
      <c r="A686" t="s">
        <v>0</v>
      </c>
      <c r="B686" s="7" t="s">
        <v>81</v>
      </c>
      <c r="C686" t="s">
        <v>22</v>
      </c>
      <c r="D686" t="s">
        <v>23</v>
      </c>
      <c r="E686" s="1">
        <v>2.49010969373288E-4</v>
      </c>
      <c r="F686" s="1">
        <v>1.0560667989873201E-5</v>
      </c>
      <c r="G686" s="1">
        <v>4.2267330076020503E-4</v>
      </c>
      <c r="H686" s="1">
        <v>1.5919986675481299E-5</v>
      </c>
      <c r="I686" s="1">
        <v>6.7168427013349302E-4</v>
      </c>
      <c r="J686" s="50">
        <v>2.64806546653545E-5</v>
      </c>
      <c r="K686" s="1"/>
      <c r="L686" s="1"/>
      <c r="M686" s="1"/>
      <c r="N686" s="50"/>
      <c r="O686" s="1"/>
      <c r="P686" s="1"/>
      <c r="Q686" s="1"/>
      <c r="R686" s="50"/>
    </row>
    <row r="687" spans="1:18">
      <c r="A687" t="s">
        <v>0</v>
      </c>
      <c r="B687" s="7" t="s">
        <v>82</v>
      </c>
      <c r="C687" t="s">
        <v>2</v>
      </c>
      <c r="D687" t="s">
        <v>3</v>
      </c>
      <c r="E687" s="1">
        <v>0.20390605646156601</v>
      </c>
      <c r="F687" s="1">
        <v>0.175608607547692</v>
      </c>
      <c r="G687" s="1">
        <v>0.12765108488416199</v>
      </c>
      <c r="H687" s="1">
        <v>0.102922463169297</v>
      </c>
      <c r="I687" s="1">
        <v>0.331557141345728</v>
      </c>
      <c r="J687" s="50">
        <v>0.27853107071698802</v>
      </c>
      <c r="K687" s="1"/>
      <c r="L687" s="1"/>
      <c r="M687" s="1"/>
      <c r="N687" s="50"/>
      <c r="O687" s="1"/>
      <c r="P687" s="1"/>
      <c r="Q687" s="1"/>
      <c r="R687" s="50"/>
    </row>
    <row r="688" spans="1:18">
      <c r="A688" t="s">
        <v>0</v>
      </c>
      <c r="B688" s="7" t="s">
        <v>82</v>
      </c>
      <c r="C688" t="s">
        <v>4</v>
      </c>
      <c r="D688" t="s">
        <v>5</v>
      </c>
      <c r="E688" s="1">
        <v>2.3707174647842701E-3</v>
      </c>
      <c r="F688" s="1">
        <v>0.168441858020208</v>
      </c>
      <c r="G688" s="1">
        <v>6.9931474151923498E-9</v>
      </c>
      <c r="H688" s="1">
        <v>5.4938824443341602E-9</v>
      </c>
      <c r="I688" s="1">
        <v>2.3707244579316898E-3</v>
      </c>
      <c r="J688" s="50">
        <v>0.16844186351408999</v>
      </c>
      <c r="K688" s="1"/>
      <c r="L688" s="1"/>
      <c r="M688" s="1"/>
      <c r="N688" s="50"/>
      <c r="O688" s="1"/>
      <c r="P688" s="1"/>
      <c r="Q688" s="1"/>
      <c r="R688" s="50"/>
    </row>
    <row r="689" spans="1:18">
      <c r="A689" t="s">
        <v>0</v>
      </c>
      <c r="B689" s="7" t="s">
        <v>82</v>
      </c>
      <c r="C689" t="s">
        <v>6</v>
      </c>
      <c r="D689" t="s">
        <v>7</v>
      </c>
      <c r="E689" s="1">
        <v>6.8163205156161394E-2</v>
      </c>
      <c r="F689" s="1">
        <v>0.146268440907836</v>
      </c>
      <c r="G689" s="1">
        <v>0.81407748700853</v>
      </c>
      <c r="H689" s="1">
        <v>1.8038359416125</v>
      </c>
      <c r="I689" s="1">
        <v>0.88224069216469103</v>
      </c>
      <c r="J689" s="50">
        <v>1.9501043825203399</v>
      </c>
      <c r="K689" s="1"/>
      <c r="L689" s="1"/>
      <c r="M689" s="1"/>
      <c r="N689" s="50"/>
      <c r="O689" s="1"/>
      <c r="P689" s="1"/>
      <c r="Q689" s="1"/>
      <c r="R689" s="50"/>
    </row>
    <row r="690" spans="1:18">
      <c r="A690" t="s">
        <v>0</v>
      </c>
      <c r="B690" s="7" t="s">
        <v>82</v>
      </c>
      <c r="C690" t="s">
        <v>8</v>
      </c>
      <c r="D690" t="s">
        <v>9</v>
      </c>
      <c r="E690" s="1">
        <v>0.14747686268687199</v>
      </c>
      <c r="F690" s="1">
        <v>5.6400045498698002E-2</v>
      </c>
      <c r="G690" s="1">
        <v>0.32604375701757499</v>
      </c>
      <c r="H690" s="1">
        <v>0.141101701653326</v>
      </c>
      <c r="I690" s="1">
        <v>0.47352061970444698</v>
      </c>
      <c r="J690" s="50">
        <v>0.19750174715202401</v>
      </c>
      <c r="K690" s="1"/>
      <c r="L690" s="1"/>
      <c r="M690" s="1"/>
      <c r="N690" s="50"/>
      <c r="O690" s="1"/>
      <c r="P690" s="1"/>
      <c r="Q690" s="1"/>
      <c r="R690" s="50"/>
    </row>
    <row r="691" spans="1:18">
      <c r="A691" t="s">
        <v>0</v>
      </c>
      <c r="B691" s="7" t="s">
        <v>82</v>
      </c>
      <c r="C691" t="s">
        <v>10</v>
      </c>
      <c r="D691" t="s">
        <v>11</v>
      </c>
      <c r="E691" s="1">
        <v>7.1776377643678699E-3</v>
      </c>
      <c r="F691" s="1">
        <v>3.7087417995097299E-3</v>
      </c>
      <c r="G691" s="1">
        <v>6.4094150050193394E-2</v>
      </c>
      <c r="H691" s="1">
        <v>5.5930693555019097E-2</v>
      </c>
      <c r="I691" s="1">
        <v>7.1271787814561199E-2</v>
      </c>
      <c r="J691" s="50">
        <v>5.9639435354528897E-2</v>
      </c>
      <c r="K691" s="1"/>
      <c r="L691" s="1"/>
      <c r="M691" s="1"/>
      <c r="N691" s="50"/>
      <c r="O691" s="1"/>
      <c r="P691" s="1"/>
      <c r="Q691" s="1"/>
      <c r="R691" s="50"/>
    </row>
    <row r="692" spans="1:18">
      <c r="A692" t="s">
        <v>0</v>
      </c>
      <c r="B692" s="7" t="s">
        <v>82</v>
      </c>
      <c r="C692" t="s">
        <v>12</v>
      </c>
      <c r="D692" t="s">
        <v>13</v>
      </c>
      <c r="E692" s="1">
        <v>0.21032524894950499</v>
      </c>
      <c r="F692" s="1">
        <v>2.6556489088311E-2</v>
      </c>
      <c r="G692" s="1">
        <v>0.19887191171097901</v>
      </c>
      <c r="H692" s="1">
        <v>3.70732617065384E-2</v>
      </c>
      <c r="I692" s="1">
        <v>0.40919716066048401</v>
      </c>
      <c r="J692" s="50">
        <v>6.3629750794849393E-2</v>
      </c>
      <c r="K692" s="1"/>
      <c r="L692" s="1"/>
      <c r="M692" s="1"/>
      <c r="N692" s="50"/>
      <c r="O692" s="1"/>
      <c r="P692" s="1"/>
      <c r="Q692" s="1"/>
      <c r="R692" s="50"/>
    </row>
    <row r="693" spans="1:18">
      <c r="A693" t="s">
        <v>0</v>
      </c>
      <c r="B693" s="7" t="s">
        <v>82</v>
      </c>
      <c r="C693" t="s">
        <v>14</v>
      </c>
      <c r="D693" t="s">
        <v>15</v>
      </c>
      <c r="E693" s="1">
        <v>8.2332313741464699E-2</v>
      </c>
      <c r="F693" s="1">
        <v>9.0602492723445893E-2</v>
      </c>
      <c r="G693" s="1">
        <v>0.34712240168450598</v>
      </c>
      <c r="H693" s="1">
        <v>0.216508811749511</v>
      </c>
      <c r="I693" s="1">
        <v>0.42945471542597102</v>
      </c>
      <c r="J693" s="50">
        <v>0.30711130447295598</v>
      </c>
      <c r="K693" s="1"/>
      <c r="L693" s="1"/>
      <c r="M693" s="1"/>
      <c r="N693" s="50"/>
      <c r="O693" s="1"/>
      <c r="P693" s="1"/>
      <c r="Q693" s="1"/>
      <c r="R693" s="50"/>
    </row>
    <row r="694" spans="1:18">
      <c r="A694" t="s">
        <v>0</v>
      </c>
      <c r="B694" s="7" t="s">
        <v>82</v>
      </c>
      <c r="C694" t="s">
        <v>16</v>
      </c>
      <c r="D694" t="s">
        <v>17</v>
      </c>
      <c r="E694" s="1">
        <v>0.22283384043832699</v>
      </c>
      <c r="F694" s="1">
        <v>2.89051142693681E-2</v>
      </c>
      <c r="G694" s="1">
        <v>0.38769480051358901</v>
      </c>
      <c r="H694" s="1">
        <v>7.7199107001259107E-2</v>
      </c>
      <c r="I694" s="1">
        <v>0.61052864095191595</v>
      </c>
      <c r="J694" s="50">
        <v>0.10610422127062701</v>
      </c>
      <c r="K694" s="1"/>
      <c r="L694" s="1"/>
      <c r="M694" s="1"/>
      <c r="N694" s="50"/>
      <c r="O694" s="1"/>
      <c r="P694" s="1"/>
      <c r="Q694" s="1"/>
      <c r="R694" s="50"/>
    </row>
    <row r="695" spans="1:18">
      <c r="A695" t="s">
        <v>0</v>
      </c>
      <c r="B695" s="7" t="s">
        <v>82</v>
      </c>
      <c r="C695" t="s">
        <v>18</v>
      </c>
      <c r="D695" t="s">
        <v>19</v>
      </c>
      <c r="E695" s="1">
        <v>0.100151765842761</v>
      </c>
      <c r="F695" s="1">
        <v>6.6215797983461798E-3</v>
      </c>
      <c r="G695" s="1">
        <v>0.37567716189239903</v>
      </c>
      <c r="H695" s="1">
        <v>6.0602731060401101E-2</v>
      </c>
      <c r="I695" s="1">
        <v>0.47582892773516</v>
      </c>
      <c r="J695" s="50">
        <v>6.7224310858747305E-2</v>
      </c>
      <c r="K695" s="1"/>
      <c r="L695" s="1"/>
      <c r="M695" s="1"/>
      <c r="N695" s="50"/>
      <c r="O695" s="1"/>
      <c r="P695" s="1"/>
      <c r="Q695" s="1"/>
      <c r="R695" s="50"/>
    </row>
    <row r="696" spans="1:18">
      <c r="A696" t="s">
        <v>0</v>
      </c>
      <c r="B696" s="7" t="s">
        <v>82</v>
      </c>
      <c r="C696" t="s">
        <v>20</v>
      </c>
      <c r="D696" t="s">
        <v>21</v>
      </c>
      <c r="E696" s="1">
        <v>1.99033466750035E-2</v>
      </c>
      <c r="F696" s="1">
        <v>3.2020426642302298E-3</v>
      </c>
      <c r="G696" s="1">
        <v>3.4447091555746601E-2</v>
      </c>
      <c r="H696" s="1">
        <v>6.9239196732841998E-3</v>
      </c>
      <c r="I696" s="1">
        <v>5.43504382307501E-2</v>
      </c>
      <c r="J696" s="50">
        <v>1.0125962337514401E-2</v>
      </c>
      <c r="K696" s="1"/>
      <c r="L696" s="1"/>
      <c r="M696" s="1"/>
      <c r="N696" s="50"/>
      <c r="O696" s="1"/>
      <c r="P696" s="1"/>
      <c r="Q696" s="1"/>
      <c r="R696" s="50"/>
    </row>
    <row r="697" spans="1:18">
      <c r="A697" t="s">
        <v>0</v>
      </c>
      <c r="B697" s="7" t="s">
        <v>82</v>
      </c>
      <c r="C697" t="s">
        <v>25</v>
      </c>
      <c r="D697" t="s">
        <v>26</v>
      </c>
      <c r="E697" s="1">
        <v>5.1313014853208699E-3</v>
      </c>
      <c r="F697" s="1">
        <v>4.9603763688682004E-4</v>
      </c>
      <c r="G697" s="1">
        <v>3.1382508851171699E-2</v>
      </c>
      <c r="H697" s="1">
        <v>1.28644669864741E-2</v>
      </c>
      <c r="I697" s="1">
        <v>3.6513810336492598E-2</v>
      </c>
      <c r="J697" s="50">
        <v>1.33605046233609E-2</v>
      </c>
      <c r="K697" s="1"/>
      <c r="L697" s="1"/>
      <c r="M697" s="1"/>
      <c r="N697" s="50"/>
      <c r="O697" s="1"/>
      <c r="P697" s="1"/>
      <c r="Q697" s="1"/>
      <c r="R697" s="50"/>
    </row>
    <row r="698" spans="1:18">
      <c r="A698" t="s">
        <v>0</v>
      </c>
      <c r="B698" s="7" t="s">
        <v>82</v>
      </c>
      <c r="C698" t="s">
        <v>22</v>
      </c>
      <c r="D698" t="s">
        <v>23</v>
      </c>
      <c r="E698" s="1">
        <v>0.17211556050905299</v>
      </c>
      <c r="F698" s="1">
        <v>7.2513484398932402E-3</v>
      </c>
      <c r="G698" s="1">
        <v>1.63752023614578E-2</v>
      </c>
      <c r="H698" s="1">
        <v>6.1291274842945899E-4</v>
      </c>
      <c r="I698" s="1">
        <v>0.188490762870511</v>
      </c>
      <c r="J698" s="50">
        <v>7.8642611883227003E-3</v>
      </c>
      <c r="K698" s="1"/>
      <c r="L698" s="1"/>
      <c r="M698" s="1"/>
      <c r="N698" s="50"/>
      <c r="O698" s="1"/>
      <c r="P698" s="1"/>
      <c r="Q698" s="1"/>
      <c r="R698" s="50"/>
    </row>
    <row r="699" spans="1:18">
      <c r="A699" t="s">
        <v>0</v>
      </c>
      <c r="B699" s="7" t="s">
        <v>83</v>
      </c>
      <c r="C699" t="s">
        <v>2</v>
      </c>
      <c r="D699" t="s">
        <v>3</v>
      </c>
      <c r="E699" s="1">
        <v>6.6559158672607505E-2</v>
      </c>
      <c r="F699" s="1">
        <v>6.2917676381897797E-2</v>
      </c>
      <c r="G699" s="1">
        <v>3.5783386670843999E-2</v>
      </c>
      <c r="H699" s="1">
        <v>2.8319232786014101E-2</v>
      </c>
      <c r="I699" s="1">
        <v>0.102342545343452</v>
      </c>
      <c r="J699" s="50">
        <v>9.1236909167911801E-2</v>
      </c>
      <c r="K699" s="1"/>
      <c r="L699" s="1"/>
      <c r="M699" s="1"/>
      <c r="N699" s="50"/>
      <c r="O699" s="1"/>
      <c r="P699" s="1"/>
      <c r="Q699" s="1"/>
      <c r="R699" s="50"/>
    </row>
    <row r="700" spans="1:18">
      <c r="A700" t="s">
        <v>0</v>
      </c>
      <c r="B700" s="7" t="s">
        <v>83</v>
      </c>
      <c r="C700" t="s">
        <v>4</v>
      </c>
      <c r="D700" t="s">
        <v>5</v>
      </c>
      <c r="E700" s="1">
        <v>2.91641215982507E-3</v>
      </c>
      <c r="F700" s="1">
        <v>6.5686614758734899E-3</v>
      </c>
      <c r="G700" s="1">
        <v>2.15822169702218E-8</v>
      </c>
      <c r="H700" s="1">
        <v>1.6862652139877901E-8</v>
      </c>
      <c r="I700" s="1">
        <v>2.9164337420420402E-3</v>
      </c>
      <c r="J700" s="50">
        <v>6.5686783385256299E-3</v>
      </c>
      <c r="K700" s="1"/>
      <c r="L700" s="1"/>
      <c r="M700" s="1"/>
      <c r="N700" s="50"/>
      <c r="O700" s="1"/>
      <c r="P700" s="1"/>
      <c r="Q700" s="1"/>
      <c r="R700" s="50"/>
    </row>
    <row r="701" spans="1:18">
      <c r="A701" t="s">
        <v>0</v>
      </c>
      <c r="B701" s="7" t="s">
        <v>83</v>
      </c>
      <c r="C701" t="s">
        <v>6</v>
      </c>
      <c r="D701" t="s">
        <v>7</v>
      </c>
      <c r="E701" s="1">
        <v>3.0092008645114001E-4</v>
      </c>
      <c r="F701" s="1">
        <v>6.4587798723985995E-4</v>
      </c>
      <c r="G701" s="1">
        <v>0.18415081304050199</v>
      </c>
      <c r="H701" s="1">
        <v>0.40794612752308501</v>
      </c>
      <c r="I701" s="1">
        <v>0.18445173312695301</v>
      </c>
      <c r="J701" s="50">
        <v>0.40859200551032498</v>
      </c>
      <c r="K701" s="1"/>
      <c r="L701" s="1"/>
      <c r="M701" s="1"/>
      <c r="N701" s="50"/>
      <c r="O701" s="1"/>
      <c r="P701" s="1"/>
      <c r="Q701" s="1"/>
      <c r="R701" s="50"/>
    </row>
    <row r="702" spans="1:18">
      <c r="A702" t="s">
        <v>0</v>
      </c>
      <c r="B702" s="7" t="s">
        <v>83</v>
      </c>
      <c r="C702" t="s">
        <v>8</v>
      </c>
      <c r="D702" t="s">
        <v>9</v>
      </c>
      <c r="E702" s="1">
        <v>1.6149548324602601E-3</v>
      </c>
      <c r="F702" s="1">
        <v>6.6094292453736797E-4</v>
      </c>
      <c r="G702" s="1">
        <v>0.112033038067107</v>
      </c>
      <c r="H702" s="1">
        <v>4.7386871108141902E-2</v>
      </c>
      <c r="I702" s="1">
        <v>0.11364799289956699</v>
      </c>
      <c r="J702" s="50">
        <v>4.8047814032679298E-2</v>
      </c>
      <c r="K702" s="1"/>
      <c r="L702" s="1"/>
      <c r="M702" s="1"/>
      <c r="N702" s="50"/>
      <c r="O702" s="1"/>
      <c r="P702" s="1"/>
      <c r="Q702" s="1"/>
      <c r="R702" s="50"/>
    </row>
    <row r="703" spans="1:18">
      <c r="A703" t="s">
        <v>0</v>
      </c>
      <c r="B703" s="7" t="s">
        <v>83</v>
      </c>
      <c r="C703" t="s">
        <v>10</v>
      </c>
      <c r="D703" t="s">
        <v>11</v>
      </c>
      <c r="E703" s="1">
        <v>2.6290392321933098E-3</v>
      </c>
      <c r="F703" s="1">
        <v>1.3442781749016799E-3</v>
      </c>
      <c r="G703" s="1">
        <v>1.6952680195177799E-2</v>
      </c>
      <c r="H703" s="1">
        <v>1.46739402639541E-2</v>
      </c>
      <c r="I703" s="1">
        <v>1.9581719427371101E-2</v>
      </c>
      <c r="J703" s="50">
        <v>1.60182184388558E-2</v>
      </c>
      <c r="K703" s="1"/>
      <c r="L703" s="1"/>
      <c r="M703" s="1"/>
      <c r="N703" s="50"/>
      <c r="O703" s="1"/>
      <c r="P703" s="1"/>
      <c r="Q703" s="1"/>
      <c r="R703" s="50"/>
    </row>
    <row r="704" spans="1:18">
      <c r="A704" t="s">
        <v>0</v>
      </c>
      <c r="B704" s="7" t="s">
        <v>83</v>
      </c>
      <c r="C704" t="s">
        <v>12</v>
      </c>
      <c r="D704" t="s">
        <v>13</v>
      </c>
      <c r="E704" s="1">
        <v>1.00594911533082E-2</v>
      </c>
      <c r="F704" s="1">
        <v>1.42288364256266E-3</v>
      </c>
      <c r="G704" s="1">
        <v>6.8768415669896804E-2</v>
      </c>
      <c r="H704" s="1">
        <v>1.2440370270407E-2</v>
      </c>
      <c r="I704" s="1">
        <v>7.8827906823204993E-2</v>
      </c>
      <c r="J704" s="50">
        <v>1.38632539129696E-2</v>
      </c>
      <c r="K704" s="1"/>
      <c r="L704" s="1"/>
      <c r="M704" s="1"/>
      <c r="N704" s="50"/>
      <c r="O704" s="1"/>
      <c r="P704" s="1"/>
      <c r="Q704" s="1"/>
      <c r="R704" s="50"/>
    </row>
    <row r="705" spans="1:25">
      <c r="A705" t="s">
        <v>0</v>
      </c>
      <c r="B705" s="7" t="s">
        <v>83</v>
      </c>
      <c r="C705" t="s">
        <v>14</v>
      </c>
      <c r="D705" t="s">
        <v>15</v>
      </c>
      <c r="E705" s="1">
        <v>1.465716207069E-2</v>
      </c>
      <c r="F705" s="1">
        <v>1.41634664273948E-2</v>
      </c>
      <c r="G705" s="1">
        <v>0.148836145805468</v>
      </c>
      <c r="H705" s="1">
        <v>8.9412611533672706E-2</v>
      </c>
      <c r="I705" s="1">
        <v>0.16349330787615801</v>
      </c>
      <c r="J705" s="50">
        <v>0.10357607796106801</v>
      </c>
      <c r="K705" s="1"/>
      <c r="L705" s="1"/>
      <c r="M705" s="1"/>
      <c r="N705" s="50"/>
      <c r="O705" s="1"/>
      <c r="P705" s="1"/>
      <c r="Q705" s="1"/>
      <c r="R705" s="50"/>
    </row>
    <row r="706" spans="1:25">
      <c r="A706" t="s">
        <v>0</v>
      </c>
      <c r="B706" s="7" t="s">
        <v>83</v>
      </c>
      <c r="C706" t="s">
        <v>16</v>
      </c>
      <c r="D706" t="s">
        <v>17</v>
      </c>
      <c r="E706" s="1">
        <v>5.4685623055316497E-2</v>
      </c>
      <c r="F706" s="1">
        <v>4.6528377424643001E-3</v>
      </c>
      <c r="G706" s="1">
        <v>0.208614864344699</v>
      </c>
      <c r="H706" s="1">
        <v>3.8201350921252403E-2</v>
      </c>
      <c r="I706" s="1">
        <v>0.26330048740001499</v>
      </c>
      <c r="J706" s="50">
        <v>4.2854188663716701E-2</v>
      </c>
      <c r="K706" s="1"/>
      <c r="L706" s="1"/>
      <c r="M706" s="1"/>
      <c r="N706" s="50"/>
      <c r="O706" s="1"/>
      <c r="P706" s="1"/>
      <c r="Q706" s="1"/>
      <c r="R706" s="50"/>
    </row>
    <row r="707" spans="1:25">
      <c r="A707" t="s">
        <v>0</v>
      </c>
      <c r="B707" s="7" t="s">
        <v>83</v>
      </c>
      <c r="C707" t="s">
        <v>18</v>
      </c>
      <c r="D707" t="s">
        <v>19</v>
      </c>
      <c r="E707" s="1">
        <v>4.5804797435048204E-3</v>
      </c>
      <c r="F707" s="1">
        <v>2.9914221855623801E-4</v>
      </c>
      <c r="G707" s="1">
        <v>0.16564432772104001</v>
      </c>
      <c r="H707" s="1">
        <v>2.7406941225072701E-2</v>
      </c>
      <c r="I707" s="1">
        <v>0.17022480746454499</v>
      </c>
      <c r="J707" s="50">
        <v>2.77060834436289E-2</v>
      </c>
      <c r="K707" s="1"/>
      <c r="L707" s="1"/>
      <c r="M707" s="1"/>
      <c r="N707" s="50"/>
      <c r="O707" s="1"/>
      <c r="P707" s="1"/>
      <c r="Q707" s="1"/>
      <c r="R707" s="50"/>
    </row>
    <row r="708" spans="1:25">
      <c r="A708" t="s">
        <v>0</v>
      </c>
      <c r="B708" s="7" t="s">
        <v>83</v>
      </c>
      <c r="C708" t="s">
        <v>20</v>
      </c>
      <c r="D708" t="s">
        <v>21</v>
      </c>
      <c r="E708" s="1">
        <v>1.69706257716788E-2</v>
      </c>
      <c r="F708" s="1">
        <v>2.7319425628509501E-3</v>
      </c>
      <c r="G708" s="1">
        <v>2.5722020195141498E-2</v>
      </c>
      <c r="H708" s="1">
        <v>5.1868340029255899E-3</v>
      </c>
      <c r="I708" s="1">
        <v>4.2692645966820299E-2</v>
      </c>
      <c r="J708" s="50">
        <v>7.9187765657765408E-3</v>
      </c>
      <c r="K708" s="1"/>
      <c r="L708" s="1"/>
      <c r="M708" s="1"/>
      <c r="N708" s="50"/>
      <c r="O708" s="1"/>
      <c r="P708" s="1"/>
      <c r="Q708" s="1"/>
      <c r="R708" s="50"/>
    </row>
    <row r="709" spans="1:25">
      <c r="A709" t="s">
        <v>0</v>
      </c>
      <c r="B709" s="7" t="s">
        <v>83</v>
      </c>
      <c r="C709" t="s">
        <v>25</v>
      </c>
      <c r="D709" t="s">
        <v>26</v>
      </c>
      <c r="E709" s="1">
        <v>0</v>
      </c>
      <c r="F709" s="1">
        <v>0</v>
      </c>
      <c r="G709" s="1">
        <v>0</v>
      </c>
      <c r="H709" s="1">
        <v>0</v>
      </c>
      <c r="I709" s="1">
        <v>0</v>
      </c>
      <c r="J709" s="50">
        <v>0</v>
      </c>
      <c r="K709" s="1"/>
      <c r="L709" s="1"/>
      <c r="M709" s="1"/>
      <c r="N709" s="50"/>
      <c r="O709" s="1"/>
      <c r="P709" s="1"/>
      <c r="Q709" s="1"/>
      <c r="R709" s="50"/>
    </row>
    <row r="710" spans="1:25" s="9" customFormat="1">
      <c r="A710" s="9" t="s">
        <v>0</v>
      </c>
      <c r="B710" s="49" t="s">
        <v>83</v>
      </c>
      <c r="C710" s="9" t="s">
        <v>22</v>
      </c>
      <c r="D710" s="9" t="s">
        <v>23</v>
      </c>
      <c r="E710" s="10">
        <v>7.3860250649447996E-3</v>
      </c>
      <c r="F710" s="10">
        <v>3.1921240660417598E-4</v>
      </c>
      <c r="G710" s="10">
        <v>1.0027428118996101E-3</v>
      </c>
      <c r="H710" s="10">
        <v>3.8600075411609902E-5</v>
      </c>
      <c r="I710" s="10">
        <v>8.3887678768444097E-3</v>
      </c>
      <c r="J710" s="51">
        <v>3.57812482015786E-4</v>
      </c>
      <c r="K710" s="10"/>
      <c r="L710" s="10"/>
      <c r="M710" s="10"/>
      <c r="N710" s="51"/>
      <c r="O710" s="10"/>
      <c r="P710" s="10"/>
      <c r="Q710" s="10"/>
      <c r="R710" s="51"/>
    </row>
    <row r="711" spans="1:25">
      <c r="E711" s="1"/>
      <c r="F711" s="1"/>
      <c r="G711" s="1"/>
      <c r="H711" s="1"/>
      <c r="I711" s="1"/>
      <c r="J711" s="50"/>
      <c r="K711" s="1"/>
      <c r="L711" s="1"/>
      <c r="M711" s="1"/>
      <c r="N711" s="50"/>
      <c r="O711" s="1"/>
      <c r="P711" s="1"/>
      <c r="Q711" s="1"/>
      <c r="R711" s="50"/>
    </row>
    <row r="712" spans="1:25">
      <c r="A712" t="s">
        <v>0</v>
      </c>
      <c r="B712" s="41" t="s">
        <v>191</v>
      </c>
      <c r="C712" s="8"/>
      <c r="D712" s="8"/>
      <c r="E712" s="13">
        <f>SUM(E3:E708)</f>
        <v>311.79144417732391</v>
      </c>
      <c r="F712" s="13">
        <f t="shared" ref="F712:J712" si="0">SUM(F3:F708)</f>
        <v>137.81778159000785</v>
      </c>
      <c r="G712" s="13">
        <f t="shared" si="0"/>
        <v>241.47975121381614</v>
      </c>
      <c r="H712" s="13">
        <f t="shared" si="0"/>
        <v>192.25740314602055</v>
      </c>
      <c r="I712" s="13">
        <f t="shared" si="0"/>
        <v>553.27119539114017</v>
      </c>
      <c r="J712" s="52">
        <f t="shared" si="0"/>
        <v>330.07518473602869</v>
      </c>
      <c r="K712" s="11">
        <f>E712/0.804123</f>
        <v>387.74098511959477</v>
      </c>
      <c r="L712" s="11">
        <f>G712/0.804123</f>
        <v>300.3020075458806</v>
      </c>
      <c r="M712" s="11">
        <f>I712/0.804123</f>
        <v>688.04299266547548</v>
      </c>
      <c r="N712" s="54">
        <f>L712-K712</f>
        <v>-87.438977573714169</v>
      </c>
      <c r="O712" s="11"/>
      <c r="P712" s="11"/>
      <c r="Q712" s="11"/>
      <c r="R712" s="54"/>
      <c r="S712" s="1"/>
      <c r="U712" s="1"/>
      <c r="W712" s="1"/>
      <c r="Y712" s="12">
        <f>G712/E712</f>
        <v>0.77449126883828256</v>
      </c>
    </row>
    <row r="713" spans="1:25">
      <c r="E713" s="6"/>
      <c r="F713" s="6"/>
      <c r="G713" s="6"/>
      <c r="H713" s="6"/>
      <c r="I713" s="6"/>
      <c r="J713" s="53"/>
      <c r="K713" s="12"/>
      <c r="L713" s="12"/>
      <c r="M713" s="12"/>
      <c r="N713" s="55"/>
      <c r="O713" s="12"/>
      <c r="P713" s="12"/>
      <c r="Q713" s="12"/>
      <c r="R713" s="28"/>
      <c r="Y713" s="12"/>
    </row>
    <row r="714" spans="1:25">
      <c r="A714" t="s">
        <v>0</v>
      </c>
      <c r="C714" t="s">
        <v>2</v>
      </c>
      <c r="D714" t="s">
        <v>3</v>
      </c>
      <c r="E714" s="6">
        <f>E3+E15+E27+E39+E51+E63+E75+E87+E99+E111+E123+E135+E147+E159+E171+E183+E195+E207+E219+E231+E243+E255+E267+E279+E291+E303+E315+E327+E339+E351+E363+E375+E387+E399+E411+E423+E435+E447+E459+E471+E483+E495+E507+E519+E531+E543+E555+E567+E579+E591+E603+E615+E627+E639+E651+E663+E675+E687+E699</f>
        <v>11.985028051483914</v>
      </c>
      <c r="F714" s="6">
        <f t="shared" ref="F714:J714" si="1">F3+F15+F27+F39+F51+F63+F75+F87+F99+F111+F123+F135+F147+F159+F171+F183+F195+F207+F219+F231+F243+F255+F267+F279+F291+F303+F315+F327+F339+F351+F363+F375+F387+F399+F411+F423+F435+F447+F459+F471+F483+F495+F507+F519+F531+F543+F555+F567+F579+F591+F603+F615+F627+F639+F651+F663+F675+F687+F699</f>
        <v>12.944190434966146</v>
      </c>
      <c r="G714" s="6">
        <f t="shared" si="1"/>
        <v>8.0477097847399897</v>
      </c>
      <c r="H714" s="6">
        <f t="shared" si="1"/>
        <v>6.3997759341291616</v>
      </c>
      <c r="I714" s="6">
        <f t="shared" si="1"/>
        <v>20.032737836223902</v>
      </c>
      <c r="J714" s="53">
        <f t="shared" si="1"/>
        <v>19.343966369095295</v>
      </c>
      <c r="K714" s="12">
        <f t="shared" ref="K714:K776" si="2">E714/0.804123</f>
        <v>14.904471146185239</v>
      </c>
      <c r="L714" s="12">
        <f t="shared" ref="L714:L776" si="3">G714/0.804123</f>
        <v>10.008058200971728</v>
      </c>
      <c r="M714" s="12">
        <f t="shared" ref="M714:M776" si="4">I714/0.804123</f>
        <v>24.912529347156966</v>
      </c>
      <c r="N714" s="55">
        <f t="shared" ref="N714:N776" si="5">L714-K714</f>
        <v>-4.8964129452135108</v>
      </c>
      <c r="O714" s="12"/>
      <c r="P714" s="12"/>
      <c r="Q714" s="12"/>
      <c r="R714" s="28"/>
      <c r="S714" s="5">
        <f>E714/E$712*100</f>
        <v>3.8439246089984809</v>
      </c>
      <c r="T714" s="5">
        <f t="shared" ref="T714:X725" si="6">F714/F$712*100</f>
        <v>9.3922498865013164</v>
      </c>
      <c r="U714" s="5">
        <f t="shared" si="6"/>
        <v>3.3326644343004213</v>
      </c>
      <c r="V714" s="5">
        <f t="shared" si="6"/>
        <v>3.328753967028514</v>
      </c>
      <c r="W714" s="5">
        <f t="shared" si="6"/>
        <v>3.6207809123447268</v>
      </c>
      <c r="X714" s="5">
        <f t="shared" si="6"/>
        <v>5.8604727842734565</v>
      </c>
      <c r="Y714" s="12">
        <f t="shared" ref="Y714:Y777" si="7">G714/E714</f>
        <v>0.67148026272191919</v>
      </c>
    </row>
    <row r="715" spans="1:25">
      <c r="A715" t="s">
        <v>0</v>
      </c>
      <c r="C715" t="s">
        <v>4</v>
      </c>
      <c r="D715" t="s">
        <v>5</v>
      </c>
      <c r="E715" s="6">
        <f t="shared" ref="E715:J715" si="8">E4+E16+E28+E40+E52+E64+E76+E88+E100+E112+E124+E136+E148+E160+E172+E184+E196+E208+E220+E232+E244+E256+E268+E280+E292+E304+E316+E328+E340+E352+E364+E376+E388+E400+E412+E424+E436+E448+E460+E472+E484+E496+E508+E520+E532+E544+E556+E568+E580+E592+E604+E616+E628+E640+E652+E664+E676+E688+E700</f>
        <v>0.19448729218341518</v>
      </c>
      <c r="F715" s="6">
        <f t="shared" si="8"/>
        <v>11.46484789482567</v>
      </c>
      <c r="G715" s="6">
        <f t="shared" si="8"/>
        <v>6.9247522155867035E-6</v>
      </c>
      <c r="H715" s="6">
        <f t="shared" si="8"/>
        <v>5.4146482413382378E-6</v>
      </c>
      <c r="I715" s="6">
        <f t="shared" si="8"/>
        <v>0.19449421693563085</v>
      </c>
      <c r="J715" s="53">
        <f t="shared" si="8"/>
        <v>11.464853309473915</v>
      </c>
      <c r="K715" s="12">
        <f t="shared" si="2"/>
        <v>0.24186261577322768</v>
      </c>
      <c r="L715" s="12">
        <f t="shared" si="3"/>
        <v>8.6115584501210678E-6</v>
      </c>
      <c r="M715" s="12">
        <f t="shared" si="4"/>
        <v>0.2418712273316779</v>
      </c>
      <c r="N715" s="55">
        <f t="shared" si="5"/>
        <v>-0.24185400421477757</v>
      </c>
      <c r="O715" s="12"/>
      <c r="P715" s="12"/>
      <c r="Q715" s="12"/>
      <c r="R715" s="28"/>
      <c r="S715" s="5">
        <f t="shared" ref="S715:S725" si="9">E715/E$712*100</f>
        <v>6.2377366606892908E-2</v>
      </c>
      <c r="T715" s="5">
        <f t="shared" si="6"/>
        <v>8.3188451900439677</v>
      </c>
      <c r="U715" s="5">
        <f t="shared" si="6"/>
        <v>2.8676326610322047E-6</v>
      </c>
      <c r="V715" s="5">
        <f t="shared" si="6"/>
        <v>2.8163535722084954E-6</v>
      </c>
      <c r="W715" s="5">
        <f t="shared" si="6"/>
        <v>3.5153504927747298E-2</v>
      </c>
      <c r="X715" s="5">
        <f t="shared" si="6"/>
        <v>3.4734066175385805</v>
      </c>
      <c r="Y715" s="12">
        <f t="shared" si="7"/>
        <v>3.5605165447293983E-5</v>
      </c>
    </row>
    <row r="716" spans="1:25">
      <c r="A716" t="s">
        <v>0</v>
      </c>
      <c r="C716" t="s">
        <v>6</v>
      </c>
      <c r="D716" t="s">
        <v>7</v>
      </c>
      <c r="E716" s="6">
        <f t="shared" ref="E716:J716" si="10">E5+E17+E29+E41+E53+E65+E77+E89+E101+E113+E125+E137+E149+E161+E173+E185+E197+E209+E221+E233+E245+E257+E269+E281+E293+E305+E317+E329+E341+E353+E365+E377+E389+E401+E413+E425+E437+E449+E461+E473+E485+E497+E509+E521+E533+E545+E557+E569+E581+E593+E605+E617+E629+E641+E653+E665+E677+E689+E701</f>
        <v>27.322374296672088</v>
      </c>
      <c r="F716" s="6">
        <f t="shared" si="10"/>
        <v>58.638877342568833</v>
      </c>
      <c r="G716" s="6">
        <f t="shared" si="10"/>
        <v>55.07381349172784</v>
      </c>
      <c r="H716" s="6">
        <f t="shared" si="10"/>
        <v>122.00768439199112</v>
      </c>
      <c r="I716" s="6">
        <f t="shared" si="10"/>
        <v>82.396187788399999</v>
      </c>
      <c r="J716" s="53">
        <f t="shared" si="10"/>
        <v>180.64656173456004</v>
      </c>
      <c r="K716" s="12">
        <f t="shared" si="2"/>
        <v>33.977854503194273</v>
      </c>
      <c r="L716" s="12">
        <f t="shared" si="3"/>
        <v>68.489290185366968</v>
      </c>
      <c r="M716" s="12">
        <f t="shared" si="4"/>
        <v>102.46714468856132</v>
      </c>
      <c r="N716" s="55">
        <f t="shared" si="5"/>
        <v>34.511435682172696</v>
      </c>
      <c r="O716" s="12"/>
      <c r="P716" s="12"/>
      <c r="Q716" s="12"/>
      <c r="R716" s="28"/>
      <c r="S716" s="5">
        <f t="shared" si="9"/>
        <v>8.763028879372694</v>
      </c>
      <c r="T716" s="5">
        <f t="shared" si="6"/>
        <v>42.548121632818606</v>
      </c>
      <c r="U716" s="5">
        <f t="shared" si="6"/>
        <v>22.806803972132311</v>
      </c>
      <c r="V716" s="5">
        <f t="shared" si="6"/>
        <v>63.460591059437967</v>
      </c>
      <c r="W716" s="5">
        <f t="shared" si="6"/>
        <v>14.892549707047239</v>
      </c>
      <c r="X716" s="5">
        <f t="shared" si="6"/>
        <v>54.728913316833761</v>
      </c>
      <c r="Y716" s="12">
        <f t="shared" si="7"/>
        <v>2.0157037925666632</v>
      </c>
    </row>
    <row r="717" spans="1:25">
      <c r="A717" t="s">
        <v>0</v>
      </c>
      <c r="C717" t="s">
        <v>8</v>
      </c>
      <c r="D717" t="s">
        <v>9</v>
      </c>
      <c r="E717" s="6">
        <f t="shared" ref="E717:J717" si="11">E6+E18+E30+E42+E54+E66+E78+E90+E102+E114+E126+E138+E150+E162+E174+E186+E198+E210+E222+E234+E246+E258+E270+E282+E294+E306+E318+E330+E342+E354+E366+E378+E390+E402+E414+E426+E438+E450+E462+E474+E486+E498+E510+E522+E534+E546+E558+E570+E582+E594+E606+E618+E630+E642+E654+E666+E678+E690+E702</f>
        <v>12.508570819696343</v>
      </c>
      <c r="F717" s="6">
        <f t="shared" si="11"/>
        <v>5.9347352580953014</v>
      </c>
      <c r="G717" s="6">
        <f t="shared" si="11"/>
        <v>34.650024357120834</v>
      </c>
      <c r="H717" s="6">
        <f t="shared" si="11"/>
        <v>14.362079632543848</v>
      </c>
      <c r="I717" s="6">
        <f t="shared" si="11"/>
        <v>47.158595176817151</v>
      </c>
      <c r="J717" s="53">
        <f t="shared" si="11"/>
        <v>20.296814890639133</v>
      </c>
      <c r="K717" s="12">
        <f t="shared" si="2"/>
        <v>15.555544139013985</v>
      </c>
      <c r="L717" s="12">
        <f t="shared" si="3"/>
        <v>43.090453024127939</v>
      </c>
      <c r="M717" s="12">
        <f t="shared" si="4"/>
        <v>58.645997163141892</v>
      </c>
      <c r="N717" s="55">
        <f t="shared" si="5"/>
        <v>27.534908885113953</v>
      </c>
      <c r="O717" s="12"/>
      <c r="P717" s="12"/>
      <c r="Q717" s="12"/>
      <c r="R717" s="28"/>
      <c r="S717" s="5">
        <f t="shared" si="9"/>
        <v>4.0118390203749126</v>
      </c>
      <c r="T717" s="5">
        <f t="shared" si="6"/>
        <v>4.3062188272268527</v>
      </c>
      <c r="U717" s="5">
        <f t="shared" si="6"/>
        <v>14.34903928091274</v>
      </c>
      <c r="V717" s="5">
        <f t="shared" si="6"/>
        <v>7.4702349025466503</v>
      </c>
      <c r="W717" s="5">
        <f t="shared" si="6"/>
        <v>8.5235948608309435</v>
      </c>
      <c r="X717" s="5">
        <f t="shared" si="6"/>
        <v>6.1491489906674213</v>
      </c>
      <c r="Y717" s="12">
        <f t="shared" si="7"/>
        <v>2.7701025845862377</v>
      </c>
    </row>
    <row r="718" spans="1:25">
      <c r="A718" t="s">
        <v>0</v>
      </c>
      <c r="C718" t="s">
        <v>10</v>
      </c>
      <c r="D718" t="s">
        <v>11</v>
      </c>
      <c r="E718" s="6">
        <f t="shared" ref="E718:J718" si="12">E7+E19+E31+E43+E55+E67+E79+E91+E103+E115+E127+E139+E151+E163+E175+E187+E199+E211+E223+E235+E247+E259+E271+E283+E295+E307+E319+E331+E343+E355+E367+E379+E391+E403+E415+E427+E439+E451+E463+E475+E487+E499+E511+E523+E535+E547+E559+E571+E583+E595+E607+E619+E631+E643+E655+E667+E679+E691+E703</f>
        <v>2.3187116481088603</v>
      </c>
      <c r="F718" s="6">
        <f t="shared" si="12"/>
        <v>1.8423918840904667</v>
      </c>
      <c r="G718" s="6">
        <f t="shared" si="12"/>
        <v>7.1449654505791713</v>
      </c>
      <c r="H718" s="6">
        <f t="shared" si="12"/>
        <v>6.4526106365064164</v>
      </c>
      <c r="I718" s="6">
        <f t="shared" si="12"/>
        <v>9.4636770986880379</v>
      </c>
      <c r="J718" s="53">
        <f t="shared" si="12"/>
        <v>8.2950025205968885</v>
      </c>
      <c r="K718" s="12">
        <f t="shared" si="2"/>
        <v>2.8835285747439885</v>
      </c>
      <c r="L718" s="12">
        <f t="shared" si="3"/>
        <v>8.8854136128169081</v>
      </c>
      <c r="M718" s="12">
        <f t="shared" si="4"/>
        <v>11.768942187560905</v>
      </c>
      <c r="N718" s="55">
        <f t="shared" si="5"/>
        <v>6.0018850380729196</v>
      </c>
      <c r="O718" s="12"/>
      <c r="P718" s="12"/>
      <c r="Q718" s="12"/>
      <c r="R718" s="28"/>
      <c r="S718" s="5">
        <f t="shared" si="9"/>
        <v>0.74367391774552627</v>
      </c>
      <c r="T718" s="5">
        <f t="shared" si="6"/>
        <v>1.3368317664344445</v>
      </c>
      <c r="U718" s="5">
        <f t="shared" si="6"/>
        <v>2.9588259117646363</v>
      </c>
      <c r="V718" s="5">
        <f t="shared" si="6"/>
        <v>3.3562351987068211</v>
      </c>
      <c r="W718" s="5">
        <f t="shared" si="6"/>
        <v>1.710495174432062</v>
      </c>
      <c r="X718" s="5">
        <f t="shared" si="6"/>
        <v>2.5130645695860649</v>
      </c>
      <c r="Y718" s="12">
        <f t="shared" si="7"/>
        <v>3.0814376838994191</v>
      </c>
    </row>
    <row r="719" spans="1:25">
      <c r="A719" t="s">
        <v>0</v>
      </c>
      <c r="C719" t="s">
        <v>12</v>
      </c>
      <c r="D719" t="s">
        <v>13</v>
      </c>
      <c r="E719" s="6">
        <f t="shared" ref="E719:J719" si="13">E8+E20+E32+E44+E56+E68+E80+E92+E104+E116+E128+E140+E152+E164+E176+E188+E200+E212+E224+E236+E248+E260+E272+E284+E296+E308+E320+E332+E344+E356+E368+E380+E392+E404+E416+E428+E440+E452+E464+E476+E488+E500+E512+E524+E536+E548+E560+E572+E584+E596+E608+E620+E632+E644+E656+E668+E680+E692+E704</f>
        <v>20.537844605760945</v>
      </c>
      <c r="F719" s="6">
        <f t="shared" si="13"/>
        <v>2.6734413065785954</v>
      </c>
      <c r="G719" s="6">
        <f t="shared" si="13"/>
        <v>18.00697150018318</v>
      </c>
      <c r="H719" s="6">
        <f t="shared" si="13"/>
        <v>3.2703997887822531</v>
      </c>
      <c r="I719" s="6">
        <f t="shared" si="13"/>
        <v>38.544816105944172</v>
      </c>
      <c r="J719" s="53">
        <f t="shared" si="13"/>
        <v>5.9438410953608534</v>
      </c>
      <c r="K719" s="12">
        <f t="shared" si="2"/>
        <v>25.540675500838734</v>
      </c>
      <c r="L719" s="12">
        <f t="shared" si="3"/>
        <v>22.393304880202631</v>
      </c>
      <c r="M719" s="12">
        <f t="shared" si="4"/>
        <v>47.933980381041422</v>
      </c>
      <c r="N719" s="55">
        <f t="shared" si="5"/>
        <v>-3.147370620636103</v>
      </c>
      <c r="O719" s="12"/>
      <c r="P719" s="12"/>
      <c r="Q719" s="12"/>
      <c r="R719" s="28"/>
      <c r="S719" s="5">
        <f t="shared" si="9"/>
        <v>6.5870456002893194</v>
      </c>
      <c r="T719" s="5">
        <f t="shared" si="6"/>
        <v>1.9398377159572759</v>
      </c>
      <c r="U719" s="5">
        <f t="shared" si="6"/>
        <v>7.4569281315181843</v>
      </c>
      <c r="V719" s="5">
        <f t="shared" si="6"/>
        <v>1.701052721646493</v>
      </c>
      <c r="W719" s="5">
        <f t="shared" si="6"/>
        <v>6.966712965907174</v>
      </c>
      <c r="X719" s="5">
        <f t="shared" si="6"/>
        <v>1.800753698014083</v>
      </c>
      <c r="Y719" s="12">
        <f t="shared" si="7"/>
        <v>0.87677026707720607</v>
      </c>
    </row>
    <row r="720" spans="1:25">
      <c r="A720" t="s">
        <v>0</v>
      </c>
      <c r="C720" t="s">
        <v>14</v>
      </c>
      <c r="D720" t="s">
        <v>15</v>
      </c>
      <c r="E720" s="6">
        <f t="shared" ref="E720:J720" si="14">E9+E21+E33+E45+E57+E69+E81+E93+E105+E117+E129+E141+E153+E165+E177+E189+E201+E213+E225+E237+E249+E261+E273+E285+E297+E309+E321+E333+E345+E357+E369+E381+E393+E405+E417+E429+E441+E453+E465+E477+E489+E501+E513+E525+E537+E549+E561+E573+E585+E597+E609+E621+E633+E645+E657+E669+E681+E693+E705</f>
        <v>22.524505124313521</v>
      </c>
      <c r="F720" s="6">
        <f t="shared" si="14"/>
        <v>21.781147387992689</v>
      </c>
      <c r="G720" s="6">
        <f t="shared" si="14"/>
        <v>40.956944323332003</v>
      </c>
      <c r="H720" s="6">
        <f t="shared" si="14"/>
        <v>24.968758528274815</v>
      </c>
      <c r="I720" s="6">
        <f t="shared" si="14"/>
        <v>63.481449447645488</v>
      </c>
      <c r="J720" s="53">
        <f t="shared" si="14"/>
        <v>46.749905916267572</v>
      </c>
      <c r="K720" s="12">
        <f t="shared" si="2"/>
        <v>28.011268331229825</v>
      </c>
      <c r="L720" s="12">
        <f t="shared" si="3"/>
        <v>50.933680945989607</v>
      </c>
      <c r="M720" s="12">
        <f t="shared" si="4"/>
        <v>78.944949277219393</v>
      </c>
      <c r="N720" s="55">
        <f t="shared" si="5"/>
        <v>22.922412614759782</v>
      </c>
      <c r="O720" s="12"/>
      <c r="P720" s="12"/>
      <c r="Q720" s="12"/>
      <c r="R720" s="28"/>
      <c r="S720" s="5">
        <f t="shared" si="9"/>
        <v>7.2242216856673105</v>
      </c>
      <c r="T720" s="5">
        <f t="shared" si="6"/>
        <v>15.804308512807957</v>
      </c>
      <c r="U720" s="5">
        <f t="shared" si="6"/>
        <v>16.960819330589352</v>
      </c>
      <c r="V720" s="5">
        <f t="shared" si="6"/>
        <v>12.987150621872754</v>
      </c>
      <c r="W720" s="5">
        <f t="shared" si="6"/>
        <v>11.473839588335462</v>
      </c>
      <c r="X720" s="5">
        <f t="shared" si="6"/>
        <v>14.16341127057307</v>
      </c>
      <c r="Y720" s="12">
        <f t="shared" si="7"/>
        <v>1.8183282650290968</v>
      </c>
    </row>
    <row r="721" spans="1:25">
      <c r="A721" t="s">
        <v>0</v>
      </c>
      <c r="C721" t="s">
        <v>16</v>
      </c>
      <c r="D721" t="s">
        <v>17</v>
      </c>
      <c r="E721" s="6">
        <f t="shared" ref="E721:J721" si="15">E10+E22+E34+E46+E58+E70+E82+E94+E106+E118+E130+E142+E154+E166+E178+E190+E202+E214+E226+E238+E250+E262+E274+E286+E298+E310+E322+E334+E346+E358+E370+E382+E394+E406+E418+E430+E442+E454+E466+E478+E490+E502+E514+E526+E538+E550+E562+E574+E586+E598+E610+E622+E634+E646+E658+E670+E682+E694+E706</f>
        <v>51.419543113405815</v>
      </c>
      <c r="F721" s="6">
        <f t="shared" si="15"/>
        <v>7.6897822099034956</v>
      </c>
      <c r="G721" s="6">
        <f t="shared" si="15"/>
        <v>31.919142130878647</v>
      </c>
      <c r="H721" s="6">
        <f t="shared" si="15"/>
        <v>6.6958134485316307</v>
      </c>
      <c r="I721" s="6">
        <f t="shared" si="15"/>
        <v>83.338685244284392</v>
      </c>
      <c r="J721" s="53">
        <f t="shared" si="15"/>
        <v>14.385595658435127</v>
      </c>
      <c r="K721" s="12">
        <f t="shared" si="2"/>
        <v>63.944873002520524</v>
      </c>
      <c r="L721" s="12">
        <f t="shared" si="3"/>
        <v>39.694352892379207</v>
      </c>
      <c r="M721" s="12">
        <f t="shared" si="4"/>
        <v>103.63922589489965</v>
      </c>
      <c r="N721" s="55">
        <f t="shared" si="5"/>
        <v>-24.250520110141316</v>
      </c>
      <c r="O721" s="12"/>
      <c r="P721" s="12"/>
      <c r="Q721" s="12"/>
      <c r="R721" s="28"/>
      <c r="S721" s="5">
        <f t="shared" si="9"/>
        <v>16.491646603414232</v>
      </c>
      <c r="T721" s="5">
        <f t="shared" si="6"/>
        <v>5.5796734798559724</v>
      </c>
      <c r="U721" s="5">
        <f t="shared" si="6"/>
        <v>13.218144366322509</v>
      </c>
      <c r="V721" s="5">
        <f t="shared" si="6"/>
        <v>3.4827337407892287</v>
      </c>
      <c r="W721" s="5">
        <f t="shared" si="6"/>
        <v>15.062899702444717</v>
      </c>
      <c r="X721" s="5">
        <f t="shared" si="6"/>
        <v>4.3582784540254762</v>
      </c>
      <c r="Y721" s="12">
        <f t="shared" si="7"/>
        <v>0.62075896046919299</v>
      </c>
    </row>
    <row r="722" spans="1:25">
      <c r="A722" t="s">
        <v>0</v>
      </c>
      <c r="C722" t="s">
        <v>18</v>
      </c>
      <c r="D722" t="s">
        <v>19</v>
      </c>
      <c r="E722" s="6">
        <f t="shared" ref="E722:J722" si="16">E11+E23+E35+E47+E59+E71+E83+E95+E107+E119+E131+E143+E155+E167+E179+E191+E203+E215+E227+E239+E251+E263+E275+E287+E299+E311+E323+E335+E347+E359+E371+E383+E395+E407+E419+E431+E443+E455+E467+E479+E491+E503+E515+E527+E539+E551+E563+E575+E587+E599+E611+E623+E635+E647+E659+E671+E683+E695+E707</f>
        <v>98.377063625202737</v>
      </c>
      <c r="F722" s="6">
        <f t="shared" si="16"/>
        <v>6.3823981463633936</v>
      </c>
      <c r="G722" s="6">
        <f t="shared" si="16"/>
        <v>36.818622213235372</v>
      </c>
      <c r="H722" s="6">
        <f t="shared" si="16"/>
        <v>6.0665306420785186</v>
      </c>
      <c r="I722" s="6">
        <f t="shared" si="16"/>
        <v>135.19568583843792</v>
      </c>
      <c r="J722" s="53">
        <f t="shared" si="16"/>
        <v>12.44892878844192</v>
      </c>
      <c r="K722" s="12">
        <f t="shared" si="2"/>
        <v>122.34081555334537</v>
      </c>
      <c r="L722" s="12">
        <f t="shared" si="3"/>
        <v>45.787301461636304</v>
      </c>
      <c r="M722" s="12">
        <f t="shared" si="4"/>
        <v>168.12811701498143</v>
      </c>
      <c r="N722" s="55">
        <f t="shared" si="5"/>
        <v>-76.553514091709062</v>
      </c>
      <c r="O722" s="12"/>
      <c r="P722" s="12"/>
      <c r="Q722" s="12"/>
      <c r="R722" s="28"/>
      <c r="S722" s="5">
        <f t="shared" si="9"/>
        <v>31.552201146755376</v>
      </c>
      <c r="T722" s="5">
        <f t="shared" si="6"/>
        <v>4.6310411274434085</v>
      </c>
      <c r="U722" s="5">
        <f t="shared" si="6"/>
        <v>15.247084705100033</v>
      </c>
      <c r="V722" s="5">
        <f t="shared" si="6"/>
        <v>3.1554210879832576</v>
      </c>
      <c r="W722" s="5">
        <f t="shared" si="6"/>
        <v>24.435699339608689</v>
      </c>
      <c r="X722" s="5">
        <f t="shared" si="6"/>
        <v>3.7715433828803921</v>
      </c>
      <c r="Y722" s="12">
        <f t="shared" si="7"/>
        <v>0.37426022750086424</v>
      </c>
    </row>
    <row r="723" spans="1:25">
      <c r="A723" t="s">
        <v>0</v>
      </c>
      <c r="C723" t="s">
        <v>20</v>
      </c>
      <c r="D723" t="s">
        <v>21</v>
      </c>
      <c r="E723" s="6">
        <f t="shared" ref="E723:J723" si="17">E12+E24+E36+E48+E60+E72+E84+E96+E108+E120+E132+E144+E156+E168+E180+E192+E204+E216+E228+E240+E252+E264+E276+E288+E300+E312+E324+E336+E348+E360+E372+E384+E396+E408+E420+E432+E444+E456+E468+E480+E492+E504+E516+E528+E540+E552+E564+E576+E588+E600+E612+E624+E636+E648+E660+E672+E684+E696+E708</f>
        <v>47.754796295852387</v>
      </c>
      <c r="F723" s="6">
        <f t="shared" si="17"/>
        <v>7.6863535260589018</v>
      </c>
      <c r="G723" s="6">
        <f t="shared" si="17"/>
        <v>4.8375572837920906</v>
      </c>
      <c r="H723" s="6">
        <f t="shared" si="17"/>
        <v>0.97496835203750021</v>
      </c>
      <c r="I723" s="6">
        <f t="shared" si="17"/>
        <v>52.592353579644495</v>
      </c>
      <c r="J723" s="53">
        <f t="shared" si="17"/>
        <v>8.6613218780964019</v>
      </c>
      <c r="K723" s="12">
        <f t="shared" si="2"/>
        <v>59.387427415771448</v>
      </c>
      <c r="L723" s="12">
        <f t="shared" si="3"/>
        <v>6.0159419439464985</v>
      </c>
      <c r="M723" s="12">
        <f t="shared" si="4"/>
        <v>65.403369359717971</v>
      </c>
      <c r="N723" s="55">
        <f t="shared" si="5"/>
        <v>-53.371485471824947</v>
      </c>
      <c r="O723" s="12"/>
      <c r="P723" s="12"/>
      <c r="Q723" s="12"/>
      <c r="R723" s="28"/>
      <c r="S723" s="5">
        <f t="shared" si="9"/>
        <v>15.316262581180062</v>
      </c>
      <c r="T723" s="5">
        <f t="shared" si="6"/>
        <v>5.5771856413455589</v>
      </c>
      <c r="U723" s="5">
        <f t="shared" si="6"/>
        <v>2.0032972783331706</v>
      </c>
      <c r="V723" s="5">
        <f t="shared" si="6"/>
        <v>0.50711615578049096</v>
      </c>
      <c r="W723" s="5">
        <f t="shared" si="6"/>
        <v>9.5057096804874952</v>
      </c>
      <c r="X723" s="5">
        <f t="shared" si="6"/>
        <v>2.6240451505080964</v>
      </c>
      <c r="Y723" s="12">
        <f t="shared" si="7"/>
        <v>0.10129992501323357</v>
      </c>
    </row>
    <row r="724" spans="1:25">
      <c r="A724" t="s">
        <v>0</v>
      </c>
      <c r="C724" t="s">
        <v>25</v>
      </c>
      <c r="D724" t="s">
        <v>26</v>
      </c>
      <c r="E724" s="6">
        <f t="shared" ref="E724:J724" si="18">E13+E25+E37+E49+E61+E73+E85+E97+E109+E121+E133+E145+E157+E169+E181+E193+E205+E217+E229+E241+E253+E265+E277+E289+E301+E313+E325+E337+E349+E361+E373+E385+E397+E409+E421+E433+E445+E457+E469+E481+E493+E505+E517+E529+E541+E553+E565+E577+E589+E601+E613+E625+E637+E649+E661+E673+E685+E697+E709</f>
        <v>0.86030013264428751</v>
      </c>
      <c r="F724" s="6">
        <f t="shared" si="18"/>
        <v>8.4093779061724036E-2</v>
      </c>
      <c r="G724" s="6">
        <f t="shared" si="18"/>
        <v>2.274537977739751</v>
      </c>
      <c r="H724" s="6">
        <f t="shared" si="18"/>
        <v>0.99184894312125715</v>
      </c>
      <c r="I724" s="6">
        <f t="shared" si="18"/>
        <v>3.1348381103840364</v>
      </c>
      <c r="J724" s="53">
        <f t="shared" si="18"/>
        <v>1.0759427221829814</v>
      </c>
      <c r="K724" s="12">
        <f t="shared" si="2"/>
        <v>1.0698613677811573</v>
      </c>
      <c r="L724" s="12">
        <f t="shared" si="3"/>
        <v>2.8285946027408131</v>
      </c>
      <c r="M724" s="12">
        <f t="shared" si="4"/>
        <v>3.8984559705219679</v>
      </c>
      <c r="N724" s="55">
        <f t="shared" si="5"/>
        <v>1.7587332349596558</v>
      </c>
      <c r="O724" s="12"/>
      <c r="P724" s="12"/>
      <c r="Q724" s="12"/>
      <c r="R724" s="28"/>
      <c r="S724" s="5">
        <f t="shared" si="9"/>
        <v>0.27592166132532248</v>
      </c>
      <c r="T724" s="5">
        <f t="shared" si="6"/>
        <v>6.1018090765597589E-2</v>
      </c>
      <c r="U724" s="5">
        <f t="shared" si="6"/>
        <v>0.94191664779618778</v>
      </c>
      <c r="V724" s="5">
        <f t="shared" si="6"/>
        <v>0.51589635919920462</v>
      </c>
      <c r="W724" s="5">
        <f t="shared" si="6"/>
        <v>0.56660063572762609</v>
      </c>
      <c r="X724" s="5">
        <f t="shared" si="6"/>
        <v>0.32596898280718861</v>
      </c>
      <c r="Y724" s="12">
        <f t="shared" si="7"/>
        <v>2.6438889074078702</v>
      </c>
    </row>
    <row r="725" spans="1:25">
      <c r="A725" t="s">
        <v>0</v>
      </c>
      <c r="C725" t="s">
        <v>22</v>
      </c>
      <c r="D725" t="s">
        <v>23</v>
      </c>
      <c r="E725" s="6">
        <f t="shared" ref="E725:J725" si="19">E14+E26+E38+E50+E62+E74+E86+E98+E110+E122+E134+E146+E158+E170+E182+E194+E206+E218+E230+E242+E254+E266+E278+E290+E302+E314+E326+E338+E350+E362+E374+E386+E398+E410+E422+E434+E446+E458+E470+E482+E494+E506+E518+E530+E542+E554+E566+E578+E590+E602+E614+E626+E638+E650+E662+E674+E686+E698+E710</f>
        <v>15.995605197064682</v>
      </c>
      <c r="F725" s="6">
        <f t="shared" si="19"/>
        <v>0.69584163190925707</v>
      </c>
      <c r="G725" s="6">
        <f t="shared" si="19"/>
        <v>1.7504585185469865</v>
      </c>
      <c r="H725" s="6">
        <f t="shared" si="19"/>
        <v>6.69660334510956E-2</v>
      </c>
      <c r="I725" s="6">
        <f t="shared" si="19"/>
        <v>17.746063715611651</v>
      </c>
      <c r="J725" s="53">
        <f t="shared" si="19"/>
        <v>0.76280766536035272</v>
      </c>
      <c r="K725" s="12">
        <f t="shared" si="2"/>
        <v>19.891988162339196</v>
      </c>
      <c r="L725" s="12">
        <f t="shared" si="3"/>
        <v>2.1768541859230321</v>
      </c>
      <c r="M725" s="12">
        <f t="shared" si="4"/>
        <v>22.068842348262208</v>
      </c>
      <c r="N725" s="55">
        <f t="shared" si="5"/>
        <v>-17.715133976416162</v>
      </c>
      <c r="O725" s="12"/>
      <c r="P725" s="12"/>
      <c r="Q725" s="12"/>
      <c r="R725" s="28"/>
      <c r="S725" s="5">
        <f t="shared" si="9"/>
        <v>5.1302258274821568</v>
      </c>
      <c r="T725" s="5">
        <f t="shared" si="6"/>
        <v>0.50489974797251225</v>
      </c>
      <c r="U725" s="5">
        <f t="shared" si="6"/>
        <v>0.72488832282962645</v>
      </c>
      <c r="V725" s="5">
        <f t="shared" si="6"/>
        <v>3.4831445944494804E-2</v>
      </c>
      <c r="W725" s="5">
        <f t="shared" si="6"/>
        <v>3.2074801405603459</v>
      </c>
      <c r="X725" s="5">
        <f t="shared" si="6"/>
        <v>0.23110118561938958</v>
      </c>
      <c r="Y725" s="12">
        <f t="shared" si="7"/>
        <v>0.10943371613524253</v>
      </c>
    </row>
    <row r="726" spans="1:25">
      <c r="E726" s="6"/>
      <c r="F726" s="6"/>
      <c r="G726" s="6"/>
      <c r="H726" s="6"/>
      <c r="I726" s="6"/>
      <c r="J726" s="53"/>
      <c r="K726" s="12"/>
      <c r="L726" s="12"/>
      <c r="M726" s="12"/>
      <c r="N726" s="55"/>
      <c r="O726" s="12"/>
      <c r="P726" s="12"/>
      <c r="Q726" s="12"/>
      <c r="R726" s="28"/>
      <c r="Y726" s="12"/>
    </row>
    <row r="727" spans="1:25">
      <c r="A727" t="s">
        <v>0</v>
      </c>
      <c r="B727" s="7" t="s">
        <v>1</v>
      </c>
      <c r="E727" s="6">
        <f>SUM(E3:E14)</f>
        <v>6.6574344147340412</v>
      </c>
      <c r="F727" s="6">
        <f t="shared" ref="F727:J727" si="20">SUM(F3:F14)</f>
        <v>1.9402402739131857</v>
      </c>
      <c r="G727" s="6">
        <f t="shared" si="20"/>
        <v>4.3484747666088071</v>
      </c>
      <c r="H727" s="6">
        <f t="shared" si="20"/>
        <v>2.9252224280714829</v>
      </c>
      <c r="I727" s="6">
        <f t="shared" si="20"/>
        <v>11.005909181342842</v>
      </c>
      <c r="J727" s="53">
        <f t="shared" si="20"/>
        <v>4.8654627019846677</v>
      </c>
      <c r="K727" s="12">
        <f t="shared" si="2"/>
        <v>8.2791244806255282</v>
      </c>
      <c r="L727" s="12">
        <f t="shared" si="3"/>
        <v>5.4077234037688351</v>
      </c>
      <c r="M727" s="12">
        <f t="shared" si="4"/>
        <v>13.686847884394355</v>
      </c>
      <c r="N727" s="55">
        <f t="shared" si="5"/>
        <v>-2.8714010768566931</v>
      </c>
      <c r="O727" s="12">
        <f>E727/0.932369</f>
        <v>7.1403429486973948</v>
      </c>
      <c r="P727" s="12">
        <f>G727/0.932369</f>
        <v>4.6638989140660048</v>
      </c>
      <c r="Q727" s="12">
        <f>O727+P727</f>
        <v>11.8042418627634</v>
      </c>
      <c r="R727" s="28">
        <f>P727-O727</f>
        <v>-2.4764440346313901</v>
      </c>
      <c r="S727" s="5">
        <f t="shared" ref="S727" si="21">E727/E$712*100</f>
        <v>2.1352203657480047</v>
      </c>
      <c r="T727" s="5">
        <f t="shared" ref="T727" si="22">F727/F$712*100</f>
        <v>1.4078301446508397</v>
      </c>
      <c r="U727" s="5">
        <f t="shared" ref="U727" si="23">G727/G$712*100</f>
        <v>1.8007616558949027</v>
      </c>
      <c r="V727" s="5">
        <f t="shared" ref="V727" si="24">H727/H$712*100</f>
        <v>1.5215135439282723</v>
      </c>
      <c r="W727" s="5">
        <f t="shared" ref="W727" si="25">I727/I$712*100</f>
        <v>1.9892431185690254</v>
      </c>
      <c r="X727" s="5">
        <f t="shared" ref="X727" si="26">J727/J$712*100</f>
        <v>1.4740468011479653</v>
      </c>
      <c r="Y727" s="12">
        <f t="shared" si="7"/>
        <v>0.65317575746369927</v>
      </c>
    </row>
    <row r="728" spans="1:25">
      <c r="A728" t="s">
        <v>0</v>
      </c>
      <c r="B728" s="7" t="s">
        <v>24</v>
      </c>
      <c r="E728" s="6">
        <f>SUM(E15:E26)</f>
        <v>17.201014448599658</v>
      </c>
      <c r="F728" s="6">
        <f t="shared" ref="F728:J728" si="27">SUM(F15:F26)</f>
        <v>1.7831931885296355</v>
      </c>
      <c r="G728" s="6">
        <f t="shared" si="27"/>
        <v>7.3357908580791999</v>
      </c>
      <c r="H728" s="6">
        <f t="shared" si="27"/>
        <v>4.8512137588006849</v>
      </c>
      <c r="I728" s="6">
        <f t="shared" si="27"/>
        <v>24.536805306678836</v>
      </c>
      <c r="J728" s="53">
        <f t="shared" si="27"/>
        <v>6.6344069473303238</v>
      </c>
      <c r="K728" s="12">
        <f t="shared" si="2"/>
        <v>21.391024070446509</v>
      </c>
      <c r="L728" s="12">
        <f t="shared" si="3"/>
        <v>9.122722342327231</v>
      </c>
      <c r="M728" s="12">
        <f t="shared" si="4"/>
        <v>30.513746412773713</v>
      </c>
      <c r="N728" s="55">
        <f t="shared" si="5"/>
        <v>-12.268301728119278</v>
      </c>
      <c r="O728" s="12">
        <f>E728/1.75143</f>
        <v>9.8211258506475598</v>
      </c>
      <c r="P728" s="12">
        <f>G728/1.75143</f>
        <v>4.1884579218576823</v>
      </c>
      <c r="Q728" s="12">
        <f t="shared" ref="Q728:Q785" si="28">O728+P728</f>
        <v>14.009583772505241</v>
      </c>
      <c r="R728" s="28">
        <f t="shared" ref="R728:R785" si="29">P728-O728</f>
        <v>-5.6326679287898775</v>
      </c>
      <c r="S728" s="5">
        <f t="shared" ref="S728:S785" si="30">E728/E$712*100</f>
        <v>5.5168333736627471</v>
      </c>
      <c r="T728" s="5">
        <f t="shared" ref="T728:T785" si="31">F728/F$712*100</f>
        <v>1.2938774430678555</v>
      </c>
      <c r="U728" s="5">
        <f t="shared" ref="U728:U785" si="32">G728/G$712*100</f>
        <v>3.0378492694336878</v>
      </c>
      <c r="V728" s="5">
        <f t="shared" ref="V728:V785" si="33">H728/H$712*100</f>
        <v>2.5232910043605248</v>
      </c>
      <c r="W728" s="5">
        <f t="shared" ref="W728:W785" si="34">I728/I$712*100</f>
        <v>4.4348604284978759</v>
      </c>
      <c r="X728" s="5">
        <f t="shared" ref="X728:X785" si="35">J728/J$712*100</f>
        <v>2.0099684114805734</v>
      </c>
      <c r="Y728" s="12">
        <f t="shared" si="7"/>
        <v>0.42647431522135659</v>
      </c>
    </row>
    <row r="729" spans="1:25">
      <c r="A729" t="s">
        <v>0</v>
      </c>
      <c r="B729" s="7" t="s">
        <v>27</v>
      </c>
      <c r="E729" s="6">
        <f>SUM(E27:E38)</f>
        <v>7.29631860446095</v>
      </c>
      <c r="F729" s="6">
        <f t="shared" ref="F729:J729" si="36">SUM(F27:F38)</f>
        <v>1.2310959358770042</v>
      </c>
      <c r="G729" s="6">
        <f t="shared" si="36"/>
        <v>4.6193554548882432</v>
      </c>
      <c r="H729" s="6">
        <f t="shared" si="36"/>
        <v>3.2412319067899231</v>
      </c>
      <c r="I729" s="6">
        <f t="shared" si="36"/>
        <v>11.915674059349186</v>
      </c>
      <c r="J729" s="53">
        <f t="shared" si="36"/>
        <v>4.4723278426669308</v>
      </c>
      <c r="K729" s="12">
        <f t="shared" si="2"/>
        <v>9.0736350091477913</v>
      </c>
      <c r="L729" s="12">
        <f t="shared" si="3"/>
        <v>5.7445881474454072</v>
      </c>
      <c r="M729" s="12">
        <f t="shared" si="4"/>
        <v>14.81822315659319</v>
      </c>
      <c r="N729" s="55">
        <f t="shared" si="5"/>
        <v>-3.3290468617023841</v>
      </c>
      <c r="O729" s="12">
        <f>E729/0.936826</f>
        <v>7.7883391413783878</v>
      </c>
      <c r="P729" s="12">
        <f>G729/0.936826</f>
        <v>4.9308574429918073</v>
      </c>
      <c r="Q729" s="12">
        <f t="shared" si="28"/>
        <v>12.719196584370195</v>
      </c>
      <c r="R729" s="28">
        <f t="shared" si="29"/>
        <v>-2.8574816983865805</v>
      </c>
      <c r="S729" s="5">
        <f t="shared" si="30"/>
        <v>2.3401279094468492</v>
      </c>
      <c r="T729" s="5">
        <f t="shared" si="31"/>
        <v>0.89327800932057799</v>
      </c>
      <c r="U729" s="5">
        <f t="shared" si="32"/>
        <v>1.912936977808162</v>
      </c>
      <c r="V729" s="5">
        <f t="shared" si="33"/>
        <v>1.6858814556691946</v>
      </c>
      <c r="W729" s="5">
        <f t="shared" si="34"/>
        <v>2.1536769234706479</v>
      </c>
      <c r="X729" s="5">
        <f t="shared" si="35"/>
        <v>1.354942161508927</v>
      </c>
      <c r="Y729" s="12">
        <f t="shared" si="7"/>
        <v>0.63310769516890086</v>
      </c>
    </row>
    <row r="730" spans="1:25">
      <c r="A730" t="s">
        <v>0</v>
      </c>
      <c r="B730" s="7" t="s">
        <v>28</v>
      </c>
      <c r="E730" s="6">
        <f>SUM(E39:E50)</f>
        <v>9.923779761026104</v>
      </c>
      <c r="F730" s="6">
        <f t="shared" ref="F730:J730" si="37">SUM(F39:F50)</f>
        <v>2.2330503636751722</v>
      </c>
      <c r="G730" s="6">
        <f t="shared" si="37"/>
        <v>5.2087786732961376</v>
      </c>
      <c r="H730" s="6">
        <f t="shared" si="37"/>
        <v>3.472301683867216</v>
      </c>
      <c r="I730" s="6">
        <f t="shared" si="37"/>
        <v>15.132558434322231</v>
      </c>
      <c r="J730" s="53">
        <f t="shared" si="37"/>
        <v>5.7053520475423873</v>
      </c>
      <c r="K730" s="12">
        <f t="shared" si="2"/>
        <v>12.341121645601611</v>
      </c>
      <c r="L730" s="12">
        <f t="shared" si="3"/>
        <v>6.477589464915364</v>
      </c>
      <c r="M730" s="12">
        <f t="shared" si="4"/>
        <v>18.818711110516961</v>
      </c>
      <c r="N730" s="55">
        <f t="shared" si="5"/>
        <v>-5.8635321806862466</v>
      </c>
      <c r="O730" s="12">
        <f>E730/0.823128</f>
        <v>12.056180522380608</v>
      </c>
      <c r="P730" s="12">
        <f>G730/0.823128</f>
        <v>6.3280299944797624</v>
      </c>
      <c r="Q730" s="12">
        <f t="shared" si="28"/>
        <v>18.384210516860371</v>
      </c>
      <c r="R730" s="28">
        <f t="shared" si="29"/>
        <v>-5.7281505279008451</v>
      </c>
      <c r="S730" s="5">
        <f t="shared" si="30"/>
        <v>3.1828261956355006</v>
      </c>
      <c r="T730" s="5">
        <f t="shared" si="31"/>
        <v>1.6202919085711607</v>
      </c>
      <c r="U730" s="5">
        <f t="shared" si="32"/>
        <v>2.1570250288538975</v>
      </c>
      <c r="V730" s="5">
        <f t="shared" si="33"/>
        <v>1.8060691692740611</v>
      </c>
      <c r="W730" s="5">
        <f t="shared" si="34"/>
        <v>2.7351068626705084</v>
      </c>
      <c r="X730" s="5">
        <f t="shared" si="35"/>
        <v>1.7285007511561745</v>
      </c>
      <c r="Y730" s="12">
        <f t="shared" si="7"/>
        <v>0.52487850382902468</v>
      </c>
    </row>
    <row r="731" spans="1:25">
      <c r="A731" t="s">
        <v>0</v>
      </c>
      <c r="B731" s="7" t="s">
        <v>29</v>
      </c>
      <c r="E731" s="6">
        <f>SUM(E51:E62)</f>
        <v>3.2919495944178245</v>
      </c>
      <c r="F731" s="6">
        <f t="shared" ref="F731:J731" si="38">SUM(F51:F62)</f>
        <v>2.2775431416810878</v>
      </c>
      <c r="G731" s="6">
        <f t="shared" si="38"/>
        <v>2.5699828463335486</v>
      </c>
      <c r="H731" s="6">
        <f t="shared" si="38"/>
        <v>1.9116526430373946</v>
      </c>
      <c r="I731" s="6">
        <f t="shared" si="38"/>
        <v>5.8619324407513727</v>
      </c>
      <c r="J731" s="53">
        <f t="shared" si="38"/>
        <v>4.1891957847184811</v>
      </c>
      <c r="K731" s="12">
        <f t="shared" si="2"/>
        <v>4.0938383735048296</v>
      </c>
      <c r="L731" s="12">
        <f t="shared" si="3"/>
        <v>3.196007136139059</v>
      </c>
      <c r="M731" s="12">
        <f t="shared" si="4"/>
        <v>7.2898455096438886</v>
      </c>
      <c r="N731" s="55">
        <f t="shared" si="5"/>
        <v>-0.89783123736577064</v>
      </c>
      <c r="O731" s="12">
        <f>E731/0.317313</f>
        <v>10.374455488485578</v>
      </c>
      <c r="P731" s="12">
        <f>G731/0.317313</f>
        <v>8.0992044017533118</v>
      </c>
      <c r="Q731" s="12">
        <f t="shared" si="28"/>
        <v>18.473659890238892</v>
      </c>
      <c r="R731" s="28">
        <f t="shared" si="29"/>
        <v>-2.2752510867322666</v>
      </c>
      <c r="S731" s="5">
        <f t="shared" si="30"/>
        <v>1.0558178089536052</v>
      </c>
      <c r="T731" s="5">
        <f t="shared" si="31"/>
        <v>1.6525756802968417</v>
      </c>
      <c r="U731" s="5">
        <f t="shared" si="32"/>
        <v>1.0642643258556199</v>
      </c>
      <c r="V731" s="5">
        <f t="shared" si="33"/>
        <v>0.99431939252060098</v>
      </c>
      <c r="W731" s="5">
        <f t="shared" si="34"/>
        <v>1.0595043605346606</v>
      </c>
      <c r="X731" s="5">
        <f t="shared" si="35"/>
        <v>1.2691641112217238</v>
      </c>
      <c r="Y731" s="12">
        <f t="shared" si="7"/>
        <v>0.78068718023249239</v>
      </c>
    </row>
    <row r="732" spans="1:25">
      <c r="A732" t="s">
        <v>0</v>
      </c>
      <c r="B732" s="7" t="s">
        <v>30</v>
      </c>
      <c r="E732" s="6">
        <f>SUM(E63:E74)</f>
        <v>0.91616907345839949</v>
      </c>
      <c r="F732" s="6">
        <f t="shared" ref="F732:J732" si="39">SUM(F63:F74)</f>
        <v>0.18873052987118502</v>
      </c>
      <c r="G732" s="6">
        <f t="shared" si="39"/>
        <v>0.56499446269895925</v>
      </c>
      <c r="H732" s="6">
        <f t="shared" si="39"/>
        <v>0.38553154245142335</v>
      </c>
      <c r="I732" s="6">
        <f t="shared" si="39"/>
        <v>1.4811635361573581</v>
      </c>
      <c r="J732" s="53">
        <f t="shared" si="39"/>
        <v>0.57426207232260884</v>
      </c>
      <c r="K732" s="12">
        <f t="shared" si="2"/>
        <v>1.1393394710242084</v>
      </c>
      <c r="L732" s="12">
        <f t="shared" si="3"/>
        <v>0.70262194054760185</v>
      </c>
      <c r="M732" s="12">
        <f t="shared" si="4"/>
        <v>1.8419614115718093</v>
      </c>
      <c r="N732" s="55">
        <f t="shared" si="5"/>
        <v>-0.43671753047660655</v>
      </c>
      <c r="O732" s="12">
        <f>E732/0.180734</f>
        <v>5.0691572889351173</v>
      </c>
      <c r="P732" s="12">
        <f>G732/0.180734</f>
        <v>3.1261105420062592</v>
      </c>
      <c r="Q732" s="12">
        <f t="shared" si="28"/>
        <v>8.1952678309413756</v>
      </c>
      <c r="R732" s="28">
        <f t="shared" si="29"/>
        <v>-1.9430467469288581</v>
      </c>
      <c r="S732" s="5">
        <f t="shared" si="30"/>
        <v>0.29384035083956639</v>
      </c>
      <c r="T732" s="5">
        <f t="shared" si="31"/>
        <v>0.13694207503109923</v>
      </c>
      <c r="U732" s="5">
        <f t="shared" si="32"/>
        <v>0.23397177604290714</v>
      </c>
      <c r="V732" s="5">
        <f t="shared" si="33"/>
        <v>0.20052884109675093</v>
      </c>
      <c r="W732" s="5">
        <f t="shared" si="34"/>
        <v>0.26771022032156144</v>
      </c>
      <c r="X732" s="5">
        <f t="shared" si="35"/>
        <v>0.17397917167928389</v>
      </c>
      <c r="Y732" s="12">
        <f t="shared" si="7"/>
        <v>0.61669235413741996</v>
      </c>
    </row>
    <row r="733" spans="1:25">
      <c r="A733" t="s">
        <v>0</v>
      </c>
      <c r="B733" s="7" t="s">
        <v>31</v>
      </c>
      <c r="E733" s="6">
        <f>SUM(E75:E86)</f>
        <v>0.20187488110999183</v>
      </c>
      <c r="F733" s="6">
        <f t="shared" ref="F733:J733" si="40">SUM(F75:F86)</f>
        <v>0.13301668358370181</v>
      </c>
      <c r="G733" s="6">
        <f t="shared" si="40"/>
        <v>0.71596103971439484</v>
      </c>
      <c r="H733" s="6">
        <f t="shared" si="40"/>
        <v>0.66280142957420562</v>
      </c>
      <c r="I733" s="6">
        <f t="shared" si="40"/>
        <v>0.91783592082438648</v>
      </c>
      <c r="J733" s="53">
        <f t="shared" si="40"/>
        <v>0.7958181131579074</v>
      </c>
      <c r="K733" s="12">
        <f t="shared" si="2"/>
        <v>0.25104975371925914</v>
      </c>
      <c r="L733" s="12">
        <f t="shared" si="3"/>
        <v>0.89036259342711854</v>
      </c>
      <c r="M733" s="12">
        <f t="shared" si="4"/>
        <v>1.1414123471463775</v>
      </c>
      <c r="N733" s="55">
        <f t="shared" si="5"/>
        <v>0.63931283970785935</v>
      </c>
      <c r="O733" s="12">
        <f>E733/0.33424</f>
        <v>0.60398181279916174</v>
      </c>
      <c r="P733" s="12">
        <f>G733/0.33424</f>
        <v>2.1420567248515883</v>
      </c>
      <c r="Q733" s="12">
        <f t="shared" si="28"/>
        <v>2.7460385376507501</v>
      </c>
      <c r="R733" s="28">
        <f t="shared" si="29"/>
        <v>1.5380749120524264</v>
      </c>
      <c r="S733" s="5">
        <f t="shared" si="30"/>
        <v>6.4746767392109814E-2</v>
      </c>
      <c r="T733" s="5">
        <f t="shared" si="31"/>
        <v>9.6516343572711993E-2</v>
      </c>
      <c r="U733" s="5">
        <f t="shared" si="32"/>
        <v>0.29648905803304948</v>
      </c>
      <c r="V733" s="5">
        <f t="shared" si="33"/>
        <v>0.3447468959469947</v>
      </c>
      <c r="W733" s="5">
        <f t="shared" si="34"/>
        <v>0.16589259091565645</v>
      </c>
      <c r="X733" s="5">
        <f t="shared" si="35"/>
        <v>0.24110207309111942</v>
      </c>
      <c r="Y733" s="12">
        <f t="shared" si="7"/>
        <v>3.5465583225498096</v>
      </c>
    </row>
    <row r="734" spans="1:25">
      <c r="A734" t="s">
        <v>0</v>
      </c>
      <c r="B734" s="7" t="s">
        <v>32</v>
      </c>
      <c r="E734" s="6">
        <f>SUM(E87:E98)</f>
        <v>0.17845421433642208</v>
      </c>
      <c r="F734" s="6">
        <f t="shared" ref="F734:J734" si="41">SUM(F87:F98)</f>
        <v>0.19651056935419275</v>
      </c>
      <c r="G734" s="6">
        <f t="shared" si="41"/>
        <v>0.24136730407453161</v>
      </c>
      <c r="H734" s="6">
        <f t="shared" si="41"/>
        <v>0.19944839272379744</v>
      </c>
      <c r="I734" s="6">
        <f t="shared" si="41"/>
        <v>0.41982151841095405</v>
      </c>
      <c r="J734" s="53">
        <f t="shared" si="41"/>
        <v>0.39595896207799058</v>
      </c>
      <c r="K734" s="12">
        <f t="shared" si="2"/>
        <v>0.22192402696654875</v>
      </c>
      <c r="L734" s="12">
        <f t="shared" si="3"/>
        <v>0.30016216931306727</v>
      </c>
      <c r="M734" s="12">
        <f t="shared" si="4"/>
        <v>0.5220861962796165</v>
      </c>
      <c r="N734" s="55">
        <f t="shared" si="5"/>
        <v>7.8238142346518519E-2</v>
      </c>
      <c r="O734" s="12">
        <f>E734/0.141421</f>
        <v>1.2618650294964828</v>
      </c>
      <c r="P734" s="12">
        <f>G734/0.141421</f>
        <v>1.706728873890947</v>
      </c>
      <c r="Q734" s="12">
        <f t="shared" si="28"/>
        <v>2.96859390338743</v>
      </c>
      <c r="R734" s="28">
        <f t="shared" si="29"/>
        <v>0.44486384439446414</v>
      </c>
      <c r="S734" s="5">
        <f t="shared" si="30"/>
        <v>5.7235122280947043E-2</v>
      </c>
      <c r="T734" s="5">
        <f t="shared" si="31"/>
        <v>0.14258723880695542</v>
      </c>
      <c r="U734" s="5">
        <f t="shared" si="32"/>
        <v>9.9953434133206079E-2</v>
      </c>
      <c r="V734" s="5">
        <f t="shared" si="33"/>
        <v>0.10374029268059723</v>
      </c>
      <c r="W734" s="5">
        <f t="shared" si="34"/>
        <v>7.587987986870659E-2</v>
      </c>
      <c r="X734" s="5">
        <f t="shared" si="35"/>
        <v>0.11996023342216749</v>
      </c>
      <c r="Y734" s="12">
        <f t="shared" si="7"/>
        <v>1.3525447127827741</v>
      </c>
    </row>
    <row r="735" spans="1:25">
      <c r="A735" t="s">
        <v>0</v>
      </c>
      <c r="B735" s="7" t="s">
        <v>33</v>
      </c>
      <c r="E735" s="6">
        <f>SUM(E99:E110)</f>
        <v>0.22584898667215447</v>
      </c>
      <c r="F735" s="6">
        <f t="shared" ref="F735:J735" si="42">SUM(F99:F110)</f>
        <v>0.28910100490545826</v>
      </c>
      <c r="G735" s="6">
        <f t="shared" si="42"/>
        <v>1.385694029001648</v>
      </c>
      <c r="H735" s="6">
        <f t="shared" si="42"/>
        <v>1.2396324694162102</v>
      </c>
      <c r="I735" s="6">
        <f t="shared" si="42"/>
        <v>1.6115430156738031</v>
      </c>
      <c r="J735" s="53">
        <f t="shared" si="42"/>
        <v>1.5287334743216674</v>
      </c>
      <c r="K735" s="12">
        <f t="shared" si="2"/>
        <v>0.2808637318820062</v>
      </c>
      <c r="L735" s="12">
        <f t="shared" si="3"/>
        <v>1.7232364066214347</v>
      </c>
      <c r="M735" s="12">
        <f t="shared" si="4"/>
        <v>2.0041001385034418</v>
      </c>
      <c r="N735" s="55">
        <f t="shared" si="5"/>
        <v>1.4423726747394285</v>
      </c>
      <c r="O735" s="12">
        <f>E735/0.684156</f>
        <v>0.33011328801056261</v>
      </c>
      <c r="P735" s="12">
        <f>G735/0.684156</f>
        <v>2.0254065286303824</v>
      </c>
      <c r="Q735" s="12">
        <f t="shared" si="28"/>
        <v>2.3555198166409452</v>
      </c>
      <c r="R735" s="28">
        <f t="shared" si="29"/>
        <v>1.6952932406198198</v>
      </c>
      <c r="S735" s="5">
        <f t="shared" si="30"/>
        <v>7.2435915381856425E-2</v>
      </c>
      <c r="T735" s="5">
        <f t="shared" si="31"/>
        <v>0.20977046762042703</v>
      </c>
      <c r="U735" s="5">
        <f t="shared" si="32"/>
        <v>0.57383446108270053</v>
      </c>
      <c r="V735" s="5">
        <f t="shared" si="33"/>
        <v>0.64477749575900734</v>
      </c>
      <c r="W735" s="5">
        <f t="shared" si="34"/>
        <v>0.2912754231737128</v>
      </c>
      <c r="X735" s="5">
        <f t="shared" si="35"/>
        <v>0.4631470480109684</v>
      </c>
      <c r="Y735" s="12">
        <f t="shared" si="7"/>
        <v>6.1354892462419617</v>
      </c>
    </row>
    <row r="736" spans="1:25">
      <c r="A736" t="s">
        <v>0</v>
      </c>
      <c r="B736" s="7" t="s">
        <v>34</v>
      </c>
      <c r="E736" s="6">
        <f>SUM(E111:E122)</f>
        <v>20.566189947208873</v>
      </c>
      <c r="F736" s="6">
        <f t="shared" ref="F736:J736" si="43">SUM(F111:F122)</f>
        <v>2.4054811734713994</v>
      </c>
      <c r="G736" s="6">
        <f t="shared" si="43"/>
        <v>7.3178308293940217</v>
      </c>
      <c r="H736" s="6">
        <f t="shared" si="43"/>
        <v>4.5289502645608231</v>
      </c>
      <c r="I736" s="6">
        <f t="shared" si="43"/>
        <v>27.884020776602874</v>
      </c>
      <c r="J736" s="53">
        <f t="shared" si="43"/>
        <v>6.9344314380322212</v>
      </c>
      <c r="K736" s="12">
        <f t="shared" si="2"/>
        <v>25.575925507924623</v>
      </c>
      <c r="L736" s="12">
        <f t="shared" si="3"/>
        <v>9.1003874151019453</v>
      </c>
      <c r="M736" s="12">
        <f t="shared" si="4"/>
        <v>34.676312923026543</v>
      </c>
      <c r="N736" s="55">
        <f t="shared" si="5"/>
        <v>-16.475538092822678</v>
      </c>
      <c r="O736" s="12">
        <f>E736/1.332131</f>
        <v>15.438564185661075</v>
      </c>
      <c r="P736" s="12">
        <f>G736/1.332131</f>
        <v>5.4933267294237744</v>
      </c>
      <c r="Q736" s="12">
        <f t="shared" si="28"/>
        <v>20.93189091508485</v>
      </c>
      <c r="R736" s="28">
        <f t="shared" si="29"/>
        <v>-9.9452374562373009</v>
      </c>
      <c r="S736" s="5">
        <f t="shared" si="30"/>
        <v>6.5961367225690601</v>
      </c>
      <c r="T736" s="5">
        <f t="shared" si="31"/>
        <v>1.745406975587106</v>
      </c>
      <c r="U736" s="5">
        <f t="shared" si="32"/>
        <v>3.03041178095074</v>
      </c>
      <c r="V736" s="5">
        <f t="shared" si="33"/>
        <v>2.3556701538931435</v>
      </c>
      <c r="W736" s="5">
        <f t="shared" si="34"/>
        <v>5.0398468253692492</v>
      </c>
      <c r="X736" s="5">
        <f t="shared" si="35"/>
        <v>2.1008642147933356</v>
      </c>
      <c r="Y736" s="12">
        <f t="shared" si="7"/>
        <v>0.35581849862216003</v>
      </c>
    </row>
    <row r="737" spans="1:25">
      <c r="A737" t="s">
        <v>0</v>
      </c>
      <c r="B737" s="7" t="s">
        <v>35</v>
      </c>
      <c r="E737" s="6">
        <f>SUM(E123:E134)</f>
        <v>10.148865122608777</v>
      </c>
      <c r="F737" s="6">
        <f t="shared" ref="F737:J737" si="44">SUM(F123:F134)</f>
        <v>1.340877850408198</v>
      </c>
      <c r="G737" s="6">
        <f t="shared" si="44"/>
        <v>6.8408086269405244</v>
      </c>
      <c r="H737" s="6">
        <f t="shared" si="44"/>
        <v>4.2152450606184848</v>
      </c>
      <c r="I737" s="6">
        <f t="shared" si="44"/>
        <v>16.989673749549301</v>
      </c>
      <c r="J737" s="53">
        <f t="shared" si="44"/>
        <v>5.5561229110266872</v>
      </c>
      <c r="K737" s="12">
        <f t="shared" si="2"/>
        <v>12.621035740314326</v>
      </c>
      <c r="L737" s="12">
        <f t="shared" si="3"/>
        <v>8.5071669718942555</v>
      </c>
      <c r="M737" s="12">
        <f t="shared" si="4"/>
        <v>21.12820271220858</v>
      </c>
      <c r="N737" s="55">
        <f t="shared" si="5"/>
        <v>-4.1138687684200708</v>
      </c>
      <c r="O737" s="12">
        <f>E737/0.852533</f>
        <v>11.904366309115046</v>
      </c>
      <c r="P737" s="12">
        <f>G737/0.852533</f>
        <v>8.0240983362996214</v>
      </c>
      <c r="Q737" s="12">
        <f t="shared" si="28"/>
        <v>19.928464645414667</v>
      </c>
      <c r="R737" s="28">
        <f t="shared" si="29"/>
        <v>-3.8802679728154246</v>
      </c>
      <c r="S737" s="5">
        <f t="shared" si="30"/>
        <v>3.2550171956729037</v>
      </c>
      <c r="T737" s="5">
        <f t="shared" si="31"/>
        <v>0.9729353026426999</v>
      </c>
      <c r="U737" s="5">
        <f t="shared" si="32"/>
        <v>2.832870496410024</v>
      </c>
      <c r="V737" s="5">
        <f t="shared" si="33"/>
        <v>2.1925007784574015</v>
      </c>
      <c r="W737" s="5">
        <f t="shared" si="34"/>
        <v>3.0707678062904207</v>
      </c>
      <c r="X737" s="5">
        <f t="shared" si="35"/>
        <v>1.6832901011537993</v>
      </c>
      <c r="Y737" s="12">
        <f t="shared" si="7"/>
        <v>0.6740466588427857</v>
      </c>
    </row>
    <row r="738" spans="1:25">
      <c r="A738" t="s">
        <v>0</v>
      </c>
      <c r="B738" s="7" t="s">
        <v>36</v>
      </c>
      <c r="E738" s="6">
        <f>SUM(E135:E146)</f>
        <v>7.0008476038211125</v>
      </c>
      <c r="F738" s="6">
        <f t="shared" ref="F738:J738" si="45">SUM(F135:F146)</f>
        <v>3.4720087506564878</v>
      </c>
      <c r="G738" s="6">
        <f t="shared" si="45"/>
        <v>5.7383842360183293</v>
      </c>
      <c r="H738" s="6">
        <f t="shared" si="45"/>
        <v>4.6331555881022251</v>
      </c>
      <c r="I738" s="6">
        <f t="shared" si="45"/>
        <v>12.739231839839434</v>
      </c>
      <c r="J738" s="53">
        <f t="shared" si="45"/>
        <v>8.1051643387587138</v>
      </c>
      <c r="K738" s="12">
        <f t="shared" si="2"/>
        <v>8.7061899781763632</v>
      </c>
      <c r="L738" s="12">
        <f t="shared" si="3"/>
        <v>7.1362020934836199</v>
      </c>
      <c r="M738" s="12">
        <f t="shared" si="4"/>
        <v>15.842392071659974</v>
      </c>
      <c r="N738" s="55">
        <f t="shared" si="5"/>
        <v>-1.5699878846927433</v>
      </c>
      <c r="O738" s="12">
        <f>E738/1.215817</f>
        <v>5.7581425525561105</v>
      </c>
      <c r="P738" s="12">
        <f>G738/1.215817</f>
        <v>4.7197762788465116</v>
      </c>
      <c r="Q738" s="12">
        <f t="shared" si="28"/>
        <v>10.477918831402622</v>
      </c>
      <c r="R738" s="28">
        <f t="shared" si="29"/>
        <v>-1.0383662737095989</v>
      </c>
      <c r="S738" s="5">
        <f t="shared" si="30"/>
        <v>2.2453623197689634</v>
      </c>
      <c r="T738" s="5">
        <f t="shared" si="31"/>
        <v>2.5192748791917992</v>
      </c>
      <c r="U738" s="5">
        <f t="shared" si="32"/>
        <v>2.3763417873233301</v>
      </c>
      <c r="V738" s="5">
        <f t="shared" si="33"/>
        <v>2.4098710958783305</v>
      </c>
      <c r="W738" s="5">
        <f t="shared" si="34"/>
        <v>2.3025293826896798</v>
      </c>
      <c r="X738" s="5">
        <f t="shared" si="35"/>
        <v>2.455550951290284</v>
      </c>
      <c r="Y738" s="12">
        <f t="shared" si="7"/>
        <v>0.81966992580816622</v>
      </c>
    </row>
    <row r="739" spans="1:25">
      <c r="A739" t="s">
        <v>0</v>
      </c>
      <c r="B739" s="7" t="s">
        <v>37</v>
      </c>
      <c r="E739" s="6">
        <f>SUM(E147:E158)</f>
        <v>6.3668249095139267</v>
      </c>
      <c r="F739" s="6">
        <f t="shared" ref="F739:J739" si="46">SUM(F147:F158)</f>
        <v>1.377051582358245</v>
      </c>
      <c r="G739" s="6">
        <f t="shared" si="46"/>
        <v>5.2930301144682499</v>
      </c>
      <c r="H739" s="6">
        <f t="shared" si="46"/>
        <v>4.0017770145279323</v>
      </c>
      <c r="I739" s="6">
        <f t="shared" si="46"/>
        <v>11.659855023982182</v>
      </c>
      <c r="J739" s="53">
        <f t="shared" si="46"/>
        <v>5.3788285968861782</v>
      </c>
      <c r="K739" s="12">
        <f t="shared" si="2"/>
        <v>7.9177251608447046</v>
      </c>
      <c r="L739" s="12">
        <f t="shared" si="3"/>
        <v>6.5823637857246338</v>
      </c>
      <c r="M739" s="12">
        <f t="shared" si="4"/>
        <v>14.500088946569345</v>
      </c>
      <c r="N739" s="55">
        <f t="shared" si="5"/>
        <v>-1.3353613751200708</v>
      </c>
      <c r="O739" s="12">
        <f>E739/1.609504</f>
        <v>3.95576830471619</v>
      </c>
      <c r="P739" s="12">
        <f>G739/1.609504</f>
        <v>3.2886094812241846</v>
      </c>
      <c r="Q739" s="12">
        <f t="shared" si="28"/>
        <v>7.2443777859403742</v>
      </c>
      <c r="R739" s="28">
        <f t="shared" si="29"/>
        <v>-0.66715882349200539</v>
      </c>
      <c r="S739" s="5">
        <f t="shared" si="30"/>
        <v>2.0420139899326255</v>
      </c>
      <c r="T739" s="5">
        <f t="shared" si="31"/>
        <v>0.99918280970072215</v>
      </c>
      <c r="U739" s="5">
        <f t="shared" si="32"/>
        <v>2.1919146793312629</v>
      </c>
      <c r="V739" s="5">
        <f t="shared" si="33"/>
        <v>2.0814683591084191</v>
      </c>
      <c r="W739" s="5">
        <f t="shared" si="34"/>
        <v>2.1074393753210194</v>
      </c>
      <c r="X739" s="5">
        <f t="shared" si="35"/>
        <v>1.629576789054225</v>
      </c>
      <c r="Y739" s="12">
        <f t="shared" si="7"/>
        <v>0.83134532356290991</v>
      </c>
    </row>
    <row r="740" spans="1:25">
      <c r="A740" t="s">
        <v>0</v>
      </c>
      <c r="B740" s="7" t="s">
        <v>38</v>
      </c>
      <c r="E740" s="6">
        <f>SUM(E159:E170)</f>
        <v>0.40698079684214578</v>
      </c>
      <c r="F740" s="6">
        <f t="shared" ref="F740:J740" si="47">SUM(F159:F170)</f>
        <v>0.12320775597542133</v>
      </c>
      <c r="G740" s="6">
        <f t="shared" si="47"/>
        <v>0.28914889450191766</v>
      </c>
      <c r="H740" s="6">
        <f t="shared" si="47"/>
        <v>0.25144134621018094</v>
      </c>
      <c r="I740" s="6">
        <f t="shared" si="47"/>
        <v>0.69612969134406399</v>
      </c>
      <c r="J740" s="53">
        <f t="shared" si="47"/>
        <v>0.37464910218560182</v>
      </c>
      <c r="K740" s="12">
        <f t="shared" si="2"/>
        <v>0.50611759251028232</v>
      </c>
      <c r="L740" s="12">
        <f t="shared" si="3"/>
        <v>0.35958291766547862</v>
      </c>
      <c r="M740" s="12">
        <f t="shared" si="4"/>
        <v>0.86570051017576166</v>
      </c>
      <c r="N740" s="55">
        <f t="shared" si="5"/>
        <v>-0.1465346748448037</v>
      </c>
      <c r="O740" s="12">
        <f>E740/0.182365</f>
        <v>2.2316825972206606</v>
      </c>
      <c r="P740" s="12">
        <f>G740/0.182365</f>
        <v>1.5855503770017145</v>
      </c>
      <c r="Q740" s="12">
        <f t="shared" si="28"/>
        <v>3.8172329742223754</v>
      </c>
      <c r="R740" s="28">
        <f t="shared" si="29"/>
        <v>-0.64613222021894612</v>
      </c>
      <c r="S740" s="5">
        <f t="shared" si="30"/>
        <v>0.13052981550407303</v>
      </c>
      <c r="T740" s="5">
        <f t="shared" si="31"/>
        <v>8.9399027145822388E-2</v>
      </c>
      <c r="U740" s="5">
        <f t="shared" si="32"/>
        <v>0.11974043084295433</v>
      </c>
      <c r="V740" s="5">
        <f t="shared" si="33"/>
        <v>0.13078370044310328</v>
      </c>
      <c r="W740" s="5">
        <f t="shared" si="34"/>
        <v>0.12582070007312213</v>
      </c>
      <c r="X740" s="5">
        <f t="shared" si="35"/>
        <v>0.11350417102249608</v>
      </c>
      <c r="Y740" s="12">
        <f t="shared" si="7"/>
        <v>0.71047306591733084</v>
      </c>
    </row>
    <row r="741" spans="1:25">
      <c r="A741" t="s">
        <v>0</v>
      </c>
      <c r="B741" s="7" t="s">
        <v>39</v>
      </c>
      <c r="E741" s="6">
        <f>SUM(E171:E182)</f>
        <v>0.30937103884291239</v>
      </c>
      <c r="F741" s="6">
        <f t="shared" ref="F741:J741" si="48">SUM(F171:F182)</f>
        <v>4.1287576660935875E-2</v>
      </c>
      <c r="G741" s="6">
        <f t="shared" si="48"/>
        <v>0.19472352997671197</v>
      </c>
      <c r="H741" s="6">
        <f t="shared" si="48"/>
        <v>0.19582518457069562</v>
      </c>
      <c r="I741" s="6">
        <f t="shared" si="48"/>
        <v>0.50409456881962389</v>
      </c>
      <c r="J741" s="53">
        <f t="shared" si="48"/>
        <v>0.23711276123163177</v>
      </c>
      <c r="K741" s="12">
        <f t="shared" si="2"/>
        <v>0.38473099120770377</v>
      </c>
      <c r="L741" s="12">
        <f t="shared" si="3"/>
        <v>0.24215639892990495</v>
      </c>
      <c r="M741" s="12">
        <f t="shared" si="4"/>
        <v>0.62688739013760819</v>
      </c>
      <c r="N741" s="55">
        <f t="shared" si="5"/>
        <v>-0.14257459227779881</v>
      </c>
      <c r="O741" s="12">
        <f>E741/0.108669</f>
        <v>2.8469116200840388</v>
      </c>
      <c r="P741" s="12">
        <f>G741/0.108669</f>
        <v>1.7918958486478385</v>
      </c>
      <c r="Q741" s="12">
        <f t="shared" si="28"/>
        <v>4.6388074687318772</v>
      </c>
      <c r="R741" s="28">
        <f t="shared" si="29"/>
        <v>-1.0550157714362003</v>
      </c>
      <c r="S741" s="5">
        <f t="shared" si="30"/>
        <v>9.9223710149969682E-2</v>
      </c>
      <c r="T741" s="5">
        <f t="shared" si="31"/>
        <v>2.9958091172706362E-2</v>
      </c>
      <c r="U741" s="5">
        <f t="shared" si="32"/>
        <v>8.0637622408470888E-2</v>
      </c>
      <c r="V741" s="5">
        <f t="shared" si="33"/>
        <v>0.1018557316214062</v>
      </c>
      <c r="W741" s="5">
        <f t="shared" si="34"/>
        <v>9.1111659710252868E-2</v>
      </c>
      <c r="X741" s="5">
        <f t="shared" si="35"/>
        <v>7.1835985313848466E-2</v>
      </c>
      <c r="Y741" s="12">
        <f t="shared" si="7"/>
        <v>0.62941744872113137</v>
      </c>
    </row>
    <row r="742" spans="1:25">
      <c r="A742" t="s">
        <v>0</v>
      </c>
      <c r="B742" s="7" t="s">
        <v>40</v>
      </c>
      <c r="E742" s="6">
        <f>SUM(E183:E194)</f>
        <v>5.6354394044146119</v>
      </c>
      <c r="F742" s="6">
        <f t="shared" ref="F742:J742" si="49">SUM(F183:F194)</f>
        <v>1.2653822596529609</v>
      </c>
      <c r="G742" s="6">
        <f t="shared" si="49"/>
        <v>2.3585048585360631</v>
      </c>
      <c r="H742" s="6">
        <f t="shared" si="49"/>
        <v>1.8906132600321448</v>
      </c>
      <c r="I742" s="6">
        <f t="shared" si="49"/>
        <v>7.9939442629506692</v>
      </c>
      <c r="J742" s="53">
        <f t="shared" si="49"/>
        <v>3.1559955196851037</v>
      </c>
      <c r="K742" s="12">
        <f t="shared" si="2"/>
        <v>7.0081808434960964</v>
      </c>
      <c r="L742" s="12">
        <f t="shared" si="3"/>
        <v>2.9330150468722609</v>
      </c>
      <c r="M742" s="12">
        <f t="shared" si="4"/>
        <v>9.9411958903683502</v>
      </c>
      <c r="N742" s="55">
        <f t="shared" si="5"/>
        <v>-4.0751657966238355</v>
      </c>
      <c r="O742" s="12">
        <f>E742/0.602045</f>
        <v>9.3604953191449329</v>
      </c>
      <c r="P742" s="12">
        <f>G742/0.602045</f>
        <v>3.9174893214561419</v>
      </c>
      <c r="Q742" s="12">
        <f t="shared" si="28"/>
        <v>13.277984640601074</v>
      </c>
      <c r="R742" s="28">
        <f t="shared" si="29"/>
        <v>-5.4430059976887915</v>
      </c>
      <c r="S742" s="5">
        <f t="shared" si="30"/>
        <v>1.8074387574309416</v>
      </c>
      <c r="T742" s="5">
        <f t="shared" si="31"/>
        <v>0.91815602098234939</v>
      </c>
      <c r="U742" s="5">
        <f t="shared" si="32"/>
        <v>0.97668845800977544</v>
      </c>
      <c r="V742" s="5">
        <f t="shared" si="33"/>
        <v>0.98337605163438813</v>
      </c>
      <c r="W742" s="5">
        <f t="shared" si="34"/>
        <v>1.44485097535202</v>
      </c>
      <c r="X742" s="5">
        <f t="shared" si="35"/>
        <v>0.95614443788285719</v>
      </c>
      <c r="Y742" s="12">
        <f t="shared" si="7"/>
        <v>0.41851303674536727</v>
      </c>
    </row>
    <row r="743" spans="1:25">
      <c r="A743" t="s">
        <v>0</v>
      </c>
      <c r="B743" s="7" t="s">
        <v>41</v>
      </c>
      <c r="E743" s="6">
        <f>SUM(E195:E206)</f>
        <v>0.1597827780246944</v>
      </c>
      <c r="F743" s="6">
        <f t="shared" ref="F743:J743" si="50">SUM(F195:F206)</f>
        <v>0.14668730645419351</v>
      </c>
      <c r="G743" s="6">
        <f t="shared" si="50"/>
        <v>1.358415842214225</v>
      </c>
      <c r="H743" s="6">
        <f t="shared" si="50"/>
        <v>1.2780304749458653</v>
      </c>
      <c r="I743" s="6">
        <f t="shared" si="50"/>
        <v>1.5181986202389193</v>
      </c>
      <c r="J743" s="53">
        <f t="shared" si="50"/>
        <v>1.4247177814000598</v>
      </c>
      <c r="K743" s="12">
        <f t="shared" si="2"/>
        <v>0.1987043997307556</v>
      </c>
      <c r="L743" s="12">
        <f t="shared" si="3"/>
        <v>1.6893135033001481</v>
      </c>
      <c r="M743" s="12">
        <f t="shared" si="4"/>
        <v>1.8880179030309034</v>
      </c>
      <c r="N743" s="55">
        <f t="shared" si="5"/>
        <v>1.4906091035693925</v>
      </c>
      <c r="O743" s="12">
        <f>E743/0.863431</f>
        <v>0.1850556419965167</v>
      </c>
      <c r="P743" s="12">
        <f>G743/0.863431</f>
        <v>1.5732766627723871</v>
      </c>
      <c r="Q743" s="12">
        <f t="shared" si="28"/>
        <v>1.7583323047689037</v>
      </c>
      <c r="R743" s="28">
        <f t="shared" si="29"/>
        <v>1.3882210207758705</v>
      </c>
      <c r="S743" s="5">
        <f t="shared" si="30"/>
        <v>5.1246684605566591E-2</v>
      </c>
      <c r="T743" s="5">
        <f t="shared" si="31"/>
        <v>0.10643568976503442</v>
      </c>
      <c r="U743" s="5">
        <f t="shared" si="32"/>
        <v>0.56253819849740838</v>
      </c>
      <c r="V743" s="5">
        <f t="shared" si="33"/>
        <v>0.66474968143369439</v>
      </c>
      <c r="W743" s="5">
        <f t="shared" si="34"/>
        <v>0.27440405950749247</v>
      </c>
      <c r="X743" s="5">
        <f t="shared" si="35"/>
        <v>0.43163432068952728</v>
      </c>
      <c r="Y743" s="12">
        <f t="shared" si="7"/>
        <v>8.5016411593762751</v>
      </c>
    </row>
    <row r="744" spans="1:25">
      <c r="A744" t="s">
        <v>0</v>
      </c>
      <c r="B744" s="7" t="s">
        <v>42</v>
      </c>
      <c r="E744" s="6">
        <f>SUM(E207:E218)</f>
        <v>0.4353345842203929</v>
      </c>
      <c r="F744" s="6">
        <f t="shared" ref="F744:J744" si="51">SUM(F207:F218)</f>
        <v>0.22936168145626376</v>
      </c>
      <c r="G744" s="6">
        <f t="shared" si="51"/>
        <v>1.1527879048019585</v>
      </c>
      <c r="H744" s="6">
        <f t="shared" si="51"/>
        <v>0.93970350574909722</v>
      </c>
      <c r="I744" s="6">
        <f t="shared" si="51"/>
        <v>1.5881224890223513</v>
      </c>
      <c r="J744" s="53">
        <f t="shared" si="51"/>
        <v>1.1690651872053603</v>
      </c>
      <c r="K744" s="12">
        <f t="shared" si="2"/>
        <v>0.54137810287778476</v>
      </c>
      <c r="L744" s="12">
        <f t="shared" si="3"/>
        <v>1.4335964831275296</v>
      </c>
      <c r="M744" s="12">
        <f t="shared" si="4"/>
        <v>1.9749745860053143</v>
      </c>
      <c r="N744" s="55">
        <f t="shared" si="5"/>
        <v>0.89221838024974487</v>
      </c>
      <c r="O744" s="12">
        <f>E744/0.512196</f>
        <v>0.84993749310887412</v>
      </c>
      <c r="P744" s="12">
        <f>G744/0.512196</f>
        <v>2.2506772891665663</v>
      </c>
      <c r="Q744" s="12">
        <f t="shared" si="28"/>
        <v>3.1006147822754402</v>
      </c>
      <c r="R744" s="28">
        <f t="shared" si="29"/>
        <v>1.4007397960576922</v>
      </c>
      <c r="S744" s="5">
        <f t="shared" si="30"/>
        <v>0.1396236466234804</v>
      </c>
      <c r="T744" s="5">
        <f t="shared" si="31"/>
        <v>0.16642386694235767</v>
      </c>
      <c r="U744" s="5">
        <f t="shared" si="32"/>
        <v>0.47738491488722479</v>
      </c>
      <c r="V744" s="5">
        <f t="shared" si="33"/>
        <v>0.48877363907562366</v>
      </c>
      <c r="W744" s="5">
        <f t="shared" si="34"/>
        <v>0.28704232250869549</v>
      </c>
      <c r="X744" s="5">
        <f t="shared" si="35"/>
        <v>0.3541814838762562</v>
      </c>
      <c r="Y744" s="12">
        <f t="shared" si="7"/>
        <v>2.6480503653675882</v>
      </c>
    </row>
    <row r="745" spans="1:25">
      <c r="A745" t="s">
        <v>0</v>
      </c>
      <c r="B745" s="7" t="s">
        <v>43</v>
      </c>
      <c r="E745" s="6">
        <f>SUM(E219:E230)</f>
        <v>0.15692950524862476</v>
      </c>
      <c r="F745" s="6">
        <f t="shared" ref="F745:J745" si="52">SUM(F219:F230)</f>
        <v>4.928768594341524E-2</v>
      </c>
      <c r="G745" s="6">
        <f t="shared" si="52"/>
        <v>0.22489466937111502</v>
      </c>
      <c r="H745" s="6">
        <f t="shared" si="52"/>
        <v>0.20650162392363478</v>
      </c>
      <c r="I745" s="6">
        <f t="shared" si="52"/>
        <v>0.38182417461973983</v>
      </c>
      <c r="J745" s="53">
        <f t="shared" si="52"/>
        <v>0.25578930986705006</v>
      </c>
      <c r="K745" s="12">
        <f t="shared" si="2"/>
        <v>0.19515609583188734</v>
      </c>
      <c r="L745" s="12">
        <f t="shared" si="3"/>
        <v>0.27967695162445921</v>
      </c>
      <c r="M745" s="12">
        <f t="shared" si="4"/>
        <v>0.47483304745634664</v>
      </c>
      <c r="N745" s="55">
        <f t="shared" si="5"/>
        <v>8.4520855792571875E-2</v>
      </c>
      <c r="O745" s="12">
        <f>E745/0.239579</f>
        <v>0.65502195621746795</v>
      </c>
      <c r="P745" s="12">
        <f>G745/0.239579</f>
        <v>0.93870777226349156</v>
      </c>
      <c r="Q745" s="12">
        <f t="shared" si="28"/>
        <v>1.5937297284809595</v>
      </c>
      <c r="R745" s="28">
        <f t="shared" si="29"/>
        <v>0.28368581604602361</v>
      </c>
      <c r="S745" s="5">
        <f t="shared" si="30"/>
        <v>5.0331562388663514E-2</v>
      </c>
      <c r="T745" s="5">
        <f t="shared" si="31"/>
        <v>3.5762936665197871E-2</v>
      </c>
      <c r="U745" s="5">
        <f t="shared" si="32"/>
        <v>9.3131895424218819E-2</v>
      </c>
      <c r="V745" s="5">
        <f t="shared" si="33"/>
        <v>0.10740893226712091</v>
      </c>
      <c r="W745" s="5">
        <f t="shared" si="34"/>
        <v>6.9012118794618563E-2</v>
      </c>
      <c r="X745" s="5">
        <f t="shared" si="35"/>
        <v>7.7494256368170381E-2</v>
      </c>
      <c r="Y745" s="12">
        <f t="shared" si="7"/>
        <v>1.4330935983951041</v>
      </c>
    </row>
    <row r="746" spans="1:25">
      <c r="A746" t="s">
        <v>0</v>
      </c>
      <c r="B746" s="7" t="s">
        <v>44</v>
      </c>
      <c r="E746" s="6">
        <f>SUM(E231:E242)</f>
        <v>4.0062451794243366</v>
      </c>
      <c r="F746" s="6">
        <f t="shared" ref="F746:J746" si="53">SUM(F231:F242)</f>
        <v>7.7686265890430795</v>
      </c>
      <c r="G746" s="6">
        <f t="shared" si="53"/>
        <v>1.466006566127658</v>
      </c>
      <c r="H746" s="6">
        <f t="shared" si="53"/>
        <v>1.4000147599780708</v>
      </c>
      <c r="I746" s="6">
        <f t="shared" si="53"/>
        <v>5.4722517455519935</v>
      </c>
      <c r="J746" s="53">
        <f t="shared" si="53"/>
        <v>9.1686413490211507</v>
      </c>
      <c r="K746" s="12">
        <f t="shared" si="2"/>
        <v>4.9821298227066464</v>
      </c>
      <c r="L746" s="12">
        <f t="shared" si="3"/>
        <v>1.8231123424248006</v>
      </c>
      <c r="M746" s="12">
        <f t="shared" si="4"/>
        <v>6.8052421651314452</v>
      </c>
      <c r="N746" s="55">
        <f t="shared" si="5"/>
        <v>-3.1590174802818458</v>
      </c>
      <c r="O746" s="12">
        <f>E746/0.205812</f>
        <v>19.465556816047346</v>
      </c>
      <c r="P746" s="12">
        <f>G746/0.205812</f>
        <v>7.1230373648167165</v>
      </c>
      <c r="Q746" s="12">
        <f t="shared" si="28"/>
        <v>26.588594180864064</v>
      </c>
      <c r="R746" s="28">
        <f t="shared" si="29"/>
        <v>-12.342519451230629</v>
      </c>
      <c r="S746" s="5">
        <f t="shared" si="30"/>
        <v>1.2849118390644101</v>
      </c>
      <c r="T746" s="5">
        <f t="shared" si="31"/>
        <v>5.6368826282183644</v>
      </c>
      <c r="U746" s="5">
        <f t="shared" si="32"/>
        <v>0.60709295862641299</v>
      </c>
      <c r="V746" s="5">
        <f t="shared" si="33"/>
        <v>0.72819810164332233</v>
      </c>
      <c r="W746" s="5">
        <f t="shared" si="34"/>
        <v>0.98907222915939708</v>
      </c>
      <c r="X746" s="5">
        <f t="shared" si="35"/>
        <v>2.7777433060754313</v>
      </c>
      <c r="Y746" s="12">
        <f t="shared" si="7"/>
        <v>0.36593031641121643</v>
      </c>
    </row>
    <row r="747" spans="1:25">
      <c r="A747" t="s">
        <v>0</v>
      </c>
      <c r="B747" s="7" t="s">
        <v>45</v>
      </c>
      <c r="E747" s="6">
        <f>SUM(E243:E254)</f>
        <v>22.790770520754876</v>
      </c>
      <c r="F747" s="6">
        <f t="shared" ref="F747:J747" si="54">SUM(F243:F254)</f>
        <v>6.0880207992997448</v>
      </c>
      <c r="G747" s="6">
        <f t="shared" si="54"/>
        <v>17.252550537121913</v>
      </c>
      <c r="H747" s="6">
        <f t="shared" si="54"/>
        <v>13.775954868565337</v>
      </c>
      <c r="I747" s="6">
        <f t="shared" si="54"/>
        <v>40.043321057876753</v>
      </c>
      <c r="J747" s="53">
        <f t="shared" si="54"/>
        <v>19.863975667865095</v>
      </c>
      <c r="K747" s="12">
        <f t="shared" si="2"/>
        <v>28.342393540235605</v>
      </c>
      <c r="L747" s="12">
        <f t="shared" si="3"/>
        <v>21.455113878252348</v>
      </c>
      <c r="M747" s="12">
        <f t="shared" si="4"/>
        <v>49.797507418487911</v>
      </c>
      <c r="N747" s="55">
        <f t="shared" si="5"/>
        <v>-6.887279661983257</v>
      </c>
      <c r="O747" s="12">
        <f>E747/4.434878</f>
        <v>5.1389847749486846</v>
      </c>
      <c r="P747" s="12">
        <f>G747/4.434878</f>
        <v>3.890197326086966</v>
      </c>
      <c r="Q747" s="12">
        <f t="shared" si="28"/>
        <v>9.0291821010356514</v>
      </c>
      <c r="R747" s="28">
        <f t="shared" si="29"/>
        <v>-1.2487874488617186</v>
      </c>
      <c r="S747" s="5">
        <f t="shared" si="30"/>
        <v>7.3096202433935842</v>
      </c>
      <c r="T747" s="5">
        <f t="shared" si="31"/>
        <v>4.4174421682471356</v>
      </c>
      <c r="U747" s="5">
        <f t="shared" si="32"/>
        <v>7.1445123039926406</v>
      </c>
      <c r="V747" s="5">
        <f t="shared" si="33"/>
        <v>7.1653703020748836</v>
      </c>
      <c r="W747" s="5">
        <f t="shared" si="34"/>
        <v>7.2375575290102994</v>
      </c>
      <c r="X747" s="5">
        <f t="shared" si="35"/>
        <v>6.0180154663098744</v>
      </c>
      <c r="Y747" s="12">
        <f t="shared" si="7"/>
        <v>0.75699724682017788</v>
      </c>
    </row>
    <row r="748" spans="1:25">
      <c r="A748" t="s">
        <v>0</v>
      </c>
      <c r="B748" s="7" t="s">
        <v>46</v>
      </c>
      <c r="E748" s="6">
        <f>SUM(E255:E266)</f>
        <v>0.40950492263256205</v>
      </c>
      <c r="F748" s="6">
        <f t="shared" ref="F748:J748" si="55">SUM(F255:F266)</f>
        <v>0.26235378053053049</v>
      </c>
      <c r="G748" s="6">
        <f t="shared" si="55"/>
        <v>0.33501003918743888</v>
      </c>
      <c r="H748" s="6">
        <f t="shared" si="55"/>
        <v>0.28844838048850724</v>
      </c>
      <c r="I748" s="6">
        <f t="shared" si="55"/>
        <v>0.74451496182000121</v>
      </c>
      <c r="J748" s="53">
        <f t="shared" si="55"/>
        <v>0.55080216101903734</v>
      </c>
      <c r="K748" s="12">
        <f t="shared" si="2"/>
        <v>0.50925657223156418</v>
      </c>
      <c r="L748" s="12">
        <f t="shared" si="3"/>
        <v>0.41661541727750462</v>
      </c>
      <c r="M748" s="12">
        <f t="shared" si="4"/>
        <v>0.92587198950906913</v>
      </c>
      <c r="N748" s="55">
        <f t="shared" si="5"/>
        <v>-9.2641154954059557E-2</v>
      </c>
      <c r="O748" s="12">
        <f>E748/0.141375</f>
        <v>2.8965865438200677</v>
      </c>
      <c r="P748" s="12">
        <f>G748/0.141375</f>
        <v>2.3696554496016895</v>
      </c>
      <c r="Q748" s="12">
        <f t="shared" si="28"/>
        <v>5.2662419934217573</v>
      </c>
      <c r="R748" s="28">
        <f t="shared" si="29"/>
        <v>-0.52693109421837825</v>
      </c>
      <c r="S748" s="5">
        <f t="shared" si="30"/>
        <v>0.13133937132658008</v>
      </c>
      <c r="T748" s="5">
        <f t="shared" si="31"/>
        <v>0.1903627946290726</v>
      </c>
      <c r="U748" s="5">
        <f t="shared" si="32"/>
        <v>0.13873214524343583</v>
      </c>
      <c r="V748" s="5">
        <f t="shared" si="33"/>
        <v>0.15003239187071987</v>
      </c>
      <c r="W748" s="5">
        <f t="shared" si="34"/>
        <v>0.13456600813885847</v>
      </c>
      <c r="X748" s="5">
        <f t="shared" si="35"/>
        <v>0.16687172695503627</v>
      </c>
      <c r="Y748" s="12">
        <f t="shared" si="7"/>
        <v>0.81808549951921949</v>
      </c>
    </row>
    <row r="749" spans="1:25">
      <c r="A749" t="s">
        <v>0</v>
      </c>
      <c r="B749" s="7" t="s">
        <v>47</v>
      </c>
      <c r="E749" s="6">
        <f>SUM(E267:E278)</f>
        <v>53.668441926139707</v>
      </c>
      <c r="F749" s="6">
        <f t="shared" ref="F749:J749" si="56">SUM(F267:F278)</f>
        <v>22.159213095689946</v>
      </c>
      <c r="G749" s="6">
        <f t="shared" si="56"/>
        <v>63.758516873644751</v>
      </c>
      <c r="H749" s="6">
        <f t="shared" si="56"/>
        <v>56.686477496294138</v>
      </c>
      <c r="I749" s="6">
        <f t="shared" si="56"/>
        <v>117.42695879978459</v>
      </c>
      <c r="J749" s="53">
        <f t="shared" si="56"/>
        <v>78.845690591984152</v>
      </c>
      <c r="K749" s="12">
        <f t="shared" si="2"/>
        <v>66.741582974420211</v>
      </c>
      <c r="L749" s="12">
        <f t="shared" si="3"/>
        <v>79.289507791276648</v>
      </c>
      <c r="M749" s="12">
        <f t="shared" si="4"/>
        <v>146.031090765697</v>
      </c>
      <c r="N749" s="55">
        <f t="shared" si="5"/>
        <v>12.547924816856437</v>
      </c>
      <c r="O749" s="12">
        <f>E749/20.116842</f>
        <v>2.6678363296853309</v>
      </c>
      <c r="P749" s="12">
        <f>G749/20.116842</f>
        <v>3.1694098344881745</v>
      </c>
      <c r="Q749" s="12">
        <f t="shared" si="28"/>
        <v>5.8372461641735054</v>
      </c>
      <c r="R749" s="28">
        <f t="shared" si="29"/>
        <v>0.50157350480284357</v>
      </c>
      <c r="S749" s="5">
        <f t="shared" si="30"/>
        <v>17.212929645246156</v>
      </c>
      <c r="T749" s="5">
        <f t="shared" si="31"/>
        <v>16.078631392871401</v>
      </c>
      <c r="U749" s="5">
        <f t="shared" si="32"/>
        <v>26.403255988610958</v>
      </c>
      <c r="V749" s="5">
        <f t="shared" si="33"/>
        <v>29.484678648884305</v>
      </c>
      <c r="W749" s="5">
        <f t="shared" si="34"/>
        <v>21.22412295777815</v>
      </c>
      <c r="X749" s="5">
        <f t="shared" si="35"/>
        <v>23.887191233427462</v>
      </c>
      <c r="Y749" s="12">
        <f t="shared" si="7"/>
        <v>1.1880075997248316</v>
      </c>
    </row>
    <row r="750" spans="1:25">
      <c r="A750" t="s">
        <v>0</v>
      </c>
      <c r="B750" s="7" t="s">
        <v>48</v>
      </c>
      <c r="E750" s="6">
        <f>SUM(E279:E290)</f>
        <v>9.1376639721283528</v>
      </c>
      <c r="F750" s="6">
        <f t="shared" ref="F750:J750" si="57">SUM(F279:F290)</f>
        <v>3.2339785249815036</v>
      </c>
      <c r="G750" s="6">
        <f t="shared" si="57"/>
        <v>7.0338315612094906</v>
      </c>
      <c r="H750" s="6">
        <f t="shared" si="57"/>
        <v>5.5861635164706378</v>
      </c>
      <c r="I750" s="6">
        <f t="shared" si="57"/>
        <v>16.171495533337854</v>
      </c>
      <c r="J750" s="53">
        <f t="shared" si="57"/>
        <v>8.8201420414521365</v>
      </c>
      <c r="K750" s="12">
        <f t="shared" si="2"/>
        <v>11.363515248448747</v>
      </c>
      <c r="L750" s="12">
        <f t="shared" si="3"/>
        <v>8.7472085255731908</v>
      </c>
      <c r="M750" s="12">
        <f t="shared" si="4"/>
        <v>20.110723774021952</v>
      </c>
      <c r="N750" s="55">
        <f t="shared" si="5"/>
        <v>-2.6163067228755565</v>
      </c>
      <c r="O750" s="12">
        <f>E750/1.936126</f>
        <v>4.7195605927136732</v>
      </c>
      <c r="P750" s="12">
        <f>G750/1.936126</f>
        <v>3.6329410178932005</v>
      </c>
      <c r="Q750" s="12">
        <f t="shared" si="28"/>
        <v>8.3525016106068737</v>
      </c>
      <c r="R750" s="28">
        <f t="shared" si="29"/>
        <v>-1.0866195748204728</v>
      </c>
      <c r="S750" s="5">
        <f t="shared" si="30"/>
        <v>2.9306974719073833</v>
      </c>
      <c r="T750" s="5">
        <f t="shared" si="31"/>
        <v>2.3465611531915527</v>
      </c>
      <c r="U750" s="5">
        <f t="shared" si="32"/>
        <v>2.9128038793536133</v>
      </c>
      <c r="V750" s="5">
        <f t="shared" si="33"/>
        <v>2.905564844349799</v>
      </c>
      <c r="W750" s="5">
        <f t="shared" si="34"/>
        <v>2.922887666672267</v>
      </c>
      <c r="X750" s="5">
        <f t="shared" si="35"/>
        <v>2.6721615102649645</v>
      </c>
      <c r="Y750" s="12">
        <f t="shared" si="7"/>
        <v>0.76976255448482689</v>
      </c>
    </row>
    <row r="751" spans="1:25">
      <c r="A751" t="s">
        <v>0</v>
      </c>
      <c r="B751" s="7" t="s">
        <v>49</v>
      </c>
      <c r="E751" s="6">
        <f>SUM(E291:E302)</f>
        <v>1.2236555903990392</v>
      </c>
      <c r="F751" s="6">
        <f t="shared" ref="F751:J751" si="58">SUM(F291:F302)</f>
        <v>0.30366827847151945</v>
      </c>
      <c r="G751" s="6">
        <f t="shared" si="58"/>
        <v>0.48591679917829339</v>
      </c>
      <c r="H751" s="6">
        <f t="shared" si="58"/>
        <v>0.31670721338569247</v>
      </c>
      <c r="I751" s="6">
        <f t="shared" si="58"/>
        <v>1.7095723895773329</v>
      </c>
      <c r="J751" s="53">
        <f t="shared" si="58"/>
        <v>0.62037549185721186</v>
      </c>
      <c r="K751" s="12">
        <f t="shared" si="2"/>
        <v>1.5217268880495136</v>
      </c>
      <c r="L751" s="12">
        <f t="shared" si="3"/>
        <v>0.60428168225295553</v>
      </c>
      <c r="M751" s="12">
        <f t="shared" si="4"/>
        <v>2.1260085703024698</v>
      </c>
      <c r="N751" s="55">
        <f t="shared" si="5"/>
        <v>-0.91744520579655808</v>
      </c>
      <c r="O751" s="12">
        <f>E751/0.157944</f>
        <v>7.7474015499103421</v>
      </c>
      <c r="P751" s="12">
        <f>G751/0.157944</f>
        <v>3.0765131893474482</v>
      </c>
      <c r="Q751" s="12">
        <f t="shared" si="28"/>
        <v>10.823914739257791</v>
      </c>
      <c r="R751" s="28">
        <f t="shared" si="29"/>
        <v>-4.6708883605628939</v>
      </c>
      <c r="S751" s="5">
        <f t="shared" si="30"/>
        <v>0.39245964353759311</v>
      </c>
      <c r="T751" s="5">
        <f t="shared" si="31"/>
        <v>0.22034041976883495</v>
      </c>
      <c r="U751" s="5">
        <f t="shared" si="32"/>
        <v>0.20122465620235072</v>
      </c>
      <c r="V751" s="5">
        <f t="shared" si="33"/>
        <v>0.16473082867199221</v>
      </c>
      <c r="W751" s="5">
        <f t="shared" si="34"/>
        <v>0.30899356478674711</v>
      </c>
      <c r="X751" s="5">
        <f t="shared" si="35"/>
        <v>0.18794975222185978</v>
      </c>
      <c r="Y751" s="12">
        <f t="shared" si="7"/>
        <v>0.39710258588352781</v>
      </c>
    </row>
    <row r="752" spans="1:25">
      <c r="A752" t="s">
        <v>0</v>
      </c>
      <c r="B752" s="7" t="s">
        <v>50</v>
      </c>
      <c r="E752" s="6">
        <f>SUM(E303:E314)</f>
        <v>0.54615327483126641</v>
      </c>
      <c r="F752" s="6">
        <f t="shared" ref="F752:J752" si="59">SUM(F303:F314)</f>
        <v>0.24294534173617194</v>
      </c>
      <c r="G752" s="6">
        <f t="shared" si="59"/>
        <v>2.1337276654040132</v>
      </c>
      <c r="H752" s="6">
        <f t="shared" si="59"/>
        <v>1.9429268569119389</v>
      </c>
      <c r="I752" s="6">
        <f t="shared" si="59"/>
        <v>2.6798809402352797</v>
      </c>
      <c r="J752" s="53">
        <f t="shared" si="59"/>
        <v>2.1858721986481173</v>
      </c>
      <c r="K752" s="12">
        <f t="shared" si="2"/>
        <v>0.67919121183110842</v>
      </c>
      <c r="L752" s="12">
        <f t="shared" si="3"/>
        <v>2.6534841876230542</v>
      </c>
      <c r="M752" s="12">
        <f t="shared" si="4"/>
        <v>3.3326753994541627</v>
      </c>
      <c r="N752" s="55">
        <f t="shared" si="5"/>
        <v>1.9742929757919456</v>
      </c>
      <c r="O752" s="12">
        <f>E752/0.829625</f>
        <v>0.65831342453670805</v>
      </c>
      <c r="P752" s="12">
        <f>G752/0.829625</f>
        <v>2.5719182346289147</v>
      </c>
      <c r="Q752" s="12">
        <f t="shared" si="28"/>
        <v>3.2302316591656228</v>
      </c>
      <c r="R752" s="28">
        <f t="shared" si="29"/>
        <v>1.9136048100922065</v>
      </c>
      <c r="S752" s="5">
        <f t="shared" si="30"/>
        <v>0.17516621608149543</v>
      </c>
      <c r="T752" s="5">
        <f t="shared" si="31"/>
        <v>0.17628011344639588</v>
      </c>
      <c r="U752" s="5">
        <f t="shared" si="32"/>
        <v>0.88360521106994294</v>
      </c>
      <c r="V752" s="5">
        <f t="shared" si="33"/>
        <v>1.0105862375745682</v>
      </c>
      <c r="W752" s="5">
        <f t="shared" si="34"/>
        <v>0.48437022613127606</v>
      </c>
      <c r="X752" s="5">
        <f t="shared" si="35"/>
        <v>0.66223463614698175</v>
      </c>
      <c r="Y752" s="12">
        <f t="shared" si="7"/>
        <v>3.9068293897225583</v>
      </c>
    </row>
    <row r="753" spans="1:25">
      <c r="A753" t="s">
        <v>0</v>
      </c>
      <c r="B753" s="7" t="s">
        <v>51</v>
      </c>
      <c r="E753" s="6">
        <f>SUM(E315:E326)</f>
        <v>0.20526063783136578</v>
      </c>
      <c r="F753" s="6">
        <f t="shared" ref="F753:J753" si="60">SUM(F315:F326)</f>
        <v>0.16672233032888722</v>
      </c>
      <c r="G753" s="6">
        <f t="shared" si="60"/>
        <v>0.39924247042063771</v>
      </c>
      <c r="H753" s="6">
        <f t="shared" si="60"/>
        <v>0.43049086864235958</v>
      </c>
      <c r="I753" s="6">
        <f t="shared" si="60"/>
        <v>0.60450310825200249</v>
      </c>
      <c r="J753" s="53">
        <f t="shared" si="60"/>
        <v>0.59721319897124647</v>
      </c>
      <c r="K753" s="12">
        <f t="shared" si="2"/>
        <v>0.25526024977691941</v>
      </c>
      <c r="L753" s="12">
        <f t="shared" si="3"/>
        <v>0.49649428062701562</v>
      </c>
      <c r="M753" s="12">
        <f t="shared" si="4"/>
        <v>0.75175453040393381</v>
      </c>
      <c r="N753" s="55">
        <f t="shared" si="5"/>
        <v>0.2412340308500962</v>
      </c>
      <c r="O753" s="12">
        <f>E753/0.250113</f>
        <v>0.82067160775875625</v>
      </c>
      <c r="P753" s="12">
        <f>G753/0.250113</f>
        <v>1.596248377415959</v>
      </c>
      <c r="Q753" s="12">
        <f t="shared" si="28"/>
        <v>2.4169199851747152</v>
      </c>
      <c r="R753" s="28">
        <f t="shared" si="29"/>
        <v>0.77557676965720279</v>
      </c>
      <c r="S753" s="5">
        <f t="shared" si="30"/>
        <v>6.5832671699172313E-2</v>
      </c>
      <c r="T753" s="5">
        <f t="shared" si="31"/>
        <v>0.12097301843449135</v>
      </c>
      <c r="U753" s="5">
        <f t="shared" si="32"/>
        <v>0.16533165551720813</v>
      </c>
      <c r="V753" s="5">
        <f t="shared" si="33"/>
        <v>0.22391380596948948</v>
      </c>
      <c r="W753" s="5">
        <f t="shared" si="34"/>
        <v>0.1092598192871117</v>
      </c>
      <c r="X753" s="5">
        <f t="shared" si="35"/>
        <v>0.18093247435394341</v>
      </c>
      <c r="Y753" s="12">
        <f t="shared" si="7"/>
        <v>1.9450512998436646</v>
      </c>
    </row>
    <row r="754" spans="1:25">
      <c r="A754" t="s">
        <v>0</v>
      </c>
      <c r="B754" s="7" t="s">
        <v>52</v>
      </c>
      <c r="E754" s="6">
        <f>SUM(E327:E338)</f>
        <v>0.22685602820501052</v>
      </c>
      <c r="F754" s="6">
        <f t="shared" ref="F754:J754" si="61">SUM(F327:F338)</f>
        <v>0.12217849902108999</v>
      </c>
      <c r="G754" s="6">
        <f t="shared" si="61"/>
        <v>0.2739494057495922</v>
      </c>
      <c r="H754" s="6">
        <f t="shared" si="61"/>
        <v>0.25878532767142032</v>
      </c>
      <c r="I754" s="6">
        <f t="shared" si="61"/>
        <v>0.50080543395460264</v>
      </c>
      <c r="J754" s="53">
        <f t="shared" si="61"/>
        <v>0.38096382669251044</v>
      </c>
      <c r="K754" s="12">
        <f t="shared" si="2"/>
        <v>0.28211607951148082</v>
      </c>
      <c r="L754" s="12">
        <f t="shared" si="3"/>
        <v>0.34068097262432762</v>
      </c>
      <c r="M754" s="12">
        <f t="shared" si="4"/>
        <v>0.62279705213580838</v>
      </c>
      <c r="N754" s="55">
        <f t="shared" si="5"/>
        <v>5.8564893112846794E-2</v>
      </c>
      <c r="O754" s="12">
        <f>E754/0.249512</f>
        <v>0.90919886901235414</v>
      </c>
      <c r="P754" s="12">
        <f>G754/0.249512</f>
        <v>1.0979408034466966</v>
      </c>
      <c r="Q754" s="12">
        <f t="shared" si="28"/>
        <v>2.0071396724590507</v>
      </c>
      <c r="R754" s="28">
        <f t="shared" si="29"/>
        <v>0.18874193443434251</v>
      </c>
      <c r="S754" s="5">
        <f t="shared" si="30"/>
        <v>7.275890100306652E-2</v>
      </c>
      <c r="T754" s="5">
        <f t="shared" si="31"/>
        <v>8.8652202648680747E-2</v>
      </c>
      <c r="U754" s="5">
        <f t="shared" si="32"/>
        <v>0.11344611892821857</v>
      </c>
      <c r="V754" s="5">
        <f t="shared" si="33"/>
        <v>0.13460356971266874</v>
      </c>
      <c r="W754" s="5">
        <f t="shared" si="34"/>
        <v>9.0517170987105822E-2</v>
      </c>
      <c r="X754" s="5">
        <f t="shared" si="35"/>
        <v>0.11541728803308221</v>
      </c>
      <c r="Y754" s="12">
        <f t="shared" si="7"/>
        <v>1.2075914751624905</v>
      </c>
    </row>
    <row r="755" spans="1:25">
      <c r="A755" t="s">
        <v>0</v>
      </c>
      <c r="B755" s="7" t="s">
        <v>53</v>
      </c>
      <c r="E755" s="6">
        <f>SUM(E339:E350)</f>
        <v>2.8258655881394126</v>
      </c>
      <c r="F755" s="6">
        <f t="shared" ref="F755:J755" si="62">SUM(F339:F350)</f>
        <v>0.7902264169228348</v>
      </c>
      <c r="G755" s="6">
        <f t="shared" si="62"/>
        <v>2.4970351946431242</v>
      </c>
      <c r="H755" s="6">
        <f t="shared" si="62"/>
        <v>1.8476147357202517</v>
      </c>
      <c r="I755" s="6">
        <f t="shared" si="62"/>
        <v>5.3229007827825363</v>
      </c>
      <c r="J755" s="53">
        <f t="shared" si="62"/>
        <v>2.6378411526430834</v>
      </c>
      <c r="K755" s="12">
        <f t="shared" si="2"/>
        <v>3.5142205709069541</v>
      </c>
      <c r="L755" s="12">
        <f t="shared" si="3"/>
        <v>3.1052901044282084</v>
      </c>
      <c r="M755" s="12">
        <f t="shared" si="4"/>
        <v>6.6195106753351611</v>
      </c>
      <c r="N755" s="55">
        <f t="shared" si="5"/>
        <v>-0.40893046647874565</v>
      </c>
      <c r="O755" s="12">
        <f>E755/0.924964</f>
        <v>3.0551087265443981</v>
      </c>
      <c r="P755" s="12">
        <f>G755/0.924964</f>
        <v>2.6996025733359614</v>
      </c>
      <c r="Q755" s="12">
        <f t="shared" si="28"/>
        <v>5.7547112998803591</v>
      </c>
      <c r="R755" s="28">
        <f t="shared" si="29"/>
        <v>-0.3555061532084367</v>
      </c>
      <c r="S755" s="5">
        <f t="shared" si="30"/>
        <v>0.90633198598364018</v>
      </c>
      <c r="T755" s="5">
        <f t="shared" si="31"/>
        <v>0.57338494917416982</v>
      </c>
      <c r="U755" s="5">
        <f t="shared" si="32"/>
        <v>1.0340557260356569</v>
      </c>
      <c r="V755" s="5">
        <f t="shared" si="33"/>
        <v>0.96101097044204753</v>
      </c>
      <c r="W755" s="5">
        <f t="shared" si="34"/>
        <v>0.96207805993215723</v>
      </c>
      <c r="X755" s="5">
        <f t="shared" si="35"/>
        <v>0.79916372833439342</v>
      </c>
      <c r="Y755" s="12">
        <f t="shared" si="7"/>
        <v>0.8836355151227151</v>
      </c>
    </row>
    <row r="756" spans="1:25">
      <c r="A756" t="s">
        <v>0</v>
      </c>
      <c r="B756" s="7" t="s">
        <v>54</v>
      </c>
      <c r="E756" s="6">
        <f>SUM(E351:E362)</f>
        <v>1.3394187907173254</v>
      </c>
      <c r="F756" s="6">
        <f t="shared" ref="F756:J756" si="63">SUM(F351:F362)</f>
        <v>2.146836460986155</v>
      </c>
      <c r="G756" s="6">
        <f t="shared" si="63"/>
        <v>0.656584607430439</v>
      </c>
      <c r="H756" s="6">
        <f t="shared" si="63"/>
        <v>0.59532955949075095</v>
      </c>
      <c r="I756" s="6">
        <f t="shared" si="63"/>
        <v>1.9960033981477612</v>
      </c>
      <c r="J756" s="53">
        <f t="shared" si="63"/>
        <v>2.7421660204769092</v>
      </c>
      <c r="K756" s="12">
        <f t="shared" si="2"/>
        <v>1.6656889440015088</v>
      </c>
      <c r="L756" s="12">
        <f t="shared" si="3"/>
        <v>0.81652260590785108</v>
      </c>
      <c r="M756" s="12">
        <f t="shared" si="4"/>
        <v>2.4822115499093562</v>
      </c>
      <c r="N756" s="55">
        <f t="shared" si="5"/>
        <v>-0.84916633809365771</v>
      </c>
      <c r="O756" s="12">
        <f>E756/0.434147</f>
        <v>3.0851734336925634</v>
      </c>
      <c r="P756" s="12">
        <f>G756/0.434147</f>
        <v>1.5123555096095078</v>
      </c>
      <c r="Q756" s="12">
        <f t="shared" si="28"/>
        <v>4.5975289433020716</v>
      </c>
      <c r="R756" s="28">
        <f t="shared" si="29"/>
        <v>-1.5728179240830555</v>
      </c>
      <c r="S756" s="5">
        <f t="shared" si="30"/>
        <v>0.42958805179899773</v>
      </c>
      <c r="T756" s="5">
        <f t="shared" si="31"/>
        <v>1.5577354650597615</v>
      </c>
      <c r="U756" s="5">
        <f t="shared" si="32"/>
        <v>0.27190048197833028</v>
      </c>
      <c r="V756" s="5">
        <f t="shared" si="33"/>
        <v>0.30965234615105819</v>
      </c>
      <c r="W756" s="5">
        <f t="shared" si="34"/>
        <v>0.3607640185816412</v>
      </c>
      <c r="X756" s="5">
        <f t="shared" si="35"/>
        <v>0.83077012368254943</v>
      </c>
      <c r="Y756" s="12">
        <f t="shared" si="7"/>
        <v>0.49020113199905557</v>
      </c>
    </row>
    <row r="757" spans="1:25">
      <c r="A757" t="s">
        <v>0</v>
      </c>
      <c r="B757" s="7" t="s">
        <v>55</v>
      </c>
      <c r="E757" s="6">
        <f>SUM(E363:E374)</f>
        <v>8.5049112342716032E-2</v>
      </c>
      <c r="F757" s="6">
        <f t="shared" ref="F757:J757" si="64">SUM(F363:F374)</f>
        <v>9.58343313971671E-2</v>
      </c>
      <c r="G757" s="6">
        <f t="shared" si="64"/>
        <v>0.61772556450237859</v>
      </c>
      <c r="H757" s="6">
        <f t="shared" si="64"/>
        <v>0.57602781457633934</v>
      </c>
      <c r="I757" s="6">
        <f t="shared" si="64"/>
        <v>0.70277467684509543</v>
      </c>
      <c r="J757" s="53">
        <f t="shared" si="64"/>
        <v>0.67186214597350669</v>
      </c>
      <c r="K757" s="12">
        <f t="shared" si="2"/>
        <v>0.10576629737330735</v>
      </c>
      <c r="L757" s="12">
        <f t="shared" si="3"/>
        <v>0.7681978559279844</v>
      </c>
      <c r="M757" s="12">
        <f t="shared" si="4"/>
        <v>0.87396415330129273</v>
      </c>
      <c r="N757" s="55">
        <f t="shared" si="5"/>
        <v>0.66243155855467706</v>
      </c>
      <c r="O757" s="12">
        <f>E757/0.379886</f>
        <v>0.22388061771877887</v>
      </c>
      <c r="P757" s="12">
        <f>G757/0.379886</f>
        <v>1.6260814152202991</v>
      </c>
      <c r="Q757" s="12">
        <f t="shared" si="28"/>
        <v>1.849962032939078</v>
      </c>
      <c r="R757" s="28">
        <f t="shared" si="29"/>
        <v>1.4022007975015203</v>
      </c>
      <c r="S757" s="5">
        <f t="shared" si="30"/>
        <v>2.7277564516602446E-2</v>
      </c>
      <c r="T757" s="5">
        <f t="shared" si="31"/>
        <v>6.9536985932819095E-2</v>
      </c>
      <c r="U757" s="5">
        <f t="shared" si="32"/>
        <v>0.25580843172039669</v>
      </c>
      <c r="V757" s="5">
        <f t="shared" si="33"/>
        <v>0.29961281342120438</v>
      </c>
      <c r="W757" s="5">
        <f t="shared" si="34"/>
        <v>0.12702173594059282</v>
      </c>
      <c r="X757" s="5">
        <f t="shared" si="35"/>
        <v>0.20354821478349414</v>
      </c>
      <c r="Y757" s="12">
        <f t="shared" si="7"/>
        <v>7.2631629829736042</v>
      </c>
    </row>
    <row r="758" spans="1:25">
      <c r="A758" t="s">
        <v>0</v>
      </c>
      <c r="B758" s="7" t="s">
        <v>56</v>
      </c>
      <c r="E758" s="6">
        <f>SUM(E375:E386)</f>
        <v>0.13728942731693136</v>
      </c>
      <c r="F758" s="6">
        <f t="shared" ref="F758:J758" si="65">SUM(F375:F386)</f>
        <v>0.1317257796343993</v>
      </c>
      <c r="G758" s="6">
        <f t="shared" si="65"/>
        <v>1.2120305889410079</v>
      </c>
      <c r="H758" s="6">
        <f t="shared" si="65"/>
        <v>0.87672320882020527</v>
      </c>
      <c r="I758" s="6">
        <f t="shared" si="65"/>
        <v>1.3493200162579395</v>
      </c>
      <c r="J758" s="53">
        <f t="shared" si="65"/>
        <v>1.0084489884546044</v>
      </c>
      <c r="K758" s="12">
        <f t="shared" si="2"/>
        <v>0.17073187474668844</v>
      </c>
      <c r="L758" s="12">
        <f t="shared" si="3"/>
        <v>1.507270142678431</v>
      </c>
      <c r="M758" s="12">
        <f t="shared" si="4"/>
        <v>1.6780020174251196</v>
      </c>
      <c r="N758" s="55">
        <f t="shared" si="5"/>
        <v>1.3365382679317426</v>
      </c>
      <c r="O758" s="12">
        <f>E758/0.429531</f>
        <v>0.3196263536669795</v>
      </c>
      <c r="P758" s="12">
        <f>G758/0.429531</f>
        <v>2.8217534681804293</v>
      </c>
      <c r="Q758" s="12">
        <f t="shared" si="28"/>
        <v>3.1413798218474089</v>
      </c>
      <c r="R758" s="28">
        <f t="shared" si="29"/>
        <v>2.5021271145134496</v>
      </c>
      <c r="S758" s="5">
        <f t="shared" si="30"/>
        <v>4.4032454988999409E-2</v>
      </c>
      <c r="T758" s="5">
        <f t="shared" si="31"/>
        <v>9.5579669121556785E-2</v>
      </c>
      <c r="U758" s="5">
        <f t="shared" si="32"/>
        <v>0.50191810404335968</v>
      </c>
      <c r="V758" s="5">
        <f t="shared" si="33"/>
        <v>0.45601531825244157</v>
      </c>
      <c r="W758" s="5">
        <f t="shared" si="34"/>
        <v>0.24388040214239334</v>
      </c>
      <c r="X758" s="5">
        <f t="shared" si="35"/>
        <v>0.30552099493971113</v>
      </c>
      <c r="Y758" s="12">
        <f t="shared" si="7"/>
        <v>8.8282878924321437</v>
      </c>
    </row>
    <row r="759" spans="1:25">
      <c r="A759" t="s">
        <v>0</v>
      </c>
      <c r="B759" s="7" t="s">
        <v>57</v>
      </c>
      <c r="E759" s="6">
        <f>SUM(E387:E398)</f>
        <v>49.103021021829186</v>
      </c>
      <c r="F759" s="6">
        <f t="shared" ref="F759:J759" si="66">SUM(F387:F398)</f>
        <v>21.312076890767877</v>
      </c>
      <c r="G759" s="6">
        <f t="shared" si="66"/>
        <v>31.104740997726967</v>
      </c>
      <c r="H759" s="6">
        <f t="shared" si="66"/>
        <v>23.114860749344327</v>
      </c>
      <c r="I759" s="6">
        <f t="shared" si="66"/>
        <v>80.207762019556014</v>
      </c>
      <c r="J759" s="53">
        <f t="shared" si="66"/>
        <v>44.426937640112222</v>
      </c>
      <c r="K759" s="12">
        <f t="shared" si="2"/>
        <v>61.064067340231759</v>
      </c>
      <c r="L759" s="12">
        <f t="shared" si="3"/>
        <v>38.681571100101557</v>
      </c>
      <c r="M759" s="12">
        <f t="shared" si="4"/>
        <v>99.745638440333153</v>
      </c>
      <c r="N759" s="55">
        <f t="shared" si="5"/>
        <v>-22.382496240130202</v>
      </c>
      <c r="O759" s="12">
        <f>E759/4.106054</f>
        <v>11.958688566158454</v>
      </c>
      <c r="P759" s="12">
        <f>G759/4.106054</f>
        <v>7.5753365634565366</v>
      </c>
      <c r="Q759" s="12">
        <f t="shared" si="28"/>
        <v>19.534025129614989</v>
      </c>
      <c r="R759" s="28">
        <f t="shared" si="29"/>
        <v>-4.3833520027019173</v>
      </c>
      <c r="S759" s="5">
        <f t="shared" si="30"/>
        <v>15.748674936026475</v>
      </c>
      <c r="T759" s="5">
        <f t="shared" si="31"/>
        <v>15.463952941986012</v>
      </c>
      <c r="U759" s="5">
        <f t="shared" si="32"/>
        <v>12.880889946828521</v>
      </c>
      <c r="V759" s="5">
        <f t="shared" si="33"/>
        <v>12.022871614357792</v>
      </c>
      <c r="W759" s="5">
        <f t="shared" si="34"/>
        <v>14.49700665563339</v>
      </c>
      <c r="X759" s="5">
        <f t="shared" si="35"/>
        <v>13.459641831494185</v>
      </c>
      <c r="Y759" s="12">
        <f t="shared" si="7"/>
        <v>0.63345880457943871</v>
      </c>
    </row>
    <row r="760" spans="1:25">
      <c r="A760" t="s">
        <v>0</v>
      </c>
      <c r="B760" s="7" t="s">
        <v>58</v>
      </c>
      <c r="E760" s="6">
        <f>SUM(E399:E410)</f>
        <v>0.18720714313820902</v>
      </c>
      <c r="F760" s="6">
        <f t="shared" ref="F760:J760" si="67">SUM(F399:F410)</f>
        <v>9.361173074184688E-2</v>
      </c>
      <c r="G760" s="6">
        <f t="shared" si="67"/>
        <v>1.1008202960252733</v>
      </c>
      <c r="H760" s="6">
        <f t="shared" si="67"/>
        <v>1.0904828130752726</v>
      </c>
      <c r="I760" s="6">
        <f t="shared" si="67"/>
        <v>1.2880274391634818</v>
      </c>
      <c r="J760" s="53">
        <f t="shared" si="67"/>
        <v>1.1840945438171191</v>
      </c>
      <c r="K760" s="12">
        <f t="shared" si="2"/>
        <v>0.23280908907991565</v>
      </c>
      <c r="L760" s="12">
        <f t="shared" si="3"/>
        <v>1.3689700406844143</v>
      </c>
      <c r="M760" s="12">
        <f t="shared" si="4"/>
        <v>1.6017791297643293</v>
      </c>
      <c r="N760" s="55">
        <f t="shared" si="5"/>
        <v>1.1361609516044986</v>
      </c>
      <c r="O760" s="12">
        <f>E760/0.607963</f>
        <v>0.30792522429524333</v>
      </c>
      <c r="P760" s="12">
        <f>G760/0.607963</f>
        <v>1.8106698862024058</v>
      </c>
      <c r="Q760" s="12">
        <f t="shared" si="28"/>
        <v>2.1185951104976493</v>
      </c>
      <c r="R760" s="28">
        <f t="shared" si="29"/>
        <v>1.5027446619071625</v>
      </c>
      <c r="S760" s="5">
        <f t="shared" si="30"/>
        <v>6.0042424715073144E-2</v>
      </c>
      <c r="T760" s="5">
        <f t="shared" si="31"/>
        <v>6.7924276288477109E-2</v>
      </c>
      <c r="U760" s="5">
        <f t="shared" si="32"/>
        <v>0.45586443190036313</v>
      </c>
      <c r="V760" s="5">
        <f t="shared" si="33"/>
        <v>0.56719938750397303</v>
      </c>
      <c r="W760" s="5">
        <f t="shared" si="34"/>
        <v>0.23280218632255001</v>
      </c>
      <c r="X760" s="5">
        <f t="shared" si="35"/>
        <v>0.35873479697180993</v>
      </c>
      <c r="Y760" s="12">
        <f t="shared" si="7"/>
        <v>5.8802259228568703</v>
      </c>
    </row>
    <row r="761" spans="1:25">
      <c r="A761" t="s">
        <v>0</v>
      </c>
      <c r="B761" s="7" t="s">
        <v>59</v>
      </c>
      <c r="E761" s="6">
        <f>SUM(E411:E422)</f>
        <v>4.0986488649060648</v>
      </c>
      <c r="F761" s="6">
        <f t="shared" ref="F761:J761" si="68">SUM(F411:F422)</f>
        <v>8.7639569809474143</v>
      </c>
      <c r="G761" s="6">
        <f t="shared" si="68"/>
        <v>0.89677826512216097</v>
      </c>
      <c r="H761" s="6">
        <f t="shared" si="68"/>
        <v>0.97163303030823756</v>
      </c>
      <c r="I761" s="6">
        <f t="shared" si="68"/>
        <v>4.9954271300282267</v>
      </c>
      <c r="J761" s="53">
        <f t="shared" si="68"/>
        <v>9.7355900112556508</v>
      </c>
      <c r="K761" s="12">
        <f t="shared" si="2"/>
        <v>5.0970421998948723</v>
      </c>
      <c r="L761" s="12">
        <f t="shared" si="3"/>
        <v>1.1152252393255273</v>
      </c>
      <c r="M761" s="12">
        <f t="shared" si="4"/>
        <v>6.2122674392204011</v>
      </c>
      <c r="N761" s="55">
        <f t="shared" si="5"/>
        <v>-3.9818169605693452</v>
      </c>
      <c r="O761" s="12">
        <f>E761/0.161337</f>
        <v>25.404270966399924</v>
      </c>
      <c r="P761" s="12">
        <f>G761/0.161337</f>
        <v>5.5584166379823658</v>
      </c>
      <c r="Q761" s="12">
        <f t="shared" si="28"/>
        <v>30.962687604382289</v>
      </c>
      <c r="R761" s="28">
        <f t="shared" si="29"/>
        <v>-19.845854328417559</v>
      </c>
      <c r="S761" s="5">
        <f t="shared" si="30"/>
        <v>1.3145482153047974</v>
      </c>
      <c r="T761" s="5">
        <f t="shared" si="31"/>
        <v>6.3590901550129324</v>
      </c>
      <c r="U761" s="5">
        <f t="shared" si="32"/>
        <v>0.37136789342147219</v>
      </c>
      <c r="V761" s="5">
        <f t="shared" si="33"/>
        <v>0.50538133481927716</v>
      </c>
      <c r="W761" s="5">
        <f t="shared" si="34"/>
        <v>0.90288942776004522</v>
      </c>
      <c r="X761" s="5">
        <f t="shared" si="35"/>
        <v>2.9495067976835343</v>
      </c>
      <c r="Y761" s="12">
        <f t="shared" si="7"/>
        <v>0.21879851011406751</v>
      </c>
    </row>
    <row r="762" spans="1:25">
      <c r="A762" t="s">
        <v>0</v>
      </c>
      <c r="B762" s="7" t="s">
        <v>60</v>
      </c>
      <c r="E762" s="6">
        <f>SUM(E423:E434)</f>
        <v>0.25773673256190022</v>
      </c>
      <c r="F762" s="6">
        <f t="shared" ref="F762:J762" si="69">SUM(F423:F434)</f>
        <v>0.15946431628912747</v>
      </c>
      <c r="G762" s="6">
        <f t="shared" si="69"/>
        <v>0.50127614933989972</v>
      </c>
      <c r="H762" s="6">
        <f t="shared" si="69"/>
        <v>0.45888907998786033</v>
      </c>
      <c r="I762" s="6">
        <f t="shared" si="69"/>
        <v>0.75901288190180038</v>
      </c>
      <c r="J762" s="53">
        <f t="shared" si="69"/>
        <v>0.61835339627698793</v>
      </c>
      <c r="K762" s="12">
        <f t="shared" si="2"/>
        <v>0.32051904069638626</v>
      </c>
      <c r="L762" s="12">
        <f t="shared" si="3"/>
        <v>0.62338242947894751</v>
      </c>
      <c r="M762" s="12">
        <f t="shared" si="4"/>
        <v>0.94390147017533432</v>
      </c>
      <c r="N762" s="55">
        <f t="shared" si="5"/>
        <v>0.30286338878256125</v>
      </c>
      <c r="O762" s="12">
        <f>E762/0.296899</f>
        <v>0.86809565731747229</v>
      </c>
      <c r="P762" s="12">
        <f>G762/0.296899</f>
        <v>1.688372643019679</v>
      </c>
      <c r="Q762" s="12">
        <f t="shared" si="28"/>
        <v>2.5564683003371513</v>
      </c>
      <c r="R762" s="28">
        <f t="shared" si="29"/>
        <v>0.82027698570220675</v>
      </c>
      <c r="S762" s="5">
        <f t="shared" si="30"/>
        <v>8.266318315499338E-2</v>
      </c>
      <c r="T762" s="5">
        <f t="shared" si="31"/>
        <v>0.11570663411454088</v>
      </c>
      <c r="U762" s="5">
        <f t="shared" si="32"/>
        <v>0.2075851688682788</v>
      </c>
      <c r="V762" s="5">
        <f t="shared" si="33"/>
        <v>0.23868473852178873</v>
      </c>
      <c r="W762" s="5">
        <f t="shared" si="34"/>
        <v>0.13718640844210392</v>
      </c>
      <c r="X762" s="5">
        <f t="shared" si="35"/>
        <v>0.18733713555943449</v>
      </c>
      <c r="Y762" s="12">
        <f t="shared" si="7"/>
        <v>1.9449154350535154</v>
      </c>
    </row>
    <row r="763" spans="1:25">
      <c r="A763" t="s">
        <v>0</v>
      </c>
      <c r="B763" s="7" t="s">
        <v>61</v>
      </c>
      <c r="E763" s="6">
        <f>SUM(E435:E446)</f>
        <v>0.37104553249305672</v>
      </c>
      <c r="F763" s="6">
        <f t="shared" ref="F763:J763" si="70">SUM(F435:F446)</f>
        <v>0.16760941389625614</v>
      </c>
      <c r="G763" s="6">
        <f t="shared" si="70"/>
        <v>0.23754319896008425</v>
      </c>
      <c r="H763" s="6">
        <f t="shared" si="70"/>
        <v>0.21407096643752496</v>
      </c>
      <c r="I763" s="6">
        <f t="shared" si="70"/>
        <v>0.60858873145314152</v>
      </c>
      <c r="J763" s="53">
        <f t="shared" si="70"/>
        <v>0.38168038033378071</v>
      </c>
      <c r="K763" s="12">
        <f t="shared" si="2"/>
        <v>0.46142882680019937</v>
      </c>
      <c r="L763" s="12">
        <f t="shared" si="3"/>
        <v>0.29540654720743498</v>
      </c>
      <c r="M763" s="12">
        <f t="shared" si="4"/>
        <v>0.75683537400763501</v>
      </c>
      <c r="N763" s="55">
        <f t="shared" si="5"/>
        <v>-0.16602227959276439</v>
      </c>
      <c r="O763" s="12">
        <f>E763/0.1225</f>
        <v>3.0289431223922998</v>
      </c>
      <c r="P763" s="12">
        <f>G763/0.1225</f>
        <v>1.939128154776198</v>
      </c>
      <c r="Q763" s="12">
        <f t="shared" si="28"/>
        <v>4.9680712771684981</v>
      </c>
      <c r="R763" s="28">
        <f t="shared" si="29"/>
        <v>-1.0898149676161017</v>
      </c>
      <c r="S763" s="5">
        <f t="shared" si="30"/>
        <v>0.11900439842795477</v>
      </c>
      <c r="T763" s="5">
        <f t="shared" si="31"/>
        <v>0.1216166825227785</v>
      </c>
      <c r="U763" s="5">
        <f t="shared" si="32"/>
        <v>9.8369820975073685E-2</v>
      </c>
      <c r="V763" s="5">
        <f t="shared" si="33"/>
        <v>0.11134601993710322</v>
      </c>
      <c r="W763" s="5">
        <f t="shared" si="34"/>
        <v>0.10999826785178905</v>
      </c>
      <c r="X763" s="5">
        <f t="shared" si="35"/>
        <v>0.11563437604042311</v>
      </c>
      <c r="Y763" s="12">
        <f t="shared" si="7"/>
        <v>0.64019959319825348</v>
      </c>
    </row>
    <row r="764" spans="1:25">
      <c r="A764" t="s">
        <v>0</v>
      </c>
      <c r="B764" s="7" t="s">
        <v>62</v>
      </c>
      <c r="E764" s="6">
        <f>SUM(E447:E458)</f>
        <v>7.2116792789572113</v>
      </c>
      <c r="F764" s="6">
        <f t="shared" ref="F764:J764" si="71">SUM(F447:F458)</f>
        <v>1.7005981718251235</v>
      </c>
      <c r="G764" s="6">
        <f t="shared" si="71"/>
        <v>5.3810260327343942</v>
      </c>
      <c r="H764" s="6">
        <f t="shared" si="71"/>
        <v>4.047179398307776</v>
      </c>
      <c r="I764" s="6">
        <f t="shared" si="71"/>
        <v>12.592705311691596</v>
      </c>
      <c r="J764" s="53">
        <f t="shared" si="71"/>
        <v>5.7477775701328948</v>
      </c>
      <c r="K764" s="12">
        <f t="shared" si="2"/>
        <v>8.9683783189353008</v>
      </c>
      <c r="L764" s="12">
        <f t="shared" si="3"/>
        <v>6.6917947039624464</v>
      </c>
      <c r="M764" s="12">
        <f t="shared" si="4"/>
        <v>15.660173022897736</v>
      </c>
      <c r="N764" s="55">
        <f t="shared" si="5"/>
        <v>-2.2765836149728544</v>
      </c>
      <c r="O764" s="12">
        <f>E764/1.097025</f>
        <v>6.5738513515710322</v>
      </c>
      <c r="P764" s="12">
        <f>G764/1.097025</f>
        <v>4.9051079353108582</v>
      </c>
      <c r="Q764" s="12">
        <f t="shared" si="28"/>
        <v>11.47895928688189</v>
      </c>
      <c r="R764" s="28">
        <f t="shared" si="29"/>
        <v>-1.668743416260174</v>
      </c>
      <c r="S764" s="5">
        <f t="shared" si="30"/>
        <v>2.312981774719816</v>
      </c>
      <c r="T764" s="5">
        <f t="shared" si="31"/>
        <v>1.2339468479359279</v>
      </c>
      <c r="U764" s="5">
        <f t="shared" si="32"/>
        <v>2.2283549679367574</v>
      </c>
      <c r="V764" s="5">
        <f t="shared" si="33"/>
        <v>2.1050837741909585</v>
      </c>
      <c r="W764" s="5">
        <f t="shared" si="34"/>
        <v>2.2760457107818648</v>
      </c>
      <c r="X764" s="5">
        <f t="shared" si="35"/>
        <v>1.7413540417252422</v>
      </c>
      <c r="Y764" s="12">
        <f t="shared" si="7"/>
        <v>0.74615437328661616</v>
      </c>
    </row>
    <row r="765" spans="1:25">
      <c r="A765" t="s">
        <v>0</v>
      </c>
      <c r="B765" s="7" t="s">
        <v>63</v>
      </c>
      <c r="E765" s="6">
        <f>SUM(E459:E470)</f>
        <v>0.19356953529621526</v>
      </c>
      <c r="F765" s="6">
        <f t="shared" ref="F765:J765" si="72">SUM(F459:F470)</f>
        <v>8.3877762286741583E-2</v>
      </c>
      <c r="G765" s="6">
        <f t="shared" si="72"/>
        <v>1.6353995499333216</v>
      </c>
      <c r="H765" s="6">
        <f t="shared" si="72"/>
        <v>1.6090235878347241</v>
      </c>
      <c r="I765" s="6">
        <f t="shared" si="72"/>
        <v>1.8289690852295357</v>
      </c>
      <c r="J765" s="53">
        <f t="shared" si="72"/>
        <v>1.6929013501214674</v>
      </c>
      <c r="K765" s="12">
        <f t="shared" si="2"/>
        <v>0.24072130171157305</v>
      </c>
      <c r="L765" s="12">
        <f t="shared" si="3"/>
        <v>2.0337679060707399</v>
      </c>
      <c r="M765" s="12">
        <f t="shared" si="4"/>
        <v>2.2744892077823113</v>
      </c>
      <c r="N765" s="55">
        <f t="shared" si="5"/>
        <v>1.7930466043591669</v>
      </c>
      <c r="O765" s="12">
        <f>E765/0.677379</f>
        <v>0.28576252776690048</v>
      </c>
      <c r="P765" s="12">
        <f>G765/0.677379</f>
        <v>2.414305063979429</v>
      </c>
      <c r="Q765" s="12">
        <f t="shared" si="28"/>
        <v>2.7000675917463295</v>
      </c>
      <c r="R765" s="28">
        <f t="shared" si="29"/>
        <v>2.1285425362125285</v>
      </c>
      <c r="S765" s="5">
        <f t="shared" si="30"/>
        <v>6.208301700098199E-2</v>
      </c>
      <c r="T765" s="5">
        <f t="shared" si="31"/>
        <v>6.0861349906406376E-2</v>
      </c>
      <c r="U765" s="5">
        <f t="shared" si="32"/>
        <v>0.67724086252071347</v>
      </c>
      <c r="V765" s="5">
        <f t="shared" si="33"/>
        <v>0.83691112097912923</v>
      </c>
      <c r="W765" s="5">
        <f t="shared" si="34"/>
        <v>0.33057370426387894</v>
      </c>
      <c r="X765" s="5">
        <f t="shared" si="35"/>
        <v>0.51288355756744719</v>
      </c>
      <c r="Y765" s="12">
        <f t="shared" si="7"/>
        <v>8.4486411946523763</v>
      </c>
    </row>
    <row r="766" spans="1:25">
      <c r="A766" t="s">
        <v>0</v>
      </c>
      <c r="B766" s="7" t="s">
        <v>64</v>
      </c>
      <c r="E766" s="6">
        <f>SUM(E471:E482)</f>
        <v>8.0881461917373603</v>
      </c>
      <c r="F766" s="6">
        <f t="shared" ref="F766:J766" si="73">SUM(F471:F482)</f>
        <v>2.8315692285569156</v>
      </c>
      <c r="G766" s="6">
        <f t="shared" si="73"/>
        <v>5.8341393367668291</v>
      </c>
      <c r="H766" s="6">
        <f t="shared" si="73"/>
        <v>4.5509590804543825</v>
      </c>
      <c r="I766" s="6">
        <f t="shared" si="73"/>
        <v>13.922285528504192</v>
      </c>
      <c r="J766" s="53">
        <f t="shared" si="73"/>
        <v>7.3825283090113034</v>
      </c>
      <c r="K766" s="12">
        <f t="shared" si="2"/>
        <v>10.058344546465355</v>
      </c>
      <c r="L766" s="12">
        <f t="shared" si="3"/>
        <v>7.2552822600110041</v>
      </c>
      <c r="M766" s="12">
        <f t="shared" si="4"/>
        <v>17.313626806476361</v>
      </c>
      <c r="N766" s="55">
        <f t="shared" si="5"/>
        <v>-2.8030622864543506</v>
      </c>
      <c r="O766" s="12">
        <f>E766/1.040443</f>
        <v>7.7737523264007349</v>
      </c>
      <c r="P766" s="12">
        <f>G766/1.040443</f>
        <v>5.6073608422247343</v>
      </c>
      <c r="Q766" s="12">
        <f t="shared" si="28"/>
        <v>13.381113168625468</v>
      </c>
      <c r="R766" s="28">
        <f t="shared" si="29"/>
        <v>-2.1663914841760006</v>
      </c>
      <c r="S766" s="5">
        <f t="shared" si="30"/>
        <v>2.5940885623331669</v>
      </c>
      <c r="T766" s="5">
        <f t="shared" si="31"/>
        <v>2.0545746680065644</v>
      </c>
      <c r="U766" s="5">
        <f t="shared" si="32"/>
        <v>2.4159952573419052</v>
      </c>
      <c r="V766" s="5">
        <f t="shared" si="33"/>
        <v>2.3671177317410783</v>
      </c>
      <c r="W766" s="5">
        <f t="shared" si="34"/>
        <v>2.5163582786307361</v>
      </c>
      <c r="X766" s="5">
        <f t="shared" si="35"/>
        <v>2.2366202157594306</v>
      </c>
      <c r="Y766" s="12">
        <f t="shared" si="7"/>
        <v>0.72131971881601675</v>
      </c>
    </row>
    <row r="767" spans="1:25">
      <c r="A767" t="s">
        <v>0</v>
      </c>
      <c r="B767" s="7" t="s">
        <v>65</v>
      </c>
      <c r="E767" s="6">
        <f>SUM(E483:E494)</f>
        <v>3.9809866476293788E-2</v>
      </c>
      <c r="F767" s="6">
        <f t="shared" ref="F767:J767" si="74">SUM(F483:F494)</f>
        <v>3.7501711806863972E-2</v>
      </c>
      <c r="G767" s="6">
        <f t="shared" si="74"/>
        <v>8.1459467106578823E-2</v>
      </c>
      <c r="H767" s="6">
        <f t="shared" si="74"/>
        <v>8.8215608822711414E-2</v>
      </c>
      <c r="I767" s="6">
        <f t="shared" si="74"/>
        <v>0.1212693335828727</v>
      </c>
      <c r="J767" s="53">
        <f t="shared" si="74"/>
        <v>0.12571732062957533</v>
      </c>
      <c r="K767" s="12">
        <f t="shared" si="2"/>
        <v>4.9507185438414009E-2</v>
      </c>
      <c r="L767" s="12">
        <f t="shared" si="3"/>
        <v>0.10130224742555408</v>
      </c>
      <c r="M767" s="12">
        <f t="shared" si="4"/>
        <v>0.1508094328639682</v>
      </c>
      <c r="N767" s="55">
        <f t="shared" si="5"/>
        <v>5.1795061987140067E-2</v>
      </c>
      <c r="O767" s="12">
        <f>E767/0.135452</f>
        <v>0.29390386613925074</v>
      </c>
      <c r="P767" s="12">
        <f>G767/0.135452</f>
        <v>0.60138991751010562</v>
      </c>
      <c r="Q767" s="12">
        <f t="shared" si="28"/>
        <v>0.89529378364935641</v>
      </c>
      <c r="R767" s="28">
        <f t="shared" si="29"/>
        <v>0.30748605137085488</v>
      </c>
      <c r="S767" s="5">
        <f t="shared" si="30"/>
        <v>1.2768107406325389E-2</v>
      </c>
      <c r="T767" s="5">
        <f t="shared" si="31"/>
        <v>2.7211083631013069E-2</v>
      </c>
      <c r="U767" s="5">
        <f t="shared" si="32"/>
        <v>3.3733456613698115E-2</v>
      </c>
      <c r="V767" s="5">
        <f t="shared" si="33"/>
        <v>4.5884115451050374E-2</v>
      </c>
      <c r="W767" s="5">
        <f t="shared" si="34"/>
        <v>2.1918606027761887E-2</v>
      </c>
      <c r="X767" s="5">
        <f t="shared" si="35"/>
        <v>3.8087480199432547E-2</v>
      </c>
      <c r="Y767" s="12">
        <f t="shared" si="7"/>
        <v>2.0462130199579236</v>
      </c>
    </row>
    <row r="768" spans="1:25">
      <c r="A768" t="s">
        <v>0</v>
      </c>
      <c r="B768" s="7" t="s">
        <v>66</v>
      </c>
      <c r="E768" s="6">
        <f>SUM(E495:E506)</f>
        <v>1.6130584181315493</v>
      </c>
      <c r="F768" s="6">
        <f t="shared" ref="F768:J768" si="75">SUM(F495:F506)</f>
        <v>0.23807090072364787</v>
      </c>
      <c r="G768" s="6">
        <f t="shared" si="75"/>
        <v>1.2338948147738231</v>
      </c>
      <c r="H768" s="6">
        <f t="shared" si="75"/>
        <v>0.70377646982211939</v>
      </c>
      <c r="I768" s="6">
        <f t="shared" si="75"/>
        <v>2.8469532329053733</v>
      </c>
      <c r="J768" s="53">
        <f t="shared" si="75"/>
        <v>0.94184737054576728</v>
      </c>
      <c r="K768" s="12">
        <f t="shared" si="2"/>
        <v>2.0059846791243992</v>
      </c>
      <c r="L768" s="12">
        <f t="shared" si="3"/>
        <v>1.5344602937284757</v>
      </c>
      <c r="M768" s="12">
        <f t="shared" si="4"/>
        <v>3.540444972852876</v>
      </c>
      <c r="N768" s="55">
        <f t="shared" si="5"/>
        <v>-0.47152438539592345</v>
      </c>
      <c r="O768" s="12">
        <f>E768/0.20343</f>
        <v>7.9293045181711115</v>
      </c>
      <c r="P768" s="12">
        <f>G768/0.20343</f>
        <v>6.0654515792843879</v>
      </c>
      <c r="Q768" s="12">
        <f t="shared" si="28"/>
        <v>13.9947560974555</v>
      </c>
      <c r="R768" s="28">
        <f t="shared" si="29"/>
        <v>-1.8638529388867235</v>
      </c>
      <c r="S768" s="5">
        <f t="shared" si="30"/>
        <v>0.51735172605126423</v>
      </c>
      <c r="T768" s="5">
        <f t="shared" si="31"/>
        <v>0.17274323964369243</v>
      </c>
      <c r="U768" s="5">
        <f t="shared" si="32"/>
        <v>0.5109723728683494</v>
      </c>
      <c r="V768" s="5">
        <f t="shared" si="33"/>
        <v>0.36605949019689882</v>
      </c>
      <c r="W768" s="5">
        <f t="shared" si="34"/>
        <v>0.51456740503049203</v>
      </c>
      <c r="X768" s="5">
        <f t="shared" si="35"/>
        <v>0.28534328362157602</v>
      </c>
      <c r="Y768" s="12">
        <f t="shared" si="7"/>
        <v>0.76494118309929404</v>
      </c>
    </row>
    <row r="769" spans="1:25">
      <c r="A769" t="s">
        <v>0</v>
      </c>
      <c r="B769" s="7" t="s">
        <v>67</v>
      </c>
      <c r="E769" s="6">
        <f>SUM(E507:E518)</f>
        <v>0.34227540167199588</v>
      </c>
      <c r="F769" s="6">
        <f t="shared" ref="F769:J769" si="76">SUM(F507:F518)</f>
        <v>3.7052416388370455</v>
      </c>
      <c r="G769" s="6">
        <f t="shared" si="76"/>
        <v>2.623623112321956</v>
      </c>
      <c r="H769" s="6">
        <f t="shared" si="76"/>
        <v>2.0802483402109617</v>
      </c>
      <c r="I769" s="6">
        <f t="shared" si="76"/>
        <v>2.9658985139939511</v>
      </c>
      <c r="J769" s="53">
        <f t="shared" si="76"/>
        <v>5.7854899790480045</v>
      </c>
      <c r="K769" s="12">
        <f t="shared" si="2"/>
        <v>0.42565055553938375</v>
      </c>
      <c r="L769" s="12">
        <f t="shared" si="3"/>
        <v>3.2627136797753029</v>
      </c>
      <c r="M769" s="12">
        <f t="shared" si="4"/>
        <v>3.6883642353146855</v>
      </c>
      <c r="N769" s="55">
        <f t="shared" si="5"/>
        <v>2.837063124235919</v>
      </c>
      <c r="O769" s="12">
        <f>E769/0.755425</f>
        <v>0.45308985229770776</v>
      </c>
      <c r="P769" s="12">
        <f>G769/0.755425</f>
        <v>3.4730424758539313</v>
      </c>
      <c r="Q769" s="12">
        <f t="shared" si="28"/>
        <v>3.9261323281516392</v>
      </c>
      <c r="R769" s="28">
        <f t="shared" si="29"/>
        <v>3.0199526235562235</v>
      </c>
      <c r="S769" s="5">
        <f t="shared" si="30"/>
        <v>0.10977703463772243</v>
      </c>
      <c r="T769" s="5">
        <f t="shared" si="31"/>
        <v>2.6885076773762879</v>
      </c>
      <c r="U769" s="5">
        <f t="shared" si="32"/>
        <v>1.0864774786018774</v>
      </c>
      <c r="V769" s="5">
        <f t="shared" si="33"/>
        <v>1.0820120870097272</v>
      </c>
      <c r="W769" s="5">
        <f t="shared" si="34"/>
        <v>0.53606595440002658</v>
      </c>
      <c r="X769" s="5">
        <f t="shared" si="35"/>
        <v>1.7527794413490487</v>
      </c>
      <c r="Y769" s="12">
        <f t="shared" si="7"/>
        <v>7.6652400362564945</v>
      </c>
    </row>
    <row r="770" spans="1:25">
      <c r="A770" t="s">
        <v>0</v>
      </c>
      <c r="B770" s="7" t="s">
        <v>68</v>
      </c>
      <c r="E770" s="6">
        <f>SUM(E519:E530)</f>
        <v>15.344512101270094</v>
      </c>
      <c r="F770" s="6">
        <f t="shared" ref="F770:J770" si="77">SUM(F519:F530)</f>
        <v>11.456243975756127</v>
      </c>
      <c r="G770" s="6">
        <f t="shared" si="77"/>
        <v>4.6760862181833511</v>
      </c>
      <c r="H770" s="6">
        <f t="shared" si="77"/>
        <v>3.1008147881695063</v>
      </c>
      <c r="I770" s="6">
        <f t="shared" si="77"/>
        <v>20.02059831945343</v>
      </c>
      <c r="J770" s="53">
        <f t="shared" si="77"/>
        <v>14.557058763925685</v>
      </c>
      <c r="K770" s="12">
        <f t="shared" si="2"/>
        <v>19.082294750019702</v>
      </c>
      <c r="L770" s="12">
        <f t="shared" si="3"/>
        <v>5.8151380052347106</v>
      </c>
      <c r="M770" s="12">
        <f t="shared" si="4"/>
        <v>24.897432755254396</v>
      </c>
      <c r="N770" s="55">
        <f t="shared" si="5"/>
        <v>-13.267156744784991</v>
      </c>
      <c r="O770" s="12">
        <f>E770/0.72715</f>
        <v>21.102265146489852</v>
      </c>
      <c r="P770" s="12">
        <f>G770/0.72715</f>
        <v>6.4307037312567576</v>
      </c>
      <c r="Q770" s="12">
        <f t="shared" si="28"/>
        <v>27.532968877746612</v>
      </c>
      <c r="R770" s="28">
        <f t="shared" si="29"/>
        <v>-14.671561415233095</v>
      </c>
      <c r="S770" s="5">
        <f t="shared" si="30"/>
        <v>4.9214025554027936</v>
      </c>
      <c r="T770" s="5">
        <f t="shared" si="31"/>
        <v>8.3126022227212619</v>
      </c>
      <c r="U770" s="5">
        <f t="shared" si="32"/>
        <v>1.936429946891469</v>
      </c>
      <c r="V770" s="5">
        <f t="shared" si="33"/>
        <v>1.6128454548064504</v>
      </c>
      <c r="W770" s="5">
        <f t="shared" si="34"/>
        <v>3.6185867773759095</v>
      </c>
      <c r="X770" s="5">
        <f t="shared" si="35"/>
        <v>4.4102251356967086</v>
      </c>
      <c r="Y770" s="12">
        <f t="shared" si="7"/>
        <v>0.3047399739608731</v>
      </c>
    </row>
    <row r="771" spans="1:25">
      <c r="A771" t="s">
        <v>0</v>
      </c>
      <c r="B771" s="7" t="s">
        <v>69</v>
      </c>
      <c r="E771" s="6">
        <f>SUM(E531:E542)</f>
        <v>2.9486435730382254</v>
      </c>
      <c r="F771" s="6">
        <f t="shared" ref="F771:J771" si="78">SUM(F531:F542)</f>
        <v>0.58605345575912338</v>
      </c>
      <c r="G771" s="6">
        <f t="shared" si="78"/>
        <v>1.8680749681250473</v>
      </c>
      <c r="H771" s="6">
        <f t="shared" si="78"/>
        <v>1.1481137608232406</v>
      </c>
      <c r="I771" s="6">
        <f t="shared" si="78"/>
        <v>4.8167185411632696</v>
      </c>
      <c r="J771" s="53">
        <f t="shared" si="78"/>
        <v>1.7341672165823638</v>
      </c>
      <c r="K771" s="12">
        <f t="shared" si="2"/>
        <v>3.6669061487337453</v>
      </c>
      <c r="L771" s="12">
        <f t="shared" si="3"/>
        <v>2.3231209256855569</v>
      </c>
      <c r="M771" s="12">
        <f t="shared" si="4"/>
        <v>5.9900270744192987</v>
      </c>
      <c r="N771" s="55">
        <f t="shared" si="5"/>
        <v>-1.3437852230481884</v>
      </c>
      <c r="O771" s="12">
        <f>E771/0.489193</f>
        <v>6.0275669787552673</v>
      </c>
      <c r="P771" s="12">
        <f>G771/0.489193</f>
        <v>3.8186870378869839</v>
      </c>
      <c r="Q771" s="12">
        <f t="shared" si="28"/>
        <v>9.8462540166422521</v>
      </c>
      <c r="R771" s="28">
        <f t="shared" si="29"/>
        <v>-2.2088799408682833</v>
      </c>
      <c r="S771" s="5">
        <f t="shared" si="30"/>
        <v>0.94571022653246861</v>
      </c>
      <c r="T771" s="5">
        <f t="shared" si="31"/>
        <v>0.42523791124614485</v>
      </c>
      <c r="U771" s="5">
        <f t="shared" si="32"/>
        <v>0.77359487026760121</v>
      </c>
      <c r="V771" s="5">
        <f t="shared" si="33"/>
        <v>0.59717531914817445</v>
      </c>
      <c r="W771" s="5">
        <f t="shared" si="34"/>
        <v>0.87058906758340193</v>
      </c>
      <c r="X771" s="5">
        <f t="shared" si="35"/>
        <v>0.52538551723275739</v>
      </c>
      <c r="Y771" s="12">
        <f t="shared" si="7"/>
        <v>0.6335370558877752</v>
      </c>
    </row>
    <row r="772" spans="1:25">
      <c r="A772" t="s">
        <v>0</v>
      </c>
      <c r="B772" s="7" t="s">
        <v>70</v>
      </c>
      <c r="E772" s="6">
        <f>SUM(E543:E554)</f>
        <v>1.5869973242325324</v>
      </c>
      <c r="F772" s="6">
        <f t="shared" ref="F772:J772" si="79">SUM(F543:F554)</f>
        <v>0.18387185982263465</v>
      </c>
      <c r="G772" s="6">
        <f t="shared" si="79"/>
        <v>1.1215667241426024</v>
      </c>
      <c r="H772" s="6">
        <f t="shared" si="79"/>
        <v>0.97098765476412741</v>
      </c>
      <c r="I772" s="6">
        <f t="shared" si="79"/>
        <v>2.708564048375135</v>
      </c>
      <c r="J772" s="53">
        <f t="shared" si="79"/>
        <v>1.1548595145867617</v>
      </c>
      <c r="K772" s="12">
        <f t="shared" si="2"/>
        <v>1.9735753413750536</v>
      </c>
      <c r="L772" s="12">
        <f t="shared" si="3"/>
        <v>1.3947701087303837</v>
      </c>
      <c r="M772" s="12">
        <f t="shared" si="4"/>
        <v>3.3683454501054375</v>
      </c>
      <c r="N772" s="55">
        <f t="shared" si="5"/>
        <v>-0.57880523264466999</v>
      </c>
      <c r="O772" s="12">
        <f>E772/0.384033</f>
        <v>4.1324503993993549</v>
      </c>
      <c r="P772" s="12">
        <f>G772/0.384033</f>
        <v>2.9204956973557019</v>
      </c>
      <c r="Q772" s="12">
        <f t="shared" si="28"/>
        <v>7.0529460967550568</v>
      </c>
      <c r="R772" s="28">
        <f t="shared" si="29"/>
        <v>-1.211954702043653</v>
      </c>
      <c r="S772" s="5">
        <f t="shared" si="30"/>
        <v>0.50899322411488801</v>
      </c>
      <c r="T772" s="5">
        <f t="shared" si="31"/>
        <v>0.133416644573218</v>
      </c>
      <c r="U772" s="5">
        <f t="shared" si="32"/>
        <v>0.46445580571661305</v>
      </c>
      <c r="V772" s="5">
        <f t="shared" si="33"/>
        <v>0.50504565175399618</v>
      </c>
      <c r="W772" s="5">
        <f t="shared" si="34"/>
        <v>0.48955450255462701</v>
      </c>
      <c r="X772" s="5">
        <f t="shared" si="35"/>
        <v>0.34987771513642824</v>
      </c>
      <c r="Y772" s="12">
        <f t="shared" si="7"/>
        <v>0.7067225048315624</v>
      </c>
    </row>
    <row r="773" spans="1:25">
      <c r="A773" t="s">
        <v>0</v>
      </c>
      <c r="B773" s="7" t="s">
        <v>71</v>
      </c>
      <c r="E773" s="6">
        <f>SUM(E555:E566)</f>
        <v>14.174348173121947</v>
      </c>
      <c r="F773" s="6">
        <f t="shared" ref="F773:J773" si="80">SUM(F555:F566)</f>
        <v>3.6549992627929906</v>
      </c>
      <c r="G773" s="6">
        <f t="shared" si="80"/>
        <v>8.9413891859310723</v>
      </c>
      <c r="H773" s="6">
        <f t="shared" si="80"/>
        <v>6.791363388627655</v>
      </c>
      <c r="I773" s="6">
        <f t="shared" si="80"/>
        <v>23.115737359053021</v>
      </c>
      <c r="J773" s="53">
        <f t="shared" si="80"/>
        <v>10.44636265142066</v>
      </c>
      <c r="K773" s="12">
        <f t="shared" si="2"/>
        <v>17.627089603359121</v>
      </c>
      <c r="L773" s="12">
        <f t="shared" si="3"/>
        <v>11.119429721486728</v>
      </c>
      <c r="M773" s="12">
        <f t="shared" si="4"/>
        <v>28.746519324845853</v>
      </c>
      <c r="N773" s="55">
        <f t="shared" si="5"/>
        <v>-6.5076598818723923</v>
      </c>
      <c r="O773" s="12">
        <f>E773/2.72879</f>
        <v>5.1943711949699125</v>
      </c>
      <c r="P773" s="12">
        <f>G773/2.72879</f>
        <v>3.2766864382862266</v>
      </c>
      <c r="Q773" s="12">
        <f t="shared" si="28"/>
        <v>8.4710576332561391</v>
      </c>
      <c r="R773" s="28">
        <f t="shared" si="29"/>
        <v>-1.9176847566836859</v>
      </c>
      <c r="S773" s="5">
        <f t="shared" si="30"/>
        <v>4.5460991434584157</v>
      </c>
      <c r="T773" s="5">
        <f t="shared" si="31"/>
        <v>2.6520520216079193</v>
      </c>
      <c r="U773" s="5">
        <f t="shared" si="32"/>
        <v>3.7027490466536044</v>
      </c>
      <c r="V773" s="5">
        <f t="shared" si="33"/>
        <v>3.5324327060995295</v>
      </c>
      <c r="W773" s="5">
        <f t="shared" si="34"/>
        <v>4.1780120764666115</v>
      </c>
      <c r="X773" s="5">
        <f t="shared" si="35"/>
        <v>3.1648433855380369</v>
      </c>
      <c r="Y773" s="12">
        <f t="shared" si="7"/>
        <v>0.63081484077596928</v>
      </c>
    </row>
    <row r="774" spans="1:25">
      <c r="A774" t="s">
        <v>0</v>
      </c>
      <c r="B774" s="7" t="s">
        <v>72</v>
      </c>
      <c r="E774" s="6">
        <f>SUM(E567:E578)</f>
        <v>1.1124139717085684</v>
      </c>
      <c r="F774" s="6">
        <f t="shared" ref="F774:J774" si="81">SUM(F567:F578)</f>
        <v>0.46785868126750896</v>
      </c>
      <c r="G774" s="6">
        <f t="shared" si="81"/>
        <v>1.0627532466910317</v>
      </c>
      <c r="H774" s="6">
        <f t="shared" si="81"/>
        <v>0.9888255887587305</v>
      </c>
      <c r="I774" s="6">
        <f t="shared" si="81"/>
        <v>2.1751672183996007</v>
      </c>
      <c r="J774" s="53">
        <f t="shared" si="81"/>
        <v>1.456684270026239</v>
      </c>
      <c r="K774" s="12">
        <f t="shared" si="2"/>
        <v>1.3833878296088638</v>
      </c>
      <c r="L774" s="12">
        <f t="shared" si="3"/>
        <v>1.3216302066860812</v>
      </c>
      <c r="M774" s="12">
        <f t="shared" si="4"/>
        <v>2.7050180362949456</v>
      </c>
      <c r="N774" s="55">
        <f t="shared" si="5"/>
        <v>-6.1757622922782529E-2</v>
      </c>
      <c r="O774" s="12">
        <f>E774/0.499567</f>
        <v>2.2267563143853946</v>
      </c>
      <c r="P774" s="12">
        <f>G774/0.499567</f>
        <v>2.127348777423312</v>
      </c>
      <c r="Q774" s="12">
        <f t="shared" si="28"/>
        <v>4.354105091808707</v>
      </c>
      <c r="R774" s="28">
        <f t="shared" si="29"/>
        <v>-9.9407536962082599E-2</v>
      </c>
      <c r="S774" s="5">
        <f t="shared" si="30"/>
        <v>0.35678142953656855</v>
      </c>
      <c r="T774" s="5">
        <f t="shared" si="31"/>
        <v>0.33947628228361348</v>
      </c>
      <c r="U774" s="5">
        <f t="shared" si="32"/>
        <v>0.44010035679969955</v>
      </c>
      <c r="V774" s="5">
        <f t="shared" si="33"/>
        <v>0.51432380370170294</v>
      </c>
      <c r="W774" s="5">
        <f t="shared" si="34"/>
        <v>0.39314665873068738</v>
      </c>
      <c r="X774" s="5">
        <f t="shared" si="35"/>
        <v>0.44131892895589669</v>
      </c>
      <c r="Y774" s="12">
        <f t="shared" si="7"/>
        <v>0.95535769391563619</v>
      </c>
    </row>
    <row r="775" spans="1:25">
      <c r="A775" t="s">
        <v>0</v>
      </c>
      <c r="B775" s="7" t="s">
        <v>73</v>
      </c>
      <c r="E775" s="6">
        <f>SUM(E579:E590)</f>
        <v>0.99712126225795161</v>
      </c>
      <c r="F775" s="6">
        <f t="shared" ref="F775:J775" si="82">SUM(F579:F590)</f>
        <v>1.4362841217996287</v>
      </c>
      <c r="G775" s="6">
        <f t="shared" si="82"/>
        <v>3.1036448471938174</v>
      </c>
      <c r="H775" s="6">
        <f t="shared" si="82"/>
        <v>2.3974340184201388</v>
      </c>
      <c r="I775" s="6">
        <f t="shared" si="82"/>
        <v>4.1007661094517687</v>
      </c>
      <c r="J775" s="53">
        <f t="shared" si="82"/>
        <v>3.8337181402197671</v>
      </c>
      <c r="K775" s="12">
        <f t="shared" si="2"/>
        <v>1.2400108717919418</v>
      </c>
      <c r="L775" s="12">
        <f t="shared" si="3"/>
        <v>3.8596643140338198</v>
      </c>
      <c r="M775" s="12">
        <f t="shared" si="4"/>
        <v>5.0996751858257614</v>
      </c>
      <c r="N775" s="55">
        <f t="shared" si="5"/>
        <v>2.6196534422418782</v>
      </c>
      <c r="O775" s="12">
        <f>E775/0.859419</f>
        <v>1.160227156087952</v>
      </c>
      <c r="P775" s="12">
        <f>G775/0.859419</f>
        <v>3.6113291039572282</v>
      </c>
      <c r="Q775" s="12">
        <f t="shared" si="28"/>
        <v>4.7715562600451804</v>
      </c>
      <c r="R775" s="28">
        <f t="shared" si="29"/>
        <v>2.4511019478692759</v>
      </c>
      <c r="S775" s="5">
        <f t="shared" si="30"/>
        <v>0.31980392049849288</v>
      </c>
      <c r="T775" s="5">
        <f t="shared" si="31"/>
        <v>1.0421616900440391</v>
      </c>
      <c r="U775" s="5">
        <f t="shared" si="32"/>
        <v>1.2852609097007566</v>
      </c>
      <c r="V775" s="5">
        <f t="shared" si="33"/>
        <v>1.2469917824695025</v>
      </c>
      <c r="W775" s="5">
        <f t="shared" si="34"/>
        <v>0.74118554221003574</v>
      </c>
      <c r="X775" s="5">
        <f t="shared" si="35"/>
        <v>1.1614681495325707</v>
      </c>
      <c r="Y775" s="12">
        <f t="shared" si="7"/>
        <v>3.1126052213205297</v>
      </c>
    </row>
    <row r="776" spans="1:25">
      <c r="A776" t="s">
        <v>0</v>
      </c>
      <c r="B776" s="7" t="s">
        <v>74</v>
      </c>
      <c r="E776" s="6">
        <f>SUM(E591:E602)</f>
        <v>4.2965819923373347</v>
      </c>
      <c r="F776" s="6">
        <f t="shared" ref="F776:J776" si="83">SUM(F591:F602)</f>
        <v>7.4922603441247313</v>
      </c>
      <c r="G776" s="6">
        <f t="shared" si="83"/>
        <v>3.7156925179418847</v>
      </c>
      <c r="H776" s="6">
        <f t="shared" si="83"/>
        <v>3.4241141441232497</v>
      </c>
      <c r="I776" s="6">
        <f t="shared" si="83"/>
        <v>8.0122745102792052</v>
      </c>
      <c r="J776" s="53">
        <f t="shared" si="83"/>
        <v>10.916374488247978</v>
      </c>
      <c r="K776" s="12">
        <f t="shared" si="2"/>
        <v>5.3431900248311948</v>
      </c>
      <c r="L776" s="12">
        <f t="shared" si="3"/>
        <v>4.6208011932775017</v>
      </c>
      <c r="M776" s="12">
        <f t="shared" si="4"/>
        <v>9.9639912181086778</v>
      </c>
      <c r="N776" s="55">
        <f t="shared" si="5"/>
        <v>-0.72238883155369304</v>
      </c>
      <c r="O776" s="12">
        <f>E776/0.811671</f>
        <v>5.2935019143684254</v>
      </c>
      <c r="P776" s="12">
        <f>G776/0.811671</f>
        <v>4.5778308180800895</v>
      </c>
      <c r="Q776" s="12">
        <f t="shared" si="28"/>
        <v>9.8713327324485149</v>
      </c>
      <c r="R776" s="28">
        <f t="shared" si="29"/>
        <v>-0.71567109628833592</v>
      </c>
      <c r="S776" s="5">
        <f t="shared" si="30"/>
        <v>1.3780307550369333</v>
      </c>
      <c r="T776" s="5">
        <f t="shared" si="31"/>
        <v>5.4363524486363808</v>
      </c>
      <c r="U776" s="5">
        <f t="shared" si="32"/>
        <v>1.5387180495526753</v>
      </c>
      <c r="V776" s="5">
        <f t="shared" si="33"/>
        <v>1.7810050942603319</v>
      </c>
      <c r="W776" s="5">
        <f t="shared" si="34"/>
        <v>1.4481640427014919</v>
      </c>
      <c r="X776" s="5">
        <f t="shared" si="35"/>
        <v>3.3072387725778718</v>
      </c>
      <c r="Y776" s="12">
        <f t="shared" si="7"/>
        <v>0.86480195759526357</v>
      </c>
    </row>
    <row r="777" spans="1:25">
      <c r="A777" t="s">
        <v>0</v>
      </c>
      <c r="B777" s="7" t="s">
        <v>75</v>
      </c>
      <c r="E777" s="6">
        <f>SUM(E603:E614)</f>
        <v>0.20977251080930484</v>
      </c>
      <c r="F777" s="6">
        <f t="shared" ref="F777:J777" si="84">SUM(F603:F614)</f>
        <v>0.11566647820671072</v>
      </c>
      <c r="G777" s="6">
        <f t="shared" si="84"/>
        <v>1.6803870009558661</v>
      </c>
      <c r="H777" s="6">
        <f t="shared" si="84"/>
        <v>1.2815512016883306</v>
      </c>
      <c r="I777" s="6">
        <f t="shared" si="84"/>
        <v>1.8901595117651704</v>
      </c>
      <c r="J777" s="53">
        <f t="shared" si="84"/>
        <v>1.3972176798950429</v>
      </c>
      <c r="K777" s="12">
        <f t="shared" ref="K777:K785" si="85">E777/0.804123</f>
        <v>0.26087117370017376</v>
      </c>
      <c r="L777" s="12">
        <f t="shared" ref="L777:L785" si="86">G777/0.804123</f>
        <v>2.0897138882432986</v>
      </c>
      <c r="M777" s="12">
        <f t="shared" ref="M777:M785" si="87">I777/0.804123</f>
        <v>2.3505850619434718</v>
      </c>
      <c r="N777" s="55">
        <f t="shared" ref="N777:N785" si="88">L777-K777</f>
        <v>1.828842714543125</v>
      </c>
      <c r="O777" s="12">
        <f>E777/0.666535</f>
        <v>0.31472092359636755</v>
      </c>
      <c r="P777" s="12">
        <f>G777/0.666535</f>
        <v>2.5210784144206473</v>
      </c>
      <c r="Q777" s="12">
        <f t="shared" si="28"/>
        <v>2.835799338017015</v>
      </c>
      <c r="R777" s="28">
        <f t="shared" si="29"/>
        <v>2.2063574908242796</v>
      </c>
      <c r="S777" s="5">
        <f t="shared" si="30"/>
        <v>6.7279752131364376E-2</v>
      </c>
      <c r="T777" s="5">
        <f t="shared" si="31"/>
        <v>8.3927107861019895E-2</v>
      </c>
      <c r="U777" s="5">
        <f t="shared" si="32"/>
        <v>0.69587076867077857</v>
      </c>
      <c r="V777" s="5">
        <f t="shared" si="33"/>
        <v>0.66658093822009312</v>
      </c>
      <c r="W777" s="5">
        <f t="shared" si="34"/>
        <v>0.34163345706600629</v>
      </c>
      <c r="X777" s="5">
        <f t="shared" si="35"/>
        <v>0.42330285477608409</v>
      </c>
      <c r="Y777" s="12">
        <f t="shared" si="7"/>
        <v>8.0105205132594026</v>
      </c>
    </row>
    <row r="778" spans="1:25">
      <c r="A778" t="s">
        <v>0</v>
      </c>
      <c r="B778" s="7" t="s">
        <v>76</v>
      </c>
      <c r="E778" s="6">
        <f>SUM(E615:E626)</f>
        <v>2.8167552049451836</v>
      </c>
      <c r="F778" s="6">
        <f t="shared" ref="F778:J778" si="89">SUM(F615:F626)</f>
        <v>5.9228804020685519</v>
      </c>
      <c r="G778" s="6">
        <f t="shared" si="89"/>
        <v>0.74559759605090037</v>
      </c>
      <c r="H778" s="6">
        <f t="shared" si="89"/>
        <v>0.63621725293997922</v>
      </c>
      <c r="I778" s="6">
        <f t="shared" si="89"/>
        <v>3.5623528009960799</v>
      </c>
      <c r="J778" s="53">
        <f t="shared" si="89"/>
        <v>6.5590976550085323</v>
      </c>
      <c r="K778" s="12">
        <f t="shared" si="85"/>
        <v>3.5028909817841094</v>
      </c>
      <c r="L778" s="12">
        <f t="shared" si="86"/>
        <v>0.92721834352568</v>
      </c>
      <c r="M778" s="12">
        <f t="shared" si="87"/>
        <v>4.4301093253097843</v>
      </c>
      <c r="N778" s="55">
        <f t="shared" si="88"/>
        <v>-2.5756726382584292</v>
      </c>
      <c r="O778" s="12">
        <f>E778/0.513518</f>
        <v>5.4852122125128693</v>
      </c>
      <c r="P778" s="12">
        <f>G778/0.513518</f>
        <v>1.4519405279871402</v>
      </c>
      <c r="Q778" s="12">
        <f t="shared" si="28"/>
        <v>6.9371527405000091</v>
      </c>
      <c r="R778" s="28">
        <f t="shared" si="29"/>
        <v>-4.0332716845257295</v>
      </c>
      <c r="S778" s="5">
        <f t="shared" si="30"/>
        <v>0.90341003819951571</v>
      </c>
      <c r="T778" s="5">
        <f t="shared" si="31"/>
        <v>4.297616993784187</v>
      </c>
      <c r="U778" s="5">
        <f t="shared" si="32"/>
        <v>0.30876195304289406</v>
      </c>
      <c r="V778" s="5">
        <f t="shared" si="33"/>
        <v>0.33091950818495591</v>
      </c>
      <c r="W778" s="5">
        <f t="shared" si="34"/>
        <v>0.6438710040701906</v>
      </c>
      <c r="X778" s="5">
        <f t="shared" si="35"/>
        <v>1.9871526119887035</v>
      </c>
      <c r="Y778" s="12">
        <f t="shared" ref="Y778:Y785" si="90">G778/E778</f>
        <v>0.26470088516812035</v>
      </c>
    </row>
    <row r="779" spans="1:25">
      <c r="A779" t="s">
        <v>0</v>
      </c>
      <c r="B779" s="7" t="s">
        <v>77</v>
      </c>
      <c r="E779" s="6">
        <f>SUM(E627:E638)</f>
        <v>0.56057917662078394</v>
      </c>
      <c r="F779" s="6">
        <f t="shared" ref="F779:J779" si="91">SUM(F627:F638)</f>
        <v>0.59477994826679381</v>
      </c>
      <c r="G779" s="6">
        <f t="shared" si="91"/>
        <v>1.0773810338411511</v>
      </c>
      <c r="H779" s="6">
        <f t="shared" si="91"/>
        <v>0.8348172424281245</v>
      </c>
      <c r="I779" s="6">
        <f t="shared" si="91"/>
        <v>1.6379602104619357</v>
      </c>
      <c r="J779" s="53">
        <f t="shared" si="91"/>
        <v>1.4295971906949172</v>
      </c>
      <c r="K779" s="12">
        <f t="shared" si="85"/>
        <v>0.697131131208514</v>
      </c>
      <c r="L779" s="12">
        <f t="shared" si="86"/>
        <v>1.3398211888494063</v>
      </c>
      <c r="M779" s="12">
        <f t="shared" si="87"/>
        <v>2.0369523200579209</v>
      </c>
      <c r="N779" s="55">
        <f t="shared" si="88"/>
        <v>0.64269005764089226</v>
      </c>
      <c r="O779" s="12">
        <f>E779/0.427406</f>
        <v>1.3115847148163198</v>
      </c>
      <c r="P779" s="12">
        <f>G779/0.427406</f>
        <v>2.5207438216617248</v>
      </c>
      <c r="Q779" s="12">
        <f t="shared" si="28"/>
        <v>3.8323285364780446</v>
      </c>
      <c r="R779" s="28">
        <f t="shared" si="29"/>
        <v>1.2091591068454051</v>
      </c>
      <c r="S779" s="5">
        <f t="shared" si="30"/>
        <v>0.17979299531451157</v>
      </c>
      <c r="T779" s="5">
        <f t="shared" si="31"/>
        <v>0.43156981733764677</v>
      </c>
      <c r="U779" s="5">
        <f t="shared" si="32"/>
        <v>0.44615791942206928</v>
      </c>
      <c r="V779" s="5">
        <f t="shared" si="33"/>
        <v>0.43421851578535897</v>
      </c>
      <c r="W779" s="5">
        <f t="shared" si="34"/>
        <v>0.29605015119284578</v>
      </c>
      <c r="X779" s="5">
        <f t="shared" si="35"/>
        <v>0.43311259276828401</v>
      </c>
      <c r="Y779" s="12">
        <f t="shared" si="90"/>
        <v>1.9219069825884187</v>
      </c>
    </row>
    <row r="780" spans="1:25">
      <c r="A780" t="s">
        <v>0</v>
      </c>
      <c r="B780" s="7" t="s">
        <v>78</v>
      </c>
      <c r="E780" s="6">
        <f>SUM(E639:E650)</f>
        <v>0.38829216354969448</v>
      </c>
      <c r="F780" s="6">
        <f t="shared" ref="F780:J780" si="92">SUM(F639:F650)</f>
        <v>0.95942749631453572</v>
      </c>
      <c r="G780" s="6">
        <f t="shared" si="92"/>
        <v>0.46157005034656384</v>
      </c>
      <c r="H780" s="6">
        <f t="shared" si="92"/>
        <v>0.43021453787833913</v>
      </c>
      <c r="I780" s="6">
        <f t="shared" si="92"/>
        <v>0.84986221389625838</v>
      </c>
      <c r="J780" s="53">
        <f t="shared" si="92"/>
        <v>1.389642034192875</v>
      </c>
      <c r="K780" s="12">
        <f t="shared" si="85"/>
        <v>0.48287657926672223</v>
      </c>
      <c r="L780" s="12">
        <f t="shared" si="86"/>
        <v>0.57400428833221262</v>
      </c>
      <c r="M780" s="12">
        <f t="shared" si="87"/>
        <v>1.056880867598935</v>
      </c>
      <c r="N780" s="55">
        <f t="shared" si="88"/>
        <v>9.1127709065490392E-2</v>
      </c>
      <c r="O780" s="12">
        <f>E780/0.356137</f>
        <v>1.0902887471666649</v>
      </c>
      <c r="P780" s="12">
        <f>G780/0.356137</f>
        <v>1.2960463258424817</v>
      </c>
      <c r="Q780" s="12">
        <f t="shared" si="28"/>
        <v>2.3863350730091466</v>
      </c>
      <c r="R780" s="28">
        <f t="shared" si="29"/>
        <v>0.20575757867581679</v>
      </c>
      <c r="S780" s="5">
        <f t="shared" si="30"/>
        <v>0.12453586228904429</v>
      </c>
      <c r="T780" s="5">
        <f t="shared" si="31"/>
        <v>0.69615653745517603</v>
      </c>
      <c r="U780" s="5">
        <f t="shared" si="32"/>
        <v>0.19114234134599165</v>
      </c>
      <c r="V780" s="5">
        <f t="shared" si="33"/>
        <v>0.22377007638638957</v>
      </c>
      <c r="W780" s="5">
        <f t="shared" si="34"/>
        <v>0.15360680638641244</v>
      </c>
      <c r="X780" s="5">
        <f t="shared" si="35"/>
        <v>0.4210077274679751</v>
      </c>
      <c r="Y780" s="12">
        <f t="shared" si="90"/>
        <v>1.1887184282241923</v>
      </c>
    </row>
    <row r="781" spans="1:25">
      <c r="A781" t="s">
        <v>0</v>
      </c>
      <c r="B781" s="7" t="s">
        <v>79</v>
      </c>
      <c r="E781" s="6">
        <f>SUM(E651:E662)</f>
        <v>0.51909001966435908</v>
      </c>
      <c r="F781" s="6">
        <f t="shared" ref="F781:J781" si="93">SUM(F651:F662)</f>
        <v>0.66513529961180629</v>
      </c>
      <c r="G781" s="6">
        <f t="shared" si="93"/>
        <v>1.9945154193300534</v>
      </c>
      <c r="H781" s="6">
        <f t="shared" si="93"/>
        <v>1.5606947749289355</v>
      </c>
      <c r="I781" s="6">
        <f t="shared" si="93"/>
        <v>2.5136054389944125</v>
      </c>
      <c r="J781" s="53">
        <f t="shared" si="93"/>
        <v>2.2258300745407431</v>
      </c>
      <c r="K781" s="12">
        <f t="shared" si="85"/>
        <v>0.6455355955051143</v>
      </c>
      <c r="L781" s="12">
        <f t="shared" si="86"/>
        <v>2.480361113076051</v>
      </c>
      <c r="M781" s="12">
        <f t="shared" si="87"/>
        <v>3.1258967085811653</v>
      </c>
      <c r="N781" s="55">
        <f t="shared" si="88"/>
        <v>1.8348255175709367</v>
      </c>
      <c r="O781" s="12">
        <f>E781/0.347257</f>
        <v>1.494829534507178</v>
      </c>
      <c r="P781" s="12">
        <f>G781/0.347257</f>
        <v>5.743629125777316</v>
      </c>
      <c r="Q781" s="12">
        <f t="shared" si="28"/>
        <v>7.2384586602844943</v>
      </c>
      <c r="R781" s="28">
        <f t="shared" si="29"/>
        <v>4.2487995912701377</v>
      </c>
      <c r="S781" s="5">
        <f t="shared" si="30"/>
        <v>0.16648629375767576</v>
      </c>
      <c r="T781" s="5">
        <f t="shared" si="31"/>
        <v>0.48261936300100072</v>
      </c>
      <c r="U781" s="5">
        <f t="shared" si="32"/>
        <v>0.82595555499145235</v>
      </c>
      <c r="V781" s="5">
        <f t="shared" si="33"/>
        <v>0.81177356470563544</v>
      </c>
      <c r="W781" s="5">
        <f t="shared" si="34"/>
        <v>0.45431706185560516</v>
      </c>
      <c r="X781" s="5">
        <f t="shared" si="35"/>
        <v>0.6743403253173389</v>
      </c>
      <c r="Y781" s="12">
        <f t="shared" si="90"/>
        <v>3.8423305087231241</v>
      </c>
    </row>
    <row r="782" spans="1:25">
      <c r="A782" t="s">
        <v>0</v>
      </c>
      <c r="B782" s="7" t="s">
        <v>80</v>
      </c>
      <c r="E782" s="6">
        <f>SUM(E663:E674)</f>
        <v>0.21107573639387689</v>
      </c>
      <c r="F782" s="6">
        <f t="shared" ref="F782:J782" si="94">SUM(F663:F674)</f>
        <v>0.12078261633328068</v>
      </c>
      <c r="G782" s="6">
        <f t="shared" si="94"/>
        <v>0.74714605620307639</v>
      </c>
      <c r="H782" s="6">
        <f t="shared" si="94"/>
        <v>0.87391668525953226</v>
      </c>
      <c r="I782" s="6">
        <f t="shared" si="94"/>
        <v>0.9582217925969535</v>
      </c>
      <c r="J782" s="53">
        <f t="shared" si="94"/>
        <v>0.9946993015928125</v>
      </c>
      <c r="K782" s="12">
        <f t="shared" si="85"/>
        <v>0.26249185310440926</v>
      </c>
      <c r="L782" s="12">
        <f t="shared" si="86"/>
        <v>0.92914399439274387</v>
      </c>
      <c r="M782" s="12">
        <f t="shared" si="87"/>
        <v>1.1916358474971533</v>
      </c>
      <c r="N782" s="55">
        <f t="shared" si="88"/>
        <v>0.66665214128833461</v>
      </c>
      <c r="O782" s="12">
        <f>E782/0.316032</f>
        <v>0.66789355632934921</v>
      </c>
      <c r="P782" s="12">
        <f>G782/0.316032</f>
        <v>2.364146846531606</v>
      </c>
      <c r="Q782" s="12">
        <f t="shared" si="28"/>
        <v>3.0320404028609551</v>
      </c>
      <c r="R782" s="28">
        <f t="shared" si="29"/>
        <v>1.6962532902022569</v>
      </c>
      <c r="S782" s="5">
        <f t="shared" si="30"/>
        <v>6.7697732037134611E-2</v>
      </c>
      <c r="T782" s="5">
        <f t="shared" si="31"/>
        <v>8.7639356068431831E-2</v>
      </c>
      <c r="U782" s="5">
        <f t="shared" si="32"/>
        <v>0.30940319113610582</v>
      </c>
      <c r="V782" s="5">
        <f t="shared" si="33"/>
        <v>0.4545555442646792</v>
      </c>
      <c r="W782" s="5">
        <f t="shared" si="34"/>
        <v>0.17319206215308747</v>
      </c>
      <c r="X782" s="5">
        <f t="shared" si="35"/>
        <v>0.3013553722277863</v>
      </c>
      <c r="Y782" s="12">
        <f t="shared" si="90"/>
        <v>3.5397060266977727</v>
      </c>
    </row>
    <row r="783" spans="1:25">
      <c r="A783" t="s">
        <v>0</v>
      </c>
      <c r="B783" s="7" t="s">
        <v>81</v>
      </c>
      <c r="E783" s="6">
        <f>SUM(E675:E686)</f>
        <v>2.0616615797383227E-2</v>
      </c>
      <c r="F783" s="6">
        <f t="shared" ref="F783:J783" si="95">SUM(F675:F686)</f>
        <v>2.3042850800704E-2</v>
      </c>
      <c r="G783" s="6">
        <f t="shared" si="95"/>
        <v>8.2245035773638855E-2</v>
      </c>
      <c r="H783" s="6">
        <f t="shared" si="95"/>
        <v>9.0504484708458607E-2</v>
      </c>
      <c r="I783" s="6">
        <f t="shared" si="95"/>
        <v>0.10286165157102217</v>
      </c>
      <c r="J783" s="53">
        <f t="shared" si="95"/>
        <v>0.11354733550916264</v>
      </c>
      <c r="K783" s="12">
        <f t="shared" si="85"/>
        <v>2.5638634633486701E-2</v>
      </c>
      <c r="L783" s="12">
        <f t="shared" si="86"/>
        <v>0.10227917342699917</v>
      </c>
      <c r="M783" s="12">
        <f t="shared" si="87"/>
        <v>0.12791780806048597</v>
      </c>
      <c r="N783" s="55">
        <f t="shared" si="88"/>
        <v>7.6640538793512472E-2</v>
      </c>
      <c r="O783" s="12">
        <f>E783/0.112996</f>
        <v>0.18245438597280636</v>
      </c>
      <c r="P783" s="12">
        <f>G783/0.112996</f>
        <v>0.72785793987078173</v>
      </c>
      <c r="Q783" s="12">
        <f t="shared" si="28"/>
        <v>0.91031232584358812</v>
      </c>
      <c r="R783" s="28">
        <f t="shared" si="29"/>
        <v>0.54540355389797535</v>
      </c>
      <c r="S783" s="5">
        <f t="shared" si="30"/>
        <v>6.6123096648085132E-3</v>
      </c>
      <c r="T783" s="5">
        <f t="shared" si="31"/>
        <v>1.6719795177993681E-2</v>
      </c>
      <c r="U783" s="5">
        <f t="shared" si="32"/>
        <v>3.4058771122724783E-2</v>
      </c>
      <c r="V783" s="5">
        <f t="shared" si="33"/>
        <v>4.7074642238728232E-2</v>
      </c>
      <c r="W783" s="5">
        <f t="shared" si="34"/>
        <v>1.8591542886721796E-2</v>
      </c>
      <c r="X783" s="5">
        <f t="shared" si="35"/>
        <v>3.4400445946874178E-2</v>
      </c>
      <c r="Y783" s="12">
        <f t="shared" si="90"/>
        <v>3.9892597593091801</v>
      </c>
    </row>
    <row r="784" spans="1:25">
      <c r="A784" t="s">
        <v>0</v>
      </c>
      <c r="B784" s="7" t="s">
        <v>82</v>
      </c>
      <c r="E784" s="6">
        <f>SUM(E687:E698)</f>
        <v>1.2418878571751868</v>
      </c>
      <c r="F784" s="6">
        <f t="shared" ref="F784:J784" si="96">SUM(F687:F698)</f>
        <v>0.71406279839442521</v>
      </c>
      <c r="G784" s="6">
        <f t="shared" si="96"/>
        <v>2.723437564523457</v>
      </c>
      <c r="H784" s="6">
        <f t="shared" si="96"/>
        <v>2.5155760164099221</v>
      </c>
      <c r="I784" s="6">
        <f t="shared" si="96"/>
        <v>3.9653254216986444</v>
      </c>
      <c r="J784" s="53">
        <f t="shared" si="96"/>
        <v>3.2296388148043489</v>
      </c>
      <c r="K784" s="12">
        <f t="shared" si="85"/>
        <v>1.5444003680720322</v>
      </c>
      <c r="L784" s="12">
        <f t="shared" si="86"/>
        <v>3.3868420186009565</v>
      </c>
      <c r="M784" s="12">
        <f t="shared" si="87"/>
        <v>4.9312423866729898</v>
      </c>
      <c r="N784" s="55">
        <f t="shared" si="88"/>
        <v>1.8424416505289243</v>
      </c>
      <c r="O784" s="12">
        <f>E784/0.973046</f>
        <v>1.276288949520564</v>
      </c>
      <c r="P784" s="12">
        <f>G784/0.973046</f>
        <v>2.798878536598945</v>
      </c>
      <c r="Q784" s="12">
        <f t="shared" si="28"/>
        <v>4.0751674861195095</v>
      </c>
      <c r="R784" s="28">
        <f t="shared" si="29"/>
        <v>1.522589587078381</v>
      </c>
      <c r="S784" s="5">
        <f t="shared" si="30"/>
        <v>0.3983072275931</v>
      </c>
      <c r="T784" s="5">
        <f t="shared" si="31"/>
        <v>0.51812094938422415</v>
      </c>
      <c r="U784" s="5">
        <f t="shared" si="32"/>
        <v>1.1278119804388953</v>
      </c>
      <c r="V784" s="5">
        <f t="shared" si="33"/>
        <v>1.3084416907989382</v>
      </c>
      <c r="W784" s="5">
        <f t="shared" si="34"/>
        <v>0.71670556044316047</v>
      </c>
      <c r="X784" s="5">
        <f t="shared" si="35"/>
        <v>0.97845550473210852</v>
      </c>
      <c r="Y784" s="12">
        <f t="shared" si="90"/>
        <v>2.1929818773799923</v>
      </c>
    </row>
    <row r="785" spans="1:25">
      <c r="A785" t="s">
        <v>0</v>
      </c>
      <c r="B785" s="7" t="s">
        <v>83</v>
      </c>
      <c r="E785" s="6">
        <f>SUM(E699:E710)</f>
        <v>0.18235989184298038</v>
      </c>
      <c r="F785" s="6">
        <f t="shared" ref="F785:J785" si="97">SUM(F699:F710)</f>
        <v>9.5726921944883317E-2</v>
      </c>
      <c r="G785" s="6">
        <f t="shared" si="97"/>
        <v>0.96750845610399261</v>
      </c>
      <c r="H785" s="6">
        <f t="shared" si="97"/>
        <v>0.67101289657258922</v>
      </c>
      <c r="I785" s="6">
        <f t="shared" si="97"/>
        <v>1.1498683479469727</v>
      </c>
      <c r="J785" s="53">
        <f t="shared" si="97"/>
        <v>0.76673981851747319</v>
      </c>
      <c r="K785" s="12">
        <f t="shared" si="85"/>
        <v>0.22678109175210803</v>
      </c>
      <c r="L785" s="12">
        <f t="shared" si="86"/>
        <v>1.203184657202931</v>
      </c>
      <c r="M785" s="12">
        <f t="shared" si="87"/>
        <v>1.4299657489550388</v>
      </c>
      <c r="N785" s="55">
        <f t="shared" si="88"/>
        <v>0.97640356545082296</v>
      </c>
      <c r="O785" s="12">
        <f>E785/0.30966</f>
        <v>0.58890360990434798</v>
      </c>
      <c r="P785" s="12">
        <f>G785/0.30966</f>
        <v>3.1244218048956682</v>
      </c>
      <c r="Q785" s="12">
        <f t="shared" si="28"/>
        <v>3.7133254148000163</v>
      </c>
      <c r="R785" s="28">
        <f t="shared" si="29"/>
        <v>2.5355181949913201</v>
      </c>
      <c r="S785" s="5">
        <f t="shared" si="30"/>
        <v>5.848777933087463E-2</v>
      </c>
      <c r="T785" s="5">
        <f t="shared" si="31"/>
        <v>6.945905008807933E-2</v>
      </c>
      <c r="U785" s="5">
        <f t="shared" si="32"/>
        <v>0.40065821305543781</v>
      </c>
      <c r="V785" s="5">
        <f t="shared" si="33"/>
        <v>0.34901797568905646</v>
      </c>
      <c r="W785" s="5">
        <f t="shared" si="34"/>
        <v>0.20783087164587752</v>
      </c>
      <c r="X785" s="5">
        <f t="shared" si="35"/>
        <v>0.23229247576750087</v>
      </c>
      <c r="Y785" s="12">
        <f t="shared" si="90"/>
        <v>5.3054893064811566</v>
      </c>
    </row>
    <row r="787" spans="1:25">
      <c r="A787" t="s">
        <v>319</v>
      </c>
    </row>
    <row r="788" spans="1:25">
      <c r="A788" s="18" t="s">
        <v>325</v>
      </c>
    </row>
    <row r="789" spans="1:25">
      <c r="A789" s="40" t="s">
        <v>322</v>
      </c>
    </row>
    <row r="790" spans="1:25">
      <c r="A790" s="46" t="s">
        <v>323</v>
      </c>
    </row>
    <row r="791" spans="1:25">
      <c r="A791" t="s">
        <v>324</v>
      </c>
    </row>
  </sheetData>
  <mergeCells count="4">
    <mergeCell ref="E1:J1"/>
    <mergeCell ref="S1:X1"/>
    <mergeCell ref="K1:N1"/>
    <mergeCell ref="O1:R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Y791"/>
  <sheetViews>
    <sheetView workbookViewId="0">
      <pane xSplit="4" ySplit="2" topLeftCell="E3" activePane="bottomRight" state="frozen"/>
      <selection pane="topRight" activeCell="G1" sqref="G1"/>
      <selection pane="bottomLeft" activeCell="A3" sqref="A3"/>
      <selection pane="bottomRight"/>
    </sheetView>
  </sheetViews>
  <sheetFormatPr defaultRowHeight="12.75"/>
  <cols>
    <col min="1" max="1" width="12.7109375" customWidth="1"/>
    <col min="2" max="2" width="20.7109375" style="7" customWidth="1"/>
    <col min="4" max="4" width="24.5703125" customWidth="1"/>
    <col min="5" max="10" width="10.7109375" customWidth="1"/>
    <col min="19" max="24" width="10.7109375" customWidth="1"/>
  </cols>
  <sheetData>
    <row r="1" spans="1:25">
      <c r="E1" s="62" t="s">
        <v>190</v>
      </c>
      <c r="F1" s="62"/>
      <c r="G1" s="62"/>
      <c r="H1" s="62"/>
      <c r="I1" s="62"/>
      <c r="J1" s="63"/>
      <c r="K1" s="60" t="s">
        <v>334</v>
      </c>
      <c r="L1" s="62"/>
      <c r="M1" s="62"/>
      <c r="N1" s="63"/>
      <c r="O1" s="60" t="s">
        <v>332</v>
      </c>
      <c r="P1" s="62"/>
      <c r="Q1" s="62"/>
      <c r="R1" s="63"/>
      <c r="S1" s="61" t="s">
        <v>333</v>
      </c>
      <c r="T1" s="61"/>
      <c r="U1" s="61"/>
      <c r="V1" s="61"/>
      <c r="W1" s="61"/>
      <c r="X1" s="61"/>
    </row>
    <row r="2" spans="1:25" s="3" customFormat="1" ht="63.75">
      <c r="A2" s="48" t="s">
        <v>352</v>
      </c>
      <c r="B2" s="4" t="s">
        <v>351</v>
      </c>
      <c r="C2" s="4" t="s">
        <v>329</v>
      </c>
      <c r="D2" s="4" t="s">
        <v>330</v>
      </c>
      <c r="E2" s="2" t="s">
        <v>87</v>
      </c>
      <c r="F2" s="2" t="s">
        <v>88</v>
      </c>
      <c r="G2" s="2" t="s">
        <v>89</v>
      </c>
      <c r="H2" s="2" t="s">
        <v>90</v>
      </c>
      <c r="I2" s="2" t="s">
        <v>283</v>
      </c>
      <c r="J2" s="20" t="s">
        <v>284</v>
      </c>
      <c r="K2" s="2" t="s">
        <v>187</v>
      </c>
      <c r="L2" s="2" t="s">
        <v>188</v>
      </c>
      <c r="M2" s="2" t="s">
        <v>189</v>
      </c>
      <c r="N2" s="20" t="s">
        <v>282</v>
      </c>
      <c r="O2" s="2" t="s">
        <v>187</v>
      </c>
      <c r="P2" s="2" t="s">
        <v>188</v>
      </c>
      <c r="Q2" s="2" t="s">
        <v>189</v>
      </c>
      <c r="R2" s="20" t="s">
        <v>282</v>
      </c>
      <c r="S2" s="2" t="s">
        <v>87</v>
      </c>
      <c r="T2" s="2" t="s">
        <v>88</v>
      </c>
      <c r="U2" s="2" t="s">
        <v>89</v>
      </c>
      <c r="V2" s="2" t="s">
        <v>90</v>
      </c>
      <c r="W2" s="2" t="s">
        <v>283</v>
      </c>
      <c r="X2" s="2" t="s">
        <v>284</v>
      </c>
      <c r="Y2" s="2" t="s">
        <v>192</v>
      </c>
    </row>
    <row r="3" spans="1:25">
      <c r="A3" t="s">
        <v>84</v>
      </c>
      <c r="B3" s="7" t="s">
        <v>1</v>
      </c>
      <c r="C3" t="s">
        <v>2</v>
      </c>
      <c r="D3" t="s">
        <v>3</v>
      </c>
      <c r="E3" s="1">
        <v>0.23561497879969201</v>
      </c>
      <c r="F3" s="1">
        <v>0.21807747014958301</v>
      </c>
      <c r="G3" s="1">
        <v>0.23579098130478199</v>
      </c>
      <c r="H3" s="1">
        <v>0.30288830246765702</v>
      </c>
      <c r="I3" s="1">
        <v>0.471405960104473</v>
      </c>
      <c r="J3" s="50">
        <v>0.52096577261723997</v>
      </c>
      <c r="N3" s="21"/>
      <c r="R3" s="21"/>
    </row>
    <row r="4" spans="1:25">
      <c r="A4" t="s">
        <v>84</v>
      </c>
      <c r="B4" s="7" t="s">
        <v>1</v>
      </c>
      <c r="C4" t="s">
        <v>4</v>
      </c>
      <c r="D4" t="s">
        <v>5</v>
      </c>
      <c r="E4" s="1">
        <v>2.1465392015689801E-3</v>
      </c>
      <c r="F4" s="1">
        <v>0.101639678743979</v>
      </c>
      <c r="G4" s="1">
        <v>3.3149154565099099E-7</v>
      </c>
      <c r="H4" s="1">
        <v>2.19385269887962E-6</v>
      </c>
      <c r="I4" s="1">
        <v>2.1468706931146299E-3</v>
      </c>
      <c r="J4" s="50">
        <v>0.10164187259667801</v>
      </c>
      <c r="N4" s="21"/>
      <c r="R4" s="21"/>
    </row>
    <row r="5" spans="1:25">
      <c r="A5" t="s">
        <v>84</v>
      </c>
      <c r="B5" s="7" t="s">
        <v>1</v>
      </c>
      <c r="C5" t="s">
        <v>6</v>
      </c>
      <c r="D5" t="s">
        <v>7</v>
      </c>
      <c r="E5" s="1">
        <v>3.87178078824384E-3</v>
      </c>
      <c r="F5" s="1">
        <v>8.4507743171944195E-3</v>
      </c>
      <c r="G5" s="1">
        <v>4.0758870208309101E-4</v>
      </c>
      <c r="H5" s="1">
        <v>9.0297996413913099E-4</v>
      </c>
      <c r="I5" s="1">
        <v>4.27936949032693E-3</v>
      </c>
      <c r="J5" s="50">
        <v>9.3537542813335508E-3</v>
      </c>
      <c r="N5" s="21"/>
      <c r="R5" s="21"/>
    </row>
    <row r="6" spans="1:25">
      <c r="A6" t="s">
        <v>84</v>
      </c>
      <c r="B6" s="7" t="s">
        <v>1</v>
      </c>
      <c r="C6" t="s">
        <v>8</v>
      </c>
      <c r="D6" t="s">
        <v>9</v>
      </c>
      <c r="E6" s="1">
        <v>5.01827904482013E-2</v>
      </c>
      <c r="F6" s="1">
        <v>1.9223146406584801E-2</v>
      </c>
      <c r="G6" s="1">
        <v>7.2627195543189305E-2</v>
      </c>
      <c r="H6" s="1">
        <v>3.1279453483865398E-2</v>
      </c>
      <c r="I6" s="1">
        <v>0.12280998599139099</v>
      </c>
      <c r="J6" s="50">
        <v>5.0502599890450299E-2</v>
      </c>
      <c r="N6" s="21"/>
      <c r="R6" s="21"/>
    </row>
    <row r="7" spans="1:25">
      <c r="A7" t="s">
        <v>84</v>
      </c>
      <c r="B7" s="7" t="s">
        <v>1</v>
      </c>
      <c r="C7" t="s">
        <v>10</v>
      </c>
      <c r="D7" t="s">
        <v>11</v>
      </c>
      <c r="E7" s="1">
        <v>8.8465393858634996E-3</v>
      </c>
      <c r="F7" s="1">
        <v>6.91353353229332E-3</v>
      </c>
      <c r="G7" s="1">
        <v>4.5417768313340399E-2</v>
      </c>
      <c r="H7" s="1">
        <v>6.0043077258845202E-2</v>
      </c>
      <c r="I7" s="1">
        <v>5.4264307699203901E-2</v>
      </c>
      <c r="J7" s="50">
        <v>6.6956610791138502E-2</v>
      </c>
      <c r="N7" s="21"/>
      <c r="R7" s="21"/>
    </row>
    <row r="8" spans="1:25">
      <c r="A8" t="s">
        <v>84</v>
      </c>
      <c r="B8" s="7" t="s">
        <v>1</v>
      </c>
      <c r="C8" t="s">
        <v>12</v>
      </c>
      <c r="D8" t="s">
        <v>13</v>
      </c>
      <c r="E8" s="1">
        <v>0.35933969479705102</v>
      </c>
      <c r="F8" s="1">
        <v>4.5439035101546003E-2</v>
      </c>
      <c r="G8" s="1">
        <v>5.2144003208516101E-2</v>
      </c>
      <c r="H8" s="1">
        <v>9.5858089976745692E-3</v>
      </c>
      <c r="I8" s="1">
        <v>0.411483698005567</v>
      </c>
      <c r="J8" s="50">
        <v>5.50248440992206E-2</v>
      </c>
      <c r="N8" s="21"/>
      <c r="R8" s="21"/>
    </row>
    <row r="9" spans="1:25">
      <c r="A9" t="s">
        <v>84</v>
      </c>
      <c r="B9" s="7" t="s">
        <v>1</v>
      </c>
      <c r="C9" t="s">
        <v>14</v>
      </c>
      <c r="D9" t="s">
        <v>15</v>
      </c>
      <c r="E9" s="1">
        <v>4.48632861081074E-2</v>
      </c>
      <c r="F9" s="1">
        <v>4.9694248036015402E-2</v>
      </c>
      <c r="G9" s="1">
        <v>3.0321225040321899E-2</v>
      </c>
      <c r="H9" s="1">
        <v>1.8758744714888E-2</v>
      </c>
      <c r="I9" s="1">
        <v>7.5184511148429306E-2</v>
      </c>
      <c r="J9" s="50">
        <v>6.8452992750903399E-2</v>
      </c>
      <c r="N9" s="21"/>
      <c r="R9" s="21"/>
    </row>
    <row r="10" spans="1:25">
      <c r="A10" t="s">
        <v>84</v>
      </c>
      <c r="B10" s="7" t="s">
        <v>1</v>
      </c>
      <c r="C10" t="s">
        <v>16</v>
      </c>
      <c r="D10" t="s">
        <v>17</v>
      </c>
      <c r="E10" s="1">
        <v>0.17819894062389</v>
      </c>
      <c r="F10" s="1">
        <v>2.88544092022502E-2</v>
      </c>
      <c r="G10" s="1">
        <v>8.2217279256506598E-2</v>
      </c>
      <c r="H10" s="1">
        <v>1.37026468854706E-2</v>
      </c>
      <c r="I10" s="1">
        <v>0.26041621988039698</v>
      </c>
      <c r="J10" s="50">
        <v>4.2557056087720903E-2</v>
      </c>
      <c r="N10" s="21"/>
      <c r="R10" s="21"/>
    </row>
    <row r="11" spans="1:25">
      <c r="A11" t="s">
        <v>84</v>
      </c>
      <c r="B11" s="7" t="s">
        <v>1</v>
      </c>
      <c r="C11" t="s">
        <v>18</v>
      </c>
      <c r="D11" t="s">
        <v>19</v>
      </c>
      <c r="E11" s="1">
        <v>0.74804057219821096</v>
      </c>
      <c r="F11" s="1">
        <v>4.8989514904325002E-2</v>
      </c>
      <c r="G11" s="1">
        <v>7.0421480585632898E-2</v>
      </c>
      <c r="H11" s="1">
        <v>1.1537256531478499E-2</v>
      </c>
      <c r="I11" s="1">
        <v>0.81846205278384399</v>
      </c>
      <c r="J11" s="50">
        <v>6.0526771435803498E-2</v>
      </c>
      <c r="N11" s="21"/>
      <c r="R11" s="21"/>
    </row>
    <row r="12" spans="1:25">
      <c r="A12" t="s">
        <v>84</v>
      </c>
      <c r="B12" s="7" t="s">
        <v>1</v>
      </c>
      <c r="C12" t="s">
        <v>20</v>
      </c>
      <c r="D12" t="s">
        <v>21</v>
      </c>
      <c r="E12" s="1">
        <v>2.0536510213657899</v>
      </c>
      <c r="F12" s="1">
        <v>0.33018489437975701</v>
      </c>
      <c r="G12" s="1">
        <v>3.2632019557774401E-2</v>
      </c>
      <c r="H12" s="1">
        <v>6.5677356877359202E-3</v>
      </c>
      <c r="I12" s="1">
        <v>2.08628304092356</v>
      </c>
      <c r="J12" s="50">
        <v>0.33675263006749301</v>
      </c>
      <c r="N12" s="21"/>
      <c r="R12" s="21"/>
    </row>
    <row r="13" spans="1:25">
      <c r="A13" t="s">
        <v>84</v>
      </c>
      <c r="B13" s="7" t="s">
        <v>1</v>
      </c>
      <c r="C13" t="s">
        <v>25</v>
      </c>
      <c r="D13" t="s">
        <v>26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50">
        <v>0</v>
      </c>
      <c r="N13" s="21"/>
      <c r="R13" s="21"/>
    </row>
    <row r="14" spans="1:25">
      <c r="A14" t="s">
        <v>84</v>
      </c>
      <c r="B14" s="7" t="s">
        <v>1</v>
      </c>
      <c r="C14" t="s">
        <v>22</v>
      </c>
      <c r="D14" t="s">
        <v>23</v>
      </c>
      <c r="E14" s="1">
        <v>9.6617416369945298E-3</v>
      </c>
      <c r="F14" s="1">
        <v>4.1215861373688502E-4</v>
      </c>
      <c r="G14" s="1">
        <v>8.21947321406303E-4</v>
      </c>
      <c r="H14" s="1">
        <v>3.1482671335588399E-5</v>
      </c>
      <c r="I14" s="1">
        <v>1.0483688958400799E-2</v>
      </c>
      <c r="J14" s="50">
        <v>4.43641285072473E-4</v>
      </c>
      <c r="N14" s="21"/>
      <c r="R14" s="21"/>
    </row>
    <row r="15" spans="1:25">
      <c r="A15" t="s">
        <v>84</v>
      </c>
      <c r="B15" s="7" t="s">
        <v>24</v>
      </c>
      <c r="C15" t="s">
        <v>2</v>
      </c>
      <c r="D15" t="s">
        <v>3</v>
      </c>
      <c r="E15" s="1">
        <v>0.119628380417806</v>
      </c>
      <c r="F15" s="1">
        <v>0.133687129317591</v>
      </c>
      <c r="G15" s="1">
        <v>0.228414566914381</v>
      </c>
      <c r="H15" s="1">
        <v>0.291578194353246</v>
      </c>
      <c r="I15" s="1">
        <v>0.34804294733218699</v>
      </c>
      <c r="J15" s="50">
        <v>0.42526532367083603</v>
      </c>
      <c r="N15" s="21"/>
      <c r="R15" s="21"/>
    </row>
    <row r="16" spans="1:25">
      <c r="A16" t="s">
        <v>84</v>
      </c>
      <c r="B16" s="7" t="s">
        <v>24</v>
      </c>
      <c r="C16" t="s">
        <v>4</v>
      </c>
      <c r="D16" t="s">
        <v>5</v>
      </c>
      <c r="E16" s="1">
        <v>3.00700949345616E-4</v>
      </c>
      <c r="F16" s="1">
        <v>1.4727453549031299E-2</v>
      </c>
      <c r="G16" s="1">
        <v>5.6662238220115104E-7</v>
      </c>
      <c r="H16" s="1">
        <v>3.76394366763819E-6</v>
      </c>
      <c r="I16" s="1">
        <v>3.0126757172781703E-4</v>
      </c>
      <c r="J16" s="50">
        <v>1.47312174926989E-2</v>
      </c>
      <c r="N16" s="21"/>
      <c r="R16" s="21"/>
    </row>
    <row r="17" spans="1:18">
      <c r="A17" t="s">
        <v>84</v>
      </c>
      <c r="B17" s="7" t="s">
        <v>24</v>
      </c>
      <c r="C17" t="s">
        <v>6</v>
      </c>
      <c r="D17" t="s">
        <v>7</v>
      </c>
      <c r="E17" s="1">
        <v>1.01742514484375E-4</v>
      </c>
      <c r="F17" s="1">
        <v>2.22132203563263E-4</v>
      </c>
      <c r="G17" s="1">
        <v>7.1776562163621395E-4</v>
      </c>
      <c r="H17" s="1">
        <v>1.5900729650687099E-3</v>
      </c>
      <c r="I17" s="1">
        <v>8.1950813612058902E-4</v>
      </c>
      <c r="J17" s="50">
        <v>1.81220516863197E-3</v>
      </c>
      <c r="N17" s="21"/>
      <c r="R17" s="21"/>
    </row>
    <row r="18" spans="1:18">
      <c r="A18" t="s">
        <v>84</v>
      </c>
      <c r="B18" s="7" t="s">
        <v>24</v>
      </c>
      <c r="C18" t="s">
        <v>8</v>
      </c>
      <c r="D18" t="s">
        <v>9</v>
      </c>
      <c r="E18" s="1">
        <v>0.178221307248041</v>
      </c>
      <c r="F18" s="1">
        <v>6.6078396571534304E-2</v>
      </c>
      <c r="G18" s="1">
        <v>9.6955905804179898E-2</v>
      </c>
      <c r="H18" s="1">
        <v>3.9409150766790003E-2</v>
      </c>
      <c r="I18" s="1">
        <v>0.27517721305222098</v>
      </c>
      <c r="J18" s="50">
        <v>0.10548754733832399</v>
      </c>
      <c r="N18" s="21"/>
      <c r="R18" s="21"/>
    </row>
    <row r="19" spans="1:18">
      <c r="A19" t="s">
        <v>84</v>
      </c>
      <c r="B19" s="7" t="s">
        <v>24</v>
      </c>
      <c r="C19" t="s">
        <v>10</v>
      </c>
      <c r="D19" t="s">
        <v>11</v>
      </c>
      <c r="E19" s="1">
        <v>5.1628694786477199E-2</v>
      </c>
      <c r="F19" s="1">
        <v>4.1795061174267699E-2</v>
      </c>
      <c r="G19" s="1">
        <v>0.123206738196092</v>
      </c>
      <c r="H19" s="1">
        <v>0.15540736183804901</v>
      </c>
      <c r="I19" s="1">
        <v>0.17483543298256901</v>
      </c>
      <c r="J19" s="50">
        <v>0.197202423012317</v>
      </c>
      <c r="N19" s="21"/>
      <c r="R19" s="21"/>
    </row>
    <row r="20" spans="1:18">
      <c r="A20" t="s">
        <v>84</v>
      </c>
      <c r="B20" s="7" t="s">
        <v>24</v>
      </c>
      <c r="C20" t="s">
        <v>12</v>
      </c>
      <c r="D20" t="s">
        <v>13</v>
      </c>
      <c r="E20" s="1">
        <v>0.77262704687525396</v>
      </c>
      <c r="F20" s="1">
        <v>0.119666703020962</v>
      </c>
      <c r="G20" s="1">
        <v>5.7687669231514797E-2</v>
      </c>
      <c r="H20" s="1">
        <v>1.03313047265819E-2</v>
      </c>
      <c r="I20" s="1">
        <v>0.83031471610676899</v>
      </c>
      <c r="J20" s="50">
        <v>0.129998007747544</v>
      </c>
      <c r="N20" s="21"/>
      <c r="R20" s="21"/>
    </row>
    <row r="21" spans="1:18">
      <c r="A21" t="s">
        <v>84</v>
      </c>
      <c r="B21" s="7" t="s">
        <v>24</v>
      </c>
      <c r="C21" t="s">
        <v>14</v>
      </c>
      <c r="D21" t="s">
        <v>15</v>
      </c>
      <c r="E21" s="1">
        <v>2.77854091994926E-2</v>
      </c>
      <c r="F21" s="1">
        <v>2.9965907906072099E-2</v>
      </c>
      <c r="G21" s="1">
        <v>3.8792862827789598E-2</v>
      </c>
      <c r="H21" s="1">
        <v>2.2762120180136101E-2</v>
      </c>
      <c r="I21" s="1">
        <v>6.6578272027282198E-2</v>
      </c>
      <c r="J21" s="50">
        <v>5.2728028086208197E-2</v>
      </c>
      <c r="N21" s="21"/>
      <c r="R21" s="21"/>
    </row>
    <row r="22" spans="1:18">
      <c r="A22" t="s">
        <v>84</v>
      </c>
      <c r="B22" s="7" t="s">
        <v>24</v>
      </c>
      <c r="C22" t="s">
        <v>16</v>
      </c>
      <c r="D22" t="s">
        <v>17</v>
      </c>
      <c r="E22" s="1">
        <v>0.99532939583324398</v>
      </c>
      <c r="F22" s="1">
        <v>0.120386182437057</v>
      </c>
      <c r="G22" s="1">
        <v>0.11383519127706</v>
      </c>
      <c r="H22" s="1">
        <v>1.8870620330881702E-2</v>
      </c>
      <c r="I22" s="1">
        <v>1.1091645871103</v>
      </c>
      <c r="J22" s="50">
        <v>0.139256802767938</v>
      </c>
      <c r="N22" s="21"/>
      <c r="R22" s="21"/>
    </row>
    <row r="23" spans="1:18">
      <c r="A23" t="s">
        <v>84</v>
      </c>
      <c r="B23" s="7" t="s">
        <v>24</v>
      </c>
      <c r="C23" t="s">
        <v>18</v>
      </c>
      <c r="D23" t="s">
        <v>19</v>
      </c>
      <c r="E23" s="1">
        <v>4.2040442019773199</v>
      </c>
      <c r="F23" s="1">
        <v>0.26253321316654199</v>
      </c>
      <c r="G23" s="1">
        <v>0.17283584711965899</v>
      </c>
      <c r="H23" s="1">
        <v>2.82491604321536E-2</v>
      </c>
      <c r="I23" s="1">
        <v>4.3768800490969797</v>
      </c>
      <c r="J23" s="50">
        <v>0.29078237359869602</v>
      </c>
      <c r="N23" s="21"/>
      <c r="R23" s="21"/>
    </row>
    <row r="24" spans="1:18">
      <c r="A24" t="s">
        <v>84</v>
      </c>
      <c r="B24" s="7" t="s">
        <v>24</v>
      </c>
      <c r="C24" t="s">
        <v>20</v>
      </c>
      <c r="D24" t="s">
        <v>21</v>
      </c>
      <c r="E24" s="1">
        <v>0.38720458823723197</v>
      </c>
      <c r="F24" s="1">
        <v>6.2040334365701499E-2</v>
      </c>
      <c r="G24" s="1">
        <v>2.0431084337336501E-2</v>
      </c>
      <c r="H24" s="1">
        <v>4.1278623003300503E-3</v>
      </c>
      <c r="I24" s="1">
        <v>0.40763567257456801</v>
      </c>
      <c r="J24" s="50">
        <v>6.6168196666031506E-2</v>
      </c>
      <c r="N24" s="21"/>
      <c r="R24" s="21"/>
    </row>
    <row r="25" spans="1:18">
      <c r="A25" t="s">
        <v>84</v>
      </c>
      <c r="B25" s="7" t="s">
        <v>24</v>
      </c>
      <c r="C25" t="s">
        <v>25</v>
      </c>
      <c r="D25" t="s">
        <v>26</v>
      </c>
      <c r="E25" s="1">
        <v>8.2092077998953093E-3</v>
      </c>
      <c r="F25" s="1">
        <v>5.7396653406129104E-4</v>
      </c>
      <c r="G25" s="1">
        <v>8.6014986217226197E-2</v>
      </c>
      <c r="H25" s="1">
        <v>3.7320324366496099E-2</v>
      </c>
      <c r="I25" s="1">
        <v>9.4224194017121496E-2</v>
      </c>
      <c r="J25" s="50">
        <v>3.7894290900557397E-2</v>
      </c>
      <c r="N25" s="21"/>
      <c r="R25" s="21"/>
    </row>
    <row r="26" spans="1:18">
      <c r="A26" t="s">
        <v>84</v>
      </c>
      <c r="B26" s="7" t="s">
        <v>24</v>
      </c>
      <c r="C26" t="s">
        <v>22</v>
      </c>
      <c r="D26" t="s">
        <v>23</v>
      </c>
      <c r="E26" s="1">
        <v>1.4513708206666101</v>
      </c>
      <c r="F26" s="1">
        <v>6.3413573839651696E-2</v>
      </c>
      <c r="G26" s="1">
        <v>1.0045868589200001E-2</v>
      </c>
      <c r="H26" s="1">
        <v>3.83950016881566E-4</v>
      </c>
      <c r="I26" s="1">
        <v>1.46141668925581</v>
      </c>
      <c r="J26" s="50">
        <v>6.3797523856533297E-2</v>
      </c>
      <c r="N26" s="21"/>
      <c r="R26" s="21"/>
    </row>
    <row r="27" spans="1:18">
      <c r="A27" t="s">
        <v>84</v>
      </c>
      <c r="B27" s="7" t="s">
        <v>27</v>
      </c>
      <c r="C27" t="s">
        <v>2</v>
      </c>
      <c r="D27" t="s">
        <v>3</v>
      </c>
      <c r="E27" s="1">
        <v>0.27667014767453502</v>
      </c>
      <c r="F27" s="1">
        <v>0.28249348609950597</v>
      </c>
      <c r="G27" s="1">
        <v>0.18873674215494701</v>
      </c>
      <c r="H27" s="1">
        <v>0.24675442333462599</v>
      </c>
      <c r="I27" s="1">
        <v>0.46540688982948197</v>
      </c>
      <c r="J27" s="50">
        <v>0.52924790943413202</v>
      </c>
      <c r="N27" s="21"/>
      <c r="R27" s="21"/>
    </row>
    <row r="28" spans="1:18">
      <c r="A28" t="s">
        <v>84</v>
      </c>
      <c r="B28" s="7" t="s">
        <v>27</v>
      </c>
      <c r="C28" t="s">
        <v>4</v>
      </c>
      <c r="D28" t="s">
        <v>5</v>
      </c>
      <c r="E28" s="1">
        <v>3.6342108179097498E-4</v>
      </c>
      <c r="F28" s="1">
        <v>1.7581037586771198E-2</v>
      </c>
      <c r="G28" s="1">
        <v>9.0551453279105605E-8</v>
      </c>
      <c r="H28" s="1">
        <v>6.0117948624601297E-7</v>
      </c>
      <c r="I28" s="1">
        <v>3.6351163324425403E-4</v>
      </c>
      <c r="J28" s="50">
        <v>1.7581638766257401E-2</v>
      </c>
      <c r="N28" s="21"/>
      <c r="R28" s="21"/>
    </row>
    <row r="29" spans="1:18">
      <c r="A29" t="s">
        <v>84</v>
      </c>
      <c r="B29" s="7" t="s">
        <v>27</v>
      </c>
      <c r="C29" t="s">
        <v>6</v>
      </c>
      <c r="D29" t="s">
        <v>7</v>
      </c>
      <c r="E29" s="1">
        <v>3.5683870036482202E-4</v>
      </c>
      <c r="F29" s="1">
        <v>7.7905132020404005E-4</v>
      </c>
      <c r="G29" s="1">
        <v>4.75267322852013E-4</v>
      </c>
      <c r="H29" s="1">
        <v>1.0528922284128101E-3</v>
      </c>
      <c r="I29" s="1">
        <v>8.3210602321683502E-4</v>
      </c>
      <c r="J29" s="50">
        <v>1.83194354861685E-3</v>
      </c>
      <c r="N29" s="21"/>
      <c r="R29" s="21"/>
    </row>
    <row r="30" spans="1:18">
      <c r="A30" t="s">
        <v>84</v>
      </c>
      <c r="B30" s="7" t="s">
        <v>27</v>
      </c>
      <c r="C30" t="s">
        <v>8</v>
      </c>
      <c r="D30" t="s">
        <v>9</v>
      </c>
      <c r="E30" s="1">
        <v>5.1618150779196598E-2</v>
      </c>
      <c r="F30" s="1">
        <v>1.93871057856402E-2</v>
      </c>
      <c r="G30" s="1">
        <v>5.1770278538246298E-2</v>
      </c>
      <c r="H30" s="1">
        <v>2.08589958325212E-2</v>
      </c>
      <c r="I30" s="1">
        <v>0.10338842931744301</v>
      </c>
      <c r="J30" s="50">
        <v>4.0246101618161403E-2</v>
      </c>
      <c r="N30" s="21"/>
      <c r="R30" s="21"/>
    </row>
    <row r="31" spans="1:18">
      <c r="A31" t="s">
        <v>84</v>
      </c>
      <c r="B31" s="7" t="s">
        <v>27</v>
      </c>
      <c r="C31" t="s">
        <v>10</v>
      </c>
      <c r="D31" t="s">
        <v>11</v>
      </c>
      <c r="E31" s="1">
        <v>4.1044818474002001E-2</v>
      </c>
      <c r="F31" s="1">
        <v>4.0525577859857803E-2</v>
      </c>
      <c r="G31" s="1">
        <v>8.0459424358111695E-2</v>
      </c>
      <c r="H31" s="1">
        <v>0.10235771131936899</v>
      </c>
      <c r="I31" s="1">
        <v>0.121504242832114</v>
      </c>
      <c r="J31" s="50">
        <v>0.14288328917922599</v>
      </c>
      <c r="N31" s="21"/>
      <c r="R31" s="21"/>
    </row>
    <row r="32" spans="1:18">
      <c r="A32" t="s">
        <v>84</v>
      </c>
      <c r="B32" s="7" t="s">
        <v>27</v>
      </c>
      <c r="C32" t="s">
        <v>12</v>
      </c>
      <c r="D32" t="s">
        <v>13</v>
      </c>
      <c r="E32" s="1">
        <v>0.119317997147523</v>
      </c>
      <c r="F32" s="1">
        <v>1.7403851118318499E-2</v>
      </c>
      <c r="G32" s="1">
        <v>3.91250280489873E-2</v>
      </c>
      <c r="H32" s="1">
        <v>7.04518451491409E-3</v>
      </c>
      <c r="I32" s="1">
        <v>0.15844302519650999</v>
      </c>
      <c r="J32" s="50">
        <v>2.4449035633232599E-2</v>
      </c>
      <c r="N32" s="21"/>
      <c r="R32" s="21"/>
    </row>
    <row r="33" spans="1:18">
      <c r="A33" t="s">
        <v>84</v>
      </c>
      <c r="B33" s="7" t="s">
        <v>27</v>
      </c>
      <c r="C33" t="s">
        <v>14</v>
      </c>
      <c r="D33" t="s">
        <v>15</v>
      </c>
      <c r="E33" s="1">
        <v>2.5038435954284899E-2</v>
      </c>
      <c r="F33" s="1">
        <v>2.6792036983172899E-2</v>
      </c>
      <c r="G33" s="1">
        <v>2.7892831218098098E-2</v>
      </c>
      <c r="H33" s="1">
        <v>1.6418148883220199E-2</v>
      </c>
      <c r="I33" s="1">
        <v>5.2931267172382897E-2</v>
      </c>
      <c r="J33" s="50">
        <v>4.3210185866392997E-2</v>
      </c>
      <c r="N33" s="21"/>
      <c r="R33" s="21"/>
    </row>
    <row r="34" spans="1:18">
      <c r="A34" t="s">
        <v>84</v>
      </c>
      <c r="B34" s="7" t="s">
        <v>27</v>
      </c>
      <c r="C34" t="s">
        <v>16</v>
      </c>
      <c r="D34" t="s">
        <v>17</v>
      </c>
      <c r="E34" s="1">
        <v>0.302243051847286</v>
      </c>
      <c r="F34" s="1">
        <v>6.2944721438007598E-2</v>
      </c>
      <c r="G34" s="1">
        <v>7.6789676256387204E-2</v>
      </c>
      <c r="H34" s="1">
        <v>1.2624104920689799E-2</v>
      </c>
      <c r="I34" s="1">
        <v>0.379032728103673</v>
      </c>
      <c r="J34" s="50">
        <v>7.55688263586973E-2</v>
      </c>
      <c r="N34" s="21"/>
      <c r="R34" s="21"/>
    </row>
    <row r="35" spans="1:18">
      <c r="A35" t="s">
        <v>84</v>
      </c>
      <c r="B35" s="7" t="s">
        <v>27</v>
      </c>
      <c r="C35" t="s">
        <v>18</v>
      </c>
      <c r="D35" t="s">
        <v>19</v>
      </c>
      <c r="E35" s="1">
        <v>1.6659702578309601</v>
      </c>
      <c r="F35" s="1">
        <v>0.10462365255579099</v>
      </c>
      <c r="G35" s="1">
        <v>7.9257444847897304E-2</v>
      </c>
      <c r="H35" s="1">
        <v>1.29888510427663E-2</v>
      </c>
      <c r="I35" s="1">
        <v>1.7452277026788601</v>
      </c>
      <c r="J35" s="50">
        <v>0.117612503598557</v>
      </c>
      <c r="N35" s="21"/>
      <c r="R35" s="21"/>
    </row>
    <row r="36" spans="1:18">
      <c r="A36" t="s">
        <v>84</v>
      </c>
      <c r="B36" s="7" t="s">
        <v>27</v>
      </c>
      <c r="C36" t="s">
        <v>20</v>
      </c>
      <c r="D36" t="s">
        <v>21</v>
      </c>
      <c r="E36" s="1">
        <v>0.516061057477609</v>
      </c>
      <c r="F36" s="1">
        <v>8.2733540194463107E-2</v>
      </c>
      <c r="G36" s="1">
        <v>1.6652496298170401E-2</v>
      </c>
      <c r="H36" s="1">
        <v>3.3637803398469598E-3</v>
      </c>
      <c r="I36" s="1">
        <v>0.532713553775779</v>
      </c>
      <c r="J36" s="50">
        <v>8.6097320534310101E-2</v>
      </c>
      <c r="N36" s="21"/>
      <c r="R36" s="21"/>
    </row>
    <row r="37" spans="1:18">
      <c r="A37" t="s">
        <v>84</v>
      </c>
      <c r="B37" s="7" t="s">
        <v>27</v>
      </c>
      <c r="C37" t="s">
        <v>25</v>
      </c>
      <c r="D37" t="s">
        <v>26</v>
      </c>
      <c r="E37" s="1">
        <v>3.7057992517007601E-2</v>
      </c>
      <c r="F37" s="1">
        <v>2.6229191535362801E-3</v>
      </c>
      <c r="G37" s="1">
        <v>0.28310204565741398</v>
      </c>
      <c r="H37" s="1">
        <v>0.12610425679693399</v>
      </c>
      <c r="I37" s="1">
        <v>0.32016003817442201</v>
      </c>
      <c r="J37" s="50">
        <v>0.12872717595047001</v>
      </c>
      <c r="N37" s="21"/>
      <c r="R37" s="21"/>
    </row>
    <row r="38" spans="1:18">
      <c r="A38" t="s">
        <v>84</v>
      </c>
      <c r="B38" s="7" t="s">
        <v>27</v>
      </c>
      <c r="C38" t="s">
        <v>22</v>
      </c>
      <c r="D38" t="s">
        <v>23</v>
      </c>
      <c r="E38" s="1">
        <v>0.49883907879553702</v>
      </c>
      <c r="F38" s="1">
        <v>2.17669490923455E-2</v>
      </c>
      <c r="G38" s="1">
        <v>6.4481664180629497E-3</v>
      </c>
      <c r="H38" s="1">
        <v>2.47065061757707E-4</v>
      </c>
      <c r="I38" s="1">
        <v>0.50528724521360002</v>
      </c>
      <c r="J38" s="50">
        <v>2.2014014154103201E-2</v>
      </c>
      <c r="N38" s="21"/>
      <c r="R38" s="21"/>
    </row>
    <row r="39" spans="1:18">
      <c r="A39" t="s">
        <v>84</v>
      </c>
      <c r="B39" s="7" t="s">
        <v>28</v>
      </c>
      <c r="C39" t="s">
        <v>2</v>
      </c>
      <c r="D39" t="s">
        <v>3</v>
      </c>
      <c r="E39" s="1">
        <v>0.18771285291064899</v>
      </c>
      <c r="F39" s="1">
        <v>0.191157714491548</v>
      </c>
      <c r="G39" s="1">
        <v>0.20460190694667199</v>
      </c>
      <c r="H39" s="1">
        <v>0.252408197362056</v>
      </c>
      <c r="I39" s="1">
        <v>0.392314759857322</v>
      </c>
      <c r="J39" s="50">
        <v>0.443565911853604</v>
      </c>
      <c r="N39" s="21"/>
      <c r="R39" s="21"/>
    </row>
    <row r="40" spans="1:18">
      <c r="A40" t="s">
        <v>84</v>
      </c>
      <c r="B40" s="7" t="s">
        <v>28</v>
      </c>
      <c r="C40" t="s">
        <v>4</v>
      </c>
      <c r="D40" t="s">
        <v>5</v>
      </c>
      <c r="E40" s="1">
        <v>3.3511795841556198E-4</v>
      </c>
      <c r="F40" s="1">
        <v>1.51482830941709E-2</v>
      </c>
      <c r="G40" s="1">
        <v>4.8176285383061196E-7</v>
      </c>
      <c r="H40" s="1">
        <v>3.1853423176277398E-6</v>
      </c>
      <c r="I40" s="1">
        <v>3.3559972126939199E-4</v>
      </c>
      <c r="J40" s="50">
        <v>1.5151468436488499E-2</v>
      </c>
      <c r="N40" s="21"/>
      <c r="R40" s="21"/>
    </row>
    <row r="41" spans="1:18">
      <c r="A41" t="s">
        <v>84</v>
      </c>
      <c r="B41" s="7" t="s">
        <v>28</v>
      </c>
      <c r="C41" t="s">
        <v>6</v>
      </c>
      <c r="D41" t="s">
        <v>7</v>
      </c>
      <c r="E41" s="1">
        <v>2.5438822690926501E-4</v>
      </c>
      <c r="F41" s="1">
        <v>5.5522021143471602E-4</v>
      </c>
      <c r="G41" s="1">
        <v>4.4459987373669102E-4</v>
      </c>
      <c r="H41" s="1">
        <v>9.8506340453764492E-4</v>
      </c>
      <c r="I41" s="1">
        <v>6.9898810064595598E-4</v>
      </c>
      <c r="J41" s="50">
        <v>1.5402836159723601E-3</v>
      </c>
      <c r="N41" s="21"/>
      <c r="R41" s="21"/>
    </row>
    <row r="42" spans="1:18">
      <c r="A42" t="s">
        <v>84</v>
      </c>
      <c r="B42" s="7" t="s">
        <v>28</v>
      </c>
      <c r="C42" t="s">
        <v>8</v>
      </c>
      <c r="D42" t="s">
        <v>9</v>
      </c>
      <c r="E42" s="1">
        <v>0.10642289361039201</v>
      </c>
      <c r="F42" s="1">
        <v>4.1624735650728703E-2</v>
      </c>
      <c r="G42" s="1">
        <v>8.2173156064704503E-2</v>
      </c>
      <c r="H42" s="1">
        <v>3.6867127255071998E-2</v>
      </c>
      <c r="I42" s="1">
        <v>0.18859604967509599</v>
      </c>
      <c r="J42" s="50">
        <v>7.8491862905800694E-2</v>
      </c>
      <c r="N42" s="21"/>
      <c r="R42" s="21"/>
    </row>
    <row r="43" spans="1:18">
      <c r="A43" t="s">
        <v>84</v>
      </c>
      <c r="B43" s="7" t="s">
        <v>28</v>
      </c>
      <c r="C43" t="s">
        <v>10</v>
      </c>
      <c r="D43" t="s">
        <v>11</v>
      </c>
      <c r="E43" s="1">
        <v>5.7062060731809597E-2</v>
      </c>
      <c r="F43" s="1">
        <v>6.3194993570395805E-2</v>
      </c>
      <c r="G43" s="1">
        <v>9.7124177172941806E-2</v>
      </c>
      <c r="H43" s="1">
        <v>0.12967441537249799</v>
      </c>
      <c r="I43" s="1">
        <v>0.154186237904751</v>
      </c>
      <c r="J43" s="50">
        <v>0.19286940894289401</v>
      </c>
      <c r="N43" s="21"/>
      <c r="R43" s="21"/>
    </row>
    <row r="44" spans="1:18">
      <c r="A44" t="s">
        <v>84</v>
      </c>
      <c r="B44" s="7" t="s">
        <v>28</v>
      </c>
      <c r="C44" t="s">
        <v>12</v>
      </c>
      <c r="D44" t="s">
        <v>13</v>
      </c>
      <c r="E44" s="1">
        <v>0.192125794950605</v>
      </c>
      <c r="F44" s="1">
        <v>2.82932384410561E-2</v>
      </c>
      <c r="G44" s="1">
        <v>6.8155595609278405E-2</v>
      </c>
      <c r="H44" s="1">
        <v>1.25305197904623E-2</v>
      </c>
      <c r="I44" s="1">
        <v>0.26028139055988397</v>
      </c>
      <c r="J44" s="50">
        <v>4.0823758231518299E-2</v>
      </c>
      <c r="N44" s="21"/>
      <c r="R44" s="21"/>
    </row>
    <row r="45" spans="1:18">
      <c r="A45" t="s">
        <v>84</v>
      </c>
      <c r="B45" s="7" t="s">
        <v>28</v>
      </c>
      <c r="C45" t="s">
        <v>14</v>
      </c>
      <c r="D45" t="s">
        <v>15</v>
      </c>
      <c r="E45" s="1">
        <v>0.13249471193069301</v>
      </c>
      <c r="F45" s="1">
        <v>0.14581517953498399</v>
      </c>
      <c r="G45" s="1">
        <v>4.4782075427753899E-2</v>
      </c>
      <c r="H45" s="1">
        <v>2.7675114527681E-2</v>
      </c>
      <c r="I45" s="1">
        <v>0.17727678735844701</v>
      </c>
      <c r="J45" s="50">
        <v>0.173490294062665</v>
      </c>
      <c r="N45" s="21"/>
      <c r="R45" s="21"/>
    </row>
    <row r="46" spans="1:18">
      <c r="A46" t="s">
        <v>84</v>
      </c>
      <c r="B46" s="7" t="s">
        <v>28</v>
      </c>
      <c r="C46" t="s">
        <v>16</v>
      </c>
      <c r="D46" t="s">
        <v>17</v>
      </c>
      <c r="E46" s="1">
        <v>0.68170686120232604</v>
      </c>
      <c r="F46" s="1">
        <v>0.12446495439276101</v>
      </c>
      <c r="G46" s="1">
        <v>9.1816387764780197E-2</v>
      </c>
      <c r="H46" s="1">
        <v>1.6407593099877198E-2</v>
      </c>
      <c r="I46" s="1">
        <v>0.773523248967106</v>
      </c>
      <c r="J46" s="50">
        <v>0.140872547492639</v>
      </c>
      <c r="N46" s="21"/>
      <c r="R46" s="21"/>
    </row>
    <row r="47" spans="1:18">
      <c r="A47" t="s">
        <v>84</v>
      </c>
      <c r="B47" s="7" t="s">
        <v>28</v>
      </c>
      <c r="C47" t="s">
        <v>18</v>
      </c>
      <c r="D47" t="s">
        <v>19</v>
      </c>
      <c r="E47" s="1">
        <v>0.67350847199601405</v>
      </c>
      <c r="F47" s="1">
        <v>4.41868465451263E-2</v>
      </c>
      <c r="G47" s="1">
        <v>5.9399586709416301E-2</v>
      </c>
      <c r="H47" s="1">
        <v>9.7750565220154403E-3</v>
      </c>
      <c r="I47" s="1">
        <v>0.73290805870542997</v>
      </c>
      <c r="J47" s="50">
        <v>5.39619030671417E-2</v>
      </c>
      <c r="N47" s="21"/>
      <c r="R47" s="21"/>
    </row>
    <row r="48" spans="1:18">
      <c r="A48" t="s">
        <v>84</v>
      </c>
      <c r="B48" s="7" t="s">
        <v>28</v>
      </c>
      <c r="C48" t="s">
        <v>20</v>
      </c>
      <c r="D48" t="s">
        <v>21</v>
      </c>
      <c r="E48" s="1">
        <v>3.2730385561266999</v>
      </c>
      <c r="F48" s="1">
        <v>0.52640459998486999</v>
      </c>
      <c r="G48" s="1">
        <v>4.5191237230055699E-2</v>
      </c>
      <c r="H48" s="1">
        <v>9.0980371585895701E-3</v>
      </c>
      <c r="I48" s="1">
        <v>3.3182297933567599</v>
      </c>
      <c r="J48" s="50">
        <v>0.53550263714346003</v>
      </c>
      <c r="N48" s="21"/>
      <c r="R48" s="21"/>
    </row>
    <row r="49" spans="1:18">
      <c r="A49" t="s">
        <v>84</v>
      </c>
      <c r="B49" s="7" t="s">
        <v>28</v>
      </c>
      <c r="C49" t="s">
        <v>25</v>
      </c>
      <c r="D49" t="s">
        <v>26</v>
      </c>
      <c r="E49" s="1">
        <v>1.7069143807014801E-2</v>
      </c>
      <c r="F49" s="1">
        <v>1.5585430475610999E-3</v>
      </c>
      <c r="G49" s="1">
        <v>0.14881186462565399</v>
      </c>
      <c r="H49" s="1">
        <v>7.3761463812167499E-2</v>
      </c>
      <c r="I49" s="1">
        <v>0.16588100843266901</v>
      </c>
      <c r="J49" s="50">
        <v>7.5320006859728603E-2</v>
      </c>
      <c r="N49" s="21"/>
      <c r="R49" s="21"/>
    </row>
    <row r="50" spans="1:18">
      <c r="A50" t="s">
        <v>84</v>
      </c>
      <c r="B50" s="7" t="s">
        <v>28</v>
      </c>
      <c r="C50" t="s">
        <v>22</v>
      </c>
      <c r="D50" t="s">
        <v>23</v>
      </c>
      <c r="E50" s="1">
        <v>8.0487875926245605E-3</v>
      </c>
      <c r="F50" s="1">
        <v>3.4384066328104699E-4</v>
      </c>
      <c r="G50" s="1">
        <v>2.5210836805088801E-3</v>
      </c>
      <c r="H50" s="1">
        <v>9.69710976741029E-5</v>
      </c>
      <c r="I50" s="1">
        <v>1.0569871273133399E-2</v>
      </c>
      <c r="J50" s="50">
        <v>4.4081176095515001E-4</v>
      </c>
      <c r="N50" s="21"/>
      <c r="R50" s="21"/>
    </row>
    <row r="51" spans="1:18">
      <c r="A51" t="s">
        <v>84</v>
      </c>
      <c r="B51" s="7" t="s">
        <v>29</v>
      </c>
      <c r="C51" t="s">
        <v>2</v>
      </c>
      <c r="D51" t="s">
        <v>3</v>
      </c>
      <c r="E51" s="1">
        <v>2.52251251078606E-2</v>
      </c>
      <c r="F51" s="1">
        <v>3.0248757419545701E-2</v>
      </c>
      <c r="G51" s="1">
        <v>5.9887940249825702E-2</v>
      </c>
      <c r="H51" s="1">
        <v>7.1091224528443298E-2</v>
      </c>
      <c r="I51" s="1">
        <v>8.5113065357686396E-2</v>
      </c>
      <c r="J51" s="50">
        <v>0.101339981947989</v>
      </c>
      <c r="N51" s="21"/>
      <c r="R51" s="21"/>
    </row>
    <row r="52" spans="1:18">
      <c r="A52" t="s">
        <v>84</v>
      </c>
      <c r="B52" s="7" t="s">
        <v>29</v>
      </c>
      <c r="C52" t="s">
        <v>4</v>
      </c>
      <c r="D52" t="s">
        <v>5</v>
      </c>
      <c r="E52" s="1">
        <v>1.22337899185928E-3</v>
      </c>
      <c r="F52" s="1">
        <v>1.44904944028049E-2</v>
      </c>
      <c r="G52" s="1">
        <v>2.6570373675931402E-6</v>
      </c>
      <c r="H52" s="1">
        <v>1.7567486413987901E-5</v>
      </c>
      <c r="I52" s="1">
        <v>1.2260360292268701E-3</v>
      </c>
      <c r="J52" s="50">
        <v>1.4508061889218901E-2</v>
      </c>
      <c r="N52" s="21"/>
      <c r="R52" s="21"/>
    </row>
    <row r="53" spans="1:18">
      <c r="A53" t="s">
        <v>84</v>
      </c>
      <c r="B53" s="7" t="s">
        <v>29</v>
      </c>
      <c r="C53" t="s">
        <v>6</v>
      </c>
      <c r="D53" t="s">
        <v>7</v>
      </c>
      <c r="E53" s="1">
        <v>7.2823655521761701E-3</v>
      </c>
      <c r="F53" s="1">
        <v>1.5894362534341799E-2</v>
      </c>
      <c r="G53" s="1">
        <v>2.0707507386006401E-4</v>
      </c>
      <c r="H53" s="1">
        <v>4.5880761619122802E-4</v>
      </c>
      <c r="I53" s="1">
        <v>7.4894406260362298E-3</v>
      </c>
      <c r="J53" s="50">
        <v>1.6353170150532999E-2</v>
      </c>
      <c r="N53" s="21"/>
      <c r="R53" s="21"/>
    </row>
    <row r="54" spans="1:18">
      <c r="A54" t="s">
        <v>84</v>
      </c>
      <c r="B54" s="7" t="s">
        <v>29</v>
      </c>
      <c r="C54" t="s">
        <v>8</v>
      </c>
      <c r="D54" t="s">
        <v>9</v>
      </c>
      <c r="E54" s="1">
        <v>1.28457634687889E-2</v>
      </c>
      <c r="F54" s="1">
        <v>5.7202758075507202E-3</v>
      </c>
      <c r="G54" s="1">
        <v>2.4219968828183301E-2</v>
      </c>
      <c r="H54" s="1">
        <v>9.94543508945675E-3</v>
      </c>
      <c r="I54" s="1">
        <v>3.7065732296972201E-2</v>
      </c>
      <c r="J54" s="50">
        <v>1.5665710897007499E-2</v>
      </c>
      <c r="N54" s="21"/>
      <c r="R54" s="21"/>
    </row>
    <row r="55" spans="1:18">
      <c r="A55" t="s">
        <v>84</v>
      </c>
      <c r="B55" s="7" t="s">
        <v>29</v>
      </c>
      <c r="C55" t="s">
        <v>10</v>
      </c>
      <c r="D55" t="s">
        <v>11</v>
      </c>
      <c r="E55" s="1">
        <v>1.3025157421615199E-3</v>
      </c>
      <c r="F55" s="1">
        <v>1.0296242843532599E-3</v>
      </c>
      <c r="G55" s="1">
        <v>1.7088489350833E-2</v>
      </c>
      <c r="H55" s="1">
        <v>2.26026000399672E-2</v>
      </c>
      <c r="I55" s="1">
        <v>1.8391005092994499E-2</v>
      </c>
      <c r="J55" s="50">
        <v>2.3632224324320501E-2</v>
      </c>
      <c r="N55" s="21"/>
      <c r="R55" s="21"/>
    </row>
    <row r="56" spans="1:18">
      <c r="A56" t="s">
        <v>84</v>
      </c>
      <c r="B56" s="7" t="s">
        <v>29</v>
      </c>
      <c r="C56" t="s">
        <v>12</v>
      </c>
      <c r="D56" t="s">
        <v>13</v>
      </c>
      <c r="E56" s="1">
        <v>4.1255997558689202E-2</v>
      </c>
      <c r="F56" s="1">
        <v>5.5259174651828202E-3</v>
      </c>
      <c r="G56" s="1">
        <v>1.6219931776650098E-2</v>
      </c>
      <c r="H56" s="1">
        <v>2.9793048648760899E-3</v>
      </c>
      <c r="I56" s="1">
        <v>5.74759293353393E-2</v>
      </c>
      <c r="J56" s="50">
        <v>8.5052223300589105E-3</v>
      </c>
      <c r="N56" s="21"/>
      <c r="R56" s="21"/>
    </row>
    <row r="57" spans="1:18">
      <c r="A57" t="s">
        <v>84</v>
      </c>
      <c r="B57" s="7" t="s">
        <v>29</v>
      </c>
      <c r="C57" t="s">
        <v>14</v>
      </c>
      <c r="D57" t="s">
        <v>15</v>
      </c>
      <c r="E57" s="1">
        <v>0.121983371119555</v>
      </c>
      <c r="F57" s="1">
        <v>0.115312366587242</v>
      </c>
      <c r="G57" s="1">
        <v>5.83966639272476E-2</v>
      </c>
      <c r="H57" s="1">
        <v>3.6133707113325898E-2</v>
      </c>
      <c r="I57" s="1">
        <v>0.180380035046803</v>
      </c>
      <c r="J57" s="50">
        <v>0.15144607370056801</v>
      </c>
      <c r="N57" s="21"/>
      <c r="R57" s="21"/>
    </row>
    <row r="58" spans="1:18">
      <c r="A58" t="s">
        <v>84</v>
      </c>
      <c r="B58" s="7" t="s">
        <v>29</v>
      </c>
      <c r="C58" t="s">
        <v>16</v>
      </c>
      <c r="D58" t="s">
        <v>17</v>
      </c>
      <c r="E58" s="1">
        <v>0.28748806151963302</v>
      </c>
      <c r="F58" s="1">
        <v>5.87697664935561E-2</v>
      </c>
      <c r="G58" s="1">
        <v>3.1659943977474403E-2</v>
      </c>
      <c r="H58" s="1">
        <v>5.5446769583400004E-3</v>
      </c>
      <c r="I58" s="1">
        <v>0.31914800549710798</v>
      </c>
      <c r="J58" s="50">
        <v>6.4314443451896103E-2</v>
      </c>
      <c r="N58" s="21"/>
      <c r="R58" s="21"/>
    </row>
    <row r="59" spans="1:18">
      <c r="A59" t="s">
        <v>84</v>
      </c>
      <c r="B59" s="7" t="s">
        <v>29</v>
      </c>
      <c r="C59" t="s">
        <v>18</v>
      </c>
      <c r="D59" t="s">
        <v>19</v>
      </c>
      <c r="E59" s="1">
        <v>5.4308192262901102E-2</v>
      </c>
      <c r="F59" s="1">
        <v>3.5579218766524298E-3</v>
      </c>
      <c r="G59" s="1">
        <v>1.5166623467632E-2</v>
      </c>
      <c r="H59" s="1">
        <v>2.4997244868354999E-3</v>
      </c>
      <c r="I59" s="1">
        <v>6.9474815730533102E-2</v>
      </c>
      <c r="J59" s="50">
        <v>6.0576463634879297E-3</v>
      </c>
      <c r="N59" s="21"/>
      <c r="R59" s="21"/>
    </row>
    <row r="60" spans="1:18">
      <c r="A60" t="s">
        <v>84</v>
      </c>
      <c r="B60" s="7" t="s">
        <v>29</v>
      </c>
      <c r="C60" t="s">
        <v>20</v>
      </c>
      <c r="D60" t="s">
        <v>21</v>
      </c>
      <c r="E60" s="1">
        <v>0.24800700861747499</v>
      </c>
      <c r="F60" s="1">
        <v>3.9886238151251502E-2</v>
      </c>
      <c r="G60" s="1">
        <v>6.0018331300278598E-3</v>
      </c>
      <c r="H60" s="1">
        <v>1.20865374018703E-3</v>
      </c>
      <c r="I60" s="1">
        <v>0.25400884174750299</v>
      </c>
      <c r="J60" s="50">
        <v>4.1094891891438501E-2</v>
      </c>
      <c r="N60" s="21"/>
      <c r="R60" s="21"/>
    </row>
    <row r="61" spans="1:18">
      <c r="A61" t="s">
        <v>84</v>
      </c>
      <c r="B61" s="7" t="s">
        <v>29</v>
      </c>
      <c r="C61" t="s">
        <v>25</v>
      </c>
      <c r="D61" t="s">
        <v>26</v>
      </c>
      <c r="E61" s="1">
        <v>7.8329556376293807E-3</v>
      </c>
      <c r="F61" s="1">
        <v>1.6558410439635499E-3</v>
      </c>
      <c r="G61" s="1">
        <v>0</v>
      </c>
      <c r="H61" s="1">
        <v>0</v>
      </c>
      <c r="I61" s="1">
        <v>7.8329556376293807E-3</v>
      </c>
      <c r="J61" s="50">
        <v>1.6558410439635499E-3</v>
      </c>
      <c r="N61" s="21"/>
      <c r="R61" s="21"/>
    </row>
    <row r="62" spans="1:18">
      <c r="A62" t="s">
        <v>84</v>
      </c>
      <c r="B62" s="7" t="s">
        <v>29</v>
      </c>
      <c r="C62" t="s">
        <v>22</v>
      </c>
      <c r="D62" t="s">
        <v>23</v>
      </c>
      <c r="E62" s="1">
        <v>2.1061054821172702E-3</v>
      </c>
      <c r="F62" s="1">
        <v>9.0130983412056899E-5</v>
      </c>
      <c r="G62" s="1">
        <v>6.5109773442309699E-4</v>
      </c>
      <c r="H62" s="1">
        <v>2.5080720802564798E-5</v>
      </c>
      <c r="I62" s="1">
        <v>2.75720321654037E-3</v>
      </c>
      <c r="J62" s="50">
        <v>1.1521170421462201E-4</v>
      </c>
      <c r="N62" s="21"/>
      <c r="R62" s="21"/>
    </row>
    <row r="63" spans="1:18">
      <c r="A63" t="s">
        <v>84</v>
      </c>
      <c r="B63" s="7" t="s">
        <v>30</v>
      </c>
      <c r="C63" t="s">
        <v>2</v>
      </c>
      <c r="D63" t="s">
        <v>3</v>
      </c>
      <c r="E63" s="1">
        <v>3.9342018648464303E-2</v>
      </c>
      <c r="F63" s="1">
        <v>4.5967138657259897E-2</v>
      </c>
      <c r="G63" s="1">
        <v>2.0774985309073901E-2</v>
      </c>
      <c r="H63" s="1">
        <v>2.48053238647317E-2</v>
      </c>
      <c r="I63" s="1">
        <v>6.0117003957538197E-2</v>
      </c>
      <c r="J63" s="50">
        <v>7.0772462521991597E-2</v>
      </c>
      <c r="N63" s="21"/>
      <c r="R63" s="21"/>
    </row>
    <row r="64" spans="1:18">
      <c r="A64" t="s">
        <v>84</v>
      </c>
      <c r="B64" s="7" t="s">
        <v>30</v>
      </c>
      <c r="C64" t="s">
        <v>4</v>
      </c>
      <c r="D64" t="s">
        <v>5</v>
      </c>
      <c r="E64" s="1">
        <v>8.3415062675542294E-6</v>
      </c>
      <c r="F64" s="1">
        <v>3.8612783041092801E-4</v>
      </c>
      <c r="G64" s="1">
        <v>0</v>
      </c>
      <c r="H64" s="1">
        <v>0</v>
      </c>
      <c r="I64" s="1">
        <v>8.3415062675542294E-6</v>
      </c>
      <c r="J64" s="50">
        <v>3.8612783041092801E-4</v>
      </c>
      <c r="N64" s="21"/>
      <c r="R64" s="21"/>
    </row>
    <row r="65" spans="1:18">
      <c r="A65" t="s">
        <v>84</v>
      </c>
      <c r="B65" s="7" t="s">
        <v>30</v>
      </c>
      <c r="C65" t="s">
        <v>6</v>
      </c>
      <c r="D65" t="s">
        <v>7</v>
      </c>
      <c r="E65" s="1">
        <v>8.84250933358212E-8</v>
      </c>
      <c r="F65" s="1">
        <v>1.9299028491065E-7</v>
      </c>
      <c r="G65" s="1">
        <v>5.3236291907288397E-5</v>
      </c>
      <c r="H65" s="1">
        <v>1.17959335969891E-4</v>
      </c>
      <c r="I65" s="1">
        <v>5.3324717000624203E-5</v>
      </c>
      <c r="J65" s="50">
        <v>1.18152326254802E-4</v>
      </c>
      <c r="N65" s="21"/>
      <c r="R65" s="21"/>
    </row>
    <row r="66" spans="1:18">
      <c r="A66" t="s">
        <v>84</v>
      </c>
      <c r="B66" s="7" t="s">
        <v>30</v>
      </c>
      <c r="C66" t="s">
        <v>8</v>
      </c>
      <c r="D66" t="s">
        <v>9</v>
      </c>
      <c r="E66" s="1">
        <v>4.8022014908895103E-3</v>
      </c>
      <c r="F66" s="1">
        <v>1.7762081238688399E-3</v>
      </c>
      <c r="G66" s="1">
        <v>1.2195164083174601E-2</v>
      </c>
      <c r="H66" s="1">
        <v>4.9208793068455702E-3</v>
      </c>
      <c r="I66" s="1">
        <v>1.6997365574064099E-2</v>
      </c>
      <c r="J66" s="50">
        <v>6.6970874307144103E-3</v>
      </c>
      <c r="N66" s="21"/>
      <c r="R66" s="21"/>
    </row>
    <row r="67" spans="1:18">
      <c r="A67" t="s">
        <v>84</v>
      </c>
      <c r="B67" s="7" t="s">
        <v>30</v>
      </c>
      <c r="C67" t="s">
        <v>10</v>
      </c>
      <c r="D67" t="s">
        <v>11</v>
      </c>
      <c r="E67" s="1">
        <v>2.3019507139967698E-3</v>
      </c>
      <c r="F67" s="1">
        <v>9.3774154748327396E-4</v>
      </c>
      <c r="G67" s="1">
        <v>7.5233403456032603E-3</v>
      </c>
      <c r="H67" s="1">
        <v>9.9872036510583496E-3</v>
      </c>
      <c r="I67" s="1">
        <v>9.8252910596000297E-3</v>
      </c>
      <c r="J67" s="50">
        <v>1.09249451985416E-2</v>
      </c>
      <c r="N67" s="21"/>
      <c r="R67" s="21"/>
    </row>
    <row r="68" spans="1:18">
      <c r="A68" t="s">
        <v>84</v>
      </c>
      <c r="B68" s="7" t="s">
        <v>30</v>
      </c>
      <c r="C68" t="s">
        <v>12</v>
      </c>
      <c r="D68" t="s">
        <v>13</v>
      </c>
      <c r="E68" s="1">
        <v>1.39192621738697E-2</v>
      </c>
      <c r="F68" s="1">
        <v>1.94687990187019E-3</v>
      </c>
      <c r="G68" s="1">
        <v>6.30459820332411E-3</v>
      </c>
      <c r="H68" s="1">
        <v>1.15824468809995E-3</v>
      </c>
      <c r="I68" s="1">
        <v>2.02238603771938E-2</v>
      </c>
      <c r="J68" s="50">
        <v>3.1051245899701399E-3</v>
      </c>
      <c r="N68" s="21"/>
      <c r="R68" s="21"/>
    </row>
    <row r="69" spans="1:18">
      <c r="A69" t="s">
        <v>84</v>
      </c>
      <c r="B69" s="7" t="s">
        <v>30</v>
      </c>
      <c r="C69" t="s">
        <v>14</v>
      </c>
      <c r="D69" t="s">
        <v>15</v>
      </c>
      <c r="E69" s="1">
        <v>1.1076677439101699E-2</v>
      </c>
      <c r="F69" s="1">
        <v>1.2416111429697599E-2</v>
      </c>
      <c r="G69" s="1">
        <v>3.9352440352164002E-3</v>
      </c>
      <c r="H69" s="1">
        <v>2.4132114476480902E-3</v>
      </c>
      <c r="I69" s="1">
        <v>1.50119214743181E-2</v>
      </c>
      <c r="J69" s="50">
        <v>1.48293228773457E-2</v>
      </c>
      <c r="N69" s="21"/>
      <c r="R69" s="21"/>
    </row>
    <row r="70" spans="1:18">
      <c r="A70" t="s">
        <v>84</v>
      </c>
      <c r="B70" s="7" t="s">
        <v>30</v>
      </c>
      <c r="C70" t="s">
        <v>16</v>
      </c>
      <c r="D70" t="s">
        <v>17</v>
      </c>
      <c r="E70" s="1">
        <v>3.5383115411272002E-2</v>
      </c>
      <c r="F70" s="1">
        <v>5.0791898250167897E-3</v>
      </c>
      <c r="G70" s="1">
        <v>9.0750001001245004E-3</v>
      </c>
      <c r="H70" s="1">
        <v>1.6365435660412901E-3</v>
      </c>
      <c r="I70" s="1">
        <v>4.4458115511396501E-2</v>
      </c>
      <c r="J70" s="50">
        <v>6.7157333910580798E-3</v>
      </c>
      <c r="N70" s="21"/>
      <c r="R70" s="21"/>
    </row>
    <row r="71" spans="1:18">
      <c r="A71" t="s">
        <v>84</v>
      </c>
      <c r="B71" s="7" t="s">
        <v>30</v>
      </c>
      <c r="C71" t="s">
        <v>18</v>
      </c>
      <c r="D71" t="s">
        <v>19</v>
      </c>
      <c r="E71" s="1">
        <v>0.13988569507340201</v>
      </c>
      <c r="F71" s="1">
        <v>9.1641892492420295E-3</v>
      </c>
      <c r="G71" s="1">
        <v>8.1181665978839E-3</v>
      </c>
      <c r="H71" s="1">
        <v>1.3383590930517999E-3</v>
      </c>
      <c r="I71" s="1">
        <v>0.14800386167128601</v>
      </c>
      <c r="J71" s="50">
        <v>1.05025483422938E-2</v>
      </c>
      <c r="N71" s="21"/>
      <c r="R71" s="21"/>
    </row>
    <row r="72" spans="1:18">
      <c r="A72" t="s">
        <v>84</v>
      </c>
      <c r="B72" s="7" t="s">
        <v>30</v>
      </c>
      <c r="C72" t="s">
        <v>20</v>
      </c>
      <c r="D72" t="s">
        <v>21</v>
      </c>
      <c r="E72" s="1">
        <v>0.25075966444700798</v>
      </c>
      <c r="F72" s="1">
        <v>4.0327938306488197E-2</v>
      </c>
      <c r="G72" s="1">
        <v>4.0430002977067296E-3</v>
      </c>
      <c r="H72" s="1">
        <v>8.1423031351728504E-4</v>
      </c>
      <c r="I72" s="1">
        <v>0.25480266474471502</v>
      </c>
      <c r="J72" s="50">
        <v>4.1142168620005498E-2</v>
      </c>
      <c r="N72" s="21"/>
      <c r="R72" s="21"/>
    </row>
    <row r="73" spans="1:18">
      <c r="A73" t="s">
        <v>84</v>
      </c>
      <c r="B73" s="7" t="s">
        <v>30</v>
      </c>
      <c r="C73" t="s">
        <v>25</v>
      </c>
      <c r="D73" t="s">
        <v>26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50">
        <v>0</v>
      </c>
      <c r="N73" s="21"/>
      <c r="R73" s="21"/>
    </row>
    <row r="74" spans="1:18">
      <c r="A74" t="s">
        <v>84</v>
      </c>
      <c r="B74" s="7" t="s">
        <v>30</v>
      </c>
      <c r="C74" t="s">
        <v>22</v>
      </c>
      <c r="D74" t="s">
        <v>23</v>
      </c>
      <c r="E74" s="1">
        <v>1.3712664019319899E-4</v>
      </c>
      <c r="F74" s="1">
        <v>5.8675874844071301E-6</v>
      </c>
      <c r="G74" s="1">
        <v>3.7079937239062302E-5</v>
      </c>
      <c r="H74" s="1">
        <v>1.4285068844617199E-6</v>
      </c>
      <c r="I74" s="1">
        <v>1.7420657743226099E-4</v>
      </c>
      <c r="J74" s="50">
        <v>7.2960943688688502E-6</v>
      </c>
      <c r="N74" s="21"/>
      <c r="R74" s="21"/>
    </row>
    <row r="75" spans="1:18">
      <c r="A75" t="s">
        <v>84</v>
      </c>
      <c r="B75" s="7" t="s">
        <v>31</v>
      </c>
      <c r="C75" t="s">
        <v>2</v>
      </c>
      <c r="D75" t="s">
        <v>3</v>
      </c>
      <c r="E75" s="1">
        <v>7.3794667758623603E-2</v>
      </c>
      <c r="F75" s="1">
        <v>7.6387504325966096E-2</v>
      </c>
      <c r="G75" s="1">
        <v>4.6851391749445401E-2</v>
      </c>
      <c r="H75" s="1">
        <v>5.96857819593513E-2</v>
      </c>
      <c r="I75" s="1">
        <v>0.120646059508069</v>
      </c>
      <c r="J75" s="50">
        <v>0.13607328628531701</v>
      </c>
      <c r="N75" s="21"/>
      <c r="R75" s="21"/>
    </row>
    <row r="76" spans="1:18">
      <c r="A76" t="s">
        <v>84</v>
      </c>
      <c r="B76" s="7" t="s">
        <v>31</v>
      </c>
      <c r="C76" t="s">
        <v>4</v>
      </c>
      <c r="D76" t="s">
        <v>5</v>
      </c>
      <c r="E76" s="1">
        <v>2.48751383373028E-4</v>
      </c>
      <c r="F76" s="1">
        <v>2.6490207593095798E-3</v>
      </c>
      <c r="G76" s="1">
        <v>1.062172887498E-8</v>
      </c>
      <c r="H76" s="1">
        <v>7.0359410274836906E-8</v>
      </c>
      <c r="I76" s="1">
        <v>2.4876200510190298E-4</v>
      </c>
      <c r="J76" s="50">
        <v>2.64909111871985E-3</v>
      </c>
      <c r="N76" s="21"/>
      <c r="R76" s="21"/>
    </row>
    <row r="77" spans="1:18">
      <c r="A77" t="s">
        <v>84</v>
      </c>
      <c r="B77" s="7" t="s">
        <v>31</v>
      </c>
      <c r="C77" t="s">
        <v>6</v>
      </c>
      <c r="D77" t="s">
        <v>7</v>
      </c>
      <c r="E77" s="1">
        <v>2.0443000284000099E-5</v>
      </c>
      <c r="F77" s="1">
        <v>4.4621984461553901E-5</v>
      </c>
      <c r="G77" s="1">
        <v>1.1781694597246599E-4</v>
      </c>
      <c r="H77" s="1">
        <v>2.6099411847671901E-4</v>
      </c>
      <c r="I77" s="1">
        <v>1.3825994625646601E-4</v>
      </c>
      <c r="J77" s="50">
        <v>3.0561610293827301E-4</v>
      </c>
      <c r="N77" s="21"/>
      <c r="R77" s="21"/>
    </row>
    <row r="78" spans="1:18">
      <c r="A78" t="s">
        <v>84</v>
      </c>
      <c r="B78" s="7" t="s">
        <v>31</v>
      </c>
      <c r="C78" t="s">
        <v>8</v>
      </c>
      <c r="D78" t="s">
        <v>9</v>
      </c>
      <c r="E78" s="1">
        <v>8.9015933629957495E-4</v>
      </c>
      <c r="F78" s="1">
        <v>3.6646155471042598E-4</v>
      </c>
      <c r="G78" s="1">
        <v>8.6519151627372608E-3</v>
      </c>
      <c r="H78" s="1">
        <v>3.6055969326363501E-3</v>
      </c>
      <c r="I78" s="1">
        <v>9.5420744990368407E-3</v>
      </c>
      <c r="J78" s="50">
        <v>3.9720584873467798E-3</v>
      </c>
      <c r="N78" s="21"/>
      <c r="R78" s="21"/>
    </row>
    <row r="79" spans="1:18">
      <c r="A79" t="s">
        <v>84</v>
      </c>
      <c r="B79" s="7" t="s">
        <v>31</v>
      </c>
      <c r="C79" t="s">
        <v>10</v>
      </c>
      <c r="D79" t="s">
        <v>11</v>
      </c>
      <c r="E79" s="1">
        <v>1.2695158435086799E-3</v>
      </c>
      <c r="F79" s="1">
        <v>7.7106730420273696E-4</v>
      </c>
      <c r="G79" s="1">
        <v>7.1837601550662098E-3</v>
      </c>
      <c r="H79" s="1">
        <v>9.3787148496221294E-3</v>
      </c>
      <c r="I79" s="1">
        <v>8.4532759985748909E-3</v>
      </c>
      <c r="J79" s="50">
        <v>1.01497821538249E-2</v>
      </c>
      <c r="N79" s="21"/>
      <c r="R79" s="21"/>
    </row>
    <row r="80" spans="1:18">
      <c r="A80" t="s">
        <v>84</v>
      </c>
      <c r="B80" s="7" t="s">
        <v>31</v>
      </c>
      <c r="C80" t="s">
        <v>12</v>
      </c>
      <c r="D80" t="s">
        <v>13</v>
      </c>
      <c r="E80" s="1">
        <v>2.4760311608434001E-2</v>
      </c>
      <c r="F80" s="1">
        <v>3.60329014914246E-3</v>
      </c>
      <c r="G80" s="1">
        <v>7.5574657799230499E-3</v>
      </c>
      <c r="H80" s="1">
        <v>1.3882430047990699E-3</v>
      </c>
      <c r="I80" s="1">
        <v>3.2317777388357102E-2</v>
      </c>
      <c r="J80" s="50">
        <v>4.9915331539415299E-3</v>
      </c>
      <c r="N80" s="21"/>
      <c r="R80" s="21"/>
    </row>
    <row r="81" spans="1:18">
      <c r="A81" t="s">
        <v>84</v>
      </c>
      <c r="B81" s="7" t="s">
        <v>31</v>
      </c>
      <c r="C81" t="s">
        <v>14</v>
      </c>
      <c r="D81" t="s">
        <v>15</v>
      </c>
      <c r="E81" s="1">
        <v>2.0019600124714701E-3</v>
      </c>
      <c r="F81" s="1">
        <v>2.1102023339512198E-3</v>
      </c>
      <c r="G81" s="1">
        <v>4.1520776831186499E-3</v>
      </c>
      <c r="H81" s="1">
        <v>2.5596243982182101E-3</v>
      </c>
      <c r="I81" s="1">
        <v>6.1540376955901196E-3</v>
      </c>
      <c r="J81" s="50">
        <v>4.6698267321694199E-3</v>
      </c>
      <c r="N81" s="21"/>
      <c r="R81" s="21"/>
    </row>
    <row r="82" spans="1:18">
      <c r="A82" t="s">
        <v>84</v>
      </c>
      <c r="B82" s="7" t="s">
        <v>31</v>
      </c>
      <c r="C82" t="s">
        <v>16</v>
      </c>
      <c r="D82" t="s">
        <v>17</v>
      </c>
      <c r="E82" s="1">
        <v>1.24857450888292E-2</v>
      </c>
      <c r="F82" s="1">
        <v>1.9404643123939801E-3</v>
      </c>
      <c r="G82" s="1">
        <v>1.549398927954E-2</v>
      </c>
      <c r="H82" s="1">
        <v>2.3957536562143099E-3</v>
      </c>
      <c r="I82" s="1">
        <v>2.7979734368369199E-2</v>
      </c>
      <c r="J82" s="50">
        <v>4.3362179686082898E-3</v>
      </c>
      <c r="N82" s="21"/>
      <c r="R82" s="21"/>
    </row>
    <row r="83" spans="1:18">
      <c r="A83" t="s">
        <v>84</v>
      </c>
      <c r="B83" s="7" t="s">
        <v>31</v>
      </c>
      <c r="C83" t="s">
        <v>18</v>
      </c>
      <c r="D83" t="s">
        <v>19</v>
      </c>
      <c r="E83" s="1">
        <v>7.5927331333499899E-3</v>
      </c>
      <c r="F83" s="1">
        <v>4.95300188787071E-4</v>
      </c>
      <c r="G83" s="1">
        <v>7.7191895448479198E-3</v>
      </c>
      <c r="H83" s="1">
        <v>1.25758933384531E-3</v>
      </c>
      <c r="I83" s="1">
        <v>1.5311922678197899E-2</v>
      </c>
      <c r="J83" s="50">
        <v>1.75288952263238E-3</v>
      </c>
      <c r="N83" s="21"/>
      <c r="R83" s="21"/>
    </row>
    <row r="84" spans="1:18">
      <c r="A84" t="s">
        <v>84</v>
      </c>
      <c r="B84" s="7" t="s">
        <v>31</v>
      </c>
      <c r="C84" t="s">
        <v>20</v>
      </c>
      <c r="D84" t="s">
        <v>21</v>
      </c>
      <c r="E84" s="1">
        <v>1.53491493005365E-2</v>
      </c>
      <c r="F84" s="1">
        <v>2.4664773815500402E-3</v>
      </c>
      <c r="G84" s="1">
        <v>3.4981809536095499E-3</v>
      </c>
      <c r="H84" s="1">
        <v>7.0395194906297401E-4</v>
      </c>
      <c r="I84" s="1">
        <v>1.8847330254146099E-2</v>
      </c>
      <c r="J84" s="50">
        <v>3.1704293306130098E-3</v>
      </c>
      <c r="N84" s="21"/>
      <c r="R84" s="21"/>
    </row>
    <row r="85" spans="1:18">
      <c r="A85" t="s">
        <v>84</v>
      </c>
      <c r="B85" s="7" t="s">
        <v>31</v>
      </c>
      <c r="C85" t="s">
        <v>25</v>
      </c>
      <c r="D85" t="s">
        <v>26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50">
        <v>0</v>
      </c>
      <c r="N85" s="21"/>
      <c r="R85" s="21"/>
    </row>
    <row r="86" spans="1:18">
      <c r="A86" t="s">
        <v>84</v>
      </c>
      <c r="B86" s="7" t="s">
        <v>31</v>
      </c>
      <c r="C86" t="s">
        <v>22</v>
      </c>
      <c r="D86" t="s">
        <v>23</v>
      </c>
      <c r="E86" s="1">
        <v>1.0648111930017599E-3</v>
      </c>
      <c r="F86" s="1">
        <v>4.5378460701572599E-5</v>
      </c>
      <c r="G86" s="1">
        <v>1.2423826037681E-4</v>
      </c>
      <c r="H86" s="1">
        <v>4.7330650621436197E-6</v>
      </c>
      <c r="I86" s="1">
        <v>1.1890494533785699E-3</v>
      </c>
      <c r="J86" s="50">
        <v>5.0111525763716203E-5</v>
      </c>
      <c r="N86" s="21"/>
      <c r="R86" s="21"/>
    </row>
    <row r="87" spans="1:18">
      <c r="A87" t="s">
        <v>84</v>
      </c>
      <c r="B87" s="7" t="s">
        <v>32</v>
      </c>
      <c r="C87" t="s">
        <v>2</v>
      </c>
      <c r="D87" t="s">
        <v>3</v>
      </c>
      <c r="E87" s="1">
        <v>5.0516750670944903E-2</v>
      </c>
      <c r="F87" s="1">
        <v>4.6645015476568699E-2</v>
      </c>
      <c r="G87" s="1">
        <v>3.2844227871492999E-2</v>
      </c>
      <c r="H87" s="1">
        <v>4.5096764739407699E-2</v>
      </c>
      <c r="I87" s="1">
        <v>8.3360978542438E-2</v>
      </c>
      <c r="J87" s="50">
        <v>9.1741780215976496E-2</v>
      </c>
      <c r="N87" s="21"/>
      <c r="R87" s="21"/>
    </row>
    <row r="88" spans="1:18">
      <c r="A88" t="s">
        <v>84</v>
      </c>
      <c r="B88" s="7" t="s">
        <v>32</v>
      </c>
      <c r="C88" t="s">
        <v>4</v>
      </c>
      <c r="D88" t="s">
        <v>5</v>
      </c>
      <c r="E88" s="1">
        <v>8.0871177655439397E-5</v>
      </c>
      <c r="F88" s="1">
        <v>3.92623499111216E-3</v>
      </c>
      <c r="G88" s="1">
        <v>0</v>
      </c>
      <c r="H88" s="1">
        <v>0</v>
      </c>
      <c r="I88" s="1">
        <v>8.0871177655439397E-5</v>
      </c>
      <c r="J88" s="50">
        <v>3.92623499111216E-3</v>
      </c>
      <c r="N88" s="21"/>
      <c r="R88" s="21"/>
    </row>
    <row r="89" spans="1:18">
      <c r="A89" t="s">
        <v>84</v>
      </c>
      <c r="B89" s="7" t="s">
        <v>32</v>
      </c>
      <c r="C89" t="s">
        <v>6</v>
      </c>
      <c r="D89" t="s">
        <v>7</v>
      </c>
      <c r="E89" s="1">
        <v>2.53898585493106E-4</v>
      </c>
      <c r="F89" s="1">
        <v>5.5419997097829105E-4</v>
      </c>
      <c r="G89" s="1">
        <v>3.27392384656708E-5</v>
      </c>
      <c r="H89" s="1">
        <v>7.25249966340323E-5</v>
      </c>
      <c r="I89" s="1">
        <v>2.8663782395877698E-4</v>
      </c>
      <c r="J89" s="50">
        <v>6.26724967612323E-4</v>
      </c>
      <c r="N89" s="21"/>
      <c r="R89" s="21"/>
    </row>
    <row r="90" spans="1:18">
      <c r="A90" t="s">
        <v>84</v>
      </c>
      <c r="B90" s="7" t="s">
        <v>32</v>
      </c>
      <c r="C90" t="s">
        <v>8</v>
      </c>
      <c r="D90" t="s">
        <v>9</v>
      </c>
      <c r="E90" s="1">
        <v>1.9909767011675799E-3</v>
      </c>
      <c r="F90" s="1">
        <v>1.0528332319440501E-3</v>
      </c>
      <c r="G90" s="1">
        <v>2.4973304816426102E-3</v>
      </c>
      <c r="H90" s="1">
        <v>1.0647152536552499E-3</v>
      </c>
      <c r="I90" s="1">
        <v>4.4883071828101797E-3</v>
      </c>
      <c r="J90" s="50">
        <v>2.1175484855992998E-3</v>
      </c>
      <c r="N90" s="21"/>
      <c r="R90" s="21"/>
    </row>
    <row r="91" spans="1:18">
      <c r="A91" t="s">
        <v>84</v>
      </c>
      <c r="B91" s="7" t="s">
        <v>32</v>
      </c>
      <c r="C91" t="s">
        <v>10</v>
      </c>
      <c r="D91" t="s">
        <v>11</v>
      </c>
      <c r="E91" s="1">
        <v>5.86030587737783E-4</v>
      </c>
      <c r="F91" s="1">
        <v>5.0402778498189599E-4</v>
      </c>
      <c r="G91" s="1">
        <v>3.7353030850436801E-3</v>
      </c>
      <c r="H91" s="1">
        <v>4.97842536310052E-3</v>
      </c>
      <c r="I91" s="1">
        <v>4.3213336727814704E-3</v>
      </c>
      <c r="J91" s="50">
        <v>5.4824531480824196E-3</v>
      </c>
      <c r="N91" s="21"/>
      <c r="R91" s="21"/>
    </row>
    <row r="92" spans="1:18">
      <c r="A92" t="s">
        <v>84</v>
      </c>
      <c r="B92" s="7" t="s">
        <v>32</v>
      </c>
      <c r="C92" t="s">
        <v>12</v>
      </c>
      <c r="D92" t="s">
        <v>13</v>
      </c>
      <c r="E92" s="1">
        <v>4.2212439589824997E-3</v>
      </c>
      <c r="F92" s="1">
        <v>6.3496920030272795E-4</v>
      </c>
      <c r="G92" s="1">
        <v>4.2403217560432497E-3</v>
      </c>
      <c r="H92" s="1">
        <v>7.7911324578821498E-4</v>
      </c>
      <c r="I92" s="1">
        <v>8.4615657150257494E-3</v>
      </c>
      <c r="J92" s="50">
        <v>1.4140824460909399E-3</v>
      </c>
      <c r="N92" s="21"/>
      <c r="R92" s="21"/>
    </row>
    <row r="93" spans="1:18">
      <c r="A93" t="s">
        <v>84</v>
      </c>
      <c r="B93" s="7" t="s">
        <v>32</v>
      </c>
      <c r="C93" t="s">
        <v>14</v>
      </c>
      <c r="D93" t="s">
        <v>15</v>
      </c>
      <c r="E93" s="1">
        <v>5.7341470637870602E-2</v>
      </c>
      <c r="F93" s="1">
        <v>6.4441640544383796E-2</v>
      </c>
      <c r="G93" s="1">
        <v>1.1701772932661901E-3</v>
      </c>
      <c r="H93" s="1">
        <v>7.1365816533449397E-4</v>
      </c>
      <c r="I93" s="1">
        <v>5.85116479311368E-2</v>
      </c>
      <c r="J93" s="50">
        <v>6.5155298709718298E-2</v>
      </c>
      <c r="N93" s="21"/>
      <c r="R93" s="21"/>
    </row>
    <row r="94" spans="1:18">
      <c r="A94" t="s">
        <v>84</v>
      </c>
      <c r="B94" s="7" t="s">
        <v>32</v>
      </c>
      <c r="C94" t="s">
        <v>16</v>
      </c>
      <c r="D94" t="s">
        <v>17</v>
      </c>
      <c r="E94" s="1">
        <v>3.4510524406625698E-3</v>
      </c>
      <c r="F94" s="1">
        <v>5.1523945598864703E-4</v>
      </c>
      <c r="G94" s="1">
        <v>4.62726406872737E-3</v>
      </c>
      <c r="H94" s="1">
        <v>7.2468193601216396E-4</v>
      </c>
      <c r="I94" s="1">
        <v>8.0783165093899403E-3</v>
      </c>
      <c r="J94" s="50">
        <v>1.23992139200081E-3</v>
      </c>
      <c r="N94" s="21"/>
      <c r="R94" s="21"/>
    </row>
    <row r="95" spans="1:18">
      <c r="A95" t="s">
        <v>84</v>
      </c>
      <c r="B95" s="7" t="s">
        <v>32</v>
      </c>
      <c r="C95" t="s">
        <v>18</v>
      </c>
      <c r="D95" t="s">
        <v>19</v>
      </c>
      <c r="E95" s="1">
        <v>2.5853516227179502E-3</v>
      </c>
      <c r="F95" s="1">
        <v>1.6855952150339701E-4</v>
      </c>
      <c r="G95" s="1">
        <v>2.35472703947541E-3</v>
      </c>
      <c r="H95" s="1">
        <v>3.8328525314041502E-4</v>
      </c>
      <c r="I95" s="1">
        <v>4.9400786621933597E-3</v>
      </c>
      <c r="J95" s="50">
        <v>5.51844774643812E-4</v>
      </c>
      <c r="N95" s="21"/>
      <c r="R95" s="21"/>
    </row>
    <row r="96" spans="1:18">
      <c r="A96" t="s">
        <v>84</v>
      </c>
      <c r="B96" s="7" t="s">
        <v>32</v>
      </c>
      <c r="C96" t="s">
        <v>20</v>
      </c>
      <c r="D96" t="s">
        <v>21</v>
      </c>
      <c r="E96" s="1">
        <v>1.4556156091653099E-4</v>
      </c>
      <c r="F96" s="1">
        <v>2.33885473470307E-5</v>
      </c>
      <c r="G96" s="1">
        <v>8.7034083154246102E-4</v>
      </c>
      <c r="H96" s="1">
        <v>1.75136354191925E-4</v>
      </c>
      <c r="I96" s="1">
        <v>1.01590239245899E-3</v>
      </c>
      <c r="J96" s="50">
        <v>1.9852490153895601E-4</v>
      </c>
      <c r="N96" s="21"/>
      <c r="R96" s="21"/>
    </row>
    <row r="97" spans="1:18">
      <c r="A97" t="s">
        <v>84</v>
      </c>
      <c r="B97" s="7" t="s">
        <v>32</v>
      </c>
      <c r="C97" t="s">
        <v>25</v>
      </c>
      <c r="D97" t="s">
        <v>26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50">
        <v>0</v>
      </c>
      <c r="N97" s="21"/>
      <c r="R97" s="21"/>
    </row>
    <row r="98" spans="1:18">
      <c r="A98" t="s">
        <v>84</v>
      </c>
      <c r="B98" s="7" t="s">
        <v>32</v>
      </c>
      <c r="C98" t="s">
        <v>22</v>
      </c>
      <c r="D98" t="s">
        <v>23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50">
        <v>0</v>
      </c>
      <c r="N98" s="21"/>
      <c r="R98" s="21"/>
    </row>
    <row r="99" spans="1:18">
      <c r="A99" t="s">
        <v>84</v>
      </c>
      <c r="B99" s="7" t="s">
        <v>33</v>
      </c>
      <c r="C99" t="s">
        <v>2</v>
      </c>
      <c r="D99" t="s">
        <v>3</v>
      </c>
      <c r="E99" s="1">
        <v>5.5678323543336697E-2</v>
      </c>
      <c r="F99" s="1">
        <v>4.89825121151726E-2</v>
      </c>
      <c r="G99" s="1">
        <v>9.3998408322949603E-2</v>
      </c>
      <c r="H99" s="1">
        <v>0.123306696176938</v>
      </c>
      <c r="I99" s="1">
        <v>0.14967673186628599</v>
      </c>
      <c r="J99" s="50">
        <v>0.172289208292111</v>
      </c>
      <c r="N99" s="21"/>
      <c r="R99" s="21"/>
    </row>
    <row r="100" spans="1:18">
      <c r="A100" t="s">
        <v>84</v>
      </c>
      <c r="B100" s="7" t="s">
        <v>33</v>
      </c>
      <c r="C100" t="s">
        <v>4</v>
      </c>
      <c r="D100" t="s">
        <v>5</v>
      </c>
      <c r="E100" s="1">
        <v>6.2643908619446705E-4</v>
      </c>
      <c r="F100" s="1">
        <v>3.2254234273675103E-2</v>
      </c>
      <c r="G100" s="1">
        <v>1.3486856353390701E-10</v>
      </c>
      <c r="H100" s="1">
        <v>8.8970581626954904E-10</v>
      </c>
      <c r="I100" s="1">
        <v>6.2643922106303096E-4</v>
      </c>
      <c r="J100" s="50">
        <v>3.2254235163380898E-2</v>
      </c>
      <c r="N100" s="21"/>
      <c r="R100" s="21"/>
    </row>
    <row r="101" spans="1:18">
      <c r="A101" t="s">
        <v>84</v>
      </c>
      <c r="B101" s="7" t="s">
        <v>33</v>
      </c>
      <c r="C101" t="s">
        <v>6</v>
      </c>
      <c r="D101" t="s">
        <v>7</v>
      </c>
      <c r="E101" s="1">
        <v>8.6449076130209199E-4</v>
      </c>
      <c r="F101" s="1">
        <v>1.8864959740547799E-3</v>
      </c>
      <c r="G101" s="1">
        <v>2.2095712410503501E-4</v>
      </c>
      <c r="H101" s="1">
        <v>4.8956722002430097E-4</v>
      </c>
      <c r="I101" s="1">
        <v>1.08544788540713E-3</v>
      </c>
      <c r="J101" s="50">
        <v>2.3760631940790799E-3</v>
      </c>
      <c r="N101" s="21"/>
      <c r="R101" s="21"/>
    </row>
    <row r="102" spans="1:18">
      <c r="A102" t="s">
        <v>84</v>
      </c>
      <c r="B102" s="7" t="s">
        <v>33</v>
      </c>
      <c r="C102" t="s">
        <v>8</v>
      </c>
      <c r="D102" t="s">
        <v>9</v>
      </c>
      <c r="E102" s="1">
        <v>1.02906902901153E-3</v>
      </c>
      <c r="F102" s="1">
        <v>4.5813017810786798E-4</v>
      </c>
      <c r="G102" s="1">
        <v>1.88464468046677E-2</v>
      </c>
      <c r="H102" s="1">
        <v>1.18743156585779E-2</v>
      </c>
      <c r="I102" s="1">
        <v>1.9875515833679299E-2</v>
      </c>
      <c r="J102" s="50">
        <v>1.23324458366858E-2</v>
      </c>
      <c r="N102" s="21"/>
      <c r="R102" s="21"/>
    </row>
    <row r="103" spans="1:18">
      <c r="A103" t="s">
        <v>84</v>
      </c>
      <c r="B103" s="7" t="s">
        <v>33</v>
      </c>
      <c r="C103" t="s">
        <v>10</v>
      </c>
      <c r="D103" t="s">
        <v>11</v>
      </c>
      <c r="E103" s="1">
        <v>2.14097105691818E-3</v>
      </c>
      <c r="F103" s="1">
        <v>1.22896547998891E-3</v>
      </c>
      <c r="G103" s="1">
        <v>1.32365786696032E-2</v>
      </c>
      <c r="H103" s="1">
        <v>1.7622616080363099E-2</v>
      </c>
      <c r="I103" s="1">
        <v>1.5377549726521399E-2</v>
      </c>
      <c r="J103" s="50">
        <v>1.8851581560352E-2</v>
      </c>
      <c r="N103" s="21"/>
      <c r="R103" s="21"/>
    </row>
    <row r="104" spans="1:18">
      <c r="A104" t="s">
        <v>84</v>
      </c>
      <c r="B104" s="7" t="s">
        <v>33</v>
      </c>
      <c r="C104" t="s">
        <v>12</v>
      </c>
      <c r="D104" t="s">
        <v>13</v>
      </c>
      <c r="E104" s="1">
        <v>2.3165221696043702E-2</v>
      </c>
      <c r="F104" s="1">
        <v>3.1199769863322598E-3</v>
      </c>
      <c r="G104" s="1">
        <v>1.5655406767404099E-2</v>
      </c>
      <c r="H104" s="1">
        <v>2.8997027308878898E-3</v>
      </c>
      <c r="I104" s="1">
        <v>3.8820628463447797E-2</v>
      </c>
      <c r="J104" s="50">
        <v>6.0196797172201496E-3</v>
      </c>
      <c r="N104" s="21"/>
      <c r="R104" s="21"/>
    </row>
    <row r="105" spans="1:18">
      <c r="A105" t="s">
        <v>84</v>
      </c>
      <c r="B105" s="7" t="s">
        <v>33</v>
      </c>
      <c r="C105" t="s">
        <v>14</v>
      </c>
      <c r="D105" t="s">
        <v>15</v>
      </c>
      <c r="E105" s="1">
        <v>2.7512185360547602E-3</v>
      </c>
      <c r="F105" s="1">
        <v>3.12904194404607E-3</v>
      </c>
      <c r="G105" s="1">
        <v>8.1691766979034106E-3</v>
      </c>
      <c r="H105" s="1">
        <v>5.1768367162620703E-3</v>
      </c>
      <c r="I105" s="1">
        <v>1.0920395233958199E-2</v>
      </c>
      <c r="J105" s="50">
        <v>8.3058786603081407E-3</v>
      </c>
      <c r="N105" s="21"/>
      <c r="R105" s="21"/>
    </row>
    <row r="106" spans="1:18">
      <c r="A106" t="s">
        <v>84</v>
      </c>
      <c r="B106" s="7" t="s">
        <v>33</v>
      </c>
      <c r="C106" t="s">
        <v>16</v>
      </c>
      <c r="D106" t="s">
        <v>17</v>
      </c>
      <c r="E106" s="1">
        <v>1.8423192109883801E-2</v>
      </c>
      <c r="F106" s="1">
        <v>2.0677033180280398E-3</v>
      </c>
      <c r="G106" s="1">
        <v>3.8240761476844402E-2</v>
      </c>
      <c r="H106" s="1">
        <v>5.4218456539480804E-3</v>
      </c>
      <c r="I106" s="1">
        <v>5.6663953586728197E-2</v>
      </c>
      <c r="J106" s="50">
        <v>7.4895489719761198E-3</v>
      </c>
      <c r="N106" s="21"/>
      <c r="R106" s="21"/>
    </row>
    <row r="107" spans="1:18">
      <c r="A107" t="s">
        <v>84</v>
      </c>
      <c r="B107" s="7" t="s">
        <v>33</v>
      </c>
      <c r="C107" t="s">
        <v>18</v>
      </c>
      <c r="D107" t="s">
        <v>19</v>
      </c>
      <c r="E107" s="1">
        <v>4.7452147385145197E-3</v>
      </c>
      <c r="F107" s="1">
        <v>3.1162104077738602E-4</v>
      </c>
      <c r="G107" s="1">
        <v>1.80943646987906E-2</v>
      </c>
      <c r="H107" s="1">
        <v>2.8845656234229001E-3</v>
      </c>
      <c r="I107" s="1">
        <v>2.2839579437305101E-2</v>
      </c>
      <c r="J107" s="50">
        <v>3.19618666420029E-3</v>
      </c>
      <c r="N107" s="21"/>
      <c r="R107" s="21"/>
    </row>
    <row r="108" spans="1:18">
      <c r="A108" t="s">
        <v>84</v>
      </c>
      <c r="B108" s="7" t="s">
        <v>33</v>
      </c>
      <c r="C108" t="s">
        <v>20</v>
      </c>
      <c r="D108" t="s">
        <v>21</v>
      </c>
      <c r="E108" s="1">
        <v>3.37884902978072E-2</v>
      </c>
      <c r="F108" s="1">
        <v>5.42563172731557E-3</v>
      </c>
      <c r="G108" s="1">
        <v>7.9185626615589401E-3</v>
      </c>
      <c r="H108" s="1">
        <v>1.5891334048414899E-3</v>
      </c>
      <c r="I108" s="1">
        <v>4.1707052959366102E-2</v>
      </c>
      <c r="J108" s="50">
        <v>7.0147651321570597E-3</v>
      </c>
      <c r="N108" s="21"/>
      <c r="R108" s="21"/>
    </row>
    <row r="109" spans="1:18">
      <c r="A109" t="s">
        <v>84</v>
      </c>
      <c r="B109" s="7" t="s">
        <v>33</v>
      </c>
      <c r="C109" t="s">
        <v>25</v>
      </c>
      <c r="D109" t="s">
        <v>26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50">
        <v>0</v>
      </c>
      <c r="N109" s="21"/>
      <c r="R109" s="21"/>
    </row>
    <row r="110" spans="1:18">
      <c r="A110" t="s">
        <v>84</v>
      </c>
      <c r="B110" s="7" t="s">
        <v>33</v>
      </c>
      <c r="C110" t="s">
        <v>22</v>
      </c>
      <c r="D110" t="s">
        <v>23</v>
      </c>
      <c r="E110" s="1">
        <v>1.37865449504123E-3</v>
      </c>
      <c r="F110" s="1">
        <v>5.7437727737543999E-5</v>
      </c>
      <c r="G110" s="1">
        <v>2.0092834267402301E-4</v>
      </c>
      <c r="H110" s="1">
        <v>7.4777732775914104E-6</v>
      </c>
      <c r="I110" s="1">
        <v>1.57958283771525E-3</v>
      </c>
      <c r="J110" s="50">
        <v>6.4915501015135396E-5</v>
      </c>
      <c r="N110" s="21"/>
      <c r="R110" s="21"/>
    </row>
    <row r="111" spans="1:18">
      <c r="A111" t="s">
        <v>84</v>
      </c>
      <c r="B111" s="7" t="s">
        <v>34</v>
      </c>
      <c r="C111" t="s">
        <v>2</v>
      </c>
      <c r="D111" t="s">
        <v>3</v>
      </c>
      <c r="E111" s="1">
        <v>8.0028699195779096E-2</v>
      </c>
      <c r="F111" s="1">
        <v>9.3635924406949497E-2</v>
      </c>
      <c r="G111" s="1">
        <v>0.20505477348276199</v>
      </c>
      <c r="H111" s="1">
        <v>0.24775813918585099</v>
      </c>
      <c r="I111" s="1">
        <v>0.28508347267854101</v>
      </c>
      <c r="J111" s="50">
        <v>0.3413940635928</v>
      </c>
      <c r="N111" s="21"/>
      <c r="R111" s="21"/>
    </row>
    <row r="112" spans="1:18">
      <c r="A112" t="s">
        <v>84</v>
      </c>
      <c r="B112" s="7" t="s">
        <v>34</v>
      </c>
      <c r="C112" t="s">
        <v>4</v>
      </c>
      <c r="D112" t="s">
        <v>5</v>
      </c>
      <c r="E112" s="1">
        <v>1.6910464591677899E-4</v>
      </c>
      <c r="F112" s="1">
        <v>7.8310438635321097E-3</v>
      </c>
      <c r="G112" s="1">
        <v>1.7857977117467099E-6</v>
      </c>
      <c r="H112" s="1">
        <v>1.18211481659831E-5</v>
      </c>
      <c r="I112" s="1">
        <v>1.7089044362852599E-4</v>
      </c>
      <c r="J112" s="50">
        <v>7.8428650116980896E-3</v>
      </c>
      <c r="N112" s="21"/>
      <c r="R112" s="21"/>
    </row>
    <row r="113" spans="1:18">
      <c r="A113" t="s">
        <v>84</v>
      </c>
      <c r="B113" s="7" t="s">
        <v>34</v>
      </c>
      <c r="C113" t="s">
        <v>6</v>
      </c>
      <c r="D113" t="s">
        <v>7</v>
      </c>
      <c r="E113" s="1">
        <v>1.32191169672663E-3</v>
      </c>
      <c r="F113" s="1">
        <v>2.88545867009839E-3</v>
      </c>
      <c r="G113" s="1">
        <v>6.1234785018332702E-4</v>
      </c>
      <c r="H113" s="1">
        <v>1.3567502592437199E-3</v>
      </c>
      <c r="I113" s="1">
        <v>1.93425954690996E-3</v>
      </c>
      <c r="J113" s="50">
        <v>4.2422089293421101E-3</v>
      </c>
      <c r="N113" s="21"/>
      <c r="R113" s="21"/>
    </row>
    <row r="114" spans="1:18">
      <c r="A114" t="s">
        <v>84</v>
      </c>
      <c r="B114" s="7" t="s">
        <v>34</v>
      </c>
      <c r="C114" t="s">
        <v>8</v>
      </c>
      <c r="D114" t="s">
        <v>9</v>
      </c>
      <c r="E114" s="1">
        <v>0.17272826287496801</v>
      </c>
      <c r="F114" s="1">
        <v>6.5680016869431604E-2</v>
      </c>
      <c r="G114" s="1">
        <v>0.14816951003385601</v>
      </c>
      <c r="H114" s="1">
        <v>8.5646855109717604E-2</v>
      </c>
      <c r="I114" s="1">
        <v>0.32089777290882299</v>
      </c>
      <c r="J114" s="50">
        <v>0.15132687197914901</v>
      </c>
      <c r="N114" s="21"/>
      <c r="R114" s="21"/>
    </row>
    <row r="115" spans="1:18">
      <c r="A115" t="s">
        <v>84</v>
      </c>
      <c r="B115" s="7" t="s">
        <v>34</v>
      </c>
      <c r="C115" t="s">
        <v>10</v>
      </c>
      <c r="D115" t="s">
        <v>11</v>
      </c>
      <c r="E115" s="1">
        <v>4.7344735849864997E-2</v>
      </c>
      <c r="F115" s="1">
        <v>4.0330326914470901E-2</v>
      </c>
      <c r="G115" s="1">
        <v>0.117503333359835</v>
      </c>
      <c r="H115" s="1">
        <v>0.15308567476618001</v>
      </c>
      <c r="I115" s="1">
        <v>0.16484806920969999</v>
      </c>
      <c r="J115" s="50">
        <v>0.19341600168065101</v>
      </c>
      <c r="N115" s="21"/>
      <c r="R115" s="21"/>
    </row>
    <row r="116" spans="1:18">
      <c r="A116" t="s">
        <v>84</v>
      </c>
      <c r="B116" s="7" t="s">
        <v>34</v>
      </c>
      <c r="C116" t="s">
        <v>12</v>
      </c>
      <c r="D116" t="s">
        <v>13</v>
      </c>
      <c r="E116" s="1">
        <v>0.44652490786079801</v>
      </c>
      <c r="F116" s="1">
        <v>6.3345459123248904E-2</v>
      </c>
      <c r="G116" s="1">
        <v>6.7565834266007804E-2</v>
      </c>
      <c r="H116" s="1">
        <v>1.23042962280189E-2</v>
      </c>
      <c r="I116" s="1">
        <v>0.51409074212680606</v>
      </c>
      <c r="J116" s="50">
        <v>7.5649755351267806E-2</v>
      </c>
      <c r="N116" s="21"/>
      <c r="R116" s="21"/>
    </row>
    <row r="117" spans="1:18">
      <c r="A117" t="s">
        <v>84</v>
      </c>
      <c r="B117" s="7" t="s">
        <v>34</v>
      </c>
      <c r="C117" t="s">
        <v>14</v>
      </c>
      <c r="D117" t="s">
        <v>15</v>
      </c>
      <c r="E117" s="1">
        <v>5.5435387416739701E-2</v>
      </c>
      <c r="F117" s="1">
        <v>5.8449701952546701E-2</v>
      </c>
      <c r="G117" s="1">
        <v>4.5367460129577902E-2</v>
      </c>
      <c r="H117" s="1">
        <v>2.7330448677804198E-2</v>
      </c>
      <c r="I117" s="1">
        <v>0.10080284754631801</v>
      </c>
      <c r="J117" s="50">
        <v>8.5780150630350896E-2</v>
      </c>
      <c r="N117" s="21"/>
      <c r="R117" s="21"/>
    </row>
    <row r="118" spans="1:18">
      <c r="A118" t="s">
        <v>84</v>
      </c>
      <c r="B118" s="7" t="s">
        <v>34</v>
      </c>
      <c r="C118" t="s">
        <v>16</v>
      </c>
      <c r="D118" t="s">
        <v>17</v>
      </c>
      <c r="E118" s="1">
        <v>0.78945804713217604</v>
      </c>
      <c r="F118" s="1">
        <v>9.8279348417582998E-2</v>
      </c>
      <c r="G118" s="1">
        <v>9.2207385204207404E-2</v>
      </c>
      <c r="H118" s="1">
        <v>1.69927372045117E-2</v>
      </c>
      <c r="I118" s="1">
        <v>0.88166543233638395</v>
      </c>
      <c r="J118" s="50">
        <v>0.115272085622095</v>
      </c>
      <c r="N118" s="21"/>
      <c r="R118" s="21"/>
    </row>
    <row r="119" spans="1:18">
      <c r="A119" t="s">
        <v>84</v>
      </c>
      <c r="B119" s="7" t="s">
        <v>34</v>
      </c>
      <c r="C119" t="s">
        <v>18</v>
      </c>
      <c r="D119" t="s">
        <v>19</v>
      </c>
      <c r="E119" s="1">
        <v>4.9966100294690401</v>
      </c>
      <c r="F119" s="1">
        <v>0.322536585341479</v>
      </c>
      <c r="G119" s="1">
        <v>0.183546730017798</v>
      </c>
      <c r="H119" s="1">
        <v>3.0313845112825599E-2</v>
      </c>
      <c r="I119" s="1">
        <v>5.1801567594868398</v>
      </c>
      <c r="J119" s="50">
        <v>0.35285043045430498</v>
      </c>
      <c r="N119" s="21"/>
      <c r="R119" s="21"/>
    </row>
    <row r="120" spans="1:18">
      <c r="A120" t="s">
        <v>84</v>
      </c>
      <c r="B120" s="7" t="s">
        <v>34</v>
      </c>
      <c r="C120" t="s">
        <v>20</v>
      </c>
      <c r="D120" t="s">
        <v>21</v>
      </c>
      <c r="E120" s="1">
        <v>1.89045193941766</v>
      </c>
      <c r="F120" s="1">
        <v>0.30377314411398099</v>
      </c>
      <c r="G120" s="1">
        <v>3.2734479321929799E-2</v>
      </c>
      <c r="H120" s="1">
        <v>6.6022407035928E-3</v>
      </c>
      <c r="I120" s="1">
        <v>1.92318641873959</v>
      </c>
      <c r="J120" s="50">
        <v>0.31037538481757398</v>
      </c>
      <c r="N120" s="21"/>
      <c r="R120" s="21"/>
    </row>
    <row r="121" spans="1:18">
      <c r="A121" t="s">
        <v>84</v>
      </c>
      <c r="B121" s="7" t="s">
        <v>34</v>
      </c>
      <c r="C121" t="s">
        <v>25</v>
      </c>
      <c r="D121" t="s">
        <v>26</v>
      </c>
      <c r="E121" s="1">
        <v>1.71238520562773E-3</v>
      </c>
      <c r="F121" s="1">
        <v>1.34491031351814E-4</v>
      </c>
      <c r="G121" s="1">
        <v>1.0496355052107701E-2</v>
      </c>
      <c r="H121" s="1">
        <v>5.1067285374522403E-3</v>
      </c>
      <c r="I121" s="1">
        <v>1.22087402577354E-2</v>
      </c>
      <c r="J121" s="50">
        <v>5.2412195688040604E-3</v>
      </c>
      <c r="N121" s="21"/>
      <c r="R121" s="21"/>
    </row>
    <row r="122" spans="1:18">
      <c r="A122" t="s">
        <v>84</v>
      </c>
      <c r="B122" s="7" t="s">
        <v>34</v>
      </c>
      <c r="C122" t="s">
        <v>22</v>
      </c>
      <c r="D122" t="s">
        <v>23</v>
      </c>
      <c r="E122" s="1">
        <v>1.3192164270539699</v>
      </c>
      <c r="F122" s="1">
        <v>5.6996543100026303E-2</v>
      </c>
      <c r="G122" s="1">
        <v>1.1431450155933999E-2</v>
      </c>
      <c r="H122" s="1">
        <v>4.4119635378824098E-4</v>
      </c>
      <c r="I122" s="1">
        <v>1.3306478772099</v>
      </c>
      <c r="J122" s="50">
        <v>5.7437739453814501E-2</v>
      </c>
      <c r="N122" s="21"/>
      <c r="R122" s="21"/>
    </row>
    <row r="123" spans="1:18">
      <c r="A123" t="s">
        <v>84</v>
      </c>
      <c r="B123" s="7" t="s">
        <v>35</v>
      </c>
      <c r="C123" t="s">
        <v>2</v>
      </c>
      <c r="D123" t="s">
        <v>3</v>
      </c>
      <c r="E123" s="1">
        <v>0.14036131516259501</v>
      </c>
      <c r="F123" s="1">
        <v>0.12798368020850201</v>
      </c>
      <c r="G123" s="1">
        <v>0.26098550349042599</v>
      </c>
      <c r="H123" s="1">
        <v>0.33045958779862999</v>
      </c>
      <c r="I123" s="1">
        <v>0.40134681865302102</v>
      </c>
      <c r="J123" s="50">
        <v>0.45844326800713098</v>
      </c>
      <c r="N123" s="21"/>
      <c r="R123" s="21"/>
    </row>
    <row r="124" spans="1:18">
      <c r="A124" t="s">
        <v>84</v>
      </c>
      <c r="B124" s="7" t="s">
        <v>35</v>
      </c>
      <c r="C124" t="s">
        <v>4</v>
      </c>
      <c r="D124" t="s">
        <v>5</v>
      </c>
      <c r="E124" s="1">
        <v>7.4061470205473499E-4</v>
      </c>
      <c r="F124" s="1">
        <v>3.13768520048618E-3</v>
      </c>
      <c r="G124" s="1">
        <v>2.80579223912614E-8</v>
      </c>
      <c r="H124" s="1">
        <v>1.8579065227025601E-7</v>
      </c>
      <c r="I124" s="1">
        <v>7.4064275997712595E-4</v>
      </c>
      <c r="J124" s="50">
        <v>3.13787099113845E-3</v>
      </c>
      <c r="N124" s="21"/>
      <c r="R124" s="21"/>
    </row>
    <row r="125" spans="1:18">
      <c r="A125" t="s">
        <v>84</v>
      </c>
      <c r="B125" s="7" t="s">
        <v>35</v>
      </c>
      <c r="C125" t="s">
        <v>6</v>
      </c>
      <c r="D125" t="s">
        <v>7</v>
      </c>
      <c r="E125" s="1">
        <v>4.2237771482019099E-5</v>
      </c>
      <c r="F125" s="1">
        <v>9.2196552545956793E-5</v>
      </c>
      <c r="G125" s="1">
        <v>5.7937357260715895E-4</v>
      </c>
      <c r="H125" s="1">
        <v>1.2836224601741699E-3</v>
      </c>
      <c r="I125" s="1">
        <v>6.2161134408917804E-4</v>
      </c>
      <c r="J125" s="50">
        <v>1.37581901272013E-3</v>
      </c>
      <c r="N125" s="21"/>
      <c r="R125" s="21"/>
    </row>
    <row r="126" spans="1:18">
      <c r="A126" t="s">
        <v>84</v>
      </c>
      <c r="B126" s="7" t="s">
        <v>35</v>
      </c>
      <c r="C126" t="s">
        <v>8</v>
      </c>
      <c r="D126" t="s">
        <v>9</v>
      </c>
      <c r="E126" s="1">
        <v>5.9772488095837198E-2</v>
      </c>
      <c r="F126" s="1">
        <v>2.6120275726952101E-2</v>
      </c>
      <c r="G126" s="1">
        <v>8.9317267766032701E-2</v>
      </c>
      <c r="H126" s="1">
        <v>5.1368039111508897E-2</v>
      </c>
      <c r="I126" s="1">
        <v>0.14908975586187001</v>
      </c>
      <c r="J126" s="50">
        <v>7.7488314838460901E-2</v>
      </c>
      <c r="N126" s="21"/>
      <c r="R126" s="21"/>
    </row>
    <row r="127" spans="1:18">
      <c r="A127" t="s">
        <v>84</v>
      </c>
      <c r="B127" s="7" t="s">
        <v>35</v>
      </c>
      <c r="C127" t="s">
        <v>10</v>
      </c>
      <c r="D127" t="s">
        <v>11</v>
      </c>
      <c r="E127" s="1">
        <v>6.3335293120917305E-2</v>
      </c>
      <c r="F127" s="1">
        <v>4.6363834306760603E-2</v>
      </c>
      <c r="G127" s="1">
        <v>6.5445987480667503E-2</v>
      </c>
      <c r="H127" s="1">
        <v>8.4665380791175596E-2</v>
      </c>
      <c r="I127" s="1">
        <v>0.128781280601585</v>
      </c>
      <c r="J127" s="50">
        <v>0.131029215097936</v>
      </c>
      <c r="N127" s="21"/>
      <c r="R127" s="21"/>
    </row>
    <row r="128" spans="1:18">
      <c r="A128" t="s">
        <v>84</v>
      </c>
      <c r="B128" s="7" t="s">
        <v>35</v>
      </c>
      <c r="C128" t="s">
        <v>12</v>
      </c>
      <c r="D128" t="s">
        <v>13</v>
      </c>
      <c r="E128" s="1">
        <v>0.13830886779828</v>
      </c>
      <c r="F128" s="1">
        <v>2.0015767639337101E-2</v>
      </c>
      <c r="G128" s="1">
        <v>5.6646817753663599E-2</v>
      </c>
      <c r="H128" s="1">
        <v>1.0342475559465001E-2</v>
      </c>
      <c r="I128" s="1">
        <v>0.19495568555194301</v>
      </c>
      <c r="J128" s="50">
        <v>3.03582431988022E-2</v>
      </c>
      <c r="N128" s="21"/>
      <c r="R128" s="21"/>
    </row>
    <row r="129" spans="1:18">
      <c r="A129" t="s">
        <v>84</v>
      </c>
      <c r="B129" s="7" t="s">
        <v>35</v>
      </c>
      <c r="C129" t="s">
        <v>14</v>
      </c>
      <c r="D129" t="s">
        <v>15</v>
      </c>
      <c r="E129" s="1">
        <v>0.128484885818094</v>
      </c>
      <c r="F129" s="1">
        <v>0.14289707948954999</v>
      </c>
      <c r="G129" s="1">
        <v>3.4274711857898002E-2</v>
      </c>
      <c r="H129" s="1">
        <v>2.0703348303552901E-2</v>
      </c>
      <c r="I129" s="1">
        <v>0.16275959767599199</v>
      </c>
      <c r="J129" s="50">
        <v>0.16360042779310299</v>
      </c>
      <c r="N129" s="21"/>
      <c r="R129" s="21"/>
    </row>
    <row r="130" spans="1:18">
      <c r="A130" t="s">
        <v>84</v>
      </c>
      <c r="B130" s="7" t="s">
        <v>35</v>
      </c>
      <c r="C130" t="s">
        <v>16</v>
      </c>
      <c r="D130" t="s">
        <v>17</v>
      </c>
      <c r="E130" s="1">
        <v>0.14974358036298299</v>
      </c>
      <c r="F130" s="1">
        <v>2.7403778636580299E-2</v>
      </c>
      <c r="G130" s="1">
        <v>0.117359538963588</v>
      </c>
      <c r="H130" s="1">
        <v>1.9050795016701799E-2</v>
      </c>
      <c r="I130" s="1">
        <v>0.26710311932657199</v>
      </c>
      <c r="J130" s="50">
        <v>4.6454573653282101E-2</v>
      </c>
      <c r="N130" s="21"/>
      <c r="R130" s="21"/>
    </row>
    <row r="131" spans="1:18">
      <c r="A131" t="s">
        <v>84</v>
      </c>
      <c r="B131" s="7" t="s">
        <v>35</v>
      </c>
      <c r="C131" t="s">
        <v>18</v>
      </c>
      <c r="D131" t="s">
        <v>19</v>
      </c>
      <c r="E131" s="1">
        <v>3.0742688817116699</v>
      </c>
      <c r="F131" s="1">
        <v>0.19929971555425599</v>
      </c>
      <c r="G131" s="1">
        <v>0.163593941578797</v>
      </c>
      <c r="H131" s="1">
        <v>2.7019630118057601E-2</v>
      </c>
      <c r="I131" s="1">
        <v>3.2378628232904698</v>
      </c>
      <c r="J131" s="50">
        <v>0.22631934567231399</v>
      </c>
      <c r="N131" s="21"/>
      <c r="R131" s="21"/>
    </row>
    <row r="132" spans="1:18">
      <c r="A132" t="s">
        <v>84</v>
      </c>
      <c r="B132" s="7" t="s">
        <v>35</v>
      </c>
      <c r="C132" t="s">
        <v>20</v>
      </c>
      <c r="D132" t="s">
        <v>21</v>
      </c>
      <c r="E132" s="1">
        <v>0.89668943326434802</v>
      </c>
      <c r="F132" s="1">
        <v>0.144133280543355</v>
      </c>
      <c r="G132" s="1">
        <v>2.44797464198288E-2</v>
      </c>
      <c r="H132" s="1">
        <v>4.9352543392692898E-3</v>
      </c>
      <c r="I132" s="1">
        <v>0.921169179684177</v>
      </c>
      <c r="J132" s="50">
        <v>0.149068534882624</v>
      </c>
      <c r="N132" s="21"/>
      <c r="R132" s="21"/>
    </row>
    <row r="133" spans="1:18">
      <c r="A133" t="s">
        <v>84</v>
      </c>
      <c r="B133" s="7" t="s">
        <v>35</v>
      </c>
      <c r="C133" t="s">
        <v>25</v>
      </c>
      <c r="D133" t="s">
        <v>26</v>
      </c>
      <c r="E133" s="1">
        <v>6.2460506852717597E-2</v>
      </c>
      <c r="F133" s="1">
        <v>5.0064784510939001E-3</v>
      </c>
      <c r="G133" s="1">
        <v>0.47942105242621103</v>
      </c>
      <c r="H133" s="1">
        <v>0.23525555181022401</v>
      </c>
      <c r="I133" s="1">
        <v>0.541881559278929</v>
      </c>
      <c r="J133" s="50">
        <v>0.24026203026131801</v>
      </c>
      <c r="N133" s="21"/>
      <c r="R133" s="21"/>
    </row>
    <row r="134" spans="1:18">
      <c r="A134" t="s">
        <v>84</v>
      </c>
      <c r="B134" s="7" t="s">
        <v>35</v>
      </c>
      <c r="C134" t="s">
        <v>22</v>
      </c>
      <c r="D134" t="s">
        <v>23</v>
      </c>
      <c r="E134" s="1">
        <v>0.286517282931738</v>
      </c>
      <c r="F134" s="1">
        <v>1.2355274080146399E-2</v>
      </c>
      <c r="G134" s="1">
        <v>6.98127133784366E-3</v>
      </c>
      <c r="H134" s="1">
        <v>2.69504825581322E-4</v>
      </c>
      <c r="I134" s="1">
        <v>0.29349855426958199</v>
      </c>
      <c r="J134" s="50">
        <v>1.2624778905727701E-2</v>
      </c>
      <c r="N134" s="21"/>
      <c r="R134" s="21"/>
    </row>
    <row r="135" spans="1:18">
      <c r="A135" t="s">
        <v>84</v>
      </c>
      <c r="B135" s="7" t="s">
        <v>36</v>
      </c>
      <c r="C135" t="s">
        <v>2</v>
      </c>
      <c r="D135" t="s">
        <v>3</v>
      </c>
      <c r="E135" s="1">
        <v>0.43907160266661399</v>
      </c>
      <c r="F135" s="1">
        <v>0.39006035650399101</v>
      </c>
      <c r="G135" s="1">
        <v>0.42793843740764498</v>
      </c>
      <c r="H135" s="1">
        <v>0.55616908906916296</v>
      </c>
      <c r="I135" s="1">
        <v>0.86701004007425897</v>
      </c>
      <c r="J135" s="50">
        <v>0.94622944557315403</v>
      </c>
      <c r="N135" s="21"/>
      <c r="R135" s="21"/>
    </row>
    <row r="136" spans="1:18">
      <c r="A136" t="s">
        <v>84</v>
      </c>
      <c r="B136" s="7" t="s">
        <v>36</v>
      </c>
      <c r="C136" t="s">
        <v>4</v>
      </c>
      <c r="D136" t="s">
        <v>5</v>
      </c>
      <c r="E136" s="1">
        <v>1.13843144299803E-3</v>
      </c>
      <c r="F136" s="1">
        <v>3.3838040656755899E-2</v>
      </c>
      <c r="G136" s="1">
        <v>3.2687773093087902E-6</v>
      </c>
      <c r="H136" s="1">
        <v>2.16326664264038E-5</v>
      </c>
      <c r="I136" s="1">
        <v>1.1417002203073299E-3</v>
      </c>
      <c r="J136" s="50">
        <v>3.38596733231823E-2</v>
      </c>
      <c r="N136" s="21"/>
      <c r="R136" s="21"/>
    </row>
    <row r="137" spans="1:18">
      <c r="A137" t="s">
        <v>84</v>
      </c>
      <c r="B137" s="7" t="s">
        <v>36</v>
      </c>
      <c r="C137" t="s">
        <v>6</v>
      </c>
      <c r="D137" t="s">
        <v>7</v>
      </c>
      <c r="E137" s="1">
        <v>4.8137878835062204E-3</v>
      </c>
      <c r="F137" s="1">
        <v>1.05070139920152E-2</v>
      </c>
      <c r="G137" s="1">
        <v>6.42186583216502E-4</v>
      </c>
      <c r="H137" s="1">
        <v>1.4227748697590501E-3</v>
      </c>
      <c r="I137" s="1">
        <v>5.4559744667227201E-3</v>
      </c>
      <c r="J137" s="50">
        <v>1.1929788861774201E-2</v>
      </c>
      <c r="N137" s="21"/>
      <c r="R137" s="21"/>
    </row>
    <row r="138" spans="1:18">
      <c r="A138" t="s">
        <v>84</v>
      </c>
      <c r="B138" s="7" t="s">
        <v>36</v>
      </c>
      <c r="C138" t="s">
        <v>8</v>
      </c>
      <c r="D138" t="s">
        <v>9</v>
      </c>
      <c r="E138" s="1">
        <v>4.26653991069849E-2</v>
      </c>
      <c r="F138" s="1">
        <v>2.5903863266999599E-2</v>
      </c>
      <c r="G138" s="1">
        <v>5.9948989948624999E-2</v>
      </c>
      <c r="H138" s="1">
        <v>3.2791653786736E-2</v>
      </c>
      <c r="I138" s="1">
        <v>0.10261438905561</v>
      </c>
      <c r="J138" s="50">
        <v>5.8695517053735498E-2</v>
      </c>
      <c r="N138" s="21"/>
      <c r="R138" s="21"/>
    </row>
    <row r="139" spans="1:18">
      <c r="A139" t="s">
        <v>84</v>
      </c>
      <c r="B139" s="7" t="s">
        <v>36</v>
      </c>
      <c r="C139" t="s">
        <v>10</v>
      </c>
      <c r="D139" t="s">
        <v>11</v>
      </c>
      <c r="E139" s="1">
        <v>1.8590368193875301E-2</v>
      </c>
      <c r="F139" s="1">
        <v>1.81723306185936E-2</v>
      </c>
      <c r="G139" s="1">
        <v>8.3268372058652798E-2</v>
      </c>
      <c r="H139" s="1">
        <v>0.110043914528399</v>
      </c>
      <c r="I139" s="1">
        <v>0.101858740252528</v>
      </c>
      <c r="J139" s="50">
        <v>0.12821624514699301</v>
      </c>
      <c r="N139" s="21"/>
      <c r="R139" s="21"/>
    </row>
    <row r="140" spans="1:18">
      <c r="A140" t="s">
        <v>84</v>
      </c>
      <c r="B140" s="7" t="s">
        <v>36</v>
      </c>
      <c r="C140" t="s">
        <v>12</v>
      </c>
      <c r="D140" t="s">
        <v>13</v>
      </c>
      <c r="E140" s="1">
        <v>0.87596678991946897</v>
      </c>
      <c r="F140" s="1">
        <v>0.111408362506418</v>
      </c>
      <c r="G140" s="1">
        <v>5.6788186846665201E-2</v>
      </c>
      <c r="H140" s="1">
        <v>1.04110705684321E-2</v>
      </c>
      <c r="I140" s="1">
        <v>0.93275497676613395</v>
      </c>
      <c r="J140" s="50">
        <v>0.12181943307485001</v>
      </c>
      <c r="N140" s="21"/>
      <c r="R140" s="21"/>
    </row>
    <row r="141" spans="1:18">
      <c r="A141" t="s">
        <v>84</v>
      </c>
      <c r="B141" s="7" t="s">
        <v>36</v>
      </c>
      <c r="C141" t="s">
        <v>14</v>
      </c>
      <c r="D141" t="s">
        <v>15</v>
      </c>
      <c r="E141" s="1">
        <v>0.23523857600492201</v>
      </c>
      <c r="F141" s="1">
        <v>0.236961541129563</v>
      </c>
      <c r="G141" s="1">
        <v>8.5745081164366604E-2</v>
      </c>
      <c r="H141" s="1">
        <v>5.2804372925872499E-2</v>
      </c>
      <c r="I141" s="1">
        <v>0.32098365716928901</v>
      </c>
      <c r="J141" s="50">
        <v>0.289765914055436</v>
      </c>
      <c r="N141" s="21"/>
      <c r="R141" s="21"/>
    </row>
    <row r="142" spans="1:18">
      <c r="A142" t="s">
        <v>84</v>
      </c>
      <c r="B142" s="7" t="s">
        <v>36</v>
      </c>
      <c r="C142" t="s">
        <v>16</v>
      </c>
      <c r="D142" t="s">
        <v>17</v>
      </c>
      <c r="E142" s="1">
        <v>0.468846684484445</v>
      </c>
      <c r="F142" s="1">
        <v>7.0377853138357996E-2</v>
      </c>
      <c r="G142" s="1">
        <v>8.2402998510310396E-2</v>
      </c>
      <c r="H142" s="1">
        <v>1.34733490813168E-2</v>
      </c>
      <c r="I142" s="1">
        <v>0.55124968299475496</v>
      </c>
      <c r="J142" s="50">
        <v>8.3851202219674806E-2</v>
      </c>
      <c r="N142" s="21"/>
      <c r="R142" s="21"/>
    </row>
    <row r="143" spans="1:18">
      <c r="A143" t="s">
        <v>84</v>
      </c>
      <c r="B143" s="7" t="s">
        <v>36</v>
      </c>
      <c r="C143" t="s">
        <v>18</v>
      </c>
      <c r="D143" t="s">
        <v>19</v>
      </c>
      <c r="E143" s="1">
        <v>0.49176188331863102</v>
      </c>
      <c r="F143" s="1">
        <v>3.2124481113420797E-2</v>
      </c>
      <c r="G143" s="1">
        <v>4.3950131211598603E-2</v>
      </c>
      <c r="H143" s="1">
        <v>7.2420579521698201E-3</v>
      </c>
      <c r="I143" s="1">
        <v>0.53571201453022999</v>
      </c>
      <c r="J143" s="50">
        <v>3.9366539065590601E-2</v>
      </c>
      <c r="N143" s="21"/>
      <c r="R143" s="21"/>
    </row>
    <row r="144" spans="1:18">
      <c r="A144" t="s">
        <v>84</v>
      </c>
      <c r="B144" s="7" t="s">
        <v>36</v>
      </c>
      <c r="C144" t="s">
        <v>20</v>
      </c>
      <c r="D144" t="s">
        <v>21</v>
      </c>
      <c r="E144" s="1">
        <v>0.35717329008290699</v>
      </c>
      <c r="F144" s="1">
        <v>5.7433550117676299E-2</v>
      </c>
      <c r="G144" s="1">
        <v>2.23048063026242E-2</v>
      </c>
      <c r="H144" s="1">
        <v>4.4927034605434599E-3</v>
      </c>
      <c r="I144" s="1">
        <v>0.37947809638553098</v>
      </c>
      <c r="J144" s="50">
        <v>6.1926253578219799E-2</v>
      </c>
      <c r="N144" s="21"/>
      <c r="R144" s="21"/>
    </row>
    <row r="145" spans="1:18">
      <c r="A145" t="s">
        <v>84</v>
      </c>
      <c r="B145" s="7" t="s">
        <v>36</v>
      </c>
      <c r="C145" t="s">
        <v>25</v>
      </c>
      <c r="D145" t="s">
        <v>26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50">
        <v>0</v>
      </c>
      <c r="N145" s="21"/>
      <c r="R145" s="21"/>
    </row>
    <row r="146" spans="1:18">
      <c r="A146" t="s">
        <v>84</v>
      </c>
      <c r="B146" s="7" t="s">
        <v>36</v>
      </c>
      <c r="C146" t="s">
        <v>22</v>
      </c>
      <c r="D146" t="s">
        <v>23</v>
      </c>
      <c r="E146" s="1">
        <v>3.3769512205187998E-3</v>
      </c>
      <c r="F146" s="1">
        <v>1.4479519309182801E-4</v>
      </c>
      <c r="G146" s="1">
        <v>1.3893737700431501E-3</v>
      </c>
      <c r="H146" s="1">
        <v>5.3516365209681901E-5</v>
      </c>
      <c r="I146" s="1">
        <v>4.7663249905619499E-3</v>
      </c>
      <c r="J146" s="50">
        <v>1.9831155830151001E-4</v>
      </c>
      <c r="N146" s="21"/>
      <c r="R146" s="21"/>
    </row>
    <row r="147" spans="1:18">
      <c r="A147" t="s">
        <v>84</v>
      </c>
      <c r="B147" s="7" t="s">
        <v>37</v>
      </c>
      <c r="C147" t="s">
        <v>2</v>
      </c>
      <c r="D147" t="s">
        <v>3</v>
      </c>
      <c r="E147" s="1">
        <v>9.6092419952990005E-2</v>
      </c>
      <c r="F147" s="1">
        <v>9.5561194154511794E-2</v>
      </c>
      <c r="G147" s="1">
        <v>0.23002629371733299</v>
      </c>
      <c r="H147" s="1">
        <v>0.28108916930877298</v>
      </c>
      <c r="I147" s="1">
        <v>0.32611871367032302</v>
      </c>
      <c r="J147" s="50">
        <v>0.37665036346328501</v>
      </c>
      <c r="N147" s="21"/>
      <c r="R147" s="21"/>
    </row>
    <row r="148" spans="1:18">
      <c r="A148" t="s">
        <v>84</v>
      </c>
      <c r="B148" s="7" t="s">
        <v>37</v>
      </c>
      <c r="C148" t="s">
        <v>4</v>
      </c>
      <c r="D148" t="s">
        <v>5</v>
      </c>
      <c r="E148" s="1">
        <v>1.4997102646170001E-4</v>
      </c>
      <c r="F148" s="1">
        <v>7.1468240416231697E-3</v>
      </c>
      <c r="G148" s="1">
        <v>2.0189997192913299E-8</v>
      </c>
      <c r="H148" s="1">
        <v>1.3359959691498701E-7</v>
      </c>
      <c r="I148" s="1">
        <v>1.49991216458893E-4</v>
      </c>
      <c r="J148" s="50">
        <v>7.1469576412200803E-3</v>
      </c>
      <c r="N148" s="21"/>
      <c r="R148" s="21"/>
    </row>
    <row r="149" spans="1:18">
      <c r="A149" t="s">
        <v>84</v>
      </c>
      <c r="B149" s="7" t="s">
        <v>37</v>
      </c>
      <c r="C149" t="s">
        <v>6</v>
      </c>
      <c r="D149" t="s">
        <v>7</v>
      </c>
      <c r="E149" s="1">
        <v>2.2193597396241598E-3</v>
      </c>
      <c r="F149" s="1">
        <v>4.8440443701688101E-3</v>
      </c>
      <c r="G149" s="1">
        <v>5.9451787976669897E-4</v>
      </c>
      <c r="H149" s="1">
        <v>1.3171051982879E-3</v>
      </c>
      <c r="I149" s="1">
        <v>2.81387761939086E-3</v>
      </c>
      <c r="J149" s="50">
        <v>6.16114956845671E-3</v>
      </c>
      <c r="N149" s="21"/>
      <c r="R149" s="21"/>
    </row>
    <row r="150" spans="1:18">
      <c r="A150" t="s">
        <v>84</v>
      </c>
      <c r="B150" s="7" t="s">
        <v>37</v>
      </c>
      <c r="C150" t="s">
        <v>8</v>
      </c>
      <c r="D150" t="s">
        <v>9</v>
      </c>
      <c r="E150" s="1">
        <v>0.185998750602968</v>
      </c>
      <c r="F150" s="1">
        <v>7.0361125877466804E-2</v>
      </c>
      <c r="G150" s="1">
        <v>0.12400376295500901</v>
      </c>
      <c r="H150" s="1">
        <v>5.5709671877495502E-2</v>
      </c>
      <c r="I150" s="1">
        <v>0.31000251355797698</v>
      </c>
      <c r="J150" s="50">
        <v>0.12607079775496199</v>
      </c>
      <c r="N150" s="21"/>
      <c r="R150" s="21"/>
    </row>
    <row r="151" spans="1:18">
      <c r="A151" t="s">
        <v>84</v>
      </c>
      <c r="B151" s="7" t="s">
        <v>37</v>
      </c>
      <c r="C151" t="s">
        <v>10</v>
      </c>
      <c r="D151" t="s">
        <v>11</v>
      </c>
      <c r="E151" s="1">
        <v>2.8094997949121101E-2</v>
      </c>
      <c r="F151" s="1">
        <v>2.4332024542955698E-2</v>
      </c>
      <c r="G151" s="1">
        <v>7.2781519986286194E-2</v>
      </c>
      <c r="H151" s="1">
        <v>9.6717563242198101E-2</v>
      </c>
      <c r="I151" s="1">
        <v>0.100876517935407</v>
      </c>
      <c r="J151" s="50">
        <v>0.121049587785154</v>
      </c>
      <c r="N151" s="21"/>
      <c r="R151" s="21"/>
    </row>
    <row r="152" spans="1:18">
      <c r="A152" t="s">
        <v>84</v>
      </c>
      <c r="B152" s="7" t="s">
        <v>37</v>
      </c>
      <c r="C152" t="s">
        <v>12</v>
      </c>
      <c r="D152" t="s">
        <v>13</v>
      </c>
      <c r="E152" s="1">
        <v>0.41354245762671199</v>
      </c>
      <c r="F152" s="1">
        <v>4.9112840863396699E-2</v>
      </c>
      <c r="G152" s="1">
        <v>6.2013856330532802E-2</v>
      </c>
      <c r="H152" s="1">
        <v>1.1409399010037E-2</v>
      </c>
      <c r="I152" s="1">
        <v>0.47555631395724501</v>
      </c>
      <c r="J152" s="50">
        <v>6.0522239873433699E-2</v>
      </c>
      <c r="N152" s="21"/>
      <c r="R152" s="21"/>
    </row>
    <row r="153" spans="1:18">
      <c r="A153" t="s">
        <v>84</v>
      </c>
      <c r="B153" s="7" t="s">
        <v>37</v>
      </c>
      <c r="C153" t="s">
        <v>14</v>
      </c>
      <c r="D153" t="s">
        <v>15</v>
      </c>
      <c r="E153" s="1">
        <v>2.7843085666315499E-2</v>
      </c>
      <c r="F153" s="1">
        <v>3.1168022597272301E-2</v>
      </c>
      <c r="G153" s="1">
        <v>3.36536704441169E-2</v>
      </c>
      <c r="H153" s="1">
        <v>2.09091830703498E-2</v>
      </c>
      <c r="I153" s="1">
        <v>6.1496756110432399E-2</v>
      </c>
      <c r="J153" s="50">
        <v>5.2077205667622098E-2</v>
      </c>
      <c r="N153" s="21"/>
      <c r="R153" s="21"/>
    </row>
    <row r="154" spans="1:18">
      <c r="A154" t="s">
        <v>84</v>
      </c>
      <c r="B154" s="7" t="s">
        <v>37</v>
      </c>
      <c r="C154" t="s">
        <v>16</v>
      </c>
      <c r="D154" t="s">
        <v>17</v>
      </c>
      <c r="E154" s="1">
        <v>0.42106898924473102</v>
      </c>
      <c r="F154" s="1">
        <v>7.9057521804983696E-2</v>
      </c>
      <c r="G154" s="1">
        <v>8.5091513525749798E-2</v>
      </c>
      <c r="H154" s="1">
        <v>1.54177196608978E-2</v>
      </c>
      <c r="I154" s="1">
        <v>0.50616050277048097</v>
      </c>
      <c r="J154" s="50">
        <v>9.4475241465881404E-2</v>
      </c>
      <c r="N154" s="21"/>
      <c r="R154" s="21"/>
    </row>
    <row r="155" spans="1:18">
      <c r="A155" t="s">
        <v>84</v>
      </c>
      <c r="B155" s="7" t="s">
        <v>37</v>
      </c>
      <c r="C155" t="s">
        <v>18</v>
      </c>
      <c r="D155" t="s">
        <v>19</v>
      </c>
      <c r="E155" s="1">
        <v>0.182179107374702</v>
      </c>
      <c r="F155" s="1">
        <v>1.19407575671503E-2</v>
      </c>
      <c r="G155" s="1">
        <v>5.6326882239397198E-2</v>
      </c>
      <c r="H155" s="1">
        <v>9.2109582863602497E-3</v>
      </c>
      <c r="I155" s="1">
        <v>0.238505989614099</v>
      </c>
      <c r="J155" s="50">
        <v>2.11517158535105E-2</v>
      </c>
      <c r="N155" s="21"/>
      <c r="R155" s="21"/>
    </row>
    <row r="156" spans="1:18">
      <c r="A156" t="s">
        <v>84</v>
      </c>
      <c r="B156" s="7" t="s">
        <v>37</v>
      </c>
      <c r="C156" t="s">
        <v>20</v>
      </c>
      <c r="D156" t="s">
        <v>21</v>
      </c>
      <c r="E156" s="1">
        <v>2.1383255908885701</v>
      </c>
      <c r="F156" s="1">
        <v>0.34378344544162998</v>
      </c>
      <c r="G156" s="1">
        <v>3.7677988536917902E-2</v>
      </c>
      <c r="H156" s="1">
        <v>7.5814400299839303E-3</v>
      </c>
      <c r="I156" s="1">
        <v>2.1760035794254899</v>
      </c>
      <c r="J156" s="50">
        <v>0.35136488547161399</v>
      </c>
      <c r="N156" s="21"/>
      <c r="R156" s="21"/>
    </row>
    <row r="157" spans="1:18">
      <c r="A157" t="s">
        <v>84</v>
      </c>
      <c r="B157" s="7" t="s">
        <v>37</v>
      </c>
      <c r="C157" t="s">
        <v>25</v>
      </c>
      <c r="D157" t="s">
        <v>26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50">
        <v>0</v>
      </c>
      <c r="N157" s="21"/>
      <c r="R157" s="21"/>
    </row>
    <row r="158" spans="1:18">
      <c r="A158" t="s">
        <v>84</v>
      </c>
      <c r="B158" s="7" t="s">
        <v>37</v>
      </c>
      <c r="C158" t="s">
        <v>22</v>
      </c>
      <c r="D158" t="s">
        <v>23</v>
      </c>
      <c r="E158" s="1">
        <v>1.5039972702005701E-2</v>
      </c>
      <c r="F158" s="1">
        <v>6.4043522902200098E-4</v>
      </c>
      <c r="G158" s="1">
        <v>8.55434011427508E-4</v>
      </c>
      <c r="H158" s="1">
        <v>3.2703951345668098E-5</v>
      </c>
      <c r="I158" s="1">
        <v>1.5895406713433199E-2</v>
      </c>
      <c r="J158" s="50">
        <v>6.7313918036766905E-4</v>
      </c>
      <c r="N158" s="21"/>
      <c r="R158" s="21"/>
    </row>
    <row r="159" spans="1:18">
      <c r="A159" t="s">
        <v>84</v>
      </c>
      <c r="B159" s="7" t="s">
        <v>38</v>
      </c>
      <c r="C159" t="s">
        <v>2</v>
      </c>
      <c r="D159" t="s">
        <v>3</v>
      </c>
      <c r="E159" s="1">
        <v>5.5580880731840303E-2</v>
      </c>
      <c r="F159" s="1">
        <v>5.5652775373869902E-2</v>
      </c>
      <c r="G159" s="1">
        <v>1.93226819788254E-2</v>
      </c>
      <c r="H159" s="1">
        <v>2.4652296234496E-2</v>
      </c>
      <c r="I159" s="1">
        <v>7.49035627106657E-2</v>
      </c>
      <c r="J159" s="50">
        <v>8.0305071608365905E-2</v>
      </c>
      <c r="N159" s="21"/>
      <c r="R159" s="21"/>
    </row>
    <row r="160" spans="1:18">
      <c r="A160" t="s">
        <v>84</v>
      </c>
      <c r="B160" s="7" t="s">
        <v>38</v>
      </c>
      <c r="C160" t="s">
        <v>4</v>
      </c>
      <c r="D160" t="s">
        <v>5</v>
      </c>
      <c r="E160" s="1">
        <v>2.3721396799171702E-5</v>
      </c>
      <c r="F160" s="1">
        <v>1.13106088657893E-3</v>
      </c>
      <c r="G160" s="1">
        <v>4.4082172711662899E-9</v>
      </c>
      <c r="H160" s="1">
        <v>2.9172119595258101E-8</v>
      </c>
      <c r="I160" s="1">
        <v>2.3725805016442901E-5</v>
      </c>
      <c r="J160" s="50">
        <v>1.1310900586985299E-3</v>
      </c>
      <c r="N160" s="21"/>
      <c r="R160" s="21"/>
    </row>
    <row r="161" spans="1:18">
      <c r="A161" t="s">
        <v>84</v>
      </c>
      <c r="B161" s="7" t="s">
        <v>38</v>
      </c>
      <c r="C161" t="s">
        <v>6</v>
      </c>
      <c r="D161" t="s">
        <v>7</v>
      </c>
      <c r="E161" s="1">
        <v>1.19717522854086E-5</v>
      </c>
      <c r="F161" s="1">
        <v>2.6130040784666001E-5</v>
      </c>
      <c r="G161" s="1">
        <v>4.08014795470226E-5</v>
      </c>
      <c r="H161" s="1">
        <v>9.0391817457522296E-5</v>
      </c>
      <c r="I161" s="1">
        <v>5.27732318324312E-5</v>
      </c>
      <c r="J161" s="50">
        <v>1.16521858242188E-4</v>
      </c>
      <c r="N161" s="21"/>
      <c r="R161" s="21"/>
    </row>
    <row r="162" spans="1:18">
      <c r="A162" t="s">
        <v>84</v>
      </c>
      <c r="B162" s="7" t="s">
        <v>38</v>
      </c>
      <c r="C162" t="s">
        <v>8</v>
      </c>
      <c r="D162" t="s">
        <v>9</v>
      </c>
      <c r="E162" s="1">
        <v>1.7091168827414901E-2</v>
      </c>
      <c r="F162" s="1">
        <v>6.8924554120474496E-3</v>
      </c>
      <c r="G162" s="1">
        <v>1.26729584320583E-2</v>
      </c>
      <c r="H162" s="1">
        <v>8.6700973387544497E-3</v>
      </c>
      <c r="I162" s="1">
        <v>2.9764127259473201E-2</v>
      </c>
      <c r="J162" s="50">
        <v>1.55625527508019E-2</v>
      </c>
      <c r="N162" s="21"/>
      <c r="R162" s="21"/>
    </row>
    <row r="163" spans="1:18">
      <c r="A163" t="s">
        <v>84</v>
      </c>
      <c r="B163" s="7" t="s">
        <v>38</v>
      </c>
      <c r="C163" t="s">
        <v>10</v>
      </c>
      <c r="D163" t="s">
        <v>11</v>
      </c>
      <c r="E163" s="1">
        <v>2.6587481312416398E-3</v>
      </c>
      <c r="F163" s="1">
        <v>1.1988871577876901E-3</v>
      </c>
      <c r="G163" s="1">
        <v>5.4411105527457596E-3</v>
      </c>
      <c r="H163" s="1">
        <v>7.2846991466192597E-3</v>
      </c>
      <c r="I163" s="1">
        <v>8.0998586839873994E-3</v>
      </c>
      <c r="J163" s="50">
        <v>8.4835863044069506E-3</v>
      </c>
      <c r="N163" s="21"/>
      <c r="R163" s="21"/>
    </row>
    <row r="164" spans="1:18">
      <c r="A164" t="s">
        <v>84</v>
      </c>
      <c r="B164" s="7" t="s">
        <v>38</v>
      </c>
      <c r="C164" t="s">
        <v>12</v>
      </c>
      <c r="D164" t="s">
        <v>13</v>
      </c>
      <c r="E164" s="1">
        <v>0.11830652338612201</v>
      </c>
      <c r="F164" s="1">
        <v>1.3516515820786799E-2</v>
      </c>
      <c r="G164" s="1">
        <v>3.2986852599342798E-3</v>
      </c>
      <c r="H164" s="1">
        <v>6.0725752153391105E-4</v>
      </c>
      <c r="I164" s="1">
        <v>0.12160520864605701</v>
      </c>
      <c r="J164" s="50">
        <v>1.41237733423207E-2</v>
      </c>
      <c r="N164" s="21"/>
      <c r="R164" s="21"/>
    </row>
    <row r="165" spans="1:18">
      <c r="A165" t="s">
        <v>84</v>
      </c>
      <c r="B165" s="7" t="s">
        <v>38</v>
      </c>
      <c r="C165" t="s">
        <v>14</v>
      </c>
      <c r="D165" t="s">
        <v>15</v>
      </c>
      <c r="E165" s="1">
        <v>5.3391515119526598E-4</v>
      </c>
      <c r="F165" s="1">
        <v>5.9476649404231296E-4</v>
      </c>
      <c r="G165" s="1">
        <v>1.2887626119898799E-3</v>
      </c>
      <c r="H165" s="1">
        <v>7.9896424112095099E-4</v>
      </c>
      <c r="I165" s="1">
        <v>1.8226777631851401E-3</v>
      </c>
      <c r="J165" s="50">
        <v>1.3937307351632601E-3</v>
      </c>
      <c r="N165" s="21"/>
      <c r="R165" s="21"/>
    </row>
    <row r="166" spans="1:18">
      <c r="A166" t="s">
        <v>84</v>
      </c>
      <c r="B166" s="7" t="s">
        <v>38</v>
      </c>
      <c r="C166" t="s">
        <v>16</v>
      </c>
      <c r="D166" t="s">
        <v>17</v>
      </c>
      <c r="E166" s="1">
        <v>3.3160767744313299E-2</v>
      </c>
      <c r="F166" s="1">
        <v>4.0318194833020397E-3</v>
      </c>
      <c r="G166" s="1">
        <v>3.2140204250461E-3</v>
      </c>
      <c r="H166" s="1">
        <v>5.9899063250046204E-4</v>
      </c>
      <c r="I166" s="1">
        <v>3.63747881693594E-2</v>
      </c>
      <c r="J166" s="50">
        <v>4.6308101158025099E-3</v>
      </c>
      <c r="N166" s="21"/>
      <c r="R166" s="21"/>
    </row>
    <row r="167" spans="1:18">
      <c r="A167" t="s">
        <v>84</v>
      </c>
      <c r="B167" s="7" t="s">
        <v>38</v>
      </c>
      <c r="C167" t="s">
        <v>18</v>
      </c>
      <c r="D167" t="s">
        <v>19</v>
      </c>
      <c r="E167" s="1">
        <v>1.4935272862236901E-3</v>
      </c>
      <c r="F167" s="1">
        <v>9.7859484999518695E-5</v>
      </c>
      <c r="G167" s="1">
        <v>2.4930114469345699E-3</v>
      </c>
      <c r="H167" s="1">
        <v>4.0762791397772199E-4</v>
      </c>
      <c r="I167" s="1">
        <v>3.9865387331582602E-3</v>
      </c>
      <c r="J167" s="50">
        <v>5.05487398977241E-4</v>
      </c>
      <c r="N167" s="21"/>
      <c r="R167" s="21"/>
    </row>
    <row r="168" spans="1:18">
      <c r="A168" t="s">
        <v>84</v>
      </c>
      <c r="B168" s="7" t="s">
        <v>38</v>
      </c>
      <c r="C168" t="s">
        <v>20</v>
      </c>
      <c r="D168" t="s">
        <v>21</v>
      </c>
      <c r="E168" s="1">
        <v>1.3536888639881701E-3</v>
      </c>
      <c r="F168" s="1">
        <v>2.17629854238331E-4</v>
      </c>
      <c r="G168" s="1">
        <v>9.0822157769216902E-4</v>
      </c>
      <c r="H168" s="1">
        <v>1.82752843292957E-4</v>
      </c>
      <c r="I168" s="1">
        <v>2.2619104416803401E-3</v>
      </c>
      <c r="J168" s="50">
        <v>4.0038269753128801E-4</v>
      </c>
      <c r="N168" s="21"/>
      <c r="R168" s="21"/>
    </row>
    <row r="169" spans="1:18">
      <c r="A169" t="s">
        <v>84</v>
      </c>
      <c r="B169" s="7" t="s">
        <v>38</v>
      </c>
      <c r="C169" t="s">
        <v>25</v>
      </c>
      <c r="D169" t="s">
        <v>26</v>
      </c>
      <c r="E169" s="1">
        <v>0</v>
      </c>
      <c r="F169" s="1">
        <v>0</v>
      </c>
      <c r="G169" s="1">
        <v>0</v>
      </c>
      <c r="H169" s="1">
        <v>0</v>
      </c>
      <c r="I169" s="1">
        <v>0</v>
      </c>
      <c r="J169" s="50">
        <v>0</v>
      </c>
      <c r="N169" s="21"/>
      <c r="R169" s="21"/>
    </row>
    <row r="170" spans="1:18">
      <c r="A170" t="s">
        <v>84</v>
      </c>
      <c r="B170" s="7" t="s">
        <v>38</v>
      </c>
      <c r="C170" t="s">
        <v>22</v>
      </c>
      <c r="D170" t="s">
        <v>23</v>
      </c>
      <c r="E170" s="1">
        <v>0</v>
      </c>
      <c r="F170" s="1">
        <v>0</v>
      </c>
      <c r="G170" s="1">
        <v>0</v>
      </c>
      <c r="H170" s="1">
        <v>0</v>
      </c>
      <c r="I170" s="1">
        <v>0</v>
      </c>
      <c r="J170" s="50">
        <v>0</v>
      </c>
      <c r="N170" s="21"/>
      <c r="R170" s="21"/>
    </row>
    <row r="171" spans="1:18">
      <c r="A171" t="s">
        <v>84</v>
      </c>
      <c r="B171" s="7" t="s">
        <v>39</v>
      </c>
      <c r="C171" t="s">
        <v>2</v>
      </c>
      <c r="D171" t="s">
        <v>3</v>
      </c>
      <c r="E171" s="1">
        <v>1.3655604914018201E-3</v>
      </c>
      <c r="F171" s="1">
        <v>1.22854997947537E-3</v>
      </c>
      <c r="G171" s="1">
        <v>7.54440955836493E-3</v>
      </c>
      <c r="H171" s="1">
        <v>9.1275592028066208E-3</v>
      </c>
      <c r="I171" s="1">
        <v>8.9099700497667494E-3</v>
      </c>
      <c r="J171" s="50">
        <v>1.0356109182282001E-2</v>
      </c>
      <c r="N171" s="21"/>
      <c r="R171" s="21"/>
    </row>
    <row r="172" spans="1:18">
      <c r="A172" t="s">
        <v>84</v>
      </c>
      <c r="B172" s="7" t="s">
        <v>39</v>
      </c>
      <c r="C172" t="s">
        <v>4</v>
      </c>
      <c r="D172" t="s">
        <v>5</v>
      </c>
      <c r="E172" s="1">
        <v>2.6230139352473701E-5</v>
      </c>
      <c r="F172" s="1">
        <v>1.2611297444141401E-3</v>
      </c>
      <c r="G172" s="1">
        <v>6.1108329687579605E-10</v>
      </c>
      <c r="H172" s="1">
        <v>4.0432926309979896E-9</v>
      </c>
      <c r="I172" s="1">
        <v>2.62307504357706E-5</v>
      </c>
      <c r="J172" s="50">
        <v>1.26113378770677E-3</v>
      </c>
      <c r="N172" s="21"/>
      <c r="R172" s="21"/>
    </row>
    <row r="173" spans="1:18">
      <c r="A173" t="s">
        <v>84</v>
      </c>
      <c r="B173" s="7" t="s">
        <v>39</v>
      </c>
      <c r="C173" t="s">
        <v>6</v>
      </c>
      <c r="D173" t="s">
        <v>7</v>
      </c>
      <c r="E173" s="1">
        <v>4.3654348573862698E-8</v>
      </c>
      <c r="F173" s="1">
        <v>9.52805196876017E-8</v>
      </c>
      <c r="G173" s="1">
        <v>3.7094979736920499E-5</v>
      </c>
      <c r="H173" s="1">
        <v>8.2180261582271796E-5</v>
      </c>
      <c r="I173" s="1">
        <v>3.71386340854944E-5</v>
      </c>
      <c r="J173" s="50">
        <v>8.2275542101959399E-5</v>
      </c>
      <c r="N173" s="21"/>
      <c r="R173" s="21"/>
    </row>
    <row r="174" spans="1:18">
      <c r="A174" t="s">
        <v>84</v>
      </c>
      <c r="B174" s="7" t="s">
        <v>39</v>
      </c>
      <c r="C174" t="s">
        <v>8</v>
      </c>
      <c r="D174" t="s">
        <v>9</v>
      </c>
      <c r="E174" s="1">
        <v>3.0845481853481599E-4</v>
      </c>
      <c r="F174" s="1">
        <v>1.22590031372573E-4</v>
      </c>
      <c r="G174" s="1">
        <v>2.10425256371641E-3</v>
      </c>
      <c r="H174" s="1">
        <v>8.6612048712783499E-4</v>
      </c>
      <c r="I174" s="1">
        <v>2.4127073822512199E-3</v>
      </c>
      <c r="J174" s="50">
        <v>9.8871051850040804E-4</v>
      </c>
      <c r="N174" s="21"/>
      <c r="R174" s="21"/>
    </row>
    <row r="175" spans="1:18">
      <c r="A175" t="s">
        <v>84</v>
      </c>
      <c r="B175" s="7" t="s">
        <v>39</v>
      </c>
      <c r="C175" t="s">
        <v>10</v>
      </c>
      <c r="D175" t="s">
        <v>11</v>
      </c>
      <c r="E175" s="1">
        <v>2.3256613558222299E-4</v>
      </c>
      <c r="F175" s="1">
        <v>1.14728139960192E-4</v>
      </c>
      <c r="G175" s="1">
        <v>1.86996630277868E-3</v>
      </c>
      <c r="H175" s="1">
        <v>2.4652160181184699E-3</v>
      </c>
      <c r="I175" s="1">
        <v>2.1025324383609099E-3</v>
      </c>
      <c r="J175" s="50">
        <v>2.5799441580786598E-3</v>
      </c>
      <c r="N175" s="21"/>
      <c r="R175" s="21"/>
    </row>
    <row r="176" spans="1:18">
      <c r="A176" t="s">
        <v>84</v>
      </c>
      <c r="B176" s="7" t="s">
        <v>39</v>
      </c>
      <c r="C176" t="s">
        <v>12</v>
      </c>
      <c r="D176" t="s">
        <v>13</v>
      </c>
      <c r="E176" s="1">
        <v>0.14299490181951599</v>
      </c>
      <c r="F176" s="1">
        <v>1.6066410259514701E-2</v>
      </c>
      <c r="G176" s="1">
        <v>3.0726723154457401E-3</v>
      </c>
      <c r="H176" s="1">
        <v>5.67143658132647E-4</v>
      </c>
      <c r="I176" s="1">
        <v>0.14606757413496099</v>
      </c>
      <c r="J176" s="50">
        <v>1.6633553917647301E-2</v>
      </c>
      <c r="N176" s="21"/>
      <c r="R176" s="21"/>
    </row>
    <row r="177" spans="1:18">
      <c r="A177" t="s">
        <v>84</v>
      </c>
      <c r="B177" s="7" t="s">
        <v>39</v>
      </c>
      <c r="C177" t="s">
        <v>14</v>
      </c>
      <c r="D177" t="s">
        <v>15</v>
      </c>
      <c r="E177" s="1">
        <v>1.77065546757307E-4</v>
      </c>
      <c r="F177" s="1">
        <v>1.9626915267123199E-4</v>
      </c>
      <c r="G177" s="1">
        <v>1.0931482435554099E-3</v>
      </c>
      <c r="H177" s="1">
        <v>6.8293786517539497E-4</v>
      </c>
      <c r="I177" s="1">
        <v>1.2702137903127201E-3</v>
      </c>
      <c r="J177" s="50">
        <v>8.7920701784662697E-4</v>
      </c>
      <c r="N177" s="21"/>
      <c r="R177" s="21"/>
    </row>
    <row r="178" spans="1:18">
      <c r="A178" t="s">
        <v>84</v>
      </c>
      <c r="B178" s="7" t="s">
        <v>39</v>
      </c>
      <c r="C178" t="s">
        <v>16</v>
      </c>
      <c r="D178" t="s">
        <v>17</v>
      </c>
      <c r="E178" s="1">
        <v>2.5865711224554899E-3</v>
      </c>
      <c r="F178" s="1">
        <v>4.3127179740798198E-4</v>
      </c>
      <c r="G178" s="1">
        <v>1.56559531516848E-3</v>
      </c>
      <c r="H178" s="1">
        <v>3.02588025690273E-4</v>
      </c>
      <c r="I178" s="1">
        <v>4.1521664376239801E-3</v>
      </c>
      <c r="J178" s="50">
        <v>7.3385982309825504E-4</v>
      </c>
      <c r="N178" s="21"/>
      <c r="R178" s="21"/>
    </row>
    <row r="179" spans="1:18">
      <c r="A179" t="s">
        <v>84</v>
      </c>
      <c r="B179" s="7" t="s">
        <v>39</v>
      </c>
      <c r="C179" t="s">
        <v>18</v>
      </c>
      <c r="D179" t="s">
        <v>19</v>
      </c>
      <c r="E179" s="1">
        <v>1.7520251342684399E-2</v>
      </c>
      <c r="F179" s="1">
        <v>1.1487008086514499E-3</v>
      </c>
      <c r="G179" s="1">
        <v>1.85989320961138E-3</v>
      </c>
      <c r="H179" s="1">
        <v>3.0336937167452102E-4</v>
      </c>
      <c r="I179" s="1">
        <v>1.9380144552295801E-2</v>
      </c>
      <c r="J179" s="50">
        <v>1.4520701803259701E-3</v>
      </c>
      <c r="N179" s="21"/>
      <c r="R179" s="21"/>
    </row>
    <row r="180" spans="1:18">
      <c r="A180" t="s">
        <v>84</v>
      </c>
      <c r="B180" s="7" t="s">
        <v>39</v>
      </c>
      <c r="C180" t="s">
        <v>20</v>
      </c>
      <c r="D180" t="s">
        <v>21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50">
        <v>0</v>
      </c>
      <c r="N180" s="21"/>
      <c r="R180" s="21"/>
    </row>
    <row r="181" spans="1:18">
      <c r="A181" t="s">
        <v>84</v>
      </c>
      <c r="B181" s="7" t="s">
        <v>39</v>
      </c>
      <c r="C181" t="s">
        <v>25</v>
      </c>
      <c r="D181" t="s">
        <v>26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50">
        <v>0</v>
      </c>
      <c r="N181" s="21"/>
      <c r="R181" s="21"/>
    </row>
    <row r="182" spans="1:18">
      <c r="A182" t="s">
        <v>84</v>
      </c>
      <c r="B182" s="7" t="s">
        <v>39</v>
      </c>
      <c r="C182" t="s">
        <v>22</v>
      </c>
      <c r="D182" t="s">
        <v>23</v>
      </c>
      <c r="E182" s="1">
        <v>6.2444619566323699E-4</v>
      </c>
      <c r="F182" s="1">
        <v>2.6538325929593301E-5</v>
      </c>
      <c r="G182" s="1">
        <v>1.0989137780556E-4</v>
      </c>
      <c r="H182" s="1">
        <v>4.1905072234049703E-6</v>
      </c>
      <c r="I182" s="1">
        <v>7.3433757346879703E-4</v>
      </c>
      <c r="J182" s="50">
        <v>3.0728833152998301E-5</v>
      </c>
      <c r="N182" s="21"/>
      <c r="R182" s="21"/>
    </row>
    <row r="183" spans="1:18">
      <c r="A183" t="s">
        <v>84</v>
      </c>
      <c r="B183" s="7" t="s">
        <v>40</v>
      </c>
      <c r="C183" t="s">
        <v>2</v>
      </c>
      <c r="D183" t="s">
        <v>3</v>
      </c>
      <c r="E183" s="1">
        <v>0.139700924410672</v>
      </c>
      <c r="F183" s="1">
        <v>0.124681652754643</v>
      </c>
      <c r="G183" s="1">
        <v>0.14222631901274699</v>
      </c>
      <c r="H183" s="1">
        <v>0.18430916596733199</v>
      </c>
      <c r="I183" s="1">
        <v>0.28192724342341902</v>
      </c>
      <c r="J183" s="50">
        <v>0.30899081872197498</v>
      </c>
      <c r="N183" s="21"/>
      <c r="R183" s="21"/>
    </row>
    <row r="184" spans="1:18">
      <c r="A184" t="s">
        <v>84</v>
      </c>
      <c r="B184" s="7" t="s">
        <v>40</v>
      </c>
      <c r="C184" t="s">
        <v>4</v>
      </c>
      <c r="D184" t="s">
        <v>5</v>
      </c>
      <c r="E184" s="1">
        <v>4.3538477145282902E-5</v>
      </c>
      <c r="F184" s="1">
        <v>2.0876927633104699E-3</v>
      </c>
      <c r="G184" s="1">
        <v>1.32812203651223E-6</v>
      </c>
      <c r="H184" s="1">
        <v>8.7859028840771798E-6</v>
      </c>
      <c r="I184" s="1">
        <v>4.4866599181795103E-5</v>
      </c>
      <c r="J184" s="50">
        <v>2.0964786661945502E-3</v>
      </c>
      <c r="N184" s="21"/>
      <c r="R184" s="21"/>
    </row>
    <row r="185" spans="1:18">
      <c r="A185" t="s">
        <v>84</v>
      </c>
      <c r="B185" s="7" t="s">
        <v>40</v>
      </c>
      <c r="C185" t="s">
        <v>6</v>
      </c>
      <c r="D185" t="s">
        <v>7</v>
      </c>
      <c r="E185" s="1">
        <v>7.4227530998810303E-4</v>
      </c>
      <c r="F185" s="1">
        <v>1.62008287505609E-3</v>
      </c>
      <c r="G185" s="1">
        <v>2.6653729432450098E-4</v>
      </c>
      <c r="H185" s="1">
        <v>5.9049572872270904E-4</v>
      </c>
      <c r="I185" s="1">
        <v>1.0088126043126E-3</v>
      </c>
      <c r="J185" s="50">
        <v>2.2105786037787999E-3</v>
      </c>
      <c r="N185" s="21"/>
      <c r="R185" s="21"/>
    </row>
    <row r="186" spans="1:18">
      <c r="A186" t="s">
        <v>84</v>
      </c>
      <c r="B186" s="7" t="s">
        <v>40</v>
      </c>
      <c r="C186" t="s">
        <v>8</v>
      </c>
      <c r="D186" t="s">
        <v>9</v>
      </c>
      <c r="E186" s="1">
        <v>8.86473044779168E-2</v>
      </c>
      <c r="F186" s="1">
        <v>4.48898014222626E-2</v>
      </c>
      <c r="G186" s="1">
        <v>2.6301742728927401E-2</v>
      </c>
      <c r="H186" s="1">
        <v>1.13759404436919E-2</v>
      </c>
      <c r="I186" s="1">
        <v>0.114949047206844</v>
      </c>
      <c r="J186" s="50">
        <v>5.6265741865954497E-2</v>
      </c>
      <c r="N186" s="21"/>
      <c r="R186" s="21"/>
    </row>
    <row r="187" spans="1:18">
      <c r="A187" t="s">
        <v>84</v>
      </c>
      <c r="B187" s="7" t="s">
        <v>40</v>
      </c>
      <c r="C187" t="s">
        <v>10</v>
      </c>
      <c r="D187" t="s">
        <v>11</v>
      </c>
      <c r="E187" s="1">
        <v>1.8267857705695601E-2</v>
      </c>
      <c r="F187" s="1">
        <v>1.83945317965447E-2</v>
      </c>
      <c r="G187" s="1">
        <v>6.6803937710534E-2</v>
      </c>
      <c r="H187" s="1">
        <v>9.0249259215053598E-2</v>
      </c>
      <c r="I187" s="1">
        <v>8.5071795416229695E-2</v>
      </c>
      <c r="J187" s="50">
        <v>0.108643791011598</v>
      </c>
      <c r="N187" s="21"/>
      <c r="R187" s="21"/>
    </row>
    <row r="188" spans="1:18">
      <c r="A188" t="s">
        <v>84</v>
      </c>
      <c r="B188" s="7" t="s">
        <v>40</v>
      </c>
      <c r="C188" t="s">
        <v>12</v>
      </c>
      <c r="D188" t="s">
        <v>13</v>
      </c>
      <c r="E188" s="1">
        <v>0.150466945109867</v>
      </c>
      <c r="F188" s="1">
        <v>2.1607637620856199E-2</v>
      </c>
      <c r="G188" s="1">
        <v>2.3383628624061299E-2</v>
      </c>
      <c r="H188" s="1">
        <v>4.3076947399493196E-3</v>
      </c>
      <c r="I188" s="1">
        <v>0.17385057373392801</v>
      </c>
      <c r="J188" s="50">
        <v>2.5915332360805499E-2</v>
      </c>
      <c r="N188" s="21"/>
      <c r="R188" s="21"/>
    </row>
    <row r="189" spans="1:18">
      <c r="A189" t="s">
        <v>84</v>
      </c>
      <c r="B189" s="7" t="s">
        <v>40</v>
      </c>
      <c r="C189" t="s">
        <v>14</v>
      </c>
      <c r="D189" t="s">
        <v>15</v>
      </c>
      <c r="E189" s="1">
        <v>4.1353350752525601E-2</v>
      </c>
      <c r="F189" s="1">
        <v>3.9647645033167103E-2</v>
      </c>
      <c r="G189" s="1">
        <v>2.7173137742668801E-2</v>
      </c>
      <c r="H189" s="1">
        <v>1.6996843888393499E-2</v>
      </c>
      <c r="I189" s="1">
        <v>6.8526488495194507E-2</v>
      </c>
      <c r="J189" s="50">
        <v>5.6644488921560598E-2</v>
      </c>
      <c r="N189" s="21"/>
      <c r="R189" s="21"/>
    </row>
    <row r="190" spans="1:18">
      <c r="A190" t="s">
        <v>84</v>
      </c>
      <c r="B190" s="7" t="s">
        <v>40</v>
      </c>
      <c r="C190" t="s">
        <v>16</v>
      </c>
      <c r="D190" t="s">
        <v>17</v>
      </c>
      <c r="E190" s="1">
        <v>0.38587158085439099</v>
      </c>
      <c r="F190" s="1">
        <v>5.09497171405991E-2</v>
      </c>
      <c r="G190" s="1">
        <v>4.0963949032374401E-2</v>
      </c>
      <c r="H190" s="1">
        <v>6.2944953422050904E-3</v>
      </c>
      <c r="I190" s="1">
        <v>0.42683552988676499</v>
      </c>
      <c r="J190" s="50">
        <v>5.7244212482804202E-2</v>
      </c>
      <c r="N190" s="21"/>
      <c r="R190" s="21"/>
    </row>
    <row r="191" spans="1:18">
      <c r="A191" t="s">
        <v>84</v>
      </c>
      <c r="B191" s="7" t="s">
        <v>40</v>
      </c>
      <c r="C191" t="s">
        <v>18</v>
      </c>
      <c r="D191" t="s">
        <v>19</v>
      </c>
      <c r="E191" s="1">
        <v>1.3227492635077001</v>
      </c>
      <c r="F191" s="1">
        <v>8.6792697053639095E-2</v>
      </c>
      <c r="G191" s="1">
        <v>2.0496744450353099E-2</v>
      </c>
      <c r="H191" s="1">
        <v>3.3454881388563398E-3</v>
      </c>
      <c r="I191" s="1">
        <v>1.3432460079580499</v>
      </c>
      <c r="J191" s="50">
        <v>9.0138185192495404E-2</v>
      </c>
      <c r="N191" s="21"/>
      <c r="R191" s="21"/>
    </row>
    <row r="192" spans="1:18">
      <c r="A192" t="s">
        <v>84</v>
      </c>
      <c r="B192" s="7" t="s">
        <v>40</v>
      </c>
      <c r="C192" t="s">
        <v>20</v>
      </c>
      <c r="D192" t="s">
        <v>21</v>
      </c>
      <c r="E192" s="1">
        <v>0.43255500540702502</v>
      </c>
      <c r="F192" s="1">
        <v>6.9540819312644997E-2</v>
      </c>
      <c r="G192" s="1">
        <v>1.3322149891913999E-2</v>
      </c>
      <c r="H192" s="1">
        <v>2.6799022611864501E-3</v>
      </c>
      <c r="I192" s="1">
        <v>0.44587715529893901</v>
      </c>
      <c r="J192" s="50">
        <v>7.2220721573831401E-2</v>
      </c>
      <c r="N192" s="21"/>
      <c r="R192" s="21"/>
    </row>
    <row r="193" spans="1:18">
      <c r="A193" t="s">
        <v>84</v>
      </c>
      <c r="B193" s="7" t="s">
        <v>40</v>
      </c>
      <c r="C193" t="s">
        <v>25</v>
      </c>
      <c r="D193" t="s">
        <v>26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50">
        <v>0</v>
      </c>
      <c r="N193" s="21"/>
      <c r="R193" s="21"/>
    </row>
    <row r="194" spans="1:18">
      <c r="A194" t="s">
        <v>84</v>
      </c>
      <c r="B194" s="7" t="s">
        <v>40</v>
      </c>
      <c r="C194" t="s">
        <v>22</v>
      </c>
      <c r="D194" t="s">
        <v>23</v>
      </c>
      <c r="E194" s="1">
        <v>1.8628464054066E-3</v>
      </c>
      <c r="F194" s="1">
        <v>7.9160427549900006E-5</v>
      </c>
      <c r="G194" s="1">
        <v>7.4750745381819104E-4</v>
      </c>
      <c r="H194" s="1">
        <v>2.8522825720206198E-5</v>
      </c>
      <c r="I194" s="1">
        <v>2.61035385922479E-3</v>
      </c>
      <c r="J194" s="50">
        <v>1.07683253270106E-4</v>
      </c>
      <c r="N194" s="21"/>
      <c r="R194" s="21"/>
    </row>
    <row r="195" spans="1:18">
      <c r="A195" t="s">
        <v>84</v>
      </c>
      <c r="B195" s="7" t="s">
        <v>41</v>
      </c>
      <c r="C195" t="s">
        <v>2</v>
      </c>
      <c r="D195" t="s">
        <v>3</v>
      </c>
      <c r="E195" s="1">
        <v>5.2666837266494598E-2</v>
      </c>
      <c r="F195" s="1">
        <v>5.3719023055159403E-2</v>
      </c>
      <c r="G195" s="1">
        <v>9.7090040627977506E-2</v>
      </c>
      <c r="H195" s="1">
        <v>0.124687134634117</v>
      </c>
      <c r="I195" s="1">
        <v>0.14975687789447201</v>
      </c>
      <c r="J195" s="50">
        <v>0.17840615768927701</v>
      </c>
      <c r="N195" s="21"/>
      <c r="R195" s="21"/>
    </row>
    <row r="196" spans="1:18">
      <c r="A196" t="s">
        <v>84</v>
      </c>
      <c r="B196" s="7" t="s">
        <v>41</v>
      </c>
      <c r="C196" t="s">
        <v>4</v>
      </c>
      <c r="D196" t="s">
        <v>5</v>
      </c>
      <c r="E196" s="1">
        <v>2.3545964334004301E-4</v>
      </c>
      <c r="F196" s="1">
        <v>1.17296539150663E-2</v>
      </c>
      <c r="G196" s="1">
        <v>0</v>
      </c>
      <c r="H196" s="1">
        <v>0</v>
      </c>
      <c r="I196" s="1">
        <v>2.3545964334004301E-4</v>
      </c>
      <c r="J196" s="50">
        <v>1.17296539150663E-2</v>
      </c>
      <c r="N196" s="21"/>
      <c r="R196" s="21"/>
    </row>
    <row r="197" spans="1:18">
      <c r="A197" t="s">
        <v>84</v>
      </c>
      <c r="B197" s="7" t="s">
        <v>41</v>
      </c>
      <c r="C197" t="s">
        <v>6</v>
      </c>
      <c r="D197" t="s">
        <v>7</v>
      </c>
      <c r="E197" s="1">
        <v>2.7949529025296399E-6</v>
      </c>
      <c r="F197" s="1">
        <v>6.1001622858758396E-6</v>
      </c>
      <c r="G197" s="1">
        <v>2.3316529508157901E-4</v>
      </c>
      <c r="H197" s="1">
        <v>5.1653977668129002E-4</v>
      </c>
      <c r="I197" s="1">
        <v>2.3596024798410901E-4</v>
      </c>
      <c r="J197" s="50">
        <v>5.2263993896716605E-4</v>
      </c>
      <c r="N197" s="21"/>
      <c r="R197" s="21"/>
    </row>
    <row r="198" spans="1:18">
      <c r="A198" t="s">
        <v>84</v>
      </c>
      <c r="B198" s="7" t="s">
        <v>41</v>
      </c>
      <c r="C198" t="s">
        <v>8</v>
      </c>
      <c r="D198" t="s">
        <v>9</v>
      </c>
      <c r="E198" s="1">
        <v>1.7214758182820401E-3</v>
      </c>
      <c r="F198" s="1">
        <v>7.18928005314142E-4</v>
      </c>
      <c r="G198" s="1">
        <v>1.25758678031575E-2</v>
      </c>
      <c r="H198" s="1">
        <v>5.2394868287023704E-3</v>
      </c>
      <c r="I198" s="1">
        <v>1.4297343621439499E-2</v>
      </c>
      <c r="J198" s="50">
        <v>5.9584148340165203E-3</v>
      </c>
      <c r="N198" s="21"/>
      <c r="R198" s="21"/>
    </row>
    <row r="199" spans="1:18">
      <c r="A199" t="s">
        <v>84</v>
      </c>
      <c r="B199" s="7" t="s">
        <v>41</v>
      </c>
      <c r="C199" t="s">
        <v>10</v>
      </c>
      <c r="D199" t="s">
        <v>11</v>
      </c>
      <c r="E199" s="1">
        <v>8.8745903113943896E-4</v>
      </c>
      <c r="F199" s="1">
        <v>5.0960998562063703E-4</v>
      </c>
      <c r="G199" s="1">
        <v>1.2337738635327399E-2</v>
      </c>
      <c r="H199" s="1">
        <v>1.6073789918593599E-2</v>
      </c>
      <c r="I199" s="1">
        <v>1.32251976664669E-2</v>
      </c>
      <c r="J199" s="50">
        <v>1.6583399904214299E-2</v>
      </c>
      <c r="N199" s="21"/>
      <c r="R199" s="21"/>
    </row>
    <row r="200" spans="1:18">
      <c r="A200" t="s">
        <v>84</v>
      </c>
      <c r="B200" s="7" t="s">
        <v>41</v>
      </c>
      <c r="C200" t="s">
        <v>12</v>
      </c>
      <c r="D200" t="s">
        <v>13</v>
      </c>
      <c r="E200" s="1">
        <v>1.1227262622455001E-2</v>
      </c>
      <c r="F200" s="1">
        <v>1.5847215425629101E-3</v>
      </c>
      <c r="G200" s="1">
        <v>1.6257307786335599E-2</v>
      </c>
      <c r="H200" s="1">
        <v>2.9988532646272499E-3</v>
      </c>
      <c r="I200" s="1">
        <v>2.7484570408790598E-2</v>
      </c>
      <c r="J200" s="50">
        <v>4.5835748071901602E-3</v>
      </c>
      <c r="N200" s="21"/>
      <c r="R200" s="21"/>
    </row>
    <row r="201" spans="1:18">
      <c r="A201" t="s">
        <v>84</v>
      </c>
      <c r="B201" s="7" t="s">
        <v>41</v>
      </c>
      <c r="C201" t="s">
        <v>14</v>
      </c>
      <c r="D201" t="s">
        <v>15</v>
      </c>
      <c r="E201" s="1">
        <v>5.6223854904416098E-3</v>
      </c>
      <c r="F201" s="1">
        <v>6.3534880805471896E-3</v>
      </c>
      <c r="G201" s="1">
        <v>7.3106606525596297E-3</v>
      </c>
      <c r="H201" s="1">
        <v>4.5597839606550603E-3</v>
      </c>
      <c r="I201" s="1">
        <v>1.29330461430012E-2</v>
      </c>
      <c r="J201" s="50">
        <v>1.09132720412022E-2</v>
      </c>
      <c r="N201" s="21"/>
      <c r="R201" s="21"/>
    </row>
    <row r="202" spans="1:18">
      <c r="A202" t="s">
        <v>84</v>
      </c>
      <c r="B202" s="7" t="s">
        <v>41</v>
      </c>
      <c r="C202" t="s">
        <v>16</v>
      </c>
      <c r="D202" t="s">
        <v>17</v>
      </c>
      <c r="E202" s="1">
        <v>2.89650779836041E-2</v>
      </c>
      <c r="F202" s="1">
        <v>4.0165954048313902E-3</v>
      </c>
      <c r="G202" s="1">
        <v>3.1048880520499301E-2</v>
      </c>
      <c r="H202" s="1">
        <v>4.8427026720725798E-3</v>
      </c>
      <c r="I202" s="1">
        <v>6.0013958504103501E-2</v>
      </c>
      <c r="J202" s="50">
        <v>8.8592980769039709E-3</v>
      </c>
      <c r="N202" s="21"/>
      <c r="R202" s="21"/>
    </row>
    <row r="203" spans="1:18">
      <c r="A203" t="s">
        <v>84</v>
      </c>
      <c r="B203" s="7" t="s">
        <v>41</v>
      </c>
      <c r="C203" t="s">
        <v>18</v>
      </c>
      <c r="D203" t="s">
        <v>19</v>
      </c>
      <c r="E203" s="1">
        <v>3.5608641855096501E-3</v>
      </c>
      <c r="F203" s="1">
        <v>2.33144730925091E-4</v>
      </c>
      <c r="G203" s="1">
        <v>1.5699919429810999E-2</v>
      </c>
      <c r="H203" s="1">
        <v>2.5336378222365502E-3</v>
      </c>
      <c r="I203" s="1">
        <v>1.92607836153206E-2</v>
      </c>
      <c r="J203" s="50">
        <v>2.7667825531616399E-3</v>
      </c>
      <c r="N203" s="21"/>
      <c r="R203" s="21"/>
    </row>
    <row r="204" spans="1:18">
      <c r="A204" t="s">
        <v>84</v>
      </c>
      <c r="B204" s="7" t="s">
        <v>41</v>
      </c>
      <c r="C204" t="s">
        <v>20</v>
      </c>
      <c r="D204" t="s">
        <v>21</v>
      </c>
      <c r="E204" s="1">
        <v>7.0928920260107404E-4</v>
      </c>
      <c r="F204" s="1">
        <v>1.13947682748204E-4</v>
      </c>
      <c r="G204" s="1">
        <v>6.22214976086177E-3</v>
      </c>
      <c r="H204" s="1">
        <v>1.25057376208346E-3</v>
      </c>
      <c r="I204" s="1">
        <v>6.9314389634628397E-3</v>
      </c>
      <c r="J204" s="50">
        <v>1.3645214448316601E-3</v>
      </c>
      <c r="N204" s="21"/>
      <c r="R204" s="21"/>
    </row>
    <row r="205" spans="1:18">
      <c r="A205" t="s">
        <v>84</v>
      </c>
      <c r="B205" s="7" t="s">
        <v>41</v>
      </c>
      <c r="C205" t="s">
        <v>25</v>
      </c>
      <c r="D205" t="s">
        <v>26</v>
      </c>
      <c r="E205" s="1">
        <v>1.20626466887791E-5</v>
      </c>
      <c r="F205" s="1">
        <v>1.7947983194283599E-6</v>
      </c>
      <c r="G205" s="1">
        <v>1.01096162109246E-5</v>
      </c>
      <c r="H205" s="1">
        <v>1.85673564890253E-6</v>
      </c>
      <c r="I205" s="1">
        <v>2.2172262899703699E-5</v>
      </c>
      <c r="J205" s="50">
        <v>3.6515339683308901E-6</v>
      </c>
      <c r="N205" s="21"/>
      <c r="R205" s="21"/>
    </row>
    <row r="206" spans="1:18">
      <c r="A206" t="s">
        <v>84</v>
      </c>
      <c r="B206" s="7" t="s">
        <v>41</v>
      </c>
      <c r="C206" t="s">
        <v>22</v>
      </c>
      <c r="D206" t="s">
        <v>23</v>
      </c>
      <c r="E206" s="1">
        <v>5.0514741576001198E-3</v>
      </c>
      <c r="F206" s="1">
        <v>2.1322115783743901E-4</v>
      </c>
      <c r="G206" s="1">
        <v>4.4743766693170498E-4</v>
      </c>
      <c r="H206" s="1">
        <v>1.6877785199614598E-5</v>
      </c>
      <c r="I206" s="1">
        <v>5.4989118245318304E-3</v>
      </c>
      <c r="J206" s="50">
        <v>2.30098943037054E-4</v>
      </c>
      <c r="N206" s="21"/>
      <c r="R206" s="21"/>
    </row>
    <row r="207" spans="1:18">
      <c r="A207" t="s">
        <v>84</v>
      </c>
      <c r="B207" s="7" t="s">
        <v>42</v>
      </c>
      <c r="C207" t="s">
        <v>2</v>
      </c>
      <c r="D207" t="s">
        <v>3</v>
      </c>
      <c r="E207" s="1">
        <v>6.4197614315736007E-2</v>
      </c>
      <c r="F207" s="1">
        <v>7.6618878396906898E-2</v>
      </c>
      <c r="G207" s="1">
        <v>7.6419451033188104E-2</v>
      </c>
      <c r="H207" s="1">
        <v>9.5605303564351096E-2</v>
      </c>
      <c r="I207" s="1">
        <v>0.14061706534892399</v>
      </c>
      <c r="J207" s="50">
        <v>0.17222418196125799</v>
      </c>
      <c r="N207" s="21"/>
      <c r="R207" s="21"/>
    </row>
    <row r="208" spans="1:18">
      <c r="A208" t="s">
        <v>84</v>
      </c>
      <c r="B208" s="7" t="s">
        <v>42</v>
      </c>
      <c r="C208" t="s">
        <v>4</v>
      </c>
      <c r="D208" t="s">
        <v>5</v>
      </c>
      <c r="E208" s="1">
        <v>2.3633185732633199E-4</v>
      </c>
      <c r="F208" s="1">
        <v>1.14246652465681E-2</v>
      </c>
      <c r="G208" s="1">
        <v>6.7414943217843902E-10</v>
      </c>
      <c r="H208" s="1">
        <v>4.4561403044020703E-9</v>
      </c>
      <c r="I208" s="1">
        <v>2.3633253147576399E-4</v>
      </c>
      <c r="J208" s="50">
        <v>1.14246697027084E-2</v>
      </c>
      <c r="N208" s="21"/>
      <c r="R208" s="21"/>
    </row>
    <row r="209" spans="1:18">
      <c r="A209" t="s">
        <v>84</v>
      </c>
      <c r="B209" s="7" t="s">
        <v>42</v>
      </c>
      <c r="C209" t="s">
        <v>6</v>
      </c>
      <c r="D209" t="s">
        <v>7</v>
      </c>
      <c r="E209" s="1">
        <v>4.6315715647880399E-4</v>
      </c>
      <c r="F209" s="1">
        <v>1.01083335785099E-3</v>
      </c>
      <c r="G209" s="1">
        <v>1.5747364167541901E-4</v>
      </c>
      <c r="H209" s="1">
        <v>3.4888518592606502E-4</v>
      </c>
      <c r="I209" s="1">
        <v>6.20630798154223E-4</v>
      </c>
      <c r="J209" s="50">
        <v>1.35971854377706E-3</v>
      </c>
      <c r="N209" s="21"/>
      <c r="R209" s="21"/>
    </row>
    <row r="210" spans="1:18">
      <c r="A210" t="s">
        <v>84</v>
      </c>
      <c r="B210" s="7" t="s">
        <v>42</v>
      </c>
      <c r="C210" t="s">
        <v>8</v>
      </c>
      <c r="D210" t="s">
        <v>9</v>
      </c>
      <c r="E210" s="1">
        <v>9.7843764270385807E-3</v>
      </c>
      <c r="F210" s="1">
        <v>3.81251318248509E-3</v>
      </c>
      <c r="G210" s="1">
        <v>1.2757940005455E-2</v>
      </c>
      <c r="H210" s="1">
        <v>5.31468420652684E-3</v>
      </c>
      <c r="I210" s="1">
        <v>2.25423164324936E-2</v>
      </c>
      <c r="J210" s="50">
        <v>9.1271973890119408E-3</v>
      </c>
      <c r="N210" s="21"/>
      <c r="R210" s="21"/>
    </row>
    <row r="211" spans="1:18">
      <c r="A211" t="s">
        <v>84</v>
      </c>
      <c r="B211" s="7" t="s">
        <v>42</v>
      </c>
      <c r="C211" t="s">
        <v>10</v>
      </c>
      <c r="D211" t="s">
        <v>11</v>
      </c>
      <c r="E211" s="1">
        <v>7.1870157298036701E-4</v>
      </c>
      <c r="F211" s="1">
        <v>5.5980524820274798E-4</v>
      </c>
      <c r="G211" s="1">
        <v>1.20470306276133E-2</v>
      </c>
      <c r="H211" s="1">
        <v>1.5775937625228699E-2</v>
      </c>
      <c r="I211" s="1">
        <v>1.27657322005937E-2</v>
      </c>
      <c r="J211" s="50">
        <v>1.6335742873431501E-2</v>
      </c>
      <c r="N211" s="21"/>
      <c r="R211" s="21"/>
    </row>
    <row r="212" spans="1:18">
      <c r="A212" t="s">
        <v>84</v>
      </c>
      <c r="B212" s="7" t="s">
        <v>42</v>
      </c>
      <c r="C212" t="s">
        <v>12</v>
      </c>
      <c r="D212" t="s">
        <v>13</v>
      </c>
      <c r="E212" s="1">
        <v>8.4691713394610596E-2</v>
      </c>
      <c r="F212" s="1">
        <v>1.1234450954411E-2</v>
      </c>
      <c r="G212" s="1">
        <v>1.35151800875242E-2</v>
      </c>
      <c r="H212" s="1">
        <v>2.4946239594732899E-3</v>
      </c>
      <c r="I212" s="1">
        <v>9.8206893482134794E-2</v>
      </c>
      <c r="J212" s="50">
        <v>1.3729074913884301E-2</v>
      </c>
      <c r="N212" s="21"/>
      <c r="R212" s="21"/>
    </row>
    <row r="213" spans="1:18">
      <c r="A213" t="s">
        <v>84</v>
      </c>
      <c r="B213" s="7" t="s">
        <v>42</v>
      </c>
      <c r="C213" t="s">
        <v>14</v>
      </c>
      <c r="D213" t="s">
        <v>15</v>
      </c>
      <c r="E213" s="1">
        <v>6.00401843755823E-3</v>
      </c>
      <c r="F213" s="1">
        <v>6.7816570744822103E-3</v>
      </c>
      <c r="G213" s="1">
        <v>6.5464139007249096E-3</v>
      </c>
      <c r="H213" s="1">
        <v>4.0651887203989297E-3</v>
      </c>
      <c r="I213" s="1">
        <v>1.25504323382831E-2</v>
      </c>
      <c r="J213" s="50">
        <v>1.0846845794881099E-2</v>
      </c>
      <c r="N213" s="21"/>
      <c r="R213" s="21"/>
    </row>
    <row r="214" spans="1:18">
      <c r="A214" t="s">
        <v>84</v>
      </c>
      <c r="B214" s="7" t="s">
        <v>42</v>
      </c>
      <c r="C214" t="s">
        <v>16</v>
      </c>
      <c r="D214" t="s">
        <v>17</v>
      </c>
      <c r="E214" s="1">
        <v>2.6308655901886299E-2</v>
      </c>
      <c r="F214" s="1">
        <v>3.77126248217348E-3</v>
      </c>
      <c r="G214" s="1">
        <v>2.91856801360031E-2</v>
      </c>
      <c r="H214" s="1">
        <v>4.2846324758007703E-3</v>
      </c>
      <c r="I214" s="1">
        <v>5.5494336037889398E-2</v>
      </c>
      <c r="J214" s="50">
        <v>8.0558949579742408E-3</v>
      </c>
      <c r="N214" s="21"/>
      <c r="R214" s="21"/>
    </row>
    <row r="215" spans="1:18">
      <c r="A215" t="s">
        <v>84</v>
      </c>
      <c r="B215" s="7" t="s">
        <v>42</v>
      </c>
      <c r="C215" t="s">
        <v>18</v>
      </c>
      <c r="D215" t="s">
        <v>19</v>
      </c>
      <c r="E215" s="1">
        <v>3.2602980750682201E-2</v>
      </c>
      <c r="F215" s="1">
        <v>2.1444447963769602E-3</v>
      </c>
      <c r="G215" s="1">
        <v>1.52141356538138E-2</v>
      </c>
      <c r="H215" s="1">
        <v>2.47603019987104E-3</v>
      </c>
      <c r="I215" s="1">
        <v>4.7817116404495999E-2</v>
      </c>
      <c r="J215" s="50">
        <v>4.6204749962480002E-3</v>
      </c>
      <c r="N215" s="21"/>
      <c r="R215" s="21"/>
    </row>
    <row r="216" spans="1:18">
      <c r="A216" t="s">
        <v>84</v>
      </c>
      <c r="B216" s="7" t="s">
        <v>42</v>
      </c>
      <c r="C216" t="s">
        <v>20</v>
      </c>
      <c r="D216" t="s">
        <v>21</v>
      </c>
      <c r="E216" s="1">
        <v>2.0457279259660701E-3</v>
      </c>
      <c r="F216" s="1">
        <v>3.2888556676356501E-4</v>
      </c>
      <c r="G216" s="1">
        <v>6.1170472160750403E-3</v>
      </c>
      <c r="H216" s="1">
        <v>1.22989899928744E-3</v>
      </c>
      <c r="I216" s="1">
        <v>8.1627751420411104E-3</v>
      </c>
      <c r="J216" s="50">
        <v>1.55878456605101E-3</v>
      </c>
      <c r="N216" s="21"/>
      <c r="R216" s="21"/>
    </row>
    <row r="217" spans="1:18">
      <c r="A217" t="s">
        <v>84</v>
      </c>
      <c r="B217" s="7" t="s">
        <v>42</v>
      </c>
      <c r="C217" t="s">
        <v>25</v>
      </c>
      <c r="D217" t="s">
        <v>26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50">
        <v>0</v>
      </c>
      <c r="N217" s="21"/>
      <c r="R217" s="21"/>
    </row>
    <row r="218" spans="1:18">
      <c r="A218" t="s">
        <v>84</v>
      </c>
      <c r="B218" s="7" t="s">
        <v>42</v>
      </c>
      <c r="C218" t="s">
        <v>22</v>
      </c>
      <c r="D218" t="s">
        <v>23</v>
      </c>
      <c r="E218" s="1">
        <v>2.85880391906E-2</v>
      </c>
      <c r="F218" s="1">
        <v>1.2100589711282899E-3</v>
      </c>
      <c r="G218" s="1">
        <v>1.5003716419938399E-3</v>
      </c>
      <c r="H218" s="1">
        <v>5.7072865954058601E-5</v>
      </c>
      <c r="I218" s="1">
        <v>3.0088410832593799E-2</v>
      </c>
      <c r="J218" s="50">
        <v>1.26713183708235E-3</v>
      </c>
      <c r="N218" s="21"/>
      <c r="R218" s="21"/>
    </row>
    <row r="219" spans="1:18">
      <c r="A219" t="s">
        <v>84</v>
      </c>
      <c r="B219" s="7" t="s">
        <v>43</v>
      </c>
      <c r="C219" t="s">
        <v>2</v>
      </c>
      <c r="D219" t="s">
        <v>3</v>
      </c>
      <c r="E219" s="1">
        <v>1.4464766588276201E-2</v>
      </c>
      <c r="F219" s="1">
        <v>1.43072842586519E-2</v>
      </c>
      <c r="G219" s="1">
        <v>1.4386270562990701E-2</v>
      </c>
      <c r="H219" s="1">
        <v>1.8028121305213401E-2</v>
      </c>
      <c r="I219" s="1">
        <v>2.8851037151266801E-2</v>
      </c>
      <c r="J219" s="50">
        <v>3.2335405563865299E-2</v>
      </c>
      <c r="N219" s="21"/>
      <c r="R219" s="21"/>
    </row>
    <row r="220" spans="1:18">
      <c r="A220" t="s">
        <v>84</v>
      </c>
      <c r="B220" s="7" t="s">
        <v>43</v>
      </c>
      <c r="C220" t="s">
        <v>4</v>
      </c>
      <c r="D220" t="s">
        <v>5</v>
      </c>
      <c r="E220" s="1">
        <v>6.9875996766248104E-5</v>
      </c>
      <c r="F220" s="1">
        <v>3.3864085850334102E-3</v>
      </c>
      <c r="G220" s="1">
        <v>0</v>
      </c>
      <c r="H220" s="1">
        <v>0</v>
      </c>
      <c r="I220" s="1">
        <v>6.9875996766248104E-5</v>
      </c>
      <c r="J220" s="50">
        <v>3.3864085850334102E-3</v>
      </c>
      <c r="N220" s="21"/>
      <c r="R220" s="21"/>
    </row>
    <row r="221" spans="1:18">
      <c r="A221" t="s">
        <v>84</v>
      </c>
      <c r="B221" s="7" t="s">
        <v>43</v>
      </c>
      <c r="C221" t="s">
        <v>6</v>
      </c>
      <c r="D221" t="s">
        <v>7</v>
      </c>
      <c r="E221" s="1">
        <v>1.2348896147416299E-6</v>
      </c>
      <c r="F221" s="1">
        <v>2.6951038882570901E-6</v>
      </c>
      <c r="G221" s="1">
        <v>3.5434096688973803E-5</v>
      </c>
      <c r="H221" s="1">
        <v>7.8505339965992499E-5</v>
      </c>
      <c r="I221" s="1">
        <v>3.6668986303715399E-5</v>
      </c>
      <c r="J221" s="50">
        <v>8.12004438542496E-5</v>
      </c>
      <c r="N221" s="21"/>
      <c r="R221" s="21"/>
    </row>
    <row r="222" spans="1:18">
      <c r="A222" t="s">
        <v>84</v>
      </c>
      <c r="B222" s="7" t="s">
        <v>43</v>
      </c>
      <c r="C222" t="s">
        <v>8</v>
      </c>
      <c r="D222" t="s">
        <v>9</v>
      </c>
      <c r="E222" s="1">
        <v>2.5768841749507698E-3</v>
      </c>
      <c r="F222" s="1">
        <v>9.64411800268446E-4</v>
      </c>
      <c r="G222" s="1">
        <v>5.2007552561238101E-3</v>
      </c>
      <c r="H222" s="1">
        <v>2.1195498972773502E-3</v>
      </c>
      <c r="I222" s="1">
        <v>7.7776394310745799E-3</v>
      </c>
      <c r="J222" s="50">
        <v>3.0839616975457899E-3</v>
      </c>
      <c r="N222" s="21"/>
      <c r="R222" s="21"/>
    </row>
    <row r="223" spans="1:18">
      <c r="A223" t="s">
        <v>84</v>
      </c>
      <c r="B223" s="7" t="s">
        <v>43</v>
      </c>
      <c r="C223" t="s">
        <v>10</v>
      </c>
      <c r="D223" t="s">
        <v>11</v>
      </c>
      <c r="E223" s="1">
        <v>3.2512402872119799E-4</v>
      </c>
      <c r="F223" s="1">
        <v>2.8564298798098599E-4</v>
      </c>
      <c r="G223" s="1">
        <v>3.9157047905567901E-3</v>
      </c>
      <c r="H223" s="1">
        <v>5.2600461969689698E-3</v>
      </c>
      <c r="I223" s="1">
        <v>4.2408288192779904E-3</v>
      </c>
      <c r="J223" s="50">
        <v>5.5456891849499602E-3</v>
      </c>
      <c r="N223" s="21"/>
      <c r="R223" s="21"/>
    </row>
    <row r="224" spans="1:18">
      <c r="A224" t="s">
        <v>84</v>
      </c>
      <c r="B224" s="7" t="s">
        <v>43</v>
      </c>
      <c r="C224" t="s">
        <v>12</v>
      </c>
      <c r="D224" t="s">
        <v>13</v>
      </c>
      <c r="E224" s="1">
        <v>5.0037715089224798E-2</v>
      </c>
      <c r="F224" s="1">
        <v>5.6907160456153702E-3</v>
      </c>
      <c r="G224" s="1">
        <v>2.5687868916505702E-3</v>
      </c>
      <c r="H224" s="1">
        <v>4.7468252461392297E-4</v>
      </c>
      <c r="I224" s="1">
        <v>5.2606501980875402E-2</v>
      </c>
      <c r="J224" s="50">
        <v>6.1653985702292899E-3</v>
      </c>
      <c r="N224" s="21"/>
      <c r="R224" s="21"/>
    </row>
    <row r="225" spans="1:18">
      <c r="A225" t="s">
        <v>84</v>
      </c>
      <c r="B225" s="7" t="s">
        <v>43</v>
      </c>
      <c r="C225" t="s">
        <v>14</v>
      </c>
      <c r="D225" t="s">
        <v>15</v>
      </c>
      <c r="E225" s="1">
        <v>2.1565733827968E-4</v>
      </c>
      <c r="F225" s="1">
        <v>2.4289424998426201E-4</v>
      </c>
      <c r="G225" s="1">
        <v>1.08791726855147E-3</v>
      </c>
      <c r="H225" s="1">
        <v>6.8071770398274098E-4</v>
      </c>
      <c r="I225" s="1">
        <v>1.3035746068311501E-3</v>
      </c>
      <c r="J225" s="50">
        <v>9.2361195396700301E-4</v>
      </c>
      <c r="N225" s="21"/>
      <c r="R225" s="21"/>
    </row>
    <row r="226" spans="1:18">
      <c r="A226" t="s">
        <v>84</v>
      </c>
      <c r="B226" s="7" t="s">
        <v>43</v>
      </c>
      <c r="C226" t="s">
        <v>16</v>
      </c>
      <c r="D226" t="s">
        <v>17</v>
      </c>
      <c r="E226" s="1">
        <v>2.2730796500142699E-2</v>
      </c>
      <c r="F226" s="1">
        <v>1.18166689885895E-3</v>
      </c>
      <c r="G226" s="1">
        <v>3.1037742121160701E-3</v>
      </c>
      <c r="H226" s="1">
        <v>5.1678439614853298E-4</v>
      </c>
      <c r="I226" s="1">
        <v>2.5834570712258802E-2</v>
      </c>
      <c r="J226" s="50">
        <v>1.6984512950074799E-3</v>
      </c>
      <c r="N226" s="21"/>
      <c r="R226" s="21"/>
    </row>
    <row r="227" spans="1:18">
      <c r="A227" t="s">
        <v>84</v>
      </c>
      <c r="B227" s="7" t="s">
        <v>43</v>
      </c>
      <c r="C227" t="s">
        <v>18</v>
      </c>
      <c r="D227" t="s">
        <v>19</v>
      </c>
      <c r="E227" s="1">
        <v>8.1181834220014903E-4</v>
      </c>
      <c r="F227" s="1">
        <v>5.3416370041308703E-5</v>
      </c>
      <c r="G227" s="1">
        <v>1.6969249203713399E-3</v>
      </c>
      <c r="H227" s="1">
        <v>2.7602081204530597E-4</v>
      </c>
      <c r="I227" s="1">
        <v>2.5087432625714901E-3</v>
      </c>
      <c r="J227" s="50">
        <v>3.2943718208661502E-4</v>
      </c>
      <c r="N227" s="21"/>
      <c r="R227" s="21"/>
    </row>
    <row r="228" spans="1:18">
      <c r="A228" t="s">
        <v>84</v>
      </c>
      <c r="B228" s="7" t="s">
        <v>43</v>
      </c>
      <c r="C228" t="s">
        <v>20</v>
      </c>
      <c r="D228" t="s">
        <v>21</v>
      </c>
      <c r="E228" s="1">
        <v>5.5064402230991605E-4</v>
      </c>
      <c r="F228" s="1">
        <v>8.8524864955856296E-5</v>
      </c>
      <c r="G228" s="1">
        <v>8.7531417887073905E-4</v>
      </c>
      <c r="H228" s="1">
        <v>1.7597659083681499E-4</v>
      </c>
      <c r="I228" s="1">
        <v>1.42595820118066E-3</v>
      </c>
      <c r="J228" s="50">
        <v>2.6450145579267102E-4</v>
      </c>
      <c r="N228" s="21"/>
      <c r="R228" s="21"/>
    </row>
    <row r="229" spans="1:18">
      <c r="A229" t="s">
        <v>84</v>
      </c>
      <c r="B229" s="7" t="s">
        <v>43</v>
      </c>
      <c r="C229" t="s">
        <v>25</v>
      </c>
      <c r="D229" t="s">
        <v>26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50">
        <v>0</v>
      </c>
      <c r="N229" s="21"/>
      <c r="R229" s="21"/>
    </row>
    <row r="230" spans="1:18">
      <c r="A230" t="s">
        <v>84</v>
      </c>
      <c r="B230" s="7" t="s">
        <v>43</v>
      </c>
      <c r="C230" t="s">
        <v>22</v>
      </c>
      <c r="D230" t="s">
        <v>23</v>
      </c>
      <c r="E230" s="1">
        <v>4.6171481832963599E-4</v>
      </c>
      <c r="F230" s="1">
        <v>1.95298816456313E-5</v>
      </c>
      <c r="G230" s="1">
        <v>6.3244378885066097E-6</v>
      </c>
      <c r="H230" s="1">
        <v>2.4043996574521602E-7</v>
      </c>
      <c r="I230" s="1">
        <v>4.6803925621814301E-4</v>
      </c>
      <c r="J230" s="50">
        <v>1.9770321611376499E-5</v>
      </c>
      <c r="N230" s="21"/>
      <c r="R230" s="21"/>
    </row>
    <row r="231" spans="1:18">
      <c r="A231" t="s">
        <v>84</v>
      </c>
      <c r="B231" s="7" t="s">
        <v>44</v>
      </c>
      <c r="C231" t="s">
        <v>2</v>
      </c>
      <c r="D231" t="s">
        <v>3</v>
      </c>
      <c r="E231" s="1">
        <v>0.158824090980658</v>
      </c>
      <c r="F231" s="1">
        <v>0.12332782287390499</v>
      </c>
      <c r="G231" s="1">
        <v>0.16241857209841201</v>
      </c>
      <c r="H231" s="1">
        <v>0.21490740437666001</v>
      </c>
      <c r="I231" s="1">
        <v>0.32124266307907101</v>
      </c>
      <c r="J231" s="50">
        <v>0.33823522725056498</v>
      </c>
      <c r="N231" s="21"/>
      <c r="R231" s="21"/>
    </row>
    <row r="232" spans="1:18">
      <c r="A232" t="s">
        <v>84</v>
      </c>
      <c r="B232" s="7" t="s">
        <v>44</v>
      </c>
      <c r="C232" t="s">
        <v>4</v>
      </c>
      <c r="D232" t="s">
        <v>5</v>
      </c>
      <c r="E232" s="1">
        <v>4.7987418915432402E-4</v>
      </c>
      <c r="F232" s="1">
        <v>2.3186627132739099E-2</v>
      </c>
      <c r="G232" s="1">
        <v>0</v>
      </c>
      <c r="H232" s="1">
        <v>0</v>
      </c>
      <c r="I232" s="1">
        <v>4.7987418915432402E-4</v>
      </c>
      <c r="J232" s="50">
        <v>2.3186627132739099E-2</v>
      </c>
      <c r="N232" s="21"/>
      <c r="R232" s="21"/>
    </row>
    <row r="233" spans="1:18">
      <c r="A233" t="s">
        <v>84</v>
      </c>
      <c r="B233" s="7" t="s">
        <v>44</v>
      </c>
      <c r="C233" t="s">
        <v>6</v>
      </c>
      <c r="D233" t="s">
        <v>7</v>
      </c>
      <c r="E233" s="1">
        <v>0.13632736203346199</v>
      </c>
      <c r="F233" s="1">
        <v>0.29753672766797201</v>
      </c>
      <c r="G233" s="1">
        <v>2.4621979160495498E-4</v>
      </c>
      <c r="H233" s="1">
        <v>5.4549594625451898E-4</v>
      </c>
      <c r="I233" s="1">
        <v>0.13657358182506699</v>
      </c>
      <c r="J233" s="50">
        <v>0.29808222361422698</v>
      </c>
      <c r="N233" s="21"/>
      <c r="R233" s="21"/>
    </row>
    <row r="234" spans="1:18">
      <c r="A234" t="s">
        <v>84</v>
      </c>
      <c r="B234" s="7" t="s">
        <v>44</v>
      </c>
      <c r="C234" t="s">
        <v>8</v>
      </c>
      <c r="D234" t="s">
        <v>9</v>
      </c>
      <c r="E234" s="1">
        <v>4.59537658509881E-2</v>
      </c>
      <c r="F234" s="1">
        <v>1.9578960027488001E-2</v>
      </c>
      <c r="G234" s="1">
        <v>1.8782974568025499E-2</v>
      </c>
      <c r="H234" s="1">
        <v>8.1728222810323395E-3</v>
      </c>
      <c r="I234" s="1">
        <v>6.4736740419013603E-2</v>
      </c>
      <c r="J234" s="50">
        <v>2.7751782308520299E-2</v>
      </c>
      <c r="N234" s="21"/>
      <c r="R234" s="21"/>
    </row>
    <row r="235" spans="1:18">
      <c r="A235" t="s">
        <v>84</v>
      </c>
      <c r="B235" s="7" t="s">
        <v>44</v>
      </c>
      <c r="C235" t="s">
        <v>10</v>
      </c>
      <c r="D235" t="s">
        <v>11</v>
      </c>
      <c r="E235" s="1">
        <v>7.7320406425795203E-4</v>
      </c>
      <c r="F235" s="1">
        <v>7.6934278218804199E-4</v>
      </c>
      <c r="G235" s="1">
        <v>2.3462760324687599E-2</v>
      </c>
      <c r="H235" s="1">
        <v>3.1480579607975803E-2</v>
      </c>
      <c r="I235" s="1">
        <v>2.42359643889456E-2</v>
      </c>
      <c r="J235" s="50">
        <v>3.2249922390163797E-2</v>
      </c>
      <c r="N235" s="21"/>
      <c r="R235" s="21"/>
    </row>
    <row r="236" spans="1:18">
      <c r="A236" t="s">
        <v>84</v>
      </c>
      <c r="B236" s="7" t="s">
        <v>44</v>
      </c>
      <c r="C236" t="s">
        <v>12</v>
      </c>
      <c r="D236" t="s">
        <v>13</v>
      </c>
      <c r="E236" s="1">
        <v>9.6728271070921999E-3</v>
      </c>
      <c r="F236" s="1">
        <v>1.16690697833616E-3</v>
      </c>
      <c r="G236" s="1">
        <v>1.9039075329503101E-2</v>
      </c>
      <c r="H236" s="1">
        <v>3.5136826228036799E-3</v>
      </c>
      <c r="I236" s="1">
        <v>2.8711902436595299E-2</v>
      </c>
      <c r="J236" s="50">
        <v>4.6805896011398399E-3</v>
      </c>
      <c r="N236" s="21"/>
      <c r="R236" s="21"/>
    </row>
    <row r="237" spans="1:18">
      <c r="A237" t="s">
        <v>84</v>
      </c>
      <c r="B237" s="7" t="s">
        <v>44</v>
      </c>
      <c r="C237" t="s">
        <v>14</v>
      </c>
      <c r="D237" t="s">
        <v>15</v>
      </c>
      <c r="E237" s="1">
        <v>0.15054327256497499</v>
      </c>
      <c r="F237" s="1">
        <v>0.17003721232083299</v>
      </c>
      <c r="G237" s="1">
        <v>6.60309789167702E-3</v>
      </c>
      <c r="H237" s="1">
        <v>4.0957544700241004E-3</v>
      </c>
      <c r="I237" s="1">
        <v>0.157146370456652</v>
      </c>
      <c r="J237" s="50">
        <v>0.17413296679085699</v>
      </c>
      <c r="N237" s="21"/>
      <c r="R237" s="21"/>
    </row>
    <row r="238" spans="1:18">
      <c r="A238" t="s">
        <v>84</v>
      </c>
      <c r="B238" s="7" t="s">
        <v>44</v>
      </c>
      <c r="C238" t="s">
        <v>16</v>
      </c>
      <c r="D238" t="s">
        <v>17</v>
      </c>
      <c r="E238" s="1">
        <v>6.30278989198996E-2</v>
      </c>
      <c r="F238" s="1">
        <v>7.8538107830511995E-3</v>
      </c>
      <c r="G238" s="1">
        <v>2.7666532402416399E-2</v>
      </c>
      <c r="H238" s="1">
        <v>5.05439557655915E-3</v>
      </c>
      <c r="I238" s="1">
        <v>9.0694431322315999E-2</v>
      </c>
      <c r="J238" s="50">
        <v>1.29082063596103E-2</v>
      </c>
      <c r="N238" s="21"/>
      <c r="R238" s="21"/>
    </row>
    <row r="239" spans="1:18">
      <c r="A239" t="s">
        <v>84</v>
      </c>
      <c r="B239" s="7" t="s">
        <v>44</v>
      </c>
      <c r="C239" t="s">
        <v>18</v>
      </c>
      <c r="D239" t="s">
        <v>19</v>
      </c>
      <c r="E239" s="1">
        <v>8.8787486504634198E-3</v>
      </c>
      <c r="F239" s="1">
        <v>5.8356864469959299E-4</v>
      </c>
      <c r="G239" s="1">
        <v>1.0038157003815501E-2</v>
      </c>
      <c r="H239" s="1">
        <v>1.6344716283534699E-3</v>
      </c>
      <c r="I239" s="1">
        <v>1.89169056542789E-2</v>
      </c>
      <c r="J239" s="50">
        <v>2.2180402730530599E-3</v>
      </c>
      <c r="N239" s="21"/>
      <c r="R239" s="21"/>
    </row>
    <row r="240" spans="1:18">
      <c r="A240" t="s">
        <v>84</v>
      </c>
      <c r="B240" s="7" t="s">
        <v>44</v>
      </c>
      <c r="C240" t="s">
        <v>20</v>
      </c>
      <c r="D240" t="s">
        <v>21</v>
      </c>
      <c r="E240" s="1">
        <v>1.27643532769008E-3</v>
      </c>
      <c r="F240" s="1">
        <v>2.0520501599624201E-4</v>
      </c>
      <c r="G240" s="1">
        <v>4.5861541388084901E-3</v>
      </c>
      <c r="H240" s="1">
        <v>9.2220244689530896E-4</v>
      </c>
      <c r="I240" s="1">
        <v>5.8625894664985703E-3</v>
      </c>
      <c r="J240" s="50">
        <v>1.1274074628915499E-3</v>
      </c>
      <c r="N240" s="21"/>
      <c r="R240" s="21"/>
    </row>
    <row r="241" spans="1:18">
      <c r="A241" t="s">
        <v>84</v>
      </c>
      <c r="B241" s="7" t="s">
        <v>44</v>
      </c>
      <c r="C241" t="s">
        <v>25</v>
      </c>
      <c r="D241" t="s">
        <v>26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50">
        <v>0</v>
      </c>
      <c r="N241" s="21"/>
      <c r="R241" s="21"/>
    </row>
    <row r="242" spans="1:18">
      <c r="A242" t="s">
        <v>84</v>
      </c>
      <c r="B242" s="7" t="s">
        <v>44</v>
      </c>
      <c r="C242" t="s">
        <v>22</v>
      </c>
      <c r="D242" t="s">
        <v>23</v>
      </c>
      <c r="E242" s="1">
        <v>1.7590325334227599E-4</v>
      </c>
      <c r="F242" s="1">
        <v>7.4525164280594398E-6</v>
      </c>
      <c r="G242" s="1">
        <v>7.33078375867667E-6</v>
      </c>
      <c r="H242" s="1">
        <v>2.7901129424367099E-7</v>
      </c>
      <c r="I242" s="1">
        <v>1.8323403710095301E-4</v>
      </c>
      <c r="J242" s="50">
        <v>7.7315277223031099E-6</v>
      </c>
      <c r="N242" s="21"/>
      <c r="R242" s="21"/>
    </row>
    <row r="243" spans="1:18">
      <c r="A243" t="s">
        <v>84</v>
      </c>
      <c r="B243" s="7" t="s">
        <v>45</v>
      </c>
      <c r="C243" t="s">
        <v>2</v>
      </c>
      <c r="D243" t="s">
        <v>3</v>
      </c>
      <c r="E243" s="1">
        <v>1.2029659064279801</v>
      </c>
      <c r="F243" s="1">
        <v>1.4230720702715201</v>
      </c>
      <c r="G243" s="1">
        <v>1.01282367390145</v>
      </c>
      <c r="H243" s="1">
        <v>1.29253341028602</v>
      </c>
      <c r="I243" s="1">
        <v>2.2157895803294299</v>
      </c>
      <c r="J243" s="50">
        <v>2.7156054805575498</v>
      </c>
      <c r="N243" s="21"/>
      <c r="R243" s="21"/>
    </row>
    <row r="244" spans="1:18">
      <c r="A244" t="s">
        <v>84</v>
      </c>
      <c r="B244" s="7" t="s">
        <v>45</v>
      </c>
      <c r="C244" t="s">
        <v>4</v>
      </c>
      <c r="D244" t="s">
        <v>5</v>
      </c>
      <c r="E244" s="1">
        <v>3.3954988057594102E-4</v>
      </c>
      <c r="F244" s="1">
        <v>1.2182502204337701E-2</v>
      </c>
      <c r="G244" s="1">
        <v>3.1862109987946998E-6</v>
      </c>
      <c r="H244" s="1">
        <v>2.1098706038559899E-5</v>
      </c>
      <c r="I244" s="1">
        <v>3.4273609157473597E-4</v>
      </c>
      <c r="J244" s="50">
        <v>1.22036009103762E-2</v>
      </c>
      <c r="N244" s="21"/>
      <c r="R244" s="21"/>
    </row>
    <row r="245" spans="1:18">
      <c r="A245" t="s">
        <v>84</v>
      </c>
      <c r="B245" s="7" t="s">
        <v>45</v>
      </c>
      <c r="C245" t="s">
        <v>6</v>
      </c>
      <c r="D245" t="s">
        <v>7</v>
      </c>
      <c r="E245" s="1">
        <v>1.53604652128655E-2</v>
      </c>
      <c r="F245" s="1">
        <v>3.3527604247867E-2</v>
      </c>
      <c r="G245" s="1">
        <v>2.1891893074229801E-3</v>
      </c>
      <c r="H245" s="1">
        <v>4.8497660631491701E-3</v>
      </c>
      <c r="I245" s="1">
        <v>1.7549654520288501E-2</v>
      </c>
      <c r="J245" s="50">
        <v>3.83773703110162E-2</v>
      </c>
      <c r="N245" s="21"/>
      <c r="R245" s="21"/>
    </row>
    <row r="246" spans="1:18">
      <c r="A246" t="s">
        <v>84</v>
      </c>
      <c r="B246" s="7" t="s">
        <v>45</v>
      </c>
      <c r="C246" t="s">
        <v>8</v>
      </c>
      <c r="D246" t="s">
        <v>9</v>
      </c>
      <c r="E246" s="1">
        <v>0.47364842646575001</v>
      </c>
      <c r="F246" s="1">
        <v>0.20684390488648999</v>
      </c>
      <c r="G246" s="1">
        <v>0.23187651942915799</v>
      </c>
      <c r="H246" s="1">
        <v>0.105619817021399</v>
      </c>
      <c r="I246" s="1">
        <v>0.705524945894908</v>
      </c>
      <c r="J246" s="50">
        <v>0.31246372190788801</v>
      </c>
      <c r="N246" s="21"/>
      <c r="R246" s="21"/>
    </row>
    <row r="247" spans="1:18">
      <c r="A247" t="s">
        <v>84</v>
      </c>
      <c r="B247" s="7" t="s">
        <v>45</v>
      </c>
      <c r="C247" t="s">
        <v>10</v>
      </c>
      <c r="D247" t="s">
        <v>11</v>
      </c>
      <c r="E247" s="1">
        <v>0.107386627816995</v>
      </c>
      <c r="F247" s="1">
        <v>7.8270183007715002E-2</v>
      </c>
      <c r="G247" s="1">
        <v>0.25875437595739398</v>
      </c>
      <c r="H247" s="1">
        <v>0.34262470082645402</v>
      </c>
      <c r="I247" s="1">
        <v>0.36614100377438902</v>
      </c>
      <c r="J247" s="50">
        <v>0.42089488383416901</v>
      </c>
      <c r="N247" s="21"/>
      <c r="R247" s="21"/>
    </row>
    <row r="248" spans="1:18">
      <c r="A248" t="s">
        <v>84</v>
      </c>
      <c r="B248" s="7" t="s">
        <v>45</v>
      </c>
      <c r="C248" t="s">
        <v>12</v>
      </c>
      <c r="D248" t="s">
        <v>13</v>
      </c>
      <c r="E248" s="1">
        <v>1.7520307184480199</v>
      </c>
      <c r="F248" s="1">
        <v>0.25559950995795</v>
      </c>
      <c r="G248" s="1">
        <v>0.157000852550225</v>
      </c>
      <c r="H248" s="1">
        <v>2.88427939194414E-2</v>
      </c>
      <c r="I248" s="1">
        <v>1.9090315709982499</v>
      </c>
      <c r="J248" s="50">
        <v>0.284442303877391</v>
      </c>
      <c r="N248" s="21"/>
      <c r="R248" s="21"/>
    </row>
    <row r="249" spans="1:18">
      <c r="A249" t="s">
        <v>84</v>
      </c>
      <c r="B249" s="7" t="s">
        <v>45</v>
      </c>
      <c r="C249" t="s">
        <v>14</v>
      </c>
      <c r="D249" t="s">
        <v>15</v>
      </c>
      <c r="E249" s="1">
        <v>0.18982831717978399</v>
      </c>
      <c r="F249" s="1">
        <v>0.20242526938418201</v>
      </c>
      <c r="G249" s="1">
        <v>0.12979032866547699</v>
      </c>
      <c r="H249" s="1">
        <v>8.0370293857143102E-2</v>
      </c>
      <c r="I249" s="1">
        <v>0.31961864584526101</v>
      </c>
      <c r="J249" s="50">
        <v>0.28279556324132499</v>
      </c>
      <c r="N249" s="21"/>
      <c r="R249" s="21"/>
    </row>
    <row r="250" spans="1:18">
      <c r="A250" t="s">
        <v>84</v>
      </c>
      <c r="B250" s="7" t="s">
        <v>45</v>
      </c>
      <c r="C250" t="s">
        <v>16</v>
      </c>
      <c r="D250" t="s">
        <v>17</v>
      </c>
      <c r="E250" s="1">
        <v>1.4632099101150799</v>
      </c>
      <c r="F250" s="1">
        <v>0.24072752951106699</v>
      </c>
      <c r="G250" s="1">
        <v>0.26876423639494901</v>
      </c>
      <c r="H250" s="1">
        <v>4.5633655485334997E-2</v>
      </c>
      <c r="I250" s="1">
        <v>1.73197414651003</v>
      </c>
      <c r="J250" s="50">
        <v>0.28636118499640201</v>
      </c>
      <c r="N250" s="21"/>
      <c r="R250" s="21"/>
    </row>
    <row r="251" spans="1:18">
      <c r="A251" t="s">
        <v>84</v>
      </c>
      <c r="B251" s="7" t="s">
        <v>45</v>
      </c>
      <c r="C251" t="s">
        <v>18</v>
      </c>
      <c r="D251" t="s">
        <v>19</v>
      </c>
      <c r="E251" s="1">
        <v>4.8257101202636701</v>
      </c>
      <c r="F251" s="1">
        <v>0.31530644398436097</v>
      </c>
      <c r="G251" s="1">
        <v>0.28236116639858899</v>
      </c>
      <c r="H251" s="1">
        <v>4.61609555733885E-2</v>
      </c>
      <c r="I251" s="1">
        <v>5.10807128666226</v>
      </c>
      <c r="J251" s="50">
        <v>0.36146739955774898</v>
      </c>
      <c r="N251" s="21"/>
      <c r="R251" s="21"/>
    </row>
    <row r="252" spans="1:18">
      <c r="A252" t="s">
        <v>84</v>
      </c>
      <c r="B252" s="7" t="s">
        <v>45</v>
      </c>
      <c r="C252" t="s">
        <v>20</v>
      </c>
      <c r="D252" t="s">
        <v>21</v>
      </c>
      <c r="E252" s="1">
        <v>1.1926432157692901</v>
      </c>
      <c r="F252" s="1">
        <v>0.19170300383424099</v>
      </c>
      <c r="G252" s="1">
        <v>6.6028592245915202E-2</v>
      </c>
      <c r="H252" s="1">
        <v>1.3289465391618399E-2</v>
      </c>
      <c r="I252" s="1">
        <v>1.2586718080152099</v>
      </c>
      <c r="J252" s="50">
        <v>0.20499246922585901</v>
      </c>
      <c r="N252" s="21"/>
      <c r="R252" s="21"/>
    </row>
    <row r="253" spans="1:18">
      <c r="A253" t="s">
        <v>84</v>
      </c>
      <c r="B253" s="7" t="s">
        <v>45</v>
      </c>
      <c r="C253" t="s">
        <v>25</v>
      </c>
      <c r="D253" t="s">
        <v>26</v>
      </c>
      <c r="E253" s="1">
        <v>3.0030918419142601E-4</v>
      </c>
      <c r="F253" s="1">
        <v>6.3421363050599201E-5</v>
      </c>
      <c r="G253" s="1">
        <v>0</v>
      </c>
      <c r="H253" s="1">
        <v>0</v>
      </c>
      <c r="I253" s="1">
        <v>3.0030918419142601E-4</v>
      </c>
      <c r="J253" s="50">
        <v>6.3421363050599201E-5</v>
      </c>
      <c r="N253" s="21"/>
      <c r="R253" s="21"/>
    </row>
    <row r="254" spans="1:18">
      <c r="A254" t="s">
        <v>84</v>
      </c>
      <c r="B254" s="7" t="s">
        <v>45</v>
      </c>
      <c r="C254" t="s">
        <v>22</v>
      </c>
      <c r="D254" t="s">
        <v>23</v>
      </c>
      <c r="E254" s="1">
        <v>0.51326936397399703</v>
      </c>
      <c r="F254" s="1">
        <v>2.1900033570913201E-2</v>
      </c>
      <c r="G254" s="1">
        <v>2.2329025213668301E-2</v>
      </c>
      <c r="H254" s="1">
        <v>8.5354051187666905E-4</v>
      </c>
      <c r="I254" s="1">
        <v>0.535598389187665</v>
      </c>
      <c r="J254" s="50">
        <v>2.2753574082789899E-2</v>
      </c>
      <c r="N254" s="21"/>
      <c r="R254" s="21"/>
    </row>
    <row r="255" spans="1:18">
      <c r="A255" t="s">
        <v>84</v>
      </c>
      <c r="B255" s="7" t="s">
        <v>46</v>
      </c>
      <c r="C255" t="s">
        <v>2</v>
      </c>
      <c r="D255" t="s">
        <v>3</v>
      </c>
      <c r="E255" s="1">
        <v>0.152765933475699</v>
      </c>
      <c r="F255" s="1">
        <v>0.136238358636181</v>
      </c>
      <c r="G255" s="1">
        <v>6.7847260184500602E-2</v>
      </c>
      <c r="H255" s="1">
        <v>9.3418302334002098E-2</v>
      </c>
      <c r="I255" s="1">
        <v>0.22061319366019999</v>
      </c>
      <c r="J255" s="50">
        <v>0.229656660970183</v>
      </c>
      <c r="N255" s="21"/>
      <c r="R255" s="21"/>
    </row>
    <row r="256" spans="1:18">
      <c r="A256" t="s">
        <v>84</v>
      </c>
      <c r="B256" s="7" t="s">
        <v>46</v>
      </c>
      <c r="C256" t="s">
        <v>4</v>
      </c>
      <c r="D256" t="s">
        <v>5</v>
      </c>
      <c r="E256" s="1">
        <v>2.5621943539344002E-4</v>
      </c>
      <c r="F256" s="1">
        <v>1.22759761357394E-2</v>
      </c>
      <c r="G256" s="1">
        <v>3.2586554714626599E-8</v>
      </c>
      <c r="H256" s="1">
        <v>2.1574336692442E-7</v>
      </c>
      <c r="I256" s="1">
        <v>2.5625202194815499E-4</v>
      </c>
      <c r="J256" s="50">
        <v>1.22761918791063E-2</v>
      </c>
      <c r="N256" s="21"/>
      <c r="R256" s="21"/>
    </row>
    <row r="257" spans="1:18">
      <c r="A257" t="s">
        <v>84</v>
      </c>
      <c r="B257" s="7" t="s">
        <v>46</v>
      </c>
      <c r="C257" t="s">
        <v>6</v>
      </c>
      <c r="D257" t="s">
        <v>7</v>
      </c>
      <c r="E257" s="1">
        <v>7.6809189456580201E-5</v>
      </c>
      <c r="F257" s="1">
        <v>1.6765087481786499E-4</v>
      </c>
      <c r="G257" s="1">
        <v>4.33128571843934E-5</v>
      </c>
      <c r="H257" s="1">
        <v>9.5952609499183199E-5</v>
      </c>
      <c r="I257" s="1">
        <v>1.20122046640974E-4</v>
      </c>
      <c r="J257" s="50">
        <v>2.63603484317048E-4</v>
      </c>
      <c r="N257" s="21"/>
      <c r="R257" s="21"/>
    </row>
    <row r="258" spans="1:18">
      <c r="A258" t="s">
        <v>84</v>
      </c>
      <c r="B258" s="7" t="s">
        <v>46</v>
      </c>
      <c r="C258" t="s">
        <v>8</v>
      </c>
      <c r="D258" t="s">
        <v>9</v>
      </c>
      <c r="E258" s="1">
        <v>1.7821662470797601E-2</v>
      </c>
      <c r="F258" s="1">
        <v>7.1272553744320503E-3</v>
      </c>
      <c r="G258" s="1">
        <v>9.5800346481621605E-3</v>
      </c>
      <c r="H258" s="1">
        <v>4.2034959076273099E-3</v>
      </c>
      <c r="I258" s="1">
        <v>2.74016971189598E-2</v>
      </c>
      <c r="J258" s="50">
        <v>1.13307512820594E-2</v>
      </c>
      <c r="N258" s="21"/>
      <c r="R258" s="21"/>
    </row>
    <row r="259" spans="1:18">
      <c r="A259" t="s">
        <v>84</v>
      </c>
      <c r="B259" s="7" t="s">
        <v>46</v>
      </c>
      <c r="C259" t="s">
        <v>10</v>
      </c>
      <c r="D259" t="s">
        <v>11</v>
      </c>
      <c r="E259" s="1">
        <v>5.2835047048195398E-4</v>
      </c>
      <c r="F259" s="1">
        <v>3.5041199370450699E-4</v>
      </c>
      <c r="G259" s="1">
        <v>7.9096406113140592E-3</v>
      </c>
      <c r="H259" s="1">
        <v>1.0610779898842401E-2</v>
      </c>
      <c r="I259" s="1">
        <v>8.4379910817960202E-3</v>
      </c>
      <c r="J259" s="50">
        <v>1.0961191892547E-2</v>
      </c>
      <c r="N259" s="21"/>
      <c r="R259" s="21"/>
    </row>
    <row r="260" spans="1:18">
      <c r="A260" t="s">
        <v>84</v>
      </c>
      <c r="B260" s="7" t="s">
        <v>46</v>
      </c>
      <c r="C260" t="s">
        <v>12</v>
      </c>
      <c r="D260" t="s">
        <v>13</v>
      </c>
      <c r="E260" s="1">
        <v>0.19325168433645101</v>
      </c>
      <c r="F260" s="1">
        <v>2.9662232121819E-2</v>
      </c>
      <c r="G260" s="1">
        <v>2.9809079684909499E-3</v>
      </c>
      <c r="H260" s="1">
        <v>5.4798072826431799E-4</v>
      </c>
      <c r="I260" s="1">
        <v>0.196232592304942</v>
      </c>
      <c r="J260" s="50">
        <v>3.0210212850083299E-2</v>
      </c>
      <c r="N260" s="21"/>
      <c r="R260" s="21"/>
    </row>
    <row r="261" spans="1:18">
      <c r="A261" t="s">
        <v>84</v>
      </c>
      <c r="B261" s="7" t="s">
        <v>46</v>
      </c>
      <c r="C261" t="s">
        <v>14</v>
      </c>
      <c r="D261" t="s">
        <v>15</v>
      </c>
      <c r="E261" s="1">
        <v>3.68419897162421E-4</v>
      </c>
      <c r="F261" s="1">
        <v>3.86001422966169E-4</v>
      </c>
      <c r="G261" s="1">
        <v>1.71520415068586E-3</v>
      </c>
      <c r="H261" s="1">
        <v>1.0624753274015601E-3</v>
      </c>
      <c r="I261" s="1">
        <v>2.0836240478482801E-3</v>
      </c>
      <c r="J261" s="50">
        <v>1.4484767503677299E-3</v>
      </c>
      <c r="N261" s="21"/>
      <c r="R261" s="21"/>
    </row>
    <row r="262" spans="1:18">
      <c r="A262" t="s">
        <v>84</v>
      </c>
      <c r="B262" s="7" t="s">
        <v>46</v>
      </c>
      <c r="C262" t="s">
        <v>16</v>
      </c>
      <c r="D262" t="s">
        <v>17</v>
      </c>
      <c r="E262" s="1">
        <v>5.8633695001533001E-3</v>
      </c>
      <c r="F262" s="1">
        <v>1.00274418319828E-3</v>
      </c>
      <c r="G262" s="1">
        <v>4.1054276413514199E-3</v>
      </c>
      <c r="H262" s="1">
        <v>6.95926010907808E-4</v>
      </c>
      <c r="I262" s="1">
        <v>9.9687971415047209E-3</v>
      </c>
      <c r="J262" s="50">
        <v>1.6986701941060799E-3</v>
      </c>
      <c r="N262" s="21"/>
      <c r="R262" s="21"/>
    </row>
    <row r="263" spans="1:18">
      <c r="A263" t="s">
        <v>84</v>
      </c>
      <c r="B263" s="7" t="s">
        <v>46</v>
      </c>
      <c r="C263" t="s">
        <v>18</v>
      </c>
      <c r="D263" t="s">
        <v>19</v>
      </c>
      <c r="E263" s="1">
        <v>5.59660340341469E-3</v>
      </c>
      <c r="F263" s="1">
        <v>3.6601138968364599E-4</v>
      </c>
      <c r="G263" s="1">
        <v>2.4130251555216599E-3</v>
      </c>
      <c r="H263" s="1">
        <v>3.9410842699824698E-4</v>
      </c>
      <c r="I263" s="1">
        <v>8.0096285589363499E-3</v>
      </c>
      <c r="J263" s="50">
        <v>7.6011981668189297E-4</v>
      </c>
      <c r="N263" s="21"/>
      <c r="R263" s="21"/>
    </row>
    <row r="264" spans="1:18">
      <c r="A264" t="s">
        <v>84</v>
      </c>
      <c r="B264" s="7" t="s">
        <v>46</v>
      </c>
      <c r="C264" t="s">
        <v>20</v>
      </c>
      <c r="D264" t="s">
        <v>21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50">
        <v>0</v>
      </c>
      <c r="N264" s="21"/>
      <c r="R264" s="21"/>
    </row>
    <row r="265" spans="1:18">
      <c r="A265" t="s">
        <v>84</v>
      </c>
      <c r="B265" s="7" t="s">
        <v>46</v>
      </c>
      <c r="C265" t="s">
        <v>25</v>
      </c>
      <c r="D265" t="s">
        <v>26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50">
        <v>0</v>
      </c>
      <c r="N265" s="21"/>
      <c r="R265" s="21"/>
    </row>
    <row r="266" spans="1:18">
      <c r="A266" t="s">
        <v>84</v>
      </c>
      <c r="B266" s="7" t="s">
        <v>46</v>
      </c>
      <c r="C266" t="s">
        <v>22</v>
      </c>
      <c r="D266" t="s">
        <v>23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50">
        <v>0</v>
      </c>
      <c r="N266" s="21"/>
      <c r="R266" s="21"/>
    </row>
    <row r="267" spans="1:18">
      <c r="A267" t="s">
        <v>84</v>
      </c>
      <c r="B267" s="7" t="s">
        <v>47</v>
      </c>
      <c r="C267" t="s">
        <v>2</v>
      </c>
      <c r="D267" t="s">
        <v>3</v>
      </c>
      <c r="E267" s="1">
        <v>2.289554929201</v>
      </c>
      <c r="F267" s="1">
        <v>2.3626488890011399</v>
      </c>
      <c r="G267" s="1">
        <v>3.9868869439349401</v>
      </c>
      <c r="H267" s="1">
        <v>5.0049788235181296</v>
      </c>
      <c r="I267" s="1">
        <v>6.2764418731359397</v>
      </c>
      <c r="J267" s="50">
        <v>7.36762771251927</v>
      </c>
      <c r="N267" s="21"/>
      <c r="R267" s="21"/>
    </row>
    <row r="268" spans="1:18">
      <c r="A268" t="s">
        <v>84</v>
      </c>
      <c r="B268" s="7" t="s">
        <v>47</v>
      </c>
      <c r="C268" t="s">
        <v>4</v>
      </c>
      <c r="D268" t="s">
        <v>5</v>
      </c>
      <c r="E268" s="1">
        <v>2.8013993446727699E-3</v>
      </c>
      <c r="F268" s="1">
        <v>0.136197207808022</v>
      </c>
      <c r="G268" s="1">
        <v>1.16107913715554E-5</v>
      </c>
      <c r="H268" s="1">
        <v>7.6765773381813398E-5</v>
      </c>
      <c r="I268" s="1">
        <v>2.8130101360443198E-3</v>
      </c>
      <c r="J268" s="50">
        <v>0.136273973581404</v>
      </c>
      <c r="N268" s="21"/>
      <c r="R268" s="21"/>
    </row>
    <row r="269" spans="1:18">
      <c r="A269" t="s">
        <v>84</v>
      </c>
      <c r="B269" s="7" t="s">
        <v>47</v>
      </c>
      <c r="C269" t="s">
        <v>6</v>
      </c>
      <c r="D269" t="s">
        <v>7</v>
      </c>
      <c r="E269" s="1">
        <v>0.15229092571935901</v>
      </c>
      <c r="F269" s="1">
        <v>0.33237630280069003</v>
      </c>
      <c r="G269" s="1">
        <v>9.4453719028339406E-3</v>
      </c>
      <c r="H269" s="1">
        <v>2.0925939173001399E-2</v>
      </c>
      <c r="I269" s="1">
        <v>0.16173629762219299</v>
      </c>
      <c r="J269" s="50">
        <v>0.35330224197369098</v>
      </c>
      <c r="N269" s="21"/>
      <c r="R269" s="21"/>
    </row>
    <row r="270" spans="1:18">
      <c r="A270" t="s">
        <v>84</v>
      </c>
      <c r="B270" s="7" t="s">
        <v>47</v>
      </c>
      <c r="C270" t="s">
        <v>8</v>
      </c>
      <c r="D270" t="s">
        <v>9</v>
      </c>
      <c r="E270" s="1">
        <v>1.9704238221525501</v>
      </c>
      <c r="F270" s="1">
        <v>0.85699130959035297</v>
      </c>
      <c r="G270" s="1">
        <v>0.93582135030148605</v>
      </c>
      <c r="H270" s="1">
        <v>0.40245402207667502</v>
      </c>
      <c r="I270" s="1">
        <v>2.9062451724540401</v>
      </c>
      <c r="J270" s="50">
        <v>1.25944533166703</v>
      </c>
      <c r="N270" s="21"/>
      <c r="R270" s="21"/>
    </row>
    <row r="271" spans="1:18">
      <c r="A271" t="s">
        <v>84</v>
      </c>
      <c r="B271" s="7" t="s">
        <v>47</v>
      </c>
      <c r="C271" t="s">
        <v>10</v>
      </c>
      <c r="D271" t="s">
        <v>11</v>
      </c>
      <c r="E271" s="1">
        <v>0.61207441971818799</v>
      </c>
      <c r="F271" s="1">
        <v>0.48564657340550599</v>
      </c>
      <c r="G271" s="1">
        <v>1.27211526471814</v>
      </c>
      <c r="H271" s="1">
        <v>1.70479005063114</v>
      </c>
      <c r="I271" s="1">
        <v>1.8841896844363299</v>
      </c>
      <c r="J271" s="50">
        <v>2.1904366240366402</v>
      </c>
      <c r="N271" s="21"/>
      <c r="R271" s="21"/>
    </row>
    <row r="272" spans="1:18">
      <c r="A272" t="s">
        <v>84</v>
      </c>
      <c r="B272" s="7" t="s">
        <v>47</v>
      </c>
      <c r="C272" t="s">
        <v>12</v>
      </c>
      <c r="D272" t="s">
        <v>13</v>
      </c>
      <c r="E272" s="1">
        <v>5.3440027662764704</v>
      </c>
      <c r="F272" s="1">
        <v>0.72147422739880296</v>
      </c>
      <c r="G272" s="1">
        <v>0.66188062047563201</v>
      </c>
      <c r="H272" s="1">
        <v>0.122154891960263</v>
      </c>
      <c r="I272" s="1">
        <v>6.0058833867521004</v>
      </c>
      <c r="J272" s="50">
        <v>0.84362911935906604</v>
      </c>
      <c r="N272" s="21"/>
      <c r="R272" s="21"/>
    </row>
    <row r="273" spans="1:18">
      <c r="A273" t="s">
        <v>84</v>
      </c>
      <c r="B273" s="7" t="s">
        <v>47</v>
      </c>
      <c r="C273" t="s">
        <v>14</v>
      </c>
      <c r="D273" t="s">
        <v>15</v>
      </c>
      <c r="E273" s="1">
        <v>0.584127523034082</v>
      </c>
      <c r="F273" s="1">
        <v>0.60989401163379298</v>
      </c>
      <c r="G273" s="1">
        <v>0.45393929477086598</v>
      </c>
      <c r="H273" s="1">
        <v>0.28486929588108501</v>
      </c>
      <c r="I273" s="1">
        <v>1.0380668178049499</v>
      </c>
      <c r="J273" s="50">
        <v>0.89476330751487798</v>
      </c>
      <c r="N273" s="21"/>
      <c r="R273" s="21"/>
    </row>
    <row r="274" spans="1:18">
      <c r="A274" t="s">
        <v>84</v>
      </c>
      <c r="B274" s="7" t="s">
        <v>47</v>
      </c>
      <c r="C274" t="s">
        <v>16</v>
      </c>
      <c r="D274" t="s">
        <v>17</v>
      </c>
      <c r="E274" s="1">
        <v>5.53869043898281</v>
      </c>
      <c r="F274" s="1">
        <v>0.71930432143146295</v>
      </c>
      <c r="G274" s="1">
        <v>0.97690552324028901</v>
      </c>
      <c r="H274" s="1">
        <v>0.16973013418782601</v>
      </c>
      <c r="I274" s="1">
        <v>6.5155959622230997</v>
      </c>
      <c r="J274" s="50">
        <v>0.88903445561928995</v>
      </c>
      <c r="N274" s="21"/>
      <c r="R274" s="21"/>
    </row>
    <row r="275" spans="1:18">
      <c r="A275" t="s">
        <v>84</v>
      </c>
      <c r="B275" s="7" t="s">
        <v>47</v>
      </c>
      <c r="C275" t="s">
        <v>18</v>
      </c>
      <c r="D275" t="s">
        <v>19</v>
      </c>
      <c r="E275" s="1">
        <v>6.5073262332075403</v>
      </c>
      <c r="F275" s="1">
        <v>0.427622387595952</v>
      </c>
      <c r="G275" s="1">
        <v>0.67209832629847999</v>
      </c>
      <c r="H275" s="1">
        <v>0.109236870295517</v>
      </c>
      <c r="I275" s="1">
        <v>7.1794245595060202</v>
      </c>
      <c r="J275" s="50">
        <v>0.53685925789146904</v>
      </c>
      <c r="N275" s="21"/>
      <c r="R275" s="21"/>
    </row>
    <row r="276" spans="1:18">
      <c r="A276" t="s">
        <v>84</v>
      </c>
      <c r="B276" s="7" t="s">
        <v>47</v>
      </c>
      <c r="C276" t="s">
        <v>20</v>
      </c>
      <c r="D276" t="s">
        <v>21</v>
      </c>
      <c r="E276" s="1">
        <v>1.6797923180327401</v>
      </c>
      <c r="F276" s="1">
        <v>0.27002203392325003</v>
      </c>
      <c r="G276" s="1">
        <v>0.25342002784351503</v>
      </c>
      <c r="H276" s="1">
        <v>5.0950863786353502E-2</v>
      </c>
      <c r="I276" s="1">
        <v>1.93321234587625</v>
      </c>
      <c r="J276" s="50">
        <v>0.32097289770960302</v>
      </c>
      <c r="N276" s="21"/>
      <c r="R276" s="21"/>
    </row>
    <row r="277" spans="1:18">
      <c r="A277" t="s">
        <v>84</v>
      </c>
      <c r="B277" s="7" t="s">
        <v>47</v>
      </c>
      <c r="C277" t="s">
        <v>25</v>
      </c>
      <c r="D277" t="s">
        <v>26</v>
      </c>
      <c r="E277" s="1">
        <v>2.5089963878211002E-3</v>
      </c>
      <c r="F277" s="1">
        <v>5.1539013376126596E-4</v>
      </c>
      <c r="G277" s="1">
        <v>2.5215231996710301E-3</v>
      </c>
      <c r="H277" s="1">
        <v>7.5898811951451595E-4</v>
      </c>
      <c r="I277" s="1">
        <v>5.0305195874921303E-3</v>
      </c>
      <c r="J277" s="50">
        <v>1.27437825327578E-3</v>
      </c>
      <c r="N277" s="21"/>
      <c r="R277" s="21"/>
    </row>
    <row r="278" spans="1:18">
      <c r="A278" t="s">
        <v>84</v>
      </c>
      <c r="B278" s="7" t="s">
        <v>47</v>
      </c>
      <c r="C278" t="s">
        <v>22</v>
      </c>
      <c r="D278" t="s">
        <v>23</v>
      </c>
      <c r="E278" s="1">
        <v>1.19817364580093</v>
      </c>
      <c r="F278" s="1">
        <v>5.0703237358958597E-2</v>
      </c>
      <c r="G278" s="1">
        <v>6.4633630145400203E-2</v>
      </c>
      <c r="H278" s="1">
        <v>2.45545469839189E-3</v>
      </c>
      <c r="I278" s="1">
        <v>1.26280727594633</v>
      </c>
      <c r="J278" s="50">
        <v>5.31586920573505E-2</v>
      </c>
      <c r="N278" s="21"/>
      <c r="R278" s="21"/>
    </row>
    <row r="279" spans="1:18">
      <c r="A279" t="s">
        <v>84</v>
      </c>
      <c r="B279" s="7" t="s">
        <v>48</v>
      </c>
      <c r="C279" t="s">
        <v>2</v>
      </c>
      <c r="D279" t="s">
        <v>3</v>
      </c>
      <c r="E279" s="1">
        <v>0.90562735905497704</v>
      </c>
      <c r="F279" s="1">
        <v>0.95183096736098904</v>
      </c>
      <c r="G279" s="1">
        <v>0.64276503993352596</v>
      </c>
      <c r="H279" s="1">
        <v>0.85654030466985398</v>
      </c>
      <c r="I279" s="1">
        <v>1.5483923989885</v>
      </c>
      <c r="J279" s="50">
        <v>1.80837127203084</v>
      </c>
      <c r="N279" s="21"/>
      <c r="R279" s="21"/>
    </row>
    <row r="280" spans="1:18">
      <c r="A280" t="s">
        <v>84</v>
      </c>
      <c r="B280" s="7" t="s">
        <v>48</v>
      </c>
      <c r="C280" t="s">
        <v>4</v>
      </c>
      <c r="D280" t="s">
        <v>5</v>
      </c>
      <c r="E280" s="1">
        <v>7.7547629754755104E-4</v>
      </c>
      <c r="F280" s="1">
        <v>3.7693590228689601E-2</v>
      </c>
      <c r="G280" s="1">
        <v>9.0955437397060504E-8</v>
      </c>
      <c r="H280" s="1">
        <v>6.01497804191379E-7</v>
      </c>
      <c r="I280" s="1">
        <v>7.75567252984948E-4</v>
      </c>
      <c r="J280" s="50">
        <v>3.7694191726493798E-2</v>
      </c>
      <c r="N280" s="21"/>
      <c r="R280" s="21"/>
    </row>
    <row r="281" spans="1:18">
      <c r="A281" t="s">
        <v>84</v>
      </c>
      <c r="B281" s="7" t="s">
        <v>48</v>
      </c>
      <c r="C281" t="s">
        <v>6</v>
      </c>
      <c r="D281" t="s">
        <v>7</v>
      </c>
      <c r="E281" s="1">
        <v>6.1678573730467199E-3</v>
      </c>
      <c r="F281" s="1">
        <v>1.34615771781234E-2</v>
      </c>
      <c r="G281" s="1">
        <v>8.6171744978313599E-4</v>
      </c>
      <c r="H281" s="1">
        <v>1.9090835066341101E-3</v>
      </c>
      <c r="I281" s="1">
        <v>7.02957482282986E-3</v>
      </c>
      <c r="J281" s="50">
        <v>1.53706606847575E-2</v>
      </c>
      <c r="N281" s="21"/>
      <c r="R281" s="21"/>
    </row>
    <row r="282" spans="1:18">
      <c r="A282" t="s">
        <v>84</v>
      </c>
      <c r="B282" s="7" t="s">
        <v>48</v>
      </c>
      <c r="C282" t="s">
        <v>8</v>
      </c>
      <c r="D282" t="s">
        <v>9</v>
      </c>
      <c r="E282" s="1">
        <v>0.46202100919772499</v>
      </c>
      <c r="F282" s="1">
        <v>0.20878915784100999</v>
      </c>
      <c r="G282" s="1">
        <v>0.13725363682420699</v>
      </c>
      <c r="H282" s="1">
        <v>6.7607619271811095E-2</v>
      </c>
      <c r="I282" s="1">
        <v>0.59927464602193203</v>
      </c>
      <c r="J282" s="50">
        <v>0.27639677711282101</v>
      </c>
      <c r="N282" s="21"/>
      <c r="R282" s="21"/>
    </row>
    <row r="283" spans="1:18">
      <c r="A283" t="s">
        <v>84</v>
      </c>
      <c r="B283" s="7" t="s">
        <v>48</v>
      </c>
      <c r="C283" t="s">
        <v>10</v>
      </c>
      <c r="D283" t="s">
        <v>11</v>
      </c>
      <c r="E283" s="1">
        <v>4.1706944960656703E-2</v>
      </c>
      <c r="F283" s="1">
        <v>3.59533895832925E-2</v>
      </c>
      <c r="G283" s="1">
        <v>0.1227242161131</v>
      </c>
      <c r="H283" s="1">
        <v>0.16445982935669101</v>
      </c>
      <c r="I283" s="1">
        <v>0.16443116107375699</v>
      </c>
      <c r="J283" s="50">
        <v>0.20041321893998401</v>
      </c>
      <c r="N283" s="21"/>
      <c r="R283" s="21"/>
    </row>
    <row r="284" spans="1:18">
      <c r="A284" t="s">
        <v>84</v>
      </c>
      <c r="B284" s="7" t="s">
        <v>48</v>
      </c>
      <c r="C284" t="s">
        <v>12</v>
      </c>
      <c r="D284" t="s">
        <v>13</v>
      </c>
      <c r="E284" s="1">
        <v>0.61818180838752301</v>
      </c>
      <c r="F284" s="1">
        <v>8.3495454449056206E-2</v>
      </c>
      <c r="G284" s="1">
        <v>7.9321221977057002E-2</v>
      </c>
      <c r="H284" s="1">
        <v>1.46333516323532E-2</v>
      </c>
      <c r="I284" s="1">
        <v>0.69750303036457995</v>
      </c>
      <c r="J284" s="50">
        <v>9.8128806081409406E-2</v>
      </c>
      <c r="N284" s="21"/>
      <c r="R284" s="21"/>
    </row>
    <row r="285" spans="1:18">
      <c r="A285" t="s">
        <v>84</v>
      </c>
      <c r="B285" s="7" t="s">
        <v>48</v>
      </c>
      <c r="C285" t="s">
        <v>14</v>
      </c>
      <c r="D285" t="s">
        <v>15</v>
      </c>
      <c r="E285" s="1">
        <v>7.8182727231958599E-2</v>
      </c>
      <c r="F285" s="1">
        <v>8.76815925667465E-2</v>
      </c>
      <c r="G285" s="1">
        <v>4.46854092026851E-2</v>
      </c>
      <c r="H285" s="1">
        <v>2.79696745454487E-2</v>
      </c>
      <c r="I285" s="1">
        <v>0.122868136434644</v>
      </c>
      <c r="J285" s="50">
        <v>0.11565126711219501</v>
      </c>
      <c r="N285" s="21"/>
      <c r="R285" s="21"/>
    </row>
    <row r="286" spans="1:18">
      <c r="A286" t="s">
        <v>84</v>
      </c>
      <c r="B286" s="7" t="s">
        <v>48</v>
      </c>
      <c r="C286" t="s">
        <v>16</v>
      </c>
      <c r="D286" t="s">
        <v>17</v>
      </c>
      <c r="E286" s="1">
        <v>0.58322643624581605</v>
      </c>
      <c r="F286" s="1">
        <v>7.9226458854764897E-2</v>
      </c>
      <c r="G286" s="1">
        <v>0.113442088225491</v>
      </c>
      <c r="H286" s="1">
        <v>1.9162632205912099E-2</v>
      </c>
      <c r="I286" s="1">
        <v>0.696668524471307</v>
      </c>
      <c r="J286" s="50">
        <v>9.8389091060677003E-2</v>
      </c>
      <c r="N286" s="21"/>
      <c r="R286" s="21"/>
    </row>
    <row r="287" spans="1:18">
      <c r="A287" t="s">
        <v>84</v>
      </c>
      <c r="B287" s="7" t="s">
        <v>48</v>
      </c>
      <c r="C287" t="s">
        <v>18</v>
      </c>
      <c r="D287" t="s">
        <v>19</v>
      </c>
      <c r="E287" s="1">
        <v>0.52621321246370201</v>
      </c>
      <c r="F287" s="1">
        <v>3.4554398947901799E-2</v>
      </c>
      <c r="G287" s="1">
        <v>8.08806753438613E-2</v>
      </c>
      <c r="H287" s="1">
        <v>1.3147742257398801E-2</v>
      </c>
      <c r="I287" s="1">
        <v>0.60709388780756302</v>
      </c>
      <c r="J287" s="50">
        <v>4.7702141205300599E-2</v>
      </c>
      <c r="N287" s="21"/>
      <c r="R287" s="21"/>
    </row>
    <row r="288" spans="1:18">
      <c r="A288" t="s">
        <v>84</v>
      </c>
      <c r="B288" s="7" t="s">
        <v>48</v>
      </c>
      <c r="C288" t="s">
        <v>20</v>
      </c>
      <c r="D288" t="s">
        <v>21</v>
      </c>
      <c r="E288" s="1">
        <v>2.1039898307524099</v>
      </c>
      <c r="F288" s="1">
        <v>0.33819835837669399</v>
      </c>
      <c r="G288" s="1">
        <v>4.1463708467638097E-2</v>
      </c>
      <c r="H288" s="1">
        <v>8.3371016549312199E-3</v>
      </c>
      <c r="I288" s="1">
        <v>2.1454535392200502</v>
      </c>
      <c r="J288" s="50">
        <v>0.346535460031625</v>
      </c>
      <c r="N288" s="21"/>
      <c r="R288" s="21"/>
    </row>
    <row r="289" spans="1:18">
      <c r="A289" t="s">
        <v>84</v>
      </c>
      <c r="B289" s="7" t="s">
        <v>48</v>
      </c>
      <c r="C289" t="s">
        <v>25</v>
      </c>
      <c r="D289" t="s">
        <v>26</v>
      </c>
      <c r="E289" s="1">
        <v>0</v>
      </c>
      <c r="F289" s="1">
        <v>0</v>
      </c>
      <c r="G289" s="1">
        <v>0</v>
      </c>
      <c r="H289" s="1">
        <v>0</v>
      </c>
      <c r="I289" s="1">
        <v>0</v>
      </c>
      <c r="J289" s="50">
        <v>0</v>
      </c>
      <c r="N289" s="21"/>
      <c r="R289" s="21"/>
    </row>
    <row r="290" spans="1:18">
      <c r="A290" t="s">
        <v>84</v>
      </c>
      <c r="B290" s="7" t="s">
        <v>48</v>
      </c>
      <c r="C290" t="s">
        <v>22</v>
      </c>
      <c r="D290" t="s">
        <v>23</v>
      </c>
      <c r="E290" s="1">
        <v>1.7741638023436101E-2</v>
      </c>
      <c r="F290" s="1">
        <v>7.51291017754423E-4</v>
      </c>
      <c r="G290" s="1">
        <v>2.4072024291081299E-3</v>
      </c>
      <c r="H290" s="1">
        <v>9.1469986036906206E-5</v>
      </c>
      <c r="I290" s="1">
        <v>2.0148840452544201E-2</v>
      </c>
      <c r="J290" s="50">
        <v>8.4276100379132904E-4</v>
      </c>
      <c r="N290" s="21"/>
      <c r="R290" s="21"/>
    </row>
    <row r="291" spans="1:18">
      <c r="A291" t="s">
        <v>84</v>
      </c>
      <c r="B291" s="7" t="s">
        <v>49</v>
      </c>
      <c r="C291" t="s">
        <v>2</v>
      </c>
      <c r="D291" t="s">
        <v>3</v>
      </c>
      <c r="E291" s="1">
        <v>1.0494804341856401E-2</v>
      </c>
      <c r="F291" s="1">
        <v>1.0842869817527301E-2</v>
      </c>
      <c r="G291" s="1">
        <v>1.4198987005043099E-2</v>
      </c>
      <c r="H291" s="1">
        <v>1.7033452163747E-2</v>
      </c>
      <c r="I291" s="1">
        <v>2.4693791346899498E-2</v>
      </c>
      <c r="J291" s="50">
        <v>2.78763219812742E-2</v>
      </c>
      <c r="N291" s="21"/>
      <c r="R291" s="21"/>
    </row>
    <row r="292" spans="1:18">
      <c r="A292" t="s">
        <v>84</v>
      </c>
      <c r="B292" s="7" t="s">
        <v>49</v>
      </c>
      <c r="C292" t="s">
        <v>4</v>
      </c>
      <c r="D292" t="s">
        <v>5</v>
      </c>
      <c r="E292" s="1">
        <v>1.40056755823545E-5</v>
      </c>
      <c r="F292" s="1">
        <v>6.8203382406430699E-4</v>
      </c>
      <c r="G292" s="1">
        <v>9.3962007722215095E-10</v>
      </c>
      <c r="H292" s="1">
        <v>6.2133457924837896E-9</v>
      </c>
      <c r="I292" s="1">
        <v>1.4006615202431699E-5</v>
      </c>
      <c r="J292" s="50">
        <v>6.8204003741010005E-4</v>
      </c>
      <c r="N292" s="21"/>
      <c r="R292" s="21"/>
    </row>
    <row r="293" spans="1:18">
      <c r="A293" t="s">
        <v>84</v>
      </c>
      <c r="B293" s="7" t="s">
        <v>49</v>
      </c>
      <c r="C293" t="s">
        <v>6</v>
      </c>
      <c r="D293" t="s">
        <v>7</v>
      </c>
      <c r="E293" s="1">
        <v>1.97351445042953E-3</v>
      </c>
      <c r="F293" s="1">
        <v>4.3072474158804899E-3</v>
      </c>
      <c r="G293" s="1">
        <v>4.2413907442441402E-5</v>
      </c>
      <c r="H293" s="1">
        <v>9.3965695663248401E-5</v>
      </c>
      <c r="I293" s="1">
        <v>2.0159283578719701E-3</v>
      </c>
      <c r="J293" s="50">
        <v>4.4012131115437397E-3</v>
      </c>
      <c r="N293" s="21"/>
      <c r="R293" s="21"/>
    </row>
    <row r="294" spans="1:18">
      <c r="A294" t="s">
        <v>84</v>
      </c>
      <c r="B294" s="7" t="s">
        <v>49</v>
      </c>
      <c r="C294" t="s">
        <v>8</v>
      </c>
      <c r="D294" t="s">
        <v>9</v>
      </c>
      <c r="E294" s="1">
        <v>1.8667702441041201E-2</v>
      </c>
      <c r="F294" s="1">
        <v>8.0590334203193507E-3</v>
      </c>
      <c r="G294" s="1">
        <v>1.0590204078920799E-2</v>
      </c>
      <c r="H294" s="1">
        <v>4.5929765116203697E-3</v>
      </c>
      <c r="I294" s="1">
        <v>2.9257906519962001E-2</v>
      </c>
      <c r="J294" s="50">
        <v>1.26520099319397E-2</v>
      </c>
      <c r="N294" s="21"/>
      <c r="R294" s="21"/>
    </row>
    <row r="295" spans="1:18">
      <c r="A295" t="s">
        <v>84</v>
      </c>
      <c r="B295" s="7" t="s">
        <v>49</v>
      </c>
      <c r="C295" t="s">
        <v>10</v>
      </c>
      <c r="D295" t="s">
        <v>11</v>
      </c>
      <c r="E295" s="1">
        <v>3.18411921069868E-4</v>
      </c>
      <c r="F295" s="1">
        <v>2.4003720155564101E-4</v>
      </c>
      <c r="G295" s="1">
        <v>4.1206888692175304E-3</v>
      </c>
      <c r="H295" s="1">
        <v>5.5067505992884404E-3</v>
      </c>
      <c r="I295" s="1">
        <v>4.4391007902874003E-3</v>
      </c>
      <c r="J295" s="50">
        <v>5.7467878008440904E-3</v>
      </c>
      <c r="N295" s="21"/>
      <c r="R295" s="21"/>
    </row>
    <row r="296" spans="1:18">
      <c r="A296" t="s">
        <v>84</v>
      </c>
      <c r="B296" s="7" t="s">
        <v>49</v>
      </c>
      <c r="C296" t="s">
        <v>12</v>
      </c>
      <c r="D296" t="s">
        <v>13</v>
      </c>
      <c r="E296" s="1">
        <v>6.5309468961939496E-2</v>
      </c>
      <c r="F296" s="1">
        <v>7.6064130317997098E-3</v>
      </c>
      <c r="G296" s="1">
        <v>7.5309961414297003E-3</v>
      </c>
      <c r="H296" s="1">
        <v>1.3898501219597799E-3</v>
      </c>
      <c r="I296" s="1">
        <v>7.2840465103369195E-2</v>
      </c>
      <c r="J296" s="50">
        <v>8.9962631537594904E-3</v>
      </c>
      <c r="N296" s="21"/>
      <c r="R296" s="21"/>
    </row>
    <row r="297" spans="1:18">
      <c r="A297" t="s">
        <v>84</v>
      </c>
      <c r="B297" s="7" t="s">
        <v>49</v>
      </c>
      <c r="C297" t="s">
        <v>14</v>
      </c>
      <c r="D297" t="s">
        <v>15</v>
      </c>
      <c r="E297" s="1">
        <v>6.1613962433902799E-4</v>
      </c>
      <c r="F297" s="1">
        <v>6.7020629137445203E-4</v>
      </c>
      <c r="G297" s="1">
        <v>3.4580850847540198E-3</v>
      </c>
      <c r="H297" s="1">
        <v>2.1778880809984998E-3</v>
      </c>
      <c r="I297" s="1">
        <v>4.0742247090930399E-3</v>
      </c>
      <c r="J297" s="50">
        <v>2.84809437237295E-3</v>
      </c>
      <c r="N297" s="21"/>
      <c r="R297" s="21"/>
    </row>
    <row r="298" spans="1:18">
      <c r="A298" t="s">
        <v>84</v>
      </c>
      <c r="B298" s="7" t="s">
        <v>49</v>
      </c>
      <c r="C298" t="s">
        <v>16</v>
      </c>
      <c r="D298" t="s">
        <v>17</v>
      </c>
      <c r="E298" s="1">
        <v>3.0039661951080401E-2</v>
      </c>
      <c r="F298" s="1">
        <v>4.2930410778188304E-3</v>
      </c>
      <c r="G298" s="1">
        <v>6.2435192042007998E-3</v>
      </c>
      <c r="H298" s="1">
        <v>1.2991500037552099E-3</v>
      </c>
      <c r="I298" s="1">
        <v>3.6283181155281202E-2</v>
      </c>
      <c r="J298" s="50">
        <v>5.5921910815740399E-3</v>
      </c>
      <c r="N298" s="21"/>
      <c r="R298" s="21"/>
    </row>
    <row r="299" spans="1:18">
      <c r="A299" t="s">
        <v>84</v>
      </c>
      <c r="B299" s="7" t="s">
        <v>49</v>
      </c>
      <c r="C299" t="s">
        <v>18</v>
      </c>
      <c r="D299" t="s">
        <v>19</v>
      </c>
      <c r="E299" s="1">
        <v>3.8398349023756398E-2</v>
      </c>
      <c r="F299" s="1">
        <v>2.5218619928342799E-3</v>
      </c>
      <c r="G299" s="1">
        <v>5.5728861112886796E-3</v>
      </c>
      <c r="H299" s="1">
        <v>9.0539085452029898E-4</v>
      </c>
      <c r="I299" s="1">
        <v>4.3971235135045098E-2</v>
      </c>
      <c r="J299" s="50">
        <v>3.4272528473545802E-3</v>
      </c>
      <c r="N299" s="21"/>
      <c r="R299" s="21"/>
    </row>
    <row r="300" spans="1:18">
      <c r="A300" t="s">
        <v>84</v>
      </c>
      <c r="B300" s="7" t="s">
        <v>49</v>
      </c>
      <c r="C300" t="s">
        <v>20</v>
      </c>
      <c r="D300" t="s">
        <v>21</v>
      </c>
      <c r="E300" s="1">
        <v>0.49789669395705699</v>
      </c>
      <c r="F300" s="1">
        <v>8.0031005590579796E-2</v>
      </c>
      <c r="G300" s="1">
        <v>5.5388773497540003E-3</v>
      </c>
      <c r="H300" s="1">
        <v>1.11362425417569E-3</v>
      </c>
      <c r="I300" s="1">
        <v>0.50343557130681105</v>
      </c>
      <c r="J300" s="50">
        <v>8.1144629844755498E-2</v>
      </c>
      <c r="N300" s="21"/>
      <c r="R300" s="21"/>
    </row>
    <row r="301" spans="1:18">
      <c r="A301" t="s">
        <v>84</v>
      </c>
      <c r="B301" s="7" t="s">
        <v>49</v>
      </c>
      <c r="C301" t="s">
        <v>25</v>
      </c>
      <c r="D301" t="s">
        <v>26</v>
      </c>
      <c r="E301" s="1">
        <v>0</v>
      </c>
      <c r="F301" s="1">
        <v>0</v>
      </c>
      <c r="G301" s="1">
        <v>0</v>
      </c>
      <c r="H301" s="1">
        <v>0</v>
      </c>
      <c r="I301" s="1">
        <v>0</v>
      </c>
      <c r="J301" s="50">
        <v>0</v>
      </c>
      <c r="N301" s="21"/>
      <c r="R301" s="21"/>
    </row>
    <row r="302" spans="1:18">
      <c r="A302" t="s">
        <v>84</v>
      </c>
      <c r="B302" s="7" t="s">
        <v>49</v>
      </c>
      <c r="C302" t="s">
        <v>22</v>
      </c>
      <c r="D302" t="s">
        <v>23</v>
      </c>
      <c r="E302" s="1">
        <v>6.2880852036813102E-3</v>
      </c>
      <c r="F302" s="1">
        <v>2.6613110487496702E-4</v>
      </c>
      <c r="G302" s="1">
        <v>1.29035380560413E-3</v>
      </c>
      <c r="H302" s="1">
        <v>4.9002010922657801E-5</v>
      </c>
      <c r="I302" s="1">
        <v>7.5784390092854398E-3</v>
      </c>
      <c r="J302" s="50">
        <v>3.1513311579762501E-4</v>
      </c>
      <c r="N302" s="21"/>
      <c r="R302" s="21"/>
    </row>
    <row r="303" spans="1:18">
      <c r="A303" t="s">
        <v>84</v>
      </c>
      <c r="B303" s="7" t="s">
        <v>50</v>
      </c>
      <c r="C303" t="s">
        <v>2</v>
      </c>
      <c r="D303" t="s">
        <v>3</v>
      </c>
      <c r="E303" s="1">
        <v>9.2558941431976197E-2</v>
      </c>
      <c r="F303" s="1">
        <v>8.92573103669346E-2</v>
      </c>
      <c r="G303" s="1">
        <v>0.13576421295271701</v>
      </c>
      <c r="H303" s="1">
        <v>0.17084873308818199</v>
      </c>
      <c r="I303" s="1">
        <v>0.228323154384693</v>
      </c>
      <c r="J303" s="50">
        <v>0.26010604345511701</v>
      </c>
      <c r="N303" s="21"/>
      <c r="R303" s="21"/>
    </row>
    <row r="304" spans="1:18">
      <c r="A304" t="s">
        <v>84</v>
      </c>
      <c r="B304" s="7" t="s">
        <v>50</v>
      </c>
      <c r="C304" t="s">
        <v>4</v>
      </c>
      <c r="D304" t="s">
        <v>5</v>
      </c>
      <c r="E304" s="1">
        <v>1.41899869796544E-4</v>
      </c>
      <c r="F304" s="1">
        <v>6.8486806830959004E-3</v>
      </c>
      <c r="G304" s="1">
        <v>3.1140065694093499E-9</v>
      </c>
      <c r="H304" s="1">
        <v>2.0605121589047699E-8</v>
      </c>
      <c r="I304" s="1">
        <v>1.4190298380311299E-4</v>
      </c>
      <c r="J304" s="50">
        <v>6.8487012882174902E-3</v>
      </c>
      <c r="N304" s="21"/>
      <c r="R304" s="21"/>
    </row>
    <row r="305" spans="1:18">
      <c r="A305" t="s">
        <v>84</v>
      </c>
      <c r="B305" s="7" t="s">
        <v>50</v>
      </c>
      <c r="C305" t="s">
        <v>6</v>
      </c>
      <c r="D305" t="s">
        <v>7</v>
      </c>
      <c r="E305" s="1">
        <v>2.0666089604169099E-4</v>
      </c>
      <c r="F305" s="1">
        <v>4.51061108994838E-4</v>
      </c>
      <c r="G305" s="1">
        <v>3.4242455260967099E-4</v>
      </c>
      <c r="H305" s="1">
        <v>7.5860214899320497E-4</v>
      </c>
      <c r="I305" s="1">
        <v>5.4908544865136198E-4</v>
      </c>
      <c r="J305" s="50">
        <v>1.2096632579880399E-3</v>
      </c>
      <c r="N305" s="21"/>
      <c r="R305" s="21"/>
    </row>
    <row r="306" spans="1:18">
      <c r="A306" t="s">
        <v>84</v>
      </c>
      <c r="B306" s="7" t="s">
        <v>50</v>
      </c>
      <c r="C306" t="s">
        <v>8</v>
      </c>
      <c r="D306" t="s">
        <v>9</v>
      </c>
      <c r="E306" s="1">
        <v>1.2453243010812199E-2</v>
      </c>
      <c r="F306" s="1">
        <v>5.3446999712225898E-3</v>
      </c>
      <c r="G306" s="1">
        <v>3.1456549157701998E-2</v>
      </c>
      <c r="H306" s="1">
        <v>1.7115771690489601E-2</v>
      </c>
      <c r="I306" s="1">
        <v>4.3909792168514199E-2</v>
      </c>
      <c r="J306" s="50">
        <v>2.2460471661712202E-2</v>
      </c>
      <c r="N306" s="21"/>
      <c r="R306" s="21"/>
    </row>
    <row r="307" spans="1:18">
      <c r="A307" t="s">
        <v>84</v>
      </c>
      <c r="B307" s="7" t="s">
        <v>50</v>
      </c>
      <c r="C307" t="s">
        <v>10</v>
      </c>
      <c r="D307" t="s">
        <v>11</v>
      </c>
      <c r="E307" s="1">
        <v>1.81347940315662E-2</v>
      </c>
      <c r="F307" s="1">
        <v>1.8481646662439899E-2</v>
      </c>
      <c r="G307" s="1">
        <v>3.3964639289296203E-2</v>
      </c>
      <c r="H307" s="1">
        <v>4.5049940588689601E-2</v>
      </c>
      <c r="I307" s="1">
        <v>5.2099433320862303E-2</v>
      </c>
      <c r="J307" s="50">
        <v>6.3531587251129507E-2</v>
      </c>
      <c r="N307" s="21"/>
      <c r="R307" s="21"/>
    </row>
    <row r="308" spans="1:18">
      <c r="A308" t="s">
        <v>84</v>
      </c>
      <c r="B308" s="7" t="s">
        <v>50</v>
      </c>
      <c r="C308" t="s">
        <v>12</v>
      </c>
      <c r="D308" t="s">
        <v>13</v>
      </c>
      <c r="E308" s="1">
        <v>6.3836095448031593E-2</v>
      </c>
      <c r="F308" s="1">
        <v>8.9577889807118203E-3</v>
      </c>
      <c r="G308" s="1">
        <v>2.3514992318259601E-2</v>
      </c>
      <c r="H308" s="1">
        <v>4.3293586478325204E-3</v>
      </c>
      <c r="I308" s="1">
        <v>8.7351087766291205E-2</v>
      </c>
      <c r="J308" s="50">
        <v>1.3287147628544301E-2</v>
      </c>
      <c r="N308" s="21"/>
      <c r="R308" s="21"/>
    </row>
    <row r="309" spans="1:18">
      <c r="A309" t="s">
        <v>84</v>
      </c>
      <c r="B309" s="7" t="s">
        <v>50</v>
      </c>
      <c r="C309" t="s">
        <v>14</v>
      </c>
      <c r="D309" t="s">
        <v>15</v>
      </c>
      <c r="E309" s="1">
        <v>9.2228634963441702E-3</v>
      </c>
      <c r="F309" s="1">
        <v>1.0357968202039399E-2</v>
      </c>
      <c r="G309" s="1">
        <v>1.2231110746617299E-2</v>
      </c>
      <c r="H309" s="1">
        <v>7.5702997502231804E-3</v>
      </c>
      <c r="I309" s="1">
        <v>2.1453974242961499E-2</v>
      </c>
      <c r="J309" s="50">
        <v>1.79282679522626E-2</v>
      </c>
      <c r="N309" s="21"/>
      <c r="R309" s="21"/>
    </row>
    <row r="310" spans="1:18">
      <c r="A310" t="s">
        <v>84</v>
      </c>
      <c r="B310" s="7" t="s">
        <v>50</v>
      </c>
      <c r="C310" t="s">
        <v>16</v>
      </c>
      <c r="D310" t="s">
        <v>17</v>
      </c>
      <c r="E310" s="1">
        <v>3.8163296579973402E-2</v>
      </c>
      <c r="F310" s="1">
        <v>7.4530649798301403E-3</v>
      </c>
      <c r="G310" s="1">
        <v>4.9177951087668703E-2</v>
      </c>
      <c r="H310" s="1">
        <v>7.3905943257113601E-3</v>
      </c>
      <c r="I310" s="1">
        <v>8.7341247667642105E-2</v>
      </c>
      <c r="J310" s="50">
        <v>1.48436593055415E-2</v>
      </c>
      <c r="N310" s="21"/>
      <c r="R310" s="21"/>
    </row>
    <row r="311" spans="1:18">
      <c r="A311" t="s">
        <v>84</v>
      </c>
      <c r="B311" s="7" t="s">
        <v>50</v>
      </c>
      <c r="C311" t="s">
        <v>18</v>
      </c>
      <c r="D311" t="s">
        <v>19</v>
      </c>
      <c r="E311" s="1">
        <v>8.4536709478472097E-2</v>
      </c>
      <c r="F311" s="1">
        <v>5.5411389703731804E-3</v>
      </c>
      <c r="G311" s="1">
        <v>2.3968880035281401E-2</v>
      </c>
      <c r="H311" s="1">
        <v>3.9053950223506698E-3</v>
      </c>
      <c r="I311" s="1">
        <v>0.108505589513753</v>
      </c>
      <c r="J311" s="50">
        <v>9.4465339927238493E-3</v>
      </c>
      <c r="N311" s="21"/>
      <c r="R311" s="21"/>
    </row>
    <row r="312" spans="1:18">
      <c r="A312" t="s">
        <v>84</v>
      </c>
      <c r="B312" s="7" t="s">
        <v>50</v>
      </c>
      <c r="C312" t="s">
        <v>20</v>
      </c>
      <c r="D312" t="s">
        <v>21</v>
      </c>
      <c r="E312" s="1">
        <v>3.6202330788788302E-3</v>
      </c>
      <c r="F312" s="1">
        <v>5.8192560879646599E-4</v>
      </c>
      <c r="G312" s="1">
        <v>9.6259822759339805E-3</v>
      </c>
      <c r="H312" s="1">
        <v>1.9362446841832701E-3</v>
      </c>
      <c r="I312" s="1">
        <v>1.3246215354812799E-2</v>
      </c>
      <c r="J312" s="50">
        <v>2.51817029297974E-3</v>
      </c>
      <c r="N312" s="21"/>
      <c r="R312" s="21"/>
    </row>
    <row r="313" spans="1:18">
      <c r="A313" t="s">
        <v>84</v>
      </c>
      <c r="B313" s="7" t="s">
        <v>50</v>
      </c>
      <c r="C313" t="s">
        <v>25</v>
      </c>
      <c r="D313" t="s">
        <v>26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50">
        <v>0</v>
      </c>
      <c r="N313" s="21"/>
      <c r="R313" s="21"/>
    </row>
    <row r="314" spans="1:18">
      <c r="A314" t="s">
        <v>84</v>
      </c>
      <c r="B314" s="7" t="s">
        <v>50</v>
      </c>
      <c r="C314" t="s">
        <v>22</v>
      </c>
      <c r="D314" t="s">
        <v>23</v>
      </c>
      <c r="E314" s="1">
        <v>9.3896605942992602E-3</v>
      </c>
      <c r="F314" s="1">
        <v>3.98827439083937E-4</v>
      </c>
      <c r="G314" s="1">
        <v>1.5510380952569001E-3</v>
      </c>
      <c r="H314" s="1">
        <v>5.9082868209549997E-5</v>
      </c>
      <c r="I314" s="1">
        <v>1.0940698689556201E-2</v>
      </c>
      <c r="J314" s="50">
        <v>4.57910307293487E-4</v>
      </c>
      <c r="N314" s="21"/>
      <c r="R314" s="21"/>
    </row>
    <row r="315" spans="1:18">
      <c r="A315" t="s">
        <v>84</v>
      </c>
      <c r="B315" s="7" t="s">
        <v>51</v>
      </c>
      <c r="C315" t="s">
        <v>2</v>
      </c>
      <c r="D315" t="s">
        <v>3</v>
      </c>
      <c r="E315" s="1">
        <v>0.14348898364377799</v>
      </c>
      <c r="F315" s="1">
        <v>0.13279213164829001</v>
      </c>
      <c r="G315" s="1">
        <v>6.7364460805756796E-2</v>
      </c>
      <c r="H315" s="1">
        <v>9.0950204307648802E-2</v>
      </c>
      <c r="I315" s="1">
        <v>0.21085344444953499</v>
      </c>
      <c r="J315" s="50">
        <v>0.22374233595593901</v>
      </c>
      <c r="N315" s="21"/>
      <c r="R315" s="21"/>
    </row>
    <row r="316" spans="1:18">
      <c r="A316" t="s">
        <v>84</v>
      </c>
      <c r="B316" s="7" t="s">
        <v>51</v>
      </c>
      <c r="C316" t="s">
        <v>4</v>
      </c>
      <c r="D316" t="s">
        <v>5</v>
      </c>
      <c r="E316" s="1">
        <v>3.8175599595945397E-5</v>
      </c>
      <c r="F316" s="1">
        <v>1.83536340045446E-3</v>
      </c>
      <c r="G316" s="1">
        <v>4.5800174927531204E-9</v>
      </c>
      <c r="H316" s="1">
        <v>3.0318018530288801E-8</v>
      </c>
      <c r="I316" s="1">
        <v>3.8180179613438099E-5</v>
      </c>
      <c r="J316" s="50">
        <v>1.8353937184729899E-3</v>
      </c>
      <c r="N316" s="21"/>
      <c r="R316" s="21"/>
    </row>
    <row r="317" spans="1:18">
      <c r="A317" t="s">
        <v>84</v>
      </c>
      <c r="B317" s="7" t="s">
        <v>51</v>
      </c>
      <c r="C317" t="s">
        <v>6</v>
      </c>
      <c r="D317" t="s">
        <v>7</v>
      </c>
      <c r="E317" s="1">
        <v>9.0599842418127203E-7</v>
      </c>
      <c r="F317" s="1">
        <v>1.9774957589629098E-6</v>
      </c>
      <c r="G317" s="1">
        <v>7.8287135327329994E-5</v>
      </c>
      <c r="H317" s="1">
        <v>1.73433063829877E-4</v>
      </c>
      <c r="I317" s="1">
        <v>7.9193133751511303E-5</v>
      </c>
      <c r="J317" s="50">
        <v>1.7541055958884E-4</v>
      </c>
      <c r="N317" s="21"/>
      <c r="R317" s="21"/>
    </row>
    <row r="318" spans="1:18">
      <c r="A318" t="s">
        <v>84</v>
      </c>
      <c r="B318" s="7" t="s">
        <v>51</v>
      </c>
      <c r="C318" t="s">
        <v>8</v>
      </c>
      <c r="D318" t="s">
        <v>9</v>
      </c>
      <c r="E318" s="1">
        <v>1.0402733302290201E-3</v>
      </c>
      <c r="F318" s="1">
        <v>4.1830120174931701E-4</v>
      </c>
      <c r="G318" s="1">
        <v>4.9842357976296898E-3</v>
      </c>
      <c r="H318" s="1">
        <v>2.20612357053236E-3</v>
      </c>
      <c r="I318" s="1">
        <v>6.0245091278587097E-3</v>
      </c>
      <c r="J318" s="50">
        <v>2.6244247722816802E-3</v>
      </c>
      <c r="N318" s="21"/>
      <c r="R318" s="21"/>
    </row>
    <row r="319" spans="1:18">
      <c r="A319" t="s">
        <v>84</v>
      </c>
      <c r="B319" s="7" t="s">
        <v>51</v>
      </c>
      <c r="C319" t="s">
        <v>10</v>
      </c>
      <c r="D319" t="s">
        <v>11</v>
      </c>
      <c r="E319" s="1">
        <v>7.9023556502463995E-4</v>
      </c>
      <c r="F319" s="1">
        <v>4.5107332351723998E-4</v>
      </c>
      <c r="G319" s="1">
        <v>6.9258197152840999E-3</v>
      </c>
      <c r="H319" s="1">
        <v>9.2234285114044193E-3</v>
      </c>
      <c r="I319" s="1">
        <v>7.7160552803087401E-3</v>
      </c>
      <c r="J319" s="50">
        <v>9.6745018349216599E-3</v>
      </c>
      <c r="N319" s="21"/>
      <c r="R319" s="21"/>
    </row>
    <row r="320" spans="1:18">
      <c r="A320" t="s">
        <v>84</v>
      </c>
      <c r="B320" s="7" t="s">
        <v>51</v>
      </c>
      <c r="C320" t="s">
        <v>12</v>
      </c>
      <c r="D320" t="s">
        <v>13</v>
      </c>
      <c r="E320" s="1">
        <v>1.60291558755318E-2</v>
      </c>
      <c r="F320" s="1">
        <v>1.9489409012440099E-3</v>
      </c>
      <c r="G320" s="1">
        <v>4.6161291575490902E-3</v>
      </c>
      <c r="H320" s="1">
        <v>8.4905514360837805E-4</v>
      </c>
      <c r="I320" s="1">
        <v>2.0645285033080898E-2</v>
      </c>
      <c r="J320" s="50">
        <v>2.7979960448523801E-3</v>
      </c>
      <c r="N320" s="21"/>
      <c r="R320" s="21"/>
    </row>
    <row r="321" spans="1:18">
      <c r="A321" t="s">
        <v>84</v>
      </c>
      <c r="B321" s="7" t="s">
        <v>51</v>
      </c>
      <c r="C321" t="s">
        <v>14</v>
      </c>
      <c r="D321" t="s">
        <v>15</v>
      </c>
      <c r="E321" s="1">
        <v>2.4775270672229301E-3</v>
      </c>
      <c r="F321" s="1">
        <v>2.7769213415126501E-3</v>
      </c>
      <c r="G321" s="1">
        <v>2.17846561873514E-3</v>
      </c>
      <c r="H321" s="1">
        <v>1.35196376766022E-3</v>
      </c>
      <c r="I321" s="1">
        <v>4.6559926859580701E-3</v>
      </c>
      <c r="J321" s="50">
        <v>4.1288851091728701E-3</v>
      </c>
      <c r="N321" s="21"/>
      <c r="R321" s="21"/>
    </row>
    <row r="322" spans="1:18">
      <c r="A322" t="s">
        <v>84</v>
      </c>
      <c r="B322" s="7" t="s">
        <v>51</v>
      </c>
      <c r="C322" t="s">
        <v>16</v>
      </c>
      <c r="D322" t="s">
        <v>17</v>
      </c>
      <c r="E322" s="1">
        <v>5.4741592354640399E-3</v>
      </c>
      <c r="F322" s="1">
        <v>7.6567816496911801E-4</v>
      </c>
      <c r="G322" s="1">
        <v>4.1789422685350099E-3</v>
      </c>
      <c r="H322" s="1">
        <v>7.9180300203454202E-4</v>
      </c>
      <c r="I322" s="1">
        <v>9.6531015039990498E-3</v>
      </c>
      <c r="J322" s="50">
        <v>1.5574811670036599E-3</v>
      </c>
      <c r="N322" s="21"/>
      <c r="R322" s="21"/>
    </row>
    <row r="323" spans="1:18">
      <c r="A323" t="s">
        <v>84</v>
      </c>
      <c r="B323" s="7" t="s">
        <v>51</v>
      </c>
      <c r="C323" t="s">
        <v>18</v>
      </c>
      <c r="D323" t="s">
        <v>19</v>
      </c>
      <c r="E323" s="1">
        <v>6.7805600547807602E-4</v>
      </c>
      <c r="F323" s="1">
        <v>4.4373207924106199E-5</v>
      </c>
      <c r="G323" s="1">
        <v>2.66572474764042E-3</v>
      </c>
      <c r="H323" s="1">
        <v>4.3492006751595598E-4</v>
      </c>
      <c r="I323" s="1">
        <v>3.3437807531185E-3</v>
      </c>
      <c r="J323" s="50">
        <v>4.7929327544006197E-4</v>
      </c>
      <c r="N323" s="21"/>
      <c r="R323" s="21"/>
    </row>
    <row r="324" spans="1:18">
      <c r="A324" t="s">
        <v>84</v>
      </c>
      <c r="B324" s="7" t="s">
        <v>51</v>
      </c>
      <c r="C324" t="s">
        <v>20</v>
      </c>
      <c r="D324" t="s">
        <v>21</v>
      </c>
      <c r="E324" s="1">
        <v>7.0816082027408498E-4</v>
      </c>
      <c r="F324" s="1">
        <v>1.13827803266621E-4</v>
      </c>
      <c r="G324" s="1">
        <v>1.7233931156061099E-3</v>
      </c>
      <c r="H324" s="1">
        <v>3.46750546384291E-4</v>
      </c>
      <c r="I324" s="1">
        <v>2.4315539358801901E-3</v>
      </c>
      <c r="J324" s="50">
        <v>4.6057834965091202E-4</v>
      </c>
      <c r="N324" s="21"/>
      <c r="R324" s="21"/>
    </row>
    <row r="325" spans="1:18">
      <c r="A325" t="s">
        <v>84</v>
      </c>
      <c r="B325" s="7" t="s">
        <v>51</v>
      </c>
      <c r="C325" t="s">
        <v>25</v>
      </c>
      <c r="D325" t="s">
        <v>26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50">
        <v>0</v>
      </c>
      <c r="N325" s="21"/>
      <c r="R325" s="21"/>
    </row>
    <row r="326" spans="1:18">
      <c r="A326" t="s">
        <v>84</v>
      </c>
      <c r="B326" s="7" t="s">
        <v>51</v>
      </c>
      <c r="C326" t="s">
        <v>22</v>
      </c>
      <c r="D326" t="s">
        <v>23</v>
      </c>
      <c r="E326" s="1">
        <v>2.2718169472952699E-4</v>
      </c>
      <c r="F326" s="1">
        <v>9.6696718719537194E-6</v>
      </c>
      <c r="G326" s="1">
        <v>4.9081830258422797E-5</v>
      </c>
      <c r="H326" s="1">
        <v>1.8722956516216901E-6</v>
      </c>
      <c r="I326" s="1">
        <v>2.7626352498794998E-4</v>
      </c>
      <c r="J326" s="50">
        <v>1.15419675235754E-5</v>
      </c>
      <c r="N326" s="21"/>
      <c r="R326" s="21"/>
    </row>
    <row r="327" spans="1:18">
      <c r="A327" t="s">
        <v>84</v>
      </c>
      <c r="B327" s="7" t="s">
        <v>52</v>
      </c>
      <c r="C327" t="s">
        <v>2</v>
      </c>
      <c r="D327" t="s">
        <v>3</v>
      </c>
      <c r="E327" s="1">
        <v>8.3585012571672307E-2</v>
      </c>
      <c r="F327" s="1">
        <v>8.6700643162883007E-2</v>
      </c>
      <c r="G327" s="1">
        <v>3.0018339130675802E-2</v>
      </c>
      <c r="H327" s="1">
        <v>3.9353238264461403E-2</v>
      </c>
      <c r="I327" s="1">
        <v>0.113603351702348</v>
      </c>
      <c r="J327" s="50">
        <v>0.126053881427344</v>
      </c>
      <c r="N327" s="21"/>
      <c r="R327" s="21"/>
    </row>
    <row r="328" spans="1:18">
      <c r="A328" t="s">
        <v>84</v>
      </c>
      <c r="B328" s="7" t="s">
        <v>52</v>
      </c>
      <c r="C328" t="s">
        <v>4</v>
      </c>
      <c r="D328" t="s">
        <v>5</v>
      </c>
      <c r="E328" s="1">
        <v>1.0841455770815799E-5</v>
      </c>
      <c r="F328" s="1">
        <v>5.1951820641009698E-4</v>
      </c>
      <c r="G328" s="1">
        <v>0</v>
      </c>
      <c r="H328" s="1">
        <v>0</v>
      </c>
      <c r="I328" s="1">
        <v>1.0841455770815799E-5</v>
      </c>
      <c r="J328" s="50">
        <v>5.1951820641009698E-4</v>
      </c>
      <c r="N328" s="21"/>
      <c r="R328" s="21"/>
    </row>
    <row r="329" spans="1:18">
      <c r="A329" t="s">
        <v>84</v>
      </c>
      <c r="B329" s="7" t="s">
        <v>52</v>
      </c>
      <c r="C329" t="s">
        <v>6</v>
      </c>
      <c r="D329" t="s">
        <v>7</v>
      </c>
      <c r="E329" s="1">
        <v>2.7249626170065001E-6</v>
      </c>
      <c r="F329" s="1">
        <v>5.9476073233692903E-6</v>
      </c>
      <c r="G329" s="1">
        <v>4.5651942583272699E-5</v>
      </c>
      <c r="H329" s="1">
        <v>1.0113678626089E-4</v>
      </c>
      <c r="I329" s="1">
        <v>4.83769052002792E-5</v>
      </c>
      <c r="J329" s="50">
        <v>1.0708439358426E-4</v>
      </c>
      <c r="N329" s="21"/>
      <c r="R329" s="21"/>
    </row>
    <row r="330" spans="1:18">
      <c r="A330" t="s">
        <v>84</v>
      </c>
      <c r="B330" s="7" t="s">
        <v>52</v>
      </c>
      <c r="C330" t="s">
        <v>8</v>
      </c>
      <c r="D330" t="s">
        <v>9</v>
      </c>
      <c r="E330" s="1">
        <v>3.42646455168236E-4</v>
      </c>
      <c r="F330" s="1">
        <v>1.21093980038292E-4</v>
      </c>
      <c r="G330" s="1">
        <v>3.1190924749142199E-3</v>
      </c>
      <c r="H330" s="1">
        <v>1.2786846037847199E-3</v>
      </c>
      <c r="I330" s="1">
        <v>3.4617389300824501E-3</v>
      </c>
      <c r="J330" s="50">
        <v>1.3997785838230101E-3</v>
      </c>
      <c r="N330" s="21"/>
      <c r="R330" s="21"/>
    </row>
    <row r="331" spans="1:18">
      <c r="A331" t="s">
        <v>84</v>
      </c>
      <c r="B331" s="7" t="s">
        <v>52</v>
      </c>
      <c r="C331" t="s">
        <v>10</v>
      </c>
      <c r="D331" t="s">
        <v>11</v>
      </c>
      <c r="E331" s="1">
        <v>5.63103718473245E-4</v>
      </c>
      <c r="F331" s="1">
        <v>3.0450024255134102E-4</v>
      </c>
      <c r="G331" s="1">
        <v>4.0263169024976299E-3</v>
      </c>
      <c r="H331" s="1">
        <v>5.3255481593604097E-3</v>
      </c>
      <c r="I331" s="1">
        <v>4.5894206209708801E-3</v>
      </c>
      <c r="J331" s="50">
        <v>5.6300484019117499E-3</v>
      </c>
      <c r="N331" s="21"/>
      <c r="R331" s="21"/>
    </row>
    <row r="332" spans="1:18">
      <c r="A332" t="s">
        <v>84</v>
      </c>
      <c r="B332" s="7" t="s">
        <v>52</v>
      </c>
      <c r="C332" t="s">
        <v>12</v>
      </c>
      <c r="D332" t="s">
        <v>13</v>
      </c>
      <c r="E332" s="1">
        <v>4.7295148858984899E-2</v>
      </c>
      <c r="F332" s="1">
        <v>5.4178996765190997E-3</v>
      </c>
      <c r="G332" s="1">
        <v>3.5193431703653601E-3</v>
      </c>
      <c r="H332" s="1">
        <v>6.4800708116995295E-4</v>
      </c>
      <c r="I332" s="1">
        <v>5.0814492029350199E-2</v>
      </c>
      <c r="J332" s="50">
        <v>6.0659067576890498E-3</v>
      </c>
      <c r="N332" s="21"/>
      <c r="R332" s="21"/>
    </row>
    <row r="333" spans="1:18">
      <c r="A333" t="s">
        <v>84</v>
      </c>
      <c r="B333" s="7" t="s">
        <v>52</v>
      </c>
      <c r="C333" t="s">
        <v>14</v>
      </c>
      <c r="D333" t="s">
        <v>15</v>
      </c>
      <c r="E333" s="1">
        <v>2.3013159092814799E-3</v>
      </c>
      <c r="F333" s="1">
        <v>2.58962611820237E-3</v>
      </c>
      <c r="G333" s="1">
        <v>1.5501990104645901E-3</v>
      </c>
      <c r="H333" s="1">
        <v>9.6009913216296195E-4</v>
      </c>
      <c r="I333" s="1">
        <v>3.85151491974607E-3</v>
      </c>
      <c r="J333" s="50">
        <v>3.5497252503653301E-3</v>
      </c>
      <c r="N333" s="21"/>
      <c r="R333" s="21"/>
    </row>
    <row r="334" spans="1:18">
      <c r="A334" t="s">
        <v>84</v>
      </c>
      <c r="B334" s="7" t="s">
        <v>52</v>
      </c>
      <c r="C334" t="s">
        <v>16</v>
      </c>
      <c r="D334" t="s">
        <v>17</v>
      </c>
      <c r="E334" s="1">
        <v>7.5856047395805896E-3</v>
      </c>
      <c r="F334" s="1">
        <v>8.6879409281123796E-4</v>
      </c>
      <c r="G334" s="1">
        <v>4.5349961503449599E-3</v>
      </c>
      <c r="H334" s="1">
        <v>7.5026120151286499E-4</v>
      </c>
      <c r="I334" s="1">
        <v>1.2120600889925601E-2</v>
      </c>
      <c r="J334" s="50">
        <v>1.6190552943240999E-3</v>
      </c>
      <c r="N334" s="21"/>
      <c r="R334" s="21"/>
    </row>
    <row r="335" spans="1:18">
      <c r="A335" t="s">
        <v>84</v>
      </c>
      <c r="B335" s="7" t="s">
        <v>52</v>
      </c>
      <c r="C335" t="s">
        <v>18</v>
      </c>
      <c r="D335" t="s">
        <v>19</v>
      </c>
      <c r="E335" s="1">
        <v>9.8451650744261106E-3</v>
      </c>
      <c r="F335" s="1">
        <v>6.4505087190379297E-4</v>
      </c>
      <c r="G335" s="1">
        <v>2.4351036893045601E-3</v>
      </c>
      <c r="H335" s="1">
        <v>3.9760389452365199E-4</v>
      </c>
      <c r="I335" s="1">
        <v>1.2280268763730701E-2</v>
      </c>
      <c r="J335" s="50">
        <v>1.04265476642744E-3</v>
      </c>
      <c r="N335" s="21"/>
      <c r="R335" s="21"/>
    </row>
    <row r="336" spans="1:18">
      <c r="A336" t="s">
        <v>84</v>
      </c>
      <c r="B336" s="7" t="s">
        <v>52</v>
      </c>
      <c r="C336" t="s">
        <v>20</v>
      </c>
      <c r="D336" t="s">
        <v>21</v>
      </c>
      <c r="E336" s="1">
        <v>1.97445025459997E-3</v>
      </c>
      <c r="F336" s="1">
        <v>3.1740459068442002E-4</v>
      </c>
      <c r="G336" s="1">
        <v>1.23610523079801E-3</v>
      </c>
      <c r="H336" s="1">
        <v>2.4869831239232799E-4</v>
      </c>
      <c r="I336" s="1">
        <v>3.21055548539798E-3</v>
      </c>
      <c r="J336" s="50">
        <v>5.6610290307674801E-4</v>
      </c>
      <c r="N336" s="21"/>
      <c r="R336" s="21"/>
    </row>
    <row r="337" spans="1:18">
      <c r="A337" t="s">
        <v>84</v>
      </c>
      <c r="B337" s="7" t="s">
        <v>52</v>
      </c>
      <c r="C337" t="s">
        <v>25</v>
      </c>
      <c r="D337" t="s">
        <v>26</v>
      </c>
      <c r="E337" s="1">
        <v>0</v>
      </c>
      <c r="F337" s="1">
        <v>0</v>
      </c>
      <c r="G337" s="1">
        <v>0</v>
      </c>
      <c r="H337" s="1">
        <v>0</v>
      </c>
      <c r="I337" s="1">
        <v>0</v>
      </c>
      <c r="J337" s="50">
        <v>0</v>
      </c>
      <c r="N337" s="21"/>
      <c r="R337" s="21"/>
    </row>
    <row r="338" spans="1:18">
      <c r="A338" t="s">
        <v>84</v>
      </c>
      <c r="B338" s="7" t="s">
        <v>52</v>
      </c>
      <c r="C338" t="s">
        <v>22</v>
      </c>
      <c r="D338" t="s">
        <v>23</v>
      </c>
      <c r="E338" s="1">
        <v>2.9338965169937097E-4</v>
      </c>
      <c r="F338" s="1">
        <v>1.2483797121100699E-5</v>
      </c>
      <c r="G338" s="1">
        <v>2.86215117321122E-5</v>
      </c>
      <c r="H338" s="1">
        <v>1.0925990769726699E-6</v>
      </c>
      <c r="I338" s="1">
        <v>3.22011163431483E-4</v>
      </c>
      <c r="J338" s="50">
        <v>1.35763961980734E-5</v>
      </c>
      <c r="N338" s="21"/>
      <c r="R338" s="21"/>
    </row>
    <row r="339" spans="1:18">
      <c r="A339" t="s">
        <v>84</v>
      </c>
      <c r="B339" s="7" t="s">
        <v>53</v>
      </c>
      <c r="C339" t="s">
        <v>2</v>
      </c>
      <c r="D339" t="s">
        <v>3</v>
      </c>
      <c r="E339" s="1">
        <v>6.5040337577325094E-2</v>
      </c>
      <c r="F339" s="1">
        <v>6.2136456828756702E-2</v>
      </c>
      <c r="G339" s="1">
        <v>0.118987593736676</v>
      </c>
      <c r="H339" s="1">
        <v>0.150090196188224</v>
      </c>
      <c r="I339" s="1">
        <v>0.184027931314001</v>
      </c>
      <c r="J339" s="50">
        <v>0.21222665301698099</v>
      </c>
      <c r="N339" s="21"/>
      <c r="R339" s="21"/>
    </row>
    <row r="340" spans="1:18">
      <c r="A340" t="s">
        <v>84</v>
      </c>
      <c r="B340" s="7" t="s">
        <v>53</v>
      </c>
      <c r="C340" t="s">
        <v>4</v>
      </c>
      <c r="D340" t="s">
        <v>5</v>
      </c>
      <c r="E340" s="1">
        <v>5.68181258896639E-4</v>
      </c>
      <c r="F340" s="1">
        <v>2.7748453964778801E-2</v>
      </c>
      <c r="G340" s="1">
        <v>1.3532392724858601E-7</v>
      </c>
      <c r="H340" s="1">
        <v>8.9479475231441695E-7</v>
      </c>
      <c r="I340" s="1">
        <v>5.6831658282388803E-4</v>
      </c>
      <c r="J340" s="50">
        <v>2.7749348759531101E-2</v>
      </c>
      <c r="N340" s="21"/>
      <c r="R340" s="21"/>
    </row>
    <row r="341" spans="1:18">
      <c r="A341" t="s">
        <v>84</v>
      </c>
      <c r="B341" s="7" t="s">
        <v>53</v>
      </c>
      <c r="C341" t="s">
        <v>6</v>
      </c>
      <c r="D341" t="s">
        <v>7</v>
      </c>
      <c r="E341" s="1">
        <v>6.9851224957186305E-4</v>
      </c>
      <c r="F341" s="1">
        <v>1.5245149706213301E-3</v>
      </c>
      <c r="G341" s="1">
        <v>2.90296884237198E-4</v>
      </c>
      <c r="H341" s="1">
        <v>6.4313701527147897E-4</v>
      </c>
      <c r="I341" s="1">
        <v>9.8880913380906105E-4</v>
      </c>
      <c r="J341" s="50">
        <v>2.1676519858928101E-3</v>
      </c>
      <c r="N341" s="21"/>
      <c r="R341" s="21"/>
    </row>
    <row r="342" spans="1:18">
      <c r="A342" t="s">
        <v>84</v>
      </c>
      <c r="B342" s="7" t="s">
        <v>53</v>
      </c>
      <c r="C342" t="s">
        <v>8</v>
      </c>
      <c r="D342" t="s">
        <v>9</v>
      </c>
      <c r="E342" s="1">
        <v>0.182990319715751</v>
      </c>
      <c r="F342" s="1">
        <v>7.8825322241950893E-2</v>
      </c>
      <c r="G342" s="1">
        <v>3.11359967637433E-2</v>
      </c>
      <c r="H342" s="1">
        <v>1.3260871454719001E-2</v>
      </c>
      <c r="I342" s="1">
        <v>0.21412631647949401</v>
      </c>
      <c r="J342" s="50">
        <v>9.2086193696669802E-2</v>
      </c>
      <c r="N342" s="21"/>
      <c r="R342" s="21"/>
    </row>
    <row r="343" spans="1:18">
      <c r="A343" t="s">
        <v>84</v>
      </c>
      <c r="B343" s="7" t="s">
        <v>53</v>
      </c>
      <c r="C343" t="s">
        <v>10</v>
      </c>
      <c r="D343" t="s">
        <v>11</v>
      </c>
      <c r="E343" s="1">
        <v>9.0089541538668095E-3</v>
      </c>
      <c r="F343" s="1">
        <v>8.3847673980652192E-3</v>
      </c>
      <c r="G343" s="1">
        <v>3.1485360228328298E-2</v>
      </c>
      <c r="H343" s="1">
        <v>4.2004877975365902E-2</v>
      </c>
      <c r="I343" s="1">
        <v>4.0494314382195098E-2</v>
      </c>
      <c r="J343" s="50">
        <v>5.0389645373431102E-2</v>
      </c>
      <c r="N343" s="21"/>
      <c r="R343" s="21"/>
    </row>
    <row r="344" spans="1:18">
      <c r="A344" t="s">
        <v>84</v>
      </c>
      <c r="B344" s="7" t="s">
        <v>53</v>
      </c>
      <c r="C344" t="s">
        <v>12</v>
      </c>
      <c r="D344" t="s">
        <v>13</v>
      </c>
      <c r="E344" s="1">
        <v>0.115507810616434</v>
      </c>
      <c r="F344" s="1">
        <v>1.43835536398057E-2</v>
      </c>
      <c r="G344" s="1">
        <v>2.6548015498322999E-2</v>
      </c>
      <c r="H344" s="1">
        <v>4.8994782733613202E-3</v>
      </c>
      <c r="I344" s="1">
        <v>0.14205582611475701</v>
      </c>
      <c r="J344" s="50">
        <v>1.9283031913166999E-2</v>
      </c>
      <c r="N344" s="21"/>
      <c r="R344" s="21"/>
    </row>
    <row r="345" spans="1:18">
      <c r="A345" t="s">
        <v>84</v>
      </c>
      <c r="B345" s="7" t="s">
        <v>53</v>
      </c>
      <c r="C345" t="s">
        <v>14</v>
      </c>
      <c r="D345" t="s">
        <v>15</v>
      </c>
      <c r="E345" s="1">
        <v>5.5748211796380398E-2</v>
      </c>
      <c r="F345" s="1">
        <v>6.2252395776075602E-2</v>
      </c>
      <c r="G345" s="1">
        <v>1.6266525622795201E-2</v>
      </c>
      <c r="H345" s="1">
        <v>1.0167923240107299E-2</v>
      </c>
      <c r="I345" s="1">
        <v>7.2014737419175703E-2</v>
      </c>
      <c r="J345" s="50">
        <v>7.2420319016182899E-2</v>
      </c>
      <c r="N345" s="21"/>
      <c r="R345" s="21"/>
    </row>
    <row r="346" spans="1:18">
      <c r="A346" t="s">
        <v>84</v>
      </c>
      <c r="B346" s="7" t="s">
        <v>53</v>
      </c>
      <c r="C346" t="s">
        <v>16</v>
      </c>
      <c r="D346" t="s">
        <v>17</v>
      </c>
      <c r="E346" s="1">
        <v>0.141767546374541</v>
      </c>
      <c r="F346" s="1">
        <v>2.0223614970716799E-2</v>
      </c>
      <c r="G346" s="1">
        <v>5.1711165249204001E-2</v>
      </c>
      <c r="H346" s="1">
        <v>7.9813055489690692E-3</v>
      </c>
      <c r="I346" s="1">
        <v>0.193478711623745</v>
      </c>
      <c r="J346" s="50">
        <v>2.8204920519685799E-2</v>
      </c>
      <c r="N346" s="21"/>
      <c r="R346" s="21"/>
    </row>
    <row r="347" spans="1:18">
      <c r="A347" t="s">
        <v>84</v>
      </c>
      <c r="B347" s="7" t="s">
        <v>53</v>
      </c>
      <c r="C347" t="s">
        <v>18</v>
      </c>
      <c r="D347" t="s">
        <v>19</v>
      </c>
      <c r="E347" s="1">
        <v>0.37190916407639901</v>
      </c>
      <c r="F347" s="1">
        <v>2.4426307028187901E-2</v>
      </c>
      <c r="G347" s="1">
        <v>3.9568622778292498E-2</v>
      </c>
      <c r="H347" s="1">
        <v>6.4228191809131497E-3</v>
      </c>
      <c r="I347" s="1">
        <v>0.411477786854691</v>
      </c>
      <c r="J347" s="50">
        <v>3.0849126209101001E-2</v>
      </c>
      <c r="N347" s="21"/>
      <c r="R347" s="21"/>
    </row>
    <row r="348" spans="1:18">
      <c r="A348" t="s">
        <v>84</v>
      </c>
      <c r="B348" s="7" t="s">
        <v>53</v>
      </c>
      <c r="C348" t="s">
        <v>20</v>
      </c>
      <c r="D348" t="s">
        <v>21</v>
      </c>
      <c r="E348" s="1">
        <v>0.32573897902752402</v>
      </c>
      <c r="F348" s="1">
        <v>5.2356397304993599E-2</v>
      </c>
      <c r="G348" s="1">
        <v>1.25950522691364E-2</v>
      </c>
      <c r="H348" s="1">
        <v>2.5320927468966701E-3</v>
      </c>
      <c r="I348" s="1">
        <v>0.33833403129666001</v>
      </c>
      <c r="J348" s="50">
        <v>5.4888490051890303E-2</v>
      </c>
      <c r="N348" s="21"/>
      <c r="R348" s="21"/>
    </row>
    <row r="349" spans="1:18">
      <c r="A349" t="s">
        <v>84</v>
      </c>
      <c r="B349" s="7" t="s">
        <v>53</v>
      </c>
      <c r="C349" t="s">
        <v>25</v>
      </c>
      <c r="D349" t="s">
        <v>26</v>
      </c>
      <c r="E349" s="1">
        <v>0</v>
      </c>
      <c r="F349" s="1">
        <v>0</v>
      </c>
      <c r="G349" s="1">
        <v>0</v>
      </c>
      <c r="H349" s="1">
        <v>0</v>
      </c>
      <c r="I349" s="1">
        <v>0</v>
      </c>
      <c r="J349" s="50">
        <v>0</v>
      </c>
      <c r="N349" s="21"/>
      <c r="R349" s="21"/>
    </row>
    <row r="350" spans="1:18">
      <c r="A350" t="s">
        <v>84</v>
      </c>
      <c r="B350" s="7" t="s">
        <v>53</v>
      </c>
      <c r="C350" t="s">
        <v>22</v>
      </c>
      <c r="D350" t="s">
        <v>23</v>
      </c>
      <c r="E350" s="1">
        <v>0.171693058315775</v>
      </c>
      <c r="F350" s="1">
        <v>7.2616614859698598E-3</v>
      </c>
      <c r="G350" s="1">
        <v>1.0282615351830801E-2</v>
      </c>
      <c r="H350" s="1">
        <v>3.90136196049809E-4</v>
      </c>
      <c r="I350" s="1">
        <v>0.181975673667606</v>
      </c>
      <c r="J350" s="50">
        <v>7.65179768201967E-3</v>
      </c>
      <c r="N350" s="21"/>
      <c r="R350" s="21"/>
    </row>
    <row r="351" spans="1:18">
      <c r="A351" t="s">
        <v>84</v>
      </c>
      <c r="B351" s="7" t="s">
        <v>54</v>
      </c>
      <c r="C351" t="s">
        <v>2</v>
      </c>
      <c r="D351" t="s">
        <v>3</v>
      </c>
      <c r="E351" s="1">
        <v>7.4820458071789206E-2</v>
      </c>
      <c r="F351" s="1">
        <v>7.7122558052697507E-2</v>
      </c>
      <c r="G351" s="1">
        <v>5.2039226741350801E-2</v>
      </c>
      <c r="H351" s="1">
        <v>6.7141154276866802E-2</v>
      </c>
      <c r="I351" s="1">
        <v>0.12685968481314</v>
      </c>
      <c r="J351" s="50">
        <v>0.144263712329564</v>
      </c>
      <c r="N351" s="21"/>
      <c r="R351" s="21"/>
    </row>
    <row r="352" spans="1:18">
      <c r="A352" t="s">
        <v>84</v>
      </c>
      <c r="B352" s="7" t="s">
        <v>54</v>
      </c>
      <c r="C352" t="s">
        <v>4</v>
      </c>
      <c r="D352" t="s">
        <v>5</v>
      </c>
      <c r="E352" s="1">
        <v>3.2844074516443599E-5</v>
      </c>
      <c r="F352" s="1">
        <v>1.6070365508707E-3</v>
      </c>
      <c r="G352" s="1">
        <v>5.08612708825419E-9</v>
      </c>
      <c r="H352" s="1">
        <v>3.3627261941585701E-8</v>
      </c>
      <c r="I352" s="1">
        <v>3.28491606435319E-5</v>
      </c>
      <c r="J352" s="50">
        <v>1.6070701781326401E-3</v>
      </c>
      <c r="N352" s="21"/>
      <c r="R352" s="21"/>
    </row>
    <row r="353" spans="1:18">
      <c r="A353" t="s">
        <v>84</v>
      </c>
      <c r="B353" s="7" t="s">
        <v>54</v>
      </c>
      <c r="C353" t="s">
        <v>6</v>
      </c>
      <c r="D353" t="s">
        <v>7</v>
      </c>
      <c r="E353" s="1">
        <v>3.6982110194004603E-2</v>
      </c>
      <c r="F353" s="1">
        <v>8.0713571778062196E-2</v>
      </c>
      <c r="G353" s="1">
        <v>1.03382690805669E-4</v>
      </c>
      <c r="H353" s="1">
        <v>2.2903969433799801E-4</v>
      </c>
      <c r="I353" s="1">
        <v>3.7085492884810299E-2</v>
      </c>
      <c r="J353" s="50">
        <v>8.09426114724002E-2</v>
      </c>
      <c r="N353" s="21"/>
      <c r="R353" s="21"/>
    </row>
    <row r="354" spans="1:18">
      <c r="A354" t="s">
        <v>84</v>
      </c>
      <c r="B354" s="7" t="s">
        <v>54</v>
      </c>
      <c r="C354" t="s">
        <v>8</v>
      </c>
      <c r="D354" t="s">
        <v>9</v>
      </c>
      <c r="E354" s="1">
        <v>7.3867654266368101E-3</v>
      </c>
      <c r="F354" s="1">
        <v>3.47540789797504E-3</v>
      </c>
      <c r="G354" s="1">
        <v>1.1875744430639899E-2</v>
      </c>
      <c r="H354" s="1">
        <v>5.8824509416987103E-3</v>
      </c>
      <c r="I354" s="1">
        <v>1.9262509857276702E-2</v>
      </c>
      <c r="J354" s="50">
        <v>9.3578588396737508E-3</v>
      </c>
      <c r="N354" s="21"/>
      <c r="R354" s="21"/>
    </row>
    <row r="355" spans="1:18">
      <c r="A355" t="s">
        <v>84</v>
      </c>
      <c r="B355" s="7" t="s">
        <v>54</v>
      </c>
      <c r="C355" t="s">
        <v>10</v>
      </c>
      <c r="D355" t="s">
        <v>11</v>
      </c>
      <c r="E355" s="1">
        <v>1.0709712214831101E-3</v>
      </c>
      <c r="F355" s="1">
        <v>5.0994316215361704E-4</v>
      </c>
      <c r="G355" s="1">
        <v>9.0165011349048699E-3</v>
      </c>
      <c r="H355" s="1">
        <v>1.2075415271267599E-2</v>
      </c>
      <c r="I355" s="1">
        <v>1.0087472356388001E-2</v>
      </c>
      <c r="J355" s="50">
        <v>1.25853584334213E-2</v>
      </c>
      <c r="N355" s="21"/>
      <c r="R355" s="21"/>
    </row>
    <row r="356" spans="1:18">
      <c r="A356" t="s">
        <v>84</v>
      </c>
      <c r="B356" s="7" t="s">
        <v>54</v>
      </c>
      <c r="C356" t="s">
        <v>12</v>
      </c>
      <c r="D356" t="s">
        <v>13</v>
      </c>
      <c r="E356" s="1">
        <v>4.31400371742467E-2</v>
      </c>
      <c r="F356" s="1">
        <v>5.0195291482404997E-3</v>
      </c>
      <c r="G356" s="1">
        <v>8.2246571518264904E-3</v>
      </c>
      <c r="H356" s="1">
        <v>1.5192109812464101E-3</v>
      </c>
      <c r="I356" s="1">
        <v>5.1364694326073199E-2</v>
      </c>
      <c r="J356" s="50">
        <v>6.5387401294869103E-3</v>
      </c>
      <c r="N356" s="21"/>
      <c r="R356" s="21"/>
    </row>
    <row r="357" spans="1:18">
      <c r="A357" t="s">
        <v>84</v>
      </c>
      <c r="B357" s="7" t="s">
        <v>54</v>
      </c>
      <c r="C357" t="s">
        <v>14</v>
      </c>
      <c r="D357" t="s">
        <v>15</v>
      </c>
      <c r="E357" s="1">
        <v>2.83855654039647E-2</v>
      </c>
      <c r="F357" s="1">
        <v>3.20611723453995E-2</v>
      </c>
      <c r="G357" s="1">
        <v>2.9773986635646902E-3</v>
      </c>
      <c r="H357" s="1">
        <v>1.86044928147941E-3</v>
      </c>
      <c r="I357" s="1">
        <v>3.1362964067529399E-2</v>
      </c>
      <c r="J357" s="50">
        <v>3.3921621626878902E-2</v>
      </c>
      <c r="N357" s="21"/>
      <c r="R357" s="21"/>
    </row>
    <row r="358" spans="1:18">
      <c r="A358" t="s">
        <v>84</v>
      </c>
      <c r="B358" s="7" t="s">
        <v>54</v>
      </c>
      <c r="C358" t="s">
        <v>16</v>
      </c>
      <c r="D358" t="s">
        <v>17</v>
      </c>
      <c r="E358" s="1">
        <v>9.6674375171449493E-3</v>
      </c>
      <c r="F358" s="1">
        <v>1.70648717575116E-3</v>
      </c>
      <c r="G358" s="1">
        <v>1.1917026287728101E-2</v>
      </c>
      <c r="H358" s="1">
        <v>2.15628712659923E-3</v>
      </c>
      <c r="I358" s="1">
        <v>2.1584463804873E-2</v>
      </c>
      <c r="J358" s="50">
        <v>3.8627743023503902E-3</v>
      </c>
      <c r="N358" s="21"/>
      <c r="R358" s="21"/>
    </row>
    <row r="359" spans="1:18">
      <c r="A359" t="s">
        <v>84</v>
      </c>
      <c r="B359" s="7" t="s">
        <v>54</v>
      </c>
      <c r="C359" t="s">
        <v>18</v>
      </c>
      <c r="D359" t="s">
        <v>19</v>
      </c>
      <c r="E359" s="1">
        <v>1.03136536722741E-2</v>
      </c>
      <c r="F359" s="1">
        <v>6.7752575727598303E-4</v>
      </c>
      <c r="G359" s="1">
        <v>5.0737315244272496E-3</v>
      </c>
      <c r="H359" s="1">
        <v>8.2307469903661497E-4</v>
      </c>
      <c r="I359" s="1">
        <v>1.5387385196701299E-2</v>
      </c>
      <c r="J359" s="50">
        <v>1.5006004563126001E-3</v>
      </c>
      <c r="N359" s="21"/>
      <c r="R359" s="21"/>
    </row>
    <row r="360" spans="1:18">
      <c r="A360" t="s">
        <v>84</v>
      </c>
      <c r="B360" s="7" t="s">
        <v>54</v>
      </c>
      <c r="C360" t="s">
        <v>20</v>
      </c>
      <c r="D360" t="s">
        <v>21</v>
      </c>
      <c r="E360" s="1">
        <v>7.9130385295608799E-2</v>
      </c>
      <c r="F360" s="1">
        <v>1.2718484111278801E-2</v>
      </c>
      <c r="G360" s="1">
        <v>2.89051509998742E-3</v>
      </c>
      <c r="H360" s="1">
        <v>5.8106019354810105E-4</v>
      </c>
      <c r="I360" s="1">
        <v>8.2020900395596202E-2</v>
      </c>
      <c r="J360" s="50">
        <v>1.32995443048269E-2</v>
      </c>
      <c r="N360" s="21"/>
      <c r="R360" s="21"/>
    </row>
    <row r="361" spans="1:18">
      <c r="A361" t="s">
        <v>84</v>
      </c>
      <c r="B361" s="7" t="s">
        <v>54</v>
      </c>
      <c r="C361" t="s">
        <v>25</v>
      </c>
      <c r="D361" t="s">
        <v>26</v>
      </c>
      <c r="E361" s="1">
        <v>0</v>
      </c>
      <c r="F361" s="1">
        <v>0</v>
      </c>
      <c r="G361" s="1">
        <v>0</v>
      </c>
      <c r="H361" s="1">
        <v>0</v>
      </c>
      <c r="I361" s="1">
        <v>0</v>
      </c>
      <c r="J361" s="50">
        <v>0</v>
      </c>
      <c r="N361" s="21"/>
      <c r="R361" s="21"/>
    </row>
    <row r="362" spans="1:18">
      <c r="A362" t="s">
        <v>84</v>
      </c>
      <c r="B362" s="7" t="s">
        <v>54</v>
      </c>
      <c r="C362" t="s">
        <v>22</v>
      </c>
      <c r="D362" t="s">
        <v>23</v>
      </c>
      <c r="E362" s="1">
        <v>1.26078163262147E-2</v>
      </c>
      <c r="F362" s="1">
        <v>5.3290749712005302E-4</v>
      </c>
      <c r="G362" s="1">
        <v>7.8500953976319099E-4</v>
      </c>
      <c r="H362" s="1">
        <v>2.9765285740238701E-5</v>
      </c>
      <c r="I362" s="1">
        <v>1.3392825865977899E-2</v>
      </c>
      <c r="J362" s="50">
        <v>5.6267278286029196E-4</v>
      </c>
      <c r="N362" s="21"/>
      <c r="R362" s="21"/>
    </row>
    <row r="363" spans="1:18">
      <c r="A363" t="s">
        <v>84</v>
      </c>
      <c r="B363" s="7" t="s">
        <v>55</v>
      </c>
      <c r="C363" t="s">
        <v>2</v>
      </c>
      <c r="D363" t="s">
        <v>3</v>
      </c>
      <c r="E363" s="1">
        <v>3.3167396322284499E-2</v>
      </c>
      <c r="F363" s="1">
        <v>3.4375222330361901E-2</v>
      </c>
      <c r="G363" s="1">
        <v>4.2882978291307002E-2</v>
      </c>
      <c r="H363" s="1">
        <v>5.1974078171400297E-2</v>
      </c>
      <c r="I363" s="1">
        <v>7.6050374613591501E-2</v>
      </c>
      <c r="J363" s="50">
        <v>8.6349300501762205E-2</v>
      </c>
      <c r="N363" s="21"/>
      <c r="R363" s="21"/>
    </row>
    <row r="364" spans="1:18">
      <c r="A364" t="s">
        <v>84</v>
      </c>
      <c r="B364" s="7" t="s">
        <v>55</v>
      </c>
      <c r="C364" t="s">
        <v>4</v>
      </c>
      <c r="D364" t="s">
        <v>5</v>
      </c>
      <c r="E364" s="1">
        <v>1.6643274502658401E-4</v>
      </c>
      <c r="F364" s="1">
        <v>7.9634530140728597E-3</v>
      </c>
      <c r="G364" s="1">
        <v>5.8418318948311705E-10</v>
      </c>
      <c r="H364" s="1">
        <v>3.8713291495761099E-9</v>
      </c>
      <c r="I364" s="1">
        <v>1.6643332920977301E-4</v>
      </c>
      <c r="J364" s="50">
        <v>7.9634568854020094E-3</v>
      </c>
      <c r="N364" s="21"/>
      <c r="R364" s="21"/>
    </row>
    <row r="365" spans="1:18">
      <c r="A365" t="s">
        <v>84</v>
      </c>
      <c r="B365" s="7" t="s">
        <v>55</v>
      </c>
      <c r="C365" t="s">
        <v>6</v>
      </c>
      <c r="D365" t="s">
        <v>7</v>
      </c>
      <c r="E365" s="1">
        <v>2.14940414706091E-5</v>
      </c>
      <c r="F365" s="1">
        <v>4.6917606660145403E-5</v>
      </c>
      <c r="G365" s="1">
        <v>1.03209423985717E-4</v>
      </c>
      <c r="H365" s="1">
        <v>2.28633567637915E-4</v>
      </c>
      <c r="I365" s="1">
        <v>1.24703465456326E-4</v>
      </c>
      <c r="J365" s="50">
        <v>2.7555117429806E-4</v>
      </c>
      <c r="N365" s="21"/>
      <c r="R365" s="21"/>
    </row>
    <row r="366" spans="1:18">
      <c r="A366" t="s">
        <v>84</v>
      </c>
      <c r="B366" s="7" t="s">
        <v>55</v>
      </c>
      <c r="C366" t="s">
        <v>8</v>
      </c>
      <c r="D366" t="s">
        <v>9</v>
      </c>
      <c r="E366" s="1">
        <v>4.0073641293503399E-4</v>
      </c>
      <c r="F366" s="1">
        <v>1.6866727883109E-4</v>
      </c>
      <c r="G366" s="1">
        <v>6.0493826291497799E-3</v>
      </c>
      <c r="H366" s="1">
        <v>2.4958363083086802E-3</v>
      </c>
      <c r="I366" s="1">
        <v>6.4501190420848198E-3</v>
      </c>
      <c r="J366" s="50">
        <v>2.6645035871397699E-3</v>
      </c>
      <c r="N366" s="21"/>
      <c r="R366" s="21"/>
    </row>
    <row r="367" spans="1:18">
      <c r="A367" t="s">
        <v>84</v>
      </c>
      <c r="B367" s="7" t="s">
        <v>55</v>
      </c>
      <c r="C367" t="s">
        <v>10</v>
      </c>
      <c r="D367" t="s">
        <v>11</v>
      </c>
      <c r="E367" s="1">
        <v>1.56895077105893E-3</v>
      </c>
      <c r="F367" s="1">
        <v>7.6383811813335398E-4</v>
      </c>
      <c r="G367" s="1">
        <v>7.4717385818210804E-3</v>
      </c>
      <c r="H367" s="1">
        <v>9.6401155981706496E-3</v>
      </c>
      <c r="I367" s="1">
        <v>9.0406893528800093E-3</v>
      </c>
      <c r="J367" s="50">
        <v>1.0403953716303999E-2</v>
      </c>
      <c r="N367" s="21"/>
      <c r="R367" s="21"/>
    </row>
    <row r="368" spans="1:18">
      <c r="A368" t="s">
        <v>84</v>
      </c>
      <c r="B368" s="7" t="s">
        <v>55</v>
      </c>
      <c r="C368" t="s">
        <v>12</v>
      </c>
      <c r="D368" t="s">
        <v>13</v>
      </c>
      <c r="E368" s="1">
        <v>1.6223972216218099E-2</v>
      </c>
      <c r="F368" s="1">
        <v>2.4535839087956898E-3</v>
      </c>
      <c r="G368" s="1">
        <v>7.8915855023914804E-3</v>
      </c>
      <c r="H368" s="1">
        <v>1.4466745860459E-3</v>
      </c>
      <c r="I368" s="1">
        <v>2.4115557718609602E-2</v>
      </c>
      <c r="J368" s="50">
        <v>3.9002584948415902E-3</v>
      </c>
      <c r="N368" s="21"/>
      <c r="R368" s="21"/>
    </row>
    <row r="369" spans="1:18">
      <c r="A369" t="s">
        <v>84</v>
      </c>
      <c r="B369" s="7" t="s">
        <v>55</v>
      </c>
      <c r="C369" t="s">
        <v>14</v>
      </c>
      <c r="D369" t="s">
        <v>15</v>
      </c>
      <c r="E369" s="1">
        <v>3.38650154910239E-3</v>
      </c>
      <c r="F369" s="1">
        <v>3.7923998045444698E-3</v>
      </c>
      <c r="G369" s="1">
        <v>3.2515592745724401E-3</v>
      </c>
      <c r="H369" s="1">
        <v>1.9950093562874E-3</v>
      </c>
      <c r="I369" s="1">
        <v>6.63806082367483E-3</v>
      </c>
      <c r="J369" s="50">
        <v>5.7874091608318698E-3</v>
      </c>
      <c r="N369" s="21"/>
      <c r="R369" s="21"/>
    </row>
    <row r="370" spans="1:18">
      <c r="A370" t="s">
        <v>84</v>
      </c>
      <c r="B370" s="7" t="s">
        <v>55</v>
      </c>
      <c r="C370" t="s">
        <v>16</v>
      </c>
      <c r="D370" t="s">
        <v>17</v>
      </c>
      <c r="E370" s="1">
        <v>7.7854121068788203E-3</v>
      </c>
      <c r="F370" s="1">
        <v>1.39789689320816E-3</v>
      </c>
      <c r="G370" s="1">
        <v>1.0793146645504801E-2</v>
      </c>
      <c r="H370" s="1">
        <v>2.0177163959578899E-3</v>
      </c>
      <c r="I370" s="1">
        <v>1.8578558752383598E-2</v>
      </c>
      <c r="J370" s="50">
        <v>3.4156132891660501E-3</v>
      </c>
      <c r="N370" s="21"/>
      <c r="R370" s="21"/>
    </row>
    <row r="371" spans="1:18">
      <c r="A371" t="s">
        <v>84</v>
      </c>
      <c r="B371" s="7" t="s">
        <v>55</v>
      </c>
      <c r="C371" t="s">
        <v>18</v>
      </c>
      <c r="D371" t="s">
        <v>19</v>
      </c>
      <c r="E371" s="1">
        <v>1.13936924993094E-3</v>
      </c>
      <c r="F371" s="1">
        <v>7.4151003833259599E-5</v>
      </c>
      <c r="G371" s="1">
        <v>7.81744279965642E-3</v>
      </c>
      <c r="H371" s="1">
        <v>1.2780620276028501E-3</v>
      </c>
      <c r="I371" s="1">
        <v>8.95681204958736E-3</v>
      </c>
      <c r="J371" s="50">
        <v>1.3522130314361099E-3</v>
      </c>
      <c r="N371" s="21"/>
      <c r="R371" s="21"/>
    </row>
    <row r="372" spans="1:18">
      <c r="A372" t="s">
        <v>84</v>
      </c>
      <c r="B372" s="7" t="s">
        <v>55</v>
      </c>
      <c r="C372" t="s">
        <v>20</v>
      </c>
      <c r="D372" t="s">
        <v>21</v>
      </c>
      <c r="E372" s="1">
        <v>0</v>
      </c>
      <c r="F372" s="1">
        <v>0</v>
      </c>
      <c r="G372" s="1">
        <v>0</v>
      </c>
      <c r="H372" s="1">
        <v>0</v>
      </c>
      <c r="I372" s="1">
        <v>0</v>
      </c>
      <c r="J372" s="50">
        <v>0</v>
      </c>
      <c r="N372" s="21"/>
      <c r="R372" s="21"/>
    </row>
    <row r="373" spans="1:18">
      <c r="A373" t="s">
        <v>84</v>
      </c>
      <c r="B373" s="7" t="s">
        <v>55</v>
      </c>
      <c r="C373" t="s">
        <v>25</v>
      </c>
      <c r="D373" t="s">
        <v>26</v>
      </c>
      <c r="E373" s="1">
        <v>0</v>
      </c>
      <c r="F373" s="1">
        <v>0</v>
      </c>
      <c r="G373" s="1">
        <v>0</v>
      </c>
      <c r="H373" s="1">
        <v>0</v>
      </c>
      <c r="I373" s="1">
        <v>0</v>
      </c>
      <c r="J373" s="50">
        <v>0</v>
      </c>
      <c r="N373" s="21"/>
      <c r="R373" s="21"/>
    </row>
    <row r="374" spans="1:18">
      <c r="A374" t="s">
        <v>84</v>
      </c>
      <c r="B374" s="7" t="s">
        <v>55</v>
      </c>
      <c r="C374" t="s">
        <v>22</v>
      </c>
      <c r="D374" t="s">
        <v>23</v>
      </c>
      <c r="E374" s="1">
        <v>5.9574163355563797E-4</v>
      </c>
      <c r="F374" s="1">
        <v>2.5486588613830501E-5</v>
      </c>
      <c r="G374" s="1">
        <v>1.1825065712129201E-4</v>
      </c>
      <c r="H374" s="1">
        <v>4.5210194986054301E-6</v>
      </c>
      <c r="I374" s="1">
        <v>7.1399229067693E-4</v>
      </c>
      <c r="J374" s="50">
        <v>3.0007608112435901E-5</v>
      </c>
      <c r="N374" s="21"/>
      <c r="R374" s="21"/>
    </row>
    <row r="375" spans="1:18">
      <c r="A375" t="s">
        <v>84</v>
      </c>
      <c r="B375" s="7" t="s">
        <v>56</v>
      </c>
      <c r="C375" t="s">
        <v>2</v>
      </c>
      <c r="D375" t="s">
        <v>3</v>
      </c>
      <c r="E375" s="1">
        <v>6.4533521939849903E-2</v>
      </c>
      <c r="F375" s="1">
        <v>6.8246744629890999E-2</v>
      </c>
      <c r="G375" s="1">
        <v>7.1770748139710003E-2</v>
      </c>
      <c r="H375" s="1">
        <v>9.1948052018071796E-2</v>
      </c>
      <c r="I375" s="1">
        <v>0.13630427007956</v>
      </c>
      <c r="J375" s="50">
        <v>0.16019479664796299</v>
      </c>
      <c r="N375" s="21"/>
      <c r="R375" s="21"/>
    </row>
    <row r="376" spans="1:18">
      <c r="A376" t="s">
        <v>84</v>
      </c>
      <c r="B376" s="7" t="s">
        <v>56</v>
      </c>
      <c r="C376" t="s">
        <v>4</v>
      </c>
      <c r="D376" t="s">
        <v>5</v>
      </c>
      <c r="E376" s="1">
        <v>1.6716946309503001E-4</v>
      </c>
      <c r="F376" s="1">
        <v>6.3808453210180104E-3</v>
      </c>
      <c r="G376" s="1">
        <v>1.9797922869020199E-9</v>
      </c>
      <c r="H376" s="1">
        <v>1.3116613272091199E-8</v>
      </c>
      <c r="I376" s="1">
        <v>1.6717144288731699E-4</v>
      </c>
      <c r="J376" s="50">
        <v>6.3808584376312798E-3</v>
      </c>
      <c r="N376" s="21"/>
      <c r="R376" s="21"/>
    </row>
    <row r="377" spans="1:18">
      <c r="A377" t="s">
        <v>84</v>
      </c>
      <c r="B377" s="7" t="s">
        <v>56</v>
      </c>
      <c r="C377" t="s">
        <v>6</v>
      </c>
      <c r="D377" t="s">
        <v>7</v>
      </c>
      <c r="E377" s="1">
        <v>9.0880309241032003E-5</v>
      </c>
      <c r="F377" s="1">
        <v>1.9837307582486899E-4</v>
      </c>
      <c r="G377" s="1">
        <v>1.39152055325701E-4</v>
      </c>
      <c r="H377" s="1">
        <v>3.0826218411782099E-4</v>
      </c>
      <c r="I377" s="1">
        <v>2.30032364566733E-4</v>
      </c>
      <c r="J377" s="50">
        <v>5.0663525994268995E-4</v>
      </c>
      <c r="N377" s="21"/>
      <c r="R377" s="21"/>
    </row>
    <row r="378" spans="1:18">
      <c r="A378" t="s">
        <v>84</v>
      </c>
      <c r="B378" s="7" t="s">
        <v>56</v>
      </c>
      <c r="C378" t="s">
        <v>8</v>
      </c>
      <c r="D378" t="s">
        <v>9</v>
      </c>
      <c r="E378" s="1">
        <v>8.0808279934601701E-4</v>
      </c>
      <c r="F378" s="1">
        <v>1.0172597682450301E-3</v>
      </c>
      <c r="G378" s="1">
        <v>1.3136726373519101E-2</v>
      </c>
      <c r="H378" s="1">
        <v>9.1883887199412893E-3</v>
      </c>
      <c r="I378" s="1">
        <v>1.39448091728652E-2</v>
      </c>
      <c r="J378" s="50">
        <v>1.02056484881863E-2</v>
      </c>
      <c r="N378" s="21"/>
      <c r="R378" s="21"/>
    </row>
    <row r="379" spans="1:18">
      <c r="A379" t="s">
        <v>84</v>
      </c>
      <c r="B379" s="7" t="s">
        <v>56</v>
      </c>
      <c r="C379" t="s">
        <v>10</v>
      </c>
      <c r="D379" t="s">
        <v>11</v>
      </c>
      <c r="E379" s="1">
        <v>1.9503545198380301E-3</v>
      </c>
      <c r="F379" s="1">
        <v>1.2137771183533201E-3</v>
      </c>
      <c r="G379" s="1">
        <v>9.6911972885013499E-3</v>
      </c>
      <c r="H379" s="1">
        <v>1.25532018256498E-2</v>
      </c>
      <c r="I379" s="1">
        <v>1.1641551808339401E-2</v>
      </c>
      <c r="J379" s="50">
        <v>1.3766978944003101E-2</v>
      </c>
      <c r="N379" s="21"/>
      <c r="R379" s="21"/>
    </row>
    <row r="380" spans="1:18">
      <c r="A380" t="s">
        <v>84</v>
      </c>
      <c r="B380" s="7" t="s">
        <v>56</v>
      </c>
      <c r="C380" t="s">
        <v>12</v>
      </c>
      <c r="D380" t="s">
        <v>13</v>
      </c>
      <c r="E380" s="1">
        <v>8.0172770246485E-3</v>
      </c>
      <c r="F380" s="1">
        <v>1.17157748449702E-3</v>
      </c>
      <c r="G380" s="1">
        <v>1.25444858493764E-2</v>
      </c>
      <c r="H380" s="1">
        <v>2.30088650535101E-3</v>
      </c>
      <c r="I380" s="1">
        <v>2.0561762874024898E-2</v>
      </c>
      <c r="J380" s="50">
        <v>3.4724639898480302E-3</v>
      </c>
      <c r="N380" s="21"/>
      <c r="R380" s="21"/>
    </row>
    <row r="381" spans="1:18">
      <c r="A381" t="s">
        <v>84</v>
      </c>
      <c r="B381" s="7" t="s">
        <v>56</v>
      </c>
      <c r="C381" t="s">
        <v>14</v>
      </c>
      <c r="D381" t="s">
        <v>15</v>
      </c>
      <c r="E381" s="1">
        <v>1.8745954484452501E-3</v>
      </c>
      <c r="F381" s="1">
        <v>2.0854065422069102E-3</v>
      </c>
      <c r="G381" s="1">
        <v>8.0774627995187209E-3</v>
      </c>
      <c r="H381" s="1">
        <v>4.9245249442679698E-3</v>
      </c>
      <c r="I381" s="1">
        <v>9.9520582479639703E-3</v>
      </c>
      <c r="J381" s="50">
        <v>7.00993148647488E-3</v>
      </c>
      <c r="N381" s="21"/>
      <c r="R381" s="21"/>
    </row>
    <row r="382" spans="1:18">
      <c r="A382" t="s">
        <v>84</v>
      </c>
      <c r="B382" s="7" t="s">
        <v>56</v>
      </c>
      <c r="C382" t="s">
        <v>16</v>
      </c>
      <c r="D382" t="s">
        <v>17</v>
      </c>
      <c r="E382" s="1">
        <v>1.2598874689994899E-2</v>
      </c>
      <c r="F382" s="1">
        <v>1.6145866438289601E-3</v>
      </c>
      <c r="G382" s="1">
        <v>4.2940002257992903E-2</v>
      </c>
      <c r="H382" s="1">
        <v>5.9473844880178197E-3</v>
      </c>
      <c r="I382" s="1">
        <v>5.55388769479878E-2</v>
      </c>
      <c r="J382" s="50">
        <v>7.5619711318467798E-3</v>
      </c>
      <c r="N382" s="21"/>
      <c r="R382" s="21"/>
    </row>
    <row r="383" spans="1:18">
      <c r="A383" t="s">
        <v>84</v>
      </c>
      <c r="B383" s="7" t="s">
        <v>56</v>
      </c>
      <c r="C383" t="s">
        <v>18</v>
      </c>
      <c r="D383" t="s">
        <v>19</v>
      </c>
      <c r="E383" s="1">
        <v>4.1228591928812201E-3</v>
      </c>
      <c r="F383" s="1">
        <v>2.6860705342485398E-4</v>
      </c>
      <c r="G383" s="1">
        <v>1.83771140781223E-2</v>
      </c>
      <c r="H383" s="1">
        <v>3.0103858148613099E-3</v>
      </c>
      <c r="I383" s="1">
        <v>2.24999732710035E-2</v>
      </c>
      <c r="J383" s="50">
        <v>3.2789928682861601E-3</v>
      </c>
      <c r="N383" s="21"/>
      <c r="R383" s="21"/>
    </row>
    <row r="384" spans="1:18">
      <c r="A384" t="s">
        <v>84</v>
      </c>
      <c r="B384" s="7" t="s">
        <v>56</v>
      </c>
      <c r="C384" t="s">
        <v>20</v>
      </c>
      <c r="D384" t="s">
        <v>21</v>
      </c>
      <c r="E384" s="1">
        <v>1.3929497348753701E-3</v>
      </c>
      <c r="F384" s="1">
        <v>2.2388176332626401E-4</v>
      </c>
      <c r="G384" s="1">
        <v>6.8740511953290801E-3</v>
      </c>
      <c r="H384" s="1">
        <v>1.3841396777909999E-3</v>
      </c>
      <c r="I384" s="1">
        <v>8.26700093020445E-3</v>
      </c>
      <c r="J384" s="50">
        <v>1.60802144111726E-3</v>
      </c>
      <c r="N384" s="21"/>
      <c r="R384" s="21"/>
    </row>
    <row r="385" spans="1:18">
      <c r="A385" t="s">
        <v>84</v>
      </c>
      <c r="B385" s="7" t="s">
        <v>56</v>
      </c>
      <c r="C385" t="s">
        <v>25</v>
      </c>
      <c r="D385" t="s">
        <v>26</v>
      </c>
      <c r="E385" s="1">
        <v>0</v>
      </c>
      <c r="F385" s="1">
        <v>0</v>
      </c>
      <c r="G385" s="1">
        <v>0</v>
      </c>
      <c r="H385" s="1">
        <v>0</v>
      </c>
      <c r="I385" s="1">
        <v>0</v>
      </c>
      <c r="J385" s="50">
        <v>0</v>
      </c>
      <c r="N385" s="21"/>
      <c r="R385" s="21"/>
    </row>
    <row r="386" spans="1:18">
      <c r="A386" t="s">
        <v>84</v>
      </c>
      <c r="B386" s="7" t="s">
        <v>56</v>
      </c>
      <c r="C386" t="s">
        <v>22</v>
      </c>
      <c r="D386" t="s">
        <v>23</v>
      </c>
      <c r="E386" s="1">
        <v>3.4798152751125602E-3</v>
      </c>
      <c r="F386" s="1">
        <v>1.48952249774458E-4</v>
      </c>
      <c r="G386" s="1">
        <v>5.1694684334385201E-4</v>
      </c>
      <c r="H386" s="1">
        <v>1.9801756318264099E-5</v>
      </c>
      <c r="I386" s="1">
        <v>3.9967621184564097E-3</v>
      </c>
      <c r="J386" s="50">
        <v>1.6875400609272199E-4</v>
      </c>
      <c r="N386" s="21"/>
      <c r="R386" s="21"/>
    </row>
    <row r="387" spans="1:18">
      <c r="A387" t="s">
        <v>84</v>
      </c>
      <c r="B387" s="7" t="s">
        <v>57</v>
      </c>
      <c r="C387" t="s">
        <v>2</v>
      </c>
      <c r="D387" t="s">
        <v>3</v>
      </c>
      <c r="E387" s="1">
        <v>1.00581990033487</v>
      </c>
      <c r="F387" s="1">
        <v>1.1804066182870201</v>
      </c>
      <c r="G387" s="1">
        <v>1.3802272153653501</v>
      </c>
      <c r="H387" s="1">
        <v>1.70214591661829</v>
      </c>
      <c r="I387" s="1">
        <v>2.3860471157002201</v>
      </c>
      <c r="J387" s="50">
        <v>2.8825525349053098</v>
      </c>
      <c r="N387" s="21"/>
      <c r="R387" s="21"/>
    </row>
    <row r="388" spans="1:18">
      <c r="A388" t="s">
        <v>84</v>
      </c>
      <c r="B388" s="7" t="s">
        <v>57</v>
      </c>
      <c r="C388" t="s">
        <v>4</v>
      </c>
      <c r="D388" t="s">
        <v>5</v>
      </c>
      <c r="E388" s="1">
        <v>1.13460890479091E-2</v>
      </c>
      <c r="F388" s="1">
        <v>0.52840135286981704</v>
      </c>
      <c r="G388" s="1">
        <v>7.9621805090375499E-6</v>
      </c>
      <c r="H388" s="1">
        <v>5.2629104753765599E-5</v>
      </c>
      <c r="I388" s="1">
        <v>1.1354051228418101E-2</v>
      </c>
      <c r="J388" s="50">
        <v>0.52845398197457005</v>
      </c>
      <c r="N388" s="21"/>
      <c r="R388" s="21"/>
    </row>
    <row r="389" spans="1:18">
      <c r="A389" t="s">
        <v>84</v>
      </c>
      <c r="B389" s="7" t="s">
        <v>57</v>
      </c>
      <c r="C389" t="s">
        <v>6</v>
      </c>
      <c r="D389" t="s">
        <v>7</v>
      </c>
      <c r="E389" s="1">
        <v>0.1328099062883</v>
      </c>
      <c r="F389" s="1">
        <v>0.28986221568341802</v>
      </c>
      <c r="G389" s="1">
        <v>3.2415783816294201E-3</v>
      </c>
      <c r="H389" s="1">
        <v>7.18222827854215E-3</v>
      </c>
      <c r="I389" s="1">
        <v>0.136051484669929</v>
      </c>
      <c r="J389" s="50">
        <v>0.29704444396196</v>
      </c>
      <c r="N389" s="21"/>
      <c r="R389" s="21"/>
    </row>
    <row r="390" spans="1:18">
      <c r="A390" t="s">
        <v>84</v>
      </c>
      <c r="B390" s="7" t="s">
        <v>57</v>
      </c>
      <c r="C390" t="s">
        <v>8</v>
      </c>
      <c r="D390" t="s">
        <v>9</v>
      </c>
      <c r="E390" s="1">
        <v>0.63885111675801698</v>
      </c>
      <c r="F390" s="1">
        <v>0.27705731318266602</v>
      </c>
      <c r="G390" s="1">
        <v>0.53737938010241304</v>
      </c>
      <c r="H390" s="1">
        <v>0.26668394936720802</v>
      </c>
      <c r="I390" s="1">
        <v>1.17623049686043</v>
      </c>
      <c r="J390" s="50">
        <v>0.54374126254987398</v>
      </c>
      <c r="N390" s="21"/>
      <c r="R390" s="21"/>
    </row>
    <row r="391" spans="1:18">
      <c r="A391" t="s">
        <v>84</v>
      </c>
      <c r="B391" s="7" t="s">
        <v>57</v>
      </c>
      <c r="C391" t="s">
        <v>10</v>
      </c>
      <c r="D391" t="s">
        <v>11</v>
      </c>
      <c r="E391" s="1">
        <v>0.15688662301744299</v>
      </c>
      <c r="F391" s="1">
        <v>0.14469918321991901</v>
      </c>
      <c r="G391" s="1">
        <v>0.51659560360196299</v>
      </c>
      <c r="H391" s="1">
        <v>0.68843843139696403</v>
      </c>
      <c r="I391" s="1">
        <v>0.67348222661940604</v>
      </c>
      <c r="J391" s="50">
        <v>0.83313761461688396</v>
      </c>
      <c r="N391" s="21"/>
      <c r="R391" s="21"/>
    </row>
    <row r="392" spans="1:18">
      <c r="A392" t="s">
        <v>84</v>
      </c>
      <c r="B392" s="7" t="s">
        <v>57</v>
      </c>
      <c r="C392" t="s">
        <v>12</v>
      </c>
      <c r="D392" t="s">
        <v>13</v>
      </c>
      <c r="E392" s="1">
        <v>1.53979862812198</v>
      </c>
      <c r="F392" s="1">
        <v>0.22190463125580001</v>
      </c>
      <c r="G392" s="1">
        <v>0.29287433925005302</v>
      </c>
      <c r="H392" s="1">
        <v>5.38820277520798E-2</v>
      </c>
      <c r="I392" s="1">
        <v>1.8326729673720299</v>
      </c>
      <c r="J392" s="50">
        <v>0.27578665900788002</v>
      </c>
      <c r="N392" s="21"/>
      <c r="R392" s="21"/>
    </row>
    <row r="393" spans="1:18">
      <c r="A393" t="s">
        <v>84</v>
      </c>
      <c r="B393" s="7" t="s">
        <v>57</v>
      </c>
      <c r="C393" t="s">
        <v>14</v>
      </c>
      <c r="D393" t="s">
        <v>15</v>
      </c>
      <c r="E393" s="1">
        <v>0.93503961260730595</v>
      </c>
      <c r="F393" s="1">
        <v>0.99520922882738905</v>
      </c>
      <c r="G393" s="1">
        <v>0.30901366167647598</v>
      </c>
      <c r="H393" s="1">
        <v>0.191257433009729</v>
      </c>
      <c r="I393" s="1">
        <v>1.24405327428378</v>
      </c>
      <c r="J393" s="50">
        <v>1.18646666183712</v>
      </c>
      <c r="N393" s="21"/>
      <c r="R393" s="21"/>
    </row>
    <row r="394" spans="1:18">
      <c r="A394" t="s">
        <v>84</v>
      </c>
      <c r="B394" s="7" t="s">
        <v>57</v>
      </c>
      <c r="C394" t="s">
        <v>16</v>
      </c>
      <c r="D394" t="s">
        <v>17</v>
      </c>
      <c r="E394" s="1">
        <v>5.1920387204002898</v>
      </c>
      <c r="F394" s="1">
        <v>0.82508007259586502</v>
      </c>
      <c r="G394" s="1">
        <v>0.55200722605114605</v>
      </c>
      <c r="H394" s="1">
        <v>9.0811052224356301E-2</v>
      </c>
      <c r="I394" s="1">
        <v>5.7440459464514397</v>
      </c>
      <c r="J394" s="50">
        <v>0.91589112482022195</v>
      </c>
      <c r="N394" s="21"/>
      <c r="R394" s="21"/>
    </row>
    <row r="395" spans="1:18">
      <c r="A395" t="s">
        <v>84</v>
      </c>
      <c r="B395" s="7" t="s">
        <v>57</v>
      </c>
      <c r="C395" t="s">
        <v>18</v>
      </c>
      <c r="D395" t="s">
        <v>19</v>
      </c>
      <c r="E395" s="1">
        <v>8.0093757060813893</v>
      </c>
      <c r="F395" s="1">
        <v>0.52595969647617002</v>
      </c>
      <c r="G395" s="1">
        <v>0.38212335431898897</v>
      </c>
      <c r="H395" s="1">
        <v>6.2866408893663503E-2</v>
      </c>
      <c r="I395" s="1">
        <v>8.3914990604003794</v>
      </c>
      <c r="J395" s="50">
        <v>0.58882610536983304</v>
      </c>
      <c r="N395" s="21"/>
      <c r="R395" s="21"/>
    </row>
    <row r="396" spans="1:18">
      <c r="A396" t="s">
        <v>84</v>
      </c>
      <c r="B396" s="7" t="s">
        <v>57</v>
      </c>
      <c r="C396" t="s">
        <v>20</v>
      </c>
      <c r="D396" t="s">
        <v>21</v>
      </c>
      <c r="E396" s="1">
        <v>3.0023116806219399</v>
      </c>
      <c r="F396" s="1">
        <v>0.48288041190765302</v>
      </c>
      <c r="G396" s="1">
        <v>0.130639871874493</v>
      </c>
      <c r="H396" s="1">
        <v>2.6298057880811802E-2</v>
      </c>
      <c r="I396" s="1">
        <v>3.1329515524964302</v>
      </c>
      <c r="J396" s="50">
        <v>0.50917846978846504</v>
      </c>
      <c r="N396" s="21"/>
      <c r="R396" s="21"/>
    </row>
    <row r="397" spans="1:18">
      <c r="A397" t="s">
        <v>84</v>
      </c>
      <c r="B397" s="7" t="s">
        <v>57</v>
      </c>
      <c r="C397" t="s">
        <v>25</v>
      </c>
      <c r="D397" t="s">
        <v>26</v>
      </c>
      <c r="E397" s="1">
        <v>3.6621552220445698E-2</v>
      </c>
      <c r="F397" s="1">
        <v>3.3534605281671198E-3</v>
      </c>
      <c r="G397" s="1">
        <v>0.29608354644123103</v>
      </c>
      <c r="H397" s="1">
        <v>0.14688400139196101</v>
      </c>
      <c r="I397" s="1">
        <v>0.33270509866167702</v>
      </c>
      <c r="J397" s="50">
        <v>0.15023746192012799</v>
      </c>
      <c r="N397" s="21"/>
      <c r="R397" s="21"/>
    </row>
    <row r="398" spans="1:18">
      <c r="A398" t="s">
        <v>84</v>
      </c>
      <c r="B398" s="7" t="s">
        <v>57</v>
      </c>
      <c r="C398" t="s">
        <v>22</v>
      </c>
      <c r="D398" t="s">
        <v>23</v>
      </c>
      <c r="E398" s="1">
        <v>0.39043008346859398</v>
      </c>
      <c r="F398" s="1">
        <v>1.66646154708655E-2</v>
      </c>
      <c r="G398" s="1">
        <v>1.8884599327509299E-2</v>
      </c>
      <c r="H398" s="1">
        <v>7.26141998513316E-4</v>
      </c>
      <c r="I398" s="1">
        <v>0.409314682796103</v>
      </c>
      <c r="J398" s="50">
        <v>1.7390757469378799E-2</v>
      </c>
      <c r="N398" s="21"/>
      <c r="R398" s="21"/>
    </row>
    <row r="399" spans="1:18">
      <c r="A399" t="s">
        <v>84</v>
      </c>
      <c r="B399" s="7" t="s">
        <v>58</v>
      </c>
      <c r="C399" t="s">
        <v>2</v>
      </c>
      <c r="D399" t="s">
        <v>3</v>
      </c>
      <c r="E399" s="1">
        <v>3.4312540860516397E-2</v>
      </c>
      <c r="F399" s="1">
        <v>3.6496582863693901E-2</v>
      </c>
      <c r="G399" s="1">
        <v>7.12355398512559E-2</v>
      </c>
      <c r="H399" s="1">
        <v>8.9976466484874298E-2</v>
      </c>
      <c r="I399" s="1">
        <v>0.105548080711772</v>
      </c>
      <c r="J399" s="50">
        <v>0.12647304934856801</v>
      </c>
      <c r="N399" s="21"/>
      <c r="R399" s="21"/>
    </row>
    <row r="400" spans="1:18">
      <c r="A400" t="s">
        <v>84</v>
      </c>
      <c r="B400" s="7" t="s">
        <v>58</v>
      </c>
      <c r="C400" t="s">
        <v>4</v>
      </c>
      <c r="D400" t="s">
        <v>5</v>
      </c>
      <c r="E400" s="1">
        <v>3.7943022226085202E-5</v>
      </c>
      <c r="F400" s="1">
        <v>1.9067266819856601E-3</v>
      </c>
      <c r="G400" s="1">
        <v>2.3716906883823202E-9</v>
      </c>
      <c r="H400" s="1">
        <v>1.5668934416758701E-8</v>
      </c>
      <c r="I400" s="1">
        <v>3.79453939167736E-5</v>
      </c>
      <c r="J400" s="50">
        <v>1.90674235092008E-3</v>
      </c>
      <c r="N400" s="21"/>
      <c r="R400" s="21"/>
    </row>
    <row r="401" spans="1:18">
      <c r="A401" t="s">
        <v>84</v>
      </c>
      <c r="B401" s="7" t="s">
        <v>58</v>
      </c>
      <c r="C401" t="s">
        <v>6</v>
      </c>
      <c r="D401" t="s">
        <v>7</v>
      </c>
      <c r="E401" s="1">
        <v>2.3580847682715801E-6</v>
      </c>
      <c r="F401" s="1">
        <v>5.1462705919220402E-6</v>
      </c>
      <c r="G401" s="1">
        <v>2.0361100768871999E-4</v>
      </c>
      <c r="H401" s="1">
        <v>4.5109974478603102E-4</v>
      </c>
      <c r="I401" s="1">
        <v>2.0596909245699201E-4</v>
      </c>
      <c r="J401" s="50">
        <v>4.5624601537795298E-4</v>
      </c>
      <c r="N401" s="21"/>
      <c r="R401" s="21"/>
    </row>
    <row r="402" spans="1:18">
      <c r="A402" t="s">
        <v>84</v>
      </c>
      <c r="B402" s="7" t="s">
        <v>58</v>
      </c>
      <c r="C402" t="s">
        <v>8</v>
      </c>
      <c r="D402" t="s">
        <v>9</v>
      </c>
      <c r="E402" s="1">
        <v>9.6543405895400496E-3</v>
      </c>
      <c r="F402" s="1">
        <v>3.6362013508447798E-3</v>
      </c>
      <c r="G402" s="1">
        <v>1.02426827278333E-2</v>
      </c>
      <c r="H402" s="1">
        <v>4.3419401881254699E-3</v>
      </c>
      <c r="I402" s="1">
        <v>1.9897023317373402E-2</v>
      </c>
      <c r="J402" s="50">
        <v>7.9781415389702497E-3</v>
      </c>
      <c r="N402" s="21"/>
      <c r="R402" s="21"/>
    </row>
    <row r="403" spans="1:18">
      <c r="A403" t="s">
        <v>84</v>
      </c>
      <c r="B403" s="7" t="s">
        <v>58</v>
      </c>
      <c r="C403" t="s">
        <v>10</v>
      </c>
      <c r="D403" t="s">
        <v>11</v>
      </c>
      <c r="E403" s="1">
        <v>1.10843592627416E-2</v>
      </c>
      <c r="F403" s="1">
        <v>9.2033107922867702E-3</v>
      </c>
      <c r="G403" s="1">
        <v>1.0831707132725001E-2</v>
      </c>
      <c r="H403" s="1">
        <v>1.43024513475528E-2</v>
      </c>
      <c r="I403" s="1">
        <v>2.1916066395466598E-2</v>
      </c>
      <c r="J403" s="50">
        <v>2.3505762139839601E-2</v>
      </c>
      <c r="N403" s="21"/>
      <c r="R403" s="21"/>
    </row>
    <row r="404" spans="1:18">
      <c r="A404" t="s">
        <v>84</v>
      </c>
      <c r="B404" s="7" t="s">
        <v>58</v>
      </c>
      <c r="C404" t="s">
        <v>12</v>
      </c>
      <c r="D404" t="s">
        <v>13</v>
      </c>
      <c r="E404" s="1">
        <v>2.9667951449095301E-2</v>
      </c>
      <c r="F404" s="1">
        <v>4.1832429981390499E-3</v>
      </c>
      <c r="G404" s="1">
        <v>1.22346253679465E-2</v>
      </c>
      <c r="H404" s="1">
        <v>2.2630015725332601E-3</v>
      </c>
      <c r="I404" s="1">
        <v>4.1902576817041702E-2</v>
      </c>
      <c r="J404" s="50">
        <v>6.44624457067231E-3</v>
      </c>
      <c r="N404" s="21"/>
      <c r="R404" s="21"/>
    </row>
    <row r="405" spans="1:18">
      <c r="A405" t="s">
        <v>84</v>
      </c>
      <c r="B405" s="7" t="s">
        <v>58</v>
      </c>
      <c r="C405" t="s">
        <v>14</v>
      </c>
      <c r="D405" t="s">
        <v>15</v>
      </c>
      <c r="E405" s="1">
        <v>2.7762812855912601E-3</v>
      </c>
      <c r="F405" s="1">
        <v>3.1215375262256002E-3</v>
      </c>
      <c r="G405" s="1">
        <v>5.5379286375022204E-3</v>
      </c>
      <c r="H405" s="1">
        <v>3.48053547894307E-3</v>
      </c>
      <c r="I405" s="1">
        <v>8.3142099230934796E-3</v>
      </c>
      <c r="J405" s="50">
        <v>6.6020730051686797E-3</v>
      </c>
      <c r="N405" s="21"/>
      <c r="R405" s="21"/>
    </row>
    <row r="406" spans="1:18">
      <c r="A406" t="s">
        <v>84</v>
      </c>
      <c r="B406" s="7" t="s">
        <v>58</v>
      </c>
      <c r="C406" t="s">
        <v>16</v>
      </c>
      <c r="D406" t="s">
        <v>17</v>
      </c>
      <c r="E406" s="1">
        <v>2.7798171080632102E-2</v>
      </c>
      <c r="F406" s="1">
        <v>2.99630772764191E-3</v>
      </c>
      <c r="G406" s="1">
        <v>2.4000967432338802E-2</v>
      </c>
      <c r="H406" s="1">
        <v>3.6906422583720998E-3</v>
      </c>
      <c r="I406" s="1">
        <v>5.1799138512971001E-2</v>
      </c>
      <c r="J406" s="50">
        <v>6.6869499860140102E-3</v>
      </c>
      <c r="N406" s="21"/>
      <c r="R406" s="21"/>
    </row>
    <row r="407" spans="1:18">
      <c r="A407" t="s">
        <v>84</v>
      </c>
      <c r="B407" s="7" t="s">
        <v>58</v>
      </c>
      <c r="C407" t="s">
        <v>18</v>
      </c>
      <c r="D407" t="s">
        <v>19</v>
      </c>
      <c r="E407" s="1">
        <v>2.96477812432204E-3</v>
      </c>
      <c r="F407" s="1">
        <v>1.9471770000094199E-4</v>
      </c>
      <c r="G407" s="1">
        <v>1.20193618573614E-2</v>
      </c>
      <c r="H407" s="1">
        <v>1.9330460588448299E-3</v>
      </c>
      <c r="I407" s="1">
        <v>1.49841399816834E-2</v>
      </c>
      <c r="J407" s="50">
        <v>2.12776375884577E-3</v>
      </c>
      <c r="N407" s="21"/>
      <c r="R407" s="21"/>
    </row>
    <row r="408" spans="1:18">
      <c r="A408" t="s">
        <v>84</v>
      </c>
      <c r="B408" s="7" t="s">
        <v>58</v>
      </c>
      <c r="C408" t="s">
        <v>20</v>
      </c>
      <c r="D408" t="s">
        <v>21</v>
      </c>
      <c r="E408" s="1">
        <v>4.5344411957011E-4</v>
      </c>
      <c r="F408" s="1">
        <v>7.2847412061190307E-5</v>
      </c>
      <c r="G408" s="1">
        <v>5.53955606049494E-3</v>
      </c>
      <c r="H408" s="1">
        <v>1.11267583576772E-3</v>
      </c>
      <c r="I408" s="1">
        <v>5.9930001800650497E-3</v>
      </c>
      <c r="J408" s="50">
        <v>1.1855232478289099E-3</v>
      </c>
      <c r="N408" s="21"/>
      <c r="R408" s="21"/>
    </row>
    <row r="409" spans="1:18">
      <c r="A409" t="s">
        <v>84</v>
      </c>
      <c r="B409" s="7" t="s">
        <v>58</v>
      </c>
      <c r="C409" t="s">
        <v>25</v>
      </c>
      <c r="D409" t="s">
        <v>26</v>
      </c>
      <c r="E409" s="1">
        <v>0</v>
      </c>
      <c r="F409" s="1">
        <v>0</v>
      </c>
      <c r="G409" s="1">
        <v>0</v>
      </c>
      <c r="H409" s="1">
        <v>0</v>
      </c>
      <c r="I409" s="1">
        <v>0</v>
      </c>
      <c r="J409" s="50">
        <v>0</v>
      </c>
      <c r="N409" s="21"/>
      <c r="R409" s="21"/>
    </row>
    <row r="410" spans="1:18">
      <c r="A410" t="s">
        <v>84</v>
      </c>
      <c r="B410" s="7" t="s">
        <v>58</v>
      </c>
      <c r="C410" t="s">
        <v>22</v>
      </c>
      <c r="D410" t="s">
        <v>23</v>
      </c>
      <c r="E410" s="1">
        <v>1.3903949366928701E-3</v>
      </c>
      <c r="F410" s="1">
        <v>5.8377182147385201E-5</v>
      </c>
      <c r="G410" s="1">
        <v>1.3201302424321101E-4</v>
      </c>
      <c r="H410" s="1">
        <v>4.9604250161186703E-6</v>
      </c>
      <c r="I410" s="1">
        <v>1.52240796093608E-3</v>
      </c>
      <c r="J410" s="50">
        <v>6.3337607163503902E-5</v>
      </c>
      <c r="N410" s="21"/>
      <c r="R410" s="21"/>
    </row>
    <row r="411" spans="1:18">
      <c r="A411" t="s">
        <v>84</v>
      </c>
      <c r="B411" s="7" t="s">
        <v>59</v>
      </c>
      <c r="C411" t="s">
        <v>2</v>
      </c>
      <c r="D411" t="s">
        <v>3</v>
      </c>
      <c r="E411" s="1">
        <v>1.32598404141493E-2</v>
      </c>
      <c r="F411" s="1">
        <v>1.2147274525518399E-2</v>
      </c>
      <c r="G411" s="1">
        <v>5.13601292448434E-2</v>
      </c>
      <c r="H411" s="1">
        <v>6.3341686688489093E-2</v>
      </c>
      <c r="I411" s="1">
        <v>6.4619969658992693E-2</v>
      </c>
      <c r="J411" s="50">
        <v>7.5488961214007499E-2</v>
      </c>
      <c r="N411" s="21"/>
      <c r="R411" s="21"/>
    </row>
    <row r="412" spans="1:18">
      <c r="A412" t="s">
        <v>84</v>
      </c>
      <c r="B412" s="7" t="s">
        <v>59</v>
      </c>
      <c r="C412" t="s">
        <v>4</v>
      </c>
      <c r="D412" t="s">
        <v>5</v>
      </c>
      <c r="E412" s="1">
        <v>5.2817823828923001E-5</v>
      </c>
      <c r="F412" s="1">
        <v>2.6964342625685599E-3</v>
      </c>
      <c r="G412" s="1">
        <v>1.19034000889715E-8</v>
      </c>
      <c r="H412" s="1">
        <v>7.8598438392505804E-8</v>
      </c>
      <c r="I412" s="1">
        <v>5.2829727229012E-5</v>
      </c>
      <c r="J412" s="50">
        <v>2.6965128610069501E-3</v>
      </c>
      <c r="N412" s="21"/>
      <c r="R412" s="21"/>
    </row>
    <row r="413" spans="1:18">
      <c r="A413" t="s">
        <v>84</v>
      </c>
      <c r="B413" s="7" t="s">
        <v>59</v>
      </c>
      <c r="C413" t="s">
        <v>6</v>
      </c>
      <c r="D413" t="s">
        <v>7</v>
      </c>
      <c r="E413" s="1">
        <v>0.16500197253198401</v>
      </c>
      <c r="F413" s="1">
        <v>0.360086951997107</v>
      </c>
      <c r="G413" s="1">
        <v>1.8653039000172901E-4</v>
      </c>
      <c r="H413" s="1">
        <v>4.1326629010429602E-4</v>
      </c>
      <c r="I413" s="1">
        <v>0.165188502921986</v>
      </c>
      <c r="J413" s="50">
        <v>0.36050021828721102</v>
      </c>
      <c r="N413" s="21"/>
      <c r="R413" s="21"/>
    </row>
    <row r="414" spans="1:18">
      <c r="A414" t="s">
        <v>84</v>
      </c>
      <c r="B414" s="7" t="s">
        <v>59</v>
      </c>
      <c r="C414" t="s">
        <v>8</v>
      </c>
      <c r="D414" t="s">
        <v>9</v>
      </c>
      <c r="E414" s="1">
        <v>4.8886175061534903E-3</v>
      </c>
      <c r="F414" s="1">
        <v>6.6704949223997797E-3</v>
      </c>
      <c r="G414" s="1">
        <v>3.9578108664802901E-2</v>
      </c>
      <c r="H414" s="1">
        <v>3.4846016435410403E-2</v>
      </c>
      <c r="I414" s="1">
        <v>4.44667261709564E-2</v>
      </c>
      <c r="J414" s="50">
        <v>4.15165113578101E-2</v>
      </c>
      <c r="N414" s="21"/>
      <c r="R414" s="21"/>
    </row>
    <row r="415" spans="1:18">
      <c r="A415" t="s">
        <v>84</v>
      </c>
      <c r="B415" s="7" t="s">
        <v>59</v>
      </c>
      <c r="C415" t="s">
        <v>10</v>
      </c>
      <c r="D415" t="s">
        <v>11</v>
      </c>
      <c r="E415" s="1">
        <v>4.38891097844177E-4</v>
      </c>
      <c r="F415" s="1">
        <v>4.77843399642935E-4</v>
      </c>
      <c r="G415" s="1">
        <v>9.0380120548899292E-3</v>
      </c>
      <c r="H415" s="1">
        <v>1.2142453764864501E-2</v>
      </c>
      <c r="I415" s="1">
        <v>9.4769031527341101E-3</v>
      </c>
      <c r="J415" s="50">
        <v>1.26202971645074E-2</v>
      </c>
      <c r="N415" s="21"/>
      <c r="R415" s="21"/>
    </row>
    <row r="416" spans="1:18">
      <c r="A416" t="s">
        <v>84</v>
      </c>
      <c r="B416" s="7" t="s">
        <v>59</v>
      </c>
      <c r="C416" t="s">
        <v>12</v>
      </c>
      <c r="D416" t="s">
        <v>13</v>
      </c>
      <c r="E416" s="1">
        <v>2.9042473572026598E-3</v>
      </c>
      <c r="F416" s="1">
        <v>4.1547791165392898E-4</v>
      </c>
      <c r="G416" s="1">
        <v>8.7035650673738998E-3</v>
      </c>
      <c r="H416" s="1">
        <v>1.61306023345218E-3</v>
      </c>
      <c r="I416" s="1">
        <v>1.16078124245766E-2</v>
      </c>
      <c r="J416" s="50">
        <v>2.0285381451061102E-3</v>
      </c>
      <c r="N416" s="21"/>
      <c r="R416" s="21"/>
    </row>
    <row r="417" spans="1:18">
      <c r="A417" t="s">
        <v>84</v>
      </c>
      <c r="B417" s="7" t="s">
        <v>59</v>
      </c>
      <c r="C417" t="s">
        <v>14</v>
      </c>
      <c r="D417" t="s">
        <v>15</v>
      </c>
      <c r="E417" s="1">
        <v>3.2092311300858202E-4</v>
      </c>
      <c r="F417" s="1">
        <v>3.62653053972725E-4</v>
      </c>
      <c r="G417" s="1">
        <v>3.3096988360295002E-3</v>
      </c>
      <c r="H417" s="1">
        <v>2.0945038860475601E-3</v>
      </c>
      <c r="I417" s="1">
        <v>3.63062194903808E-3</v>
      </c>
      <c r="J417" s="50">
        <v>2.4571569400202802E-3</v>
      </c>
      <c r="N417" s="21"/>
      <c r="R417" s="21"/>
    </row>
    <row r="418" spans="1:18">
      <c r="A418" t="s">
        <v>84</v>
      </c>
      <c r="B418" s="7" t="s">
        <v>59</v>
      </c>
      <c r="C418" t="s">
        <v>16</v>
      </c>
      <c r="D418" t="s">
        <v>17</v>
      </c>
      <c r="E418" s="1">
        <v>2.2999668931603899E-3</v>
      </c>
      <c r="F418" s="1">
        <v>3.2081754767770997E-4</v>
      </c>
      <c r="G418" s="1">
        <v>2.4220280301350299E-2</v>
      </c>
      <c r="H418" s="1">
        <v>4.2138032006738798E-3</v>
      </c>
      <c r="I418" s="1">
        <v>2.6520247194510699E-2</v>
      </c>
      <c r="J418" s="50">
        <v>4.5346207483515904E-3</v>
      </c>
      <c r="N418" s="21"/>
      <c r="R418" s="21"/>
    </row>
    <row r="419" spans="1:18">
      <c r="A419" t="s">
        <v>84</v>
      </c>
      <c r="B419" s="7" t="s">
        <v>59</v>
      </c>
      <c r="C419" t="s">
        <v>18</v>
      </c>
      <c r="D419" t="s">
        <v>19</v>
      </c>
      <c r="E419" s="1">
        <v>2.7748965876430202E-4</v>
      </c>
      <c r="F419" s="1">
        <v>1.8212473500798901E-5</v>
      </c>
      <c r="G419" s="1">
        <v>5.4423088256168699E-3</v>
      </c>
      <c r="H419" s="1">
        <v>8.7047168010507896E-4</v>
      </c>
      <c r="I419" s="1">
        <v>5.7197984843811696E-3</v>
      </c>
      <c r="J419" s="50">
        <v>8.8868415360587795E-4</v>
      </c>
      <c r="N419" s="21"/>
      <c r="R419" s="21"/>
    </row>
    <row r="420" spans="1:18">
      <c r="A420" t="s">
        <v>84</v>
      </c>
      <c r="B420" s="7" t="s">
        <v>59</v>
      </c>
      <c r="C420" t="s">
        <v>20</v>
      </c>
      <c r="D420" t="s">
        <v>21</v>
      </c>
      <c r="E420" s="1">
        <v>0</v>
      </c>
      <c r="F420" s="1">
        <v>0</v>
      </c>
      <c r="G420" s="1">
        <v>0</v>
      </c>
      <c r="H420" s="1">
        <v>0</v>
      </c>
      <c r="I420" s="1">
        <v>0</v>
      </c>
      <c r="J420" s="50">
        <v>0</v>
      </c>
      <c r="N420" s="21"/>
      <c r="R420" s="21"/>
    </row>
    <row r="421" spans="1:18">
      <c r="A421" t="s">
        <v>84</v>
      </c>
      <c r="B421" s="7" t="s">
        <v>59</v>
      </c>
      <c r="C421" t="s">
        <v>25</v>
      </c>
      <c r="D421" t="s">
        <v>26</v>
      </c>
      <c r="E421" s="1">
        <v>0</v>
      </c>
      <c r="F421" s="1">
        <v>0</v>
      </c>
      <c r="G421" s="1">
        <v>0</v>
      </c>
      <c r="H421" s="1">
        <v>0</v>
      </c>
      <c r="I421" s="1">
        <v>0</v>
      </c>
      <c r="J421" s="50">
        <v>0</v>
      </c>
      <c r="N421" s="21"/>
      <c r="R421" s="21"/>
    </row>
    <row r="422" spans="1:18">
      <c r="A422" t="s">
        <v>84</v>
      </c>
      <c r="B422" s="7" t="s">
        <v>59</v>
      </c>
      <c r="C422" t="s">
        <v>22</v>
      </c>
      <c r="D422" t="s">
        <v>23</v>
      </c>
      <c r="E422" s="1">
        <v>1.8933885833497701E-4</v>
      </c>
      <c r="F422" s="1">
        <v>7.9166451117702693E-6</v>
      </c>
      <c r="G422" s="1">
        <v>1.6652174613889301E-4</v>
      </c>
      <c r="H422" s="1">
        <v>6.2204194200044998E-6</v>
      </c>
      <c r="I422" s="1">
        <v>3.5586060447386999E-4</v>
      </c>
      <c r="J422" s="50">
        <v>1.41370645317748E-5</v>
      </c>
      <c r="N422" s="21"/>
      <c r="R422" s="21"/>
    </row>
    <row r="423" spans="1:18">
      <c r="A423" t="s">
        <v>84</v>
      </c>
      <c r="B423" s="7" t="s">
        <v>60</v>
      </c>
      <c r="C423" t="s">
        <v>2</v>
      </c>
      <c r="D423" t="s">
        <v>3</v>
      </c>
      <c r="E423" s="1">
        <v>6.6091710123766398E-2</v>
      </c>
      <c r="F423" s="1">
        <v>6.8747119035990401E-2</v>
      </c>
      <c r="G423" s="1">
        <v>4.5078444351202097E-2</v>
      </c>
      <c r="H423" s="1">
        <v>5.9847473017841601E-2</v>
      </c>
      <c r="I423" s="1">
        <v>0.111170154474969</v>
      </c>
      <c r="J423" s="50">
        <v>0.128594592053832</v>
      </c>
      <c r="N423" s="21"/>
      <c r="R423" s="21"/>
    </row>
    <row r="424" spans="1:18">
      <c r="A424" t="s">
        <v>84</v>
      </c>
      <c r="B424" s="7" t="s">
        <v>60</v>
      </c>
      <c r="C424" t="s">
        <v>4</v>
      </c>
      <c r="D424" t="s">
        <v>5</v>
      </c>
      <c r="E424" s="1">
        <v>2.0851862971052901E-4</v>
      </c>
      <c r="F424" s="1">
        <v>1.02969330157754E-2</v>
      </c>
      <c r="G424" s="1">
        <v>0</v>
      </c>
      <c r="H424" s="1">
        <v>0</v>
      </c>
      <c r="I424" s="1">
        <v>2.0851862971052901E-4</v>
      </c>
      <c r="J424" s="50">
        <v>1.02969330157754E-2</v>
      </c>
      <c r="N424" s="21"/>
      <c r="R424" s="21"/>
    </row>
    <row r="425" spans="1:18">
      <c r="A425" t="s">
        <v>84</v>
      </c>
      <c r="B425" s="7" t="s">
        <v>60</v>
      </c>
      <c r="C425" t="s">
        <v>6</v>
      </c>
      <c r="D425" t="s">
        <v>7</v>
      </c>
      <c r="E425" s="1">
        <v>2.0204759801649898E-6</v>
      </c>
      <c r="F425" s="1">
        <v>4.4095330909492904E-6</v>
      </c>
      <c r="G425" s="1">
        <v>8.0113404287649796E-5</v>
      </c>
      <c r="H425" s="1">
        <v>1.77492577461398E-4</v>
      </c>
      <c r="I425" s="1">
        <v>8.2133880267814798E-5</v>
      </c>
      <c r="J425" s="50">
        <v>1.8190211055234699E-4</v>
      </c>
      <c r="N425" s="21"/>
      <c r="R425" s="21"/>
    </row>
    <row r="426" spans="1:18">
      <c r="A426" t="s">
        <v>84</v>
      </c>
      <c r="B426" s="7" t="s">
        <v>60</v>
      </c>
      <c r="C426" t="s">
        <v>8</v>
      </c>
      <c r="D426" t="s">
        <v>9</v>
      </c>
      <c r="E426" s="1">
        <v>2.0591868179267699E-3</v>
      </c>
      <c r="F426" s="1">
        <v>7.7051852139704098E-4</v>
      </c>
      <c r="G426" s="1">
        <v>5.8241758869416703E-3</v>
      </c>
      <c r="H426" s="1">
        <v>2.4385694525365202E-3</v>
      </c>
      <c r="I426" s="1">
        <v>7.8833627048684393E-3</v>
      </c>
      <c r="J426" s="50">
        <v>3.2090879739335599E-3</v>
      </c>
      <c r="N426" s="21"/>
      <c r="R426" s="21"/>
    </row>
    <row r="427" spans="1:18">
      <c r="A427" t="s">
        <v>84</v>
      </c>
      <c r="B427" s="7" t="s">
        <v>60</v>
      </c>
      <c r="C427" t="s">
        <v>10</v>
      </c>
      <c r="D427" t="s">
        <v>11</v>
      </c>
      <c r="E427" s="1">
        <v>1.9695215650883499E-3</v>
      </c>
      <c r="F427" s="1">
        <v>2.0414886205293902E-3</v>
      </c>
      <c r="G427" s="1">
        <v>7.3984611909600198E-3</v>
      </c>
      <c r="H427" s="1">
        <v>9.9789450716694893E-3</v>
      </c>
      <c r="I427" s="1">
        <v>9.3679827560483701E-3</v>
      </c>
      <c r="J427" s="50">
        <v>1.2020433692198899E-2</v>
      </c>
      <c r="N427" s="21"/>
      <c r="R427" s="21"/>
    </row>
    <row r="428" spans="1:18">
      <c r="A428" t="s">
        <v>84</v>
      </c>
      <c r="B428" s="7" t="s">
        <v>60</v>
      </c>
      <c r="C428" t="s">
        <v>12</v>
      </c>
      <c r="D428" t="s">
        <v>13</v>
      </c>
      <c r="E428" s="1">
        <v>8.3707804931763399E-2</v>
      </c>
      <c r="F428" s="1">
        <v>9.5613555787610501E-3</v>
      </c>
      <c r="G428" s="1">
        <v>5.6492009208583896E-3</v>
      </c>
      <c r="H428" s="1">
        <v>1.04566321199968E-3</v>
      </c>
      <c r="I428" s="1">
        <v>8.9357005852621796E-2</v>
      </c>
      <c r="J428" s="50">
        <v>1.0607018790760699E-2</v>
      </c>
      <c r="N428" s="21"/>
      <c r="R428" s="21"/>
    </row>
    <row r="429" spans="1:18">
      <c r="A429" t="s">
        <v>84</v>
      </c>
      <c r="B429" s="7" t="s">
        <v>60</v>
      </c>
      <c r="C429" t="s">
        <v>14</v>
      </c>
      <c r="D429" t="s">
        <v>15</v>
      </c>
      <c r="E429" s="1">
        <v>1.1321895257071801E-3</v>
      </c>
      <c r="F429" s="1">
        <v>1.2803665208689901E-3</v>
      </c>
      <c r="G429" s="1">
        <v>3.2173493602890798E-3</v>
      </c>
      <c r="H429" s="1">
        <v>2.0205732665024398E-3</v>
      </c>
      <c r="I429" s="1">
        <v>4.3495388859962599E-3</v>
      </c>
      <c r="J429" s="50">
        <v>3.3009397873714299E-3</v>
      </c>
      <c r="N429" s="21"/>
      <c r="R429" s="21"/>
    </row>
    <row r="430" spans="1:18">
      <c r="A430" t="s">
        <v>84</v>
      </c>
      <c r="B430" s="7" t="s">
        <v>60</v>
      </c>
      <c r="C430" t="s">
        <v>16</v>
      </c>
      <c r="D430" t="s">
        <v>17</v>
      </c>
      <c r="E430" s="1">
        <v>8.0575886384491608E-3</v>
      </c>
      <c r="F430" s="1">
        <v>1.28133688783658E-3</v>
      </c>
      <c r="G430" s="1">
        <v>1.0257955897811699E-2</v>
      </c>
      <c r="H430" s="1">
        <v>1.5470654940663701E-3</v>
      </c>
      <c r="I430" s="1">
        <v>1.8315544536260799E-2</v>
      </c>
      <c r="J430" s="50">
        <v>2.8284023819029501E-3</v>
      </c>
      <c r="N430" s="21"/>
      <c r="R430" s="21"/>
    </row>
    <row r="431" spans="1:18">
      <c r="A431" t="s">
        <v>84</v>
      </c>
      <c r="B431" s="7" t="s">
        <v>60</v>
      </c>
      <c r="C431" t="s">
        <v>18</v>
      </c>
      <c r="D431" t="s">
        <v>19</v>
      </c>
      <c r="E431" s="1">
        <v>1.9837492535662599E-3</v>
      </c>
      <c r="F431" s="1">
        <v>1.3045883740055199E-4</v>
      </c>
      <c r="G431" s="1">
        <v>5.2887495747584497E-3</v>
      </c>
      <c r="H431" s="1">
        <v>8.5535262424278797E-4</v>
      </c>
      <c r="I431" s="1">
        <v>7.2724988283247097E-3</v>
      </c>
      <c r="J431" s="50">
        <v>9.8581146164333994E-4</v>
      </c>
      <c r="N431" s="21"/>
      <c r="R431" s="21"/>
    </row>
    <row r="432" spans="1:18">
      <c r="A432" t="s">
        <v>84</v>
      </c>
      <c r="B432" s="7" t="s">
        <v>60</v>
      </c>
      <c r="C432" t="s">
        <v>20</v>
      </c>
      <c r="D432" t="s">
        <v>21</v>
      </c>
      <c r="E432" s="1">
        <v>4.1942519771615298E-4</v>
      </c>
      <c r="F432" s="1">
        <v>6.7407244714785206E-5</v>
      </c>
      <c r="G432" s="1">
        <v>2.2425490046265499E-3</v>
      </c>
      <c r="H432" s="1">
        <v>4.5062559176264102E-4</v>
      </c>
      <c r="I432" s="1">
        <v>2.6619742023427E-3</v>
      </c>
      <c r="J432" s="50">
        <v>5.1803283647742604E-4</v>
      </c>
      <c r="N432" s="21"/>
      <c r="R432" s="21"/>
    </row>
    <row r="433" spans="1:18">
      <c r="A433" t="s">
        <v>84</v>
      </c>
      <c r="B433" s="7" t="s">
        <v>60</v>
      </c>
      <c r="C433" t="s">
        <v>25</v>
      </c>
      <c r="D433" t="s">
        <v>26</v>
      </c>
      <c r="E433" s="1">
        <v>0</v>
      </c>
      <c r="F433" s="1">
        <v>0</v>
      </c>
      <c r="G433" s="1">
        <v>0</v>
      </c>
      <c r="H433" s="1">
        <v>0</v>
      </c>
      <c r="I433" s="1">
        <v>0</v>
      </c>
      <c r="J433" s="50">
        <v>0</v>
      </c>
      <c r="N433" s="21"/>
      <c r="R433" s="21"/>
    </row>
    <row r="434" spans="1:18">
      <c r="A434" t="s">
        <v>84</v>
      </c>
      <c r="B434" s="7" t="s">
        <v>60</v>
      </c>
      <c r="C434" t="s">
        <v>22</v>
      </c>
      <c r="D434" t="s">
        <v>23</v>
      </c>
      <c r="E434" s="1">
        <v>1.04855914136058E-4</v>
      </c>
      <c r="F434" s="1">
        <v>4.4176701868525303E-6</v>
      </c>
      <c r="G434" s="1">
        <v>4.9469872525335698E-5</v>
      </c>
      <c r="H434" s="1">
        <v>1.86967533058001E-6</v>
      </c>
      <c r="I434" s="1">
        <v>1.5432578666139401E-4</v>
      </c>
      <c r="J434" s="50">
        <v>6.2873455174325397E-6</v>
      </c>
      <c r="N434" s="21"/>
      <c r="R434" s="21"/>
    </row>
    <row r="435" spans="1:18">
      <c r="A435" t="s">
        <v>84</v>
      </c>
      <c r="B435" s="7" t="s">
        <v>61</v>
      </c>
      <c r="C435" t="s">
        <v>2</v>
      </c>
      <c r="D435" t="s">
        <v>3</v>
      </c>
      <c r="E435" s="1">
        <v>7.1913966199667499E-3</v>
      </c>
      <c r="F435" s="1">
        <v>4.5130339168940499E-3</v>
      </c>
      <c r="G435" s="1">
        <v>7.4643537872265599E-3</v>
      </c>
      <c r="H435" s="1">
        <v>9.0787877702575397E-3</v>
      </c>
      <c r="I435" s="1">
        <v>1.46557504071933E-2</v>
      </c>
      <c r="J435" s="50">
        <v>1.35918216871516E-2</v>
      </c>
      <c r="N435" s="21"/>
      <c r="R435" s="21"/>
    </row>
    <row r="436" spans="1:18">
      <c r="A436" t="s">
        <v>84</v>
      </c>
      <c r="B436" s="7" t="s">
        <v>61</v>
      </c>
      <c r="C436" t="s">
        <v>4</v>
      </c>
      <c r="D436" t="s">
        <v>5</v>
      </c>
      <c r="E436" s="1">
        <v>1.0586640386486099E-4</v>
      </c>
      <c r="F436" s="1">
        <v>5.1632516306008101E-3</v>
      </c>
      <c r="G436" s="1">
        <v>1.98459595413428E-7</v>
      </c>
      <c r="H436" s="1">
        <v>1.3111267766152701E-6</v>
      </c>
      <c r="I436" s="1">
        <v>1.06064863460274E-4</v>
      </c>
      <c r="J436" s="50">
        <v>5.16456275737743E-3</v>
      </c>
      <c r="N436" s="21"/>
      <c r="R436" s="21"/>
    </row>
    <row r="437" spans="1:18">
      <c r="A437" t="s">
        <v>84</v>
      </c>
      <c r="B437" s="7" t="s">
        <v>61</v>
      </c>
      <c r="C437" t="s">
        <v>6</v>
      </c>
      <c r="D437" t="s">
        <v>7</v>
      </c>
      <c r="E437" s="1">
        <v>6.7427940020282104E-5</v>
      </c>
      <c r="F437" s="1">
        <v>1.47155715040284E-4</v>
      </c>
      <c r="G437" s="1">
        <v>3.3232161991443002E-5</v>
      </c>
      <c r="H437" s="1">
        <v>7.3628139122832795E-5</v>
      </c>
      <c r="I437" s="1">
        <v>1.00660102011725E-4</v>
      </c>
      <c r="J437" s="50">
        <v>2.20783854163117E-4</v>
      </c>
      <c r="N437" s="21"/>
      <c r="R437" s="21"/>
    </row>
    <row r="438" spans="1:18">
      <c r="A438" t="s">
        <v>84</v>
      </c>
      <c r="B438" s="7" t="s">
        <v>61</v>
      </c>
      <c r="C438" t="s">
        <v>8</v>
      </c>
      <c r="D438" t="s">
        <v>9</v>
      </c>
      <c r="E438" s="1">
        <v>1.2598810443895599E-4</v>
      </c>
      <c r="F438" s="1">
        <v>4.6323396859591302E-5</v>
      </c>
      <c r="G438" s="1">
        <v>1.86179934387997E-3</v>
      </c>
      <c r="H438" s="1">
        <v>7.5716264300849305E-4</v>
      </c>
      <c r="I438" s="1">
        <v>1.9877874483189301E-3</v>
      </c>
      <c r="J438" s="50">
        <v>8.0348603986808405E-4</v>
      </c>
      <c r="N438" s="21"/>
      <c r="R438" s="21"/>
    </row>
    <row r="439" spans="1:18">
      <c r="A439" t="s">
        <v>84</v>
      </c>
      <c r="B439" s="7" t="s">
        <v>61</v>
      </c>
      <c r="C439" t="s">
        <v>10</v>
      </c>
      <c r="D439" t="s">
        <v>11</v>
      </c>
      <c r="E439" s="1">
        <v>1.88993920900736E-4</v>
      </c>
      <c r="F439" s="1">
        <v>7.8538578990025804E-5</v>
      </c>
      <c r="G439" s="1">
        <v>1.4728096128046901E-3</v>
      </c>
      <c r="H439" s="1">
        <v>1.96517096135481E-3</v>
      </c>
      <c r="I439" s="1">
        <v>1.66180353370543E-3</v>
      </c>
      <c r="J439" s="50">
        <v>2.04370954034483E-3</v>
      </c>
      <c r="N439" s="21"/>
      <c r="R439" s="21"/>
    </row>
    <row r="440" spans="1:18">
      <c r="A440" t="s">
        <v>84</v>
      </c>
      <c r="B440" s="7" t="s">
        <v>61</v>
      </c>
      <c r="C440" t="s">
        <v>12</v>
      </c>
      <c r="D440" t="s">
        <v>13</v>
      </c>
      <c r="E440" s="1">
        <v>0.13654000156402299</v>
      </c>
      <c r="F440" s="1">
        <v>1.5386283007526201E-2</v>
      </c>
      <c r="G440" s="1">
        <v>3.13341103328235E-3</v>
      </c>
      <c r="H440" s="1">
        <v>5.82013491620164E-4</v>
      </c>
      <c r="I440" s="1">
        <v>0.13967341259730501</v>
      </c>
      <c r="J440" s="50">
        <v>1.5968296499146401E-2</v>
      </c>
      <c r="N440" s="21"/>
      <c r="R440" s="21"/>
    </row>
    <row r="441" spans="1:18">
      <c r="A441" t="s">
        <v>84</v>
      </c>
      <c r="B441" s="7" t="s">
        <v>61</v>
      </c>
      <c r="C441" t="s">
        <v>14</v>
      </c>
      <c r="D441" t="s">
        <v>15</v>
      </c>
      <c r="E441" s="1">
        <v>7.2221402208291598E-3</v>
      </c>
      <c r="F441" s="1">
        <v>6.7605974278646301E-3</v>
      </c>
      <c r="G441" s="1">
        <v>3.8824322065788E-3</v>
      </c>
      <c r="H441" s="1">
        <v>2.4650896381908901E-3</v>
      </c>
      <c r="I441" s="1">
        <v>1.1104572427408E-2</v>
      </c>
      <c r="J441" s="50">
        <v>9.2256870660555306E-3</v>
      </c>
      <c r="N441" s="21"/>
      <c r="R441" s="21"/>
    </row>
    <row r="442" spans="1:18">
      <c r="A442" t="s">
        <v>84</v>
      </c>
      <c r="B442" s="7" t="s">
        <v>61</v>
      </c>
      <c r="C442" t="s">
        <v>16</v>
      </c>
      <c r="D442" t="s">
        <v>17</v>
      </c>
      <c r="E442" s="1">
        <v>1.77990390102067E-3</v>
      </c>
      <c r="F442" s="1">
        <v>2.9933220516154002E-4</v>
      </c>
      <c r="G442" s="1">
        <v>1.9841125728344402E-3</v>
      </c>
      <c r="H442" s="1">
        <v>3.8673491421843399E-4</v>
      </c>
      <c r="I442" s="1">
        <v>3.7640164738550999E-3</v>
      </c>
      <c r="J442" s="50">
        <v>6.8606711937997395E-4</v>
      </c>
      <c r="N442" s="21"/>
      <c r="R442" s="21"/>
    </row>
    <row r="443" spans="1:18">
      <c r="A443" t="s">
        <v>84</v>
      </c>
      <c r="B443" s="7" t="s">
        <v>61</v>
      </c>
      <c r="C443" t="s">
        <v>18</v>
      </c>
      <c r="D443" t="s">
        <v>19</v>
      </c>
      <c r="E443" s="1">
        <v>2.25640094489452E-4</v>
      </c>
      <c r="F443" s="1">
        <v>1.4857427875121E-5</v>
      </c>
      <c r="G443" s="1">
        <v>1.2369975351088601E-3</v>
      </c>
      <c r="H443" s="1">
        <v>2.00806626540867E-4</v>
      </c>
      <c r="I443" s="1">
        <v>1.46263762959831E-3</v>
      </c>
      <c r="J443" s="50">
        <v>2.1566405441598801E-4</v>
      </c>
      <c r="N443" s="21"/>
      <c r="R443" s="21"/>
    </row>
    <row r="444" spans="1:18">
      <c r="A444" t="s">
        <v>84</v>
      </c>
      <c r="B444" s="7" t="s">
        <v>61</v>
      </c>
      <c r="C444" t="s">
        <v>20</v>
      </c>
      <c r="D444" t="s">
        <v>21</v>
      </c>
      <c r="E444" s="1">
        <v>0</v>
      </c>
      <c r="F444" s="1">
        <v>0</v>
      </c>
      <c r="G444" s="1">
        <v>0</v>
      </c>
      <c r="H444" s="1">
        <v>0</v>
      </c>
      <c r="I444" s="1">
        <v>0</v>
      </c>
      <c r="J444" s="50">
        <v>0</v>
      </c>
      <c r="N444" s="21"/>
      <c r="R444" s="21"/>
    </row>
    <row r="445" spans="1:18">
      <c r="A445" t="s">
        <v>84</v>
      </c>
      <c r="B445" s="7" t="s">
        <v>61</v>
      </c>
      <c r="C445" t="s">
        <v>25</v>
      </c>
      <c r="D445" t="s">
        <v>26</v>
      </c>
      <c r="E445" s="1">
        <v>0</v>
      </c>
      <c r="F445" s="1">
        <v>0</v>
      </c>
      <c r="G445" s="1">
        <v>0</v>
      </c>
      <c r="H445" s="1">
        <v>0</v>
      </c>
      <c r="I445" s="1">
        <v>0</v>
      </c>
      <c r="J445" s="50">
        <v>0</v>
      </c>
      <c r="N445" s="21"/>
      <c r="R445" s="21"/>
    </row>
    <row r="446" spans="1:18">
      <c r="A446" t="s">
        <v>84</v>
      </c>
      <c r="B446" s="7" t="s">
        <v>61</v>
      </c>
      <c r="C446" t="s">
        <v>22</v>
      </c>
      <c r="D446" t="s">
        <v>23</v>
      </c>
      <c r="E446" s="1">
        <v>5.6811635267384902E-5</v>
      </c>
      <c r="F446" s="1">
        <v>2.3979944299668099E-6</v>
      </c>
      <c r="G446" s="1">
        <v>1.7222868766630401E-5</v>
      </c>
      <c r="H446" s="1">
        <v>6.5338574744813901E-7</v>
      </c>
      <c r="I446" s="1">
        <v>7.4034504034015307E-5</v>
      </c>
      <c r="J446" s="50">
        <v>3.0513801774149501E-6</v>
      </c>
      <c r="N446" s="21"/>
      <c r="R446" s="21"/>
    </row>
    <row r="447" spans="1:18">
      <c r="A447" t="s">
        <v>84</v>
      </c>
      <c r="B447" s="7" t="s">
        <v>62</v>
      </c>
      <c r="C447" t="s">
        <v>2</v>
      </c>
      <c r="D447" t="s">
        <v>3</v>
      </c>
      <c r="E447" s="1">
        <v>0.19259240887743501</v>
      </c>
      <c r="F447" s="1">
        <v>0.199606768920678</v>
      </c>
      <c r="G447" s="1">
        <v>0.249978528778033</v>
      </c>
      <c r="H447" s="1">
        <v>0.31418933603828603</v>
      </c>
      <c r="I447" s="1">
        <v>0.44257093765546801</v>
      </c>
      <c r="J447" s="50">
        <v>0.513796104958964</v>
      </c>
      <c r="N447" s="21"/>
      <c r="R447" s="21"/>
    </row>
    <row r="448" spans="1:18">
      <c r="A448" t="s">
        <v>84</v>
      </c>
      <c r="B448" s="7" t="s">
        <v>62</v>
      </c>
      <c r="C448" t="s">
        <v>4</v>
      </c>
      <c r="D448" t="s">
        <v>5</v>
      </c>
      <c r="E448" s="1">
        <v>4.7530480789564699E-4</v>
      </c>
      <c r="F448" s="1">
        <v>2.2800418688278899E-2</v>
      </c>
      <c r="G448" s="1">
        <v>1.7676447088467299E-7</v>
      </c>
      <c r="H448" s="1">
        <v>1.1691374827181001E-6</v>
      </c>
      <c r="I448" s="1">
        <v>4.7548157236653197E-4</v>
      </c>
      <c r="J448" s="50">
        <v>2.28015878257616E-2</v>
      </c>
      <c r="N448" s="21"/>
      <c r="R448" s="21"/>
    </row>
    <row r="449" spans="1:18">
      <c r="A449" t="s">
        <v>84</v>
      </c>
      <c r="B449" s="7" t="s">
        <v>62</v>
      </c>
      <c r="C449" t="s">
        <v>6</v>
      </c>
      <c r="D449" t="s">
        <v>7</v>
      </c>
      <c r="E449" s="1">
        <v>4.5200818800220999E-3</v>
      </c>
      <c r="F449" s="1">
        <v>9.8653850020766192E-3</v>
      </c>
      <c r="G449" s="1">
        <v>6.00469385457633E-4</v>
      </c>
      <c r="H449" s="1">
        <v>1.3303133316021501E-3</v>
      </c>
      <c r="I449" s="1">
        <v>5.1205512654797303E-3</v>
      </c>
      <c r="J449" s="50">
        <v>1.11956983336788E-2</v>
      </c>
      <c r="N449" s="21"/>
      <c r="R449" s="21"/>
    </row>
    <row r="450" spans="1:18">
      <c r="A450" t="s">
        <v>84</v>
      </c>
      <c r="B450" s="7" t="s">
        <v>62</v>
      </c>
      <c r="C450" t="s">
        <v>8</v>
      </c>
      <c r="D450" t="s">
        <v>9</v>
      </c>
      <c r="E450" s="1">
        <v>0.18392352552833099</v>
      </c>
      <c r="F450" s="1">
        <v>7.4019353206515204E-2</v>
      </c>
      <c r="G450" s="1">
        <v>0.103992301197147</v>
      </c>
      <c r="H450" s="1">
        <v>4.5146720888666503E-2</v>
      </c>
      <c r="I450" s="1">
        <v>0.287915826725478</v>
      </c>
      <c r="J450" s="50">
        <v>0.119166074095182</v>
      </c>
      <c r="N450" s="21"/>
      <c r="R450" s="21"/>
    </row>
    <row r="451" spans="1:18">
      <c r="A451" t="s">
        <v>84</v>
      </c>
      <c r="B451" s="7" t="s">
        <v>62</v>
      </c>
      <c r="C451" t="s">
        <v>10</v>
      </c>
      <c r="D451" t="s">
        <v>11</v>
      </c>
      <c r="E451" s="1">
        <v>5.88518566855721E-2</v>
      </c>
      <c r="F451" s="1">
        <v>4.1955512211116402E-2</v>
      </c>
      <c r="G451" s="1">
        <v>8.7493060828832903E-2</v>
      </c>
      <c r="H451" s="1">
        <v>0.117267055020589</v>
      </c>
      <c r="I451" s="1">
        <v>0.14634491751440501</v>
      </c>
      <c r="J451" s="50">
        <v>0.159222567231705</v>
      </c>
      <c r="N451" s="21"/>
      <c r="R451" s="21"/>
    </row>
    <row r="452" spans="1:18">
      <c r="A452" t="s">
        <v>84</v>
      </c>
      <c r="B452" s="7" t="s">
        <v>62</v>
      </c>
      <c r="C452" t="s">
        <v>12</v>
      </c>
      <c r="D452" t="s">
        <v>13</v>
      </c>
      <c r="E452" s="1">
        <v>0.159150692598752</v>
      </c>
      <c r="F452" s="1">
        <v>2.2650091585542601E-2</v>
      </c>
      <c r="G452" s="1">
        <v>5.5244256104924103E-2</v>
      </c>
      <c r="H452" s="1">
        <v>1.01776122672021E-2</v>
      </c>
      <c r="I452" s="1">
        <v>0.21439494870367601</v>
      </c>
      <c r="J452" s="50">
        <v>3.2827703852744798E-2</v>
      </c>
      <c r="N452" s="21"/>
      <c r="R452" s="21"/>
    </row>
    <row r="453" spans="1:18">
      <c r="A453" t="s">
        <v>84</v>
      </c>
      <c r="B453" s="7" t="s">
        <v>62</v>
      </c>
      <c r="C453" t="s">
        <v>14</v>
      </c>
      <c r="D453" t="s">
        <v>15</v>
      </c>
      <c r="E453" s="1">
        <v>5.3418586623217301E-2</v>
      </c>
      <c r="F453" s="1">
        <v>5.9827061308293301E-2</v>
      </c>
      <c r="G453" s="1">
        <v>3.4625003092703999E-2</v>
      </c>
      <c r="H453" s="1">
        <v>2.1553715997266701E-2</v>
      </c>
      <c r="I453" s="1">
        <v>8.80435897159213E-2</v>
      </c>
      <c r="J453" s="50">
        <v>8.1380777305559995E-2</v>
      </c>
      <c r="N453" s="21"/>
      <c r="R453" s="21"/>
    </row>
    <row r="454" spans="1:18">
      <c r="A454" t="s">
        <v>84</v>
      </c>
      <c r="B454" s="7" t="s">
        <v>62</v>
      </c>
      <c r="C454" t="s">
        <v>16</v>
      </c>
      <c r="D454" t="s">
        <v>17</v>
      </c>
      <c r="E454" s="1">
        <v>0.66530637484282296</v>
      </c>
      <c r="F454" s="1">
        <v>0.109308033648595</v>
      </c>
      <c r="G454" s="1">
        <v>0.101546335150991</v>
      </c>
      <c r="H454" s="1">
        <v>1.6208870889780201E-2</v>
      </c>
      <c r="I454" s="1">
        <v>0.76685270999381405</v>
      </c>
      <c r="J454" s="50">
        <v>0.125516904538375</v>
      </c>
      <c r="N454" s="21"/>
      <c r="R454" s="21"/>
    </row>
    <row r="455" spans="1:18">
      <c r="A455" t="s">
        <v>84</v>
      </c>
      <c r="B455" s="7" t="s">
        <v>62</v>
      </c>
      <c r="C455" t="s">
        <v>18</v>
      </c>
      <c r="D455" t="s">
        <v>19</v>
      </c>
      <c r="E455" s="1">
        <v>1.0750489513050701</v>
      </c>
      <c r="F455" s="1">
        <v>7.0585005467844103E-2</v>
      </c>
      <c r="G455" s="1">
        <v>6.0698924243133397E-2</v>
      </c>
      <c r="H455" s="1">
        <v>9.9053727032593908E-3</v>
      </c>
      <c r="I455" s="1">
        <v>1.1357478755482</v>
      </c>
      <c r="J455" s="50">
        <v>8.0490378171103494E-2</v>
      </c>
      <c r="N455" s="21"/>
      <c r="R455" s="21"/>
    </row>
    <row r="456" spans="1:18">
      <c r="A456" t="s">
        <v>84</v>
      </c>
      <c r="B456" s="7" t="s">
        <v>62</v>
      </c>
      <c r="C456" t="s">
        <v>20</v>
      </c>
      <c r="D456" t="s">
        <v>21</v>
      </c>
      <c r="E456" s="1">
        <v>1.2358419098311899</v>
      </c>
      <c r="F456" s="1">
        <v>0.198689134476006</v>
      </c>
      <c r="G456" s="1">
        <v>3.1039028467945099E-2</v>
      </c>
      <c r="H456" s="1">
        <v>6.2433727702122799E-3</v>
      </c>
      <c r="I456" s="1">
        <v>1.2668809382991399</v>
      </c>
      <c r="J456" s="50">
        <v>0.204932507246218</v>
      </c>
      <c r="N456" s="21"/>
      <c r="R456" s="21"/>
    </row>
    <row r="457" spans="1:18">
      <c r="A457" t="s">
        <v>84</v>
      </c>
      <c r="B457" s="7" t="s">
        <v>62</v>
      </c>
      <c r="C457" t="s">
        <v>25</v>
      </c>
      <c r="D457" t="s">
        <v>26</v>
      </c>
      <c r="E457" s="1">
        <v>1.77485365928629E-2</v>
      </c>
      <c r="F457" s="1">
        <v>1.5887859029051E-3</v>
      </c>
      <c r="G457" s="1">
        <v>0.195330947406887</v>
      </c>
      <c r="H457" s="1">
        <v>9.4186623873039693E-2</v>
      </c>
      <c r="I457" s="1">
        <v>0.21307948399974999</v>
      </c>
      <c r="J457" s="50">
        <v>9.57754097759448E-2</v>
      </c>
      <c r="N457" s="21"/>
      <c r="R457" s="21"/>
    </row>
    <row r="458" spans="1:18">
      <c r="A458" t="s">
        <v>84</v>
      </c>
      <c r="B458" s="7" t="s">
        <v>62</v>
      </c>
      <c r="C458" t="s">
        <v>22</v>
      </c>
      <c r="D458" t="s">
        <v>23</v>
      </c>
      <c r="E458" s="1">
        <v>3.1743489883763101E-3</v>
      </c>
      <c r="F458" s="1">
        <v>1.3480924435389601E-4</v>
      </c>
      <c r="G458" s="1">
        <v>6.9732427993735295E-4</v>
      </c>
      <c r="H458" s="1">
        <v>2.6601811252917699E-5</v>
      </c>
      <c r="I458" s="1">
        <v>3.8716732683136599E-3</v>
      </c>
      <c r="J458" s="50">
        <v>1.61411055606814E-4</v>
      </c>
      <c r="N458" s="21"/>
      <c r="R458" s="21"/>
    </row>
    <row r="459" spans="1:18">
      <c r="A459" t="s">
        <v>84</v>
      </c>
      <c r="B459" s="7" t="s">
        <v>63</v>
      </c>
      <c r="C459" t="s">
        <v>2</v>
      </c>
      <c r="D459" t="s">
        <v>3</v>
      </c>
      <c r="E459" s="1">
        <v>1.55584321041167E-2</v>
      </c>
      <c r="F459" s="1">
        <v>2.21361563318054E-2</v>
      </c>
      <c r="G459" s="1">
        <v>8.1337066341476902E-2</v>
      </c>
      <c r="H459" s="1">
        <v>0.102106211073488</v>
      </c>
      <c r="I459" s="1">
        <v>9.68954984455936E-2</v>
      </c>
      <c r="J459" s="50">
        <v>0.124242367405293</v>
      </c>
      <c r="N459" s="21"/>
      <c r="R459" s="21"/>
    </row>
    <row r="460" spans="1:18">
      <c r="A460" t="s">
        <v>84</v>
      </c>
      <c r="B460" s="7" t="s">
        <v>63</v>
      </c>
      <c r="C460" t="s">
        <v>4</v>
      </c>
      <c r="D460" t="s">
        <v>5</v>
      </c>
      <c r="E460" s="1">
        <v>5.9794468967652998E-5</v>
      </c>
      <c r="F460" s="1">
        <v>3.1336467407244201E-3</v>
      </c>
      <c r="G460" s="1">
        <v>5.13496488437294E-8</v>
      </c>
      <c r="H460" s="1">
        <v>3.3773226848801302E-7</v>
      </c>
      <c r="I460" s="1">
        <v>5.98458186164967E-5</v>
      </c>
      <c r="J460" s="50">
        <v>3.1339844729929098E-3</v>
      </c>
      <c r="N460" s="21"/>
      <c r="R460" s="21"/>
    </row>
    <row r="461" spans="1:18">
      <c r="A461" t="s">
        <v>84</v>
      </c>
      <c r="B461" s="7" t="s">
        <v>63</v>
      </c>
      <c r="C461" t="s">
        <v>6</v>
      </c>
      <c r="D461" t="s">
        <v>7</v>
      </c>
      <c r="E461" s="1">
        <v>1.12367026413403E-4</v>
      </c>
      <c r="F461" s="1">
        <v>2.4517041134224099E-4</v>
      </c>
      <c r="G461" s="1">
        <v>2.9993573289184198E-4</v>
      </c>
      <c r="H461" s="1">
        <v>6.6469982329016601E-4</v>
      </c>
      <c r="I461" s="1">
        <v>4.1230275930524501E-4</v>
      </c>
      <c r="J461" s="50">
        <v>9.0987023463240705E-4</v>
      </c>
      <c r="N461" s="21"/>
      <c r="R461" s="21"/>
    </row>
    <row r="462" spans="1:18">
      <c r="A462" t="s">
        <v>84</v>
      </c>
      <c r="B462" s="7" t="s">
        <v>63</v>
      </c>
      <c r="C462" t="s">
        <v>8</v>
      </c>
      <c r="D462" t="s">
        <v>9</v>
      </c>
      <c r="E462" s="1">
        <v>2.8888016648347201E-3</v>
      </c>
      <c r="F462" s="1">
        <v>1.29411966639286E-3</v>
      </c>
      <c r="G462" s="1">
        <v>1.6016435971860199E-2</v>
      </c>
      <c r="H462" s="1">
        <v>6.7176234644585097E-3</v>
      </c>
      <c r="I462" s="1">
        <v>1.89052376366949E-2</v>
      </c>
      <c r="J462" s="50">
        <v>8.0117431308513593E-3</v>
      </c>
      <c r="N462" s="21"/>
      <c r="R462" s="21"/>
    </row>
    <row r="463" spans="1:18">
      <c r="A463" t="s">
        <v>84</v>
      </c>
      <c r="B463" s="7" t="s">
        <v>63</v>
      </c>
      <c r="C463" t="s">
        <v>10</v>
      </c>
      <c r="D463" t="s">
        <v>11</v>
      </c>
      <c r="E463" s="1">
        <v>6.26323152932662E-3</v>
      </c>
      <c r="F463" s="1">
        <v>4.8622266843576199E-3</v>
      </c>
      <c r="G463" s="1">
        <v>1.70006176780827E-2</v>
      </c>
      <c r="H463" s="1">
        <v>2.29699610316564E-2</v>
      </c>
      <c r="I463" s="1">
        <v>2.3263849207409398E-2</v>
      </c>
      <c r="J463" s="50">
        <v>2.7832187716013999E-2</v>
      </c>
      <c r="N463" s="21"/>
      <c r="R463" s="21"/>
    </row>
    <row r="464" spans="1:18">
      <c r="A464" t="s">
        <v>84</v>
      </c>
      <c r="B464" s="7" t="s">
        <v>63</v>
      </c>
      <c r="C464" t="s">
        <v>12</v>
      </c>
      <c r="D464" t="s">
        <v>13</v>
      </c>
      <c r="E464" s="1">
        <v>2.0021742003640701E-2</v>
      </c>
      <c r="F464" s="1">
        <v>2.8293700501726602E-3</v>
      </c>
      <c r="G464" s="1">
        <v>1.6313843570888401E-2</v>
      </c>
      <c r="H464" s="1">
        <v>3.0320237945384802E-3</v>
      </c>
      <c r="I464" s="1">
        <v>3.6335585574529101E-2</v>
      </c>
      <c r="J464" s="50">
        <v>5.8613938447111399E-3</v>
      </c>
      <c r="N464" s="21"/>
      <c r="R464" s="21"/>
    </row>
    <row r="465" spans="1:18">
      <c r="A465" t="s">
        <v>84</v>
      </c>
      <c r="B465" s="7" t="s">
        <v>63</v>
      </c>
      <c r="C465" t="s">
        <v>14</v>
      </c>
      <c r="D465" t="s">
        <v>15</v>
      </c>
      <c r="E465" s="1">
        <v>4.4460419296065102E-3</v>
      </c>
      <c r="F465" s="1">
        <v>5.0355913459641201E-3</v>
      </c>
      <c r="G465" s="1">
        <v>8.7304478628707702E-3</v>
      </c>
      <c r="H465" s="1">
        <v>5.5787301433631101E-3</v>
      </c>
      <c r="I465" s="1">
        <v>1.31764897924773E-2</v>
      </c>
      <c r="J465" s="50">
        <v>1.06143214893272E-2</v>
      </c>
      <c r="N465" s="21"/>
      <c r="R465" s="21"/>
    </row>
    <row r="466" spans="1:18">
      <c r="A466" t="s">
        <v>84</v>
      </c>
      <c r="B466" s="7" t="s">
        <v>63</v>
      </c>
      <c r="C466" t="s">
        <v>16</v>
      </c>
      <c r="D466" t="s">
        <v>17</v>
      </c>
      <c r="E466" s="1">
        <v>5.2763709190953197E-2</v>
      </c>
      <c r="F466" s="1">
        <v>3.66426993224343E-3</v>
      </c>
      <c r="G466" s="1">
        <v>3.7826504423005301E-2</v>
      </c>
      <c r="H466" s="1">
        <v>6.1240701337868996E-3</v>
      </c>
      <c r="I466" s="1">
        <v>9.0590213613958401E-2</v>
      </c>
      <c r="J466" s="50">
        <v>9.7883400660303196E-3</v>
      </c>
      <c r="N466" s="21"/>
      <c r="R466" s="21"/>
    </row>
    <row r="467" spans="1:18">
      <c r="A467" t="s">
        <v>84</v>
      </c>
      <c r="B467" s="7" t="s">
        <v>63</v>
      </c>
      <c r="C467" t="s">
        <v>18</v>
      </c>
      <c r="D467" t="s">
        <v>19</v>
      </c>
      <c r="E467" s="1">
        <v>4.6401136984017899E-3</v>
      </c>
      <c r="F467" s="1">
        <v>3.0461396611446801E-4</v>
      </c>
      <c r="G467" s="1">
        <v>1.8508347578603101E-2</v>
      </c>
      <c r="H467" s="1">
        <v>2.9307021857239899E-3</v>
      </c>
      <c r="I467" s="1">
        <v>2.31484612770049E-2</v>
      </c>
      <c r="J467" s="50">
        <v>3.23531615183846E-3</v>
      </c>
      <c r="N467" s="21"/>
      <c r="R467" s="21"/>
    </row>
    <row r="468" spans="1:18">
      <c r="A468" t="s">
        <v>84</v>
      </c>
      <c r="B468" s="7" t="s">
        <v>63</v>
      </c>
      <c r="C468" t="s">
        <v>20</v>
      </c>
      <c r="D468" t="s">
        <v>21</v>
      </c>
      <c r="E468" s="1">
        <v>6.3968770284891904E-4</v>
      </c>
      <c r="F468" s="1">
        <v>1.02660884672156E-4</v>
      </c>
      <c r="G468" s="1">
        <v>8.0359582299082705E-3</v>
      </c>
      <c r="H468" s="1">
        <v>1.6116183621310801E-3</v>
      </c>
      <c r="I468" s="1">
        <v>8.6756459327571901E-3</v>
      </c>
      <c r="J468" s="50">
        <v>1.7142792468032399E-3</v>
      </c>
      <c r="N468" s="21"/>
      <c r="R468" s="21"/>
    </row>
    <row r="469" spans="1:18">
      <c r="A469" t="s">
        <v>84</v>
      </c>
      <c r="B469" s="7" t="s">
        <v>63</v>
      </c>
      <c r="C469" t="s">
        <v>25</v>
      </c>
      <c r="D469" t="s">
        <v>26</v>
      </c>
      <c r="E469" s="1">
        <v>0</v>
      </c>
      <c r="F469" s="1">
        <v>0</v>
      </c>
      <c r="G469" s="1">
        <v>0</v>
      </c>
      <c r="H469" s="1">
        <v>0</v>
      </c>
      <c r="I469" s="1">
        <v>0</v>
      </c>
      <c r="J469" s="50">
        <v>0</v>
      </c>
      <c r="N469" s="21"/>
      <c r="R469" s="21"/>
    </row>
    <row r="470" spans="1:18">
      <c r="A470" t="s">
        <v>84</v>
      </c>
      <c r="B470" s="7" t="s">
        <v>63</v>
      </c>
      <c r="C470" t="s">
        <v>22</v>
      </c>
      <c r="D470" t="s">
        <v>23</v>
      </c>
      <c r="E470" s="1">
        <v>7.22314647451602E-3</v>
      </c>
      <c r="F470" s="1">
        <v>2.9879867456885202E-4</v>
      </c>
      <c r="G470" s="1">
        <v>3.3072330785637402E-4</v>
      </c>
      <c r="H470" s="1">
        <v>1.22108723145898E-5</v>
      </c>
      <c r="I470" s="1">
        <v>7.5538697823723903E-3</v>
      </c>
      <c r="J470" s="50">
        <v>3.1100954688344202E-4</v>
      </c>
      <c r="N470" s="21"/>
      <c r="R470" s="21"/>
    </row>
    <row r="471" spans="1:18">
      <c r="A471" t="s">
        <v>84</v>
      </c>
      <c r="B471" s="7" t="s">
        <v>64</v>
      </c>
      <c r="C471" t="s">
        <v>2</v>
      </c>
      <c r="D471" t="s">
        <v>3</v>
      </c>
      <c r="E471" s="1">
        <v>0.23827658235253801</v>
      </c>
      <c r="F471" s="1">
        <v>0.196685542817475</v>
      </c>
      <c r="G471" s="1">
        <v>0.32041101760735802</v>
      </c>
      <c r="H471" s="1">
        <v>0.41070363946412902</v>
      </c>
      <c r="I471" s="1">
        <v>0.55868759995989603</v>
      </c>
      <c r="J471" s="50">
        <v>0.60738918228160399</v>
      </c>
      <c r="N471" s="21"/>
      <c r="R471" s="21"/>
    </row>
    <row r="472" spans="1:18">
      <c r="A472" t="s">
        <v>84</v>
      </c>
      <c r="B472" s="7" t="s">
        <v>64</v>
      </c>
      <c r="C472" t="s">
        <v>4</v>
      </c>
      <c r="D472" t="s">
        <v>5</v>
      </c>
      <c r="E472" s="1">
        <v>5.1426871685775395E-4</v>
      </c>
      <c r="F472" s="1">
        <v>2.42479789157703E-2</v>
      </c>
      <c r="G472" s="1">
        <v>2.5761445723370002E-6</v>
      </c>
      <c r="H472" s="1">
        <v>1.70397389809102E-5</v>
      </c>
      <c r="I472" s="1">
        <v>5.1684486143009102E-4</v>
      </c>
      <c r="J472" s="50">
        <v>2.42650186547512E-2</v>
      </c>
      <c r="N472" s="21"/>
      <c r="R472" s="21"/>
    </row>
    <row r="473" spans="1:18">
      <c r="A473" t="s">
        <v>84</v>
      </c>
      <c r="B473" s="7" t="s">
        <v>64</v>
      </c>
      <c r="C473" t="s">
        <v>6</v>
      </c>
      <c r="D473" t="s">
        <v>7</v>
      </c>
      <c r="E473" s="1">
        <v>1.42956813086614E-3</v>
      </c>
      <c r="F473" s="1">
        <v>3.1201592417991302E-3</v>
      </c>
      <c r="G473" s="1">
        <v>6.2151749368182505E-4</v>
      </c>
      <c r="H473" s="1">
        <v>1.3769654885192799E-3</v>
      </c>
      <c r="I473" s="1">
        <v>2.05108562454796E-3</v>
      </c>
      <c r="J473" s="50">
        <v>4.4971247303184098E-3</v>
      </c>
      <c r="N473" s="21"/>
      <c r="R473" s="21"/>
    </row>
    <row r="474" spans="1:18">
      <c r="A474" t="s">
        <v>84</v>
      </c>
      <c r="B474" s="7" t="s">
        <v>64</v>
      </c>
      <c r="C474" t="s">
        <v>8</v>
      </c>
      <c r="D474" t="s">
        <v>9</v>
      </c>
      <c r="E474" s="1">
        <v>7.1725788525991693E-2</v>
      </c>
      <c r="F474" s="1">
        <v>3.4713409277273503E-2</v>
      </c>
      <c r="G474" s="1">
        <v>8.3763189664647103E-2</v>
      </c>
      <c r="H474" s="1">
        <v>4.88139276001145E-2</v>
      </c>
      <c r="I474" s="1">
        <v>0.155488978190639</v>
      </c>
      <c r="J474" s="50">
        <v>8.3527336877388003E-2</v>
      </c>
      <c r="N474" s="21"/>
      <c r="R474" s="21"/>
    </row>
    <row r="475" spans="1:18">
      <c r="A475" t="s">
        <v>84</v>
      </c>
      <c r="B475" s="7" t="s">
        <v>64</v>
      </c>
      <c r="C475" t="s">
        <v>10</v>
      </c>
      <c r="D475" t="s">
        <v>11</v>
      </c>
      <c r="E475" s="1">
        <v>4.0746934032233402E-2</v>
      </c>
      <c r="F475" s="1">
        <v>4.1750053116435003E-2</v>
      </c>
      <c r="G475" s="1">
        <v>0.10695404777376701</v>
      </c>
      <c r="H475" s="1">
        <v>0.14332108178484099</v>
      </c>
      <c r="I475" s="1">
        <v>0.147700981806</v>
      </c>
      <c r="J475" s="50">
        <v>0.185071134901276</v>
      </c>
      <c r="N475" s="21"/>
      <c r="R475" s="21"/>
    </row>
    <row r="476" spans="1:18">
      <c r="A476" t="s">
        <v>84</v>
      </c>
      <c r="B476" s="7" t="s">
        <v>64</v>
      </c>
      <c r="C476" t="s">
        <v>12</v>
      </c>
      <c r="D476" t="s">
        <v>13</v>
      </c>
      <c r="E476" s="1">
        <v>0.31120669595877598</v>
      </c>
      <c r="F476" s="1">
        <v>4.6134803323575301E-2</v>
      </c>
      <c r="G476" s="1">
        <v>5.1776539906945099E-2</v>
      </c>
      <c r="H476" s="1">
        <v>9.5310572015396694E-3</v>
      </c>
      <c r="I476" s="1">
        <v>0.36298323586572101</v>
      </c>
      <c r="J476" s="50">
        <v>5.5665860525114998E-2</v>
      </c>
      <c r="N476" s="21"/>
      <c r="R476" s="21"/>
    </row>
    <row r="477" spans="1:18">
      <c r="A477" t="s">
        <v>84</v>
      </c>
      <c r="B477" s="7" t="s">
        <v>64</v>
      </c>
      <c r="C477" t="s">
        <v>14</v>
      </c>
      <c r="D477" t="s">
        <v>15</v>
      </c>
      <c r="E477" s="1">
        <v>0.149625345050547</v>
      </c>
      <c r="F477" s="1">
        <v>0.14558694856669599</v>
      </c>
      <c r="G477" s="1">
        <v>7.8419554092802699E-2</v>
      </c>
      <c r="H477" s="1">
        <v>4.8912434663043299E-2</v>
      </c>
      <c r="I477" s="1">
        <v>0.22804489914334899</v>
      </c>
      <c r="J477" s="50">
        <v>0.194499383229739</v>
      </c>
      <c r="N477" s="21"/>
      <c r="R477" s="21"/>
    </row>
    <row r="478" spans="1:18">
      <c r="A478" t="s">
        <v>84</v>
      </c>
      <c r="B478" s="7" t="s">
        <v>64</v>
      </c>
      <c r="C478" t="s">
        <v>16</v>
      </c>
      <c r="D478" t="s">
        <v>17</v>
      </c>
      <c r="E478" s="1">
        <v>0.86239549563564499</v>
      </c>
      <c r="F478" s="1">
        <v>9.9133739475793403E-2</v>
      </c>
      <c r="G478" s="1">
        <v>0.100694516318829</v>
      </c>
      <c r="H478" s="1">
        <v>1.5832670769133399E-2</v>
      </c>
      <c r="I478" s="1">
        <v>0.96309001195447397</v>
      </c>
      <c r="J478" s="50">
        <v>0.114966410244927</v>
      </c>
      <c r="N478" s="21"/>
      <c r="R478" s="21"/>
    </row>
    <row r="479" spans="1:18">
      <c r="A479" t="s">
        <v>84</v>
      </c>
      <c r="B479" s="7" t="s">
        <v>64</v>
      </c>
      <c r="C479" t="s">
        <v>18</v>
      </c>
      <c r="D479" t="s">
        <v>19</v>
      </c>
      <c r="E479" s="1">
        <v>1.2261901321794699</v>
      </c>
      <c r="F479" s="1">
        <v>8.0481510680824403E-2</v>
      </c>
      <c r="G479" s="1">
        <v>5.30838952097131E-2</v>
      </c>
      <c r="H479" s="1">
        <v>8.6945576786099897E-3</v>
      </c>
      <c r="I479" s="1">
        <v>1.2792740273891801</v>
      </c>
      <c r="J479" s="50">
        <v>8.9176068359434396E-2</v>
      </c>
      <c r="N479" s="21"/>
      <c r="R479" s="21"/>
    </row>
    <row r="480" spans="1:18">
      <c r="A480" t="s">
        <v>84</v>
      </c>
      <c r="B480" s="7" t="s">
        <v>64</v>
      </c>
      <c r="C480" t="s">
        <v>20</v>
      </c>
      <c r="D480" t="s">
        <v>21</v>
      </c>
      <c r="E480" s="1">
        <v>0.58615695970182602</v>
      </c>
      <c r="F480" s="1">
        <v>9.4253474327750705E-2</v>
      </c>
      <c r="G480" s="1">
        <v>2.4880860917234598E-2</v>
      </c>
      <c r="H480" s="1">
        <v>5.0065744198850197E-3</v>
      </c>
      <c r="I480" s="1">
        <v>0.61103782061906098</v>
      </c>
      <c r="J480" s="50">
        <v>9.9260048747635707E-2</v>
      </c>
      <c r="N480" s="21"/>
      <c r="R480" s="21"/>
    </row>
    <row r="481" spans="1:18">
      <c r="A481" t="s">
        <v>84</v>
      </c>
      <c r="B481" s="7" t="s">
        <v>64</v>
      </c>
      <c r="C481" t="s">
        <v>25</v>
      </c>
      <c r="D481" t="s">
        <v>26</v>
      </c>
      <c r="E481" s="1">
        <v>1.64660273939608E-3</v>
      </c>
      <c r="F481" s="1">
        <v>1.4518031631360499E-4</v>
      </c>
      <c r="G481" s="1">
        <v>2.1407411805963901E-2</v>
      </c>
      <c r="H481" s="1">
        <v>1.0442186426368801E-2</v>
      </c>
      <c r="I481" s="1">
        <v>2.3054014545360001E-2</v>
      </c>
      <c r="J481" s="50">
        <v>1.0587366742682401E-2</v>
      </c>
      <c r="N481" s="21"/>
      <c r="R481" s="21"/>
    </row>
    <row r="482" spans="1:18">
      <c r="A482" t="s">
        <v>84</v>
      </c>
      <c r="B482" s="7" t="s">
        <v>64</v>
      </c>
      <c r="C482" t="s">
        <v>22</v>
      </c>
      <c r="D482" t="s">
        <v>23</v>
      </c>
      <c r="E482" s="1">
        <v>6.2978765400459203E-3</v>
      </c>
      <c r="F482" s="1">
        <v>2.6819191626439599E-4</v>
      </c>
      <c r="G482" s="1">
        <v>1.2561687226597801E-4</v>
      </c>
      <c r="H482" s="1">
        <v>4.8097177674251797E-6</v>
      </c>
      <c r="I482" s="1">
        <v>6.4234934123118996E-3</v>
      </c>
      <c r="J482" s="50">
        <v>2.7300163403182101E-4</v>
      </c>
      <c r="N482" s="21"/>
      <c r="R482" s="21"/>
    </row>
    <row r="483" spans="1:18">
      <c r="A483" t="s">
        <v>84</v>
      </c>
      <c r="B483" s="7" t="s">
        <v>65</v>
      </c>
      <c r="C483" t="s">
        <v>2</v>
      </c>
      <c r="D483" t="s">
        <v>3</v>
      </c>
      <c r="E483" s="1">
        <v>2.6016047522667701E-2</v>
      </c>
      <c r="F483" s="1">
        <v>2.7164790392670099E-2</v>
      </c>
      <c r="G483" s="1">
        <v>6.7217101460559101E-3</v>
      </c>
      <c r="H483" s="1">
        <v>8.4236387673299797E-3</v>
      </c>
      <c r="I483" s="1">
        <v>3.2737757668723597E-2</v>
      </c>
      <c r="J483" s="50">
        <v>3.5588429159999997E-2</v>
      </c>
      <c r="N483" s="21"/>
      <c r="R483" s="21"/>
    </row>
    <row r="484" spans="1:18">
      <c r="A484" t="s">
        <v>84</v>
      </c>
      <c r="B484" s="7" t="s">
        <v>65</v>
      </c>
      <c r="C484" t="s">
        <v>4</v>
      </c>
      <c r="D484" t="s">
        <v>5</v>
      </c>
      <c r="E484" s="1">
        <v>1.7152024615957901E-5</v>
      </c>
      <c r="F484" s="1">
        <v>7.8098850408822205E-4</v>
      </c>
      <c r="G484" s="1">
        <v>0</v>
      </c>
      <c r="H484" s="1">
        <v>0</v>
      </c>
      <c r="I484" s="1">
        <v>1.7152024615957901E-5</v>
      </c>
      <c r="J484" s="50">
        <v>7.8098850408822205E-4</v>
      </c>
      <c r="N484" s="21"/>
      <c r="R484" s="21"/>
    </row>
    <row r="485" spans="1:18">
      <c r="A485" t="s">
        <v>84</v>
      </c>
      <c r="B485" s="7" t="s">
        <v>65</v>
      </c>
      <c r="C485" t="s">
        <v>6</v>
      </c>
      <c r="D485" t="s">
        <v>7</v>
      </c>
      <c r="E485" s="1">
        <v>1.4948396658369599E-7</v>
      </c>
      <c r="F485" s="1">
        <v>3.2625471053114698E-7</v>
      </c>
      <c r="G485" s="1">
        <v>1.67998509102752E-5</v>
      </c>
      <c r="H485" s="1">
        <v>3.7220496592948199E-5</v>
      </c>
      <c r="I485" s="1">
        <v>1.6949334876858899E-5</v>
      </c>
      <c r="J485" s="50">
        <v>3.7546751303479298E-5</v>
      </c>
      <c r="N485" s="21"/>
      <c r="R485" s="21"/>
    </row>
    <row r="486" spans="1:18">
      <c r="A486" t="s">
        <v>84</v>
      </c>
      <c r="B486" s="7" t="s">
        <v>65</v>
      </c>
      <c r="C486" t="s">
        <v>8</v>
      </c>
      <c r="D486" t="s">
        <v>9</v>
      </c>
      <c r="E486" s="1">
        <v>3.4073045358718802E-4</v>
      </c>
      <c r="F486" s="1">
        <v>1.3265977708105901E-4</v>
      </c>
      <c r="G486" s="1">
        <v>8.6502204595996805E-4</v>
      </c>
      <c r="H486" s="1">
        <v>3.60656993564128E-4</v>
      </c>
      <c r="I486" s="1">
        <v>1.20575249954716E-3</v>
      </c>
      <c r="J486" s="50">
        <v>4.9331677064518703E-4</v>
      </c>
      <c r="N486" s="21"/>
      <c r="R486" s="21"/>
    </row>
    <row r="487" spans="1:18">
      <c r="A487" t="s">
        <v>84</v>
      </c>
      <c r="B487" s="7" t="s">
        <v>65</v>
      </c>
      <c r="C487" t="s">
        <v>10</v>
      </c>
      <c r="D487" t="s">
        <v>11</v>
      </c>
      <c r="E487" s="1">
        <v>9.2744231494362598E-5</v>
      </c>
      <c r="F487" s="1">
        <v>5.7377373001816598E-5</v>
      </c>
      <c r="G487" s="1">
        <v>9.7989785391917297E-4</v>
      </c>
      <c r="H487" s="1">
        <v>1.30285988827722E-3</v>
      </c>
      <c r="I487" s="1">
        <v>1.0726420854135399E-3</v>
      </c>
      <c r="J487" s="50">
        <v>1.3602372612790299E-3</v>
      </c>
      <c r="N487" s="21"/>
      <c r="R487" s="21"/>
    </row>
    <row r="488" spans="1:18">
      <c r="A488" t="s">
        <v>84</v>
      </c>
      <c r="B488" s="7" t="s">
        <v>65</v>
      </c>
      <c r="C488" t="s">
        <v>12</v>
      </c>
      <c r="D488" t="s">
        <v>13</v>
      </c>
      <c r="E488" s="1">
        <v>4.4295176145399797E-3</v>
      </c>
      <c r="F488" s="1">
        <v>6.6191995728285397E-4</v>
      </c>
      <c r="G488" s="1">
        <v>1.0536193650088801E-3</v>
      </c>
      <c r="H488" s="1">
        <v>1.9405215292311301E-4</v>
      </c>
      <c r="I488" s="1">
        <v>5.48313697954886E-3</v>
      </c>
      <c r="J488" s="50">
        <v>8.5597211020596695E-4</v>
      </c>
      <c r="N488" s="21"/>
      <c r="R488" s="21"/>
    </row>
    <row r="489" spans="1:18">
      <c r="A489" t="s">
        <v>84</v>
      </c>
      <c r="B489" s="7" t="s">
        <v>65</v>
      </c>
      <c r="C489" t="s">
        <v>14</v>
      </c>
      <c r="D489" t="s">
        <v>15</v>
      </c>
      <c r="E489" s="1">
        <v>1.1548366434115E-4</v>
      </c>
      <c r="F489" s="1">
        <v>1.3000720971897799E-4</v>
      </c>
      <c r="G489" s="1">
        <v>4.1426461236116001E-4</v>
      </c>
      <c r="H489" s="1">
        <v>2.5729975878495702E-4</v>
      </c>
      <c r="I489" s="1">
        <v>5.2974827670231104E-4</v>
      </c>
      <c r="J489" s="50">
        <v>3.87306968503935E-4</v>
      </c>
      <c r="N489" s="21"/>
      <c r="R489" s="21"/>
    </row>
    <row r="490" spans="1:18">
      <c r="A490" t="s">
        <v>84</v>
      </c>
      <c r="B490" s="7" t="s">
        <v>65</v>
      </c>
      <c r="C490" t="s">
        <v>16</v>
      </c>
      <c r="D490" t="s">
        <v>17</v>
      </c>
      <c r="E490" s="1">
        <v>1.4715605805590401E-3</v>
      </c>
      <c r="F490" s="1">
        <v>2.82671466772948E-4</v>
      </c>
      <c r="G490" s="1">
        <v>1.2790329268897601E-3</v>
      </c>
      <c r="H490" s="1">
        <v>2.32816019679003E-4</v>
      </c>
      <c r="I490" s="1">
        <v>2.7505935074488E-3</v>
      </c>
      <c r="J490" s="50">
        <v>5.1548748645195198E-4</v>
      </c>
      <c r="N490" s="21"/>
      <c r="R490" s="21"/>
    </row>
    <row r="491" spans="1:18">
      <c r="A491" t="s">
        <v>84</v>
      </c>
      <c r="B491" s="7" t="s">
        <v>65</v>
      </c>
      <c r="C491" t="s">
        <v>18</v>
      </c>
      <c r="D491" t="s">
        <v>19</v>
      </c>
      <c r="E491" s="1">
        <v>1.58472484439504E-4</v>
      </c>
      <c r="F491" s="1">
        <v>1.04155265545976E-5</v>
      </c>
      <c r="G491" s="1">
        <v>6.9611641983113198E-4</v>
      </c>
      <c r="H491" s="1">
        <v>1.1388076407580201E-4</v>
      </c>
      <c r="I491" s="1">
        <v>8.54588904270636E-4</v>
      </c>
      <c r="J491" s="50">
        <v>1.2429629063040001E-4</v>
      </c>
      <c r="N491" s="21"/>
      <c r="R491" s="21"/>
    </row>
    <row r="492" spans="1:18">
      <c r="A492" t="s">
        <v>84</v>
      </c>
      <c r="B492" s="7" t="s">
        <v>65</v>
      </c>
      <c r="C492" t="s">
        <v>20</v>
      </c>
      <c r="D492" t="s">
        <v>21</v>
      </c>
      <c r="E492" s="1">
        <v>0</v>
      </c>
      <c r="F492" s="1">
        <v>0</v>
      </c>
      <c r="G492" s="1">
        <v>0</v>
      </c>
      <c r="H492" s="1">
        <v>0</v>
      </c>
      <c r="I492" s="1">
        <v>0</v>
      </c>
      <c r="J492" s="50">
        <v>0</v>
      </c>
      <c r="N492" s="21"/>
      <c r="R492" s="21"/>
    </row>
    <row r="493" spans="1:18">
      <c r="A493" t="s">
        <v>84</v>
      </c>
      <c r="B493" s="7" t="s">
        <v>65</v>
      </c>
      <c r="C493" t="s">
        <v>25</v>
      </c>
      <c r="D493" t="s">
        <v>26</v>
      </c>
      <c r="E493" s="1">
        <v>0</v>
      </c>
      <c r="F493" s="1">
        <v>0</v>
      </c>
      <c r="G493" s="1">
        <v>0</v>
      </c>
      <c r="H493" s="1">
        <v>0</v>
      </c>
      <c r="I493" s="1">
        <v>0</v>
      </c>
      <c r="J493" s="50">
        <v>0</v>
      </c>
      <c r="N493" s="21"/>
      <c r="R493" s="21"/>
    </row>
    <row r="494" spans="1:18">
      <c r="A494" t="s">
        <v>84</v>
      </c>
      <c r="B494" s="7" t="s">
        <v>65</v>
      </c>
      <c r="C494" t="s">
        <v>22</v>
      </c>
      <c r="D494" t="s">
        <v>23</v>
      </c>
      <c r="E494" s="1">
        <v>1.8787181055236399E-4</v>
      </c>
      <c r="F494" s="1">
        <v>7.9860692733645608E-6</v>
      </c>
      <c r="G494" s="1">
        <v>3.1049935338864798E-5</v>
      </c>
      <c r="H494" s="1">
        <v>1.1873780136068E-6</v>
      </c>
      <c r="I494" s="1">
        <v>2.18921745891229E-4</v>
      </c>
      <c r="J494" s="50">
        <v>9.1734472869713604E-6</v>
      </c>
      <c r="N494" s="21"/>
      <c r="R494" s="21"/>
    </row>
    <row r="495" spans="1:18">
      <c r="A495" t="s">
        <v>84</v>
      </c>
      <c r="B495" s="7" t="s">
        <v>66</v>
      </c>
      <c r="C495" t="s">
        <v>2</v>
      </c>
      <c r="D495" t="s">
        <v>3</v>
      </c>
      <c r="E495" s="1">
        <v>7.7113371397811104E-2</v>
      </c>
      <c r="F495" s="1">
        <v>6.6958255065481601E-2</v>
      </c>
      <c r="G495" s="1">
        <v>3.61098135383928E-2</v>
      </c>
      <c r="H495" s="1">
        <v>4.6785327301390497E-2</v>
      </c>
      <c r="I495" s="1">
        <v>0.11322318493620399</v>
      </c>
      <c r="J495" s="50">
        <v>0.113743582366872</v>
      </c>
      <c r="N495" s="21"/>
      <c r="R495" s="21"/>
    </row>
    <row r="496" spans="1:18">
      <c r="A496" t="s">
        <v>84</v>
      </c>
      <c r="B496" s="7" t="s">
        <v>66</v>
      </c>
      <c r="C496" t="s">
        <v>4</v>
      </c>
      <c r="D496" t="s">
        <v>5</v>
      </c>
      <c r="E496" s="1">
        <v>0</v>
      </c>
      <c r="F496" s="1">
        <v>0</v>
      </c>
      <c r="G496" s="1">
        <v>3.6193712634668199E-10</v>
      </c>
      <c r="H496" s="1">
        <v>2.4011223727555699E-9</v>
      </c>
      <c r="I496" s="1">
        <v>3.6193712634668199E-10</v>
      </c>
      <c r="J496" s="50">
        <v>2.4011223727555699E-9</v>
      </c>
      <c r="N496" s="21"/>
      <c r="R496" s="21"/>
    </row>
    <row r="497" spans="1:18">
      <c r="A497" t="s">
        <v>84</v>
      </c>
      <c r="B497" s="7" t="s">
        <v>66</v>
      </c>
      <c r="C497" t="s">
        <v>6</v>
      </c>
      <c r="D497" t="s">
        <v>7</v>
      </c>
      <c r="E497" s="1">
        <v>3.5736539731765801E-6</v>
      </c>
      <c r="F497" s="1">
        <v>7.8014297652333803E-6</v>
      </c>
      <c r="G497" s="1">
        <v>6.5388829696753797E-5</v>
      </c>
      <c r="H497" s="1">
        <v>1.4485686181190901E-4</v>
      </c>
      <c r="I497" s="1">
        <v>6.8962483669930395E-5</v>
      </c>
      <c r="J497" s="50">
        <v>1.52658291577142E-4</v>
      </c>
      <c r="N497" s="21"/>
      <c r="R497" s="21"/>
    </row>
    <row r="498" spans="1:18">
      <c r="A498" t="s">
        <v>84</v>
      </c>
      <c r="B498" s="7" t="s">
        <v>66</v>
      </c>
      <c r="C498" t="s">
        <v>8</v>
      </c>
      <c r="D498" t="s">
        <v>9</v>
      </c>
      <c r="E498" s="1">
        <v>8.2862913542170805E-3</v>
      </c>
      <c r="F498" s="1">
        <v>3.0787967200346E-3</v>
      </c>
      <c r="G498" s="1">
        <v>1.1228925081169201E-2</v>
      </c>
      <c r="H498" s="1">
        <v>4.51630214236989E-3</v>
      </c>
      <c r="I498" s="1">
        <v>1.9515216435386298E-2</v>
      </c>
      <c r="J498" s="50">
        <v>7.5950988624044896E-3</v>
      </c>
      <c r="N498" s="21"/>
      <c r="R498" s="21"/>
    </row>
    <row r="499" spans="1:18">
      <c r="A499" t="s">
        <v>84</v>
      </c>
      <c r="B499" s="7" t="s">
        <v>66</v>
      </c>
      <c r="C499" t="s">
        <v>10</v>
      </c>
      <c r="D499" t="s">
        <v>11</v>
      </c>
      <c r="E499" s="1">
        <v>7.7737461530695497E-4</v>
      </c>
      <c r="F499" s="1">
        <v>4.2975342654724002E-4</v>
      </c>
      <c r="G499" s="1">
        <v>8.2292724454133392E-3</v>
      </c>
      <c r="H499" s="1">
        <v>1.0601762981996599E-2</v>
      </c>
      <c r="I499" s="1">
        <v>9.0066470607202895E-3</v>
      </c>
      <c r="J499" s="50">
        <v>1.1031516408543799E-2</v>
      </c>
      <c r="N499" s="21"/>
      <c r="R499" s="21"/>
    </row>
    <row r="500" spans="1:18">
      <c r="A500" t="s">
        <v>84</v>
      </c>
      <c r="B500" s="7" t="s">
        <v>66</v>
      </c>
      <c r="C500" t="s">
        <v>12</v>
      </c>
      <c r="D500" t="s">
        <v>13</v>
      </c>
      <c r="E500" s="1">
        <v>3.97850895941484E-2</v>
      </c>
      <c r="F500" s="1">
        <v>5.1951308541307297E-3</v>
      </c>
      <c r="G500" s="1">
        <v>7.8068762848800804E-3</v>
      </c>
      <c r="H500" s="1">
        <v>1.4166215255028299E-3</v>
      </c>
      <c r="I500" s="1">
        <v>4.7591965879028503E-2</v>
      </c>
      <c r="J500" s="50">
        <v>6.6117523796335601E-3</v>
      </c>
      <c r="N500" s="21"/>
      <c r="R500" s="21"/>
    </row>
    <row r="501" spans="1:18">
      <c r="A501" t="s">
        <v>84</v>
      </c>
      <c r="B501" s="7" t="s">
        <v>66</v>
      </c>
      <c r="C501" t="s">
        <v>14</v>
      </c>
      <c r="D501" t="s">
        <v>15</v>
      </c>
      <c r="E501" s="1">
        <v>2.1361267224138001E-3</v>
      </c>
      <c r="F501" s="1">
        <v>2.3423170023611E-3</v>
      </c>
      <c r="G501" s="1">
        <v>4.2732032902323101E-3</v>
      </c>
      <c r="H501" s="1">
        <v>2.5626869129412601E-3</v>
      </c>
      <c r="I501" s="1">
        <v>6.4093300126461103E-3</v>
      </c>
      <c r="J501" s="50">
        <v>4.9050039153023597E-3</v>
      </c>
      <c r="N501" s="21"/>
      <c r="R501" s="21"/>
    </row>
    <row r="502" spans="1:18">
      <c r="A502" t="s">
        <v>84</v>
      </c>
      <c r="B502" s="7" t="s">
        <v>66</v>
      </c>
      <c r="C502" t="s">
        <v>16</v>
      </c>
      <c r="D502" t="s">
        <v>17</v>
      </c>
      <c r="E502" s="1">
        <v>0.11744676285643101</v>
      </c>
      <c r="F502" s="1">
        <v>1.6019757458916501E-2</v>
      </c>
      <c r="G502" s="1">
        <v>1.0921897408295E-2</v>
      </c>
      <c r="H502" s="1">
        <v>2.0091821209573201E-3</v>
      </c>
      <c r="I502" s="1">
        <v>0.12836866026472599</v>
      </c>
      <c r="J502" s="50">
        <v>1.8028939579873799E-2</v>
      </c>
      <c r="N502" s="21"/>
      <c r="R502" s="21"/>
    </row>
    <row r="503" spans="1:18">
      <c r="A503" t="s">
        <v>84</v>
      </c>
      <c r="B503" s="7" t="s">
        <v>66</v>
      </c>
      <c r="C503" t="s">
        <v>18</v>
      </c>
      <c r="D503" t="s">
        <v>19</v>
      </c>
      <c r="E503" s="1">
        <v>0.121745153430699</v>
      </c>
      <c r="F503" s="1">
        <v>7.7963181271526599E-3</v>
      </c>
      <c r="G503" s="1">
        <v>8.1140588917169697E-3</v>
      </c>
      <c r="H503" s="1">
        <v>1.3365920969444099E-3</v>
      </c>
      <c r="I503" s="1">
        <v>0.12985921232241601</v>
      </c>
      <c r="J503" s="50">
        <v>9.1329102240970701E-3</v>
      </c>
      <c r="N503" s="21"/>
      <c r="R503" s="21"/>
    </row>
    <row r="504" spans="1:18">
      <c r="A504" t="s">
        <v>84</v>
      </c>
      <c r="B504" s="7" t="s">
        <v>66</v>
      </c>
      <c r="C504" t="s">
        <v>20</v>
      </c>
      <c r="D504" t="s">
        <v>21</v>
      </c>
      <c r="E504" s="1">
        <v>0.21266157585749401</v>
      </c>
      <c r="F504" s="1">
        <v>3.4150894980003801E-2</v>
      </c>
      <c r="G504" s="1">
        <v>3.18219739765568E-3</v>
      </c>
      <c r="H504" s="1">
        <v>6.4203797226069104E-4</v>
      </c>
      <c r="I504" s="1">
        <v>0.21584377325515</v>
      </c>
      <c r="J504" s="50">
        <v>3.4792932952264502E-2</v>
      </c>
      <c r="N504" s="21"/>
      <c r="R504" s="21"/>
    </row>
    <row r="505" spans="1:18">
      <c r="A505" t="s">
        <v>84</v>
      </c>
      <c r="B505" s="7" t="s">
        <v>66</v>
      </c>
      <c r="C505" t="s">
        <v>25</v>
      </c>
      <c r="D505" t="s">
        <v>26</v>
      </c>
      <c r="E505" s="1">
        <v>0.101595082251769</v>
      </c>
      <c r="F505" s="1">
        <v>7.7299044883361199E-3</v>
      </c>
      <c r="G505" s="1">
        <v>0.55315425857136402</v>
      </c>
      <c r="H505" s="1">
        <v>0.26191629933595101</v>
      </c>
      <c r="I505" s="1">
        <v>0.65474934082313296</v>
      </c>
      <c r="J505" s="50">
        <v>0.269646203824287</v>
      </c>
      <c r="N505" s="21"/>
      <c r="R505" s="21"/>
    </row>
    <row r="506" spans="1:18">
      <c r="A506" t="s">
        <v>84</v>
      </c>
      <c r="B506" s="7" t="s">
        <v>66</v>
      </c>
      <c r="C506" t="s">
        <v>22</v>
      </c>
      <c r="D506" t="s">
        <v>23</v>
      </c>
      <c r="E506" s="1">
        <v>0.112099269996078</v>
      </c>
      <c r="F506" s="1">
        <v>4.8604069208800799E-3</v>
      </c>
      <c r="G506" s="1">
        <v>1.10187731324666E-3</v>
      </c>
      <c r="H506" s="1">
        <v>4.2437227203654498E-5</v>
      </c>
      <c r="I506" s="1">
        <v>0.113201147309325</v>
      </c>
      <c r="J506" s="50">
        <v>4.9028441480837301E-3</v>
      </c>
      <c r="N506" s="21"/>
      <c r="R506" s="21"/>
    </row>
    <row r="507" spans="1:18">
      <c r="A507" t="s">
        <v>84</v>
      </c>
      <c r="B507" s="7" t="s">
        <v>67</v>
      </c>
      <c r="C507" t="s">
        <v>2</v>
      </c>
      <c r="D507" t="s">
        <v>3</v>
      </c>
      <c r="E507" s="1">
        <v>7.3955711385589901E-2</v>
      </c>
      <c r="F507" s="1">
        <v>6.7542794467506995E-2</v>
      </c>
      <c r="G507" s="1">
        <v>0.14594564783409</v>
      </c>
      <c r="H507" s="1">
        <v>0.19023643592644099</v>
      </c>
      <c r="I507" s="1">
        <v>0.21990135921967999</v>
      </c>
      <c r="J507" s="50">
        <v>0.25777923039394801</v>
      </c>
      <c r="N507" s="21"/>
      <c r="R507" s="21"/>
    </row>
    <row r="508" spans="1:18">
      <c r="A508" t="s">
        <v>84</v>
      </c>
      <c r="B508" s="7" t="s">
        <v>67</v>
      </c>
      <c r="C508" t="s">
        <v>4</v>
      </c>
      <c r="D508" t="s">
        <v>5</v>
      </c>
      <c r="E508" s="1">
        <v>1.31682017267546E-2</v>
      </c>
      <c r="F508" s="1">
        <v>0.67029110711555695</v>
      </c>
      <c r="G508" s="1">
        <v>0</v>
      </c>
      <c r="H508" s="1">
        <v>0</v>
      </c>
      <c r="I508" s="1">
        <v>1.31682017267546E-2</v>
      </c>
      <c r="J508" s="50">
        <v>0.67029110711555695</v>
      </c>
      <c r="N508" s="21"/>
      <c r="R508" s="21"/>
    </row>
    <row r="509" spans="1:18">
      <c r="A509" t="s">
        <v>84</v>
      </c>
      <c r="B509" s="7" t="s">
        <v>67</v>
      </c>
      <c r="C509" t="s">
        <v>6</v>
      </c>
      <c r="D509" t="s">
        <v>7</v>
      </c>
      <c r="E509" s="1">
        <v>1.36386442541026E-3</v>
      </c>
      <c r="F509" s="1">
        <v>2.9762123528369899E-3</v>
      </c>
      <c r="G509" s="1">
        <v>3.4441080771836899E-4</v>
      </c>
      <c r="H509" s="1">
        <v>7.6311774432375997E-4</v>
      </c>
      <c r="I509" s="1">
        <v>1.7082752331286301E-3</v>
      </c>
      <c r="J509" s="50">
        <v>3.7393300971607498E-3</v>
      </c>
      <c r="N509" s="21"/>
      <c r="R509" s="21"/>
    </row>
    <row r="510" spans="1:18">
      <c r="A510" t="s">
        <v>84</v>
      </c>
      <c r="B510" s="7" t="s">
        <v>67</v>
      </c>
      <c r="C510" t="s">
        <v>8</v>
      </c>
      <c r="D510" t="s">
        <v>9</v>
      </c>
      <c r="E510" s="1">
        <v>2.0979327641849298E-2</v>
      </c>
      <c r="F510" s="1">
        <v>2.8647799395531501E-2</v>
      </c>
      <c r="G510" s="1">
        <v>5.5288293589784501E-2</v>
      </c>
      <c r="H510" s="1">
        <v>3.6091362449216902E-2</v>
      </c>
      <c r="I510" s="1">
        <v>7.6267621231633803E-2</v>
      </c>
      <c r="J510" s="50">
        <v>6.4739161844748302E-2</v>
      </c>
      <c r="N510" s="21"/>
      <c r="R510" s="21"/>
    </row>
    <row r="511" spans="1:18">
      <c r="A511" t="s">
        <v>84</v>
      </c>
      <c r="B511" s="7" t="s">
        <v>67</v>
      </c>
      <c r="C511" t="s">
        <v>10</v>
      </c>
      <c r="D511" t="s">
        <v>11</v>
      </c>
      <c r="E511" s="1">
        <v>2.24187475210528E-3</v>
      </c>
      <c r="F511" s="1">
        <v>8.2490800187049005E-4</v>
      </c>
      <c r="G511" s="1">
        <v>2.25262303397653E-2</v>
      </c>
      <c r="H511" s="1">
        <v>3.0308261399923202E-2</v>
      </c>
      <c r="I511" s="1">
        <v>2.47681050918706E-2</v>
      </c>
      <c r="J511" s="50">
        <v>3.1133169401793701E-2</v>
      </c>
      <c r="N511" s="21"/>
      <c r="R511" s="21"/>
    </row>
    <row r="512" spans="1:18">
      <c r="A512" t="s">
        <v>84</v>
      </c>
      <c r="B512" s="7" t="s">
        <v>67</v>
      </c>
      <c r="C512" t="s">
        <v>12</v>
      </c>
      <c r="D512" t="s">
        <v>13</v>
      </c>
      <c r="E512" s="1">
        <v>1.7099122582015899E-2</v>
      </c>
      <c r="F512" s="1">
        <v>2.2795068415185798E-3</v>
      </c>
      <c r="G512" s="1">
        <v>2.7154803920879E-2</v>
      </c>
      <c r="H512" s="1">
        <v>5.0256047513589702E-3</v>
      </c>
      <c r="I512" s="1">
        <v>4.4253926502894898E-2</v>
      </c>
      <c r="J512" s="50">
        <v>7.3051115928775504E-3</v>
      </c>
      <c r="N512" s="21"/>
      <c r="R512" s="21"/>
    </row>
    <row r="513" spans="1:18">
      <c r="A513" t="s">
        <v>84</v>
      </c>
      <c r="B513" s="7" t="s">
        <v>67</v>
      </c>
      <c r="C513" t="s">
        <v>14</v>
      </c>
      <c r="D513" t="s">
        <v>15</v>
      </c>
      <c r="E513" s="1">
        <v>7.4614460442370698E-3</v>
      </c>
      <c r="F513" s="1">
        <v>8.4886966064241908E-3</v>
      </c>
      <c r="G513" s="1">
        <v>1.6105169121815099E-2</v>
      </c>
      <c r="H513" s="1">
        <v>1.0193336786841299E-2</v>
      </c>
      <c r="I513" s="1">
        <v>2.3566615166052199E-2</v>
      </c>
      <c r="J513" s="50">
        <v>1.8682033393265501E-2</v>
      </c>
      <c r="N513" s="21"/>
      <c r="R513" s="21"/>
    </row>
    <row r="514" spans="1:18">
      <c r="A514" t="s">
        <v>84</v>
      </c>
      <c r="B514" s="7" t="s">
        <v>67</v>
      </c>
      <c r="C514" t="s">
        <v>16</v>
      </c>
      <c r="D514" t="s">
        <v>17</v>
      </c>
      <c r="E514" s="1">
        <v>2.1092937711322601E-2</v>
      </c>
      <c r="F514" s="1">
        <v>3.0491619590144398E-3</v>
      </c>
      <c r="G514" s="1">
        <v>8.0089229023573599E-2</v>
      </c>
      <c r="H514" s="1">
        <v>1.1238190608007599E-2</v>
      </c>
      <c r="I514" s="1">
        <v>0.101182166734896</v>
      </c>
      <c r="J514" s="50">
        <v>1.4287352567022101E-2</v>
      </c>
      <c r="N514" s="21"/>
      <c r="R514" s="21"/>
    </row>
    <row r="515" spans="1:18">
      <c r="A515" t="s">
        <v>84</v>
      </c>
      <c r="B515" s="7" t="s">
        <v>67</v>
      </c>
      <c r="C515" t="s">
        <v>18</v>
      </c>
      <c r="D515" t="s">
        <v>19</v>
      </c>
      <c r="E515" s="1">
        <v>1.1531988473564601E-2</v>
      </c>
      <c r="F515" s="1">
        <v>7.5876913831975903E-4</v>
      </c>
      <c r="G515" s="1">
        <v>3.5668752680915398E-2</v>
      </c>
      <c r="H515" s="1">
        <v>5.7088497568890699E-3</v>
      </c>
      <c r="I515" s="1">
        <v>4.7200741154480003E-2</v>
      </c>
      <c r="J515" s="50">
        <v>6.4676188952088303E-3</v>
      </c>
      <c r="N515" s="21"/>
      <c r="R515" s="21"/>
    </row>
    <row r="516" spans="1:18">
      <c r="A516" t="s">
        <v>84</v>
      </c>
      <c r="B516" s="7" t="s">
        <v>67</v>
      </c>
      <c r="C516" t="s">
        <v>20</v>
      </c>
      <c r="D516" t="s">
        <v>21</v>
      </c>
      <c r="E516" s="1">
        <v>4.2244491635651596E-3</v>
      </c>
      <c r="F516" s="1">
        <v>6.7856123062985695E-4</v>
      </c>
      <c r="G516" s="1">
        <v>1.34190647493774E-2</v>
      </c>
      <c r="H516" s="1">
        <v>2.6935540971705098E-3</v>
      </c>
      <c r="I516" s="1">
        <v>1.76435139129426E-2</v>
      </c>
      <c r="J516" s="50">
        <v>3.3721153278003699E-3</v>
      </c>
      <c r="N516" s="21"/>
      <c r="R516" s="21"/>
    </row>
    <row r="517" spans="1:18">
      <c r="A517" t="s">
        <v>84</v>
      </c>
      <c r="B517" s="7" t="s">
        <v>67</v>
      </c>
      <c r="C517" t="s">
        <v>25</v>
      </c>
      <c r="D517" t="s">
        <v>26</v>
      </c>
      <c r="E517" s="1">
        <v>7.1813939115739303E-7</v>
      </c>
      <c r="F517" s="1">
        <v>1.12861075246456E-7</v>
      </c>
      <c r="G517" s="1">
        <v>5.9365563828877899E-7</v>
      </c>
      <c r="H517" s="1">
        <v>1.08260664559221E-7</v>
      </c>
      <c r="I517" s="1">
        <v>1.3117950294461699E-6</v>
      </c>
      <c r="J517" s="50">
        <v>2.2112173980567701E-7</v>
      </c>
      <c r="N517" s="21"/>
      <c r="R517" s="21"/>
    </row>
    <row r="518" spans="1:18">
      <c r="A518" t="s">
        <v>84</v>
      </c>
      <c r="B518" s="7" t="s">
        <v>67</v>
      </c>
      <c r="C518" t="s">
        <v>22</v>
      </c>
      <c r="D518" t="s">
        <v>23</v>
      </c>
      <c r="E518" s="1">
        <v>2.3569371374873699E-3</v>
      </c>
      <c r="F518" s="1">
        <v>9.8368993767829004E-5</v>
      </c>
      <c r="G518" s="1">
        <v>2.2526991930136302E-3</v>
      </c>
      <c r="H518" s="1">
        <v>8.4183827297155996E-5</v>
      </c>
      <c r="I518" s="1">
        <v>4.6096363305010001E-3</v>
      </c>
      <c r="J518" s="50">
        <v>1.8255282106498499E-4</v>
      </c>
      <c r="N518" s="21"/>
      <c r="R518" s="21"/>
    </row>
    <row r="519" spans="1:18">
      <c r="A519" t="s">
        <v>84</v>
      </c>
      <c r="B519" s="7" t="s">
        <v>68</v>
      </c>
      <c r="C519" t="s">
        <v>2</v>
      </c>
      <c r="D519" t="s">
        <v>3</v>
      </c>
      <c r="E519" s="1">
        <v>0.115049077874986</v>
      </c>
      <c r="F519" s="1">
        <v>0.119426541508834</v>
      </c>
      <c r="G519" s="1">
        <v>0.163560890397249</v>
      </c>
      <c r="H519" s="1">
        <v>0.197114343283184</v>
      </c>
      <c r="I519" s="1">
        <v>0.278609968272235</v>
      </c>
      <c r="J519" s="50">
        <v>0.31654088479201797</v>
      </c>
      <c r="N519" s="21"/>
      <c r="R519" s="21"/>
    </row>
    <row r="520" spans="1:18">
      <c r="A520" t="s">
        <v>84</v>
      </c>
      <c r="B520" s="7" t="s">
        <v>68</v>
      </c>
      <c r="C520" t="s">
        <v>4</v>
      </c>
      <c r="D520" t="s">
        <v>5</v>
      </c>
      <c r="E520" s="1">
        <v>0</v>
      </c>
      <c r="F520" s="1">
        <v>0</v>
      </c>
      <c r="G520" s="1">
        <v>0</v>
      </c>
      <c r="H520" s="1">
        <v>0</v>
      </c>
      <c r="I520" s="1">
        <v>0</v>
      </c>
      <c r="J520" s="50">
        <v>0</v>
      </c>
      <c r="N520" s="21"/>
      <c r="R520" s="21"/>
    </row>
    <row r="521" spans="1:18">
      <c r="A521" t="s">
        <v>84</v>
      </c>
      <c r="B521" s="7" t="s">
        <v>68</v>
      </c>
      <c r="C521" t="s">
        <v>6</v>
      </c>
      <c r="D521" t="s">
        <v>7</v>
      </c>
      <c r="E521" s="1">
        <v>0.190150048519623</v>
      </c>
      <c r="F521" s="1">
        <v>0.41498950753965003</v>
      </c>
      <c r="G521" s="1">
        <v>4.6487667043070398E-4</v>
      </c>
      <c r="H521" s="1">
        <v>1.03005737200377E-3</v>
      </c>
      <c r="I521" s="1">
        <v>0.19061492519005399</v>
      </c>
      <c r="J521" s="50">
        <v>0.41601956491165398</v>
      </c>
      <c r="N521" s="21"/>
      <c r="R521" s="21"/>
    </row>
    <row r="522" spans="1:18">
      <c r="A522" t="s">
        <v>84</v>
      </c>
      <c r="B522" s="7" t="s">
        <v>68</v>
      </c>
      <c r="C522" t="s">
        <v>8</v>
      </c>
      <c r="D522" t="s">
        <v>9</v>
      </c>
      <c r="E522" s="1">
        <v>0.13623330435558001</v>
      </c>
      <c r="F522" s="1">
        <v>0.10482520776568501</v>
      </c>
      <c r="G522" s="1">
        <v>9.0200539453447998E-2</v>
      </c>
      <c r="H522" s="1">
        <v>6.1677529133492101E-2</v>
      </c>
      <c r="I522" s="1">
        <v>0.22643384380902801</v>
      </c>
      <c r="J522" s="50">
        <v>0.16650273689917799</v>
      </c>
      <c r="N522" s="21"/>
      <c r="R522" s="21"/>
    </row>
    <row r="523" spans="1:18">
      <c r="A523" t="s">
        <v>84</v>
      </c>
      <c r="B523" s="7" t="s">
        <v>68</v>
      </c>
      <c r="C523" t="s">
        <v>10</v>
      </c>
      <c r="D523" t="s">
        <v>11</v>
      </c>
      <c r="E523" s="1">
        <v>1.06738557423352E-2</v>
      </c>
      <c r="F523" s="1">
        <v>7.9044736197151702E-3</v>
      </c>
      <c r="G523" s="1">
        <v>6.1837334826661899E-2</v>
      </c>
      <c r="H523" s="1">
        <v>8.2650506658556902E-2</v>
      </c>
      <c r="I523" s="1">
        <v>7.2511190568997103E-2</v>
      </c>
      <c r="J523" s="50">
        <v>9.0554980278272093E-2</v>
      </c>
      <c r="N523" s="21"/>
      <c r="R523" s="21"/>
    </row>
    <row r="524" spans="1:18">
      <c r="A524" t="s">
        <v>84</v>
      </c>
      <c r="B524" s="7" t="s">
        <v>68</v>
      </c>
      <c r="C524" t="s">
        <v>12</v>
      </c>
      <c r="D524" t="s">
        <v>13</v>
      </c>
      <c r="E524" s="1">
        <v>0.23145827608858399</v>
      </c>
      <c r="F524" s="1">
        <v>3.4356370235774598E-2</v>
      </c>
      <c r="G524" s="1">
        <v>4.0960327353728399E-2</v>
      </c>
      <c r="H524" s="1">
        <v>7.5499836299940896E-3</v>
      </c>
      <c r="I524" s="1">
        <v>0.272418603442312</v>
      </c>
      <c r="J524" s="50">
        <v>4.19063538657687E-2</v>
      </c>
      <c r="N524" s="21"/>
      <c r="R524" s="21"/>
    </row>
    <row r="525" spans="1:18">
      <c r="A525" t="s">
        <v>84</v>
      </c>
      <c r="B525" s="7" t="s">
        <v>68</v>
      </c>
      <c r="C525" t="s">
        <v>14</v>
      </c>
      <c r="D525" t="s">
        <v>15</v>
      </c>
      <c r="E525" s="1">
        <v>1.4241834858499801E-2</v>
      </c>
      <c r="F525" s="1">
        <v>1.5911793467310802E-2</v>
      </c>
      <c r="G525" s="1">
        <v>2.75981933292908E-2</v>
      </c>
      <c r="H525" s="1">
        <v>1.7096107935400499E-2</v>
      </c>
      <c r="I525" s="1">
        <v>4.18400281877905E-2</v>
      </c>
      <c r="J525" s="50">
        <v>3.3007901402711301E-2</v>
      </c>
      <c r="N525" s="21"/>
      <c r="R525" s="21"/>
    </row>
    <row r="526" spans="1:18">
      <c r="A526" t="s">
        <v>84</v>
      </c>
      <c r="B526" s="7" t="s">
        <v>68</v>
      </c>
      <c r="C526" t="s">
        <v>16</v>
      </c>
      <c r="D526" t="s">
        <v>17</v>
      </c>
      <c r="E526" s="1">
        <v>1.12350727855305</v>
      </c>
      <c r="F526" s="1">
        <v>0.175587912726999</v>
      </c>
      <c r="G526" s="1">
        <v>8.4187185278808196E-2</v>
      </c>
      <c r="H526" s="1">
        <v>1.3644834553483601E-2</v>
      </c>
      <c r="I526" s="1">
        <v>1.2076944638318601</v>
      </c>
      <c r="J526" s="50">
        <v>0.189232747280483</v>
      </c>
      <c r="N526" s="21"/>
      <c r="R526" s="21"/>
    </row>
    <row r="527" spans="1:18">
      <c r="A527" t="s">
        <v>84</v>
      </c>
      <c r="B527" s="7" t="s">
        <v>68</v>
      </c>
      <c r="C527" t="s">
        <v>18</v>
      </c>
      <c r="D527" t="s">
        <v>19</v>
      </c>
      <c r="E527" s="1">
        <v>2.6103132916705798</v>
      </c>
      <c r="F527" s="1">
        <v>0.17182081417691999</v>
      </c>
      <c r="G527" s="1">
        <v>0.11214806629256301</v>
      </c>
      <c r="H527" s="1">
        <v>1.8420944372278099E-2</v>
      </c>
      <c r="I527" s="1">
        <v>2.72246135796314</v>
      </c>
      <c r="J527" s="50">
        <v>0.190241758549198</v>
      </c>
      <c r="N527" s="21"/>
      <c r="R527" s="21"/>
    </row>
    <row r="528" spans="1:18">
      <c r="A528" t="s">
        <v>84</v>
      </c>
      <c r="B528" s="7" t="s">
        <v>68</v>
      </c>
      <c r="C528" t="s">
        <v>20</v>
      </c>
      <c r="D528" t="s">
        <v>21</v>
      </c>
      <c r="E528" s="1">
        <v>0.27620169852938697</v>
      </c>
      <c r="F528" s="1">
        <v>4.4424821169693998E-2</v>
      </c>
      <c r="G528" s="1">
        <v>1.5633977440853101E-2</v>
      </c>
      <c r="H528" s="1">
        <v>3.1460367984058198E-3</v>
      </c>
      <c r="I528" s="1">
        <v>0.29183567597024002</v>
      </c>
      <c r="J528" s="50">
        <v>4.7570857968099803E-2</v>
      </c>
      <c r="N528" s="21"/>
      <c r="R528" s="21"/>
    </row>
    <row r="529" spans="1:18">
      <c r="A529" t="s">
        <v>84</v>
      </c>
      <c r="B529" s="7" t="s">
        <v>68</v>
      </c>
      <c r="C529" t="s">
        <v>25</v>
      </c>
      <c r="D529" t="s">
        <v>26</v>
      </c>
      <c r="E529" s="1">
        <v>1.2650508284479799E-3</v>
      </c>
      <c r="F529" s="1">
        <v>1.81786752512018E-4</v>
      </c>
      <c r="G529" s="1">
        <v>7.7872472006253104E-3</v>
      </c>
      <c r="H529" s="1">
        <v>1.5614125823035501E-3</v>
      </c>
      <c r="I529" s="1">
        <v>9.0522980290732892E-3</v>
      </c>
      <c r="J529" s="50">
        <v>1.74319933481557E-3</v>
      </c>
      <c r="N529" s="21"/>
      <c r="R529" s="21"/>
    </row>
    <row r="530" spans="1:18">
      <c r="A530" t="s">
        <v>84</v>
      </c>
      <c r="B530" s="7" t="s">
        <v>68</v>
      </c>
      <c r="C530" t="s">
        <v>22</v>
      </c>
      <c r="D530" t="s">
        <v>23</v>
      </c>
      <c r="E530" s="1">
        <v>0.409599002335572</v>
      </c>
      <c r="F530" s="1">
        <v>1.7432738667327301E-2</v>
      </c>
      <c r="G530" s="1">
        <v>2.62958847909101E-2</v>
      </c>
      <c r="H530" s="1">
        <v>1.0093689132800801E-3</v>
      </c>
      <c r="I530" s="1">
        <v>0.435894887126482</v>
      </c>
      <c r="J530" s="50">
        <v>1.8442107580607402E-2</v>
      </c>
      <c r="N530" s="21"/>
      <c r="R530" s="21"/>
    </row>
    <row r="531" spans="1:18">
      <c r="A531" t="s">
        <v>84</v>
      </c>
      <c r="B531" s="7" t="s">
        <v>69</v>
      </c>
      <c r="C531" t="s">
        <v>2</v>
      </c>
      <c r="D531" t="s">
        <v>3</v>
      </c>
      <c r="E531" s="1">
        <v>7.9680176829471303E-2</v>
      </c>
      <c r="F531" s="1">
        <v>8.2983487832926597E-2</v>
      </c>
      <c r="G531" s="1">
        <v>6.2680575426495105E-2</v>
      </c>
      <c r="H531" s="1">
        <v>7.6468149362242305E-2</v>
      </c>
      <c r="I531" s="1">
        <v>0.14236075225596601</v>
      </c>
      <c r="J531" s="50">
        <v>0.159451637195169</v>
      </c>
      <c r="N531" s="21"/>
      <c r="R531" s="21"/>
    </row>
    <row r="532" spans="1:18">
      <c r="A532" t="s">
        <v>84</v>
      </c>
      <c r="B532" s="7" t="s">
        <v>69</v>
      </c>
      <c r="C532" t="s">
        <v>4</v>
      </c>
      <c r="D532" t="s">
        <v>5</v>
      </c>
      <c r="E532" s="1">
        <v>7.9251967352643495E-5</v>
      </c>
      <c r="F532" s="1">
        <v>3.72618865064985E-3</v>
      </c>
      <c r="G532" s="1">
        <v>8.5480045912126698E-9</v>
      </c>
      <c r="H532" s="1">
        <v>5.6438510181692203E-8</v>
      </c>
      <c r="I532" s="1">
        <v>7.9260515357234694E-5</v>
      </c>
      <c r="J532" s="50">
        <v>3.72624508916003E-3</v>
      </c>
      <c r="N532" s="21"/>
      <c r="R532" s="21"/>
    </row>
    <row r="533" spans="1:18">
      <c r="A533" t="s">
        <v>84</v>
      </c>
      <c r="B533" s="7" t="s">
        <v>69</v>
      </c>
      <c r="C533" t="s">
        <v>6</v>
      </c>
      <c r="D533" t="s">
        <v>7</v>
      </c>
      <c r="E533" s="1">
        <v>2.00244154759701E-3</v>
      </c>
      <c r="F533" s="1">
        <v>4.37011733419654E-3</v>
      </c>
      <c r="G533" s="1">
        <v>1.5478206819335099E-4</v>
      </c>
      <c r="H533" s="1">
        <v>3.4296480390535501E-4</v>
      </c>
      <c r="I533" s="1">
        <v>2.1572236157903599E-3</v>
      </c>
      <c r="J533" s="50">
        <v>4.7130821381018897E-3</v>
      </c>
      <c r="N533" s="21"/>
      <c r="R533" s="21"/>
    </row>
    <row r="534" spans="1:18">
      <c r="A534" t="s">
        <v>84</v>
      </c>
      <c r="B534" s="7" t="s">
        <v>69</v>
      </c>
      <c r="C534" t="s">
        <v>8</v>
      </c>
      <c r="D534" t="s">
        <v>9</v>
      </c>
      <c r="E534" s="1">
        <v>7.9707201255854898E-2</v>
      </c>
      <c r="F534" s="1">
        <v>3.5146521257504698E-2</v>
      </c>
      <c r="G534" s="1">
        <v>3.0466064588525198E-2</v>
      </c>
      <c r="H534" s="1">
        <v>1.66439867308627E-2</v>
      </c>
      <c r="I534" s="1">
        <v>0.11017326584438</v>
      </c>
      <c r="J534" s="50">
        <v>5.1790507988367498E-2</v>
      </c>
      <c r="N534" s="21"/>
      <c r="R534" s="21"/>
    </row>
    <row r="535" spans="1:18">
      <c r="A535" t="s">
        <v>84</v>
      </c>
      <c r="B535" s="7" t="s">
        <v>69</v>
      </c>
      <c r="C535" t="s">
        <v>10</v>
      </c>
      <c r="D535" t="s">
        <v>11</v>
      </c>
      <c r="E535" s="1">
        <v>5.76142540267167E-3</v>
      </c>
      <c r="F535" s="1">
        <v>5.77699510456035E-3</v>
      </c>
      <c r="G535" s="1">
        <v>2.2960747907309901E-2</v>
      </c>
      <c r="H535" s="1">
        <v>3.0716461444098599E-2</v>
      </c>
      <c r="I535" s="1">
        <v>2.87221733099816E-2</v>
      </c>
      <c r="J535" s="50">
        <v>3.6493456548659001E-2</v>
      </c>
      <c r="N535" s="21"/>
      <c r="R535" s="21"/>
    </row>
    <row r="536" spans="1:18">
      <c r="A536" t="s">
        <v>84</v>
      </c>
      <c r="B536" s="7" t="s">
        <v>69</v>
      </c>
      <c r="C536" t="s">
        <v>12</v>
      </c>
      <c r="D536" t="s">
        <v>13</v>
      </c>
      <c r="E536" s="1">
        <v>4.4727919487272803E-2</v>
      </c>
      <c r="F536" s="1">
        <v>6.3016771734459801E-3</v>
      </c>
      <c r="G536" s="1">
        <v>1.7771775697845799E-2</v>
      </c>
      <c r="H536" s="1">
        <v>3.2759346749100401E-3</v>
      </c>
      <c r="I536" s="1">
        <v>6.2499695185118602E-2</v>
      </c>
      <c r="J536" s="50">
        <v>9.5776118483560206E-3</v>
      </c>
      <c r="N536" s="21"/>
      <c r="R536" s="21"/>
    </row>
    <row r="537" spans="1:18">
      <c r="A537" t="s">
        <v>84</v>
      </c>
      <c r="B537" s="7" t="s">
        <v>69</v>
      </c>
      <c r="C537" t="s">
        <v>14</v>
      </c>
      <c r="D537" t="s">
        <v>15</v>
      </c>
      <c r="E537" s="1">
        <v>1.0978579670531599E-2</v>
      </c>
      <c r="F537" s="1">
        <v>1.2332651840497699E-2</v>
      </c>
      <c r="G537" s="1">
        <v>1.2515687358446799E-2</v>
      </c>
      <c r="H537" s="1">
        <v>7.7390159218925303E-3</v>
      </c>
      <c r="I537" s="1">
        <v>2.3494267028978399E-2</v>
      </c>
      <c r="J537" s="50">
        <v>2.0071667762390201E-2</v>
      </c>
      <c r="N537" s="21"/>
      <c r="R537" s="21"/>
    </row>
    <row r="538" spans="1:18">
      <c r="A538" t="s">
        <v>84</v>
      </c>
      <c r="B538" s="7" t="s">
        <v>69</v>
      </c>
      <c r="C538" t="s">
        <v>16</v>
      </c>
      <c r="D538" t="s">
        <v>17</v>
      </c>
      <c r="E538" s="1">
        <v>0.17951497356801899</v>
      </c>
      <c r="F538" s="1">
        <v>2.5102151212266999E-2</v>
      </c>
      <c r="G538" s="1">
        <v>4.6188942305584402E-2</v>
      </c>
      <c r="H538" s="1">
        <v>6.8713311032630297E-3</v>
      </c>
      <c r="I538" s="1">
        <v>0.225703915873604</v>
      </c>
      <c r="J538" s="50">
        <v>3.19734823155301E-2</v>
      </c>
      <c r="N538" s="21"/>
      <c r="R538" s="21"/>
    </row>
    <row r="539" spans="1:18">
      <c r="A539" t="s">
        <v>84</v>
      </c>
      <c r="B539" s="7" t="s">
        <v>69</v>
      </c>
      <c r="C539" t="s">
        <v>18</v>
      </c>
      <c r="D539" t="s">
        <v>19</v>
      </c>
      <c r="E539" s="1">
        <v>0.75713244718915795</v>
      </c>
      <c r="F539" s="1">
        <v>4.98818669353066E-2</v>
      </c>
      <c r="G539" s="1">
        <v>4.2762553840758097E-2</v>
      </c>
      <c r="H539" s="1">
        <v>7.01595402030172E-3</v>
      </c>
      <c r="I539" s="1">
        <v>0.79989500102991595</v>
      </c>
      <c r="J539" s="50">
        <v>5.6897820955608303E-2</v>
      </c>
      <c r="N539" s="21"/>
      <c r="R539" s="21"/>
    </row>
    <row r="540" spans="1:18">
      <c r="A540" t="s">
        <v>84</v>
      </c>
      <c r="B540" s="7" t="s">
        <v>69</v>
      </c>
      <c r="C540" t="s">
        <v>20</v>
      </c>
      <c r="D540" t="s">
        <v>21</v>
      </c>
      <c r="E540" s="1">
        <v>0.30641698584677701</v>
      </c>
      <c r="F540" s="1">
        <v>4.9284143699085001E-2</v>
      </c>
      <c r="G540" s="1">
        <v>9.9734396807367193E-3</v>
      </c>
      <c r="H540" s="1">
        <v>2.0065807938673599E-3</v>
      </c>
      <c r="I540" s="1">
        <v>0.31639042552751401</v>
      </c>
      <c r="J540" s="50">
        <v>5.1290724492952397E-2</v>
      </c>
      <c r="N540" s="21"/>
      <c r="R540" s="21"/>
    </row>
    <row r="541" spans="1:18">
      <c r="A541" t="s">
        <v>84</v>
      </c>
      <c r="B541" s="7" t="s">
        <v>69</v>
      </c>
      <c r="C541" t="s">
        <v>25</v>
      </c>
      <c r="D541" t="s">
        <v>26</v>
      </c>
      <c r="E541" s="1">
        <v>0</v>
      </c>
      <c r="F541" s="1">
        <v>0</v>
      </c>
      <c r="G541" s="1">
        <v>0</v>
      </c>
      <c r="H541" s="1">
        <v>0</v>
      </c>
      <c r="I541" s="1">
        <v>0</v>
      </c>
      <c r="J541" s="50">
        <v>0</v>
      </c>
      <c r="N541" s="21"/>
      <c r="R541" s="21"/>
    </row>
    <row r="542" spans="1:18">
      <c r="A542" t="s">
        <v>84</v>
      </c>
      <c r="B542" s="7" t="s">
        <v>69</v>
      </c>
      <c r="C542" t="s">
        <v>22</v>
      </c>
      <c r="D542" t="s">
        <v>23</v>
      </c>
      <c r="E542" s="1">
        <v>7.3058360108047498E-5</v>
      </c>
      <c r="F542" s="1">
        <v>3.10491005981924E-6</v>
      </c>
      <c r="G542" s="1">
        <v>5.6624519636608296E-6</v>
      </c>
      <c r="H542" s="1">
        <v>2.1709641713907699E-7</v>
      </c>
      <c r="I542" s="1">
        <v>7.8720812071708305E-5</v>
      </c>
      <c r="J542" s="50">
        <v>3.3220064769583198E-6</v>
      </c>
      <c r="N542" s="21"/>
      <c r="R542" s="21"/>
    </row>
    <row r="543" spans="1:18">
      <c r="A543" t="s">
        <v>84</v>
      </c>
      <c r="B543" s="7" t="s">
        <v>70</v>
      </c>
      <c r="C543" t="s">
        <v>2</v>
      </c>
      <c r="D543" t="s">
        <v>3</v>
      </c>
      <c r="E543" s="1">
        <v>4.7873930828862699E-3</v>
      </c>
      <c r="F543" s="1">
        <v>4.3572964091873299E-3</v>
      </c>
      <c r="G543" s="1">
        <v>4.6772458572380597E-2</v>
      </c>
      <c r="H543" s="1">
        <v>5.5784069695824598E-2</v>
      </c>
      <c r="I543" s="1">
        <v>5.15598516552669E-2</v>
      </c>
      <c r="J543" s="50">
        <v>6.0141366105011897E-2</v>
      </c>
      <c r="N543" s="21"/>
      <c r="R543" s="21"/>
    </row>
    <row r="544" spans="1:18">
      <c r="A544" t="s">
        <v>84</v>
      </c>
      <c r="B544" s="7" t="s">
        <v>70</v>
      </c>
      <c r="C544" t="s">
        <v>4</v>
      </c>
      <c r="D544" t="s">
        <v>5</v>
      </c>
      <c r="E544" s="1">
        <v>5.1454606493934297E-5</v>
      </c>
      <c r="F544" s="1">
        <v>2.39153680088564E-3</v>
      </c>
      <c r="G544" s="1">
        <v>3.4120919650756799E-9</v>
      </c>
      <c r="H544" s="1">
        <v>2.2541625065293899E-8</v>
      </c>
      <c r="I544" s="1">
        <v>5.1458018585899402E-5</v>
      </c>
      <c r="J544" s="50">
        <v>2.39155934251071E-3</v>
      </c>
      <c r="N544" s="21"/>
      <c r="R544" s="21"/>
    </row>
    <row r="545" spans="1:18">
      <c r="A545" t="s">
        <v>84</v>
      </c>
      <c r="B545" s="7" t="s">
        <v>70</v>
      </c>
      <c r="C545" t="s">
        <v>6</v>
      </c>
      <c r="D545" t="s">
        <v>7</v>
      </c>
      <c r="E545" s="1">
        <v>4.8153849807144399E-6</v>
      </c>
      <c r="F545" s="1">
        <v>1.05095079680851E-5</v>
      </c>
      <c r="G545" s="1">
        <v>1.6858871971750099E-4</v>
      </c>
      <c r="H545" s="1">
        <v>3.73552950402218E-4</v>
      </c>
      <c r="I545" s="1">
        <v>1.7340410469821499E-4</v>
      </c>
      <c r="J545" s="50">
        <v>3.8406245837030299E-4</v>
      </c>
      <c r="N545" s="21"/>
      <c r="R545" s="21"/>
    </row>
    <row r="546" spans="1:18">
      <c r="A546" t="s">
        <v>84</v>
      </c>
      <c r="B546" s="7" t="s">
        <v>70</v>
      </c>
      <c r="C546" t="s">
        <v>8</v>
      </c>
      <c r="D546" t="s">
        <v>9</v>
      </c>
      <c r="E546" s="1">
        <v>6.7834647605107797E-3</v>
      </c>
      <c r="F546" s="1">
        <v>2.6304886771142499E-3</v>
      </c>
      <c r="G546" s="1">
        <v>1.33259579980846E-2</v>
      </c>
      <c r="H546" s="1">
        <v>5.4928968292514996E-3</v>
      </c>
      <c r="I546" s="1">
        <v>2.01094227585954E-2</v>
      </c>
      <c r="J546" s="50">
        <v>8.1233855063657604E-3</v>
      </c>
      <c r="N546" s="21"/>
      <c r="R546" s="21"/>
    </row>
    <row r="547" spans="1:18">
      <c r="A547" t="s">
        <v>84</v>
      </c>
      <c r="B547" s="7" t="s">
        <v>70</v>
      </c>
      <c r="C547" t="s">
        <v>10</v>
      </c>
      <c r="D547" t="s">
        <v>11</v>
      </c>
      <c r="E547" s="1">
        <v>1.7046540990538E-3</v>
      </c>
      <c r="F547" s="1">
        <v>1.3608407024462399E-3</v>
      </c>
      <c r="G547" s="1">
        <v>1.35684673836743E-2</v>
      </c>
      <c r="H547" s="1">
        <v>1.7936766024747301E-2</v>
      </c>
      <c r="I547" s="1">
        <v>1.5273121482728099E-2</v>
      </c>
      <c r="J547" s="50">
        <v>1.9297606727193502E-2</v>
      </c>
      <c r="N547" s="21"/>
      <c r="R547" s="21"/>
    </row>
    <row r="548" spans="1:18">
      <c r="A548" t="s">
        <v>84</v>
      </c>
      <c r="B548" s="7" t="s">
        <v>70</v>
      </c>
      <c r="C548" t="s">
        <v>12</v>
      </c>
      <c r="D548" t="s">
        <v>13</v>
      </c>
      <c r="E548" s="1">
        <v>3.3753374047630201E-2</v>
      </c>
      <c r="F548" s="1">
        <v>5.0356088201845197E-3</v>
      </c>
      <c r="G548" s="1">
        <v>1.25854479589107E-2</v>
      </c>
      <c r="H548" s="1">
        <v>2.3152652486695298E-3</v>
      </c>
      <c r="I548" s="1">
        <v>4.6338822006540901E-2</v>
      </c>
      <c r="J548" s="50">
        <v>7.3508740688540504E-3</v>
      </c>
      <c r="N548" s="21"/>
      <c r="R548" s="21"/>
    </row>
    <row r="549" spans="1:18">
      <c r="A549" t="s">
        <v>84</v>
      </c>
      <c r="B549" s="7" t="s">
        <v>70</v>
      </c>
      <c r="C549" t="s">
        <v>14</v>
      </c>
      <c r="D549" t="s">
        <v>15</v>
      </c>
      <c r="E549" s="1">
        <v>3.75738949704983E-3</v>
      </c>
      <c r="F549" s="1">
        <v>4.1936887887328699E-3</v>
      </c>
      <c r="G549" s="1">
        <v>6.6723902058080601E-3</v>
      </c>
      <c r="H549" s="1">
        <v>4.1071576030894596E-3</v>
      </c>
      <c r="I549" s="1">
        <v>1.04297797028579E-2</v>
      </c>
      <c r="J549" s="50">
        <v>8.3008463918223304E-3</v>
      </c>
      <c r="N549" s="21"/>
      <c r="R549" s="21"/>
    </row>
    <row r="550" spans="1:18">
      <c r="A550" t="s">
        <v>84</v>
      </c>
      <c r="B550" s="7" t="s">
        <v>70</v>
      </c>
      <c r="C550" t="s">
        <v>16</v>
      </c>
      <c r="D550" t="s">
        <v>17</v>
      </c>
      <c r="E550" s="1">
        <v>3.1037749793862899E-2</v>
      </c>
      <c r="F550" s="1">
        <v>7.1918730149543803E-3</v>
      </c>
      <c r="G550" s="1">
        <v>1.8008953778864099E-2</v>
      </c>
      <c r="H550" s="1">
        <v>3.10734349246811E-3</v>
      </c>
      <c r="I550" s="1">
        <v>4.9046703572726898E-2</v>
      </c>
      <c r="J550" s="50">
        <v>1.02992165074225E-2</v>
      </c>
      <c r="N550" s="21"/>
      <c r="R550" s="21"/>
    </row>
    <row r="551" spans="1:18">
      <c r="A551" t="s">
        <v>84</v>
      </c>
      <c r="B551" s="7" t="s">
        <v>70</v>
      </c>
      <c r="C551" t="s">
        <v>18</v>
      </c>
      <c r="D551" t="s">
        <v>19</v>
      </c>
      <c r="E551" s="1">
        <v>0.34598930121390697</v>
      </c>
      <c r="F551" s="1">
        <v>2.2721211909143599E-2</v>
      </c>
      <c r="G551" s="1">
        <v>1.6077068518687902E-2</v>
      </c>
      <c r="H551" s="1">
        <v>2.6468085442743101E-3</v>
      </c>
      <c r="I551" s="1">
        <v>0.36206636973259498</v>
      </c>
      <c r="J551" s="50">
        <v>2.5368020453417899E-2</v>
      </c>
      <c r="N551" s="21"/>
      <c r="R551" s="21"/>
    </row>
    <row r="552" spans="1:18">
      <c r="A552" t="s">
        <v>84</v>
      </c>
      <c r="B552" s="7" t="s">
        <v>70</v>
      </c>
      <c r="C552" t="s">
        <v>20</v>
      </c>
      <c r="D552" t="s">
        <v>21</v>
      </c>
      <c r="E552" s="1">
        <v>0.25116259690119402</v>
      </c>
      <c r="F552" s="1">
        <v>4.0396204991847998E-2</v>
      </c>
      <c r="G552" s="1">
        <v>7.3410531882734499E-3</v>
      </c>
      <c r="H552" s="1">
        <v>1.47789977790165E-3</v>
      </c>
      <c r="I552" s="1">
        <v>0.25850365008946702</v>
      </c>
      <c r="J552" s="50">
        <v>4.18741047697496E-2</v>
      </c>
      <c r="N552" s="21"/>
      <c r="R552" s="21"/>
    </row>
    <row r="553" spans="1:18">
      <c r="A553" t="s">
        <v>84</v>
      </c>
      <c r="B553" s="7" t="s">
        <v>70</v>
      </c>
      <c r="C553" t="s">
        <v>25</v>
      </c>
      <c r="D553" t="s">
        <v>26</v>
      </c>
      <c r="E553" s="1">
        <v>0</v>
      </c>
      <c r="F553" s="1">
        <v>0</v>
      </c>
      <c r="G553" s="1">
        <v>0</v>
      </c>
      <c r="H553" s="1">
        <v>0</v>
      </c>
      <c r="I553" s="1">
        <v>0</v>
      </c>
      <c r="J553" s="50">
        <v>0</v>
      </c>
      <c r="N553" s="21"/>
      <c r="R553" s="21"/>
    </row>
    <row r="554" spans="1:18">
      <c r="A554" t="s">
        <v>84</v>
      </c>
      <c r="B554" s="7" t="s">
        <v>70</v>
      </c>
      <c r="C554" t="s">
        <v>22</v>
      </c>
      <c r="D554" t="s">
        <v>23</v>
      </c>
      <c r="E554" s="1">
        <v>0.121753795279038</v>
      </c>
      <c r="F554" s="1">
        <v>5.1975581402251099E-3</v>
      </c>
      <c r="G554" s="1">
        <v>2.27861170567123E-3</v>
      </c>
      <c r="H554" s="1">
        <v>8.7664897260099207E-5</v>
      </c>
      <c r="I554" s="1">
        <v>0.12403240698470901</v>
      </c>
      <c r="J554" s="50">
        <v>5.2852230374852097E-3</v>
      </c>
      <c r="N554" s="21"/>
      <c r="R554" s="21"/>
    </row>
    <row r="555" spans="1:18">
      <c r="A555" t="s">
        <v>84</v>
      </c>
      <c r="B555" s="7" t="s">
        <v>71</v>
      </c>
      <c r="C555" t="s">
        <v>2</v>
      </c>
      <c r="D555" t="s">
        <v>3</v>
      </c>
      <c r="E555" s="1">
        <v>0.34761835792454898</v>
      </c>
      <c r="F555" s="1">
        <v>0.32982093570417098</v>
      </c>
      <c r="G555" s="1">
        <v>0.460689747968615</v>
      </c>
      <c r="H555" s="1">
        <v>0.58861639829102697</v>
      </c>
      <c r="I555" s="1">
        <v>0.80830810589316404</v>
      </c>
      <c r="J555" s="50">
        <v>0.918437333995198</v>
      </c>
      <c r="N555" s="21"/>
      <c r="R555" s="21"/>
    </row>
    <row r="556" spans="1:18">
      <c r="A556" t="s">
        <v>84</v>
      </c>
      <c r="B556" s="7" t="s">
        <v>71</v>
      </c>
      <c r="C556" t="s">
        <v>4</v>
      </c>
      <c r="D556" t="s">
        <v>5</v>
      </c>
      <c r="E556" s="1">
        <v>1.89804091573061E-3</v>
      </c>
      <c r="F556" s="1">
        <v>9.2905698906986606E-2</v>
      </c>
      <c r="G556" s="1">
        <v>2.6475481465113898E-6</v>
      </c>
      <c r="H556" s="1">
        <v>1.74985414776891E-5</v>
      </c>
      <c r="I556" s="1">
        <v>1.9006884638771201E-3</v>
      </c>
      <c r="J556" s="50">
        <v>9.2923197448464306E-2</v>
      </c>
      <c r="N556" s="21"/>
      <c r="R556" s="21"/>
    </row>
    <row r="557" spans="1:18">
      <c r="A557" t="s">
        <v>84</v>
      </c>
      <c r="B557" s="7" t="s">
        <v>71</v>
      </c>
      <c r="C557" t="s">
        <v>6</v>
      </c>
      <c r="D557" t="s">
        <v>7</v>
      </c>
      <c r="E557" s="1">
        <v>1.31907584642442E-3</v>
      </c>
      <c r="F557" s="1">
        <v>2.8788331149513101E-3</v>
      </c>
      <c r="G557" s="1">
        <v>1.0042360167353899E-3</v>
      </c>
      <c r="H557" s="1">
        <v>2.2248846313358099E-3</v>
      </c>
      <c r="I557" s="1">
        <v>2.3233118631598199E-3</v>
      </c>
      <c r="J557" s="50">
        <v>5.1037177462871196E-3</v>
      </c>
      <c r="N557" s="21"/>
      <c r="R557" s="21"/>
    </row>
    <row r="558" spans="1:18">
      <c r="A558" t="s">
        <v>84</v>
      </c>
      <c r="B558" s="7" t="s">
        <v>71</v>
      </c>
      <c r="C558" t="s">
        <v>8</v>
      </c>
      <c r="D558" t="s">
        <v>9</v>
      </c>
      <c r="E558" s="1">
        <v>0.222298674510154</v>
      </c>
      <c r="F558" s="1">
        <v>9.0013469573608604E-2</v>
      </c>
      <c r="G558" s="1">
        <v>0.16376073766271301</v>
      </c>
      <c r="H558" s="1">
        <v>7.7014858446642395E-2</v>
      </c>
      <c r="I558" s="1">
        <v>0.38605941217286599</v>
      </c>
      <c r="J558" s="50">
        <v>0.167028328020251</v>
      </c>
      <c r="N558" s="21"/>
      <c r="R558" s="21"/>
    </row>
    <row r="559" spans="1:18">
      <c r="A559" t="s">
        <v>84</v>
      </c>
      <c r="B559" s="7" t="s">
        <v>71</v>
      </c>
      <c r="C559" t="s">
        <v>10</v>
      </c>
      <c r="D559" t="s">
        <v>11</v>
      </c>
      <c r="E559" s="1">
        <v>3.93839903783006E-2</v>
      </c>
      <c r="F559" s="1">
        <v>3.7671281382558597E-2</v>
      </c>
      <c r="G559" s="1">
        <v>0.11990362406152399</v>
      </c>
      <c r="H559" s="1">
        <v>0.160793369524554</v>
      </c>
      <c r="I559" s="1">
        <v>0.159287614439825</v>
      </c>
      <c r="J559" s="50">
        <v>0.19846465090711199</v>
      </c>
      <c r="N559" s="21"/>
      <c r="R559" s="21"/>
    </row>
    <row r="560" spans="1:18">
      <c r="A560" t="s">
        <v>84</v>
      </c>
      <c r="B560" s="7" t="s">
        <v>71</v>
      </c>
      <c r="C560" t="s">
        <v>12</v>
      </c>
      <c r="D560" t="s">
        <v>13</v>
      </c>
      <c r="E560" s="1">
        <v>0.71528064952368098</v>
      </c>
      <c r="F560" s="1">
        <v>9.48052007277283E-2</v>
      </c>
      <c r="G560" s="1">
        <v>0.104691408034112</v>
      </c>
      <c r="H560" s="1">
        <v>1.9336149687504099E-2</v>
      </c>
      <c r="I560" s="1">
        <v>0.81997205755779301</v>
      </c>
      <c r="J560" s="50">
        <v>0.114141350415232</v>
      </c>
      <c r="N560" s="21"/>
      <c r="R560" s="21"/>
    </row>
    <row r="561" spans="1:18">
      <c r="A561" t="s">
        <v>84</v>
      </c>
      <c r="B561" s="7" t="s">
        <v>71</v>
      </c>
      <c r="C561" t="s">
        <v>14</v>
      </c>
      <c r="D561" t="s">
        <v>15</v>
      </c>
      <c r="E561" s="1">
        <v>0.11396888159507</v>
      </c>
      <c r="F561" s="1">
        <v>0.120269367881912</v>
      </c>
      <c r="G561" s="1">
        <v>7.5794811230229298E-2</v>
      </c>
      <c r="H561" s="1">
        <v>4.7835088521540302E-2</v>
      </c>
      <c r="I561" s="1">
        <v>0.18976369282530001</v>
      </c>
      <c r="J561" s="50">
        <v>0.16810445640345201</v>
      </c>
      <c r="N561" s="21"/>
      <c r="R561" s="21"/>
    </row>
    <row r="562" spans="1:18">
      <c r="A562" t="s">
        <v>84</v>
      </c>
      <c r="B562" s="7" t="s">
        <v>71</v>
      </c>
      <c r="C562" t="s">
        <v>16</v>
      </c>
      <c r="D562" t="s">
        <v>17</v>
      </c>
      <c r="E562" s="1">
        <v>0.76436617184281996</v>
      </c>
      <c r="F562" s="1">
        <v>0.13713413129305399</v>
      </c>
      <c r="G562" s="1">
        <v>0.135708174097843</v>
      </c>
      <c r="H562" s="1">
        <v>2.4174897415917398E-2</v>
      </c>
      <c r="I562" s="1">
        <v>0.90007434594066305</v>
      </c>
      <c r="J562" s="50">
        <v>0.16130902870897099</v>
      </c>
      <c r="N562" s="21"/>
      <c r="R562" s="21"/>
    </row>
    <row r="563" spans="1:18">
      <c r="A563" t="s">
        <v>84</v>
      </c>
      <c r="B563" s="7" t="s">
        <v>71</v>
      </c>
      <c r="C563" t="s">
        <v>18</v>
      </c>
      <c r="D563" t="s">
        <v>19</v>
      </c>
      <c r="E563" s="1">
        <v>1.2130986754619799</v>
      </c>
      <c r="F563" s="1">
        <v>7.9768981574642198E-2</v>
      </c>
      <c r="G563" s="1">
        <v>0.11162089306167799</v>
      </c>
      <c r="H563" s="1">
        <v>1.81028824986708E-2</v>
      </c>
      <c r="I563" s="1">
        <v>1.3247195685236499</v>
      </c>
      <c r="J563" s="50">
        <v>9.7871864073312997E-2</v>
      </c>
      <c r="N563" s="21"/>
      <c r="R563" s="21"/>
    </row>
    <row r="564" spans="1:18">
      <c r="A564" t="s">
        <v>84</v>
      </c>
      <c r="B564" s="7" t="s">
        <v>71</v>
      </c>
      <c r="C564" t="s">
        <v>20</v>
      </c>
      <c r="D564" t="s">
        <v>21</v>
      </c>
      <c r="E564" s="1">
        <v>4.0638590435568496</v>
      </c>
      <c r="F564" s="1">
        <v>0.65320687133414002</v>
      </c>
      <c r="G564" s="1">
        <v>6.4752533534941495E-2</v>
      </c>
      <c r="H564" s="1">
        <v>1.3015227601770801E-2</v>
      </c>
      <c r="I564" s="1">
        <v>4.1286115770917897</v>
      </c>
      <c r="J564" s="50">
        <v>0.66622209893591</v>
      </c>
      <c r="N564" s="21"/>
      <c r="R564" s="21"/>
    </row>
    <row r="565" spans="1:18">
      <c r="A565" t="s">
        <v>84</v>
      </c>
      <c r="B565" s="7" t="s">
        <v>71</v>
      </c>
      <c r="C565" t="s">
        <v>25</v>
      </c>
      <c r="D565" t="s">
        <v>26</v>
      </c>
      <c r="E565" s="1">
        <v>0</v>
      </c>
      <c r="F565" s="1">
        <v>0</v>
      </c>
      <c r="G565" s="1">
        <v>0</v>
      </c>
      <c r="H565" s="1">
        <v>0</v>
      </c>
      <c r="I565" s="1">
        <v>0</v>
      </c>
      <c r="J565" s="50">
        <v>0</v>
      </c>
      <c r="N565" s="21"/>
      <c r="R565" s="21"/>
    </row>
    <row r="566" spans="1:18">
      <c r="A566" t="s">
        <v>84</v>
      </c>
      <c r="B566" s="7" t="s">
        <v>71</v>
      </c>
      <c r="C566" t="s">
        <v>22</v>
      </c>
      <c r="D566" t="s">
        <v>23</v>
      </c>
      <c r="E566" s="1">
        <v>0.102242631247792</v>
      </c>
      <c r="F566" s="1">
        <v>4.3173625134939704E-3</v>
      </c>
      <c r="G566" s="1">
        <v>7.3520909540449597E-3</v>
      </c>
      <c r="H566" s="1">
        <v>2.7867716374346103E-4</v>
      </c>
      <c r="I566" s="1">
        <v>0.109594722201837</v>
      </c>
      <c r="J566" s="50">
        <v>4.5960396772374299E-3</v>
      </c>
      <c r="N566" s="21"/>
      <c r="R566" s="21"/>
    </row>
    <row r="567" spans="1:18">
      <c r="A567" t="s">
        <v>84</v>
      </c>
      <c r="B567" s="7" t="s">
        <v>72</v>
      </c>
      <c r="C567" t="s">
        <v>2</v>
      </c>
      <c r="D567" t="s">
        <v>3</v>
      </c>
      <c r="E567" s="1">
        <v>5.3636959399499001E-2</v>
      </c>
      <c r="F567" s="1">
        <v>4.77212068896678E-2</v>
      </c>
      <c r="G567" s="1">
        <v>6.9421812744837899E-2</v>
      </c>
      <c r="H567" s="1">
        <v>8.9560493797297996E-2</v>
      </c>
      <c r="I567" s="1">
        <v>0.123058772144337</v>
      </c>
      <c r="J567" s="50">
        <v>0.13728170068696599</v>
      </c>
      <c r="N567" s="21"/>
      <c r="R567" s="21"/>
    </row>
    <row r="568" spans="1:18">
      <c r="A568" t="s">
        <v>84</v>
      </c>
      <c r="B568" s="7" t="s">
        <v>72</v>
      </c>
      <c r="C568" t="s">
        <v>4</v>
      </c>
      <c r="D568" t="s">
        <v>5</v>
      </c>
      <c r="E568" s="1">
        <v>2.4896594947502901E-5</v>
      </c>
      <c r="F568" s="1">
        <v>1.2153712621328901E-3</v>
      </c>
      <c r="G568" s="1">
        <v>3.33136718064354E-7</v>
      </c>
      <c r="H568" s="1">
        <v>2.2017847092176E-6</v>
      </c>
      <c r="I568" s="1">
        <v>2.52297316655673E-5</v>
      </c>
      <c r="J568" s="50">
        <v>1.2175730468421101E-3</v>
      </c>
      <c r="N568" s="21"/>
      <c r="R568" s="21"/>
    </row>
    <row r="569" spans="1:18">
      <c r="A569" t="s">
        <v>84</v>
      </c>
      <c r="B569" s="7" t="s">
        <v>72</v>
      </c>
      <c r="C569" t="s">
        <v>6</v>
      </c>
      <c r="D569" t="s">
        <v>7</v>
      </c>
      <c r="E569" s="1">
        <v>4.5115832922240997E-4</v>
      </c>
      <c r="F569" s="1">
        <v>9.8463628593148302E-4</v>
      </c>
      <c r="G569" s="1">
        <v>1.5897725352453899E-4</v>
      </c>
      <c r="H569" s="1">
        <v>3.5221538836888503E-4</v>
      </c>
      <c r="I569" s="1">
        <v>6.1013558274694904E-4</v>
      </c>
      <c r="J569" s="50">
        <v>1.3368516743003699E-3</v>
      </c>
      <c r="N569" s="21"/>
      <c r="R569" s="21"/>
    </row>
    <row r="570" spans="1:18">
      <c r="A570" t="s">
        <v>84</v>
      </c>
      <c r="B570" s="7" t="s">
        <v>72</v>
      </c>
      <c r="C570" t="s">
        <v>8</v>
      </c>
      <c r="D570" t="s">
        <v>9</v>
      </c>
      <c r="E570" s="1">
        <v>2.6548074940894499E-2</v>
      </c>
      <c r="F570" s="1">
        <v>1.5645504730761602E-2</v>
      </c>
      <c r="G570" s="1">
        <v>1.9573016835164998E-2</v>
      </c>
      <c r="H570" s="1">
        <v>1.10517909223546E-2</v>
      </c>
      <c r="I570" s="1">
        <v>4.6121091776059497E-2</v>
      </c>
      <c r="J570" s="50">
        <v>2.6697295653116199E-2</v>
      </c>
      <c r="N570" s="21"/>
      <c r="R570" s="21"/>
    </row>
    <row r="571" spans="1:18">
      <c r="A571" t="s">
        <v>84</v>
      </c>
      <c r="B571" s="7" t="s">
        <v>72</v>
      </c>
      <c r="C571" t="s">
        <v>10</v>
      </c>
      <c r="D571" t="s">
        <v>11</v>
      </c>
      <c r="E571" s="1">
        <v>3.4301173870972201E-2</v>
      </c>
      <c r="F571" s="1">
        <v>3.9132357962845699E-2</v>
      </c>
      <c r="G571" s="1">
        <v>3.9717492696313902E-2</v>
      </c>
      <c r="H571" s="1">
        <v>5.4003204477564702E-2</v>
      </c>
      <c r="I571" s="1">
        <v>7.4018666567286104E-2</v>
      </c>
      <c r="J571" s="50">
        <v>9.3135562440410297E-2</v>
      </c>
      <c r="N571" s="21"/>
      <c r="R571" s="21"/>
    </row>
    <row r="572" spans="1:18">
      <c r="A572" t="s">
        <v>84</v>
      </c>
      <c r="B572" s="7" t="s">
        <v>72</v>
      </c>
      <c r="C572" t="s">
        <v>12</v>
      </c>
      <c r="D572" t="s">
        <v>13</v>
      </c>
      <c r="E572" s="1">
        <v>8.7827225705196799E-2</v>
      </c>
      <c r="F572" s="1">
        <v>1.06492370789008E-2</v>
      </c>
      <c r="G572" s="1">
        <v>1.12521512819684E-2</v>
      </c>
      <c r="H572" s="1">
        <v>2.0812064117111998E-3</v>
      </c>
      <c r="I572" s="1">
        <v>9.9079376987165194E-2</v>
      </c>
      <c r="J572" s="50">
        <v>1.2730443490612E-2</v>
      </c>
      <c r="N572" s="21"/>
      <c r="R572" s="21"/>
    </row>
    <row r="573" spans="1:18">
      <c r="A573" t="s">
        <v>84</v>
      </c>
      <c r="B573" s="7" t="s">
        <v>72</v>
      </c>
      <c r="C573" t="s">
        <v>14</v>
      </c>
      <c r="D573" t="s">
        <v>15</v>
      </c>
      <c r="E573" s="1">
        <v>3.93739394073589E-2</v>
      </c>
      <c r="F573" s="1">
        <v>4.20269745038266E-2</v>
      </c>
      <c r="G573" s="1">
        <v>9.2408185853103293E-3</v>
      </c>
      <c r="H573" s="1">
        <v>5.8337668620895297E-3</v>
      </c>
      <c r="I573" s="1">
        <v>4.8614757992669198E-2</v>
      </c>
      <c r="J573" s="50">
        <v>4.7860741365916101E-2</v>
      </c>
      <c r="N573" s="21"/>
      <c r="R573" s="21"/>
    </row>
    <row r="574" spans="1:18">
      <c r="A574" t="s">
        <v>84</v>
      </c>
      <c r="B574" s="7" t="s">
        <v>72</v>
      </c>
      <c r="C574" t="s">
        <v>16</v>
      </c>
      <c r="D574" t="s">
        <v>17</v>
      </c>
      <c r="E574" s="1">
        <v>9.55546508557132E-2</v>
      </c>
      <c r="F574" s="1">
        <v>1.2711876366711901E-2</v>
      </c>
      <c r="G574" s="1">
        <v>1.03048148531498E-2</v>
      </c>
      <c r="H574" s="1">
        <v>1.85098450393116E-3</v>
      </c>
      <c r="I574" s="1">
        <v>0.105859465708863</v>
      </c>
      <c r="J574" s="50">
        <v>1.45628608706431E-2</v>
      </c>
      <c r="N574" s="21"/>
      <c r="R574" s="21"/>
    </row>
    <row r="575" spans="1:18">
      <c r="A575" t="s">
        <v>84</v>
      </c>
      <c r="B575" s="7" t="s">
        <v>72</v>
      </c>
      <c r="C575" t="s">
        <v>18</v>
      </c>
      <c r="D575" t="s">
        <v>19</v>
      </c>
      <c r="E575" s="1">
        <v>7.5269827496418903E-2</v>
      </c>
      <c r="F575" s="1">
        <v>4.9504454249657904E-3</v>
      </c>
      <c r="G575" s="1">
        <v>7.7924087343880198E-3</v>
      </c>
      <c r="H575" s="1">
        <v>1.2647995054931799E-3</v>
      </c>
      <c r="I575" s="1">
        <v>8.3062236230806899E-2</v>
      </c>
      <c r="J575" s="50">
        <v>6.2152449304589703E-3</v>
      </c>
      <c r="N575" s="21"/>
      <c r="R575" s="21"/>
    </row>
    <row r="576" spans="1:18">
      <c r="A576" t="s">
        <v>84</v>
      </c>
      <c r="B576" s="7" t="s">
        <v>72</v>
      </c>
      <c r="C576" t="s">
        <v>20</v>
      </c>
      <c r="D576" t="s">
        <v>21</v>
      </c>
      <c r="E576" s="1">
        <v>1.78328857156103E-2</v>
      </c>
      <c r="F576" s="1">
        <v>2.8665321596383301E-3</v>
      </c>
      <c r="G576" s="1">
        <v>2.7468395998603199E-3</v>
      </c>
      <c r="H576" s="1">
        <v>5.5214541005647899E-4</v>
      </c>
      <c r="I576" s="1">
        <v>2.0579725315470601E-2</v>
      </c>
      <c r="J576" s="50">
        <v>3.4186775696948102E-3</v>
      </c>
      <c r="N576" s="21"/>
      <c r="R576" s="21"/>
    </row>
    <row r="577" spans="1:18">
      <c r="A577" t="s">
        <v>84</v>
      </c>
      <c r="B577" s="7" t="s">
        <v>72</v>
      </c>
      <c r="C577" t="s">
        <v>25</v>
      </c>
      <c r="D577" t="s">
        <v>26</v>
      </c>
      <c r="E577" s="1">
        <v>0</v>
      </c>
      <c r="F577" s="1">
        <v>0</v>
      </c>
      <c r="G577" s="1">
        <v>0</v>
      </c>
      <c r="H577" s="1">
        <v>0</v>
      </c>
      <c r="I577" s="1">
        <v>0</v>
      </c>
      <c r="J577" s="50">
        <v>0</v>
      </c>
      <c r="N577" s="21"/>
      <c r="R577" s="21"/>
    </row>
    <row r="578" spans="1:18">
      <c r="A578" t="s">
        <v>84</v>
      </c>
      <c r="B578" s="7" t="s">
        <v>72</v>
      </c>
      <c r="C578" t="s">
        <v>22</v>
      </c>
      <c r="D578" t="s">
        <v>23</v>
      </c>
      <c r="E578" s="1">
        <v>5.4482251562917298E-2</v>
      </c>
      <c r="F578" s="1">
        <v>2.3016416171157401E-3</v>
      </c>
      <c r="G578" s="1">
        <v>2.8753318759229701E-3</v>
      </c>
      <c r="H578" s="1">
        <v>1.0907660085578599E-4</v>
      </c>
      <c r="I578" s="1">
        <v>5.7357583438840301E-2</v>
      </c>
      <c r="J578" s="50">
        <v>2.4107182179715302E-3</v>
      </c>
      <c r="N578" s="21"/>
      <c r="R578" s="21"/>
    </row>
    <row r="579" spans="1:18">
      <c r="A579" t="s">
        <v>84</v>
      </c>
      <c r="B579" s="7" t="s">
        <v>73</v>
      </c>
      <c r="C579" t="s">
        <v>2</v>
      </c>
      <c r="D579" t="s">
        <v>3</v>
      </c>
      <c r="E579" s="1">
        <v>0.173532325083781</v>
      </c>
      <c r="F579" s="1">
        <v>0.198293687069451</v>
      </c>
      <c r="G579" s="1">
        <v>0.170683541703296</v>
      </c>
      <c r="H579" s="1">
        <v>0.21534841115696399</v>
      </c>
      <c r="I579" s="1">
        <v>0.344215866787077</v>
      </c>
      <c r="J579" s="50">
        <v>0.41364209822641501</v>
      </c>
      <c r="N579" s="21"/>
      <c r="R579" s="21"/>
    </row>
    <row r="580" spans="1:18">
      <c r="A580" t="s">
        <v>84</v>
      </c>
      <c r="B580" s="7" t="s">
        <v>73</v>
      </c>
      <c r="C580" t="s">
        <v>4</v>
      </c>
      <c r="D580" t="s">
        <v>5</v>
      </c>
      <c r="E580" s="1">
        <v>2.9246428942482001E-3</v>
      </c>
      <c r="F580" s="1">
        <v>0.13970727547897999</v>
      </c>
      <c r="G580" s="1">
        <v>9.3096690134952496E-8</v>
      </c>
      <c r="H580" s="1">
        <v>6.1501062274717796E-7</v>
      </c>
      <c r="I580" s="1">
        <v>2.92473599093834E-3</v>
      </c>
      <c r="J580" s="50">
        <v>0.139707890489603</v>
      </c>
      <c r="N580" s="21"/>
      <c r="R580" s="21"/>
    </row>
    <row r="581" spans="1:18">
      <c r="A581" t="s">
        <v>84</v>
      </c>
      <c r="B581" s="7" t="s">
        <v>73</v>
      </c>
      <c r="C581" t="s">
        <v>6</v>
      </c>
      <c r="D581" t="s">
        <v>7</v>
      </c>
      <c r="E581" s="1">
        <v>3.0454059264097299E-3</v>
      </c>
      <c r="F581" s="1">
        <v>6.64638274956743E-3</v>
      </c>
      <c r="G581" s="1">
        <v>3.78857993511864E-4</v>
      </c>
      <c r="H581" s="1">
        <v>8.3941153403545602E-4</v>
      </c>
      <c r="I581" s="1">
        <v>3.4242639199216001E-3</v>
      </c>
      <c r="J581" s="50">
        <v>7.4857942836028804E-3</v>
      </c>
      <c r="N581" s="21"/>
      <c r="R581" s="21"/>
    </row>
    <row r="582" spans="1:18">
      <c r="A582" t="s">
        <v>84</v>
      </c>
      <c r="B582" s="7" t="s">
        <v>73</v>
      </c>
      <c r="C582" t="s">
        <v>8</v>
      </c>
      <c r="D582" t="s">
        <v>9</v>
      </c>
      <c r="E582" s="1">
        <v>0.20375128584764199</v>
      </c>
      <c r="F582" s="1">
        <v>9.7546857895751807E-2</v>
      </c>
      <c r="G582" s="1">
        <v>8.2803022507252702E-2</v>
      </c>
      <c r="H582" s="1">
        <v>4.1408791476128602E-2</v>
      </c>
      <c r="I582" s="1">
        <v>0.28655430835489498</v>
      </c>
      <c r="J582" s="50">
        <v>0.13895564937188001</v>
      </c>
      <c r="N582" s="21"/>
      <c r="R582" s="21"/>
    </row>
    <row r="583" spans="1:18">
      <c r="A583" t="s">
        <v>84</v>
      </c>
      <c r="B583" s="7" t="s">
        <v>73</v>
      </c>
      <c r="C583" t="s">
        <v>10</v>
      </c>
      <c r="D583" t="s">
        <v>11</v>
      </c>
      <c r="E583" s="1">
        <v>1.9615521961792001E-3</v>
      </c>
      <c r="F583" s="1">
        <v>1.11529924737663E-3</v>
      </c>
      <c r="G583" s="1">
        <v>3.0528364404056998E-2</v>
      </c>
      <c r="H583" s="1">
        <v>4.0617367086576497E-2</v>
      </c>
      <c r="I583" s="1">
        <v>3.2489916600236202E-2</v>
      </c>
      <c r="J583" s="50">
        <v>4.1732666333953103E-2</v>
      </c>
      <c r="N583" s="21"/>
      <c r="R583" s="21"/>
    </row>
    <row r="584" spans="1:18">
      <c r="A584" t="s">
        <v>84</v>
      </c>
      <c r="B584" s="7" t="s">
        <v>73</v>
      </c>
      <c r="C584" t="s">
        <v>12</v>
      </c>
      <c r="D584" t="s">
        <v>13</v>
      </c>
      <c r="E584" s="1">
        <v>2.13451250045575E-2</v>
      </c>
      <c r="F584" s="1">
        <v>2.8573846626507599E-3</v>
      </c>
      <c r="G584" s="1">
        <v>2.7177997926995701E-2</v>
      </c>
      <c r="H584" s="1">
        <v>5.0136184635961902E-3</v>
      </c>
      <c r="I584" s="1">
        <v>4.8523122931553198E-2</v>
      </c>
      <c r="J584" s="50">
        <v>7.8710031262469501E-3</v>
      </c>
      <c r="N584" s="21"/>
      <c r="R584" s="21"/>
    </row>
    <row r="585" spans="1:18">
      <c r="A585" t="s">
        <v>84</v>
      </c>
      <c r="B585" s="7" t="s">
        <v>73</v>
      </c>
      <c r="C585" t="s">
        <v>14</v>
      </c>
      <c r="D585" t="s">
        <v>15</v>
      </c>
      <c r="E585" s="1">
        <v>6.4206263285914601E-3</v>
      </c>
      <c r="F585" s="1">
        <v>6.5629723052194602E-3</v>
      </c>
      <c r="G585" s="1">
        <v>1.8097512545232598E-2</v>
      </c>
      <c r="H585" s="1">
        <v>1.1247096302282499E-2</v>
      </c>
      <c r="I585" s="1">
        <v>2.4518138873824102E-2</v>
      </c>
      <c r="J585" s="50">
        <v>1.7810068607501901E-2</v>
      </c>
      <c r="N585" s="21"/>
      <c r="R585" s="21"/>
    </row>
    <row r="586" spans="1:18">
      <c r="A586" t="s">
        <v>84</v>
      </c>
      <c r="B586" s="7" t="s">
        <v>73</v>
      </c>
      <c r="C586" t="s">
        <v>16</v>
      </c>
      <c r="D586" t="s">
        <v>17</v>
      </c>
      <c r="E586" s="1">
        <v>3.2291323951043102E-2</v>
      </c>
      <c r="F586" s="1">
        <v>6.90187717338354E-3</v>
      </c>
      <c r="G586" s="1">
        <v>7.3303072824119103E-2</v>
      </c>
      <c r="H586" s="1">
        <v>1.07145640954384E-2</v>
      </c>
      <c r="I586" s="1">
        <v>0.105594396775162</v>
      </c>
      <c r="J586" s="50">
        <v>1.7616441268821999E-2</v>
      </c>
      <c r="N586" s="21"/>
      <c r="R586" s="21"/>
    </row>
    <row r="587" spans="1:18">
      <c r="A587" t="s">
        <v>84</v>
      </c>
      <c r="B587" s="7" t="s">
        <v>73</v>
      </c>
      <c r="C587" t="s">
        <v>18</v>
      </c>
      <c r="D587" t="s">
        <v>19</v>
      </c>
      <c r="E587" s="1">
        <v>1.5199847342842099E-2</v>
      </c>
      <c r="F587" s="1">
        <v>1.0015295126878699E-3</v>
      </c>
      <c r="G587" s="1">
        <v>3.2026277766837002E-2</v>
      </c>
      <c r="H587" s="1">
        <v>5.2305456619564502E-3</v>
      </c>
      <c r="I587" s="1">
        <v>4.72261251096791E-2</v>
      </c>
      <c r="J587" s="50">
        <v>6.23207517464432E-3</v>
      </c>
      <c r="N587" s="21"/>
      <c r="R587" s="21"/>
    </row>
    <row r="588" spans="1:18">
      <c r="A588" t="s">
        <v>84</v>
      </c>
      <c r="B588" s="7" t="s">
        <v>73</v>
      </c>
      <c r="C588" t="s">
        <v>20</v>
      </c>
      <c r="D588" t="s">
        <v>21</v>
      </c>
      <c r="E588" s="1">
        <v>3.4088169626128801E-4</v>
      </c>
      <c r="F588" s="1">
        <v>5.4817572120721702E-5</v>
      </c>
      <c r="G588" s="1">
        <v>1.22356262882498E-4</v>
      </c>
      <c r="H588" s="1">
        <v>2.4605416418698601E-5</v>
      </c>
      <c r="I588" s="1">
        <v>4.6323795914378601E-4</v>
      </c>
      <c r="J588" s="50">
        <v>7.9422988539420297E-5</v>
      </c>
      <c r="N588" s="21"/>
      <c r="R588" s="21"/>
    </row>
    <row r="589" spans="1:18">
      <c r="A589" t="s">
        <v>84</v>
      </c>
      <c r="B589" s="7" t="s">
        <v>73</v>
      </c>
      <c r="C589" t="s">
        <v>25</v>
      </c>
      <c r="D589" t="s">
        <v>26</v>
      </c>
      <c r="E589" s="1">
        <v>9.6544800230182297E-3</v>
      </c>
      <c r="F589" s="1">
        <v>1.42160976254763E-3</v>
      </c>
      <c r="G589" s="1">
        <v>8.6329981646340495E-2</v>
      </c>
      <c r="H589" s="1">
        <v>1.7010649306059E-2</v>
      </c>
      <c r="I589" s="1">
        <v>9.59844616693587E-2</v>
      </c>
      <c r="J589" s="50">
        <v>1.8432259068606599E-2</v>
      </c>
      <c r="N589" s="21"/>
      <c r="R589" s="21"/>
    </row>
    <row r="590" spans="1:18">
      <c r="A590" t="s">
        <v>84</v>
      </c>
      <c r="B590" s="7" t="s">
        <v>73</v>
      </c>
      <c r="C590" t="s">
        <v>22</v>
      </c>
      <c r="D590" t="s">
        <v>23</v>
      </c>
      <c r="E590" s="1">
        <v>8.31013166040768E-3</v>
      </c>
      <c r="F590" s="1">
        <v>3.52134768963807E-4</v>
      </c>
      <c r="G590" s="1">
        <v>1.28208975880999E-2</v>
      </c>
      <c r="H590" s="1">
        <v>4.8937444794239096E-4</v>
      </c>
      <c r="I590" s="1">
        <v>2.1131029248507599E-2</v>
      </c>
      <c r="J590" s="50">
        <v>8.4150921690619802E-4</v>
      </c>
      <c r="N590" s="21"/>
      <c r="R590" s="21"/>
    </row>
    <row r="591" spans="1:18">
      <c r="A591" t="s">
        <v>84</v>
      </c>
      <c r="B591" s="7" t="s">
        <v>74</v>
      </c>
      <c r="C591" t="s">
        <v>2</v>
      </c>
      <c r="D591" t="s">
        <v>3</v>
      </c>
      <c r="E591" s="1">
        <v>7.05175862756902E-2</v>
      </c>
      <c r="F591" s="1">
        <v>5.6948198855666203E-2</v>
      </c>
      <c r="G591" s="1">
        <v>0.18451027415712001</v>
      </c>
      <c r="H591" s="1">
        <v>0.23461783438434999</v>
      </c>
      <c r="I591" s="1">
        <v>0.25502786043281001</v>
      </c>
      <c r="J591" s="50">
        <v>0.29156603324001601</v>
      </c>
      <c r="N591" s="21"/>
      <c r="R591" s="21"/>
    </row>
    <row r="592" spans="1:18">
      <c r="A592" t="s">
        <v>84</v>
      </c>
      <c r="B592" s="7" t="s">
        <v>74</v>
      </c>
      <c r="C592" t="s">
        <v>4</v>
      </c>
      <c r="D592" t="s">
        <v>5</v>
      </c>
      <c r="E592" s="1">
        <v>1.45897776328393E-3</v>
      </c>
      <c r="F592" s="1">
        <v>7.1987376223202407E-2</v>
      </c>
      <c r="G592" s="1">
        <v>1.5897057961373299E-6</v>
      </c>
      <c r="H592" s="1">
        <v>1.0497835669181901E-5</v>
      </c>
      <c r="I592" s="1">
        <v>1.46056746908007E-3</v>
      </c>
      <c r="J592" s="50">
        <v>7.1997874058871605E-2</v>
      </c>
      <c r="N592" s="21"/>
      <c r="R592" s="21"/>
    </row>
    <row r="593" spans="1:18">
      <c r="A593" t="s">
        <v>84</v>
      </c>
      <c r="B593" s="7" t="s">
        <v>74</v>
      </c>
      <c r="C593" t="s">
        <v>6</v>
      </c>
      <c r="D593" t="s">
        <v>7</v>
      </c>
      <c r="E593" s="1">
        <v>0.108256863556664</v>
      </c>
      <c r="F593" s="1">
        <v>0.23625477060147099</v>
      </c>
      <c r="G593" s="1">
        <v>5.4963388627384403E-4</v>
      </c>
      <c r="H593" s="1">
        <v>1.21777089352535E-3</v>
      </c>
      <c r="I593" s="1">
        <v>0.10880649744293799</v>
      </c>
      <c r="J593" s="50">
        <v>0.237472541494996</v>
      </c>
      <c r="N593" s="21"/>
      <c r="R593" s="21"/>
    </row>
    <row r="594" spans="1:18">
      <c r="A594" t="s">
        <v>84</v>
      </c>
      <c r="B594" s="7" t="s">
        <v>74</v>
      </c>
      <c r="C594" t="s">
        <v>8</v>
      </c>
      <c r="D594" t="s">
        <v>9</v>
      </c>
      <c r="E594" s="1">
        <v>2.8763645967474398E-3</v>
      </c>
      <c r="F594" s="1">
        <v>1.11872902680893E-3</v>
      </c>
      <c r="G594" s="1">
        <v>2.8695258241521599E-2</v>
      </c>
      <c r="H594" s="1">
        <v>1.3504953998869701E-2</v>
      </c>
      <c r="I594" s="1">
        <v>3.1571622838269101E-2</v>
      </c>
      <c r="J594" s="50">
        <v>1.46236830256786E-2</v>
      </c>
      <c r="N594" s="21"/>
      <c r="R594" s="21"/>
    </row>
    <row r="595" spans="1:18">
      <c r="A595" t="s">
        <v>84</v>
      </c>
      <c r="B595" s="7" t="s">
        <v>74</v>
      </c>
      <c r="C595" t="s">
        <v>10</v>
      </c>
      <c r="D595" t="s">
        <v>11</v>
      </c>
      <c r="E595" s="1">
        <v>1.95563039144429E-3</v>
      </c>
      <c r="F595" s="1">
        <v>8.3216992169089299E-4</v>
      </c>
      <c r="G595" s="1">
        <v>2.4844492280840701E-2</v>
      </c>
      <c r="H595" s="1">
        <v>3.3039672051251301E-2</v>
      </c>
      <c r="I595" s="1">
        <v>2.6800122672285001E-2</v>
      </c>
      <c r="J595" s="50">
        <v>3.3871841972942199E-2</v>
      </c>
      <c r="N595" s="21"/>
      <c r="R595" s="21"/>
    </row>
    <row r="596" spans="1:18">
      <c r="A596" t="s">
        <v>84</v>
      </c>
      <c r="B596" s="7" t="s">
        <v>74</v>
      </c>
      <c r="C596" t="s">
        <v>12</v>
      </c>
      <c r="D596" t="s">
        <v>13</v>
      </c>
      <c r="E596" s="1">
        <v>2.5555515050223299E-2</v>
      </c>
      <c r="F596" s="1">
        <v>3.68116930881493E-3</v>
      </c>
      <c r="G596" s="1">
        <v>3.0498984703998099E-2</v>
      </c>
      <c r="H596" s="1">
        <v>5.6353450833928603E-3</v>
      </c>
      <c r="I596" s="1">
        <v>5.6054499754221401E-2</v>
      </c>
      <c r="J596" s="50">
        <v>9.3165143922077902E-3</v>
      </c>
      <c r="N596" s="21"/>
      <c r="R596" s="21"/>
    </row>
    <row r="597" spans="1:18">
      <c r="A597" t="s">
        <v>84</v>
      </c>
      <c r="B597" s="7" t="s">
        <v>74</v>
      </c>
      <c r="C597" t="s">
        <v>14</v>
      </c>
      <c r="D597" t="s">
        <v>15</v>
      </c>
      <c r="E597" s="1">
        <v>8.9332704127334198E-2</v>
      </c>
      <c r="F597" s="1">
        <v>8.3835677277444204E-2</v>
      </c>
      <c r="G597" s="1">
        <v>5.2952135305835001E-2</v>
      </c>
      <c r="H597" s="1">
        <v>3.3642691739255798E-2</v>
      </c>
      <c r="I597" s="1">
        <v>0.142284839433169</v>
      </c>
      <c r="J597" s="50">
        <v>0.1174783690167</v>
      </c>
      <c r="N597" s="21"/>
      <c r="R597" s="21"/>
    </row>
    <row r="598" spans="1:18">
      <c r="A598" t="s">
        <v>84</v>
      </c>
      <c r="B598" s="7" t="s">
        <v>74</v>
      </c>
      <c r="C598" t="s">
        <v>16</v>
      </c>
      <c r="D598" t="s">
        <v>17</v>
      </c>
      <c r="E598" s="1">
        <v>4.7399046094434599E-2</v>
      </c>
      <c r="F598" s="1">
        <v>8.41134473866164E-3</v>
      </c>
      <c r="G598" s="1">
        <v>7.5939513004297202E-2</v>
      </c>
      <c r="H598" s="1">
        <v>1.11164995987626E-2</v>
      </c>
      <c r="I598" s="1">
        <v>0.123338559098732</v>
      </c>
      <c r="J598" s="50">
        <v>1.9527844337424299E-2</v>
      </c>
      <c r="N598" s="21"/>
      <c r="R598" s="21"/>
    </row>
    <row r="599" spans="1:18">
      <c r="A599" t="s">
        <v>84</v>
      </c>
      <c r="B599" s="7" t="s">
        <v>74</v>
      </c>
      <c r="C599" t="s">
        <v>18</v>
      </c>
      <c r="D599" t="s">
        <v>19</v>
      </c>
      <c r="E599" s="1">
        <v>4.8187769175885896E-3</v>
      </c>
      <c r="F599" s="1">
        <v>3.1737878093555699E-4</v>
      </c>
      <c r="G599" s="1">
        <v>3.2921442645288401E-2</v>
      </c>
      <c r="H599" s="1">
        <v>5.3247095405518103E-3</v>
      </c>
      <c r="I599" s="1">
        <v>3.7740219562877E-2</v>
      </c>
      <c r="J599" s="50">
        <v>5.6420883214873697E-3</v>
      </c>
      <c r="N599" s="21"/>
      <c r="R599" s="21"/>
    </row>
    <row r="600" spans="1:18">
      <c r="A600" t="s">
        <v>84</v>
      </c>
      <c r="B600" s="7" t="s">
        <v>74</v>
      </c>
      <c r="C600" t="s">
        <v>20</v>
      </c>
      <c r="D600" t="s">
        <v>21</v>
      </c>
      <c r="E600" s="1">
        <v>1.1159376325689E-4</v>
      </c>
      <c r="F600" s="1">
        <v>1.7936191079154699E-5</v>
      </c>
      <c r="G600" s="1">
        <v>1.5982581363100401E-4</v>
      </c>
      <c r="H600" s="1">
        <v>3.2111441490483099E-5</v>
      </c>
      <c r="I600" s="1">
        <v>2.7141957688789402E-4</v>
      </c>
      <c r="J600" s="50">
        <v>5.0047632569637801E-5</v>
      </c>
      <c r="N600" s="21"/>
      <c r="R600" s="21"/>
    </row>
    <row r="601" spans="1:18">
      <c r="A601" t="s">
        <v>84</v>
      </c>
      <c r="B601" s="7" t="s">
        <v>74</v>
      </c>
      <c r="C601" t="s">
        <v>25</v>
      </c>
      <c r="D601" t="s">
        <v>26</v>
      </c>
      <c r="E601" s="1">
        <v>9.8786874063541306E-4</v>
      </c>
      <c r="F601" s="1">
        <v>1.5013932046930399E-4</v>
      </c>
      <c r="G601" s="1">
        <v>1.95224879057385E-2</v>
      </c>
      <c r="H601" s="1">
        <v>3.7033292806408001E-3</v>
      </c>
      <c r="I601" s="1">
        <v>2.0510356646373899E-2</v>
      </c>
      <c r="J601" s="50">
        <v>3.8534686011101001E-3</v>
      </c>
      <c r="N601" s="21"/>
      <c r="R601" s="21"/>
    </row>
    <row r="602" spans="1:18">
      <c r="A602" t="s">
        <v>84</v>
      </c>
      <c r="B602" s="7" t="s">
        <v>74</v>
      </c>
      <c r="C602" t="s">
        <v>22</v>
      </c>
      <c r="D602" t="s">
        <v>23</v>
      </c>
      <c r="E602" s="1">
        <v>2.5892660397529199E-3</v>
      </c>
      <c r="F602" s="1">
        <v>1.08951123291669E-4</v>
      </c>
      <c r="G602" s="1">
        <v>9.8752000277278805E-4</v>
      </c>
      <c r="H602" s="1">
        <v>3.7319599221768599E-5</v>
      </c>
      <c r="I602" s="1">
        <v>3.5767860425257102E-3</v>
      </c>
      <c r="J602" s="50">
        <v>1.4627072251343799E-4</v>
      </c>
      <c r="N602" s="21"/>
      <c r="R602" s="21"/>
    </row>
    <row r="603" spans="1:18">
      <c r="A603" t="s">
        <v>84</v>
      </c>
      <c r="B603" s="7" t="s">
        <v>75</v>
      </c>
      <c r="C603" t="s">
        <v>2</v>
      </c>
      <c r="D603" t="s">
        <v>3</v>
      </c>
      <c r="E603" s="1">
        <v>0.106541643112131</v>
      </c>
      <c r="F603" s="1">
        <v>8.6678378174549098E-2</v>
      </c>
      <c r="G603" s="1">
        <v>0.148823900825379</v>
      </c>
      <c r="H603" s="1">
        <v>0.19572358873142601</v>
      </c>
      <c r="I603" s="1">
        <v>0.25536554393750899</v>
      </c>
      <c r="J603" s="50">
        <v>0.28240196690597502</v>
      </c>
      <c r="N603" s="21"/>
      <c r="R603" s="21"/>
    </row>
    <row r="604" spans="1:18">
      <c r="A604" t="s">
        <v>84</v>
      </c>
      <c r="B604" s="7" t="s">
        <v>75</v>
      </c>
      <c r="C604" t="s">
        <v>4</v>
      </c>
      <c r="D604" t="s">
        <v>5</v>
      </c>
      <c r="E604" s="1">
        <v>4.3541627302503198E-5</v>
      </c>
      <c r="F604" s="1">
        <v>2.1331787342512998E-3</v>
      </c>
      <c r="G604" s="1">
        <v>1.3229102326943801E-7</v>
      </c>
      <c r="H604" s="1">
        <v>8.7384774155673005E-7</v>
      </c>
      <c r="I604" s="1">
        <v>4.3673918325772603E-5</v>
      </c>
      <c r="J604" s="50">
        <v>2.1340525819928602E-3</v>
      </c>
      <c r="N604" s="21"/>
      <c r="R604" s="21"/>
    </row>
    <row r="605" spans="1:18">
      <c r="A605" t="s">
        <v>84</v>
      </c>
      <c r="B605" s="7" t="s">
        <v>75</v>
      </c>
      <c r="C605" t="s">
        <v>6</v>
      </c>
      <c r="D605" t="s">
        <v>7</v>
      </c>
      <c r="E605" s="1">
        <v>2.2810149273546399E-6</v>
      </c>
      <c r="F605" s="1">
        <v>4.9780698124234301E-6</v>
      </c>
      <c r="G605" s="1">
        <v>2.0599684215712199E-4</v>
      </c>
      <c r="H605" s="1">
        <v>4.5640243678357899E-4</v>
      </c>
      <c r="I605" s="1">
        <v>2.08277857084477E-4</v>
      </c>
      <c r="J605" s="50">
        <v>4.6138050659600202E-4</v>
      </c>
      <c r="N605" s="21"/>
      <c r="R605" s="21"/>
    </row>
    <row r="606" spans="1:18">
      <c r="A606" t="s">
        <v>84</v>
      </c>
      <c r="B606" s="7" t="s">
        <v>75</v>
      </c>
      <c r="C606" t="s">
        <v>8</v>
      </c>
      <c r="D606" t="s">
        <v>9</v>
      </c>
      <c r="E606" s="1">
        <v>3.9983041110709201E-3</v>
      </c>
      <c r="F606" s="1">
        <v>1.5264363481743699E-3</v>
      </c>
      <c r="G606" s="1">
        <v>1.6262596213527099E-2</v>
      </c>
      <c r="H606" s="1">
        <v>6.8978173419439104E-3</v>
      </c>
      <c r="I606" s="1">
        <v>2.0260900324598E-2</v>
      </c>
      <c r="J606" s="50">
        <v>8.4242536901182798E-3</v>
      </c>
      <c r="N606" s="21"/>
      <c r="R606" s="21"/>
    </row>
    <row r="607" spans="1:18">
      <c r="A607" t="s">
        <v>84</v>
      </c>
      <c r="B607" s="7" t="s">
        <v>75</v>
      </c>
      <c r="C607" t="s">
        <v>10</v>
      </c>
      <c r="D607" t="s">
        <v>11</v>
      </c>
      <c r="E607" s="1">
        <v>2.3097982387706001E-3</v>
      </c>
      <c r="F607" s="1">
        <v>1.2209216850239E-3</v>
      </c>
      <c r="G607" s="1">
        <v>1.572898978613E-2</v>
      </c>
      <c r="H607" s="1">
        <v>2.0419953609144201E-2</v>
      </c>
      <c r="I607" s="1">
        <v>1.8038788024900599E-2</v>
      </c>
      <c r="J607" s="50">
        <v>2.16408752941681E-2</v>
      </c>
      <c r="N607" s="21"/>
      <c r="R607" s="21"/>
    </row>
    <row r="608" spans="1:18">
      <c r="A608" t="s">
        <v>84</v>
      </c>
      <c r="B608" s="7" t="s">
        <v>75</v>
      </c>
      <c r="C608" t="s">
        <v>12</v>
      </c>
      <c r="D608" t="s">
        <v>13</v>
      </c>
      <c r="E608" s="1">
        <v>3.7102378806182001E-2</v>
      </c>
      <c r="F608" s="1">
        <v>4.9118244626175601E-3</v>
      </c>
      <c r="G608" s="1">
        <v>2.0189393625009398E-2</v>
      </c>
      <c r="H608" s="1">
        <v>3.7314328751257E-3</v>
      </c>
      <c r="I608" s="1">
        <v>5.72917724311914E-2</v>
      </c>
      <c r="J608" s="50">
        <v>8.6432573377432601E-3</v>
      </c>
      <c r="N608" s="21"/>
      <c r="R608" s="21"/>
    </row>
    <row r="609" spans="1:18">
      <c r="A609" t="s">
        <v>84</v>
      </c>
      <c r="B609" s="7" t="s">
        <v>75</v>
      </c>
      <c r="C609" t="s">
        <v>14</v>
      </c>
      <c r="D609" t="s">
        <v>15</v>
      </c>
      <c r="E609" s="1">
        <v>9.0159291696702303E-4</v>
      </c>
      <c r="F609" s="1">
        <v>1.0053102402686901E-3</v>
      </c>
      <c r="G609" s="1">
        <v>1.0696918701225E-2</v>
      </c>
      <c r="H609" s="1">
        <v>6.66516879663009E-3</v>
      </c>
      <c r="I609" s="1">
        <v>1.1598511618192E-2</v>
      </c>
      <c r="J609" s="50">
        <v>7.6704790368987801E-3</v>
      </c>
      <c r="N609" s="21"/>
      <c r="R609" s="21"/>
    </row>
    <row r="610" spans="1:18">
      <c r="A610" t="s">
        <v>84</v>
      </c>
      <c r="B610" s="7" t="s">
        <v>75</v>
      </c>
      <c r="C610" t="s">
        <v>16</v>
      </c>
      <c r="D610" t="s">
        <v>17</v>
      </c>
      <c r="E610" s="1">
        <v>1.1153231344715899E-2</v>
      </c>
      <c r="F610" s="1">
        <v>1.37027694479191E-3</v>
      </c>
      <c r="G610" s="1">
        <v>5.5054510833858698E-2</v>
      </c>
      <c r="H610" s="1">
        <v>7.6008027822081301E-3</v>
      </c>
      <c r="I610" s="1">
        <v>6.62077421785746E-2</v>
      </c>
      <c r="J610" s="50">
        <v>8.9710797270000399E-3</v>
      </c>
      <c r="N610" s="21"/>
      <c r="R610" s="21"/>
    </row>
    <row r="611" spans="1:18">
      <c r="A611" t="s">
        <v>84</v>
      </c>
      <c r="B611" s="7" t="s">
        <v>75</v>
      </c>
      <c r="C611" t="s">
        <v>18</v>
      </c>
      <c r="D611" t="s">
        <v>19</v>
      </c>
      <c r="E611" s="1">
        <v>6.2392582467244301E-3</v>
      </c>
      <c r="F611" s="1">
        <v>4.1087522186513201E-4</v>
      </c>
      <c r="G611" s="1">
        <v>2.5511203531423301E-2</v>
      </c>
      <c r="H611" s="1">
        <v>4.1355189462050504E-3</v>
      </c>
      <c r="I611" s="1">
        <v>3.17504617781477E-2</v>
      </c>
      <c r="J611" s="50">
        <v>4.5463941680701798E-3</v>
      </c>
      <c r="N611" s="21"/>
      <c r="R611" s="21"/>
    </row>
    <row r="612" spans="1:18">
      <c r="A612" t="s">
        <v>84</v>
      </c>
      <c r="B612" s="7" t="s">
        <v>75</v>
      </c>
      <c r="C612" t="s">
        <v>20</v>
      </c>
      <c r="D612" t="s">
        <v>21</v>
      </c>
      <c r="E612" s="1">
        <v>0</v>
      </c>
      <c r="F612" s="1">
        <v>0</v>
      </c>
      <c r="G612" s="1">
        <v>0</v>
      </c>
      <c r="H612" s="1">
        <v>0</v>
      </c>
      <c r="I612" s="1">
        <v>0</v>
      </c>
      <c r="J612" s="50">
        <v>0</v>
      </c>
      <c r="N612" s="21"/>
      <c r="R612" s="21"/>
    </row>
    <row r="613" spans="1:18">
      <c r="A613" t="s">
        <v>84</v>
      </c>
      <c r="B613" s="7" t="s">
        <v>75</v>
      </c>
      <c r="C613" t="s">
        <v>25</v>
      </c>
      <c r="D613" t="s">
        <v>26</v>
      </c>
      <c r="E613" s="1">
        <v>0</v>
      </c>
      <c r="F613" s="1">
        <v>0</v>
      </c>
      <c r="G613" s="1">
        <v>0</v>
      </c>
      <c r="H613" s="1">
        <v>0</v>
      </c>
      <c r="I613" s="1">
        <v>0</v>
      </c>
      <c r="J613" s="50">
        <v>0</v>
      </c>
      <c r="N613" s="21"/>
      <c r="R613" s="21"/>
    </row>
    <row r="614" spans="1:18">
      <c r="A614" t="s">
        <v>84</v>
      </c>
      <c r="B614" s="7" t="s">
        <v>75</v>
      </c>
      <c r="C614" t="s">
        <v>22</v>
      </c>
      <c r="D614" t="s">
        <v>23</v>
      </c>
      <c r="E614" s="1">
        <v>1.57554264829159E-3</v>
      </c>
      <c r="F614" s="1">
        <v>6.6423956076432905E-5</v>
      </c>
      <c r="G614" s="1">
        <v>4.9242785783664702E-4</v>
      </c>
      <c r="H614" s="1">
        <v>1.86538614550024E-5</v>
      </c>
      <c r="I614" s="1">
        <v>2.0679705061282402E-3</v>
      </c>
      <c r="J614" s="50">
        <v>8.5077817531435302E-5</v>
      </c>
      <c r="N614" s="21"/>
      <c r="R614" s="21"/>
    </row>
    <row r="615" spans="1:18">
      <c r="A615" t="s">
        <v>84</v>
      </c>
      <c r="B615" s="7" t="s">
        <v>76</v>
      </c>
      <c r="C615" t="s">
        <v>2</v>
      </c>
      <c r="D615" t="s">
        <v>3</v>
      </c>
      <c r="E615" s="1">
        <v>4.4018804785823699E-2</v>
      </c>
      <c r="F615" s="1">
        <v>5.2425580533699702E-2</v>
      </c>
      <c r="G615" s="1">
        <v>5.1073136290176999E-2</v>
      </c>
      <c r="H615" s="1">
        <v>6.2589816878069499E-2</v>
      </c>
      <c r="I615" s="1">
        <v>9.5091941076000705E-2</v>
      </c>
      <c r="J615" s="50">
        <v>0.115015397411769</v>
      </c>
      <c r="N615" s="21"/>
      <c r="R615" s="21"/>
    </row>
    <row r="616" spans="1:18">
      <c r="A616" t="s">
        <v>84</v>
      </c>
      <c r="B616" s="7" t="s">
        <v>76</v>
      </c>
      <c r="C616" t="s">
        <v>4</v>
      </c>
      <c r="D616" t="s">
        <v>5</v>
      </c>
      <c r="E616" s="1">
        <v>0</v>
      </c>
      <c r="F616" s="1">
        <v>0</v>
      </c>
      <c r="G616" s="1">
        <v>3.6699895276578598E-9</v>
      </c>
      <c r="H616" s="1">
        <v>2.42448532708519E-8</v>
      </c>
      <c r="I616" s="1">
        <v>3.6699895276578598E-9</v>
      </c>
      <c r="J616" s="50">
        <v>2.42448532708519E-8</v>
      </c>
      <c r="N616" s="21"/>
      <c r="R616" s="21"/>
    </row>
    <row r="617" spans="1:18">
      <c r="A617" t="s">
        <v>84</v>
      </c>
      <c r="B617" s="7" t="s">
        <v>76</v>
      </c>
      <c r="C617" t="s">
        <v>6</v>
      </c>
      <c r="D617" t="s">
        <v>7</v>
      </c>
      <c r="E617" s="1">
        <v>0.110865769733292</v>
      </c>
      <c r="F617" s="1">
        <v>0.24195517748430301</v>
      </c>
      <c r="G617" s="1">
        <v>1.1153978868784E-4</v>
      </c>
      <c r="H617" s="1">
        <v>2.4712659769890103E-4</v>
      </c>
      <c r="I617" s="1">
        <v>0.11097730952198</v>
      </c>
      <c r="J617" s="50">
        <v>0.242202304082002</v>
      </c>
      <c r="N617" s="21"/>
      <c r="R617" s="21"/>
    </row>
    <row r="618" spans="1:18">
      <c r="A618" t="s">
        <v>84</v>
      </c>
      <c r="B618" s="7" t="s">
        <v>76</v>
      </c>
      <c r="C618" t="s">
        <v>8</v>
      </c>
      <c r="D618" t="s">
        <v>9</v>
      </c>
      <c r="E618" s="1">
        <v>7.6977138479884105E-4</v>
      </c>
      <c r="F618" s="1">
        <v>9.5206914506659399E-4</v>
      </c>
      <c r="G618" s="1">
        <v>1.2852051729298101E-2</v>
      </c>
      <c r="H618" s="1">
        <v>9.3750969554744004E-3</v>
      </c>
      <c r="I618" s="1">
        <v>1.36218231140969E-2</v>
      </c>
      <c r="J618" s="50">
        <v>1.0327166100541E-2</v>
      </c>
      <c r="N618" s="21"/>
      <c r="R618" s="21"/>
    </row>
    <row r="619" spans="1:18">
      <c r="A619" t="s">
        <v>84</v>
      </c>
      <c r="B619" s="7" t="s">
        <v>76</v>
      </c>
      <c r="C619" t="s">
        <v>10</v>
      </c>
      <c r="D619" t="s">
        <v>11</v>
      </c>
      <c r="E619" s="1">
        <v>5.5339861951549205E-4</v>
      </c>
      <c r="F619" s="1">
        <v>2.2512994961782E-4</v>
      </c>
      <c r="G619" s="1">
        <v>7.6865711036155004E-3</v>
      </c>
      <c r="H619" s="1">
        <v>1.0234107402910701E-2</v>
      </c>
      <c r="I619" s="1">
        <v>8.2399697231309993E-3</v>
      </c>
      <c r="J619" s="50">
        <v>1.0459237352528499E-2</v>
      </c>
      <c r="N619" s="21"/>
      <c r="R619" s="21"/>
    </row>
    <row r="620" spans="1:18">
      <c r="A620" t="s">
        <v>84</v>
      </c>
      <c r="B620" s="7" t="s">
        <v>76</v>
      </c>
      <c r="C620" t="s">
        <v>12</v>
      </c>
      <c r="D620" t="s">
        <v>13</v>
      </c>
      <c r="E620" s="1">
        <v>1.9287039012463699E-2</v>
      </c>
      <c r="F620" s="1">
        <v>2.85570906480123E-3</v>
      </c>
      <c r="G620" s="1">
        <v>9.3625075918720504E-3</v>
      </c>
      <c r="H620" s="1">
        <v>1.7289785481869201E-3</v>
      </c>
      <c r="I620" s="1">
        <v>2.8649546604335802E-2</v>
      </c>
      <c r="J620" s="50">
        <v>4.5846876129881399E-3</v>
      </c>
      <c r="N620" s="21"/>
      <c r="R620" s="21"/>
    </row>
    <row r="621" spans="1:18">
      <c r="A621" t="s">
        <v>84</v>
      </c>
      <c r="B621" s="7" t="s">
        <v>76</v>
      </c>
      <c r="C621" t="s">
        <v>14</v>
      </c>
      <c r="D621" t="s">
        <v>15</v>
      </c>
      <c r="E621" s="1">
        <v>5.4068473678379201E-4</v>
      </c>
      <c r="F621" s="1">
        <v>6.1075460180672102E-4</v>
      </c>
      <c r="G621" s="1">
        <v>3.7988368279977202E-3</v>
      </c>
      <c r="H621" s="1">
        <v>2.36023424301967E-3</v>
      </c>
      <c r="I621" s="1">
        <v>4.3395215647815096E-3</v>
      </c>
      <c r="J621" s="50">
        <v>2.9709888448263902E-3</v>
      </c>
      <c r="N621" s="21"/>
      <c r="R621" s="21"/>
    </row>
    <row r="622" spans="1:18">
      <c r="A622" t="s">
        <v>84</v>
      </c>
      <c r="B622" s="7" t="s">
        <v>76</v>
      </c>
      <c r="C622" t="s">
        <v>16</v>
      </c>
      <c r="D622" t="s">
        <v>17</v>
      </c>
      <c r="E622" s="1">
        <v>4.1850312864941397E-3</v>
      </c>
      <c r="F622" s="1">
        <v>7.7209347996912495E-4</v>
      </c>
      <c r="G622" s="1">
        <v>2.2050847228823701E-2</v>
      </c>
      <c r="H622" s="1">
        <v>3.2146656153066899E-3</v>
      </c>
      <c r="I622" s="1">
        <v>2.62358785153178E-2</v>
      </c>
      <c r="J622" s="50">
        <v>3.9867590952758197E-3</v>
      </c>
      <c r="N622" s="21"/>
      <c r="R622" s="21"/>
    </row>
    <row r="623" spans="1:18">
      <c r="A623" t="s">
        <v>84</v>
      </c>
      <c r="B623" s="7" t="s">
        <v>76</v>
      </c>
      <c r="C623" t="s">
        <v>18</v>
      </c>
      <c r="D623" t="s">
        <v>19</v>
      </c>
      <c r="E623" s="1">
        <v>6.4956764227198905E-4</v>
      </c>
      <c r="F623" s="1">
        <v>4.2788323615066003E-5</v>
      </c>
      <c r="G623" s="1">
        <v>9.4014151841119702E-3</v>
      </c>
      <c r="H623" s="1">
        <v>1.52903754219374E-3</v>
      </c>
      <c r="I623" s="1">
        <v>1.0050982826383999E-2</v>
      </c>
      <c r="J623" s="50">
        <v>1.5718258658088101E-3</v>
      </c>
      <c r="N623" s="21"/>
      <c r="R623" s="21"/>
    </row>
    <row r="624" spans="1:18">
      <c r="A624" t="s">
        <v>84</v>
      </c>
      <c r="B624" s="7" t="s">
        <v>76</v>
      </c>
      <c r="C624" t="s">
        <v>20</v>
      </c>
      <c r="D624" t="s">
        <v>21</v>
      </c>
      <c r="E624" s="1">
        <v>1.06137298883185E-4</v>
      </c>
      <c r="F624" s="1">
        <v>1.7064230880596401E-5</v>
      </c>
      <c r="G624" s="1">
        <v>4.4168472587827598E-3</v>
      </c>
      <c r="H624" s="1">
        <v>8.8787682697515297E-4</v>
      </c>
      <c r="I624" s="1">
        <v>4.5229845576659402E-3</v>
      </c>
      <c r="J624" s="50">
        <v>9.0494105785574898E-4</v>
      </c>
      <c r="N624" s="21"/>
      <c r="R624" s="21"/>
    </row>
    <row r="625" spans="1:18">
      <c r="A625" t="s">
        <v>84</v>
      </c>
      <c r="B625" s="7" t="s">
        <v>76</v>
      </c>
      <c r="C625" t="s">
        <v>25</v>
      </c>
      <c r="D625" t="s">
        <v>26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50">
        <v>0</v>
      </c>
      <c r="N625" s="21"/>
      <c r="R625" s="21"/>
    </row>
    <row r="626" spans="1:18">
      <c r="A626" t="s">
        <v>84</v>
      </c>
      <c r="B626" s="7" t="s">
        <v>76</v>
      </c>
      <c r="C626" t="s">
        <v>22</v>
      </c>
      <c r="D626" t="s">
        <v>23</v>
      </c>
      <c r="E626" s="1">
        <v>1.49080161958321E-3</v>
      </c>
      <c r="F626" s="1">
        <v>6.2994841408743298E-5</v>
      </c>
      <c r="G626" s="1">
        <v>8.3130503045851999E-4</v>
      </c>
      <c r="H626" s="1">
        <v>3.1597346211219899E-5</v>
      </c>
      <c r="I626" s="1">
        <v>2.3221066500417301E-3</v>
      </c>
      <c r="J626" s="50">
        <v>9.4592187619963204E-5</v>
      </c>
      <c r="N626" s="21"/>
      <c r="R626" s="21"/>
    </row>
    <row r="627" spans="1:18">
      <c r="A627" t="s">
        <v>84</v>
      </c>
      <c r="B627" s="7" t="s">
        <v>77</v>
      </c>
      <c r="C627" t="s">
        <v>2</v>
      </c>
      <c r="D627" t="s">
        <v>3</v>
      </c>
      <c r="E627" s="1">
        <v>0.17806993404817001</v>
      </c>
      <c r="F627" s="1">
        <v>0.214040822424899</v>
      </c>
      <c r="G627" s="1">
        <v>8.98275952159312E-2</v>
      </c>
      <c r="H627" s="1">
        <v>0.11935780249431301</v>
      </c>
      <c r="I627" s="1">
        <v>0.26789752926410099</v>
      </c>
      <c r="J627" s="50">
        <v>0.33339862491921202</v>
      </c>
      <c r="N627" s="21"/>
      <c r="R627" s="21"/>
    </row>
    <row r="628" spans="1:18">
      <c r="A628" t="s">
        <v>84</v>
      </c>
      <c r="B628" s="7" t="s">
        <v>77</v>
      </c>
      <c r="C628" t="s">
        <v>4</v>
      </c>
      <c r="D628" t="s">
        <v>5</v>
      </c>
      <c r="E628" s="1">
        <v>1.03439069311885E-4</v>
      </c>
      <c r="F628" s="1">
        <v>5.0950777077081498E-3</v>
      </c>
      <c r="G628" s="1">
        <v>1.5754540273037099E-7</v>
      </c>
      <c r="H628" s="1">
        <v>1.0408193877564999E-6</v>
      </c>
      <c r="I628" s="1">
        <v>1.03596614714615E-4</v>
      </c>
      <c r="J628" s="50">
        <v>5.0961185270959096E-3</v>
      </c>
      <c r="N628" s="21"/>
      <c r="R628" s="21"/>
    </row>
    <row r="629" spans="1:18">
      <c r="A629" t="s">
        <v>84</v>
      </c>
      <c r="B629" s="7" t="s">
        <v>77</v>
      </c>
      <c r="C629" t="s">
        <v>6</v>
      </c>
      <c r="D629" t="s">
        <v>7</v>
      </c>
      <c r="E629" s="1">
        <v>6.5170562525762897E-5</v>
      </c>
      <c r="F629" s="1">
        <v>1.42228591871323E-4</v>
      </c>
      <c r="G629" s="1">
        <v>1.19637006409281E-4</v>
      </c>
      <c r="H629" s="1">
        <v>2.65061235419451E-4</v>
      </c>
      <c r="I629" s="1">
        <v>1.8480756893504401E-4</v>
      </c>
      <c r="J629" s="50">
        <v>4.07289827290774E-4</v>
      </c>
      <c r="N629" s="21"/>
      <c r="R629" s="21"/>
    </row>
    <row r="630" spans="1:18">
      <c r="A630" t="s">
        <v>84</v>
      </c>
      <c r="B630" s="7" t="s">
        <v>77</v>
      </c>
      <c r="C630" t="s">
        <v>8</v>
      </c>
      <c r="D630" t="s">
        <v>9</v>
      </c>
      <c r="E630" s="1">
        <v>6.4905872494020996E-3</v>
      </c>
      <c r="F630" s="1">
        <v>2.7088547135147301E-3</v>
      </c>
      <c r="G630" s="1">
        <v>1.3243284639221E-2</v>
      </c>
      <c r="H630" s="1">
        <v>5.4593295914978496E-3</v>
      </c>
      <c r="I630" s="1">
        <v>1.9733871888623099E-2</v>
      </c>
      <c r="J630" s="50">
        <v>8.1681843050125796E-3</v>
      </c>
      <c r="N630" s="21"/>
      <c r="R630" s="21"/>
    </row>
    <row r="631" spans="1:18">
      <c r="A631" t="s">
        <v>84</v>
      </c>
      <c r="B631" s="7" t="s">
        <v>77</v>
      </c>
      <c r="C631" t="s">
        <v>10</v>
      </c>
      <c r="D631" t="s">
        <v>11</v>
      </c>
      <c r="E631" s="1">
        <v>3.3576417741555203E-2</v>
      </c>
      <c r="F631" s="1">
        <v>3.8975608908847402E-2</v>
      </c>
      <c r="G631" s="1">
        <v>3.92940799970923E-2</v>
      </c>
      <c r="H631" s="1">
        <v>5.3708596760314503E-2</v>
      </c>
      <c r="I631" s="1">
        <v>7.2870497738647497E-2</v>
      </c>
      <c r="J631" s="50">
        <v>9.2684205669161995E-2</v>
      </c>
      <c r="N631" s="21"/>
      <c r="R631" s="21"/>
    </row>
    <row r="632" spans="1:18">
      <c r="A632" t="s">
        <v>84</v>
      </c>
      <c r="B632" s="7" t="s">
        <v>77</v>
      </c>
      <c r="C632" t="s">
        <v>12</v>
      </c>
      <c r="D632" t="s">
        <v>13</v>
      </c>
      <c r="E632" s="1">
        <v>1.8509925234434999E-2</v>
      </c>
      <c r="F632" s="1">
        <v>2.45567865263125E-3</v>
      </c>
      <c r="G632" s="1">
        <v>1.3637562548337701E-2</v>
      </c>
      <c r="H632" s="1">
        <v>2.5216696057563498E-3</v>
      </c>
      <c r="I632" s="1">
        <v>3.2147487782772703E-2</v>
      </c>
      <c r="J632" s="50">
        <v>4.9773482583875999E-3</v>
      </c>
      <c r="N632" s="21"/>
      <c r="R632" s="21"/>
    </row>
    <row r="633" spans="1:18">
      <c r="A633" t="s">
        <v>84</v>
      </c>
      <c r="B633" s="7" t="s">
        <v>77</v>
      </c>
      <c r="C633" t="s">
        <v>14</v>
      </c>
      <c r="D633" t="s">
        <v>15</v>
      </c>
      <c r="E633" s="1">
        <v>9.0011071572442702E-2</v>
      </c>
      <c r="F633" s="1">
        <v>0.101028425555675</v>
      </c>
      <c r="G633" s="1">
        <v>8.2998513777482099E-3</v>
      </c>
      <c r="H633" s="1">
        <v>5.199802716248E-3</v>
      </c>
      <c r="I633" s="1">
        <v>9.8310922950190893E-2</v>
      </c>
      <c r="J633" s="50">
        <v>0.10622822827192301</v>
      </c>
      <c r="N633" s="21"/>
      <c r="R633" s="21"/>
    </row>
    <row r="634" spans="1:18">
      <c r="A634" t="s">
        <v>84</v>
      </c>
      <c r="B634" s="7" t="s">
        <v>77</v>
      </c>
      <c r="C634" t="s">
        <v>16</v>
      </c>
      <c r="D634" t="s">
        <v>17</v>
      </c>
      <c r="E634" s="1">
        <v>1.2306194811673299E-2</v>
      </c>
      <c r="F634" s="1">
        <v>3.19142968888305E-3</v>
      </c>
      <c r="G634" s="1">
        <v>2.4188516199316799E-2</v>
      </c>
      <c r="H634" s="1">
        <v>3.5875311229944399E-3</v>
      </c>
      <c r="I634" s="1">
        <v>3.6494711010990097E-2</v>
      </c>
      <c r="J634" s="50">
        <v>6.7789608118774903E-3</v>
      </c>
      <c r="N634" s="21"/>
      <c r="R634" s="21"/>
    </row>
    <row r="635" spans="1:18">
      <c r="A635" t="s">
        <v>84</v>
      </c>
      <c r="B635" s="7" t="s">
        <v>77</v>
      </c>
      <c r="C635" t="s">
        <v>18</v>
      </c>
      <c r="D635" t="s">
        <v>19</v>
      </c>
      <c r="E635" s="1">
        <v>4.1539582539317204E-3</v>
      </c>
      <c r="F635" s="1">
        <v>2.7334895373958901E-4</v>
      </c>
      <c r="G635" s="1">
        <v>1.1584694057306701E-2</v>
      </c>
      <c r="H635" s="1">
        <v>1.87494787698771E-3</v>
      </c>
      <c r="I635" s="1">
        <v>1.5738652311238398E-2</v>
      </c>
      <c r="J635" s="50">
        <v>2.1482968307272999E-3</v>
      </c>
      <c r="N635" s="21"/>
      <c r="R635" s="21"/>
    </row>
    <row r="636" spans="1:18">
      <c r="A636" t="s">
        <v>84</v>
      </c>
      <c r="B636" s="7" t="s">
        <v>77</v>
      </c>
      <c r="C636" t="s">
        <v>20</v>
      </c>
      <c r="D636" t="s">
        <v>21</v>
      </c>
      <c r="E636" s="1">
        <v>3.0579876291024E-4</v>
      </c>
      <c r="F636" s="1">
        <v>4.9149569657116298E-5</v>
      </c>
      <c r="G636" s="1">
        <v>4.6833318119066901E-3</v>
      </c>
      <c r="H636" s="1">
        <v>9.4109412326706904E-4</v>
      </c>
      <c r="I636" s="1">
        <v>4.9891305748169298E-3</v>
      </c>
      <c r="J636" s="50">
        <v>9.9024369292418507E-4</v>
      </c>
      <c r="N636" s="21"/>
      <c r="R636" s="21"/>
    </row>
    <row r="637" spans="1:18">
      <c r="A637" t="s">
        <v>84</v>
      </c>
      <c r="B637" s="7" t="s">
        <v>77</v>
      </c>
      <c r="C637" t="s">
        <v>25</v>
      </c>
      <c r="D637" t="s">
        <v>26</v>
      </c>
      <c r="E637" s="1">
        <v>0</v>
      </c>
      <c r="F637" s="1">
        <v>0</v>
      </c>
      <c r="G637" s="1">
        <v>0</v>
      </c>
      <c r="H637" s="1">
        <v>0</v>
      </c>
      <c r="I637" s="1">
        <v>0</v>
      </c>
      <c r="J637" s="50">
        <v>0</v>
      </c>
      <c r="N637" s="21"/>
      <c r="R637" s="21"/>
    </row>
    <row r="638" spans="1:18">
      <c r="A638" t="s">
        <v>84</v>
      </c>
      <c r="B638" s="7" t="s">
        <v>77</v>
      </c>
      <c r="C638" t="s">
        <v>22</v>
      </c>
      <c r="D638" t="s">
        <v>23</v>
      </c>
      <c r="E638" s="1">
        <v>3.0525697653010302E-3</v>
      </c>
      <c r="F638" s="1">
        <v>1.2861356990402699E-4</v>
      </c>
      <c r="G638" s="1">
        <v>9.9075346194427605E-4</v>
      </c>
      <c r="H638" s="1">
        <v>3.7470980881790598E-5</v>
      </c>
      <c r="I638" s="1">
        <v>4.04332322724531E-3</v>
      </c>
      <c r="J638" s="50">
        <v>1.6608455078581799E-4</v>
      </c>
      <c r="N638" s="21"/>
      <c r="R638" s="21"/>
    </row>
    <row r="639" spans="1:18">
      <c r="A639" t="s">
        <v>84</v>
      </c>
      <c r="B639" s="7" t="s">
        <v>78</v>
      </c>
      <c r="C639" t="s">
        <v>2</v>
      </c>
      <c r="D639" t="s">
        <v>3</v>
      </c>
      <c r="E639" s="1">
        <v>4.0640767939894698E-2</v>
      </c>
      <c r="F639" s="1">
        <v>3.9024552410503198E-2</v>
      </c>
      <c r="G639" s="1">
        <v>3.1633724303358403E-2</v>
      </c>
      <c r="H639" s="1">
        <v>4.1072961247165002E-2</v>
      </c>
      <c r="I639" s="1">
        <v>7.2274492243253094E-2</v>
      </c>
      <c r="J639" s="50">
        <v>8.0097513657668207E-2</v>
      </c>
      <c r="N639" s="21"/>
      <c r="R639" s="21"/>
    </row>
    <row r="640" spans="1:18">
      <c r="A640" t="s">
        <v>84</v>
      </c>
      <c r="B640" s="7" t="s">
        <v>78</v>
      </c>
      <c r="C640" t="s">
        <v>4</v>
      </c>
      <c r="D640" t="s">
        <v>5</v>
      </c>
      <c r="E640" s="1">
        <v>9.8877041110090997E-4</v>
      </c>
      <c r="F640" s="1">
        <v>4.9771593884790903E-2</v>
      </c>
      <c r="G640" s="1">
        <v>2.0806618901236301E-9</v>
      </c>
      <c r="H640" s="1">
        <v>1.3732514115501199E-8</v>
      </c>
      <c r="I640" s="1">
        <v>9.8877249176279993E-4</v>
      </c>
      <c r="J640" s="50">
        <v>4.9771607617305001E-2</v>
      </c>
      <c r="N640" s="21"/>
      <c r="R640" s="21"/>
    </row>
    <row r="641" spans="1:18">
      <c r="A641" t="s">
        <v>84</v>
      </c>
      <c r="B641" s="7" t="s">
        <v>78</v>
      </c>
      <c r="C641" t="s">
        <v>6</v>
      </c>
      <c r="D641" t="s">
        <v>7</v>
      </c>
      <c r="E641" s="1">
        <v>1.17833161323693E-2</v>
      </c>
      <c r="F641" s="1">
        <v>2.57144505950411E-2</v>
      </c>
      <c r="G641" s="1">
        <v>7.6721339575764696E-5</v>
      </c>
      <c r="H641" s="1">
        <v>1.6998678051080899E-4</v>
      </c>
      <c r="I641" s="1">
        <v>1.18600374719451E-2</v>
      </c>
      <c r="J641" s="50">
        <v>2.5884437375551898E-2</v>
      </c>
      <c r="N641" s="21"/>
      <c r="R641" s="21"/>
    </row>
    <row r="642" spans="1:18">
      <c r="A642" t="s">
        <v>84</v>
      </c>
      <c r="B642" s="7" t="s">
        <v>78</v>
      </c>
      <c r="C642" t="s">
        <v>8</v>
      </c>
      <c r="D642" t="s">
        <v>9</v>
      </c>
      <c r="E642" s="1">
        <v>1.23685006627235E-2</v>
      </c>
      <c r="F642" s="1">
        <v>1.2208598889642401E-2</v>
      </c>
      <c r="G642" s="1">
        <v>1.1975295082311301E-2</v>
      </c>
      <c r="H642" s="1">
        <v>8.2547875816424508E-3</v>
      </c>
      <c r="I642" s="1">
        <v>2.4343795745034799E-2</v>
      </c>
      <c r="J642" s="50">
        <v>2.04633864712849E-2</v>
      </c>
      <c r="N642" s="21"/>
      <c r="R642" s="21"/>
    </row>
    <row r="643" spans="1:18">
      <c r="A643" t="s">
        <v>84</v>
      </c>
      <c r="B643" s="7" t="s">
        <v>78</v>
      </c>
      <c r="C643" t="s">
        <v>10</v>
      </c>
      <c r="D643" t="s">
        <v>11</v>
      </c>
      <c r="E643" s="1">
        <v>3.7916666736646901E-4</v>
      </c>
      <c r="F643" s="1">
        <v>2.5298869044698599E-4</v>
      </c>
      <c r="G643" s="1">
        <v>4.8666784747290999E-3</v>
      </c>
      <c r="H643" s="1">
        <v>6.5666235104170504E-3</v>
      </c>
      <c r="I643" s="1">
        <v>5.2458451420955704E-3</v>
      </c>
      <c r="J643" s="50">
        <v>6.8196122008640399E-3</v>
      </c>
      <c r="N643" s="21"/>
      <c r="R643" s="21"/>
    </row>
    <row r="644" spans="1:18">
      <c r="A644" t="s">
        <v>84</v>
      </c>
      <c r="B644" s="7" t="s">
        <v>78</v>
      </c>
      <c r="C644" t="s">
        <v>12</v>
      </c>
      <c r="D644" t="s">
        <v>13</v>
      </c>
      <c r="E644" s="1">
        <v>5.0180664859412298E-3</v>
      </c>
      <c r="F644" s="1">
        <v>7.2876978068051501E-4</v>
      </c>
      <c r="G644" s="1">
        <v>4.2910068909225302E-3</v>
      </c>
      <c r="H644" s="1">
        <v>7.9426611555998895E-4</v>
      </c>
      <c r="I644" s="1">
        <v>9.30907337686376E-3</v>
      </c>
      <c r="J644" s="50">
        <v>1.5230358962405001E-3</v>
      </c>
      <c r="N644" s="21"/>
      <c r="R644" s="21"/>
    </row>
    <row r="645" spans="1:18">
      <c r="A645" t="s">
        <v>84</v>
      </c>
      <c r="B645" s="7" t="s">
        <v>78</v>
      </c>
      <c r="C645" t="s">
        <v>14</v>
      </c>
      <c r="D645" t="s">
        <v>15</v>
      </c>
      <c r="E645" s="1">
        <v>6.3256002706284795E-4</v>
      </c>
      <c r="F645" s="1">
        <v>7.17719404799618E-4</v>
      </c>
      <c r="G645" s="1">
        <v>2.5388055688922301E-3</v>
      </c>
      <c r="H645" s="1">
        <v>1.6036569496181499E-3</v>
      </c>
      <c r="I645" s="1">
        <v>3.1713655959550802E-3</v>
      </c>
      <c r="J645" s="50">
        <v>2.3213763544177699E-3</v>
      </c>
      <c r="N645" s="21"/>
      <c r="R645" s="21"/>
    </row>
    <row r="646" spans="1:18">
      <c r="A646" t="s">
        <v>84</v>
      </c>
      <c r="B646" s="7" t="s">
        <v>78</v>
      </c>
      <c r="C646" t="s">
        <v>16</v>
      </c>
      <c r="D646" t="s">
        <v>17</v>
      </c>
      <c r="E646" s="1">
        <v>4.8122992589711604E-3</v>
      </c>
      <c r="F646" s="1">
        <v>7.2105962657168605E-4</v>
      </c>
      <c r="G646" s="1">
        <v>1.06972990306527E-2</v>
      </c>
      <c r="H646" s="1">
        <v>1.61290225094272E-3</v>
      </c>
      <c r="I646" s="1">
        <v>1.5509598289623901E-2</v>
      </c>
      <c r="J646" s="50">
        <v>2.3339618775144E-3</v>
      </c>
      <c r="N646" s="21"/>
      <c r="R646" s="21"/>
    </row>
    <row r="647" spans="1:18">
      <c r="A647" t="s">
        <v>84</v>
      </c>
      <c r="B647" s="7" t="s">
        <v>78</v>
      </c>
      <c r="C647" t="s">
        <v>18</v>
      </c>
      <c r="D647" t="s">
        <v>19</v>
      </c>
      <c r="E647" s="1">
        <v>4.88849723389136E-4</v>
      </c>
      <c r="F647" s="1">
        <v>3.2171097001732297E-5</v>
      </c>
      <c r="G647" s="1">
        <v>4.34824634675475E-3</v>
      </c>
      <c r="H647" s="1">
        <v>6.9869343153553096E-4</v>
      </c>
      <c r="I647" s="1">
        <v>4.8370960701438898E-3</v>
      </c>
      <c r="J647" s="50">
        <v>7.3086452853726302E-4</v>
      </c>
      <c r="N647" s="21"/>
      <c r="R647" s="21"/>
    </row>
    <row r="648" spans="1:18">
      <c r="A648" t="s">
        <v>84</v>
      </c>
      <c r="B648" s="7" t="s">
        <v>78</v>
      </c>
      <c r="C648" t="s">
        <v>20</v>
      </c>
      <c r="D648" t="s">
        <v>21</v>
      </c>
      <c r="E648" s="1">
        <v>1.1878667400031199E-4</v>
      </c>
      <c r="F648" s="1">
        <v>1.9084774668804801E-5</v>
      </c>
      <c r="G648" s="1">
        <v>2.0452788284901599E-3</v>
      </c>
      <c r="H648" s="1">
        <v>4.1069529893472098E-4</v>
      </c>
      <c r="I648" s="1">
        <v>2.16406550249047E-3</v>
      </c>
      <c r="J648" s="50">
        <v>4.2978007360352599E-4</v>
      </c>
      <c r="N648" s="21"/>
      <c r="R648" s="21"/>
    </row>
    <row r="649" spans="1:18">
      <c r="A649" t="s">
        <v>84</v>
      </c>
      <c r="B649" s="7" t="s">
        <v>78</v>
      </c>
      <c r="C649" t="s">
        <v>25</v>
      </c>
      <c r="D649" t="s">
        <v>26</v>
      </c>
      <c r="E649" s="1">
        <v>0</v>
      </c>
      <c r="F649" s="1">
        <v>0</v>
      </c>
      <c r="G649" s="1">
        <v>0</v>
      </c>
      <c r="H649" s="1">
        <v>0</v>
      </c>
      <c r="I649" s="1">
        <v>0</v>
      </c>
      <c r="J649" s="50">
        <v>0</v>
      </c>
      <c r="N649" s="21"/>
      <c r="R649" s="21"/>
    </row>
    <row r="650" spans="1:18">
      <c r="A650" t="s">
        <v>84</v>
      </c>
      <c r="B650" s="7" t="s">
        <v>78</v>
      </c>
      <c r="C650" t="s">
        <v>22</v>
      </c>
      <c r="D650" t="s">
        <v>23</v>
      </c>
      <c r="E650" s="1">
        <v>3.2414498463678401E-4</v>
      </c>
      <c r="F650" s="1">
        <v>1.35742414024273E-5</v>
      </c>
      <c r="G650" s="1">
        <v>4.0401998586979198E-4</v>
      </c>
      <c r="H650" s="1">
        <v>1.5163274988772999E-5</v>
      </c>
      <c r="I650" s="1">
        <v>7.2816497050657604E-4</v>
      </c>
      <c r="J650" s="50">
        <v>2.8737516391200301E-5</v>
      </c>
      <c r="N650" s="21"/>
      <c r="R650" s="21"/>
    </row>
    <row r="651" spans="1:18">
      <c r="A651" t="s">
        <v>84</v>
      </c>
      <c r="B651" s="7" t="s">
        <v>79</v>
      </c>
      <c r="C651" t="s">
        <v>2</v>
      </c>
      <c r="D651" t="s">
        <v>3</v>
      </c>
      <c r="E651" s="1">
        <v>2.6846181233466101E-2</v>
      </c>
      <c r="F651" s="1">
        <v>2.12282882820168E-2</v>
      </c>
      <c r="G651" s="1">
        <v>9.0088214023208601E-2</v>
      </c>
      <c r="H651" s="1">
        <v>0.113453449837185</v>
      </c>
      <c r="I651" s="1">
        <v>0.116934395256675</v>
      </c>
      <c r="J651" s="50">
        <v>0.13468173811920101</v>
      </c>
      <c r="N651" s="21"/>
      <c r="R651" s="21"/>
    </row>
    <row r="652" spans="1:18">
      <c r="A652" t="s">
        <v>84</v>
      </c>
      <c r="B652" s="7" t="s">
        <v>79</v>
      </c>
      <c r="C652" t="s">
        <v>4</v>
      </c>
      <c r="D652" t="s">
        <v>5</v>
      </c>
      <c r="E652" s="1">
        <v>0</v>
      </c>
      <c r="F652" s="1">
        <v>0</v>
      </c>
      <c r="G652" s="1">
        <v>0</v>
      </c>
      <c r="H652" s="1">
        <v>0</v>
      </c>
      <c r="I652" s="1">
        <v>0</v>
      </c>
      <c r="J652" s="50">
        <v>0</v>
      </c>
      <c r="N652" s="21"/>
      <c r="R652" s="21"/>
    </row>
    <row r="653" spans="1:18">
      <c r="A653" t="s">
        <v>84</v>
      </c>
      <c r="B653" s="7" t="s">
        <v>79</v>
      </c>
      <c r="C653" t="s">
        <v>6</v>
      </c>
      <c r="D653" t="s">
        <v>7</v>
      </c>
      <c r="E653" s="1">
        <v>2.8458948585033199E-3</v>
      </c>
      <c r="F653" s="1">
        <v>6.2105128455817102E-3</v>
      </c>
      <c r="G653" s="1">
        <v>2.6657957551385898E-4</v>
      </c>
      <c r="H653" s="1">
        <v>5.9064649182013703E-4</v>
      </c>
      <c r="I653" s="1">
        <v>3.1124744340171799E-3</v>
      </c>
      <c r="J653" s="50">
        <v>6.8011593374018497E-3</v>
      </c>
      <c r="N653" s="21"/>
      <c r="R653" s="21"/>
    </row>
    <row r="654" spans="1:18">
      <c r="A654" t="s">
        <v>84</v>
      </c>
      <c r="B654" s="7" t="s">
        <v>79</v>
      </c>
      <c r="C654" t="s">
        <v>8</v>
      </c>
      <c r="D654" t="s">
        <v>9</v>
      </c>
      <c r="E654" s="1">
        <v>0.11989977281971199</v>
      </c>
      <c r="F654" s="1">
        <v>0.168339165464792</v>
      </c>
      <c r="G654" s="1">
        <v>5.6233743309709802E-2</v>
      </c>
      <c r="H654" s="1">
        <v>4.6188683667167198E-2</v>
      </c>
      <c r="I654" s="1">
        <v>0.17613351612942199</v>
      </c>
      <c r="J654" s="50">
        <v>0.21452784913195899</v>
      </c>
      <c r="N654" s="21"/>
      <c r="R654" s="21"/>
    </row>
    <row r="655" spans="1:18">
      <c r="A655" t="s">
        <v>84</v>
      </c>
      <c r="B655" s="7" t="s">
        <v>79</v>
      </c>
      <c r="C655" t="s">
        <v>10</v>
      </c>
      <c r="D655" t="s">
        <v>11</v>
      </c>
      <c r="E655" s="1">
        <v>2.06262828764593E-3</v>
      </c>
      <c r="F655" s="1">
        <v>6.8041751450367805E-4</v>
      </c>
      <c r="G655" s="1">
        <v>2.09649100012799E-2</v>
      </c>
      <c r="H655" s="1">
        <v>2.8382402741673401E-2</v>
      </c>
      <c r="I655" s="1">
        <v>2.3027538288925901E-2</v>
      </c>
      <c r="J655" s="50">
        <v>2.90628202561771E-2</v>
      </c>
      <c r="N655" s="21"/>
      <c r="R655" s="21"/>
    </row>
    <row r="656" spans="1:18">
      <c r="A656" t="s">
        <v>84</v>
      </c>
      <c r="B656" s="7" t="s">
        <v>79</v>
      </c>
      <c r="C656" t="s">
        <v>12</v>
      </c>
      <c r="D656" t="s">
        <v>13</v>
      </c>
      <c r="E656" s="1">
        <v>7.8750979511025797E-3</v>
      </c>
      <c r="F656" s="1">
        <v>1.09913693070916E-3</v>
      </c>
      <c r="G656" s="1">
        <v>1.7213207077495001E-2</v>
      </c>
      <c r="H656" s="1">
        <v>3.1834928631473201E-3</v>
      </c>
      <c r="I656" s="1">
        <v>2.5088305028597602E-2</v>
      </c>
      <c r="J656" s="50">
        <v>4.2826297938564802E-3</v>
      </c>
      <c r="N656" s="21"/>
      <c r="R656" s="21"/>
    </row>
    <row r="657" spans="1:18">
      <c r="A657" t="s">
        <v>84</v>
      </c>
      <c r="B657" s="7" t="s">
        <v>79</v>
      </c>
      <c r="C657" t="s">
        <v>14</v>
      </c>
      <c r="D657" t="s">
        <v>15</v>
      </c>
      <c r="E657" s="1">
        <v>9.9930928013809901E-4</v>
      </c>
      <c r="F657" s="1">
        <v>1.13356033280944E-3</v>
      </c>
      <c r="G657" s="1">
        <v>1.09160262666973E-2</v>
      </c>
      <c r="H657" s="1">
        <v>6.85917039108921E-3</v>
      </c>
      <c r="I657" s="1">
        <v>1.1915335546835401E-2</v>
      </c>
      <c r="J657" s="50">
        <v>7.9927307238986493E-3</v>
      </c>
      <c r="N657" s="21"/>
      <c r="R657" s="21"/>
    </row>
    <row r="658" spans="1:18">
      <c r="A658" t="s">
        <v>84</v>
      </c>
      <c r="B658" s="7" t="s">
        <v>79</v>
      </c>
      <c r="C658" t="s">
        <v>16</v>
      </c>
      <c r="D658" t="s">
        <v>17</v>
      </c>
      <c r="E658" s="1">
        <v>2.1243803038965399E-2</v>
      </c>
      <c r="F658" s="1">
        <v>2.3458977507156498E-3</v>
      </c>
      <c r="G658" s="1">
        <v>5.8487619198638499E-2</v>
      </c>
      <c r="H658" s="1">
        <v>7.70941028938147E-3</v>
      </c>
      <c r="I658" s="1">
        <v>7.9731422237603794E-2</v>
      </c>
      <c r="J658" s="50">
        <v>1.00553080400971E-2</v>
      </c>
      <c r="N658" s="21"/>
      <c r="R658" s="21"/>
    </row>
    <row r="659" spans="1:18">
      <c r="A659" t="s">
        <v>84</v>
      </c>
      <c r="B659" s="7" t="s">
        <v>79</v>
      </c>
      <c r="C659" t="s">
        <v>18</v>
      </c>
      <c r="D659" t="s">
        <v>19</v>
      </c>
      <c r="E659" s="1">
        <v>1.7911098912928301E-3</v>
      </c>
      <c r="F659" s="1">
        <v>1.1789185605145399E-4</v>
      </c>
      <c r="G659" s="1">
        <v>2.3489251025986299E-2</v>
      </c>
      <c r="H659" s="1">
        <v>3.7750116410497198E-3</v>
      </c>
      <c r="I659" s="1">
        <v>2.5280360917279102E-2</v>
      </c>
      <c r="J659" s="50">
        <v>3.8929034971011702E-3</v>
      </c>
      <c r="N659" s="21"/>
      <c r="R659" s="21"/>
    </row>
    <row r="660" spans="1:18">
      <c r="A660" t="s">
        <v>84</v>
      </c>
      <c r="B660" s="7" t="s">
        <v>79</v>
      </c>
      <c r="C660" t="s">
        <v>20</v>
      </c>
      <c r="D660" t="s">
        <v>21</v>
      </c>
      <c r="E660" s="1">
        <v>9.6610366914812903E-5</v>
      </c>
      <c r="F660" s="1">
        <v>1.552211248342E-5</v>
      </c>
      <c r="G660" s="1">
        <v>9.7388055115291208E-3</v>
      </c>
      <c r="H660" s="1">
        <v>1.95557010077592E-3</v>
      </c>
      <c r="I660" s="1">
        <v>9.8354158784439306E-3</v>
      </c>
      <c r="J660" s="50">
        <v>1.9710922132593401E-3</v>
      </c>
      <c r="N660" s="21"/>
      <c r="R660" s="21"/>
    </row>
    <row r="661" spans="1:18">
      <c r="A661" t="s">
        <v>84</v>
      </c>
      <c r="B661" s="7" t="s">
        <v>79</v>
      </c>
      <c r="C661" t="s">
        <v>25</v>
      </c>
      <c r="D661" t="s">
        <v>26</v>
      </c>
      <c r="E661" s="1">
        <v>0</v>
      </c>
      <c r="F661" s="1">
        <v>0</v>
      </c>
      <c r="G661" s="1">
        <v>0</v>
      </c>
      <c r="H661" s="1">
        <v>0</v>
      </c>
      <c r="I661" s="1">
        <v>0</v>
      </c>
      <c r="J661" s="50">
        <v>0</v>
      </c>
      <c r="N661" s="21"/>
      <c r="R661" s="21"/>
    </row>
    <row r="662" spans="1:18">
      <c r="A662" t="s">
        <v>84</v>
      </c>
      <c r="B662" s="7" t="s">
        <v>79</v>
      </c>
      <c r="C662" t="s">
        <v>22</v>
      </c>
      <c r="D662" t="s">
        <v>23</v>
      </c>
      <c r="E662" s="1">
        <v>8.8773586579827708E-3</v>
      </c>
      <c r="F662" s="1">
        <v>3.7175722296677998E-4</v>
      </c>
      <c r="G662" s="1">
        <v>1.7382310214437601E-2</v>
      </c>
      <c r="H662" s="1">
        <v>6.5248707925721699E-4</v>
      </c>
      <c r="I662" s="1">
        <v>2.62596688724204E-2</v>
      </c>
      <c r="J662" s="50">
        <v>1.0242443022240001E-3</v>
      </c>
      <c r="N662" s="21"/>
      <c r="R662" s="21"/>
    </row>
    <row r="663" spans="1:18">
      <c r="A663" t="s">
        <v>84</v>
      </c>
      <c r="B663" s="7" t="s">
        <v>80</v>
      </c>
      <c r="C663" t="s">
        <v>2</v>
      </c>
      <c r="D663" t="s">
        <v>3</v>
      </c>
      <c r="E663" s="1">
        <v>0.11390625189746401</v>
      </c>
      <c r="F663" s="1">
        <v>8.8571422630557797E-2</v>
      </c>
      <c r="G663" s="1">
        <v>0.108340862535795</v>
      </c>
      <c r="H663" s="1">
        <v>0.14732570531542699</v>
      </c>
      <c r="I663" s="1">
        <v>0.22224711443325901</v>
      </c>
      <c r="J663" s="50">
        <v>0.235897127945985</v>
      </c>
      <c r="N663" s="21"/>
      <c r="R663" s="21"/>
    </row>
    <row r="664" spans="1:18">
      <c r="A664" t="s">
        <v>84</v>
      </c>
      <c r="B664" s="7" t="s">
        <v>80</v>
      </c>
      <c r="C664" t="s">
        <v>4</v>
      </c>
      <c r="D664" t="s">
        <v>5</v>
      </c>
      <c r="E664" s="1">
        <v>2.6997037987540799E-5</v>
      </c>
      <c r="F664" s="1">
        <v>1.3303342733825101E-3</v>
      </c>
      <c r="G664" s="1">
        <v>1.5692106586249201E-8</v>
      </c>
      <c r="H664" s="1">
        <v>1.0366242655415101E-7</v>
      </c>
      <c r="I664" s="1">
        <v>2.7012730094126999E-5</v>
      </c>
      <c r="J664" s="50">
        <v>1.3304379358090601E-3</v>
      </c>
      <c r="N664" s="21"/>
      <c r="R664" s="21"/>
    </row>
    <row r="665" spans="1:18">
      <c r="A665" t="s">
        <v>84</v>
      </c>
      <c r="B665" s="7" t="s">
        <v>80</v>
      </c>
      <c r="C665" t="s">
        <v>6</v>
      </c>
      <c r="D665" t="s">
        <v>7</v>
      </c>
      <c r="E665" s="1">
        <v>4.91908003507282E-6</v>
      </c>
      <c r="F665" s="1">
        <v>1.0735386087251901E-5</v>
      </c>
      <c r="G665" s="1">
        <v>1.6996704569021101E-4</v>
      </c>
      <c r="H665" s="1">
        <v>3.76571213300751E-4</v>
      </c>
      <c r="I665" s="1">
        <v>1.7488612572528399E-4</v>
      </c>
      <c r="J665" s="50">
        <v>3.8730659938800301E-4</v>
      </c>
      <c r="N665" s="21"/>
      <c r="R665" s="21"/>
    </row>
    <row r="666" spans="1:18">
      <c r="A666" t="s">
        <v>84</v>
      </c>
      <c r="B666" s="7" t="s">
        <v>80</v>
      </c>
      <c r="C666" t="s">
        <v>8</v>
      </c>
      <c r="D666" t="s">
        <v>9</v>
      </c>
      <c r="E666" s="1">
        <v>1.1944147586907801E-3</v>
      </c>
      <c r="F666" s="1">
        <v>4.3650707946624802E-4</v>
      </c>
      <c r="G666" s="1">
        <v>7.3105547869971397E-3</v>
      </c>
      <c r="H666" s="1">
        <v>3.0465143192581101E-3</v>
      </c>
      <c r="I666" s="1">
        <v>8.5049695456879196E-3</v>
      </c>
      <c r="J666" s="50">
        <v>3.4830213987243602E-3</v>
      </c>
      <c r="N666" s="21"/>
      <c r="R666" s="21"/>
    </row>
    <row r="667" spans="1:18">
      <c r="A667" t="s">
        <v>84</v>
      </c>
      <c r="B667" s="7" t="s">
        <v>80</v>
      </c>
      <c r="C667" t="s">
        <v>10</v>
      </c>
      <c r="D667" t="s">
        <v>11</v>
      </c>
      <c r="E667" s="1">
        <v>8.9926485767300595E-4</v>
      </c>
      <c r="F667" s="1">
        <v>3.7047886972221898E-4</v>
      </c>
      <c r="G667" s="1">
        <v>1.11080184338279E-2</v>
      </c>
      <c r="H667" s="1">
        <v>1.4981040778038499E-2</v>
      </c>
      <c r="I667" s="1">
        <v>1.20072832915009E-2</v>
      </c>
      <c r="J667" s="50">
        <v>1.53515196477607E-2</v>
      </c>
      <c r="N667" s="21"/>
      <c r="R667" s="21"/>
    </row>
    <row r="668" spans="1:18">
      <c r="A668" t="s">
        <v>84</v>
      </c>
      <c r="B668" s="7" t="s">
        <v>80</v>
      </c>
      <c r="C668" t="s">
        <v>12</v>
      </c>
      <c r="D668" t="s">
        <v>13</v>
      </c>
      <c r="E668" s="1">
        <v>3.1399656576628403E-2</v>
      </c>
      <c r="F668" s="1">
        <v>4.4498484062935198E-3</v>
      </c>
      <c r="G668" s="1">
        <v>8.7642284232480796E-3</v>
      </c>
      <c r="H668" s="1">
        <v>1.61831225436438E-3</v>
      </c>
      <c r="I668" s="1">
        <v>4.0163884999876498E-2</v>
      </c>
      <c r="J668" s="50">
        <v>6.0681606606579003E-3</v>
      </c>
      <c r="N668" s="21"/>
      <c r="R668" s="21"/>
    </row>
    <row r="669" spans="1:18">
      <c r="A669" t="s">
        <v>84</v>
      </c>
      <c r="B669" s="7" t="s">
        <v>80</v>
      </c>
      <c r="C669" t="s">
        <v>14</v>
      </c>
      <c r="D669" t="s">
        <v>15</v>
      </c>
      <c r="E669" s="1">
        <v>5.5752568720703697E-3</v>
      </c>
      <c r="F669" s="1">
        <v>6.26849790686782E-3</v>
      </c>
      <c r="G669" s="1">
        <v>3.8505959667513201E-3</v>
      </c>
      <c r="H669" s="1">
        <v>2.42411353375076E-3</v>
      </c>
      <c r="I669" s="1">
        <v>9.4258528388216894E-3</v>
      </c>
      <c r="J669" s="50">
        <v>8.6926114406185792E-3</v>
      </c>
      <c r="N669" s="21"/>
      <c r="R669" s="21"/>
    </row>
    <row r="670" spans="1:18">
      <c r="A670" t="s">
        <v>84</v>
      </c>
      <c r="B670" s="7" t="s">
        <v>80</v>
      </c>
      <c r="C670" t="s">
        <v>16</v>
      </c>
      <c r="D670" t="s">
        <v>17</v>
      </c>
      <c r="E670" s="1">
        <v>1.75842938628352E-2</v>
      </c>
      <c r="F670" s="1">
        <v>3.4097981992112698E-3</v>
      </c>
      <c r="G670" s="1">
        <v>9.09317692114525E-3</v>
      </c>
      <c r="H670" s="1">
        <v>1.6281666654314299E-3</v>
      </c>
      <c r="I670" s="1">
        <v>2.66774707839805E-2</v>
      </c>
      <c r="J670" s="50">
        <v>5.0379648646427001E-3</v>
      </c>
      <c r="N670" s="21"/>
      <c r="R670" s="21"/>
    </row>
    <row r="671" spans="1:18">
      <c r="A671" t="s">
        <v>84</v>
      </c>
      <c r="B671" s="7" t="s">
        <v>80</v>
      </c>
      <c r="C671" t="s">
        <v>18</v>
      </c>
      <c r="D671" t="s">
        <v>19</v>
      </c>
      <c r="E671" s="1">
        <v>1.1506645539213101E-3</v>
      </c>
      <c r="F671" s="1">
        <v>7.5729368138762102E-5</v>
      </c>
      <c r="G671" s="1">
        <v>4.9585751214518596E-3</v>
      </c>
      <c r="H671" s="1">
        <v>8.0241063612044097E-4</v>
      </c>
      <c r="I671" s="1">
        <v>6.1092396753731704E-3</v>
      </c>
      <c r="J671" s="50">
        <v>8.7814000425920303E-4</v>
      </c>
      <c r="N671" s="21"/>
      <c r="R671" s="21"/>
    </row>
    <row r="672" spans="1:18">
      <c r="A672" t="s">
        <v>84</v>
      </c>
      <c r="B672" s="7" t="s">
        <v>80</v>
      </c>
      <c r="C672" t="s">
        <v>20</v>
      </c>
      <c r="D672" t="s">
        <v>21</v>
      </c>
      <c r="E672" s="1">
        <v>1.3332974626660201E-3</v>
      </c>
      <c r="F672" s="1">
        <v>2.1429453660239901E-4</v>
      </c>
      <c r="G672" s="1">
        <v>3.7029355081995199E-3</v>
      </c>
      <c r="H672" s="1">
        <v>7.4406722152890997E-4</v>
      </c>
      <c r="I672" s="1">
        <v>5.0362329708655397E-3</v>
      </c>
      <c r="J672" s="50">
        <v>9.5836175813130895E-4</v>
      </c>
      <c r="N672" s="21"/>
      <c r="R672" s="21"/>
    </row>
    <row r="673" spans="1:18">
      <c r="A673" t="s">
        <v>84</v>
      </c>
      <c r="B673" s="7" t="s">
        <v>80</v>
      </c>
      <c r="C673" t="s">
        <v>25</v>
      </c>
      <c r="D673" t="s">
        <v>26</v>
      </c>
      <c r="E673" s="1">
        <v>0</v>
      </c>
      <c r="F673" s="1">
        <v>0</v>
      </c>
      <c r="G673" s="1">
        <v>0</v>
      </c>
      <c r="H673" s="1">
        <v>0</v>
      </c>
      <c r="I673" s="1">
        <v>0</v>
      </c>
      <c r="J673" s="50">
        <v>0</v>
      </c>
      <c r="N673" s="21"/>
      <c r="R673" s="21"/>
    </row>
    <row r="674" spans="1:18">
      <c r="A674" t="s">
        <v>84</v>
      </c>
      <c r="B674" s="7" t="s">
        <v>80</v>
      </c>
      <c r="C674" t="s">
        <v>22</v>
      </c>
      <c r="D674" t="s">
        <v>23</v>
      </c>
      <c r="E674" s="1">
        <v>1.33103101750233E-3</v>
      </c>
      <c r="F674" s="1">
        <v>5.60668557377267E-5</v>
      </c>
      <c r="G674" s="1">
        <v>2.8625223884524E-4</v>
      </c>
      <c r="H674" s="1">
        <v>1.0824429388615499E-5</v>
      </c>
      <c r="I674" s="1">
        <v>1.6172832563475701E-3</v>
      </c>
      <c r="J674" s="50">
        <v>6.6891285126342194E-5</v>
      </c>
      <c r="N674" s="21"/>
      <c r="R674" s="21"/>
    </row>
    <row r="675" spans="1:18">
      <c r="A675" t="s">
        <v>84</v>
      </c>
      <c r="B675" s="7" t="s">
        <v>81</v>
      </c>
      <c r="C675" t="s">
        <v>2</v>
      </c>
      <c r="D675" t="s">
        <v>3</v>
      </c>
      <c r="E675" s="1">
        <v>1.0780590709027401E-2</v>
      </c>
      <c r="F675" s="1">
        <v>1.10872891082862E-2</v>
      </c>
      <c r="G675" s="1">
        <v>5.5751448348636398E-3</v>
      </c>
      <c r="H675" s="1">
        <v>7.0594791923221196E-3</v>
      </c>
      <c r="I675" s="1">
        <v>1.6355735543891099E-2</v>
      </c>
      <c r="J675" s="50">
        <v>1.8146768300608299E-2</v>
      </c>
      <c r="N675" s="21"/>
      <c r="R675" s="21"/>
    </row>
    <row r="676" spans="1:18">
      <c r="A676" t="s">
        <v>84</v>
      </c>
      <c r="B676" s="7" t="s">
        <v>81</v>
      </c>
      <c r="C676" t="s">
        <v>4</v>
      </c>
      <c r="D676" t="s">
        <v>5</v>
      </c>
      <c r="E676" s="1">
        <v>3.49701895890283E-5</v>
      </c>
      <c r="F676" s="1">
        <v>1.75774017275314E-3</v>
      </c>
      <c r="G676" s="1">
        <v>0</v>
      </c>
      <c r="H676" s="1">
        <v>0</v>
      </c>
      <c r="I676" s="1">
        <v>3.49701895890283E-5</v>
      </c>
      <c r="J676" s="50">
        <v>1.75774017275314E-3</v>
      </c>
      <c r="N676" s="21"/>
      <c r="R676" s="21"/>
    </row>
    <row r="677" spans="1:18">
      <c r="A677" t="s">
        <v>84</v>
      </c>
      <c r="B677" s="7" t="s">
        <v>81</v>
      </c>
      <c r="C677" t="s">
        <v>6</v>
      </c>
      <c r="D677" t="s">
        <v>7</v>
      </c>
      <c r="E677" s="1">
        <v>6.4035107533779502E-9</v>
      </c>
      <c r="F677" s="1">
        <v>1.3974349994789899E-8</v>
      </c>
      <c r="G677" s="1">
        <v>1.7739037160066999E-5</v>
      </c>
      <c r="H677" s="1">
        <v>3.9302944886264999E-5</v>
      </c>
      <c r="I677" s="1">
        <v>1.7745440670820401E-5</v>
      </c>
      <c r="J677" s="50">
        <v>3.9316919236259798E-5</v>
      </c>
      <c r="N677" s="21"/>
      <c r="R677" s="21"/>
    </row>
    <row r="678" spans="1:18">
      <c r="A678" t="s">
        <v>84</v>
      </c>
      <c r="B678" s="7" t="s">
        <v>81</v>
      </c>
      <c r="C678" t="s">
        <v>8</v>
      </c>
      <c r="D678" t="s">
        <v>9</v>
      </c>
      <c r="E678" s="1">
        <v>3.9949593085341302E-5</v>
      </c>
      <c r="F678" s="1">
        <v>1.4940227279255801E-5</v>
      </c>
      <c r="G678" s="1">
        <v>7.9214413549348205E-4</v>
      </c>
      <c r="H678" s="1">
        <v>3.2313996668137699E-4</v>
      </c>
      <c r="I678" s="1">
        <v>8.3209372857882304E-4</v>
      </c>
      <c r="J678" s="50">
        <v>3.3808019396063303E-4</v>
      </c>
      <c r="N678" s="21"/>
      <c r="R678" s="21"/>
    </row>
    <row r="679" spans="1:18">
      <c r="A679" t="s">
        <v>84</v>
      </c>
      <c r="B679" s="7" t="s">
        <v>81</v>
      </c>
      <c r="C679" t="s">
        <v>10</v>
      </c>
      <c r="D679" t="s">
        <v>11</v>
      </c>
      <c r="E679" s="1">
        <v>3.2977597474066002E-4</v>
      </c>
      <c r="F679" s="1">
        <v>1.18313657943526E-4</v>
      </c>
      <c r="G679" s="1">
        <v>8.3907955835165599E-4</v>
      </c>
      <c r="H679" s="1">
        <v>1.11586837743953E-3</v>
      </c>
      <c r="I679" s="1">
        <v>1.16885553309232E-3</v>
      </c>
      <c r="J679" s="50">
        <v>1.2341820353830601E-3</v>
      </c>
      <c r="N679" s="21"/>
      <c r="R679" s="21"/>
    </row>
    <row r="680" spans="1:18">
      <c r="A680" t="s">
        <v>84</v>
      </c>
      <c r="B680" s="7" t="s">
        <v>81</v>
      </c>
      <c r="C680" t="s">
        <v>12</v>
      </c>
      <c r="D680" t="s">
        <v>13</v>
      </c>
      <c r="E680" s="1">
        <v>4.4296248607317403E-3</v>
      </c>
      <c r="F680" s="1">
        <v>6.0580068675681698E-4</v>
      </c>
      <c r="G680" s="1">
        <v>9.5641666865514002E-4</v>
      </c>
      <c r="H680" s="1">
        <v>1.77014161909701E-4</v>
      </c>
      <c r="I680" s="1">
        <v>5.3860415293868801E-3</v>
      </c>
      <c r="J680" s="50">
        <v>7.8281484866651895E-4</v>
      </c>
      <c r="N680" s="21"/>
      <c r="R680" s="21"/>
    </row>
    <row r="681" spans="1:18">
      <c r="A681" t="s">
        <v>84</v>
      </c>
      <c r="B681" s="7" t="s">
        <v>81</v>
      </c>
      <c r="C681" t="s">
        <v>14</v>
      </c>
      <c r="D681" t="s">
        <v>15</v>
      </c>
      <c r="E681" s="1">
        <v>4.2087330399804303E-5</v>
      </c>
      <c r="F681" s="1">
        <v>4.7691210731489402E-5</v>
      </c>
      <c r="G681" s="1">
        <v>4.1062599482929698E-4</v>
      </c>
      <c r="H681" s="1">
        <v>2.6021281825519099E-4</v>
      </c>
      <c r="I681" s="1">
        <v>4.5271332522910102E-4</v>
      </c>
      <c r="J681" s="50">
        <v>3.0790402898667998E-4</v>
      </c>
      <c r="N681" s="21"/>
      <c r="R681" s="21"/>
    </row>
    <row r="682" spans="1:18">
      <c r="A682" t="s">
        <v>84</v>
      </c>
      <c r="B682" s="7" t="s">
        <v>81</v>
      </c>
      <c r="C682" t="s">
        <v>16</v>
      </c>
      <c r="D682" t="s">
        <v>17</v>
      </c>
      <c r="E682" s="1">
        <v>6.3599457562346705E-4</v>
      </c>
      <c r="F682" s="1">
        <v>1.3888434643955199E-4</v>
      </c>
      <c r="G682" s="1">
        <v>1.4484552944898899E-3</v>
      </c>
      <c r="H682" s="1">
        <v>2.43909056606273E-4</v>
      </c>
      <c r="I682" s="1">
        <v>2.0844498701133602E-3</v>
      </c>
      <c r="J682" s="50">
        <v>3.8279340304582499E-4</v>
      </c>
      <c r="N682" s="21"/>
      <c r="R682" s="21"/>
    </row>
    <row r="683" spans="1:18">
      <c r="A683" t="s">
        <v>84</v>
      </c>
      <c r="B683" s="7" t="s">
        <v>81</v>
      </c>
      <c r="C683" t="s">
        <v>18</v>
      </c>
      <c r="D683" t="s">
        <v>19</v>
      </c>
      <c r="E683" s="1">
        <v>9.3933179625208503E-5</v>
      </c>
      <c r="F683" s="1">
        <v>6.1808603623163299E-6</v>
      </c>
      <c r="G683" s="1">
        <v>7.2771406495675402E-4</v>
      </c>
      <c r="H683" s="1">
        <v>1.16993057101229E-4</v>
      </c>
      <c r="I683" s="1">
        <v>8.2164724458196297E-4</v>
      </c>
      <c r="J683" s="50">
        <v>1.2317391746354499E-4</v>
      </c>
      <c r="N683" s="21"/>
      <c r="R683" s="21"/>
    </row>
    <row r="684" spans="1:18">
      <c r="A684" t="s">
        <v>84</v>
      </c>
      <c r="B684" s="7" t="s">
        <v>81</v>
      </c>
      <c r="C684" t="s">
        <v>20</v>
      </c>
      <c r="D684" t="s">
        <v>21</v>
      </c>
      <c r="E684" s="1">
        <v>3.2068319117333299E-5</v>
      </c>
      <c r="F684" s="1">
        <v>5.1523424763549103E-6</v>
      </c>
      <c r="G684" s="1">
        <v>3.9918645681607899E-4</v>
      </c>
      <c r="H684" s="1">
        <v>8.0162581081766196E-5</v>
      </c>
      <c r="I684" s="1">
        <v>4.3125477593341198E-4</v>
      </c>
      <c r="J684" s="50">
        <v>8.5314923558121097E-5</v>
      </c>
      <c r="N684" s="21"/>
      <c r="R684" s="21"/>
    </row>
    <row r="685" spans="1:18">
      <c r="A685" t="s">
        <v>84</v>
      </c>
      <c r="B685" s="7" t="s">
        <v>81</v>
      </c>
      <c r="C685" t="s">
        <v>25</v>
      </c>
      <c r="D685" t="s">
        <v>26</v>
      </c>
      <c r="E685" s="1">
        <v>0</v>
      </c>
      <c r="F685" s="1">
        <v>0</v>
      </c>
      <c r="G685" s="1">
        <v>0</v>
      </c>
      <c r="H685" s="1">
        <v>0</v>
      </c>
      <c r="I685" s="1">
        <v>0</v>
      </c>
      <c r="J685" s="50">
        <v>0</v>
      </c>
      <c r="N685" s="21"/>
      <c r="R685" s="21"/>
    </row>
    <row r="686" spans="1:18">
      <c r="A686" t="s">
        <v>84</v>
      </c>
      <c r="B686" s="7" t="s">
        <v>81</v>
      </c>
      <c r="C686" t="s">
        <v>22</v>
      </c>
      <c r="D686" t="s">
        <v>23</v>
      </c>
      <c r="E686" s="1">
        <v>1.1017370572967999E-4</v>
      </c>
      <c r="F686" s="1">
        <v>4.6164650685604602E-6</v>
      </c>
      <c r="G686" s="1">
        <v>6.0560748750789E-5</v>
      </c>
      <c r="H686" s="1">
        <v>2.2742285622613802E-6</v>
      </c>
      <c r="I686" s="1">
        <v>1.7073445448046899E-4</v>
      </c>
      <c r="J686" s="50">
        <v>6.8906936308218404E-6</v>
      </c>
      <c r="N686" s="21"/>
      <c r="R686" s="21"/>
    </row>
    <row r="687" spans="1:18">
      <c r="A687" t="s">
        <v>84</v>
      </c>
      <c r="B687" s="7" t="s">
        <v>82</v>
      </c>
      <c r="C687" t="s">
        <v>2</v>
      </c>
      <c r="D687" t="s">
        <v>3</v>
      </c>
      <c r="E687" s="1">
        <v>0.206113951074195</v>
      </c>
      <c r="F687" s="1">
        <v>0.173367058625438</v>
      </c>
      <c r="G687" s="1">
        <v>0.243817613671448</v>
      </c>
      <c r="H687" s="1">
        <v>0.32975995035845801</v>
      </c>
      <c r="I687" s="1">
        <v>0.449931564745643</v>
      </c>
      <c r="J687" s="50">
        <v>0.50312700898389595</v>
      </c>
      <c r="N687" s="21"/>
      <c r="R687" s="21"/>
    </row>
    <row r="688" spans="1:18">
      <c r="A688" t="s">
        <v>84</v>
      </c>
      <c r="B688" s="7" t="s">
        <v>82</v>
      </c>
      <c r="C688" t="s">
        <v>4</v>
      </c>
      <c r="D688" t="s">
        <v>5</v>
      </c>
      <c r="E688" s="1">
        <v>6.4269259831313595E-4</v>
      </c>
      <c r="F688" s="1">
        <v>3.2785802258784302E-2</v>
      </c>
      <c r="G688" s="1">
        <v>4.2292333562619198E-8</v>
      </c>
      <c r="H688" s="1">
        <v>2.7848591407617399E-7</v>
      </c>
      <c r="I688" s="1">
        <v>6.4273489064669903E-4</v>
      </c>
      <c r="J688" s="50">
        <v>3.2786080744698402E-2</v>
      </c>
      <c r="N688" s="21"/>
      <c r="R688" s="21"/>
    </row>
    <row r="689" spans="1:18">
      <c r="A689" t="s">
        <v>84</v>
      </c>
      <c r="B689" s="7" t="s">
        <v>82</v>
      </c>
      <c r="C689" t="s">
        <v>6</v>
      </c>
      <c r="D689" t="s">
        <v>7</v>
      </c>
      <c r="E689" s="1">
        <v>2.7675878671678902E-3</v>
      </c>
      <c r="F689" s="1">
        <v>6.0389114327207404E-3</v>
      </c>
      <c r="G689" s="1">
        <v>4.4185434045676102E-4</v>
      </c>
      <c r="H689" s="1">
        <v>9.7914552187779104E-4</v>
      </c>
      <c r="I689" s="1">
        <v>3.20944220762465E-3</v>
      </c>
      <c r="J689" s="50">
        <v>7.0180569545985304E-3</v>
      </c>
      <c r="N689" s="21"/>
      <c r="R689" s="21"/>
    </row>
    <row r="690" spans="1:18">
      <c r="A690" t="s">
        <v>84</v>
      </c>
      <c r="B690" s="7" t="s">
        <v>82</v>
      </c>
      <c r="C690" t="s">
        <v>8</v>
      </c>
      <c r="D690" t="s">
        <v>9</v>
      </c>
      <c r="E690" s="1">
        <v>6.9170854752598293E-2</v>
      </c>
      <c r="F690" s="1">
        <v>2.6616807440852899E-2</v>
      </c>
      <c r="G690" s="1">
        <v>3.4337689111073197E-2</v>
      </c>
      <c r="H690" s="1">
        <v>1.69339255670433E-2</v>
      </c>
      <c r="I690" s="1">
        <v>0.103508543863671</v>
      </c>
      <c r="J690" s="50">
        <v>4.3550733007896199E-2</v>
      </c>
      <c r="N690" s="21"/>
      <c r="R690" s="21"/>
    </row>
    <row r="691" spans="1:18">
      <c r="A691" t="s">
        <v>84</v>
      </c>
      <c r="B691" s="7" t="s">
        <v>82</v>
      </c>
      <c r="C691" t="s">
        <v>10</v>
      </c>
      <c r="D691" t="s">
        <v>11</v>
      </c>
      <c r="E691" s="1">
        <v>4.7072341886875103E-3</v>
      </c>
      <c r="F691" s="1">
        <v>2.5270970093454301E-3</v>
      </c>
      <c r="G691" s="1">
        <v>3.3718029553691603E-2</v>
      </c>
      <c r="H691" s="1">
        <v>4.5318883107789303E-2</v>
      </c>
      <c r="I691" s="1">
        <v>3.8425263742379097E-2</v>
      </c>
      <c r="J691" s="50">
        <v>4.7845980117134701E-2</v>
      </c>
      <c r="N691" s="21"/>
      <c r="R691" s="21"/>
    </row>
    <row r="692" spans="1:18">
      <c r="A692" t="s">
        <v>84</v>
      </c>
      <c r="B692" s="7" t="s">
        <v>82</v>
      </c>
      <c r="C692" t="s">
        <v>12</v>
      </c>
      <c r="D692" t="s">
        <v>13</v>
      </c>
      <c r="E692" s="1">
        <v>0.15818864900948701</v>
      </c>
      <c r="F692" s="1">
        <v>2.1006483047147199E-2</v>
      </c>
      <c r="G692" s="1">
        <v>2.9067205132853002E-2</v>
      </c>
      <c r="H692" s="1">
        <v>5.3964093178799303E-3</v>
      </c>
      <c r="I692" s="1">
        <v>0.18725585414234</v>
      </c>
      <c r="J692" s="50">
        <v>2.64028923650271E-2</v>
      </c>
      <c r="N692" s="21"/>
      <c r="R692" s="21"/>
    </row>
    <row r="693" spans="1:18">
      <c r="A693" t="s">
        <v>84</v>
      </c>
      <c r="B693" s="7" t="s">
        <v>82</v>
      </c>
      <c r="C693" t="s">
        <v>14</v>
      </c>
      <c r="D693" t="s">
        <v>15</v>
      </c>
      <c r="E693" s="1">
        <v>4.1052757388175501E-2</v>
      </c>
      <c r="F693" s="1">
        <v>4.6584312131860102E-2</v>
      </c>
      <c r="G693" s="1">
        <v>1.5987692600571101E-2</v>
      </c>
      <c r="H693" s="1">
        <v>1.0167053395612E-2</v>
      </c>
      <c r="I693" s="1">
        <v>5.7040449988746598E-2</v>
      </c>
      <c r="J693" s="50">
        <v>5.6751365527472099E-2</v>
      </c>
      <c r="N693" s="21"/>
      <c r="R693" s="21"/>
    </row>
    <row r="694" spans="1:18">
      <c r="A694" t="s">
        <v>84</v>
      </c>
      <c r="B694" s="7" t="s">
        <v>82</v>
      </c>
      <c r="C694" t="s">
        <v>16</v>
      </c>
      <c r="D694" t="s">
        <v>17</v>
      </c>
      <c r="E694" s="1">
        <v>0.10852193921053301</v>
      </c>
      <c r="F694" s="1">
        <v>1.3003452846732599E-2</v>
      </c>
      <c r="G694" s="1">
        <v>5.66147316922333E-2</v>
      </c>
      <c r="H694" s="1">
        <v>8.6677415866898595E-3</v>
      </c>
      <c r="I694" s="1">
        <v>0.16513667090276701</v>
      </c>
      <c r="J694" s="50">
        <v>2.16711944334224E-2</v>
      </c>
      <c r="N694" s="21"/>
      <c r="R694" s="21"/>
    </row>
    <row r="695" spans="1:18">
      <c r="A695" t="s">
        <v>84</v>
      </c>
      <c r="B695" s="7" t="s">
        <v>82</v>
      </c>
      <c r="C695" t="s">
        <v>18</v>
      </c>
      <c r="D695" t="s">
        <v>19</v>
      </c>
      <c r="E695" s="1">
        <v>4.7789672185485799E-2</v>
      </c>
      <c r="F695" s="1">
        <v>3.1485825207108599E-3</v>
      </c>
      <c r="G695" s="1">
        <v>3.2730402108276803E-2</v>
      </c>
      <c r="H695" s="1">
        <v>5.23405308623664E-3</v>
      </c>
      <c r="I695" s="1">
        <v>8.0520074293762595E-2</v>
      </c>
      <c r="J695" s="50">
        <v>8.3826356069475003E-3</v>
      </c>
      <c r="N695" s="21"/>
      <c r="R695" s="21"/>
    </row>
    <row r="696" spans="1:18">
      <c r="A696" t="s">
        <v>84</v>
      </c>
      <c r="B696" s="7" t="s">
        <v>82</v>
      </c>
      <c r="C696" t="s">
        <v>20</v>
      </c>
      <c r="D696" t="s">
        <v>21</v>
      </c>
      <c r="E696" s="1">
        <v>1.1986278171651101E-2</v>
      </c>
      <c r="F696" s="1">
        <v>1.92520833938629E-3</v>
      </c>
      <c r="G696" s="1">
        <v>7.5314263363791198E-3</v>
      </c>
      <c r="H696" s="1">
        <v>1.5114226887437E-3</v>
      </c>
      <c r="I696" s="1">
        <v>1.9517704508030202E-2</v>
      </c>
      <c r="J696" s="50">
        <v>3.43663102812999E-3</v>
      </c>
      <c r="N696" s="21"/>
      <c r="R696" s="21"/>
    </row>
    <row r="697" spans="1:18">
      <c r="A697" t="s">
        <v>84</v>
      </c>
      <c r="B697" s="7" t="s">
        <v>82</v>
      </c>
      <c r="C697" t="s">
        <v>25</v>
      </c>
      <c r="D697" t="s">
        <v>26</v>
      </c>
      <c r="E697" s="1">
        <v>2.2012877436106098E-3</v>
      </c>
      <c r="F697" s="1">
        <v>2.22164682064688E-4</v>
      </c>
      <c r="G697" s="1">
        <v>2.9966795631579599E-2</v>
      </c>
      <c r="H697" s="1">
        <v>1.36504561692428E-2</v>
      </c>
      <c r="I697" s="1">
        <v>3.2168083375190198E-2</v>
      </c>
      <c r="J697" s="50">
        <v>1.38726208513074E-2</v>
      </c>
      <c r="N697" s="21"/>
      <c r="R697" s="21"/>
    </row>
    <row r="698" spans="1:18">
      <c r="A698" t="s">
        <v>84</v>
      </c>
      <c r="B698" s="7" t="s">
        <v>82</v>
      </c>
      <c r="C698" t="s">
        <v>22</v>
      </c>
      <c r="D698" t="s">
        <v>23</v>
      </c>
      <c r="E698" s="1">
        <v>7.6593333379875506E-2</v>
      </c>
      <c r="F698" s="1">
        <v>3.18857924489315E-3</v>
      </c>
      <c r="G698" s="1">
        <v>2.3574407193938198E-3</v>
      </c>
      <c r="H698" s="1">
        <v>8.7983215543239399E-5</v>
      </c>
      <c r="I698" s="1">
        <v>7.8950774099269302E-2</v>
      </c>
      <c r="J698" s="50">
        <v>3.2765624604363902E-3</v>
      </c>
      <c r="N698" s="21"/>
      <c r="R698" s="21"/>
    </row>
    <row r="699" spans="1:18">
      <c r="A699" t="s">
        <v>84</v>
      </c>
      <c r="B699" s="7" t="s">
        <v>83</v>
      </c>
      <c r="C699" t="s">
        <v>2</v>
      </c>
      <c r="D699" t="s">
        <v>3</v>
      </c>
      <c r="E699" s="1">
        <v>6.2065811032925702E-2</v>
      </c>
      <c r="F699" s="1">
        <v>5.7367317176360802E-2</v>
      </c>
      <c r="G699" s="1">
        <v>6.0156704242055797E-2</v>
      </c>
      <c r="H699" s="1">
        <v>7.6002372098842405E-2</v>
      </c>
      <c r="I699" s="1">
        <v>0.122222515274982</v>
      </c>
      <c r="J699" s="50">
        <v>0.13336968927520301</v>
      </c>
      <c r="N699" s="21"/>
      <c r="R699" s="21"/>
    </row>
    <row r="700" spans="1:18">
      <c r="A700" t="s">
        <v>84</v>
      </c>
      <c r="B700" s="7" t="s">
        <v>83</v>
      </c>
      <c r="C700" t="s">
        <v>4</v>
      </c>
      <c r="D700" t="s">
        <v>5</v>
      </c>
      <c r="E700" s="1">
        <v>3.1241307744586699E-4</v>
      </c>
      <c r="F700" s="1">
        <v>9.4968819704955296E-4</v>
      </c>
      <c r="G700" s="1">
        <v>1.3018479071201299E-7</v>
      </c>
      <c r="H700" s="1">
        <v>8.6157844460368704E-7</v>
      </c>
      <c r="I700" s="1">
        <v>3.12543262236579E-4</v>
      </c>
      <c r="J700" s="50">
        <v>9.5054977549415703E-4</v>
      </c>
      <c r="N700" s="21"/>
      <c r="R700" s="21"/>
    </row>
    <row r="701" spans="1:18">
      <c r="A701" t="s">
        <v>84</v>
      </c>
      <c r="B701" s="7" t="s">
        <v>83</v>
      </c>
      <c r="C701" t="s">
        <v>6</v>
      </c>
      <c r="D701" t="s">
        <v>7</v>
      </c>
      <c r="E701" s="1">
        <v>1.22602302845165E-5</v>
      </c>
      <c r="F701" s="1">
        <v>2.6759995767763001E-5</v>
      </c>
      <c r="G701" s="1">
        <v>9.99422000029892E-5</v>
      </c>
      <c r="H701" s="1">
        <v>2.2141618843782E-4</v>
      </c>
      <c r="I701" s="1">
        <v>1.1220243028750601E-4</v>
      </c>
      <c r="J701" s="50">
        <v>2.4817618420558299E-4</v>
      </c>
      <c r="N701" s="21"/>
      <c r="R701" s="21"/>
    </row>
    <row r="702" spans="1:18">
      <c r="A702" t="s">
        <v>84</v>
      </c>
      <c r="B702" s="7" t="s">
        <v>83</v>
      </c>
      <c r="C702" t="s">
        <v>8</v>
      </c>
      <c r="D702" t="s">
        <v>9</v>
      </c>
      <c r="E702" s="1">
        <v>7.6955514565980204E-4</v>
      </c>
      <c r="F702" s="1">
        <v>3.1699903017763903E-4</v>
      </c>
      <c r="G702" s="1">
        <v>1.13290432128133E-2</v>
      </c>
      <c r="H702" s="1">
        <v>5.1283796267304303E-3</v>
      </c>
      <c r="I702" s="1">
        <v>1.2098598358473101E-2</v>
      </c>
      <c r="J702" s="50">
        <v>5.4453786569080703E-3</v>
      </c>
      <c r="N702" s="21"/>
      <c r="R702" s="21"/>
    </row>
    <row r="703" spans="1:18">
      <c r="A703" t="s">
        <v>84</v>
      </c>
      <c r="B703" s="7" t="s">
        <v>83</v>
      </c>
      <c r="C703" t="s">
        <v>10</v>
      </c>
      <c r="D703" t="s">
        <v>11</v>
      </c>
      <c r="E703" s="1">
        <v>1.6749190684302001E-3</v>
      </c>
      <c r="F703" s="1">
        <v>8.78585533487716E-4</v>
      </c>
      <c r="G703" s="1">
        <v>8.4888825710456601E-3</v>
      </c>
      <c r="H703" s="1">
        <v>1.10873052420146E-2</v>
      </c>
      <c r="I703" s="1">
        <v>1.0163801639475899E-2</v>
      </c>
      <c r="J703" s="50">
        <v>1.1965890775502299E-2</v>
      </c>
      <c r="N703" s="21"/>
      <c r="R703" s="21"/>
    </row>
    <row r="704" spans="1:18">
      <c r="A704" t="s">
        <v>84</v>
      </c>
      <c r="B704" s="7" t="s">
        <v>83</v>
      </c>
      <c r="C704" t="s">
        <v>12</v>
      </c>
      <c r="D704" t="s">
        <v>13</v>
      </c>
      <c r="E704" s="1">
        <v>9.2650740631811702E-3</v>
      </c>
      <c r="F704" s="1">
        <v>1.35325227871361E-3</v>
      </c>
      <c r="G704" s="1">
        <v>1.10354265235608E-2</v>
      </c>
      <c r="H704" s="1">
        <v>2.0274251434642498E-3</v>
      </c>
      <c r="I704" s="1">
        <v>2.0300500586741901E-2</v>
      </c>
      <c r="J704" s="50">
        <v>3.3806774221778598E-3</v>
      </c>
      <c r="N704" s="21"/>
      <c r="R704" s="21"/>
    </row>
    <row r="705" spans="1:25">
      <c r="A705" t="s">
        <v>84</v>
      </c>
      <c r="B705" s="7" t="s">
        <v>83</v>
      </c>
      <c r="C705" t="s">
        <v>14</v>
      </c>
      <c r="D705" t="s">
        <v>15</v>
      </c>
      <c r="E705" s="1">
        <v>2.48479727323657E-3</v>
      </c>
      <c r="F705" s="1">
        <v>2.6389345750283998E-3</v>
      </c>
      <c r="G705" s="1">
        <v>6.6979997433446598E-3</v>
      </c>
      <c r="H705" s="1">
        <v>4.1014035282079999E-3</v>
      </c>
      <c r="I705" s="1">
        <v>9.1827970165812307E-3</v>
      </c>
      <c r="J705" s="50">
        <v>6.7403381032363997E-3</v>
      </c>
      <c r="N705" s="21"/>
      <c r="R705" s="21"/>
    </row>
    <row r="706" spans="1:25">
      <c r="A706" t="s">
        <v>84</v>
      </c>
      <c r="B706" s="7" t="s">
        <v>83</v>
      </c>
      <c r="C706" t="s">
        <v>16</v>
      </c>
      <c r="D706" t="s">
        <v>17</v>
      </c>
      <c r="E706" s="1">
        <v>2.9798700445460902E-2</v>
      </c>
      <c r="F706" s="1">
        <v>2.2208093300311901E-3</v>
      </c>
      <c r="G706" s="1">
        <v>3.2365084216388201E-2</v>
      </c>
      <c r="H706" s="1">
        <v>4.5599314591401596E-3</v>
      </c>
      <c r="I706" s="1">
        <v>6.2163784661849103E-2</v>
      </c>
      <c r="J706" s="50">
        <v>6.7807407891713597E-3</v>
      </c>
      <c r="N706" s="21"/>
      <c r="R706" s="21"/>
    </row>
    <row r="707" spans="1:25">
      <c r="A707" t="s">
        <v>84</v>
      </c>
      <c r="B707" s="7" t="s">
        <v>83</v>
      </c>
      <c r="C707" t="s">
        <v>18</v>
      </c>
      <c r="D707" t="s">
        <v>19</v>
      </c>
      <c r="E707" s="1">
        <v>2.1290994187628102E-3</v>
      </c>
      <c r="F707" s="1">
        <v>1.3938314979886299E-4</v>
      </c>
      <c r="G707" s="1">
        <v>1.41960530300026E-2</v>
      </c>
      <c r="H707" s="1">
        <v>2.32979023413741E-3</v>
      </c>
      <c r="I707" s="1">
        <v>1.6325152448765399E-2</v>
      </c>
      <c r="J707" s="50">
        <v>2.4691733839362698E-3</v>
      </c>
      <c r="N707" s="21"/>
      <c r="R707" s="21"/>
    </row>
    <row r="708" spans="1:25">
      <c r="A708" t="s">
        <v>84</v>
      </c>
      <c r="B708" s="7" t="s">
        <v>83</v>
      </c>
      <c r="C708" t="s">
        <v>20</v>
      </c>
      <c r="D708" t="s">
        <v>21</v>
      </c>
      <c r="E708" s="1">
        <v>1.00719269919701E-2</v>
      </c>
      <c r="F708" s="1">
        <v>1.6194637976790799E-3</v>
      </c>
      <c r="G708" s="1">
        <v>5.5483997926005701E-3</v>
      </c>
      <c r="H708" s="1">
        <v>1.11692744512825E-3</v>
      </c>
      <c r="I708" s="1">
        <v>1.56203267845707E-2</v>
      </c>
      <c r="J708" s="50">
        <v>2.7363912428073301E-3</v>
      </c>
      <c r="N708" s="21"/>
      <c r="R708" s="21"/>
    </row>
    <row r="709" spans="1:25">
      <c r="A709" t="s">
        <v>84</v>
      </c>
      <c r="B709" s="7" t="s">
        <v>83</v>
      </c>
      <c r="C709" t="s">
        <v>25</v>
      </c>
      <c r="D709" t="s">
        <v>26</v>
      </c>
      <c r="E709" s="1">
        <v>0</v>
      </c>
      <c r="F709" s="1">
        <v>0</v>
      </c>
      <c r="G709" s="1">
        <v>0</v>
      </c>
      <c r="H709" s="1">
        <v>0</v>
      </c>
      <c r="I709" s="1">
        <v>0</v>
      </c>
      <c r="J709" s="50">
        <v>0</v>
      </c>
      <c r="N709" s="21"/>
      <c r="R709" s="21"/>
    </row>
    <row r="710" spans="1:25" s="9" customFormat="1">
      <c r="A710" s="9" t="s">
        <v>84</v>
      </c>
      <c r="B710" s="49" t="s">
        <v>83</v>
      </c>
      <c r="C710" s="9" t="s">
        <v>22</v>
      </c>
      <c r="D710" s="9" t="s">
        <v>23</v>
      </c>
      <c r="E710" s="10">
        <v>3.2083414655228598E-3</v>
      </c>
      <c r="F710" s="10">
        <v>1.37049443304606E-4</v>
      </c>
      <c r="G710" s="10">
        <v>1.4145030437515599E-4</v>
      </c>
      <c r="H710" s="10">
        <v>5.4271522015198504E-6</v>
      </c>
      <c r="I710" s="10">
        <v>3.3497917698980199E-3</v>
      </c>
      <c r="J710" s="51">
        <v>1.4247659550612599E-4</v>
      </c>
      <c r="N710" s="57"/>
      <c r="R710" s="57"/>
    </row>
    <row r="711" spans="1:25">
      <c r="J711" s="21"/>
      <c r="N711" s="21"/>
      <c r="R711" s="21"/>
    </row>
    <row r="712" spans="1:25">
      <c r="A712" t="s">
        <v>84</v>
      </c>
      <c r="B712" s="41" t="s">
        <v>191</v>
      </c>
      <c r="E712" s="13">
        <f>SUM(E3:E708)</f>
        <v>142.54857141107348</v>
      </c>
      <c r="F712" s="13">
        <f t="shared" ref="F712:J712" si="0">SUM(F3:F708)</f>
        <v>37.085021832209648</v>
      </c>
      <c r="G712" s="13">
        <f t="shared" si="0"/>
        <v>36.212868928557874</v>
      </c>
      <c r="H712" s="13">
        <f t="shared" si="0"/>
        <v>28.10910742908851</v>
      </c>
      <c r="I712" s="13">
        <f t="shared" si="0"/>
        <v>178.76144033963146</v>
      </c>
      <c r="J712" s="52">
        <f t="shared" si="0"/>
        <v>65.194129261298187</v>
      </c>
      <c r="K712" s="14">
        <f>E712/0.774769</f>
        <v>183.98848096797042</v>
      </c>
      <c r="L712" s="14">
        <f>G712/0.774769</f>
        <v>46.740214087757607</v>
      </c>
      <c r="M712" s="14">
        <f>I712/0.774769</f>
        <v>230.72869505572817</v>
      </c>
      <c r="N712" s="54">
        <f>L712-K712</f>
        <v>-137.24826688021281</v>
      </c>
      <c r="O712" s="14"/>
      <c r="P712" s="14"/>
      <c r="Q712" s="14"/>
      <c r="R712" s="58"/>
      <c r="S712" s="1"/>
      <c r="U712" s="1"/>
      <c r="W712" s="1"/>
      <c r="Y712" s="12">
        <f>G712/E712</f>
        <v>0.25403880635274317</v>
      </c>
    </row>
    <row r="713" spans="1:25">
      <c r="E713" s="6"/>
      <c r="F713" s="6"/>
      <c r="G713" s="6"/>
      <c r="H713" s="6"/>
      <c r="I713" s="6"/>
      <c r="J713" s="53"/>
      <c r="K713" s="15"/>
      <c r="L713" s="15"/>
      <c r="M713" s="15"/>
      <c r="N713" s="55"/>
      <c r="O713" s="15"/>
      <c r="P713" s="15"/>
      <c r="Q713" s="15"/>
      <c r="R713" s="27"/>
      <c r="Y713" s="12"/>
    </row>
    <row r="714" spans="1:25">
      <c r="A714" t="s">
        <v>84</v>
      </c>
      <c r="C714" t="s">
        <v>2</v>
      </c>
      <c r="D714" t="s">
        <v>3</v>
      </c>
      <c r="E714" s="6">
        <f>E3+E15+E27+E39+E51+E63+E75+E87+E99+E111+E123+E135+E147+E159+E171+E183+E195+E207+E219+E231+E243+E255+E267+E279+E291+E303+E315+E327+E339+E351+E363+E375+E387+E399+E411+E423+E435+E447+E459+E471+E483+E495+E507+E519+E531+E543+E555+E567+E579+E591+E603+E615+E627+E639+E651+E663+E675+E687+E699</f>
        <v>10.80913529565254</v>
      </c>
      <c r="F714" s="6">
        <f t="shared" ref="F714:J714" si="1">F3+F15+F27+F39+F51+F63+F75+F87+F99+F111+F123+F135+F147+F159+F171+F183+F195+F207+F219+F231+F243+F255+F267+F279+F291+F303+F315+F327+F339+F351+F363+F375+F387+F399+F411+F423+F435+F447+F459+F471+F483+F495+F507+F519+F531+F543+F555+F567+F579+F591+F603+F615+F627+F639+F651+F663+F675+F687+F699</f>
        <v>11.131435092387424</v>
      </c>
      <c r="G714" s="6">
        <f t="shared" si="1"/>
        <v>13.382189032309387</v>
      </c>
      <c r="H714" s="6">
        <f t="shared" si="1"/>
        <v>16.97790757399537</v>
      </c>
      <c r="I714" s="6">
        <f t="shared" si="1"/>
        <v>24.191324327961922</v>
      </c>
      <c r="J714" s="53">
        <f t="shared" si="1"/>
        <v>28.109342666382805</v>
      </c>
      <c r="K714" s="15">
        <f t="shared" ref="K714:K776" si="2">E714/0.774769</f>
        <v>13.951429775394395</v>
      </c>
      <c r="L714" s="15">
        <f t="shared" ref="L714:L776" si="3">G714/0.774769</f>
        <v>17.272489002927824</v>
      </c>
      <c r="M714" s="15">
        <f t="shared" ref="M714:M776" si="4">I714/0.774769</f>
        <v>31.223918778322211</v>
      </c>
      <c r="N714" s="55">
        <f t="shared" ref="N714:N725" si="5">L714-K714</f>
        <v>3.3210592275334285</v>
      </c>
      <c r="O714" s="15"/>
      <c r="P714" s="15"/>
      <c r="Q714" s="15"/>
      <c r="R714" s="27"/>
      <c r="S714" s="5">
        <f>E714/E$712*100</f>
        <v>7.5827734986426272</v>
      </c>
      <c r="T714" s="5">
        <f t="shared" ref="T714:X725" si="6">F714/F$712*100</f>
        <v>30.015986353604841</v>
      </c>
      <c r="U714" s="5">
        <f t="shared" si="6"/>
        <v>36.954235961559078</v>
      </c>
      <c r="V714" s="5">
        <f t="shared" si="6"/>
        <v>60.40002378882334</v>
      </c>
      <c r="W714" s="5">
        <f t="shared" si="6"/>
        <v>13.53274189444909</v>
      </c>
      <c r="X714" s="5">
        <f t="shared" si="6"/>
        <v>43.116371036601329</v>
      </c>
      <c r="Y714" s="12">
        <f t="shared" ref="Y714:Y777" si="7">G714/E714</f>
        <v>1.2380443639827263</v>
      </c>
    </row>
    <row r="715" spans="1:25">
      <c r="A715" t="s">
        <v>84</v>
      </c>
      <c r="C715" t="s">
        <v>4</v>
      </c>
      <c r="D715" t="s">
        <v>5</v>
      </c>
      <c r="E715" s="6">
        <f t="shared" ref="E715:J725" si="8">E4+E16+E28+E40+E52+E64+E76+E88+E100+E112+E124+E136+E148+E160+E172+E184+E196+E208+E220+E232+E244+E256+E268+E280+E292+E304+E316+E328+E340+E352+E364+E376+E388+E400+E412+E424+E436+E448+E460+E472+E484+E496+E508+E520+E532+E544+E556+E568+E580+E592+E604+E616+E628+E640+E652+E664+E676+E688+E700</f>
        <v>4.8534955379994874E-2</v>
      </c>
      <c r="F715" s="6">
        <f t="shared" si="8"/>
        <v>2.2363737595856499</v>
      </c>
      <c r="G715" s="6">
        <f t="shared" si="8"/>
        <v>4.1785752243662903E-5</v>
      </c>
      <c r="H715" s="6">
        <f t="shared" si="8"/>
        <v>2.7633613266642469E-4</v>
      </c>
      <c r="I715" s="6">
        <f t="shared" si="8"/>
        <v>4.8576741132238498E-2</v>
      </c>
      <c r="J715" s="53">
        <f t="shared" si="8"/>
        <v>2.2366500957183169</v>
      </c>
      <c r="K715" s="15">
        <f t="shared" si="2"/>
        <v>6.26444209564333E-2</v>
      </c>
      <c r="L715" s="15">
        <f t="shared" si="3"/>
        <v>5.3933175235022179E-5</v>
      </c>
      <c r="M715" s="15">
        <f t="shared" si="4"/>
        <v>6.2698354131668271E-2</v>
      </c>
      <c r="N715" s="55">
        <f t="shared" si="5"/>
        <v>-6.2590487781198273E-2</v>
      </c>
      <c r="O715" s="15"/>
      <c r="P715" s="15"/>
      <c r="Q715" s="15"/>
      <c r="R715" s="27"/>
      <c r="S715" s="5">
        <f t="shared" ref="S715:S725" si="9">E715/E$712*100</f>
        <v>3.4048012477117376E-2</v>
      </c>
      <c r="T715" s="5">
        <f t="shared" si="6"/>
        <v>6.0303962330238683</v>
      </c>
      <c r="U715" s="5">
        <f t="shared" si="6"/>
        <v>1.1538923449036701E-4</v>
      </c>
      <c r="V715" s="5">
        <f t="shared" si="6"/>
        <v>9.8308398217034879E-4</v>
      </c>
      <c r="W715" s="5">
        <f t="shared" si="6"/>
        <v>2.7174060043344269E-2</v>
      </c>
      <c r="X715" s="5">
        <f t="shared" si="6"/>
        <v>3.4307538440368135</v>
      </c>
      <c r="Y715" s="12">
        <f t="shared" si="7"/>
        <v>8.609413960826704E-4</v>
      </c>
    </row>
    <row r="716" spans="1:25">
      <c r="A716" t="s">
        <v>84</v>
      </c>
      <c r="C716" t="s">
        <v>6</v>
      </c>
      <c r="D716" t="s">
        <v>7</v>
      </c>
      <c r="E716" s="6">
        <f t="shared" si="8"/>
        <v>1.1117153389065402</v>
      </c>
      <c r="F716" s="6">
        <f t="shared" si="8"/>
        <v>2.4262606351413787</v>
      </c>
      <c r="G716" s="6">
        <f t="shared" si="8"/>
        <v>2.9890125998589794E-2</v>
      </c>
      <c r="H716" s="6">
        <f t="shared" si="8"/>
        <v>6.6221965962375229E-2</v>
      </c>
      <c r="I716" s="6">
        <f t="shared" si="8"/>
        <v>1.1416054649051306</v>
      </c>
      <c r="J716" s="53">
        <f t="shared" si="8"/>
        <v>2.492482601103752</v>
      </c>
      <c r="K716" s="15">
        <f t="shared" si="2"/>
        <v>1.4348990975459008</v>
      </c>
      <c r="L716" s="15">
        <f t="shared" si="3"/>
        <v>3.8579403665595542E-2</v>
      </c>
      <c r="M716" s="15">
        <f t="shared" si="4"/>
        <v>1.4734785012114973</v>
      </c>
      <c r="N716" s="55">
        <f t="shared" si="5"/>
        <v>-1.3963196938803053</v>
      </c>
      <c r="O716" s="15"/>
      <c r="P716" s="15"/>
      <c r="Q716" s="15"/>
      <c r="R716" s="27"/>
      <c r="S716" s="5">
        <f t="shared" si="9"/>
        <v>0.77988528955554282</v>
      </c>
      <c r="T716" s="5">
        <f t="shared" si="6"/>
        <v>6.5424274148170678</v>
      </c>
      <c r="U716" s="5">
        <f t="shared" si="6"/>
        <v>8.2540066233244794E-2</v>
      </c>
      <c r="V716" s="5">
        <f t="shared" si="6"/>
        <v>0.23558900306398881</v>
      </c>
      <c r="W716" s="5">
        <f t="shared" si="6"/>
        <v>0.63861952708379266</v>
      </c>
      <c r="X716" s="5">
        <f t="shared" si="6"/>
        <v>3.823170321232265</v>
      </c>
      <c r="Y716" s="12">
        <f t="shared" si="7"/>
        <v>2.6886492389309923E-2</v>
      </c>
    </row>
    <row r="717" spans="1:25">
      <c r="A717" t="s">
        <v>84</v>
      </c>
      <c r="C717" t="s">
        <v>8</v>
      </c>
      <c r="D717" t="s">
        <v>9</v>
      </c>
      <c r="E717" s="6">
        <f t="shared" si="8"/>
        <v>6.0198801287566246</v>
      </c>
      <c r="F717" s="6">
        <f t="shared" si="8"/>
        <v>2.7880277950685719</v>
      </c>
      <c r="G717" s="6">
        <f t="shared" si="8"/>
        <v>3.7678541700645378</v>
      </c>
      <c r="H717" s="6">
        <f t="shared" si="8"/>
        <v>1.8421233628063192</v>
      </c>
      <c r="I717" s="6">
        <f t="shared" si="8"/>
        <v>9.7877342988211709</v>
      </c>
      <c r="J717" s="53">
        <f t="shared" si="8"/>
        <v>4.6301511578748906</v>
      </c>
      <c r="K717" s="15">
        <f t="shared" si="2"/>
        <v>7.7699031953480642</v>
      </c>
      <c r="L717" s="15">
        <f t="shared" si="3"/>
        <v>4.863196862632007</v>
      </c>
      <c r="M717" s="15">
        <f t="shared" si="4"/>
        <v>12.633100057980082</v>
      </c>
      <c r="N717" s="55">
        <f t="shared" si="5"/>
        <v>-2.9067063327160572</v>
      </c>
      <c r="O717" s="15"/>
      <c r="P717" s="15"/>
      <c r="Q717" s="15"/>
      <c r="R717" s="27"/>
      <c r="S717" s="5">
        <f t="shared" si="9"/>
        <v>4.2230378524081003</v>
      </c>
      <c r="T717" s="5">
        <f t="shared" si="6"/>
        <v>7.5179348894088323</v>
      </c>
      <c r="U717" s="5">
        <f t="shared" si="6"/>
        <v>10.404738098762358</v>
      </c>
      <c r="V717" s="5">
        <f t="shared" si="6"/>
        <v>6.5534751235110749</v>
      </c>
      <c r="W717" s="5">
        <f t="shared" si="6"/>
        <v>5.4753051218569908</v>
      </c>
      <c r="X717" s="5">
        <f t="shared" si="6"/>
        <v>7.1020983182661075</v>
      </c>
      <c r="Y717" s="12">
        <f t="shared" si="7"/>
        <v>0.62590186008284665</v>
      </c>
    </row>
    <row r="718" spans="1:25">
      <c r="A718" t="s">
        <v>84</v>
      </c>
      <c r="C718" t="s">
        <v>10</v>
      </c>
      <c r="D718" t="s">
        <v>11</v>
      </c>
      <c r="E718" s="6">
        <f t="shared" si="8"/>
        <v>1.5642915624099738</v>
      </c>
      <c r="F718" s="6">
        <f t="shared" si="8"/>
        <v>1.3239249534207067</v>
      </c>
      <c r="G718" s="6">
        <f t="shared" si="8"/>
        <v>3.8726342844393886</v>
      </c>
      <c r="H718" s="6">
        <f t="shared" si="8"/>
        <v>5.1531893895184897</v>
      </c>
      <c r="I718" s="6">
        <f t="shared" si="8"/>
        <v>5.4369258468493653</v>
      </c>
      <c r="J718" s="53">
        <f t="shared" si="8"/>
        <v>6.4771143429391911</v>
      </c>
      <c r="K718" s="15">
        <f t="shared" si="2"/>
        <v>2.0190425306252235</v>
      </c>
      <c r="L718" s="15">
        <f t="shared" si="3"/>
        <v>4.9984373205941237</v>
      </c>
      <c r="M718" s="15">
        <f t="shared" si="4"/>
        <v>7.0174798512193508</v>
      </c>
      <c r="N718" s="55">
        <f t="shared" si="5"/>
        <v>2.9793947899689002</v>
      </c>
      <c r="O718" s="15"/>
      <c r="P718" s="15"/>
      <c r="Q718" s="15"/>
      <c r="R718" s="27"/>
      <c r="S718" s="5">
        <f t="shared" si="9"/>
        <v>1.0973744225741544</v>
      </c>
      <c r="T718" s="5">
        <f t="shared" si="6"/>
        <v>3.5699721559037383</v>
      </c>
      <c r="U718" s="5">
        <f t="shared" si="6"/>
        <v>10.694083067760991</v>
      </c>
      <c r="V718" s="5">
        <f t="shared" si="6"/>
        <v>18.332810469057257</v>
      </c>
      <c r="W718" s="5">
        <f t="shared" si="6"/>
        <v>3.0414421793199198</v>
      </c>
      <c r="X718" s="5">
        <f t="shared" si="6"/>
        <v>9.9351190303944481</v>
      </c>
      <c r="Y718" s="12">
        <f t="shared" si="7"/>
        <v>2.4756473649152357</v>
      </c>
    </row>
    <row r="719" spans="1:25">
      <c r="A719" t="s">
        <v>84</v>
      </c>
      <c r="C719" t="s">
        <v>12</v>
      </c>
      <c r="D719" t="s">
        <v>13</v>
      </c>
      <c r="E719" s="6">
        <f t="shared" si="8"/>
        <v>16.070634516808337</v>
      </c>
      <c r="F719" s="6">
        <f t="shared" si="8"/>
        <v>2.2059293261203909</v>
      </c>
      <c r="G719" s="6">
        <f t="shared" si="8"/>
        <v>2.4282139878664433</v>
      </c>
      <c r="H719" s="6">
        <f t="shared" si="8"/>
        <v>0.44683938784199123</v>
      </c>
      <c r="I719" s="6">
        <f t="shared" si="8"/>
        <v>18.498848504674772</v>
      </c>
      <c r="J719" s="53">
        <f t="shared" si="8"/>
        <v>2.652768713962383</v>
      </c>
      <c r="K719" s="15">
        <f t="shared" si="2"/>
        <v>20.742485201148131</v>
      </c>
      <c r="L719" s="15">
        <f t="shared" si="3"/>
        <v>3.1341135072085269</v>
      </c>
      <c r="M719" s="15">
        <f t="shared" si="4"/>
        <v>23.876598708356646</v>
      </c>
      <c r="N719" s="55">
        <f t="shared" si="5"/>
        <v>-17.608371693939603</v>
      </c>
      <c r="O719" s="15"/>
      <c r="P719" s="15"/>
      <c r="Q719" s="15"/>
      <c r="R719" s="27"/>
      <c r="S719" s="5">
        <f t="shared" si="9"/>
        <v>11.273795561559682</v>
      </c>
      <c r="T719" s="5">
        <f t="shared" si="6"/>
        <v>5.9483026222852686</v>
      </c>
      <c r="U719" s="5">
        <f t="shared" si="6"/>
        <v>6.7053897128584765</v>
      </c>
      <c r="V719" s="5">
        <f t="shared" si="6"/>
        <v>1.5896605360708915</v>
      </c>
      <c r="W719" s="5">
        <f t="shared" si="6"/>
        <v>10.348343842793245</v>
      </c>
      <c r="X719" s="5">
        <f t="shared" si="6"/>
        <v>4.0690300553445251</v>
      </c>
      <c r="Y719" s="12">
        <f t="shared" si="7"/>
        <v>0.15109633570017197</v>
      </c>
    </row>
    <row r="720" spans="1:25">
      <c r="A720" t="s">
        <v>84</v>
      </c>
      <c r="C720" t="s">
        <v>14</v>
      </c>
      <c r="D720" t="s">
        <v>15</v>
      </c>
      <c r="E720" s="6">
        <f t="shared" si="8"/>
        <v>3.6173160984320214</v>
      </c>
      <c r="F720" s="6">
        <f t="shared" si="8"/>
        <v>3.8332933217238385</v>
      </c>
      <c r="G720" s="6">
        <f t="shared" si="8"/>
        <v>1.88147505406701</v>
      </c>
      <c r="H720" s="6">
        <f t="shared" si="8"/>
        <v>1.1690366879379452</v>
      </c>
      <c r="I720" s="6">
        <f t="shared" si="8"/>
        <v>5.4987911524990336</v>
      </c>
      <c r="J720" s="53">
        <f t="shared" si="8"/>
        <v>5.0023300096617866</v>
      </c>
      <c r="K720" s="15">
        <f t="shared" si="2"/>
        <v>4.66889627544729</v>
      </c>
      <c r="L720" s="15">
        <f t="shared" si="3"/>
        <v>2.4284335770623371</v>
      </c>
      <c r="M720" s="15">
        <f t="shared" si="4"/>
        <v>7.0973298525096293</v>
      </c>
      <c r="N720" s="55">
        <f t="shared" si="5"/>
        <v>-2.2404626983849529</v>
      </c>
      <c r="O720" s="15"/>
      <c r="P720" s="15"/>
      <c r="Q720" s="15"/>
      <c r="R720" s="27"/>
      <c r="S720" s="5">
        <f t="shared" si="9"/>
        <v>2.5376024905929153</v>
      </c>
      <c r="T720" s="5">
        <f t="shared" si="6"/>
        <v>10.336500107961346</v>
      </c>
      <c r="U720" s="5">
        <f t="shared" si="6"/>
        <v>5.1955978902937945</v>
      </c>
      <c r="V720" s="5">
        <f t="shared" si="6"/>
        <v>4.1589249708020821</v>
      </c>
      <c r="W720" s="5">
        <f t="shared" si="6"/>
        <v>3.0760499255610156</v>
      </c>
      <c r="X720" s="5">
        <f t="shared" si="6"/>
        <v>7.6729761810491235</v>
      </c>
      <c r="Y720" s="12">
        <f t="shared" si="7"/>
        <v>0.52013011936738485</v>
      </c>
    </row>
    <row r="721" spans="1:25">
      <c r="A721" t="s">
        <v>84</v>
      </c>
      <c r="C721" t="s">
        <v>16</v>
      </c>
      <c r="D721" t="s">
        <v>17</v>
      </c>
      <c r="E721" s="6">
        <f t="shared" si="8"/>
        <v>22.186914088592079</v>
      </c>
      <c r="F721" s="6">
        <f t="shared" si="8"/>
        <v>3.2926118644871116</v>
      </c>
      <c r="G721" s="6">
        <f t="shared" si="8"/>
        <v>4.1807483406234631</v>
      </c>
      <c r="H721" s="6">
        <f t="shared" si="8"/>
        <v>0.69031512129941575</v>
      </c>
      <c r="I721" s="6">
        <f t="shared" si="8"/>
        <v>26.367662429215546</v>
      </c>
      <c r="J721" s="53">
        <f t="shared" si="8"/>
        <v>3.9829269857865288</v>
      </c>
      <c r="K721" s="15">
        <f t="shared" si="2"/>
        <v>28.636811860815389</v>
      </c>
      <c r="L721" s="15">
        <f t="shared" si="3"/>
        <v>5.3961223805075615</v>
      </c>
      <c r="M721" s="15">
        <f t="shared" si="4"/>
        <v>34.032934241322955</v>
      </c>
      <c r="N721" s="55">
        <f t="shared" si="5"/>
        <v>-23.240689480307829</v>
      </c>
      <c r="O721" s="15"/>
      <c r="P721" s="15"/>
      <c r="Q721" s="15"/>
      <c r="R721" s="27"/>
      <c r="S721" s="5">
        <f t="shared" si="9"/>
        <v>15.564459095567305</v>
      </c>
      <c r="T721" s="5">
        <f t="shared" si="6"/>
        <v>8.8785490794220383</v>
      </c>
      <c r="U721" s="5">
        <f t="shared" si="6"/>
        <v>11.544924399310649</v>
      </c>
      <c r="V721" s="5">
        <f t="shared" si="6"/>
        <v>2.4558414849738277</v>
      </c>
      <c r="W721" s="5">
        <f t="shared" si="6"/>
        <v>14.75019577998434</v>
      </c>
      <c r="X721" s="5">
        <f t="shared" si="6"/>
        <v>6.1093338171953349</v>
      </c>
      <c r="Y721" s="12">
        <f t="shared" si="7"/>
        <v>0.18843307022913533</v>
      </c>
    </row>
    <row r="722" spans="1:25">
      <c r="A722" t="s">
        <v>84</v>
      </c>
      <c r="C722" t="s">
        <v>18</v>
      </c>
      <c r="D722" t="s">
        <v>19</v>
      </c>
      <c r="E722" s="6">
        <f t="shared" si="8"/>
        <v>45.559357997056885</v>
      </c>
      <c r="F722" s="6">
        <f t="shared" si="8"/>
        <v>2.9639982038056845</v>
      </c>
      <c r="G722" s="6">
        <f t="shared" si="8"/>
        <v>3.1566937332002207</v>
      </c>
      <c r="H722" s="6">
        <f t="shared" si="8"/>
        <v>0.51571345545375846</v>
      </c>
      <c r="I722" s="6">
        <f t="shared" si="8"/>
        <v>48.716051730257107</v>
      </c>
      <c r="J722" s="53">
        <f t="shared" si="8"/>
        <v>3.4797116592594417</v>
      </c>
      <c r="K722" s="15">
        <f t="shared" si="2"/>
        <v>58.803795708213521</v>
      </c>
      <c r="L722" s="15">
        <f t="shared" si="3"/>
        <v>4.0743676285450512</v>
      </c>
      <c r="M722" s="15">
        <f t="shared" si="4"/>
        <v>62.878163336758575</v>
      </c>
      <c r="N722" s="55">
        <f t="shared" si="5"/>
        <v>-54.729428079668466</v>
      </c>
      <c r="O722" s="15"/>
      <c r="P722" s="15"/>
      <c r="Q722" s="15"/>
      <c r="R722" s="27"/>
      <c r="S722" s="5">
        <f t="shared" si="9"/>
        <v>31.960585466462089</v>
      </c>
      <c r="T722" s="5">
        <f t="shared" si="6"/>
        <v>7.992440228877923</v>
      </c>
      <c r="U722" s="5">
        <f t="shared" si="6"/>
        <v>8.717049564418291</v>
      </c>
      <c r="V722" s="5">
        <f t="shared" si="6"/>
        <v>1.834684565330865</v>
      </c>
      <c r="W722" s="5">
        <f t="shared" si="6"/>
        <v>27.251991054503012</v>
      </c>
      <c r="X722" s="5">
        <f t="shared" si="6"/>
        <v>5.3374616682320442</v>
      </c>
      <c r="Y722" s="12">
        <f t="shared" si="7"/>
        <v>6.9287493765916142E-2</v>
      </c>
    </row>
    <row r="723" spans="1:25">
      <c r="A723" t="s">
        <v>84</v>
      </c>
      <c r="C723" t="s">
        <v>20</v>
      </c>
      <c r="D723" t="s">
        <v>21</v>
      </c>
      <c r="E723" s="6">
        <f t="shared" si="8"/>
        <v>28.368709080810994</v>
      </c>
      <c r="F723" s="6">
        <f t="shared" si="8"/>
        <v>4.5603894577447761</v>
      </c>
      <c r="G723" s="6">
        <f t="shared" si="8"/>
        <v>1.0456384414645365</v>
      </c>
      <c r="H723" s="6">
        <f t="shared" si="8"/>
        <v>0.21038244838989814</v>
      </c>
      <c r="I723" s="6">
        <f t="shared" si="8"/>
        <v>29.414347522275538</v>
      </c>
      <c r="J723" s="53">
        <f t="shared" si="8"/>
        <v>4.7707719061346721</v>
      </c>
      <c r="K723" s="15">
        <f t="shared" si="2"/>
        <v>36.615699751553038</v>
      </c>
      <c r="L723" s="15">
        <f t="shared" si="3"/>
        <v>1.3496131640069964</v>
      </c>
      <c r="M723" s="15">
        <f t="shared" si="4"/>
        <v>37.965312915560041</v>
      </c>
      <c r="N723" s="55">
        <f t="shared" si="5"/>
        <v>-35.266086587546042</v>
      </c>
      <c r="O723" s="15"/>
      <c r="P723" s="15"/>
      <c r="Q723" s="15"/>
      <c r="R723" s="27"/>
      <c r="S723" s="5">
        <f t="shared" si="9"/>
        <v>19.901082697632177</v>
      </c>
      <c r="T723" s="5">
        <f t="shared" si="6"/>
        <v>12.297119517357052</v>
      </c>
      <c r="U723" s="5">
        <f t="shared" si="6"/>
        <v>2.8874774973709258</v>
      </c>
      <c r="V723" s="5">
        <f t="shared" si="6"/>
        <v>0.74844940886378108</v>
      </c>
      <c r="W723" s="5">
        <f t="shared" si="6"/>
        <v>16.454525912518264</v>
      </c>
      <c r="X723" s="5">
        <f t="shared" si="6"/>
        <v>7.3177937341772132</v>
      </c>
      <c r="Y723" s="12">
        <f t="shared" si="7"/>
        <v>3.6858865818882876E-2</v>
      </c>
    </row>
    <row r="724" spans="1:25">
      <c r="A724" t="s">
        <v>84</v>
      </c>
      <c r="C724" t="s">
        <v>25</v>
      </c>
      <c r="D724" t="s">
        <v>26</v>
      </c>
      <c r="E724" s="6">
        <f t="shared" si="8"/>
        <v>0.30888473931817079</v>
      </c>
      <c r="F724" s="6">
        <f t="shared" si="8"/>
        <v>2.6925990171090059E-2</v>
      </c>
      <c r="G724" s="6">
        <f t="shared" si="8"/>
        <v>2.2199612070598627</v>
      </c>
      <c r="H724" s="6">
        <f t="shared" si="8"/>
        <v>1.0276642368046685</v>
      </c>
      <c r="I724" s="6">
        <f t="shared" si="8"/>
        <v>2.5288459463780359</v>
      </c>
      <c r="J724" s="53">
        <f t="shared" si="8"/>
        <v>1.0545902269757577</v>
      </c>
      <c r="K724" s="15">
        <f t="shared" si="2"/>
        <v>0.39867978625651102</v>
      </c>
      <c r="L724" s="15">
        <f t="shared" si="3"/>
        <v>2.8653201238819088</v>
      </c>
      <c r="M724" s="15">
        <f t="shared" si="4"/>
        <v>3.2639999101384229</v>
      </c>
      <c r="N724" s="55">
        <f t="shared" si="5"/>
        <v>2.4666403376253978</v>
      </c>
      <c r="O724" s="15"/>
      <c r="P724" s="15"/>
      <c r="Q724" s="15"/>
      <c r="R724" s="27"/>
      <c r="S724" s="5">
        <f t="shared" si="9"/>
        <v>0.21668736225172436</v>
      </c>
      <c r="T724" s="5">
        <f t="shared" si="6"/>
        <v>7.2606105755892769E-2</v>
      </c>
      <c r="U724" s="5">
        <f t="shared" si="6"/>
        <v>6.1303102260124334</v>
      </c>
      <c r="V724" s="5">
        <f t="shared" si="6"/>
        <v>3.6559831698576009</v>
      </c>
      <c r="W724" s="5">
        <f t="shared" si="6"/>
        <v>1.4146484507919854</v>
      </c>
      <c r="X724" s="5">
        <f t="shared" si="6"/>
        <v>1.6176153266024278</v>
      </c>
      <c r="Y724" s="12">
        <f t="shared" si="7"/>
        <v>7.1870213205099862</v>
      </c>
    </row>
    <row r="725" spans="1:25">
      <c r="A725" t="s">
        <v>84</v>
      </c>
      <c r="C725" t="s">
        <v>22</v>
      </c>
      <c r="D725" t="s">
        <v>23</v>
      </c>
      <c r="E725" s="6">
        <f t="shared" si="8"/>
        <v>6.8864059504148205</v>
      </c>
      <c r="F725" s="6">
        <f t="shared" si="8"/>
        <v>0.29598848199630218</v>
      </c>
      <c r="G725" s="6">
        <f t="shared" si="8"/>
        <v>0.24767021601656294</v>
      </c>
      <c r="H725" s="6">
        <f t="shared" si="8"/>
        <v>9.4428900978182802E-3</v>
      </c>
      <c r="I725" s="6">
        <f t="shared" si="8"/>
        <v>7.1340761664313748</v>
      </c>
      <c r="J725" s="53">
        <f t="shared" si="8"/>
        <v>0.30543137209412047</v>
      </c>
      <c r="K725" s="15">
        <f t="shared" si="2"/>
        <v>8.8883343943999051</v>
      </c>
      <c r="L725" s="15">
        <f t="shared" si="3"/>
        <v>0.31966975449012924</v>
      </c>
      <c r="M725" s="15">
        <f t="shared" si="4"/>
        <v>9.2080041488900228</v>
      </c>
      <c r="N725" s="55">
        <f t="shared" si="5"/>
        <v>-8.5686646399097768</v>
      </c>
      <c r="O725" s="15"/>
      <c r="P725" s="15"/>
      <c r="Q725" s="15"/>
      <c r="R725" s="27"/>
      <c r="S725" s="5">
        <f t="shared" si="9"/>
        <v>4.830918950815855</v>
      </c>
      <c r="T725" s="5">
        <f t="shared" si="6"/>
        <v>0.7981348462877963</v>
      </c>
      <c r="U725" s="5">
        <f t="shared" si="6"/>
        <v>0.68392873402318988</v>
      </c>
      <c r="V725" s="5">
        <f t="shared" si="6"/>
        <v>3.3593703114337854E-2</v>
      </c>
      <c r="W725" s="5">
        <f t="shared" si="6"/>
        <v>3.9908361405442023</v>
      </c>
      <c r="X725" s="5">
        <f t="shared" si="6"/>
        <v>0.46849520893200525</v>
      </c>
      <c r="Y725" s="12">
        <f t="shared" si="7"/>
        <v>3.5965090905168591E-2</v>
      </c>
    </row>
    <row r="726" spans="1:25">
      <c r="E726" s="6"/>
      <c r="F726" s="6"/>
      <c r="G726" s="6"/>
      <c r="H726" s="6"/>
      <c r="I726" s="6"/>
      <c r="J726" s="53"/>
      <c r="K726" s="15"/>
      <c r="L726" s="15"/>
      <c r="M726" s="15"/>
      <c r="N726" s="27"/>
      <c r="O726" s="15"/>
      <c r="P726" s="15"/>
      <c r="Q726" s="15"/>
      <c r="R726" s="27"/>
      <c r="Y726" s="12"/>
    </row>
    <row r="727" spans="1:25">
      <c r="A727" t="s">
        <v>84</v>
      </c>
      <c r="B727" s="7" t="s">
        <v>1</v>
      </c>
      <c r="E727" s="6">
        <f>SUM(E3:E14)</f>
        <v>3.6944178853536136</v>
      </c>
      <c r="F727" s="6">
        <f t="shared" ref="F727:J727" si="10">SUM(F3:F14)</f>
        <v>0.85787886338726493</v>
      </c>
      <c r="G727" s="6">
        <f t="shared" si="10"/>
        <v>0.62280182032509857</v>
      </c>
      <c r="H727" s="6">
        <f t="shared" si="10"/>
        <v>0.45529968251578889</v>
      </c>
      <c r="I727" s="6">
        <f t="shared" si="10"/>
        <v>4.3172197056787072</v>
      </c>
      <c r="J727" s="53">
        <f t="shared" si="10"/>
        <v>1.3131785459030543</v>
      </c>
      <c r="K727" s="15">
        <f t="shared" si="2"/>
        <v>4.7684121142606548</v>
      </c>
      <c r="L727" s="15">
        <f t="shared" si="3"/>
        <v>0.80385485264007539</v>
      </c>
      <c r="M727" s="15">
        <f t="shared" si="4"/>
        <v>5.5722669669007239</v>
      </c>
      <c r="N727" s="55">
        <f t="shared" ref="N727:N785" si="11">L727-K727</f>
        <v>-3.9645572616205795</v>
      </c>
      <c r="O727" s="12">
        <f>E727/0.932369</f>
        <v>3.9623988842975404</v>
      </c>
      <c r="P727" s="12">
        <f>G727/0.932369</f>
        <v>0.66797782886936241</v>
      </c>
      <c r="Q727" s="12">
        <f>O727+P727</f>
        <v>4.6303767131669025</v>
      </c>
      <c r="R727" s="28">
        <f>P727-O727</f>
        <v>-3.2944210554281779</v>
      </c>
      <c r="S727" s="5">
        <f t="shared" ref="S727:X742" si="12">E727/E$712*100</f>
        <v>2.591690571699846</v>
      </c>
      <c r="T727" s="5">
        <f t="shared" si="12"/>
        <v>2.3132758752811813</v>
      </c>
      <c r="U727" s="5">
        <f t="shared" si="12"/>
        <v>1.7198356240533876</v>
      </c>
      <c r="V727" s="5">
        <f t="shared" si="12"/>
        <v>1.6197585912835684</v>
      </c>
      <c r="W727" s="5">
        <f t="shared" si="12"/>
        <v>2.4150732380967388</v>
      </c>
      <c r="X727" s="5">
        <f t="shared" si="12"/>
        <v>2.0142588922996922</v>
      </c>
      <c r="Y727" s="12">
        <f t="shared" si="7"/>
        <v>0.16857914823176173</v>
      </c>
    </row>
    <row r="728" spans="1:25">
      <c r="A728" t="s">
        <v>84</v>
      </c>
      <c r="B728" s="7" t="s">
        <v>24</v>
      </c>
      <c r="E728" s="6">
        <f>SUM(E15:E26)</f>
        <v>8.1964514965052011</v>
      </c>
      <c r="F728" s="6">
        <f t="shared" ref="F728:J728" si="13">SUM(F15:F26)</f>
        <v>0.91509005408603505</v>
      </c>
      <c r="G728" s="6">
        <f t="shared" si="13"/>
        <v>0.94893905275845736</v>
      </c>
      <c r="H728" s="6">
        <f t="shared" si="13"/>
        <v>0.61003388622028232</v>
      </c>
      <c r="I728" s="6">
        <f t="shared" si="13"/>
        <v>9.1453905492636558</v>
      </c>
      <c r="J728" s="53">
        <f t="shared" si="13"/>
        <v>1.5251239403063164</v>
      </c>
      <c r="K728" s="15">
        <f t="shared" si="2"/>
        <v>10.579219737115451</v>
      </c>
      <c r="L728" s="15">
        <f t="shared" si="3"/>
        <v>1.2248025576119557</v>
      </c>
      <c r="M728" s="15">
        <f t="shared" si="4"/>
        <v>11.804022294727403</v>
      </c>
      <c r="N728" s="55">
        <f t="shared" si="11"/>
        <v>-9.3544171795034963</v>
      </c>
      <c r="O728" s="12">
        <f>E728/1.75143</f>
        <v>4.6798624532554545</v>
      </c>
      <c r="P728" s="12">
        <f>G728/1.75143</f>
        <v>0.54180815262868476</v>
      </c>
      <c r="Q728" s="12">
        <f t="shared" ref="Q728:Q785" si="14">O728+P728</f>
        <v>5.2216706058841389</v>
      </c>
      <c r="R728" s="28">
        <f t="shared" ref="R728:R785" si="15">P728-O728</f>
        <v>-4.13805430062677</v>
      </c>
      <c r="S728" s="5">
        <f t="shared" si="12"/>
        <v>5.7499359098231428</v>
      </c>
      <c r="T728" s="5">
        <f t="shared" si="12"/>
        <v>2.4675462191348827</v>
      </c>
      <c r="U728" s="5">
        <f t="shared" si="12"/>
        <v>2.6204470422671022</v>
      </c>
      <c r="V728" s="5">
        <f t="shared" si="12"/>
        <v>2.1702357065560647</v>
      </c>
      <c r="W728" s="5">
        <f t="shared" si="12"/>
        <v>5.1159749730636515</v>
      </c>
      <c r="X728" s="5">
        <f t="shared" si="12"/>
        <v>2.3393577881738659</v>
      </c>
      <c r="Y728" s="12">
        <f t="shared" si="7"/>
        <v>0.11577437543101006</v>
      </c>
    </row>
    <row r="729" spans="1:25">
      <c r="A729" t="s">
        <v>84</v>
      </c>
      <c r="B729" s="7" t="s">
        <v>27</v>
      </c>
      <c r="E729" s="6">
        <f>SUM(E27:E38)</f>
        <v>3.5345812482800971</v>
      </c>
      <c r="F729" s="6">
        <f t="shared" ref="F729:J729" si="16">SUM(F27:F38)</f>
        <v>0.67965392918761403</v>
      </c>
      <c r="G729" s="6">
        <f t="shared" si="16"/>
        <v>0.85070949167062748</v>
      </c>
      <c r="H729" s="6">
        <f t="shared" si="16"/>
        <v>0.54981601545454439</v>
      </c>
      <c r="I729" s="6">
        <f t="shared" si="16"/>
        <v>4.3852907399507268</v>
      </c>
      <c r="J729" s="53">
        <f t="shared" si="16"/>
        <v>1.2294699446421571</v>
      </c>
      <c r="K729" s="15">
        <f t="shared" si="2"/>
        <v>4.5621098008310828</v>
      </c>
      <c r="L729" s="15">
        <f t="shared" si="3"/>
        <v>1.0980169465616558</v>
      </c>
      <c r="M729" s="15">
        <f t="shared" si="4"/>
        <v>5.6601267473927415</v>
      </c>
      <c r="N729" s="55">
        <f t="shared" si="11"/>
        <v>-3.4640928542694267</v>
      </c>
      <c r="O729" s="12">
        <f>E729/0.936826</f>
        <v>3.7729324850933867</v>
      </c>
      <c r="P729" s="12">
        <f>G729/0.936826</f>
        <v>0.90807630410623474</v>
      </c>
      <c r="Q729" s="12">
        <f t="shared" si="14"/>
        <v>4.6810087891996215</v>
      </c>
      <c r="R729" s="28">
        <f t="shared" si="15"/>
        <v>-2.864856180987152</v>
      </c>
      <c r="S729" s="5">
        <f t="shared" si="12"/>
        <v>2.4795627295957057</v>
      </c>
      <c r="T729" s="5">
        <f t="shared" si="12"/>
        <v>1.8326911933952554</v>
      </c>
      <c r="U729" s="5">
        <f t="shared" si="12"/>
        <v>2.3491910937764682</v>
      </c>
      <c r="V729" s="5">
        <f t="shared" si="12"/>
        <v>1.9560066673820142</v>
      </c>
      <c r="W729" s="5">
        <f t="shared" si="12"/>
        <v>2.4531524984465607</v>
      </c>
      <c r="X729" s="5">
        <f t="shared" si="12"/>
        <v>1.8858599057507759</v>
      </c>
      <c r="Y729" s="12">
        <f t="shared" si="7"/>
        <v>0.2406818324192086</v>
      </c>
    </row>
    <row r="730" spans="1:25">
      <c r="A730" t="s">
        <v>84</v>
      </c>
      <c r="B730" s="7" t="s">
        <v>28</v>
      </c>
      <c r="E730" s="6">
        <f>SUM(E39:E50)</f>
        <v>5.3297796410441522</v>
      </c>
      <c r="F730" s="6">
        <f t="shared" ref="F730:J730" si="17">SUM(F39:F50)</f>
        <v>1.1827481496279177</v>
      </c>
      <c r="G730" s="6">
        <f t="shared" si="17"/>
        <v>0.84502215286835614</v>
      </c>
      <c r="H730" s="6">
        <f t="shared" si="17"/>
        <v>0.56928274474494844</v>
      </c>
      <c r="I730" s="6">
        <f t="shared" si="17"/>
        <v>6.174801793912513</v>
      </c>
      <c r="J730" s="53">
        <f t="shared" si="17"/>
        <v>1.7520308943728671</v>
      </c>
      <c r="K730" s="15">
        <f t="shared" si="2"/>
        <v>6.8791854617881611</v>
      </c>
      <c r="L730" s="15">
        <f t="shared" si="3"/>
        <v>1.0906762568821882</v>
      </c>
      <c r="M730" s="15">
        <f t="shared" si="4"/>
        <v>7.969861718670356</v>
      </c>
      <c r="N730" s="55">
        <f t="shared" si="11"/>
        <v>-5.7885092049059725</v>
      </c>
      <c r="O730" s="12">
        <f>E730/0.823128</f>
        <v>6.4750313937129489</v>
      </c>
      <c r="P730" s="12">
        <f>G730/0.823128</f>
        <v>1.026598722031514</v>
      </c>
      <c r="Q730" s="12">
        <f t="shared" si="14"/>
        <v>7.5016301157444634</v>
      </c>
      <c r="R730" s="28">
        <f t="shared" si="15"/>
        <v>-5.4484326716814344</v>
      </c>
      <c r="S730" s="5">
        <f t="shared" si="12"/>
        <v>3.7389218203207633</v>
      </c>
      <c r="T730" s="5">
        <f t="shared" si="12"/>
        <v>3.189287996051978</v>
      </c>
      <c r="U730" s="5">
        <f t="shared" si="12"/>
        <v>2.3334857962660953</v>
      </c>
      <c r="V730" s="5">
        <f t="shared" si="12"/>
        <v>2.0252608382571058</v>
      </c>
      <c r="W730" s="5">
        <f t="shared" si="12"/>
        <v>3.4542134937942532</v>
      </c>
      <c r="X730" s="5">
        <f t="shared" si="12"/>
        <v>2.6874059278416373</v>
      </c>
      <c r="Y730" s="12">
        <f t="shared" si="7"/>
        <v>0.15854729646999227</v>
      </c>
    </row>
    <row r="731" spans="1:25">
      <c r="A731" t="s">
        <v>84</v>
      </c>
      <c r="B731" s="7" t="s">
        <v>29</v>
      </c>
      <c r="E731" s="6">
        <f>SUM(E51:E62)</f>
        <v>0.81086084106084644</v>
      </c>
      <c r="F731" s="6">
        <f t="shared" ref="F731:J731" si="18">SUM(F51:F62)</f>
        <v>0.29218169704985686</v>
      </c>
      <c r="G731" s="6">
        <f t="shared" si="18"/>
        <v>0.22950222455352473</v>
      </c>
      <c r="H731" s="6">
        <f t="shared" si="18"/>
        <v>0.15250678264483952</v>
      </c>
      <c r="I731" s="6">
        <f t="shared" si="18"/>
        <v>1.0403630656143723</v>
      </c>
      <c r="J731" s="53">
        <f t="shared" si="18"/>
        <v>0.44468847969469649</v>
      </c>
      <c r="K731" s="15">
        <f t="shared" si="2"/>
        <v>1.0465840025360416</v>
      </c>
      <c r="L731" s="15">
        <f t="shared" si="3"/>
        <v>0.29622019537891259</v>
      </c>
      <c r="M731" s="15">
        <f t="shared" si="4"/>
        <v>1.3428041979149556</v>
      </c>
      <c r="N731" s="55">
        <f t="shared" si="11"/>
        <v>-0.75036380715712903</v>
      </c>
      <c r="O731" s="12">
        <f>E731/0.317313</f>
        <v>2.5553974815429763</v>
      </c>
      <c r="P731" s="12">
        <f>G731/0.317313</f>
        <v>0.72326763969180186</v>
      </c>
      <c r="Q731" s="12">
        <f t="shared" si="14"/>
        <v>3.2786651212347779</v>
      </c>
      <c r="R731" s="28">
        <f t="shared" si="15"/>
        <v>-1.8321298418511744</v>
      </c>
      <c r="S731" s="5">
        <f t="shared" si="12"/>
        <v>0.5688312643432476</v>
      </c>
      <c r="T731" s="5">
        <f t="shared" si="12"/>
        <v>0.78786982618434587</v>
      </c>
      <c r="U731" s="5">
        <f t="shared" si="12"/>
        <v>0.63375874749469707</v>
      </c>
      <c r="V731" s="5">
        <f t="shared" si="12"/>
        <v>0.54255291822969431</v>
      </c>
      <c r="W731" s="5">
        <f t="shared" si="12"/>
        <v>0.58198404736377785</v>
      </c>
      <c r="X731" s="5">
        <f t="shared" si="12"/>
        <v>0.68209896310200613</v>
      </c>
      <c r="Y731" s="12">
        <f t="shared" si="7"/>
        <v>0.28303527921420862</v>
      </c>
    </row>
    <row r="732" spans="1:25">
      <c r="A732" t="s">
        <v>84</v>
      </c>
      <c r="B732" s="7" t="s">
        <v>30</v>
      </c>
      <c r="E732" s="6">
        <f>SUM(E63:E74)</f>
        <v>0.49761614196955811</v>
      </c>
      <c r="F732" s="6">
        <f t="shared" ref="F732:J732" si="19">SUM(F63:F74)</f>
        <v>0.11800758544910707</v>
      </c>
      <c r="G732" s="6">
        <f t="shared" si="19"/>
        <v>7.2059815201253735E-2</v>
      </c>
      <c r="H732" s="6">
        <f t="shared" si="19"/>
        <v>4.7193383773848387E-2</v>
      </c>
      <c r="I732" s="6">
        <f t="shared" si="19"/>
        <v>0.56967595717081221</v>
      </c>
      <c r="J732" s="53">
        <f t="shared" si="19"/>
        <v>0.16520096922295543</v>
      </c>
      <c r="K732" s="15">
        <f t="shared" si="2"/>
        <v>0.64227678439581104</v>
      </c>
      <c r="L732" s="15">
        <f t="shared" si="3"/>
        <v>9.300812913430162E-2</v>
      </c>
      <c r="M732" s="15">
        <f t="shared" si="4"/>
        <v>0.73528491353011305</v>
      </c>
      <c r="N732" s="55">
        <f t="shared" si="11"/>
        <v>-0.54926865526150936</v>
      </c>
      <c r="O732" s="12">
        <f>E732/0.180734</f>
        <v>2.7533067489767178</v>
      </c>
      <c r="P732" s="12">
        <f>G732/0.180734</f>
        <v>0.39870647028923023</v>
      </c>
      <c r="Q732" s="12">
        <f t="shared" si="14"/>
        <v>3.1520132192659478</v>
      </c>
      <c r="R732" s="28">
        <f t="shared" si="15"/>
        <v>-2.3546002786874878</v>
      </c>
      <c r="S732" s="5">
        <f t="shared" si="12"/>
        <v>0.34908532372068529</v>
      </c>
      <c r="T732" s="5">
        <f t="shared" si="12"/>
        <v>0.31820821350201639</v>
      </c>
      <c r="U732" s="5">
        <f t="shared" si="12"/>
        <v>0.19898952315381607</v>
      </c>
      <c r="V732" s="5">
        <f t="shared" si="12"/>
        <v>0.16789356934546645</v>
      </c>
      <c r="W732" s="5">
        <f t="shared" si="12"/>
        <v>0.31867944008980714</v>
      </c>
      <c r="X732" s="5">
        <f t="shared" si="12"/>
        <v>0.25339853617927721</v>
      </c>
      <c r="Y732" s="12">
        <f t="shared" si="7"/>
        <v>0.14481004357302787</v>
      </c>
    </row>
    <row r="733" spans="1:25">
      <c r="A733" t="s">
        <v>84</v>
      </c>
      <c r="B733" s="7" t="s">
        <v>31</v>
      </c>
      <c r="E733" s="6">
        <f>SUM(E75:E86)</f>
        <v>0.13947824765871181</v>
      </c>
      <c r="F733" s="6">
        <f t="shared" ref="F733:J733" si="20">SUM(F75:F86)</f>
        <v>9.0879788755176716E-2</v>
      </c>
      <c r="G733" s="6">
        <f t="shared" si="20"/>
        <v>0.10135003613636621</v>
      </c>
      <c r="H733" s="6">
        <f t="shared" si="20"/>
        <v>8.1241053626698798E-2</v>
      </c>
      <c r="I733" s="6">
        <f t="shared" si="20"/>
        <v>0.24082828379507812</v>
      </c>
      <c r="J733" s="53">
        <f t="shared" si="20"/>
        <v>0.17212084238187517</v>
      </c>
      <c r="K733" s="15">
        <f t="shared" si="2"/>
        <v>0.18002559170373594</v>
      </c>
      <c r="L733" s="15">
        <f t="shared" si="3"/>
        <v>0.13081323095834527</v>
      </c>
      <c r="M733" s="15">
        <f t="shared" si="4"/>
        <v>0.31083882266208135</v>
      </c>
      <c r="N733" s="55">
        <f t="shared" si="11"/>
        <v>-4.9212360745390676E-2</v>
      </c>
      <c r="O733" s="12">
        <f>E733/0.33424</f>
        <v>0.41729968782525079</v>
      </c>
      <c r="P733" s="12">
        <f>G733/0.33424</f>
        <v>0.30322533549654807</v>
      </c>
      <c r="Q733" s="12">
        <f t="shared" si="14"/>
        <v>0.7205250233217988</v>
      </c>
      <c r="R733" s="28">
        <f t="shared" si="15"/>
        <v>-0.11407435232870272</v>
      </c>
      <c r="S733" s="5">
        <f t="shared" si="12"/>
        <v>9.7846120994430991E-2</v>
      </c>
      <c r="T733" s="5">
        <f t="shared" si="12"/>
        <v>0.24505793515872876</v>
      </c>
      <c r="U733" s="5">
        <f t="shared" si="12"/>
        <v>0.27987298199519461</v>
      </c>
      <c r="V733" s="5">
        <f t="shared" si="12"/>
        <v>0.28902039608211488</v>
      </c>
      <c r="W733" s="5">
        <f t="shared" si="12"/>
        <v>0.13472048744825785</v>
      </c>
      <c r="X733" s="5">
        <f t="shared" si="12"/>
        <v>0.26401279429933716</v>
      </c>
      <c r="Y733" s="12">
        <f t="shared" si="7"/>
        <v>0.72663686157255714</v>
      </c>
    </row>
    <row r="734" spans="1:25">
      <c r="A734" t="s">
        <v>84</v>
      </c>
      <c r="B734" s="7" t="s">
        <v>32</v>
      </c>
      <c r="E734" s="6">
        <f>SUM(E87:E98)</f>
        <v>0.12117320794414897</v>
      </c>
      <c r="F734" s="6">
        <f t="shared" ref="F734:J734" si="21">SUM(F87:F98)</f>
        <v>0.11846610872511069</v>
      </c>
      <c r="G734" s="6">
        <f t="shared" si="21"/>
        <v>5.2372431665699645E-2</v>
      </c>
      <c r="H734" s="6">
        <f t="shared" si="21"/>
        <v>5.3988305307264714E-2</v>
      </c>
      <c r="I734" s="6">
        <f t="shared" si="21"/>
        <v>0.17354563960984873</v>
      </c>
      <c r="J734" s="53">
        <f t="shared" si="21"/>
        <v>0.17245441403237552</v>
      </c>
      <c r="K734" s="15">
        <f t="shared" si="2"/>
        <v>0.15639914341455191</v>
      </c>
      <c r="L734" s="15">
        <f t="shared" si="3"/>
        <v>6.7597479591593942E-2</v>
      </c>
      <c r="M734" s="15">
        <f t="shared" si="4"/>
        <v>0.22399662300614598</v>
      </c>
      <c r="N734" s="55">
        <f t="shared" si="11"/>
        <v>-8.8801663822957969E-2</v>
      </c>
      <c r="O734" s="12">
        <f>E734/0.141421</f>
        <v>0.85682612868066965</v>
      </c>
      <c r="P734" s="12">
        <f>G734/0.141421</f>
        <v>0.37032994863351021</v>
      </c>
      <c r="Q734" s="12">
        <f t="shared" si="14"/>
        <v>1.2271560773141799</v>
      </c>
      <c r="R734" s="28">
        <f t="shared" si="15"/>
        <v>-0.48649618004715944</v>
      </c>
      <c r="S734" s="5">
        <f t="shared" si="12"/>
        <v>8.5004856060406642E-2</v>
      </c>
      <c r="T734" s="5">
        <f t="shared" si="12"/>
        <v>0.31944462446620081</v>
      </c>
      <c r="U734" s="5">
        <f t="shared" si="12"/>
        <v>0.14462381251544021</v>
      </c>
      <c r="V734" s="5">
        <f t="shared" si="12"/>
        <v>0.1920669499857377</v>
      </c>
      <c r="W734" s="5">
        <f t="shared" si="12"/>
        <v>9.7082256262942854E-2</v>
      </c>
      <c r="X734" s="5">
        <f t="shared" si="12"/>
        <v>0.26452445333103219</v>
      </c>
      <c r="Y734" s="12">
        <f t="shared" si="7"/>
        <v>0.43221131596878321</v>
      </c>
    </row>
    <row r="735" spans="1:25">
      <c r="A735" t="s">
        <v>84</v>
      </c>
      <c r="B735" s="7" t="s">
        <v>33</v>
      </c>
      <c r="E735" s="6">
        <f>SUM(E99:E110)</f>
        <v>0.14459128535010818</v>
      </c>
      <c r="F735" s="6">
        <f t="shared" ref="F735:J735" si="22">SUM(F99:F110)</f>
        <v>9.8921750765236127E-2</v>
      </c>
      <c r="G735" s="6">
        <f t="shared" si="22"/>
        <v>0.21458159170136956</v>
      </c>
      <c r="H735" s="6">
        <f t="shared" si="22"/>
        <v>0.17127275792824914</v>
      </c>
      <c r="I735" s="6">
        <f t="shared" si="22"/>
        <v>0.35917287705147749</v>
      </c>
      <c r="J735" s="53">
        <f t="shared" si="22"/>
        <v>0.27019450869348566</v>
      </c>
      <c r="K735" s="15">
        <f t="shared" si="2"/>
        <v>0.1866250267500483</v>
      </c>
      <c r="L735" s="15">
        <f t="shared" si="3"/>
        <v>0.27696202571523842</v>
      </c>
      <c r="M735" s="15">
        <f t="shared" si="4"/>
        <v>0.46358705246528636</v>
      </c>
      <c r="N735" s="55">
        <f t="shared" si="11"/>
        <v>9.0336998965190124E-2</v>
      </c>
      <c r="O735" s="12">
        <f>E735/0.684156</f>
        <v>0.21134256711935315</v>
      </c>
      <c r="P735" s="12">
        <f>G735/0.684156</f>
        <v>0.31364424444332806</v>
      </c>
      <c r="Q735" s="12">
        <f t="shared" si="14"/>
        <v>0.52498681156268123</v>
      </c>
      <c r="R735" s="28">
        <f t="shared" si="15"/>
        <v>0.10230167732397491</v>
      </c>
      <c r="S735" s="5">
        <f t="shared" si="12"/>
        <v>0.10143299502675759</v>
      </c>
      <c r="T735" s="5">
        <f t="shared" si="12"/>
        <v>0.26674313746613221</v>
      </c>
      <c r="U735" s="5">
        <f t="shared" si="12"/>
        <v>0.5925561769897445</v>
      </c>
      <c r="V735" s="5">
        <f t="shared" si="12"/>
        <v>0.60931411059679808</v>
      </c>
      <c r="W735" s="5">
        <f t="shared" si="12"/>
        <v>0.20092301581878044</v>
      </c>
      <c r="X735" s="5">
        <f t="shared" si="12"/>
        <v>0.41444607322009863</v>
      </c>
      <c r="Y735" s="12">
        <f t="shared" si="7"/>
        <v>1.4840561876311518</v>
      </c>
    </row>
    <row r="736" spans="1:25">
      <c r="A736" t="s">
        <v>84</v>
      </c>
      <c r="B736" s="7" t="s">
        <v>34</v>
      </c>
      <c r="E736" s="6">
        <f>SUM(E111:E122)</f>
        <v>9.8010018378192658</v>
      </c>
      <c r="F736" s="6">
        <f t="shared" ref="F736:J736" si="23">SUM(F111:F122)</f>
        <v>1.1138780438046993</v>
      </c>
      <c r="G736" s="6">
        <f t="shared" si="23"/>
        <v>0.91469144467191066</v>
      </c>
      <c r="H736" s="6">
        <f t="shared" si="23"/>
        <v>0.58695073328715197</v>
      </c>
      <c r="I736" s="6">
        <f t="shared" si="23"/>
        <v>10.715693282491177</v>
      </c>
      <c r="J736" s="53">
        <f t="shared" si="23"/>
        <v>1.7008287770918513</v>
      </c>
      <c r="K736" s="15">
        <f t="shared" si="2"/>
        <v>12.650224567347513</v>
      </c>
      <c r="L736" s="15">
        <f t="shared" si="3"/>
        <v>1.1805989200289513</v>
      </c>
      <c r="M736" s="15">
        <f t="shared" si="4"/>
        <v>13.830823487376465</v>
      </c>
      <c r="N736" s="55">
        <f t="shared" si="11"/>
        <v>-11.469625647318562</v>
      </c>
      <c r="O736" s="12">
        <f>E736/1.332131</f>
        <v>7.3573859011007672</v>
      </c>
      <c r="P736" s="12">
        <f>G736/1.332131</f>
        <v>0.68663775910320435</v>
      </c>
      <c r="Q736" s="12">
        <f t="shared" si="14"/>
        <v>8.0440236602039707</v>
      </c>
      <c r="R736" s="28">
        <f t="shared" si="15"/>
        <v>-6.6707481419975627</v>
      </c>
      <c r="S736" s="5">
        <f t="shared" si="12"/>
        <v>6.8755524806738979</v>
      </c>
      <c r="T736" s="5">
        <f t="shared" si="12"/>
        <v>3.003579312544066</v>
      </c>
      <c r="U736" s="5">
        <f t="shared" si="12"/>
        <v>2.5258740103592694</v>
      </c>
      <c r="V736" s="5">
        <f t="shared" si="12"/>
        <v>2.0881158705158676</v>
      </c>
      <c r="W736" s="5">
        <f t="shared" si="12"/>
        <v>5.994409791134081</v>
      </c>
      <c r="X736" s="5">
        <f t="shared" si="12"/>
        <v>2.6088680014038172</v>
      </c>
      <c r="Y736" s="12">
        <f t="shared" si="7"/>
        <v>9.3326321105499405E-2</v>
      </c>
    </row>
    <row r="737" spans="1:25">
      <c r="A737" t="s">
        <v>84</v>
      </c>
      <c r="B737" s="7" t="s">
        <v>35</v>
      </c>
      <c r="E737" s="6">
        <f>SUM(E123:E134)</f>
        <v>5.0007253875927171</v>
      </c>
      <c r="F737" s="6">
        <f t="shared" ref="F737:J737" si="24">SUM(F123:F134)</f>
        <v>0.75480904638956547</v>
      </c>
      <c r="G737" s="6">
        <f t="shared" si="24"/>
        <v>1.2990852407054858</v>
      </c>
      <c r="H737" s="6">
        <f t="shared" si="24"/>
        <v>0.78535337592499277</v>
      </c>
      <c r="I737" s="6">
        <f t="shared" si="24"/>
        <v>6.2998106282982071</v>
      </c>
      <c r="J737" s="53">
        <f t="shared" si="24"/>
        <v>1.5401624223145574</v>
      </c>
      <c r="K737" s="15">
        <f t="shared" si="2"/>
        <v>6.4544727365094845</v>
      </c>
      <c r="L737" s="15">
        <f t="shared" si="3"/>
        <v>1.6767387966032272</v>
      </c>
      <c r="M737" s="15">
        <f t="shared" si="4"/>
        <v>8.131211533112717</v>
      </c>
      <c r="N737" s="55">
        <f t="shared" si="11"/>
        <v>-4.7777339399062573</v>
      </c>
      <c r="O737" s="12">
        <f>E737/0.852533</f>
        <v>5.8657264734534822</v>
      </c>
      <c r="P737" s="12">
        <f>G737/0.852533</f>
        <v>1.5237946691863962</v>
      </c>
      <c r="Q737" s="12">
        <f t="shared" si="14"/>
        <v>7.3895211426398788</v>
      </c>
      <c r="R737" s="28">
        <f t="shared" si="15"/>
        <v>-4.3419318042670856</v>
      </c>
      <c r="S737" s="5">
        <f t="shared" si="12"/>
        <v>3.5080852358540366</v>
      </c>
      <c r="T737" s="5">
        <f t="shared" si="12"/>
        <v>2.0353474505278224</v>
      </c>
      <c r="U737" s="5">
        <f t="shared" si="12"/>
        <v>3.5873579728476379</v>
      </c>
      <c r="V737" s="5">
        <f t="shared" si="12"/>
        <v>2.7939463318293609</v>
      </c>
      <c r="W737" s="5">
        <f t="shared" si="12"/>
        <v>3.5241440303507878</v>
      </c>
      <c r="X737" s="5">
        <f t="shared" si="12"/>
        <v>2.3624250216481664</v>
      </c>
      <c r="Y737" s="12">
        <f t="shared" si="7"/>
        <v>0.25977935999618013</v>
      </c>
    </row>
    <row r="738" spans="1:25">
      <c r="A738" t="s">
        <v>84</v>
      </c>
      <c r="B738" s="7" t="s">
        <v>36</v>
      </c>
      <c r="E738" s="6">
        <f>SUM(E135:E146)</f>
        <v>2.9386437643248713</v>
      </c>
      <c r="F738" s="6">
        <f t="shared" ref="F738:J738" si="25">SUM(F135:F146)</f>
        <v>0.98693218823688322</v>
      </c>
      <c r="G738" s="6">
        <f t="shared" si="25"/>
        <v>0.86438183258105683</v>
      </c>
      <c r="H738" s="6">
        <f t="shared" si="25"/>
        <v>0.78892613527402766</v>
      </c>
      <c r="I738" s="6">
        <f t="shared" si="25"/>
        <v>3.8030255969059281</v>
      </c>
      <c r="J738" s="53">
        <f t="shared" si="25"/>
        <v>1.7758583235109122</v>
      </c>
      <c r="K738" s="15">
        <f t="shared" si="2"/>
        <v>3.7929289431106188</v>
      </c>
      <c r="L738" s="15">
        <f t="shared" si="3"/>
        <v>1.115663936710241</v>
      </c>
      <c r="M738" s="15">
        <f t="shared" si="4"/>
        <v>4.9085928798208602</v>
      </c>
      <c r="N738" s="55">
        <f t="shared" si="11"/>
        <v>-2.6772650064003778</v>
      </c>
      <c r="O738" s="12">
        <f>E738/1.215817</f>
        <v>2.4170115768449292</v>
      </c>
      <c r="P738" s="12">
        <f>G738/1.215817</f>
        <v>0.71094731573999781</v>
      </c>
      <c r="Q738" s="12">
        <f t="shared" si="14"/>
        <v>3.1279588925849269</v>
      </c>
      <c r="R738" s="28">
        <f t="shared" si="15"/>
        <v>-1.7060642611049315</v>
      </c>
      <c r="S738" s="5">
        <f t="shared" si="12"/>
        <v>2.0615034828027685</v>
      </c>
      <c r="T738" s="5">
        <f t="shared" si="12"/>
        <v>2.661268996152236</v>
      </c>
      <c r="U738" s="5">
        <f t="shared" si="12"/>
        <v>2.3869465694263061</v>
      </c>
      <c r="V738" s="5">
        <f t="shared" si="12"/>
        <v>2.8066566583953962</v>
      </c>
      <c r="W738" s="5">
        <f t="shared" si="12"/>
        <v>2.1274306078987193</v>
      </c>
      <c r="X738" s="5">
        <f t="shared" si="12"/>
        <v>2.7239543554501187</v>
      </c>
      <c r="Y738" s="12">
        <f t="shared" si="7"/>
        <v>0.29414311563539969</v>
      </c>
    </row>
    <row r="739" spans="1:25">
      <c r="A739" t="s">
        <v>84</v>
      </c>
      <c r="B739" s="7" t="s">
        <v>37</v>
      </c>
      <c r="E739" s="6">
        <f>SUM(E147:E158)</f>
        <v>3.5105547027742015</v>
      </c>
      <c r="F739" s="6">
        <f t="shared" ref="F739:J739" si="26">SUM(F147:F158)</f>
        <v>0.71794823649018125</v>
      </c>
      <c r="G739" s="6">
        <f t="shared" si="26"/>
        <v>0.7030254598165343</v>
      </c>
      <c r="H739" s="6">
        <f t="shared" si="26"/>
        <v>0.49939504723532591</v>
      </c>
      <c r="I739" s="6">
        <f t="shared" si="26"/>
        <v>4.2135801625907376</v>
      </c>
      <c r="J739" s="53">
        <f t="shared" si="26"/>
        <v>1.2173432837255069</v>
      </c>
      <c r="K739" s="15">
        <f t="shared" si="2"/>
        <v>4.5310985632804117</v>
      </c>
      <c r="L739" s="15">
        <f t="shared" si="3"/>
        <v>0.90740008933828564</v>
      </c>
      <c r="M739" s="15">
        <f t="shared" si="4"/>
        <v>5.4384986526186996</v>
      </c>
      <c r="N739" s="55">
        <f t="shared" si="11"/>
        <v>-3.6236984739421261</v>
      </c>
      <c r="O739" s="12">
        <f>E739/1.609504</f>
        <v>2.1811407133963017</v>
      </c>
      <c r="P739" s="12">
        <f>G739/1.609504</f>
        <v>0.43679634211318163</v>
      </c>
      <c r="Q739" s="12">
        <f t="shared" si="14"/>
        <v>2.6179370555094832</v>
      </c>
      <c r="R739" s="28">
        <f t="shared" si="15"/>
        <v>-1.7443443712831201</v>
      </c>
      <c r="S739" s="5">
        <f t="shared" si="12"/>
        <v>2.4627077409640696</v>
      </c>
      <c r="T739" s="5">
        <f t="shared" si="12"/>
        <v>1.9359520394474135</v>
      </c>
      <c r="U739" s="5">
        <f t="shared" si="12"/>
        <v>1.9413691337283707</v>
      </c>
      <c r="V739" s="5">
        <f t="shared" si="12"/>
        <v>1.776630753911917</v>
      </c>
      <c r="W739" s="5">
        <f t="shared" si="12"/>
        <v>2.3570967847346136</v>
      </c>
      <c r="X739" s="5">
        <f t="shared" si="12"/>
        <v>1.8672590577080841</v>
      </c>
      <c r="Y739" s="12">
        <f t="shared" si="7"/>
        <v>0.20026050562920195</v>
      </c>
    </row>
    <row r="740" spans="1:25">
      <c r="A740" t="s">
        <v>84</v>
      </c>
      <c r="B740" s="7" t="s">
        <v>38</v>
      </c>
      <c r="E740" s="6">
        <f>SUM(E159:E170)</f>
        <v>0.23021491327142388</v>
      </c>
      <c r="F740" s="6">
        <f t="shared" ref="F740:J740" si="27">SUM(F159:F170)</f>
        <v>8.335990000843764E-2</v>
      </c>
      <c r="G740" s="6">
        <f t="shared" si="27"/>
        <v>4.8680258172990744E-2</v>
      </c>
      <c r="H740" s="6">
        <f t="shared" si="27"/>
        <v>4.3293106861872828E-2</v>
      </c>
      <c r="I740" s="6">
        <f t="shared" si="27"/>
        <v>0.27889517144441528</v>
      </c>
      <c r="J740" s="53">
        <f t="shared" si="27"/>
        <v>0.12665300687031047</v>
      </c>
      <c r="K740" s="15">
        <f t="shared" si="2"/>
        <v>0.29714006790594855</v>
      </c>
      <c r="L740" s="15">
        <f t="shared" si="3"/>
        <v>6.2831964331291956E-2</v>
      </c>
      <c r="M740" s="15">
        <f t="shared" si="4"/>
        <v>0.35997203223724139</v>
      </c>
      <c r="N740" s="55">
        <f t="shared" si="11"/>
        <v>-0.23430810357465659</v>
      </c>
      <c r="O740" s="12">
        <f>E740/0.182365</f>
        <v>1.2623853989056226</v>
      </c>
      <c r="P740" s="12">
        <f>G740/0.182365</f>
        <v>0.26693860210561643</v>
      </c>
      <c r="Q740" s="12">
        <f t="shared" si="14"/>
        <v>1.529324001011239</v>
      </c>
      <c r="R740" s="28">
        <f t="shared" si="15"/>
        <v>-0.99544679680000625</v>
      </c>
      <c r="S740" s="5">
        <f t="shared" si="12"/>
        <v>0.16149927774971745</v>
      </c>
      <c r="T740" s="5">
        <f t="shared" si="12"/>
        <v>0.22478050676523165</v>
      </c>
      <c r="U740" s="5">
        <f t="shared" si="12"/>
        <v>0.13442806276693794</v>
      </c>
      <c r="V740" s="5">
        <f t="shared" si="12"/>
        <v>0.15401807748997134</v>
      </c>
      <c r="W740" s="5">
        <f t="shared" si="12"/>
        <v>0.15601528546343008</v>
      </c>
      <c r="X740" s="5">
        <f t="shared" si="12"/>
        <v>0.19427057053355984</v>
      </c>
      <c r="Y740" s="12">
        <f t="shared" si="7"/>
        <v>0.21145571101901905</v>
      </c>
    </row>
    <row r="741" spans="1:25">
      <c r="A741" t="s">
        <v>84</v>
      </c>
      <c r="B741" s="7" t="s">
        <v>39</v>
      </c>
      <c r="E741" s="6">
        <f>SUM(E171:E182)</f>
        <v>0.16583609126629634</v>
      </c>
      <c r="F741" s="6">
        <f t="shared" ref="F741:J741" si="28">SUM(F171:F182)</f>
        <v>2.0596283519916918E-2</v>
      </c>
      <c r="G741" s="6">
        <f t="shared" si="28"/>
        <v>1.9256924477266804E-2</v>
      </c>
      <c r="H741" s="6">
        <f t="shared" si="28"/>
        <v>1.4401309440824068E-2</v>
      </c>
      <c r="I741" s="6">
        <f t="shared" si="28"/>
        <v>0.18509301574356246</v>
      </c>
      <c r="J741" s="53">
        <f t="shared" si="28"/>
        <v>3.4997592960740946E-2</v>
      </c>
      <c r="K741" s="15">
        <f t="shared" si="2"/>
        <v>0.21404585272035448</v>
      </c>
      <c r="L741" s="15">
        <f t="shared" si="3"/>
        <v>2.4855052896110716E-2</v>
      </c>
      <c r="M741" s="15">
        <f t="shared" si="4"/>
        <v>0.23890090561646432</v>
      </c>
      <c r="N741" s="55">
        <f t="shared" si="11"/>
        <v>-0.18919079982424375</v>
      </c>
      <c r="O741" s="12">
        <f>E741/0.108669</f>
        <v>1.5260662310897894</v>
      </c>
      <c r="P741" s="12">
        <f>G741/0.108669</f>
        <v>0.17720715638560033</v>
      </c>
      <c r="Q741" s="12">
        <f t="shared" si="14"/>
        <v>1.7032733874753898</v>
      </c>
      <c r="R741" s="28">
        <f t="shared" si="15"/>
        <v>-1.3488590747041891</v>
      </c>
      <c r="S741" s="5">
        <f t="shared" si="12"/>
        <v>0.11633655085049406</v>
      </c>
      <c r="T741" s="5">
        <f t="shared" si="12"/>
        <v>5.5538011041504416E-2</v>
      </c>
      <c r="U741" s="5">
        <f t="shared" si="12"/>
        <v>5.317701979165914E-2</v>
      </c>
      <c r="V741" s="5">
        <f t="shared" si="12"/>
        <v>5.1233606321917487E-2</v>
      </c>
      <c r="W741" s="5">
        <f t="shared" si="12"/>
        <v>0.10354191339692809</v>
      </c>
      <c r="X741" s="5">
        <f t="shared" si="12"/>
        <v>5.3682123463096705E-2</v>
      </c>
      <c r="Y741" s="12">
        <f t="shared" si="7"/>
        <v>0.11612022648522519</v>
      </c>
    </row>
    <row r="742" spans="1:25">
      <c r="A742" t="s">
        <v>84</v>
      </c>
      <c r="B742" s="7" t="s">
        <v>40</v>
      </c>
      <c r="E742" s="6">
        <f>SUM(E183:E194)</f>
        <v>2.5822608924183332</v>
      </c>
      <c r="F742" s="6">
        <f t="shared" ref="F742:J742" si="29">SUM(F183:F194)</f>
        <v>0.46029143820027324</v>
      </c>
      <c r="G742" s="6">
        <f t="shared" si="29"/>
        <v>0.36168698206375921</v>
      </c>
      <c r="H742" s="6">
        <f t="shared" si="29"/>
        <v>0.32018659445399517</v>
      </c>
      <c r="I742" s="6">
        <f t="shared" si="29"/>
        <v>2.9439478744820882</v>
      </c>
      <c r="J742" s="53">
        <f t="shared" si="29"/>
        <v>0.78047803265426807</v>
      </c>
      <c r="K742" s="15">
        <f t="shared" si="2"/>
        <v>3.3329429706381295</v>
      </c>
      <c r="L742" s="15">
        <f t="shared" si="3"/>
        <v>0.46683202614425617</v>
      </c>
      <c r="M742" s="15">
        <f t="shared" si="4"/>
        <v>3.7997749967823804</v>
      </c>
      <c r="N742" s="55">
        <f t="shared" si="11"/>
        <v>-2.8661109444938733</v>
      </c>
      <c r="O742" s="12">
        <f>E742/0.602045</f>
        <v>4.2891493034878341</v>
      </c>
      <c r="P742" s="12">
        <f>G742/0.602045</f>
        <v>0.60076403269483036</v>
      </c>
      <c r="Q742" s="12">
        <f t="shared" si="14"/>
        <v>4.8899133361826648</v>
      </c>
      <c r="R742" s="28">
        <f t="shared" si="15"/>
        <v>-3.6883852707930038</v>
      </c>
      <c r="S742" s="5">
        <f t="shared" si="12"/>
        <v>1.8114954550977267</v>
      </c>
      <c r="T742" s="5">
        <f t="shared" si="12"/>
        <v>1.2411788249251992</v>
      </c>
      <c r="U742" s="5">
        <f t="shared" si="12"/>
        <v>0.99878024792045339</v>
      </c>
      <c r="V742" s="5">
        <f t="shared" si="12"/>
        <v>1.1390848864971512</v>
      </c>
      <c r="W742" s="5">
        <f t="shared" si="12"/>
        <v>1.6468584437946119</v>
      </c>
      <c r="X742" s="5">
        <f t="shared" si="12"/>
        <v>1.1971599920080391</v>
      </c>
      <c r="Y742" s="12">
        <f t="shared" si="7"/>
        <v>0.14006601080692235</v>
      </c>
    </row>
    <row r="743" spans="1:25">
      <c r="A743" t="s">
        <v>84</v>
      </c>
      <c r="B743" s="7" t="s">
        <v>41</v>
      </c>
      <c r="E743" s="6">
        <f>SUM(E195:E206)</f>
        <v>0.11066244300105897</v>
      </c>
      <c r="F743" s="6">
        <f t="shared" ref="F743:J743" si="30">SUM(F195:F206)</f>
        <v>7.9200228521217997E-2</v>
      </c>
      <c r="G743" s="6">
        <f t="shared" si="30"/>
        <v>0.19923327779475394</v>
      </c>
      <c r="H743" s="6">
        <f t="shared" si="30"/>
        <v>0.1627212371606177</v>
      </c>
      <c r="I743" s="6">
        <f t="shared" si="30"/>
        <v>0.30989572079581279</v>
      </c>
      <c r="J743" s="53">
        <f t="shared" si="30"/>
        <v>0.24192146568183634</v>
      </c>
      <c r="K743" s="15">
        <f t="shared" si="2"/>
        <v>0.14283282242972933</v>
      </c>
      <c r="L743" s="15">
        <f t="shared" si="3"/>
        <v>0.25715184499477128</v>
      </c>
      <c r="M743" s="15">
        <f t="shared" si="4"/>
        <v>0.39998466742450045</v>
      </c>
      <c r="N743" s="55">
        <f t="shared" si="11"/>
        <v>0.11431902256504195</v>
      </c>
      <c r="O743" s="12">
        <f>E743/0.863431</f>
        <v>0.12816593682767816</v>
      </c>
      <c r="P743" s="12">
        <f>G743/0.863431</f>
        <v>0.23074603274002667</v>
      </c>
      <c r="Q743" s="12">
        <f t="shared" si="14"/>
        <v>0.35891196956770482</v>
      </c>
      <c r="R743" s="28">
        <f t="shared" si="15"/>
        <v>0.10258009591234851</v>
      </c>
      <c r="S743" s="5">
        <f t="shared" ref="S743:X785" si="31">E743/E$712*100</f>
        <v>7.7631393921119632E-2</v>
      </c>
      <c r="T743" s="5">
        <f t="shared" si="31"/>
        <v>0.21356392583387887</v>
      </c>
      <c r="U743" s="5">
        <f t="shared" si="31"/>
        <v>0.55017258695467885</v>
      </c>
      <c r="V743" s="5">
        <f t="shared" si="31"/>
        <v>0.57889151255022353</v>
      </c>
      <c r="W743" s="5">
        <f t="shared" si="31"/>
        <v>0.17335714022388576</v>
      </c>
      <c r="X743" s="5">
        <f t="shared" si="31"/>
        <v>0.37107860542506005</v>
      </c>
      <c r="Y743" s="12">
        <f t="shared" si="7"/>
        <v>1.8003694152391647</v>
      </c>
    </row>
    <row r="744" spans="1:25">
      <c r="A744" t="s">
        <v>84</v>
      </c>
      <c r="B744" s="7" t="s">
        <v>42</v>
      </c>
      <c r="E744" s="6">
        <f>SUM(E207:E218)</f>
        <v>0.2556413169308635</v>
      </c>
      <c r="F744" s="6">
        <f t="shared" ref="F744:J744" si="32">SUM(F207:F218)</f>
        <v>0.11889745527734932</v>
      </c>
      <c r="G744" s="6">
        <f t="shared" si="32"/>
        <v>0.17346072461821613</v>
      </c>
      <c r="H744" s="6">
        <f t="shared" si="32"/>
        <v>0.13165226225895851</v>
      </c>
      <c r="I744" s="6">
        <f t="shared" si="32"/>
        <v>0.42910204154907944</v>
      </c>
      <c r="J744" s="53">
        <f t="shared" si="32"/>
        <v>0.25054971753630789</v>
      </c>
      <c r="K744" s="15">
        <f t="shared" si="2"/>
        <v>0.32995811258693042</v>
      </c>
      <c r="L744" s="15">
        <f t="shared" si="3"/>
        <v>0.22388702260701721</v>
      </c>
      <c r="M744" s="15">
        <f t="shared" si="4"/>
        <v>0.5538451351939474</v>
      </c>
      <c r="N744" s="55">
        <f t="shared" si="11"/>
        <v>-0.10607108997991321</v>
      </c>
      <c r="O744" s="12">
        <f>E744/0.512196</f>
        <v>0.49910838220303072</v>
      </c>
      <c r="P744" s="12">
        <f>G744/0.512196</f>
        <v>0.33866083416937293</v>
      </c>
      <c r="Q744" s="12">
        <f t="shared" si="14"/>
        <v>0.83776921637240365</v>
      </c>
      <c r="R744" s="28">
        <f t="shared" si="15"/>
        <v>-0.16044754803365779</v>
      </c>
      <c r="S744" s="5">
        <f t="shared" si="31"/>
        <v>0.17933628825620396</v>
      </c>
      <c r="T744" s="5">
        <f t="shared" si="31"/>
        <v>0.32060775321987994</v>
      </c>
      <c r="U744" s="5">
        <f t="shared" si="31"/>
        <v>0.47900298913191897</v>
      </c>
      <c r="V744" s="5">
        <f t="shared" si="31"/>
        <v>0.46836158917916798</v>
      </c>
      <c r="W744" s="5">
        <f t="shared" si="31"/>
        <v>0.2400417230549397</v>
      </c>
      <c r="X744" s="5">
        <f t="shared" si="31"/>
        <v>0.38431331221881065</v>
      </c>
      <c r="Y744" s="12">
        <f t="shared" si="7"/>
        <v>0.67853165012886951</v>
      </c>
    </row>
    <row r="745" spans="1:25">
      <c r="A745" t="s">
        <v>84</v>
      </c>
      <c r="B745" s="7" t="s">
        <v>43</v>
      </c>
      <c r="E745" s="6">
        <f>SUM(E219:E230)</f>
        <v>9.2246231788816052E-2</v>
      </c>
      <c r="F745" s="6">
        <f t="shared" ref="F745:J745" si="33">SUM(F219:F230)</f>
        <v>2.6223191046924377E-2</v>
      </c>
      <c r="G745" s="6">
        <f t="shared" si="33"/>
        <v>3.2877206615808965E-2</v>
      </c>
      <c r="H745" s="6">
        <f t="shared" si="33"/>
        <v>2.7610645207018777E-2</v>
      </c>
      <c r="I745" s="6">
        <f t="shared" si="33"/>
        <v>0.12512343840462498</v>
      </c>
      <c r="J745" s="53">
        <f t="shared" si="33"/>
        <v>5.383383625394314E-2</v>
      </c>
      <c r="K745" s="15">
        <f t="shared" si="2"/>
        <v>0.11906288427752794</v>
      </c>
      <c r="L745" s="15">
        <f t="shared" si="3"/>
        <v>4.2434850408068679E-2</v>
      </c>
      <c r="M745" s="15">
        <f t="shared" si="4"/>
        <v>0.16149773468559658</v>
      </c>
      <c r="N745" s="55">
        <f t="shared" si="11"/>
        <v>-7.6628033869459267E-2</v>
      </c>
      <c r="O745" s="12">
        <f>E745/0.239579</f>
        <v>0.38503471418119306</v>
      </c>
      <c r="P745" s="12">
        <f>G745/0.239579</f>
        <v>0.13722908358332311</v>
      </c>
      <c r="Q745" s="12">
        <f t="shared" si="14"/>
        <v>0.52226379776451615</v>
      </c>
      <c r="R745" s="28">
        <f t="shared" si="15"/>
        <v>-0.24780563059786995</v>
      </c>
      <c r="S745" s="5">
        <f t="shared" si="31"/>
        <v>6.4712140483541986E-2</v>
      </c>
      <c r="T745" s="5">
        <f t="shared" si="31"/>
        <v>7.0711003395307725E-2</v>
      </c>
      <c r="U745" s="5">
        <f t="shared" si="31"/>
        <v>9.0788737784543855E-2</v>
      </c>
      <c r="V745" s="5">
        <f t="shared" si="31"/>
        <v>9.8226687833019188E-2</v>
      </c>
      <c r="W745" s="5">
        <f t="shared" si="31"/>
        <v>6.9994646589835674E-2</v>
      </c>
      <c r="X745" s="5">
        <f t="shared" si="31"/>
        <v>8.2574668707019655E-2</v>
      </c>
      <c r="Y745" s="12">
        <f t="shared" si="7"/>
        <v>0.35640704209009222</v>
      </c>
    </row>
    <row r="746" spans="1:25">
      <c r="A746" t="s">
        <v>84</v>
      </c>
      <c r="B746" s="7" t="s">
        <v>44</v>
      </c>
      <c r="E746" s="6">
        <f>SUM(E231:E242)</f>
        <v>0.57593338294198293</v>
      </c>
      <c r="F746" s="6">
        <f t="shared" ref="F746:J746" si="34">SUM(F231:F242)</f>
        <v>0.64425363674363634</v>
      </c>
      <c r="G746" s="6">
        <f t="shared" si="34"/>
        <v>0.27285087433270927</v>
      </c>
      <c r="H746" s="6">
        <f t="shared" si="34"/>
        <v>0.27032708796785249</v>
      </c>
      <c r="I746" s="6">
        <f t="shared" si="34"/>
        <v>0.84878425727469331</v>
      </c>
      <c r="J746" s="53">
        <f t="shared" si="34"/>
        <v>0.9145807247114891</v>
      </c>
      <c r="K746" s="15">
        <f t="shared" si="2"/>
        <v>0.74336141861894689</v>
      </c>
      <c r="L746" s="15">
        <f t="shared" si="3"/>
        <v>0.35217061386388621</v>
      </c>
      <c r="M746" s="15">
        <f t="shared" si="4"/>
        <v>1.0955320324828346</v>
      </c>
      <c r="N746" s="55">
        <f t="shared" si="11"/>
        <v>-0.39119080475506068</v>
      </c>
      <c r="O746" s="12">
        <f>E746/0.205812</f>
        <v>2.7983469522767521</v>
      </c>
      <c r="P746" s="12">
        <f>G746/0.205812</f>
        <v>1.3257286957646264</v>
      </c>
      <c r="Q746" s="12">
        <f t="shared" si="14"/>
        <v>4.1240756480413783</v>
      </c>
      <c r="R746" s="28">
        <f t="shared" si="15"/>
        <v>-1.4726182565121257</v>
      </c>
      <c r="S746" s="5">
        <f t="shared" si="31"/>
        <v>0.40402606440799671</v>
      </c>
      <c r="T746" s="5">
        <f t="shared" si="31"/>
        <v>1.7372340770312811</v>
      </c>
      <c r="U746" s="5">
        <f t="shared" si="31"/>
        <v>0.75346384422344403</v>
      </c>
      <c r="V746" s="5">
        <f t="shared" si="31"/>
        <v>0.96170641010146918</v>
      </c>
      <c r="W746" s="5">
        <f t="shared" si="31"/>
        <v>0.47481395073908317</v>
      </c>
      <c r="X746" s="5">
        <f t="shared" si="31"/>
        <v>1.4028574889708978</v>
      </c>
      <c r="Y746" s="12">
        <f t="shared" si="7"/>
        <v>0.47375422646788146</v>
      </c>
    </row>
    <row r="747" spans="1:25">
      <c r="A747" t="s">
        <v>84</v>
      </c>
      <c r="B747" s="7" t="s">
        <v>45</v>
      </c>
      <c r="E747" s="6">
        <f>SUM(E243:E254)</f>
        <v>11.736692930738201</v>
      </c>
      <c r="F747" s="6">
        <f t="shared" ref="F747:J747" si="35">SUM(F243:F254)</f>
        <v>2.9816214762236948</v>
      </c>
      <c r="G747" s="6">
        <f t="shared" si="35"/>
        <v>2.431921146275247</v>
      </c>
      <c r="H747" s="6">
        <f t="shared" si="35"/>
        <v>1.9607994976418635</v>
      </c>
      <c r="I747" s="6">
        <f t="shared" si="35"/>
        <v>14.168614077013459</v>
      </c>
      <c r="J747" s="53">
        <f t="shared" si="35"/>
        <v>4.9424209738655653</v>
      </c>
      <c r="K747" s="15">
        <f t="shared" si="2"/>
        <v>15.148635181245249</v>
      </c>
      <c r="L747" s="15">
        <f t="shared" si="3"/>
        <v>3.1388983636093428</v>
      </c>
      <c r="M747" s="15">
        <f t="shared" si="4"/>
        <v>18.287533544854604</v>
      </c>
      <c r="N747" s="55">
        <f t="shared" si="11"/>
        <v>-12.009736817635906</v>
      </c>
      <c r="O747" s="12">
        <f>E747/4.434878</f>
        <v>2.6464522655951752</v>
      </c>
      <c r="P747" s="12">
        <f>G747/4.434878</f>
        <v>0.5483625809492948</v>
      </c>
      <c r="Q747" s="12">
        <f t="shared" si="14"/>
        <v>3.1948148465444701</v>
      </c>
      <c r="R747" s="28">
        <f t="shared" si="15"/>
        <v>-2.0980896846458803</v>
      </c>
      <c r="S747" s="5">
        <f t="shared" si="31"/>
        <v>8.2334693463132584</v>
      </c>
      <c r="T747" s="5">
        <f t="shared" si="31"/>
        <v>8.0399614963528254</v>
      </c>
      <c r="U747" s="5">
        <f t="shared" si="31"/>
        <v>6.7156268426923962</v>
      </c>
      <c r="V747" s="5">
        <f t="shared" si="31"/>
        <v>6.9756732852098464</v>
      </c>
      <c r="W747" s="5">
        <f t="shared" si="31"/>
        <v>7.9259901073152585</v>
      </c>
      <c r="X747" s="5">
        <f t="shared" si="31"/>
        <v>7.5810828825649823</v>
      </c>
      <c r="Y747" s="12">
        <f t="shared" si="7"/>
        <v>0.2072066774368857</v>
      </c>
    </row>
    <row r="748" spans="1:25">
      <c r="A748" t="s">
        <v>84</v>
      </c>
      <c r="B748" s="7" t="s">
        <v>46</v>
      </c>
      <c r="E748" s="6">
        <f>SUM(E255:E266)</f>
        <v>0.37652905217900995</v>
      </c>
      <c r="F748" s="6">
        <f t="shared" ref="F748:J748" si="36">SUM(F255:F266)</f>
        <v>0.18757664213254191</v>
      </c>
      <c r="G748" s="6">
        <f t="shared" si="36"/>
        <v>9.6594845803765844E-2</v>
      </c>
      <c r="H748" s="6">
        <f t="shared" si="36"/>
        <v>0.11102923698690984</v>
      </c>
      <c r="I748" s="6">
        <f t="shared" si="36"/>
        <v>0.47312389798277626</v>
      </c>
      <c r="J748" s="53">
        <f t="shared" si="36"/>
        <v>0.2986058791194518</v>
      </c>
      <c r="K748" s="15">
        <f t="shared" si="2"/>
        <v>0.48598879431031694</v>
      </c>
      <c r="L748" s="15">
        <f t="shared" si="3"/>
        <v>0.12467567210841662</v>
      </c>
      <c r="M748" s="15">
        <f t="shared" si="4"/>
        <v>0.61066446641873418</v>
      </c>
      <c r="N748" s="55">
        <f t="shared" si="11"/>
        <v>-0.36131312220190032</v>
      </c>
      <c r="O748" s="12">
        <f>E748/0.141375</f>
        <v>2.6633354707622279</v>
      </c>
      <c r="P748" s="12">
        <f>G748/0.141375</f>
        <v>0.68325266704697329</v>
      </c>
      <c r="Q748" s="12">
        <f t="shared" si="14"/>
        <v>3.3465881378092011</v>
      </c>
      <c r="R748" s="28">
        <f t="shared" si="15"/>
        <v>-1.9800828037152547</v>
      </c>
      <c r="S748" s="5">
        <f t="shared" si="31"/>
        <v>0.26414088086031873</v>
      </c>
      <c r="T748" s="5">
        <f t="shared" si="31"/>
        <v>0.50580162250201233</v>
      </c>
      <c r="U748" s="5">
        <f t="shared" si="31"/>
        <v>0.26674176518389592</v>
      </c>
      <c r="V748" s="5">
        <f t="shared" si="31"/>
        <v>0.39499381923458737</v>
      </c>
      <c r="W748" s="5">
        <f t="shared" si="31"/>
        <v>0.26466775893273253</v>
      </c>
      <c r="X748" s="5">
        <f t="shared" si="31"/>
        <v>0.45802571873095949</v>
      </c>
      <c r="Y748" s="12">
        <f t="shared" si="7"/>
        <v>0.25654021979117453</v>
      </c>
    </row>
    <row r="749" spans="1:25">
      <c r="A749" t="s">
        <v>84</v>
      </c>
      <c r="B749" s="7" t="s">
        <v>47</v>
      </c>
      <c r="E749" s="6">
        <f>SUM(E267:E278)</f>
        <v>25.881767417858164</v>
      </c>
      <c r="F749" s="6">
        <f t="shared" ref="F749:J749" si="37">SUM(F267:F278)</f>
        <v>6.9733958920816912</v>
      </c>
      <c r="G749" s="6">
        <f t="shared" si="37"/>
        <v>9.2896794876226245</v>
      </c>
      <c r="H749" s="6">
        <f t="shared" si="37"/>
        <v>7.8733821001012796</v>
      </c>
      <c r="I749" s="6">
        <f t="shared" si="37"/>
        <v>35.171446905480792</v>
      </c>
      <c r="J749" s="53">
        <f t="shared" si="37"/>
        <v>14.846777992182972</v>
      </c>
      <c r="K749" s="15">
        <f t="shared" si="2"/>
        <v>33.405786005710297</v>
      </c>
      <c r="L749" s="15">
        <f t="shared" si="3"/>
        <v>11.99025708001046</v>
      </c>
      <c r="M749" s="15">
        <f t="shared" si="4"/>
        <v>45.396043085720763</v>
      </c>
      <c r="N749" s="55">
        <f t="shared" si="11"/>
        <v>-21.415528925699839</v>
      </c>
      <c r="O749" s="12">
        <f>E749/20.116842</f>
        <v>1.2865720880970366</v>
      </c>
      <c r="P749" s="12">
        <f>G749/20.116842</f>
        <v>0.46178617337764172</v>
      </c>
      <c r="Q749" s="12">
        <f t="shared" si="14"/>
        <v>1.7483582614746784</v>
      </c>
      <c r="R749" s="28">
        <f t="shared" si="15"/>
        <v>-0.82478591471939489</v>
      </c>
      <c r="S749" s="5">
        <f t="shared" si="31"/>
        <v>18.156455137822316</v>
      </c>
      <c r="T749" s="5">
        <f t="shared" si="31"/>
        <v>18.803806894418628</v>
      </c>
      <c r="U749" s="5">
        <f t="shared" si="31"/>
        <v>25.652978519734678</v>
      </c>
      <c r="V749" s="5">
        <f t="shared" si="31"/>
        <v>28.01007509741688</v>
      </c>
      <c r="W749" s="5">
        <f t="shared" si="31"/>
        <v>19.675074690972533</v>
      </c>
      <c r="X749" s="5">
        <f t="shared" si="31"/>
        <v>22.773182432849222</v>
      </c>
      <c r="Y749" s="12">
        <f t="shared" si="7"/>
        <v>0.35892755458473202</v>
      </c>
    </row>
    <row r="750" spans="1:25">
      <c r="A750" t="s">
        <v>84</v>
      </c>
      <c r="B750" s="7" t="s">
        <v>48</v>
      </c>
      <c r="E750" s="6">
        <f>SUM(E279:E290)</f>
        <v>5.3438342999887984</v>
      </c>
      <c r="F750" s="6">
        <f t="shared" ref="F750:J750" si="38">SUM(F279:F290)</f>
        <v>1.8716362364050223</v>
      </c>
      <c r="G750" s="6">
        <f t="shared" si="38"/>
        <v>1.2658050069218942</v>
      </c>
      <c r="H750" s="6">
        <f t="shared" si="38"/>
        <v>1.1738594105848754</v>
      </c>
      <c r="I750" s="6">
        <f t="shared" si="38"/>
        <v>6.609639306910692</v>
      </c>
      <c r="J750" s="53">
        <f t="shared" si="38"/>
        <v>3.0454956469898948</v>
      </c>
      <c r="K750" s="15">
        <f t="shared" si="2"/>
        <v>6.897325912612402</v>
      </c>
      <c r="L750" s="15">
        <f t="shared" si="3"/>
        <v>1.633783756089743</v>
      </c>
      <c r="M750" s="15">
        <f t="shared" si="4"/>
        <v>8.531109668702145</v>
      </c>
      <c r="N750" s="55">
        <f t="shared" si="11"/>
        <v>-5.263542156522659</v>
      </c>
      <c r="O750" s="12">
        <f>E750/1.936126</f>
        <v>2.7600653573108351</v>
      </c>
      <c r="P750" s="12">
        <f>G750/1.936126</f>
        <v>0.65378235038519927</v>
      </c>
      <c r="Q750" s="12">
        <f t="shared" si="14"/>
        <v>3.4138477076960343</v>
      </c>
      <c r="R750" s="28">
        <f t="shared" si="15"/>
        <v>-2.106283006925636</v>
      </c>
      <c r="S750" s="5">
        <f t="shared" si="31"/>
        <v>3.7487813782283039</v>
      </c>
      <c r="T750" s="5">
        <f t="shared" si="31"/>
        <v>5.0468791548059446</v>
      </c>
      <c r="U750" s="5">
        <f t="shared" si="31"/>
        <v>3.4954562959900319</v>
      </c>
      <c r="V750" s="5">
        <f t="shared" si="31"/>
        <v>4.1760821240809491</v>
      </c>
      <c r="W750" s="5">
        <f t="shared" si="31"/>
        <v>3.6974636668584351</v>
      </c>
      <c r="X750" s="5">
        <f t="shared" si="31"/>
        <v>4.6714262181239397</v>
      </c>
      <c r="Y750" s="12">
        <f t="shared" si="7"/>
        <v>0.23687205400896275</v>
      </c>
    </row>
    <row r="751" spans="1:25">
      <c r="A751" t="s">
        <v>84</v>
      </c>
      <c r="B751" s="7" t="s">
        <v>49</v>
      </c>
      <c r="E751" s="6">
        <f>SUM(E291:E302)</f>
        <v>0.67001683755183294</v>
      </c>
      <c r="F751" s="6">
        <f t="shared" ref="F751:J751" si="39">SUM(F291:F302)</f>
        <v>0.11951988076862913</v>
      </c>
      <c r="G751" s="6">
        <f t="shared" si="39"/>
        <v>5.8587012497275284E-2</v>
      </c>
      <c r="H751" s="6">
        <f t="shared" si="39"/>
        <v>3.4162056509996985E-2</v>
      </c>
      <c r="I751" s="6">
        <f t="shared" si="39"/>
        <v>0.72860385004910833</v>
      </c>
      <c r="J751" s="53">
        <f t="shared" si="39"/>
        <v>0.153681937278626</v>
      </c>
      <c r="K751" s="15">
        <f t="shared" si="2"/>
        <v>0.86479561979355513</v>
      </c>
      <c r="L751" s="15">
        <f t="shared" si="3"/>
        <v>7.5618684404351849E-2</v>
      </c>
      <c r="M751" s="15">
        <f t="shared" si="4"/>
        <v>0.94041430419790706</v>
      </c>
      <c r="N751" s="55">
        <f t="shared" si="11"/>
        <v>-0.7891769353892033</v>
      </c>
      <c r="O751" s="12">
        <f>E751/0.157944</f>
        <v>4.2421164308351882</v>
      </c>
      <c r="P751" s="12">
        <f>G751/0.157944</f>
        <v>0.37093534732104594</v>
      </c>
      <c r="Q751" s="12">
        <f t="shared" si="14"/>
        <v>4.6130517781562341</v>
      </c>
      <c r="R751" s="28">
        <f t="shared" si="15"/>
        <v>-3.8711810835141423</v>
      </c>
      <c r="S751" s="5">
        <f t="shared" si="31"/>
        <v>0.47002704476053742</v>
      </c>
      <c r="T751" s="5">
        <f t="shared" si="31"/>
        <v>0.32228612756221137</v>
      </c>
      <c r="U751" s="5">
        <f t="shared" si="31"/>
        <v>0.1617850621359439</v>
      </c>
      <c r="V751" s="5">
        <f t="shared" si="31"/>
        <v>0.12153376479910787</v>
      </c>
      <c r="W751" s="5">
        <f t="shared" si="31"/>
        <v>0.40758445930219811</v>
      </c>
      <c r="X751" s="5">
        <f t="shared" si="31"/>
        <v>0.23572971833501835</v>
      </c>
      <c r="Y751" s="12">
        <f t="shared" si="7"/>
        <v>8.7441104780807771E-2</v>
      </c>
    </row>
    <row r="752" spans="1:25">
      <c r="A752" t="s">
        <v>84</v>
      </c>
      <c r="B752" s="7" t="s">
        <v>50</v>
      </c>
      <c r="E752" s="6">
        <f>SUM(E303:E314)</f>
        <v>0.33226439791619217</v>
      </c>
      <c r="F752" s="6">
        <f t="shared" ref="F752:J752" si="40">SUM(F303:F314)</f>
        <v>0.15367411297352276</v>
      </c>
      <c r="G752" s="6">
        <f t="shared" si="40"/>
        <v>0.32159778362534935</v>
      </c>
      <c r="H752" s="6">
        <f t="shared" si="40"/>
        <v>0.25896404341998658</v>
      </c>
      <c r="I752" s="6">
        <f t="shared" si="40"/>
        <v>0.65386218154154074</v>
      </c>
      <c r="J752" s="53">
        <f t="shared" si="40"/>
        <v>0.4126381563935097</v>
      </c>
      <c r="K752" s="15">
        <f t="shared" si="2"/>
        <v>0.42885608215634874</v>
      </c>
      <c r="L752" s="15">
        <f t="shared" si="3"/>
        <v>0.41508860528150887</v>
      </c>
      <c r="M752" s="15">
        <f t="shared" si="4"/>
        <v>0.84394468743785656</v>
      </c>
      <c r="N752" s="55">
        <f t="shared" si="11"/>
        <v>-1.3767476874839868E-2</v>
      </c>
      <c r="O752" s="12">
        <f>E752/0.829625</f>
        <v>0.40049950027565728</v>
      </c>
      <c r="P752" s="12">
        <f>G752/0.829625</f>
        <v>0.3876423488025908</v>
      </c>
      <c r="Q752" s="12">
        <f t="shared" si="14"/>
        <v>0.78814184907824814</v>
      </c>
      <c r="R752" s="28">
        <f t="shared" si="15"/>
        <v>-1.2857151473066486E-2</v>
      </c>
      <c r="S752" s="5">
        <f t="shared" si="31"/>
        <v>0.23308854983753358</v>
      </c>
      <c r="T752" s="5">
        <f t="shared" si="31"/>
        <v>0.41438323447352371</v>
      </c>
      <c r="U752" s="5">
        <f t="shared" si="31"/>
        <v>0.88807596067522221</v>
      </c>
      <c r="V752" s="5">
        <f t="shared" si="31"/>
        <v>0.92128163113425454</v>
      </c>
      <c r="W752" s="5">
        <f t="shared" si="31"/>
        <v>0.36577361443231743</v>
      </c>
      <c r="X752" s="5">
        <f t="shared" si="31"/>
        <v>0.63293759893571888</v>
      </c>
      <c r="Y752" s="12">
        <f t="shared" si="7"/>
        <v>0.96789720969884563</v>
      </c>
    </row>
    <row r="753" spans="1:25">
      <c r="A753" t="s">
        <v>84</v>
      </c>
      <c r="B753" s="7" t="s">
        <v>51</v>
      </c>
      <c r="E753" s="6">
        <f>SUM(E315:E326)</f>
        <v>0.17095281483575223</v>
      </c>
      <c r="F753" s="6">
        <f t="shared" ref="F753:J753" si="41">SUM(F315:F326)</f>
        <v>0.14115825816055846</v>
      </c>
      <c r="G753" s="6">
        <f t="shared" si="41"/>
        <v>9.4764544772339587E-2</v>
      </c>
      <c r="H753" s="6">
        <f t="shared" si="41"/>
        <v>0.10632958459428901</v>
      </c>
      <c r="I753" s="6">
        <f t="shared" si="41"/>
        <v>0.26571735960809201</v>
      </c>
      <c r="J753" s="53">
        <f t="shared" si="41"/>
        <v>0.24748784275484759</v>
      </c>
      <c r="K753" s="15">
        <f t="shared" si="2"/>
        <v>0.2206500451563656</v>
      </c>
      <c r="L753" s="15">
        <f t="shared" si="3"/>
        <v>0.12231328921567536</v>
      </c>
      <c r="M753" s="15">
        <f t="shared" si="4"/>
        <v>0.34296333437204118</v>
      </c>
      <c r="N753" s="55">
        <f t="shared" si="11"/>
        <v>-9.8336755940690246E-2</v>
      </c>
      <c r="O753" s="12">
        <f>E753/0.250113</f>
        <v>0.68350231629604319</v>
      </c>
      <c r="P753" s="12">
        <f>G753/0.250113</f>
        <v>0.37888692220052378</v>
      </c>
      <c r="Q753" s="12">
        <f t="shared" si="14"/>
        <v>1.062389238496567</v>
      </c>
      <c r="R753" s="28">
        <f t="shared" si="15"/>
        <v>-0.30461539409551941</v>
      </c>
      <c r="S753" s="5">
        <f t="shared" si="31"/>
        <v>0.11992601058257414</v>
      </c>
      <c r="T753" s="5">
        <f t="shared" si="31"/>
        <v>0.38063415143511536</v>
      </c>
      <c r="U753" s="5">
        <f t="shared" si="31"/>
        <v>0.2616874817604059</v>
      </c>
      <c r="V753" s="5">
        <f t="shared" si="31"/>
        <v>0.37827449648669598</v>
      </c>
      <c r="W753" s="5">
        <f t="shared" si="31"/>
        <v>0.14864355484228128</v>
      </c>
      <c r="X753" s="5">
        <f t="shared" si="31"/>
        <v>0.37961676236661723</v>
      </c>
      <c r="Y753" s="12">
        <f t="shared" si="7"/>
        <v>0.55433158479073485</v>
      </c>
    </row>
    <row r="754" spans="1:25">
      <c r="A754" t="s">
        <v>84</v>
      </c>
      <c r="B754" s="7" t="s">
        <v>52</v>
      </c>
      <c r="E754" s="6">
        <f>SUM(E327:E338)</f>
        <v>0.15379940365227404</v>
      </c>
      <c r="F754" s="6">
        <f t="shared" ref="F754:J754" si="42">SUM(F327:F338)</f>
        <v>9.7502962346448119E-2</v>
      </c>
      <c r="G754" s="6">
        <f t="shared" si="42"/>
        <v>5.0513769213680511E-2</v>
      </c>
      <c r="H754" s="6">
        <f t="shared" si="42"/>
        <v>4.9064370034706144E-2</v>
      </c>
      <c r="I754" s="6">
        <f t="shared" si="42"/>
        <v>0.20431317286595443</v>
      </c>
      <c r="J754" s="53">
        <f t="shared" si="42"/>
        <v>0.14656733238115388</v>
      </c>
      <c r="K754" s="15">
        <f t="shared" si="2"/>
        <v>0.19851001221302611</v>
      </c>
      <c r="L754" s="15">
        <f t="shared" si="3"/>
        <v>6.5198490406405657E-2</v>
      </c>
      <c r="M754" s="15">
        <f t="shared" si="4"/>
        <v>0.26370850261943163</v>
      </c>
      <c r="N754" s="55">
        <f t="shared" si="11"/>
        <v>-0.13331152180662045</v>
      </c>
      <c r="O754" s="12">
        <f>E754/0.249512</f>
        <v>0.61640082902735749</v>
      </c>
      <c r="P754" s="12">
        <f>G754/0.249512</f>
        <v>0.20245025976177702</v>
      </c>
      <c r="Q754" s="12">
        <f t="shared" si="14"/>
        <v>0.81885108878913448</v>
      </c>
      <c r="R754" s="28">
        <f t="shared" si="15"/>
        <v>-0.41395056926558049</v>
      </c>
      <c r="S754" s="5">
        <f t="shared" si="31"/>
        <v>0.10789263065201547</v>
      </c>
      <c r="T754" s="5">
        <f t="shared" si="31"/>
        <v>0.26291736536545157</v>
      </c>
      <c r="U754" s="5">
        <f t="shared" si="31"/>
        <v>0.13949121046812391</v>
      </c>
      <c r="V754" s="5">
        <f t="shared" si="31"/>
        <v>0.17454972612873587</v>
      </c>
      <c r="W754" s="5">
        <f t="shared" si="31"/>
        <v>0.11429376071135748</v>
      </c>
      <c r="X754" s="5">
        <f t="shared" si="31"/>
        <v>0.22481676500918013</v>
      </c>
      <c r="Y754" s="12">
        <f t="shared" si="7"/>
        <v>0.32843930479657374</v>
      </c>
    </row>
    <row r="755" spans="1:25">
      <c r="A755" t="s">
        <v>84</v>
      </c>
      <c r="B755" s="7" t="s">
        <v>53</v>
      </c>
      <c r="E755" s="6">
        <f>SUM(E339:E350)</f>
        <v>1.4406710751624647</v>
      </c>
      <c r="F755" s="6">
        <f t="shared" ref="F755:J755" si="43">SUM(F339:F350)</f>
        <v>0.35952344560992233</v>
      </c>
      <c r="G755" s="6">
        <f t="shared" si="43"/>
        <v>0.33887137970649389</v>
      </c>
      <c r="H755" s="6">
        <f t="shared" si="43"/>
        <v>0.23839373261462996</v>
      </c>
      <c r="I755" s="6">
        <f t="shared" si="43"/>
        <v>1.7795424548689578</v>
      </c>
      <c r="J755" s="53">
        <f t="shared" si="43"/>
        <v>0.59791717822455237</v>
      </c>
      <c r="K755" s="15">
        <f t="shared" si="2"/>
        <v>1.8594846659616797</v>
      </c>
      <c r="L755" s="15">
        <f t="shared" si="3"/>
        <v>0.43738376174897792</v>
      </c>
      <c r="M755" s="15">
        <f t="shared" si="4"/>
        <v>2.2968684277106566</v>
      </c>
      <c r="N755" s="55">
        <f t="shared" si="11"/>
        <v>-1.4221009042127017</v>
      </c>
      <c r="O755" s="12">
        <f>E755/0.924964</f>
        <v>1.5575428613032125</v>
      </c>
      <c r="P755" s="12">
        <f>G755/0.924964</f>
        <v>0.3663616959216725</v>
      </c>
      <c r="Q755" s="12">
        <f t="shared" si="14"/>
        <v>1.923904557224885</v>
      </c>
      <c r="R755" s="28">
        <f t="shared" si="15"/>
        <v>-1.1911811653815401</v>
      </c>
      <c r="S755" s="5">
        <f t="shared" si="31"/>
        <v>1.0106527627049584</v>
      </c>
      <c r="T755" s="5">
        <f t="shared" si="31"/>
        <v>0.9694572844977094</v>
      </c>
      <c r="U755" s="5">
        <f t="shared" si="31"/>
        <v>0.93577611974083652</v>
      </c>
      <c r="V755" s="5">
        <f t="shared" si="31"/>
        <v>0.84810139637493398</v>
      </c>
      <c r="W755" s="5">
        <f t="shared" si="31"/>
        <v>0.99548451359978918</v>
      </c>
      <c r="X755" s="5">
        <f t="shared" si="31"/>
        <v>0.91713346738338863</v>
      </c>
      <c r="Y755" s="12">
        <f t="shared" si="7"/>
        <v>0.23521772981267033</v>
      </c>
    </row>
    <row r="756" spans="1:25">
      <c r="A756" t="s">
        <v>84</v>
      </c>
      <c r="B756" s="7" t="s">
        <v>54</v>
      </c>
      <c r="E756" s="6">
        <f>SUM(E351:E362)</f>
        <v>0.30353804437788412</v>
      </c>
      <c r="F756" s="6">
        <f t="shared" ref="F756:J756" si="44">SUM(F351:F362)</f>
        <v>0.21614462347682509</v>
      </c>
      <c r="G756" s="6">
        <f t="shared" si="44"/>
        <v>0.10490319835112549</v>
      </c>
      <c r="H756" s="6">
        <f t="shared" si="44"/>
        <v>9.2297941379083065E-2</v>
      </c>
      <c r="I756" s="6">
        <f t="shared" si="44"/>
        <v>0.4084412427290095</v>
      </c>
      <c r="J756" s="53">
        <f t="shared" si="44"/>
        <v>0.30844256485590787</v>
      </c>
      <c r="K756" s="15">
        <f t="shared" si="2"/>
        <v>0.39177876809459866</v>
      </c>
      <c r="L756" s="15">
        <f t="shared" si="3"/>
        <v>0.13539932334815344</v>
      </c>
      <c r="M756" s="15">
        <f t="shared" si="4"/>
        <v>0.52717809144275196</v>
      </c>
      <c r="N756" s="55">
        <f t="shared" si="11"/>
        <v>-0.25637944474644525</v>
      </c>
      <c r="O756" s="12">
        <f>E756/0.434147</f>
        <v>0.69915960349348061</v>
      </c>
      <c r="P756" s="12">
        <f>G756/0.434147</f>
        <v>0.24163059597584571</v>
      </c>
      <c r="Q756" s="12">
        <f t="shared" si="14"/>
        <v>0.94079019946932629</v>
      </c>
      <c r="R756" s="28">
        <f t="shared" si="15"/>
        <v>-0.45752900751763492</v>
      </c>
      <c r="S756" s="5">
        <f t="shared" si="31"/>
        <v>0.21293657409063635</v>
      </c>
      <c r="T756" s="5">
        <f t="shared" si="31"/>
        <v>0.5828353680220727</v>
      </c>
      <c r="U756" s="5">
        <f t="shared" si="31"/>
        <v>0.28968485915347525</v>
      </c>
      <c r="V756" s="5">
        <f t="shared" si="31"/>
        <v>0.32835600209620741</v>
      </c>
      <c r="W756" s="5">
        <f t="shared" si="31"/>
        <v>0.22848397392245556</v>
      </c>
      <c r="X756" s="5">
        <f t="shared" si="31"/>
        <v>0.47311401862531138</v>
      </c>
      <c r="Y756" s="12">
        <f t="shared" si="7"/>
        <v>0.34560148322141848</v>
      </c>
    </row>
    <row r="757" spans="1:25">
      <c r="A757" t="s">
        <v>84</v>
      </c>
      <c r="B757" s="7" t="s">
        <v>55</v>
      </c>
      <c r="E757" s="6">
        <f>SUM(E363:E374)</f>
        <v>6.4456007048461536E-2</v>
      </c>
      <c r="F757" s="6">
        <f t="shared" ref="F757:J757" si="45">SUM(F363:F374)</f>
        <v>5.106161654705476E-2</v>
      </c>
      <c r="G757" s="6">
        <f t="shared" si="45"/>
        <v>8.637929438969319E-2</v>
      </c>
      <c r="H757" s="6">
        <f t="shared" si="45"/>
        <v>7.1080650902239334E-2</v>
      </c>
      <c r="I757" s="6">
        <f t="shared" si="45"/>
        <v>0.15083530143815477</v>
      </c>
      <c r="J757" s="53">
        <f t="shared" si="45"/>
        <v>0.12214226744929409</v>
      </c>
      <c r="K757" s="15">
        <f t="shared" si="2"/>
        <v>8.3193838484066265E-2</v>
      </c>
      <c r="L757" s="15">
        <f t="shared" si="3"/>
        <v>0.11149038537898805</v>
      </c>
      <c r="M757" s="15">
        <f t="shared" si="4"/>
        <v>0.19468422386305437</v>
      </c>
      <c r="N757" s="55">
        <f t="shared" si="11"/>
        <v>2.8296546894921781E-2</v>
      </c>
      <c r="O757" s="12">
        <f>E757/0.379886</f>
        <v>0.16967197277199353</v>
      </c>
      <c r="P757" s="12">
        <f>G757/0.379886</f>
        <v>0.22738214724863035</v>
      </c>
      <c r="Q757" s="12">
        <f t="shared" si="14"/>
        <v>0.3970541200206239</v>
      </c>
      <c r="R757" s="28">
        <f t="shared" si="15"/>
        <v>5.7710174476636816E-2</v>
      </c>
      <c r="S757" s="5">
        <f t="shared" si="31"/>
        <v>4.5216873385975194E-2</v>
      </c>
      <c r="T757" s="5">
        <f t="shared" si="31"/>
        <v>0.13768797758319223</v>
      </c>
      <c r="U757" s="5">
        <f t="shared" si="31"/>
        <v>0.2385320383207018</v>
      </c>
      <c r="V757" s="5">
        <f t="shared" si="31"/>
        <v>0.25287409456723636</v>
      </c>
      <c r="W757" s="5">
        <f t="shared" si="31"/>
        <v>8.4377985068581102E-2</v>
      </c>
      <c r="X757" s="5">
        <f t="shared" si="31"/>
        <v>0.18735163554335954</v>
      </c>
      <c r="Y757" s="12">
        <f t="shared" si="7"/>
        <v>1.340127915847293</v>
      </c>
    </row>
    <row r="758" spans="1:25">
      <c r="A758" t="s">
        <v>84</v>
      </c>
      <c r="B758" s="7" t="s">
        <v>56</v>
      </c>
      <c r="E758" s="6">
        <f>SUM(E375:E386)</f>
        <v>9.9036380397327817E-2</v>
      </c>
      <c r="F758" s="6">
        <f t="shared" ref="F758:J758" si="46">SUM(F375:F386)</f>
        <v>8.2570011650390712E-2</v>
      </c>
      <c r="G758" s="6">
        <f t="shared" si="46"/>
        <v>0.18406788886053171</v>
      </c>
      <c r="H758" s="6">
        <f t="shared" si="46"/>
        <v>0.13158504105100136</v>
      </c>
      <c r="I758" s="6">
        <f t="shared" si="46"/>
        <v>0.28310426925785964</v>
      </c>
      <c r="J758" s="53">
        <f t="shared" si="46"/>
        <v>0.21415505270139223</v>
      </c>
      <c r="K758" s="15">
        <f t="shared" si="2"/>
        <v>0.12782697861856607</v>
      </c>
      <c r="L758" s="15">
        <f t="shared" si="3"/>
        <v>0.23757776687055329</v>
      </c>
      <c r="M758" s="15">
        <f t="shared" si="4"/>
        <v>0.3654047454891195</v>
      </c>
      <c r="N758" s="55">
        <f t="shared" si="11"/>
        <v>0.10975078825198722</v>
      </c>
      <c r="O758" s="12">
        <f>E758/0.429531</f>
        <v>0.23056864439895564</v>
      </c>
      <c r="P758" s="12">
        <f>G758/0.429531</f>
        <v>0.42853225695126013</v>
      </c>
      <c r="Q758" s="12">
        <f t="shared" si="14"/>
        <v>0.65910090135021582</v>
      </c>
      <c r="R758" s="28">
        <f t="shared" si="15"/>
        <v>0.19796361255230449</v>
      </c>
      <c r="S758" s="5">
        <f t="shared" si="31"/>
        <v>6.9475533438867185E-2</v>
      </c>
      <c r="T758" s="5">
        <f t="shared" si="31"/>
        <v>0.22265056772509634</v>
      </c>
      <c r="U758" s="5">
        <f t="shared" si="31"/>
        <v>0.50829413494873288</v>
      </c>
      <c r="V758" s="5">
        <f t="shared" si="31"/>
        <v>0.46812244530693109</v>
      </c>
      <c r="W758" s="5">
        <f t="shared" si="31"/>
        <v>0.15836987480073203</v>
      </c>
      <c r="X758" s="5">
        <f t="shared" si="31"/>
        <v>0.32848824752771588</v>
      </c>
      <c r="Y758" s="12">
        <f t="shared" si="7"/>
        <v>1.8585886128114009</v>
      </c>
    </row>
    <row r="759" spans="1:25">
      <c r="A759" t="s">
        <v>84</v>
      </c>
      <c r="B759" s="7" t="s">
        <v>57</v>
      </c>
      <c r="E759" s="6">
        <f>SUM(E387:E398)</f>
        <v>21.051329618968484</v>
      </c>
      <c r="F759" s="6">
        <f t="shared" ref="F759:J759" si="47">SUM(F387:F398)</f>
        <v>5.4914788003047503</v>
      </c>
      <c r="G759" s="6">
        <f t="shared" si="47"/>
        <v>4.4190783385717625</v>
      </c>
      <c r="H759" s="6">
        <f t="shared" si="47"/>
        <v>3.2372282779168731</v>
      </c>
      <c r="I759" s="6">
        <f t="shared" si="47"/>
        <v>25.470407957540242</v>
      </c>
      <c r="J759" s="53">
        <f t="shared" si="47"/>
        <v>8.7287070782216247</v>
      </c>
      <c r="K759" s="15">
        <f t="shared" si="2"/>
        <v>27.171104702135068</v>
      </c>
      <c r="L759" s="15">
        <f t="shared" si="3"/>
        <v>5.7037366474029838</v>
      </c>
      <c r="M759" s="15">
        <f t="shared" si="4"/>
        <v>32.874841349538045</v>
      </c>
      <c r="N759" s="55">
        <f t="shared" si="11"/>
        <v>-21.467368054732084</v>
      </c>
      <c r="O759" s="12">
        <f>E759/4.106054</f>
        <v>5.1269003327692433</v>
      </c>
      <c r="P759" s="12">
        <f>G759/4.106054</f>
        <v>1.076234832413739</v>
      </c>
      <c r="Q759" s="12">
        <f t="shared" si="14"/>
        <v>6.2031351651829825</v>
      </c>
      <c r="R759" s="28">
        <f t="shared" si="15"/>
        <v>-4.0506655003555041</v>
      </c>
      <c r="S759" s="5">
        <f t="shared" si="31"/>
        <v>14.767829246258705</v>
      </c>
      <c r="T759" s="5">
        <f t="shared" si="31"/>
        <v>14.807807920811866</v>
      </c>
      <c r="U759" s="5">
        <f t="shared" si="31"/>
        <v>12.203060595088139</v>
      </c>
      <c r="V759" s="5">
        <f t="shared" si="31"/>
        <v>11.516652693734596</v>
      </c>
      <c r="W759" s="5">
        <f t="shared" si="31"/>
        <v>14.248267360762279</v>
      </c>
      <c r="X759" s="5">
        <f t="shared" si="31"/>
        <v>13.388793097054721</v>
      </c>
      <c r="Y759" s="12">
        <f t="shared" si="7"/>
        <v>0.20991920313621965</v>
      </c>
    </row>
    <row r="760" spans="1:25">
      <c r="A760" t="s">
        <v>84</v>
      </c>
      <c r="B760" s="7" t="s">
        <v>58</v>
      </c>
      <c r="E760" s="6">
        <f>SUM(E399:E410)</f>
        <v>0.12014256281569609</v>
      </c>
      <c r="F760" s="6">
        <f t="shared" ref="F760:J760" si="48">SUM(F399:F410)</f>
        <v>6.187499850561911E-2</v>
      </c>
      <c r="G760" s="6">
        <f t="shared" si="48"/>
        <v>0.15197799547108071</v>
      </c>
      <c r="H760" s="6">
        <f t="shared" si="48"/>
        <v>0.12155683506375012</v>
      </c>
      <c r="I760" s="6">
        <f t="shared" si="48"/>
        <v>0.27212055828677645</v>
      </c>
      <c r="J760" s="53">
        <f t="shared" si="48"/>
        <v>0.1834318335693691</v>
      </c>
      <c r="K760" s="15">
        <f t="shared" si="2"/>
        <v>0.15506888222902063</v>
      </c>
      <c r="L760" s="15">
        <f t="shared" si="3"/>
        <v>0.19615910738695108</v>
      </c>
      <c r="M760" s="15">
        <f t="shared" si="4"/>
        <v>0.35122798961597124</v>
      </c>
      <c r="N760" s="55">
        <f t="shared" si="11"/>
        <v>4.1090225157930454E-2</v>
      </c>
      <c r="O760" s="12">
        <f>E760/0.607963</f>
        <v>0.19761492527620281</v>
      </c>
      <c r="P760" s="12">
        <f>G760/0.607963</f>
        <v>0.24997902087969284</v>
      </c>
      <c r="Q760" s="12">
        <f t="shared" si="14"/>
        <v>0.44759394615589565</v>
      </c>
      <c r="R760" s="28">
        <f t="shared" si="15"/>
        <v>5.2364095603490035E-2</v>
      </c>
      <c r="S760" s="5">
        <f t="shared" si="31"/>
        <v>8.4281842761675788E-2</v>
      </c>
      <c r="T760" s="5">
        <f t="shared" si="31"/>
        <v>0.16684633161487988</v>
      </c>
      <c r="U760" s="5">
        <f t="shared" si="31"/>
        <v>0.41967952268821523</v>
      </c>
      <c r="V760" s="5">
        <f t="shared" si="31"/>
        <v>0.43244644238670449</v>
      </c>
      <c r="W760" s="5">
        <f t="shared" si="31"/>
        <v>0.15222553463978061</v>
      </c>
      <c r="X760" s="5">
        <f t="shared" si="31"/>
        <v>0.28136250249493167</v>
      </c>
      <c r="Y760" s="12">
        <f t="shared" si="7"/>
        <v>1.2649804691133613</v>
      </c>
    </row>
    <row r="761" spans="1:25">
      <c r="A761" t="s">
        <v>84</v>
      </c>
      <c r="B761" s="7" t="s">
        <v>59</v>
      </c>
      <c r="E761" s="6">
        <f>SUM(E411:E422)</f>
        <v>0.18963410525443081</v>
      </c>
      <c r="F761" s="6">
        <f t="shared" ref="F761:J761" si="49">SUM(F411:F422)</f>
        <v>0.38320407673915358</v>
      </c>
      <c r="G761" s="6">
        <f t="shared" si="49"/>
        <v>0.14200516703444749</v>
      </c>
      <c r="H761" s="6">
        <f t="shared" si="49"/>
        <v>0.11954156119700539</v>
      </c>
      <c r="I761" s="6">
        <f t="shared" si="49"/>
        <v>0.33163927228887857</v>
      </c>
      <c r="J761" s="53">
        <f t="shared" si="49"/>
        <v>0.50274563793615856</v>
      </c>
      <c r="K761" s="15">
        <f t="shared" si="2"/>
        <v>0.24476212297398425</v>
      </c>
      <c r="L761" s="15">
        <f t="shared" si="3"/>
        <v>0.18328710497509254</v>
      </c>
      <c r="M761" s="15">
        <f t="shared" si="4"/>
        <v>0.42804922794907713</v>
      </c>
      <c r="N761" s="55">
        <f t="shared" si="11"/>
        <v>-6.1475017998891712E-2</v>
      </c>
      <c r="O761" s="12">
        <f>E761/0.161337</f>
        <v>1.1753912943368898</v>
      </c>
      <c r="P761" s="12">
        <f>G761/0.161337</f>
        <v>0.88017731229939489</v>
      </c>
      <c r="Q761" s="12">
        <f t="shared" si="14"/>
        <v>2.0555686066362848</v>
      </c>
      <c r="R761" s="28">
        <f t="shared" si="15"/>
        <v>-0.29521398203749494</v>
      </c>
      <c r="S761" s="5">
        <f t="shared" si="31"/>
        <v>0.13303122113204119</v>
      </c>
      <c r="T761" s="5">
        <f t="shared" si="31"/>
        <v>1.0333122587144532</v>
      </c>
      <c r="U761" s="5">
        <f t="shared" si="31"/>
        <v>0.39214006301075088</v>
      </c>
      <c r="V761" s="5">
        <f t="shared" si="31"/>
        <v>0.42527697294756023</v>
      </c>
      <c r="W761" s="5">
        <f t="shared" si="31"/>
        <v>0.18552058635172791</v>
      </c>
      <c r="X761" s="5">
        <f t="shared" si="31"/>
        <v>0.77115170281844425</v>
      </c>
      <c r="Y761" s="12">
        <f t="shared" si="7"/>
        <v>0.74883769902001596</v>
      </c>
    </row>
    <row r="762" spans="1:25">
      <c r="A762" t="s">
        <v>84</v>
      </c>
      <c r="B762" s="7" t="s">
        <v>60</v>
      </c>
      <c r="E762" s="6">
        <f>SUM(E423:E434)</f>
        <v>0.1657365710738104</v>
      </c>
      <c r="F762" s="6">
        <f t="shared" ref="F762:J762" si="50">SUM(F423:F434)</f>
        <v>9.4185811466551972E-2</v>
      </c>
      <c r="G762" s="6">
        <f t="shared" si="50"/>
        <v>8.5086469464260933E-2</v>
      </c>
      <c r="H762" s="6">
        <f t="shared" si="50"/>
        <v>7.8363629983413521E-2</v>
      </c>
      <c r="I762" s="6">
        <f t="shared" si="50"/>
        <v>0.25082304053807181</v>
      </c>
      <c r="J762" s="53">
        <f t="shared" si="50"/>
        <v>0.17254944144996551</v>
      </c>
      <c r="K762" s="15">
        <f t="shared" si="2"/>
        <v>0.21391740128194389</v>
      </c>
      <c r="L762" s="15">
        <f t="shared" si="3"/>
        <v>0.10982172681697504</v>
      </c>
      <c r="M762" s="15">
        <f t="shared" si="4"/>
        <v>0.32373912809891953</v>
      </c>
      <c r="N762" s="55">
        <f t="shared" si="11"/>
        <v>-0.10409567446496885</v>
      </c>
      <c r="O762" s="12">
        <f>E762/0.296899</f>
        <v>0.55822542707725653</v>
      </c>
      <c r="P762" s="12">
        <f>G762/0.296899</f>
        <v>0.2865838869927515</v>
      </c>
      <c r="Q762" s="12">
        <f t="shared" si="14"/>
        <v>0.84480931407000803</v>
      </c>
      <c r="R762" s="28">
        <f t="shared" si="15"/>
        <v>-0.27164154008450503</v>
      </c>
      <c r="S762" s="5">
        <f t="shared" si="31"/>
        <v>0.11626673591548574</v>
      </c>
      <c r="T762" s="5">
        <f t="shared" si="31"/>
        <v>0.25397264667307889</v>
      </c>
      <c r="U762" s="5">
        <f t="shared" si="31"/>
        <v>0.23496196789081461</v>
      </c>
      <c r="V762" s="5">
        <f t="shared" si="31"/>
        <v>0.27878377206072175</v>
      </c>
      <c r="W762" s="5">
        <f t="shared" si="31"/>
        <v>0.14031160191008166</v>
      </c>
      <c r="X762" s="5">
        <f t="shared" si="31"/>
        <v>0.26467021402860841</v>
      </c>
      <c r="Y762" s="12">
        <f t="shared" si="7"/>
        <v>0.51338379280435253</v>
      </c>
    </row>
    <row r="763" spans="1:25">
      <c r="A763" t="s">
        <v>84</v>
      </c>
      <c r="B763" s="7" t="s">
        <v>61</v>
      </c>
      <c r="E763" s="6">
        <f>SUM(E435:E446)</f>
        <v>0.15350417040482123</v>
      </c>
      <c r="F763" s="6">
        <f t="shared" ref="F763:J763" si="51">SUM(F435:F446)</f>
        <v>3.2411771301242225E-2</v>
      </c>
      <c r="G763" s="6">
        <f t="shared" si="51"/>
        <v>2.1086569582069153E-2</v>
      </c>
      <c r="H763" s="6">
        <f t="shared" si="51"/>
        <v>1.5511358696838092E-2</v>
      </c>
      <c r="I763" s="6">
        <f t="shared" si="51"/>
        <v>0.17459073998689009</v>
      </c>
      <c r="J763" s="53">
        <f t="shared" si="51"/>
        <v>4.792312999808037E-2</v>
      </c>
      <c r="K763" s="15">
        <f t="shared" si="2"/>
        <v>0.19812895250690363</v>
      </c>
      <c r="L763" s="15">
        <f t="shared" si="3"/>
        <v>2.721658917957372E-2</v>
      </c>
      <c r="M763" s="15">
        <f t="shared" si="4"/>
        <v>0.22534554168647697</v>
      </c>
      <c r="N763" s="55">
        <f t="shared" si="11"/>
        <v>-0.1709123633273299</v>
      </c>
      <c r="O763" s="12">
        <f>E763/0.1225</f>
        <v>1.2530952686107855</v>
      </c>
      <c r="P763" s="12">
        <f>G763/0.1225</f>
        <v>0.17213526189444206</v>
      </c>
      <c r="Q763" s="12">
        <f t="shared" si="14"/>
        <v>1.4252305305052275</v>
      </c>
      <c r="R763" s="28">
        <f t="shared" si="15"/>
        <v>-1.0809600067163434</v>
      </c>
      <c r="S763" s="5">
        <f t="shared" si="31"/>
        <v>0.10768552001980758</v>
      </c>
      <c r="T763" s="5">
        <f t="shared" si="31"/>
        <v>8.7398549872475625E-2</v>
      </c>
      <c r="U763" s="5">
        <f t="shared" si="31"/>
        <v>5.8229491907060824E-2</v>
      </c>
      <c r="V763" s="5">
        <f t="shared" si="31"/>
        <v>5.5182679620720626E-2</v>
      </c>
      <c r="W763" s="5">
        <f t="shared" si="31"/>
        <v>9.7666890384851796E-2</v>
      </c>
      <c r="X763" s="5">
        <f t="shared" si="31"/>
        <v>7.3508351965258067E-2</v>
      </c>
      <c r="Y763" s="12">
        <f t="shared" si="7"/>
        <v>0.13736805668835997</v>
      </c>
    </row>
    <row r="764" spans="1:25">
      <c r="A764" t="s">
        <v>84</v>
      </c>
      <c r="B764" s="7" t="s">
        <v>62</v>
      </c>
      <c r="E764" s="6">
        <f>SUM(E447:E458)</f>
        <v>3.6500525785615467</v>
      </c>
      <c r="F764" s="6">
        <f t="shared" ref="F764:J764" si="52">SUM(F447:F458)</f>
        <v>0.81103035966220516</v>
      </c>
      <c r="G764" s="6">
        <f t="shared" si="52"/>
        <v>0.92124635570046343</v>
      </c>
      <c r="H764" s="6">
        <f t="shared" si="52"/>
        <v>0.63623676472863966</v>
      </c>
      <c r="I764" s="6">
        <f t="shared" si="52"/>
        <v>4.5712989342620123</v>
      </c>
      <c r="J764" s="53">
        <f t="shared" si="52"/>
        <v>1.4472671243908444</v>
      </c>
      <c r="K764" s="15">
        <f t="shared" si="2"/>
        <v>4.7111494891529562</v>
      </c>
      <c r="L764" s="15">
        <f t="shared" si="3"/>
        <v>1.1890593915095511</v>
      </c>
      <c r="M764" s="15">
        <f t="shared" si="4"/>
        <v>5.9002088806625101</v>
      </c>
      <c r="N764" s="55">
        <f t="shared" si="11"/>
        <v>-3.5220900976434049</v>
      </c>
      <c r="O764" s="12">
        <f>E764/1.097025</f>
        <v>3.3272282569326559</v>
      </c>
      <c r="P764" s="12">
        <f>G764/1.097025</f>
        <v>0.83976787739610625</v>
      </c>
      <c r="Q764" s="12">
        <f t="shared" si="14"/>
        <v>4.1669961343287625</v>
      </c>
      <c r="R764" s="28">
        <f t="shared" si="15"/>
        <v>-2.4874603795365497</v>
      </c>
      <c r="S764" s="5">
        <f t="shared" si="31"/>
        <v>2.5605676313905192</v>
      </c>
      <c r="T764" s="5">
        <f t="shared" si="31"/>
        <v>2.1869485835324403</v>
      </c>
      <c r="U764" s="5">
        <f t="shared" si="31"/>
        <v>2.5439750645493824</v>
      </c>
      <c r="V764" s="5">
        <f t="shared" si="31"/>
        <v>2.2634541716903986</v>
      </c>
      <c r="W764" s="5">
        <f t="shared" si="31"/>
        <v>2.5572063670872951</v>
      </c>
      <c r="X764" s="5">
        <f t="shared" si="31"/>
        <v>2.2199347407343919</v>
      </c>
      <c r="Y764" s="12">
        <f t="shared" si="7"/>
        <v>0.25239262609842139</v>
      </c>
    </row>
    <row r="765" spans="1:25">
      <c r="A765" t="s">
        <v>84</v>
      </c>
      <c r="B765" s="7" t="s">
        <v>63</v>
      </c>
      <c r="E765" s="6">
        <f>SUM(E459:E470)</f>
        <v>0.11461706779362624</v>
      </c>
      <c r="F765" s="6">
        <f t="shared" ref="F765:J765" si="53">SUM(F459:F470)</f>
        <v>4.3906624688358237E-2</v>
      </c>
      <c r="G765" s="6">
        <f t="shared" si="53"/>
        <v>0.20439993204709273</v>
      </c>
      <c r="H765" s="6">
        <f t="shared" si="53"/>
        <v>0.15174818861701972</v>
      </c>
      <c r="I765" s="6">
        <f t="shared" si="53"/>
        <v>0.31901699984071891</v>
      </c>
      <c r="J765" s="53">
        <f t="shared" si="53"/>
        <v>0.19565481330537746</v>
      </c>
      <c r="K765" s="15">
        <f t="shared" si="2"/>
        <v>0.14793708549725948</v>
      </c>
      <c r="L765" s="15">
        <f t="shared" si="3"/>
        <v>0.26382048332740821</v>
      </c>
      <c r="M765" s="15">
        <f t="shared" si="4"/>
        <v>0.41175756882466757</v>
      </c>
      <c r="N765" s="55">
        <f t="shared" si="11"/>
        <v>0.11588339783014873</v>
      </c>
      <c r="O765" s="12">
        <f>E765/0.677379</f>
        <v>0.16920670377089672</v>
      </c>
      <c r="P765" s="12">
        <f>G765/0.677379</f>
        <v>0.30175120877247852</v>
      </c>
      <c r="Q765" s="12">
        <f t="shared" si="14"/>
        <v>0.47095791254337527</v>
      </c>
      <c r="R765" s="28">
        <f t="shared" si="15"/>
        <v>0.1325445050015818</v>
      </c>
      <c r="S765" s="5">
        <f t="shared" si="31"/>
        <v>8.0405623612389662E-2</v>
      </c>
      <c r="T765" s="5">
        <f t="shared" si="31"/>
        <v>0.11839449599628869</v>
      </c>
      <c r="U765" s="5">
        <f t="shared" si="31"/>
        <v>0.56444004050146013</v>
      </c>
      <c r="V765" s="5">
        <f t="shared" si="31"/>
        <v>0.5398541700402204</v>
      </c>
      <c r="W765" s="5">
        <f t="shared" si="31"/>
        <v>0.17845962710672608</v>
      </c>
      <c r="X765" s="5">
        <f t="shared" si="31"/>
        <v>0.30011109209111853</v>
      </c>
      <c r="Y765" s="12">
        <f t="shared" si="7"/>
        <v>1.7833289228365623</v>
      </c>
    </row>
    <row r="766" spans="1:25">
      <c r="A766" t="s">
        <v>84</v>
      </c>
      <c r="B766" s="7" t="s">
        <v>64</v>
      </c>
      <c r="E766" s="6">
        <f>SUM(E471:E482)</f>
        <v>3.4962122495641927</v>
      </c>
      <c r="F766" s="6">
        <f t="shared" ref="F766:J766" si="54">SUM(F471:F482)</f>
        <v>0.76652099197597068</v>
      </c>
      <c r="G766" s="6">
        <f t="shared" si="54"/>
        <v>0.8421407438077807</v>
      </c>
      <c r="H766" s="6">
        <f t="shared" si="54"/>
        <v>0.70265694495293241</v>
      </c>
      <c r="I766" s="6">
        <f t="shared" si="54"/>
        <v>4.33835299337197</v>
      </c>
      <c r="J766" s="53">
        <f t="shared" si="54"/>
        <v>1.4691779369289029</v>
      </c>
      <c r="K766" s="15">
        <f t="shared" si="2"/>
        <v>4.5125866542984978</v>
      </c>
      <c r="L766" s="15">
        <f t="shared" si="3"/>
        <v>1.0869572011887165</v>
      </c>
      <c r="M766" s="15">
        <f t="shared" si="4"/>
        <v>5.5995438554872097</v>
      </c>
      <c r="N766" s="55">
        <f t="shared" si="11"/>
        <v>-3.4256294531097815</v>
      </c>
      <c r="O766" s="12">
        <f>E766/1.040443</f>
        <v>3.3603111843360884</v>
      </c>
      <c r="P766" s="12">
        <f>G766/1.040443</f>
        <v>0.80940593940060213</v>
      </c>
      <c r="Q766" s="12">
        <f t="shared" si="14"/>
        <v>4.1697171237366906</v>
      </c>
      <c r="R766" s="28">
        <f t="shared" si="15"/>
        <v>-2.5509052449354863</v>
      </c>
      <c r="S766" s="5">
        <f t="shared" si="31"/>
        <v>2.452646290983874</v>
      </c>
      <c r="T766" s="5">
        <f t="shared" si="31"/>
        <v>2.066928787163933</v>
      </c>
      <c r="U766" s="5">
        <f t="shared" si="31"/>
        <v>2.3255289313563861</v>
      </c>
      <c r="V766" s="5">
        <f t="shared" si="31"/>
        <v>2.499748335038888</v>
      </c>
      <c r="W766" s="5">
        <f t="shared" si="31"/>
        <v>2.4268952997522675</v>
      </c>
      <c r="X766" s="5">
        <f t="shared" si="31"/>
        <v>2.2535433076196707</v>
      </c>
      <c r="Y766" s="12">
        <f t="shared" si="7"/>
        <v>0.24087231657996583</v>
      </c>
    </row>
    <row r="767" spans="1:25">
      <c r="A767" t="s">
        <v>84</v>
      </c>
      <c r="B767" s="7" t="s">
        <v>65</v>
      </c>
      <c r="E767" s="6">
        <f>SUM(E483:E494)</f>
        <v>3.2829729870763838E-2</v>
      </c>
      <c r="F767" s="6">
        <f t="shared" ref="F767:J767" si="55">SUM(F483:F494)</f>
        <v>2.9229142531154474E-2</v>
      </c>
      <c r="G767" s="6">
        <f t="shared" si="55"/>
        <v>1.2057513156275124E-2</v>
      </c>
      <c r="H767" s="6">
        <f t="shared" si="55"/>
        <v>1.092361221924076E-2</v>
      </c>
      <c r="I767" s="6">
        <f t="shared" si="55"/>
        <v>4.4887243027038941E-2</v>
      </c>
      <c r="J767" s="53">
        <f t="shared" si="55"/>
        <v>4.0152754750395134E-2</v>
      </c>
      <c r="K767" s="15">
        <f t="shared" si="2"/>
        <v>4.2373571826910775E-2</v>
      </c>
      <c r="L767" s="15">
        <f t="shared" si="3"/>
        <v>1.5562720186629979E-2</v>
      </c>
      <c r="M767" s="15">
        <f t="shared" si="4"/>
        <v>5.7936292013540731E-2</v>
      </c>
      <c r="N767" s="55">
        <f t="shared" si="11"/>
        <v>-2.6810851640280797E-2</v>
      </c>
      <c r="O767" s="12">
        <f>E767/0.135452</f>
        <v>0.24237168790984143</v>
      </c>
      <c r="P767" s="12">
        <f>G767/0.135452</f>
        <v>8.9016870598257122E-2</v>
      </c>
      <c r="Q767" s="12">
        <f t="shared" si="14"/>
        <v>0.33138855850809856</v>
      </c>
      <c r="R767" s="28">
        <f t="shared" si="15"/>
        <v>-0.15335481731158429</v>
      </c>
      <c r="S767" s="5">
        <f t="shared" si="31"/>
        <v>2.3030556915292631E-2</v>
      </c>
      <c r="T767" s="5">
        <f t="shared" si="31"/>
        <v>7.8816570914805109E-2</v>
      </c>
      <c r="U767" s="5">
        <f t="shared" si="31"/>
        <v>3.3296210747794229E-2</v>
      </c>
      <c r="V767" s="5">
        <f t="shared" si="31"/>
        <v>3.8861469531887509E-2</v>
      </c>
      <c r="W767" s="5">
        <f t="shared" si="31"/>
        <v>2.5110137254296571E-2</v>
      </c>
      <c r="X767" s="5">
        <f t="shared" si="31"/>
        <v>6.1589525322844361E-2</v>
      </c>
      <c r="Y767" s="12">
        <f t="shared" si="7"/>
        <v>0.36727421162891782</v>
      </c>
    </row>
    <row r="768" spans="1:25">
      <c r="A768" t="s">
        <v>84</v>
      </c>
      <c r="B768" s="7" t="s">
        <v>66</v>
      </c>
      <c r="E768" s="6">
        <f>SUM(E495:E506)</f>
        <v>0.79364967173034151</v>
      </c>
      <c r="F768" s="6">
        <f t="shared" ref="F768:J768" si="56">SUM(F495:F506)</f>
        <v>0.14856933647360968</v>
      </c>
      <c r="G768" s="6">
        <f t="shared" si="56"/>
        <v>0.64418776941399991</v>
      </c>
      <c r="H768" s="6">
        <f t="shared" si="56"/>
        <v>0.33197410888045242</v>
      </c>
      <c r="I768" s="6">
        <f t="shared" si="56"/>
        <v>1.4378374411443422</v>
      </c>
      <c r="J768" s="53">
        <f t="shared" si="56"/>
        <v>0.48054344535406185</v>
      </c>
      <c r="K768" s="15">
        <f t="shared" si="2"/>
        <v>1.0243694207310068</v>
      </c>
      <c r="L768" s="15">
        <f t="shared" si="3"/>
        <v>0.83145785313299825</v>
      </c>
      <c r="M768" s="15">
        <f t="shared" si="4"/>
        <v>1.855827273864006</v>
      </c>
      <c r="N768" s="55">
        <f t="shared" si="11"/>
        <v>-0.19291156759800854</v>
      </c>
      <c r="O768" s="12">
        <f>E768/0.20343</f>
        <v>3.9013403712841837</v>
      </c>
      <c r="P768" s="12">
        <f>G768/0.20343</f>
        <v>3.1666311233053133</v>
      </c>
      <c r="Q768" s="12">
        <f t="shared" si="14"/>
        <v>7.0679714945894965</v>
      </c>
      <c r="R768" s="28">
        <f t="shared" si="15"/>
        <v>-0.73470924797887038</v>
      </c>
      <c r="S768" s="5">
        <f t="shared" si="31"/>
        <v>0.55675736619040506</v>
      </c>
      <c r="T768" s="5">
        <f t="shared" si="31"/>
        <v>0.40061817179401521</v>
      </c>
      <c r="U768" s="5">
        <f t="shared" si="31"/>
        <v>1.7788918372771789</v>
      </c>
      <c r="V768" s="5">
        <f t="shared" si="31"/>
        <v>1.1810197449987734</v>
      </c>
      <c r="W768" s="5">
        <f t="shared" si="31"/>
        <v>0.80433310361148014</v>
      </c>
      <c r="X768" s="5">
        <f t="shared" si="31"/>
        <v>0.7370961937815641</v>
      </c>
      <c r="Y768" s="12">
        <f t="shared" si="7"/>
        <v>0.8116777368653354</v>
      </c>
    </row>
    <row r="769" spans="1:25">
      <c r="A769" t="s">
        <v>84</v>
      </c>
      <c r="B769" s="7" t="s">
        <v>67</v>
      </c>
      <c r="E769" s="6">
        <f>SUM(E507:E518)</f>
        <v>0.17547657918329315</v>
      </c>
      <c r="F769" s="6">
        <f t="shared" ref="F769:J769" si="57">SUM(F507:F518)</f>
        <v>0.78563599896405267</v>
      </c>
      <c r="G769" s="6">
        <f t="shared" si="57"/>
        <v>0.39879489491657061</v>
      </c>
      <c r="H769" s="6">
        <f t="shared" si="57"/>
        <v>0.29234300560813403</v>
      </c>
      <c r="I769" s="6">
        <f t="shared" si="57"/>
        <v>0.5742714740998639</v>
      </c>
      <c r="J769" s="53">
        <f t="shared" si="57"/>
        <v>1.0779790045721871</v>
      </c>
      <c r="K769" s="15">
        <f t="shared" si="2"/>
        <v>0.22648890079919712</v>
      </c>
      <c r="L769" s="15">
        <f t="shared" si="3"/>
        <v>0.51472747995411616</v>
      </c>
      <c r="M769" s="15">
        <f t="shared" si="4"/>
        <v>0.74121638075331342</v>
      </c>
      <c r="N769" s="55">
        <f t="shared" si="11"/>
        <v>0.28823857915491902</v>
      </c>
      <c r="O769" s="12">
        <f>E769/0.755425</f>
        <v>0.23228855172028084</v>
      </c>
      <c r="P769" s="12">
        <f>G769/0.755425</f>
        <v>0.52790799207938655</v>
      </c>
      <c r="Q769" s="12">
        <f t="shared" si="14"/>
        <v>0.76019654379966739</v>
      </c>
      <c r="R769" s="28">
        <f t="shared" si="15"/>
        <v>0.2956194403591057</v>
      </c>
      <c r="S769" s="5">
        <f t="shared" si="31"/>
        <v>0.12309950036416974</v>
      </c>
      <c r="T769" s="5">
        <f t="shared" si="31"/>
        <v>2.1184725265058364</v>
      </c>
      <c r="U769" s="5">
        <f t="shared" si="31"/>
        <v>1.1012518663001496</v>
      </c>
      <c r="V769" s="5">
        <f t="shared" si="31"/>
        <v>1.0400294863351118</v>
      </c>
      <c r="W769" s="5">
        <f t="shared" si="31"/>
        <v>0.32125019411837202</v>
      </c>
      <c r="X769" s="5">
        <f t="shared" si="31"/>
        <v>1.6534909151890735</v>
      </c>
      <c r="Y769" s="12">
        <f t="shared" si="7"/>
        <v>2.272638871652561</v>
      </c>
    </row>
    <row r="770" spans="1:25">
      <c r="A770" t="s">
        <v>84</v>
      </c>
      <c r="B770" s="7" t="s">
        <v>68</v>
      </c>
      <c r="E770" s="6">
        <f>SUM(E519:E530)</f>
        <v>5.1186927193566447</v>
      </c>
      <c r="F770" s="6">
        <f t="shared" ref="F770:J770" si="58">SUM(F519:F530)</f>
        <v>1.1068619676304219</v>
      </c>
      <c r="G770" s="6">
        <f t="shared" si="58"/>
        <v>0.6306745230345685</v>
      </c>
      <c r="H770" s="6">
        <f t="shared" si="58"/>
        <v>0.40490112523238242</v>
      </c>
      <c r="I770" s="6">
        <f t="shared" si="58"/>
        <v>5.7493672423912114</v>
      </c>
      <c r="J770" s="53">
        <f t="shared" si="58"/>
        <v>1.5117630928628059</v>
      </c>
      <c r="K770" s="15">
        <f t="shared" si="2"/>
        <v>6.6067340321523504</v>
      </c>
      <c r="L770" s="15">
        <f t="shared" si="3"/>
        <v>0.81401620745611725</v>
      </c>
      <c r="M770" s="15">
        <f t="shared" si="4"/>
        <v>7.4207502396084655</v>
      </c>
      <c r="N770" s="55">
        <f t="shared" si="11"/>
        <v>-5.7927178246962328</v>
      </c>
      <c r="O770" s="12">
        <f>E770/0.72715</f>
        <v>7.0393903862430651</v>
      </c>
      <c r="P770" s="12">
        <f>G770/0.72715</f>
        <v>0.86732383006885583</v>
      </c>
      <c r="Q770" s="12">
        <f t="shared" si="14"/>
        <v>7.9067142163119213</v>
      </c>
      <c r="R770" s="28">
        <f t="shared" si="15"/>
        <v>-6.172066556174209</v>
      </c>
      <c r="S770" s="5">
        <f t="shared" si="31"/>
        <v>3.5908411208104285</v>
      </c>
      <c r="T770" s="5">
        <f t="shared" si="31"/>
        <v>2.9846604179940734</v>
      </c>
      <c r="U770" s="5">
        <f t="shared" si="31"/>
        <v>1.7415756931017732</v>
      </c>
      <c r="V770" s="5">
        <f t="shared" si="31"/>
        <v>1.4404624061928533</v>
      </c>
      <c r="W770" s="5">
        <f t="shared" si="31"/>
        <v>3.2162233821051704</v>
      </c>
      <c r="X770" s="5">
        <f t="shared" si="31"/>
        <v>2.3188638455521917</v>
      </c>
      <c r="Y770" s="12">
        <f t="shared" si="7"/>
        <v>0.12321007679355997</v>
      </c>
    </row>
    <row r="771" spans="1:25">
      <c r="A771" t="s">
        <v>84</v>
      </c>
      <c r="B771" s="7" t="s">
        <v>69</v>
      </c>
      <c r="E771" s="6">
        <f>SUM(E531:E542)</f>
        <v>1.466074461124814</v>
      </c>
      <c r="F771" s="6">
        <f t="shared" ref="F771:J771" si="59">SUM(F531:F542)</f>
        <v>0.27490890595050016</v>
      </c>
      <c r="G771" s="6">
        <f t="shared" si="59"/>
        <v>0.24548023987386358</v>
      </c>
      <c r="H771" s="6">
        <f t="shared" si="59"/>
        <v>0.15108065239027099</v>
      </c>
      <c r="I771" s="6">
        <f t="shared" si="59"/>
        <v>1.7115547009986778</v>
      </c>
      <c r="J771" s="53">
        <f t="shared" si="59"/>
        <v>0.42598955834077146</v>
      </c>
      <c r="K771" s="15">
        <f t="shared" si="2"/>
        <v>1.8922730015331202</v>
      </c>
      <c r="L771" s="15">
        <f t="shared" si="3"/>
        <v>0.31684313630754918</v>
      </c>
      <c r="M771" s="15">
        <f t="shared" si="4"/>
        <v>2.2091161378406694</v>
      </c>
      <c r="N771" s="55">
        <f t="shared" si="11"/>
        <v>-1.5754298652255709</v>
      </c>
      <c r="O771" s="12">
        <f>E771/0.489193</f>
        <v>2.9969244472525447</v>
      </c>
      <c r="P771" s="12">
        <f>G771/0.489193</f>
        <v>0.50180652600070641</v>
      </c>
      <c r="Q771" s="12">
        <f t="shared" si="14"/>
        <v>3.498730973253251</v>
      </c>
      <c r="R771" s="28">
        <f t="shared" si="15"/>
        <v>-2.4951179212518384</v>
      </c>
      <c r="S771" s="5">
        <f t="shared" si="31"/>
        <v>1.0284736259453851</v>
      </c>
      <c r="T771" s="5">
        <f t="shared" si="31"/>
        <v>0.74129363384042046</v>
      </c>
      <c r="U771" s="5">
        <f t="shared" si="31"/>
        <v>0.67788122603087964</v>
      </c>
      <c r="V771" s="5">
        <f t="shared" si="31"/>
        <v>0.53747936597206303</v>
      </c>
      <c r="W771" s="5">
        <f t="shared" si="31"/>
        <v>0.95745184070282174</v>
      </c>
      <c r="X771" s="5">
        <f t="shared" si="31"/>
        <v>0.65341705329540423</v>
      </c>
      <c r="Y771" s="12">
        <f t="shared" si="7"/>
        <v>0.16744049936285238</v>
      </c>
    </row>
    <row r="772" spans="1:25">
      <c r="A772" t="s">
        <v>84</v>
      </c>
      <c r="B772" s="7" t="s">
        <v>70</v>
      </c>
      <c r="E772" s="6">
        <f>SUM(E543:E554)</f>
        <v>0.80078598866660733</v>
      </c>
      <c r="F772" s="6">
        <f t="shared" ref="F772:J772" si="60">SUM(F543:F554)</f>
        <v>9.5486817762690024E-2</v>
      </c>
      <c r="G772" s="6">
        <f t="shared" si="60"/>
        <v>0.13679900144216439</v>
      </c>
      <c r="H772" s="6">
        <f t="shared" si="60"/>
        <v>9.3329447605513829E-2</v>
      </c>
      <c r="I772" s="6">
        <f t="shared" si="60"/>
        <v>0.93758499010877117</v>
      </c>
      <c r="J772" s="53">
        <f t="shared" si="60"/>
        <v>0.18881626536820378</v>
      </c>
      <c r="K772" s="15">
        <f t="shared" si="2"/>
        <v>1.0335803170578679</v>
      </c>
      <c r="L772" s="15">
        <f t="shared" si="3"/>
        <v>0.17656746906776649</v>
      </c>
      <c r="M772" s="15">
        <f t="shared" si="4"/>
        <v>1.2101477861256338</v>
      </c>
      <c r="N772" s="55">
        <f t="shared" si="11"/>
        <v>-0.85701284799010136</v>
      </c>
      <c r="O772" s="12">
        <f>E772/0.384033</f>
        <v>2.0852009818599111</v>
      </c>
      <c r="P772" s="12">
        <f>G772/0.384033</f>
        <v>0.356216787208819</v>
      </c>
      <c r="Q772" s="12">
        <f t="shared" si="14"/>
        <v>2.44141776906873</v>
      </c>
      <c r="R772" s="28">
        <f t="shared" si="15"/>
        <v>-1.7289841946510922</v>
      </c>
      <c r="S772" s="5">
        <f t="shared" si="31"/>
        <v>0.56176360151470484</v>
      </c>
      <c r="T772" s="5">
        <f t="shared" si="31"/>
        <v>0.25748081852214622</v>
      </c>
      <c r="U772" s="5">
        <f t="shared" si="31"/>
        <v>0.37776350090363364</v>
      </c>
      <c r="V772" s="5">
        <f t="shared" si="31"/>
        <v>0.33202565339706419</v>
      </c>
      <c r="W772" s="5">
        <f t="shared" si="31"/>
        <v>0.52448950306477715</v>
      </c>
      <c r="X772" s="5">
        <f t="shared" si="31"/>
        <v>0.28962157713837677</v>
      </c>
      <c r="Y772" s="12">
        <f t="shared" si="7"/>
        <v>0.1708309128509467</v>
      </c>
    </row>
    <row r="773" spans="1:25">
      <c r="A773" t="s">
        <v>84</v>
      </c>
      <c r="B773" s="7" t="s">
        <v>71</v>
      </c>
      <c r="E773" s="6">
        <f>SUM(E555:E566)</f>
        <v>7.5853341928033515</v>
      </c>
      <c r="F773" s="6">
        <f t="shared" ref="F773:J773" si="61">SUM(F555:F566)</f>
        <v>1.6427921340072464</v>
      </c>
      <c r="G773" s="6">
        <f t="shared" si="61"/>
        <v>1.2452809041705826</v>
      </c>
      <c r="H773" s="6">
        <f t="shared" si="61"/>
        <v>0.95140993232418358</v>
      </c>
      <c r="I773" s="6">
        <f t="shared" si="61"/>
        <v>8.8306150969739257</v>
      </c>
      <c r="J773" s="53">
        <f t="shared" si="61"/>
        <v>2.5942020663314271</v>
      </c>
      <c r="K773" s="15">
        <f t="shared" si="2"/>
        <v>9.7904461753159335</v>
      </c>
      <c r="L773" s="15">
        <f t="shared" si="3"/>
        <v>1.6072931469516494</v>
      </c>
      <c r="M773" s="15">
        <f t="shared" si="4"/>
        <v>11.397739322267572</v>
      </c>
      <c r="N773" s="55">
        <f t="shared" si="11"/>
        <v>-8.1831530283642842</v>
      </c>
      <c r="O773" s="12">
        <f>E773/2.72879</f>
        <v>2.7797427404832735</v>
      </c>
      <c r="P773" s="12">
        <f>G773/2.72879</f>
        <v>0.4563491159710284</v>
      </c>
      <c r="Q773" s="12">
        <f t="shared" si="14"/>
        <v>3.2360918564543018</v>
      </c>
      <c r="R773" s="28">
        <f t="shared" si="15"/>
        <v>-2.3233936245122453</v>
      </c>
      <c r="S773" s="5">
        <f t="shared" si="31"/>
        <v>5.3212277876354124</v>
      </c>
      <c r="T773" s="5">
        <f t="shared" si="31"/>
        <v>4.4297995601567202</v>
      </c>
      <c r="U773" s="5">
        <f t="shared" si="31"/>
        <v>3.4387800276949063</v>
      </c>
      <c r="V773" s="5">
        <f t="shared" si="31"/>
        <v>3.3847034621228267</v>
      </c>
      <c r="W773" s="5">
        <f t="shared" si="31"/>
        <v>4.9398880878317559</v>
      </c>
      <c r="X773" s="5">
        <f t="shared" si="31"/>
        <v>3.9791958198166291</v>
      </c>
      <c r="Y773" s="12">
        <f t="shared" si="7"/>
        <v>0.16416955041375147</v>
      </c>
    </row>
    <row r="774" spans="1:25">
      <c r="A774" t="s">
        <v>84</v>
      </c>
      <c r="B774" s="7" t="s">
        <v>72</v>
      </c>
      <c r="E774" s="6">
        <f>SUM(E567:E578)</f>
        <v>0.48530304387875106</v>
      </c>
      <c r="F774" s="6">
        <f t="shared" ref="F774:J774" si="62">SUM(F567:F578)</f>
        <v>0.18020578428249862</v>
      </c>
      <c r="G774" s="6">
        <f t="shared" si="62"/>
        <v>0.17308399759715926</v>
      </c>
      <c r="H774" s="6">
        <f t="shared" si="62"/>
        <v>0.16666188566443274</v>
      </c>
      <c r="I774" s="6">
        <f t="shared" si="62"/>
        <v>0.65838704147591032</v>
      </c>
      <c r="J774" s="53">
        <f t="shared" si="62"/>
        <v>0.34686766994693152</v>
      </c>
      <c r="K774" s="15">
        <f t="shared" si="2"/>
        <v>0.62638417886976772</v>
      </c>
      <c r="L774" s="15">
        <f t="shared" si="3"/>
        <v>0.22340077829283211</v>
      </c>
      <c r="M774" s="15">
        <f t="shared" si="4"/>
        <v>0.84978495716259983</v>
      </c>
      <c r="N774" s="55">
        <f t="shared" si="11"/>
        <v>-0.4029834005769356</v>
      </c>
      <c r="O774" s="12">
        <f>E774/0.499567</f>
        <v>0.97144736117227737</v>
      </c>
      <c r="P774" s="12">
        <f>G774/0.499567</f>
        <v>0.34646803651393959</v>
      </c>
      <c r="Q774" s="12">
        <f t="shared" si="14"/>
        <v>1.317915397686217</v>
      </c>
      <c r="R774" s="28">
        <f t="shared" si="15"/>
        <v>-0.62497932465833772</v>
      </c>
      <c r="S774" s="5">
        <f t="shared" si="31"/>
        <v>0.34044749735110408</v>
      </c>
      <c r="T774" s="5">
        <f t="shared" si="31"/>
        <v>0.48592605688041834</v>
      </c>
      <c r="U774" s="5">
        <f t="shared" si="31"/>
        <v>0.47796267657949426</v>
      </c>
      <c r="V774" s="5">
        <f t="shared" si="31"/>
        <v>0.59291062900120362</v>
      </c>
      <c r="W774" s="5">
        <f t="shared" si="31"/>
        <v>0.36830484260197904</v>
      </c>
      <c r="X774" s="5">
        <f t="shared" si="31"/>
        <v>0.53205353591990667</v>
      </c>
      <c r="Y774" s="12">
        <f t="shared" si="7"/>
        <v>0.35665137439443478</v>
      </c>
    </row>
    <row r="775" spans="1:25">
      <c r="A775" t="s">
        <v>84</v>
      </c>
      <c r="B775" s="7" t="s">
        <v>73</v>
      </c>
      <c r="E775" s="6">
        <f>SUM(E579:E590)</f>
        <v>0.47877762795498147</v>
      </c>
      <c r="F775" s="6">
        <f t="shared" ref="F775:J775" si="63">SUM(F579:F590)</f>
        <v>0.46246182819870063</v>
      </c>
      <c r="G775" s="6">
        <f t="shared" si="63"/>
        <v>0.53427197626531497</v>
      </c>
      <c r="H775" s="6">
        <f t="shared" si="63"/>
        <v>0.34794504995802095</v>
      </c>
      <c r="I775" s="6">
        <f t="shared" si="63"/>
        <v>1.0130496042202968</v>
      </c>
      <c r="J775" s="53">
        <f t="shared" si="63"/>
        <v>0.81040687815672141</v>
      </c>
      <c r="K775" s="15">
        <f t="shared" si="2"/>
        <v>0.61796177693606924</v>
      </c>
      <c r="L775" s="15">
        <f t="shared" si="3"/>
        <v>0.68958873711430757</v>
      </c>
      <c r="M775" s="15">
        <f t="shared" si="4"/>
        <v>1.3075505140503771</v>
      </c>
      <c r="N775" s="55">
        <f t="shared" si="11"/>
        <v>7.162696017823833E-2</v>
      </c>
      <c r="O775" s="12">
        <f>E775/0.859419</f>
        <v>0.55709453474379955</v>
      </c>
      <c r="P775" s="12">
        <f>G775/0.859419</f>
        <v>0.62166647033090372</v>
      </c>
      <c r="Q775" s="12">
        <f t="shared" si="14"/>
        <v>1.1787610050747033</v>
      </c>
      <c r="R775" s="28">
        <f t="shared" si="15"/>
        <v>6.4571935587104168E-2</v>
      </c>
      <c r="S775" s="5">
        <f t="shared" si="31"/>
        <v>0.33586981841740787</v>
      </c>
      <c r="T775" s="5">
        <f t="shared" si="31"/>
        <v>1.2470312955216767</v>
      </c>
      <c r="U775" s="5">
        <f t="shared" si="31"/>
        <v>1.4753649519438714</v>
      </c>
      <c r="V775" s="5">
        <f t="shared" si="31"/>
        <v>1.2378374191915908</v>
      </c>
      <c r="W775" s="5">
        <f t="shared" si="31"/>
        <v>0.56670476714418339</v>
      </c>
      <c r="X775" s="5">
        <f t="shared" si="31"/>
        <v>1.2430672628644355</v>
      </c>
      <c r="Y775" s="12">
        <f t="shared" si="7"/>
        <v>1.1159083989520737</v>
      </c>
    </row>
    <row r="776" spans="1:25">
      <c r="A776" t="s">
        <v>84</v>
      </c>
      <c r="B776" s="7" t="s">
        <v>74</v>
      </c>
      <c r="E776" s="6">
        <f>SUM(E591:E602)</f>
        <v>0.35586019331705571</v>
      </c>
      <c r="F776" s="6">
        <f t="shared" ref="F776:J776" si="64">SUM(F591:F602)</f>
        <v>0.46366384136953592</v>
      </c>
      <c r="G776" s="6">
        <f t="shared" si="64"/>
        <v>0.4515831576531133</v>
      </c>
      <c r="H776" s="6">
        <f t="shared" si="64"/>
        <v>0.34188273544698156</v>
      </c>
      <c r="I776" s="6">
        <f t="shared" si="64"/>
        <v>0.80744335097016917</v>
      </c>
      <c r="J776" s="53">
        <f t="shared" si="64"/>
        <v>0.8055465768165172</v>
      </c>
      <c r="K776" s="15">
        <f t="shared" si="2"/>
        <v>0.45931134740426588</v>
      </c>
      <c r="L776" s="15">
        <f t="shared" si="3"/>
        <v>0.58286167574220604</v>
      </c>
      <c r="M776" s="15">
        <f t="shared" si="4"/>
        <v>1.0421730231464723</v>
      </c>
      <c r="N776" s="55">
        <f t="shared" si="11"/>
        <v>0.12355032833794016</v>
      </c>
      <c r="O776" s="12">
        <f>E776/0.811671</f>
        <v>0.43842910898264897</v>
      </c>
      <c r="P776" s="12">
        <f>G776/0.811671</f>
        <v>0.55636231632411814</v>
      </c>
      <c r="Q776" s="12">
        <f t="shared" si="14"/>
        <v>0.99479142530676712</v>
      </c>
      <c r="R776" s="28">
        <f t="shared" si="15"/>
        <v>0.11793320734146917</v>
      </c>
      <c r="S776" s="5">
        <f t="shared" si="31"/>
        <v>0.24964136069161036</v>
      </c>
      <c r="T776" s="5">
        <f t="shared" si="31"/>
        <v>1.2502725317713781</v>
      </c>
      <c r="U776" s="5">
        <f t="shared" si="31"/>
        <v>1.2470239752172458</v>
      </c>
      <c r="V776" s="5">
        <f t="shared" si="31"/>
        <v>1.2162703362582998</v>
      </c>
      <c r="W776" s="5">
        <f t="shared" si="31"/>
        <v>0.45168765111541714</v>
      </c>
      <c r="X776" s="5">
        <f t="shared" si="31"/>
        <v>1.2356121416820909</v>
      </c>
      <c r="Y776" s="12">
        <f t="shared" si="7"/>
        <v>1.2689903679414141</v>
      </c>
    </row>
    <row r="777" spans="1:25">
      <c r="A777" t="s">
        <v>84</v>
      </c>
      <c r="B777" s="7" t="s">
        <v>75</v>
      </c>
      <c r="E777" s="6">
        <f>SUM(E603:E614)</f>
        <v>0.16986757206708339</v>
      </c>
      <c r="F777" s="6">
        <f t="shared" ref="F777:J777" si="65">SUM(F603:F614)</f>
        <v>9.9328603837430821E-2</v>
      </c>
      <c r="G777" s="6">
        <f t="shared" si="65"/>
        <v>0.29296607050756951</v>
      </c>
      <c r="H777" s="6">
        <f t="shared" si="65"/>
        <v>0.24565021322866323</v>
      </c>
      <c r="I777" s="6">
        <f t="shared" si="65"/>
        <v>0.46283364257465176</v>
      </c>
      <c r="J777" s="53">
        <f t="shared" si="65"/>
        <v>0.3449788170660939</v>
      </c>
      <c r="K777" s="15">
        <f t="shared" ref="K777:K785" si="66">E777/0.774769</f>
        <v>0.2192493143983347</v>
      </c>
      <c r="L777" s="15">
        <f t="shared" ref="L777:L785" si="67">G777/0.774769</f>
        <v>0.37813344430090712</v>
      </c>
      <c r="M777" s="15">
        <f t="shared" ref="M777:M785" si="68">I777/0.774769</f>
        <v>0.59738275869924029</v>
      </c>
      <c r="N777" s="55">
        <f t="shared" si="11"/>
        <v>0.15888412990257242</v>
      </c>
      <c r="O777" s="12">
        <f>E777/0.666535</f>
        <v>0.25485169130965873</v>
      </c>
      <c r="P777" s="12">
        <f>G777/0.666535</f>
        <v>0.43953591410438991</v>
      </c>
      <c r="Q777" s="12">
        <f t="shared" si="14"/>
        <v>0.69438760541404865</v>
      </c>
      <c r="R777" s="28">
        <f t="shared" si="15"/>
        <v>0.18468422279473118</v>
      </c>
      <c r="S777" s="5">
        <f t="shared" si="31"/>
        <v>0.11916469620535791</v>
      </c>
      <c r="T777" s="5">
        <f t="shared" si="31"/>
        <v>0.26784021939326574</v>
      </c>
      <c r="U777" s="5">
        <f t="shared" si="31"/>
        <v>0.80901093775680721</v>
      </c>
      <c r="V777" s="5">
        <f t="shared" si="31"/>
        <v>0.87391680382726722</v>
      </c>
      <c r="W777" s="5">
        <f t="shared" si="31"/>
        <v>0.25891134111210301</v>
      </c>
      <c r="X777" s="5">
        <f t="shared" si="31"/>
        <v>0.52915626142258632</v>
      </c>
      <c r="Y777" s="12">
        <f t="shared" si="7"/>
        <v>1.7246733260652749</v>
      </c>
    </row>
    <row r="778" spans="1:25">
      <c r="A778" t="s">
        <v>84</v>
      </c>
      <c r="B778" s="7" t="s">
        <v>76</v>
      </c>
      <c r="E778" s="6">
        <f>SUM(E615:E626)</f>
        <v>0.18246700611991001</v>
      </c>
      <c r="F778" s="6">
        <f t="shared" ref="F778:J778" si="69">SUM(F615:F626)</f>
        <v>0.29991936165516858</v>
      </c>
      <c r="G778" s="6">
        <f t="shared" si="69"/>
        <v>0.12158506170381467</v>
      </c>
      <c r="H778" s="6">
        <f t="shared" si="69"/>
        <v>9.2198562200900155E-2</v>
      </c>
      <c r="I778" s="6">
        <f t="shared" si="69"/>
        <v>0.30405206782372485</v>
      </c>
      <c r="J778" s="53">
        <f t="shared" si="69"/>
        <v>0.39211792385606864</v>
      </c>
      <c r="K778" s="15">
        <f t="shared" si="66"/>
        <v>0.23551149583928888</v>
      </c>
      <c r="L778" s="15">
        <f t="shared" si="67"/>
        <v>0.15693072606649811</v>
      </c>
      <c r="M778" s="15">
        <f t="shared" si="68"/>
        <v>0.3924422219057872</v>
      </c>
      <c r="N778" s="55">
        <f t="shared" si="11"/>
        <v>-7.8580769772790771E-2</v>
      </c>
      <c r="O778" s="12">
        <f>E778/0.513518</f>
        <v>0.35532738116270512</v>
      </c>
      <c r="P778" s="12">
        <f>G778/0.513518</f>
        <v>0.23676884102176488</v>
      </c>
      <c r="Q778" s="12">
        <f t="shared" si="14"/>
        <v>0.59209622218447</v>
      </c>
      <c r="R778" s="28">
        <f t="shared" si="15"/>
        <v>-0.11855854014094025</v>
      </c>
      <c r="S778" s="5">
        <f t="shared" si="31"/>
        <v>0.12800339162552674</v>
      </c>
      <c r="T778" s="5">
        <f t="shared" si="31"/>
        <v>0.80873448858179731</v>
      </c>
      <c r="U778" s="5">
        <f t="shared" si="31"/>
        <v>0.3357509783156985</v>
      </c>
      <c r="V778" s="5">
        <f t="shared" si="31"/>
        <v>0.32800245412804935</v>
      </c>
      <c r="W778" s="5">
        <f t="shared" si="31"/>
        <v>0.17008817295612069</v>
      </c>
      <c r="X778" s="5">
        <f t="shared" si="31"/>
        <v>0.60146201552053757</v>
      </c>
      <c r="Y778" s="12">
        <f t="shared" ref="Y778:Y785" si="70">G778/E778</f>
        <v>0.66633998271399175</v>
      </c>
    </row>
    <row r="779" spans="1:25">
      <c r="A779" t="s">
        <v>84</v>
      </c>
      <c r="B779" s="7" t="s">
        <v>77</v>
      </c>
      <c r="E779" s="6">
        <f>SUM(E627:E638)</f>
        <v>0.34664506707165893</v>
      </c>
      <c r="F779" s="6">
        <f t="shared" ref="F779:J779" si="71">SUM(F627:F638)</f>
        <v>0.36808923833733059</v>
      </c>
      <c r="G779" s="6">
        <f t="shared" si="71"/>
        <v>0.20586946386061689</v>
      </c>
      <c r="H779" s="6">
        <f t="shared" si="71"/>
        <v>0.19295434732706795</v>
      </c>
      <c r="I779" s="6">
        <f t="shared" si="71"/>
        <v>0.55251453093227554</v>
      </c>
      <c r="J779" s="53">
        <f t="shared" si="71"/>
        <v>0.5610435856643986</v>
      </c>
      <c r="K779" s="15">
        <f t="shared" si="66"/>
        <v>0.44741731673783919</v>
      </c>
      <c r="L779" s="15">
        <f t="shared" si="67"/>
        <v>0.26571721875890347</v>
      </c>
      <c r="M779" s="15">
        <f t="shared" si="68"/>
        <v>0.71313453549674222</v>
      </c>
      <c r="N779" s="55">
        <f t="shared" si="11"/>
        <v>-0.18170009797893572</v>
      </c>
      <c r="O779" s="12">
        <f>E779/0.427406</f>
        <v>0.81104398878737993</v>
      </c>
      <c r="P779" s="12">
        <f>G779/0.427406</f>
        <v>0.48167190881882072</v>
      </c>
      <c r="Q779" s="12">
        <f t="shared" si="14"/>
        <v>1.2927158976062008</v>
      </c>
      <c r="R779" s="28">
        <f t="shared" si="15"/>
        <v>-0.32937207996855922</v>
      </c>
      <c r="S779" s="5">
        <f t="shared" si="31"/>
        <v>0.24317680888714313</v>
      </c>
      <c r="T779" s="5">
        <f t="shared" si="31"/>
        <v>0.99255499970511574</v>
      </c>
      <c r="U779" s="5">
        <f t="shared" si="31"/>
        <v>0.56849807803619201</v>
      </c>
      <c r="V779" s="5">
        <f t="shared" si="31"/>
        <v>0.68644779210381657</v>
      </c>
      <c r="W779" s="5">
        <f t="shared" si="31"/>
        <v>0.30907925662410479</v>
      </c>
      <c r="X779" s="5">
        <f t="shared" si="31"/>
        <v>0.86057378482000257</v>
      </c>
      <c r="Y779" s="12">
        <f t="shared" si="70"/>
        <v>0.59389122597281696</v>
      </c>
    </row>
    <row r="780" spans="1:25">
      <c r="A780" t="s">
        <v>84</v>
      </c>
      <c r="B780" s="7" t="s">
        <v>78</v>
      </c>
      <c r="E780" s="6">
        <f>SUM(E639:E650)</f>
        <v>7.7555228967456341E-2</v>
      </c>
      <c r="F780" s="6">
        <f t="shared" ref="F780:J780" si="72">SUM(F639:F650)</f>
        <v>0.12920456339554934</v>
      </c>
      <c r="G780" s="6">
        <f t="shared" si="72"/>
        <v>7.2877077932218634E-2</v>
      </c>
      <c r="H780" s="6">
        <f t="shared" si="72"/>
        <v>6.1199750173829302E-2</v>
      </c>
      <c r="I780" s="6">
        <f t="shared" si="72"/>
        <v>0.15043230689967502</v>
      </c>
      <c r="J780" s="53">
        <f t="shared" si="72"/>
        <v>0.19040431356937873</v>
      </c>
      <c r="K780" s="15">
        <f t="shared" si="66"/>
        <v>0.10010109976968146</v>
      </c>
      <c r="L780" s="15">
        <f t="shared" si="67"/>
        <v>9.4062976102836621E-2</v>
      </c>
      <c r="M780" s="15">
        <f t="shared" si="68"/>
        <v>0.19416407587251813</v>
      </c>
      <c r="N780" s="55">
        <f t="shared" si="11"/>
        <v>-6.0381236668448357E-3</v>
      </c>
      <c r="O780" s="12">
        <f>E780/0.356137</f>
        <v>0.21776796279930574</v>
      </c>
      <c r="P780" s="12">
        <f>G780/0.356137</f>
        <v>0.2046321441810838</v>
      </c>
      <c r="Q780" s="12">
        <f t="shared" si="14"/>
        <v>0.42240010698038954</v>
      </c>
      <c r="R780" s="28">
        <f t="shared" si="15"/>
        <v>-1.3135818618221939E-2</v>
      </c>
      <c r="S780" s="5">
        <f t="shared" si="31"/>
        <v>5.4406177627558935E-2</v>
      </c>
      <c r="T780" s="5">
        <f t="shared" si="31"/>
        <v>0.34840093658332599</v>
      </c>
      <c r="U780" s="5">
        <f t="shared" si="31"/>
        <v>0.2012463527150895</v>
      </c>
      <c r="V780" s="5">
        <f t="shared" si="31"/>
        <v>0.21772213980191052</v>
      </c>
      <c r="W780" s="5">
        <f t="shared" si="31"/>
        <v>8.4152548006922789E-2</v>
      </c>
      <c r="X780" s="5">
        <f t="shared" si="31"/>
        <v>0.29205745321981053</v>
      </c>
      <c r="Y780" s="12">
        <f t="shared" si="70"/>
        <v>0.93967974696843781</v>
      </c>
    </row>
    <row r="781" spans="1:25">
      <c r="A781" t="s">
        <v>84</v>
      </c>
      <c r="B781" s="7" t="s">
        <v>79</v>
      </c>
      <c r="E781" s="6">
        <f>SUM(E651:E662)</f>
        <v>0.19253776638572384</v>
      </c>
      <c r="F781" s="6">
        <f t="shared" ref="F781:J781" si="73">SUM(F651:F662)</f>
        <v>0.20154215031263009</v>
      </c>
      <c r="G781" s="6">
        <f t="shared" si="73"/>
        <v>0.30478066620449595</v>
      </c>
      <c r="H781" s="6">
        <f t="shared" si="73"/>
        <v>0.21275032510254657</v>
      </c>
      <c r="I781" s="6">
        <f t="shared" si="73"/>
        <v>0.49731843259022035</v>
      </c>
      <c r="J781" s="53">
        <f t="shared" si="73"/>
        <v>0.41429247541517572</v>
      </c>
      <c r="K781" s="15">
        <f t="shared" si="66"/>
        <v>0.2485098995774532</v>
      </c>
      <c r="L781" s="15">
        <f t="shared" si="67"/>
        <v>0.39338262915074806</v>
      </c>
      <c r="M781" s="15">
        <f t="shared" si="68"/>
        <v>0.64189252872820202</v>
      </c>
      <c r="N781" s="55">
        <f t="shared" si="11"/>
        <v>0.14487272957329486</v>
      </c>
      <c r="O781" s="12">
        <f>E781/0.347257</f>
        <v>0.55445323315505191</v>
      </c>
      <c r="P781" s="12">
        <f>G781/0.347257</f>
        <v>0.87768041019906284</v>
      </c>
      <c r="Q781" s="12">
        <f t="shared" si="14"/>
        <v>1.4321336433541147</v>
      </c>
      <c r="R781" s="28">
        <f t="shared" si="15"/>
        <v>0.32322717704401094</v>
      </c>
      <c r="S781" s="5">
        <f t="shared" si="31"/>
        <v>0.1350681837634797</v>
      </c>
      <c r="T781" s="5">
        <f t="shared" si="31"/>
        <v>0.54345970517289444</v>
      </c>
      <c r="U781" s="5">
        <f t="shared" si="31"/>
        <v>0.84163634426694789</v>
      </c>
      <c r="V781" s="5">
        <f t="shared" si="31"/>
        <v>0.75687328613779969</v>
      </c>
      <c r="W781" s="5">
        <f t="shared" si="31"/>
        <v>0.27820229667279356</v>
      </c>
      <c r="X781" s="5">
        <f t="shared" si="31"/>
        <v>0.63547512653277527</v>
      </c>
      <c r="Y781" s="12">
        <f t="shared" si="70"/>
        <v>1.582965627605279</v>
      </c>
    </row>
    <row r="782" spans="1:25">
      <c r="A782" t="s">
        <v>84</v>
      </c>
      <c r="B782" s="7" t="s">
        <v>80</v>
      </c>
      <c r="E782" s="6">
        <f>SUM(E663:E674)</f>
        <v>0.17440604797747405</v>
      </c>
      <c r="F782" s="6">
        <f t="shared" ref="F782:J782" si="74">SUM(F663:F674)</f>
        <v>0.10519371351206752</v>
      </c>
      <c r="G782" s="6">
        <f t="shared" si="74"/>
        <v>0.15758518267405813</v>
      </c>
      <c r="H782" s="6">
        <f t="shared" si="74"/>
        <v>0.17295783002903548</v>
      </c>
      <c r="I782" s="6">
        <f t="shared" si="74"/>
        <v>0.33199123065153219</v>
      </c>
      <c r="J782" s="53">
        <f t="shared" si="74"/>
        <v>0.27815154354110311</v>
      </c>
      <c r="K782" s="15">
        <f t="shared" si="66"/>
        <v>0.22510715836265266</v>
      </c>
      <c r="L782" s="15">
        <f t="shared" si="67"/>
        <v>0.2033963448125288</v>
      </c>
      <c r="M782" s="15">
        <f t="shared" si="68"/>
        <v>0.42850350317518149</v>
      </c>
      <c r="N782" s="55">
        <f t="shared" si="11"/>
        <v>-2.1710813550123859E-2</v>
      </c>
      <c r="O782" s="12">
        <f>E782/0.316032</f>
        <v>0.55186198858809887</v>
      </c>
      <c r="P782" s="12">
        <f>G782/0.316032</f>
        <v>0.49863679207820139</v>
      </c>
      <c r="Q782" s="12">
        <f t="shared" si="14"/>
        <v>1.0504987806663002</v>
      </c>
      <c r="R782" s="28">
        <f t="shared" si="15"/>
        <v>-5.3225196509897488E-2</v>
      </c>
      <c r="S782" s="5">
        <f t="shared" si="31"/>
        <v>0.12234850637298342</v>
      </c>
      <c r="T782" s="5">
        <f t="shared" si="31"/>
        <v>0.28365552537090077</v>
      </c>
      <c r="U782" s="5">
        <f t="shared" si="31"/>
        <v>0.43516348562426299</v>
      </c>
      <c r="V782" s="5">
        <f t="shared" si="31"/>
        <v>0.6153088655175557</v>
      </c>
      <c r="W782" s="5">
        <f t="shared" si="31"/>
        <v>0.18571747353387688</v>
      </c>
      <c r="X782" s="5">
        <f t="shared" si="31"/>
        <v>0.42665121337271217</v>
      </c>
      <c r="Y782" s="12">
        <f t="shared" si="70"/>
        <v>0.90355342891785229</v>
      </c>
    </row>
    <row r="783" spans="1:25">
      <c r="A783" t="s">
        <v>84</v>
      </c>
      <c r="B783" s="7" t="s">
        <v>81</v>
      </c>
      <c r="E783" s="6">
        <f>SUM(E675:E686)</f>
        <v>1.6529174841180418E-2</v>
      </c>
      <c r="F783" s="6">
        <f t="shared" ref="F783:J783" si="75">SUM(F675:F686)</f>
        <v>1.3786623052447204E-2</v>
      </c>
      <c r="G783" s="6">
        <f t="shared" si="75"/>
        <v>1.1227066794366794E-2</v>
      </c>
      <c r="H783" s="6">
        <f t="shared" si="75"/>
        <v>9.4183563848457118E-3</v>
      </c>
      <c r="I783" s="6">
        <f t="shared" si="75"/>
        <v>2.7756241635547272E-2</v>
      </c>
      <c r="J783" s="53">
        <f t="shared" si="75"/>
        <v>2.3204979437292904E-2</v>
      </c>
      <c r="K783" s="15">
        <f t="shared" si="66"/>
        <v>2.1334326542724887E-2</v>
      </c>
      <c r="L783" s="15">
        <f t="shared" si="67"/>
        <v>1.449085700946578E-2</v>
      </c>
      <c r="M783" s="15">
        <f t="shared" si="68"/>
        <v>3.5825183552190741E-2</v>
      </c>
      <c r="N783" s="55">
        <f t="shared" si="11"/>
        <v>-6.8434695332591066E-3</v>
      </c>
      <c r="O783" s="12">
        <f>E783/0.112996</f>
        <v>0.14628106164094673</v>
      </c>
      <c r="P783" s="12">
        <f>G783/0.112996</f>
        <v>9.9358090502024793E-2</v>
      </c>
      <c r="Q783" s="12">
        <f t="shared" si="14"/>
        <v>0.24563915214297152</v>
      </c>
      <c r="R783" s="28">
        <f t="shared" si="15"/>
        <v>-4.6922971138921937E-2</v>
      </c>
      <c r="S783" s="5">
        <f t="shared" si="31"/>
        <v>1.1595468602427815E-2</v>
      </c>
      <c r="T783" s="5">
        <f t="shared" si="31"/>
        <v>3.7175717773133506E-2</v>
      </c>
      <c r="U783" s="5">
        <f t="shared" si="31"/>
        <v>3.1002975258646252E-2</v>
      </c>
      <c r="V783" s="5">
        <f t="shared" si="31"/>
        <v>3.3506422815472225E-2</v>
      </c>
      <c r="W783" s="5">
        <f t="shared" si="31"/>
        <v>1.5526973592746166E-2</v>
      </c>
      <c r="X783" s="5">
        <f t="shared" si="31"/>
        <v>3.559366418452696E-2</v>
      </c>
      <c r="Y783" s="12">
        <f t="shared" si="70"/>
        <v>0.6792272997437192</v>
      </c>
    </row>
    <row r="784" spans="1:25">
      <c r="A784" t="s">
        <v>84</v>
      </c>
      <c r="B784" s="7" t="s">
        <v>82</v>
      </c>
      <c r="E784" s="6">
        <f>SUM(E687:E698)</f>
        <v>0.72973623756978034</v>
      </c>
      <c r="F784" s="6">
        <f t="shared" ref="F784:J784" si="76">SUM(F687:F698)</f>
        <v>0.33041445957993626</v>
      </c>
      <c r="G784" s="6">
        <f t="shared" si="76"/>
        <v>0.48657092319028983</v>
      </c>
      <c r="H784" s="6">
        <f t="shared" si="76"/>
        <v>0.43770730250103074</v>
      </c>
      <c r="I784" s="6">
        <f t="shared" si="76"/>
        <v>1.2163071607600704</v>
      </c>
      <c r="J784" s="53">
        <f t="shared" si="76"/>
        <v>0.76812176208096661</v>
      </c>
      <c r="K784" s="15">
        <f t="shared" si="66"/>
        <v>0.94187588503125486</v>
      </c>
      <c r="L784" s="15">
        <f t="shared" si="67"/>
        <v>0.6280206399459578</v>
      </c>
      <c r="M784" s="15">
        <f t="shared" si="68"/>
        <v>1.569896524977213</v>
      </c>
      <c r="N784" s="55">
        <f t="shared" si="11"/>
        <v>-0.31385524508529705</v>
      </c>
      <c r="O784" s="12">
        <f>E784/0.973046</f>
        <v>0.74995040066942398</v>
      </c>
      <c r="P784" s="12">
        <f>G784/0.973046</f>
        <v>0.50004925069348194</v>
      </c>
      <c r="Q784" s="12">
        <f t="shared" si="14"/>
        <v>1.2499996513629059</v>
      </c>
      <c r="R784" s="28">
        <f t="shared" si="15"/>
        <v>-0.24990114997594204</v>
      </c>
      <c r="S784" s="5">
        <f t="shared" si="31"/>
        <v>0.51192111597204892</v>
      </c>
      <c r="T784" s="5">
        <f t="shared" si="31"/>
        <v>0.89096471636147101</v>
      </c>
      <c r="U784" s="5">
        <f t="shared" si="31"/>
        <v>1.3436409143672527</v>
      </c>
      <c r="V784" s="5">
        <f t="shared" si="31"/>
        <v>1.5571725413382298</v>
      </c>
      <c r="W784" s="5">
        <f t="shared" si="31"/>
        <v>0.68040801106166449</v>
      </c>
      <c r="X784" s="5">
        <f t="shared" si="31"/>
        <v>1.1782069502030363</v>
      </c>
      <c r="Y784" s="12">
        <f t="shared" si="70"/>
        <v>0.66677642981072582</v>
      </c>
    </row>
    <row r="785" spans="1:25">
      <c r="A785" t="s">
        <v>84</v>
      </c>
      <c r="B785" s="7" t="s">
        <v>83</v>
      </c>
      <c r="E785" s="6">
        <f>SUM(E699:E710)</f>
        <v>0.1217928982128805</v>
      </c>
      <c r="F785" s="6">
        <f t="shared" ref="F785:J785" si="77">SUM(F699:F710)</f>
        <v>6.7648242507399203E-2</v>
      </c>
      <c r="G785" s="6">
        <f t="shared" si="77"/>
        <v>0.15005911602098046</v>
      </c>
      <c r="H785" s="6">
        <f t="shared" si="77"/>
        <v>0.10658123969674944</v>
      </c>
      <c r="I785" s="6">
        <f t="shared" si="77"/>
        <v>0.27185201423386146</v>
      </c>
      <c r="J785" s="53">
        <f t="shared" si="77"/>
        <v>0.17422948220414847</v>
      </c>
      <c r="K785" s="15">
        <f t="shared" si="66"/>
        <v>0.15719898216485237</v>
      </c>
      <c r="L785" s="15">
        <f t="shared" si="67"/>
        <v>0.19368239568307516</v>
      </c>
      <c r="M785" s="15">
        <f t="shared" si="68"/>
        <v>0.35088137784792817</v>
      </c>
      <c r="N785" s="55">
        <f t="shared" si="11"/>
        <v>3.648341351822279E-2</v>
      </c>
      <c r="O785" s="12">
        <f>E785/0.30966</f>
        <v>0.3933116909283747</v>
      </c>
      <c r="P785" s="12">
        <f>G785/0.30966</f>
        <v>0.48459315384932011</v>
      </c>
      <c r="Q785" s="12">
        <f t="shared" si="14"/>
        <v>0.87790484477769481</v>
      </c>
      <c r="R785" s="28">
        <f t="shared" si="15"/>
        <v>9.1281462920945411E-2</v>
      </c>
      <c r="S785" s="5">
        <f t="shared" si="31"/>
        <v>8.5439578248498224E-2</v>
      </c>
      <c r="T785" s="5">
        <f t="shared" si="31"/>
        <v>0.18241392121453281</v>
      </c>
      <c r="U785" s="5">
        <f t="shared" si="31"/>
        <v>0.41438063445628348</v>
      </c>
      <c r="V785" s="5">
        <f t="shared" ref="V785:X785" si="78">H785/H$712*100</f>
        <v>0.37916977607924546</v>
      </c>
      <c r="W785" s="5">
        <f t="shared" si="78"/>
        <v>0.15207530981925735</v>
      </c>
      <c r="X785" s="5">
        <f t="shared" si="78"/>
        <v>0.26724719568818289</v>
      </c>
      <c r="Y785" s="12">
        <f t="shared" si="70"/>
        <v>1.2320842858890979</v>
      </c>
    </row>
    <row r="787" spans="1:25">
      <c r="A787" t="s">
        <v>319</v>
      </c>
    </row>
    <row r="788" spans="1:25">
      <c r="A788" s="18" t="s">
        <v>325</v>
      </c>
    </row>
    <row r="789" spans="1:25">
      <c r="A789" s="40" t="s">
        <v>322</v>
      </c>
    </row>
    <row r="790" spans="1:25">
      <c r="A790" s="46" t="s">
        <v>323</v>
      </c>
    </row>
    <row r="791" spans="1:25">
      <c r="A791" t="s">
        <v>324</v>
      </c>
    </row>
  </sheetData>
  <mergeCells count="4">
    <mergeCell ref="E1:J1"/>
    <mergeCell ref="S1:X1"/>
    <mergeCell ref="K1:N1"/>
    <mergeCell ref="O1:R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Y791"/>
  <sheetViews>
    <sheetView workbookViewId="0">
      <pane xSplit="4" ySplit="2" topLeftCell="E3" activePane="bottomRight" state="frozen"/>
      <selection pane="topRight" activeCell="G1" sqref="G1"/>
      <selection pane="bottomLeft" activeCell="A3" sqref="A3"/>
      <selection pane="bottomRight"/>
    </sheetView>
  </sheetViews>
  <sheetFormatPr defaultRowHeight="12.75"/>
  <cols>
    <col min="1" max="1" width="12.7109375" customWidth="1"/>
    <col min="2" max="2" width="20.7109375" style="7" customWidth="1"/>
    <col min="4" max="4" width="24.7109375" customWidth="1"/>
    <col min="5" max="10" width="10.7109375" customWidth="1"/>
    <col min="19" max="24" width="10.7109375" customWidth="1"/>
  </cols>
  <sheetData>
    <row r="1" spans="1:25">
      <c r="E1" s="62" t="s">
        <v>190</v>
      </c>
      <c r="F1" s="62"/>
      <c r="G1" s="62"/>
      <c r="H1" s="62"/>
      <c r="I1" s="62"/>
      <c r="J1" s="63"/>
      <c r="K1" s="60" t="s">
        <v>336</v>
      </c>
      <c r="L1" s="62"/>
      <c r="M1" s="62"/>
      <c r="N1" s="63"/>
      <c r="O1" s="60" t="s">
        <v>332</v>
      </c>
      <c r="P1" s="62"/>
      <c r="Q1" s="62"/>
      <c r="R1" s="63"/>
      <c r="S1" s="61" t="s">
        <v>333</v>
      </c>
      <c r="T1" s="61"/>
      <c r="U1" s="61"/>
      <c r="V1" s="61"/>
      <c r="W1" s="61"/>
      <c r="X1" s="61"/>
    </row>
    <row r="2" spans="1:25" s="3" customFormat="1" ht="63.75">
      <c r="A2" s="48" t="s">
        <v>352</v>
      </c>
      <c r="B2" s="4" t="s">
        <v>351</v>
      </c>
      <c r="C2" s="4" t="s">
        <v>329</v>
      </c>
      <c r="D2" s="4" t="s">
        <v>330</v>
      </c>
      <c r="E2" s="2" t="s">
        <v>87</v>
      </c>
      <c r="F2" s="2" t="s">
        <v>88</v>
      </c>
      <c r="G2" s="2" t="s">
        <v>89</v>
      </c>
      <c r="H2" s="2" t="s">
        <v>90</v>
      </c>
      <c r="I2" s="2" t="s">
        <v>283</v>
      </c>
      <c r="J2" s="20" t="s">
        <v>284</v>
      </c>
      <c r="K2" s="2" t="s">
        <v>187</v>
      </c>
      <c r="L2" s="2" t="s">
        <v>188</v>
      </c>
      <c r="M2" s="2" t="s">
        <v>189</v>
      </c>
      <c r="N2" s="20" t="s">
        <v>282</v>
      </c>
      <c r="O2" s="2" t="s">
        <v>187</v>
      </c>
      <c r="P2" s="2" t="s">
        <v>188</v>
      </c>
      <c r="Q2" s="2" t="s">
        <v>189</v>
      </c>
      <c r="R2" s="20" t="s">
        <v>282</v>
      </c>
      <c r="S2" s="2" t="s">
        <v>87</v>
      </c>
      <c r="T2" s="2" t="s">
        <v>88</v>
      </c>
      <c r="U2" s="2" t="s">
        <v>89</v>
      </c>
      <c r="V2" s="2" t="s">
        <v>90</v>
      </c>
      <c r="W2" s="2" t="s">
        <v>283</v>
      </c>
      <c r="X2" s="2" t="s">
        <v>284</v>
      </c>
      <c r="Y2" s="2" t="s">
        <v>192</v>
      </c>
    </row>
    <row r="3" spans="1:25">
      <c r="A3" t="s">
        <v>85</v>
      </c>
      <c r="B3" s="7" t="s">
        <v>1</v>
      </c>
      <c r="C3" t="s">
        <v>2</v>
      </c>
      <c r="D3" t="s">
        <v>3</v>
      </c>
      <c r="E3" s="1">
        <v>1.13068693741375</v>
      </c>
      <c r="F3" s="1">
        <v>1.09161960187333</v>
      </c>
      <c r="G3" s="1">
        <v>0.33542113275680802</v>
      </c>
      <c r="H3" s="1">
        <v>0.28592251738770402</v>
      </c>
      <c r="I3" s="1">
        <v>1.46610807017056</v>
      </c>
      <c r="J3" s="50">
        <v>1.37754211926104</v>
      </c>
      <c r="N3" s="21"/>
      <c r="R3" s="21"/>
    </row>
    <row r="4" spans="1:25">
      <c r="A4" t="s">
        <v>85</v>
      </c>
      <c r="B4" s="7" t="s">
        <v>1</v>
      </c>
      <c r="C4" t="s">
        <v>4</v>
      </c>
      <c r="D4" t="s">
        <v>5</v>
      </c>
      <c r="E4" s="1">
        <v>1.4478704509515499E-2</v>
      </c>
      <c r="F4" s="1">
        <v>0.97073741717293904</v>
      </c>
      <c r="G4" s="1">
        <v>2.3635164063795199E-4</v>
      </c>
      <c r="H4" s="1">
        <v>4.4403642384376199E-3</v>
      </c>
      <c r="I4" s="1">
        <v>1.47150561501535E-2</v>
      </c>
      <c r="J4" s="50">
        <v>0.97517778141137701</v>
      </c>
      <c r="N4" s="21"/>
      <c r="R4" s="21"/>
    </row>
    <row r="5" spans="1:25">
      <c r="A5" t="s">
        <v>85</v>
      </c>
      <c r="B5" s="7" t="s">
        <v>1</v>
      </c>
      <c r="C5" t="s">
        <v>6</v>
      </c>
      <c r="D5" t="s">
        <v>7</v>
      </c>
      <c r="E5" s="1">
        <v>9.6017981754603507E-2</v>
      </c>
      <c r="F5" s="1">
        <v>0.20495880577245501</v>
      </c>
      <c r="G5" s="1">
        <v>1.9809321910436401E-2</v>
      </c>
      <c r="H5" s="1">
        <v>4.38039596369586E-2</v>
      </c>
      <c r="I5" s="1">
        <v>0.11582730366504</v>
      </c>
      <c r="J5" s="50">
        <v>0.248762765409414</v>
      </c>
      <c r="N5" s="21"/>
      <c r="R5" s="21"/>
    </row>
    <row r="6" spans="1:25">
      <c r="A6" t="s">
        <v>85</v>
      </c>
      <c r="B6" s="7" t="s">
        <v>1</v>
      </c>
      <c r="C6" t="s">
        <v>8</v>
      </c>
      <c r="D6" t="s">
        <v>9</v>
      </c>
      <c r="E6" s="1">
        <v>0.44149314910758503</v>
      </c>
      <c r="F6" s="1">
        <v>0.166781285486476</v>
      </c>
      <c r="G6" s="1">
        <v>0.994473393925144</v>
      </c>
      <c r="H6" s="1">
        <v>0.47539555986100701</v>
      </c>
      <c r="I6" s="1">
        <v>1.43596654303273</v>
      </c>
      <c r="J6" s="50">
        <v>0.64217684534748198</v>
      </c>
      <c r="N6" s="21"/>
      <c r="R6" s="21"/>
    </row>
    <row r="7" spans="1:25">
      <c r="A7" t="s">
        <v>85</v>
      </c>
      <c r="B7" s="7" t="s">
        <v>1</v>
      </c>
      <c r="C7" t="s">
        <v>10</v>
      </c>
      <c r="D7" t="s">
        <v>11</v>
      </c>
      <c r="E7" s="1">
        <v>5.9444413588478399E-2</v>
      </c>
      <c r="F7" s="1">
        <v>3.4809310164003703E-2</v>
      </c>
      <c r="G7" s="1">
        <v>0.17331142927329199</v>
      </c>
      <c r="H7" s="1">
        <v>9.98832891266518E-2</v>
      </c>
      <c r="I7" s="1">
        <v>0.23275584286177101</v>
      </c>
      <c r="J7" s="50">
        <v>0.134692599290655</v>
      </c>
      <c r="N7" s="21"/>
      <c r="R7" s="21"/>
    </row>
    <row r="8" spans="1:25">
      <c r="A8" t="s">
        <v>85</v>
      </c>
      <c r="B8" s="7" t="s">
        <v>1</v>
      </c>
      <c r="C8" t="s">
        <v>12</v>
      </c>
      <c r="D8" t="s">
        <v>13</v>
      </c>
      <c r="E8" s="1">
        <v>2.6082017254526999</v>
      </c>
      <c r="F8" s="1">
        <v>0.31979101677133598</v>
      </c>
      <c r="G8" s="1">
        <v>0.447596858479406</v>
      </c>
      <c r="H8" s="1">
        <v>8.0549778474575104E-2</v>
      </c>
      <c r="I8" s="1">
        <v>3.05579858393211</v>
      </c>
      <c r="J8" s="50">
        <v>0.40034079524591099</v>
      </c>
      <c r="N8" s="21"/>
      <c r="R8" s="21"/>
    </row>
    <row r="9" spans="1:25">
      <c r="A9" t="s">
        <v>85</v>
      </c>
      <c r="B9" s="7" t="s">
        <v>1</v>
      </c>
      <c r="C9" t="s">
        <v>14</v>
      </c>
      <c r="D9" t="s">
        <v>15</v>
      </c>
      <c r="E9" s="1">
        <v>0.33052303559727297</v>
      </c>
      <c r="F9" s="1">
        <v>0.35676555776639801</v>
      </c>
      <c r="G9" s="1">
        <v>0.236696627041173</v>
      </c>
      <c r="H9" s="1">
        <v>0.13894355307780001</v>
      </c>
      <c r="I9" s="1">
        <v>0.56721966263844603</v>
      </c>
      <c r="J9" s="50">
        <v>0.495709110844198</v>
      </c>
      <c r="N9" s="21"/>
      <c r="R9" s="21"/>
    </row>
    <row r="10" spans="1:25">
      <c r="A10" t="s">
        <v>85</v>
      </c>
      <c r="B10" s="7" t="s">
        <v>1</v>
      </c>
      <c r="C10" t="s">
        <v>16</v>
      </c>
      <c r="D10" t="s">
        <v>17</v>
      </c>
      <c r="E10" s="1">
        <v>6.4456125171587404</v>
      </c>
      <c r="F10" s="1">
        <v>0.84801324787326904</v>
      </c>
      <c r="G10" s="1">
        <v>8.0834093065707702</v>
      </c>
      <c r="H10" s="1">
        <v>0.82473189049084705</v>
      </c>
      <c r="I10" s="1">
        <v>14.529021823729501</v>
      </c>
      <c r="J10" s="50">
        <v>1.6727451383641201</v>
      </c>
      <c r="N10" s="21"/>
      <c r="R10" s="21"/>
    </row>
    <row r="11" spans="1:25">
      <c r="A11" t="s">
        <v>85</v>
      </c>
      <c r="B11" s="7" t="s">
        <v>1</v>
      </c>
      <c r="C11" t="s">
        <v>18</v>
      </c>
      <c r="D11" t="s">
        <v>19</v>
      </c>
      <c r="E11" s="1">
        <v>12.727405571747401</v>
      </c>
      <c r="F11" s="1">
        <v>0.836172931138635</v>
      </c>
      <c r="G11" s="1">
        <v>13.289864505772</v>
      </c>
      <c r="H11" s="1">
        <v>2.2502415204909498</v>
      </c>
      <c r="I11" s="1">
        <v>26.017270077519399</v>
      </c>
      <c r="J11" s="50">
        <v>3.0864144516295799</v>
      </c>
      <c r="N11" s="21"/>
      <c r="R11" s="21"/>
    </row>
    <row r="12" spans="1:25">
      <c r="A12" t="s">
        <v>85</v>
      </c>
      <c r="B12" s="7" t="s">
        <v>1</v>
      </c>
      <c r="C12" t="s">
        <v>20</v>
      </c>
      <c r="D12" t="s">
        <v>21</v>
      </c>
      <c r="E12" s="1">
        <v>16.971971023451701</v>
      </c>
      <c r="F12" s="1">
        <v>2.73951459901056</v>
      </c>
      <c r="G12" s="1">
        <v>0.35034366517011201</v>
      </c>
      <c r="H12" s="1">
        <v>7.0771399704504107E-2</v>
      </c>
      <c r="I12" s="1">
        <v>17.322314688621798</v>
      </c>
      <c r="J12" s="50">
        <v>2.8102859987150599</v>
      </c>
      <c r="N12" s="21"/>
      <c r="R12" s="21"/>
    </row>
    <row r="13" spans="1:25">
      <c r="A13" t="s">
        <v>85</v>
      </c>
      <c r="B13" s="7" t="s">
        <v>1</v>
      </c>
      <c r="C13" t="s">
        <v>25</v>
      </c>
      <c r="D13" t="s">
        <v>26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50">
        <v>0</v>
      </c>
      <c r="N13" s="21"/>
      <c r="R13" s="21"/>
    </row>
    <row r="14" spans="1:25">
      <c r="A14" t="s">
        <v>85</v>
      </c>
      <c r="B14" s="7" t="s">
        <v>1</v>
      </c>
      <c r="C14" t="s">
        <v>22</v>
      </c>
      <c r="D14" t="s">
        <v>23</v>
      </c>
      <c r="E14" s="1">
        <v>0.213240799620004</v>
      </c>
      <c r="F14" s="1">
        <v>9.3413131281060192E-3</v>
      </c>
      <c r="G14" s="1">
        <v>0.28617553597307799</v>
      </c>
      <c r="H14" s="1">
        <v>1.1198014913591301E-2</v>
      </c>
      <c r="I14" s="1">
        <v>0.49941633559308202</v>
      </c>
      <c r="J14" s="50">
        <v>2.0539328041697301E-2</v>
      </c>
      <c r="N14" s="21"/>
      <c r="R14" s="21"/>
    </row>
    <row r="15" spans="1:25">
      <c r="A15" t="s">
        <v>85</v>
      </c>
      <c r="B15" s="7" t="s">
        <v>24</v>
      </c>
      <c r="C15" t="s">
        <v>2</v>
      </c>
      <c r="D15" t="s">
        <v>3</v>
      </c>
      <c r="E15" s="1">
        <v>0.69904249980741695</v>
      </c>
      <c r="F15" s="1">
        <v>0.82725734534752904</v>
      </c>
      <c r="G15" s="1">
        <v>0.34924791367781199</v>
      </c>
      <c r="H15" s="1">
        <v>0.32456768482631998</v>
      </c>
      <c r="I15" s="1">
        <v>1.04829041348523</v>
      </c>
      <c r="J15" s="50">
        <v>1.15182503017385</v>
      </c>
      <c r="N15" s="21"/>
      <c r="R15" s="21"/>
    </row>
    <row r="16" spans="1:25">
      <c r="A16" t="s">
        <v>85</v>
      </c>
      <c r="B16" s="7" t="s">
        <v>24</v>
      </c>
      <c r="C16" t="s">
        <v>4</v>
      </c>
      <c r="D16" t="s">
        <v>5</v>
      </c>
      <c r="E16" s="1">
        <v>2.1001735298452301E-3</v>
      </c>
      <c r="F16" s="1">
        <v>0.143420852259597</v>
      </c>
      <c r="G16" s="1">
        <v>4.7000061001484499E-4</v>
      </c>
      <c r="H16" s="1">
        <v>8.8716832067940593E-3</v>
      </c>
      <c r="I16" s="1">
        <v>2.5701741398600798E-3</v>
      </c>
      <c r="J16" s="50">
        <v>0.15229253546639099</v>
      </c>
      <c r="N16" s="21"/>
      <c r="R16" s="21"/>
    </row>
    <row r="17" spans="1:18">
      <c r="A17" t="s">
        <v>85</v>
      </c>
      <c r="B17" s="7" t="s">
        <v>24</v>
      </c>
      <c r="C17" t="s">
        <v>6</v>
      </c>
      <c r="D17" t="s">
        <v>7</v>
      </c>
      <c r="E17" s="1">
        <v>2.5160742485032701E-3</v>
      </c>
      <c r="F17" s="1">
        <v>5.3716141759310799E-3</v>
      </c>
      <c r="G17" s="1">
        <v>3.4892877640577802E-2</v>
      </c>
      <c r="H17" s="1">
        <v>7.7156113458343195E-2</v>
      </c>
      <c r="I17" s="1">
        <v>3.7408951889081103E-2</v>
      </c>
      <c r="J17" s="50">
        <v>8.2527727634274295E-2</v>
      </c>
      <c r="N17" s="21"/>
      <c r="R17" s="21"/>
    </row>
    <row r="18" spans="1:18">
      <c r="A18" t="s">
        <v>85</v>
      </c>
      <c r="B18" s="7" t="s">
        <v>24</v>
      </c>
      <c r="C18" t="s">
        <v>8</v>
      </c>
      <c r="D18" t="s">
        <v>9</v>
      </c>
      <c r="E18" s="1">
        <v>1.67961029723363</v>
      </c>
      <c r="F18" s="1">
        <v>0.61713653994147</v>
      </c>
      <c r="G18" s="1">
        <v>1.39012466921555</v>
      </c>
      <c r="H18" s="1">
        <v>0.60224926790153299</v>
      </c>
      <c r="I18" s="1">
        <v>3.06973496644919</v>
      </c>
      <c r="J18" s="50">
        <v>1.219385807843</v>
      </c>
      <c r="N18" s="21"/>
      <c r="R18" s="21"/>
    </row>
    <row r="19" spans="1:18">
      <c r="A19" t="s">
        <v>85</v>
      </c>
      <c r="B19" s="7" t="s">
        <v>24</v>
      </c>
      <c r="C19" t="s">
        <v>10</v>
      </c>
      <c r="D19" t="s">
        <v>11</v>
      </c>
      <c r="E19" s="1">
        <v>0.35704599258817099</v>
      </c>
      <c r="F19" s="1">
        <v>0.21949157594768101</v>
      </c>
      <c r="G19" s="1">
        <v>0.43198461655829201</v>
      </c>
      <c r="H19" s="1">
        <v>0.26572260992402702</v>
      </c>
      <c r="I19" s="1">
        <v>0.78903060914646295</v>
      </c>
      <c r="J19" s="50">
        <v>0.485214185871708</v>
      </c>
      <c r="N19" s="21"/>
      <c r="R19" s="21"/>
    </row>
    <row r="20" spans="1:18">
      <c r="A20" t="s">
        <v>85</v>
      </c>
      <c r="B20" s="7" t="s">
        <v>24</v>
      </c>
      <c r="C20" t="s">
        <v>12</v>
      </c>
      <c r="D20" t="s">
        <v>13</v>
      </c>
      <c r="E20" s="1">
        <v>4.8262054168880404</v>
      </c>
      <c r="F20" s="1">
        <v>0.75903813589514502</v>
      </c>
      <c r="G20" s="1">
        <v>0.57701399711841805</v>
      </c>
      <c r="H20" s="1">
        <v>9.9142968158317801E-2</v>
      </c>
      <c r="I20" s="1">
        <v>5.4032194140064602</v>
      </c>
      <c r="J20" s="50">
        <v>0.85818110405346304</v>
      </c>
      <c r="N20" s="21"/>
      <c r="R20" s="21"/>
    </row>
    <row r="21" spans="1:18">
      <c r="A21" t="s">
        <v>85</v>
      </c>
      <c r="B21" s="7" t="s">
        <v>24</v>
      </c>
      <c r="C21" t="s">
        <v>14</v>
      </c>
      <c r="D21" t="s">
        <v>15</v>
      </c>
      <c r="E21" s="1">
        <v>0.21608208695942399</v>
      </c>
      <c r="F21" s="1">
        <v>0.226686419741085</v>
      </c>
      <c r="G21" s="1">
        <v>0.32703377939714501</v>
      </c>
      <c r="H21" s="1">
        <v>0.18503841102867499</v>
      </c>
      <c r="I21" s="1">
        <v>0.54311586635656905</v>
      </c>
      <c r="J21" s="50">
        <v>0.41172483076976002</v>
      </c>
      <c r="N21" s="21"/>
      <c r="R21" s="21"/>
    </row>
    <row r="22" spans="1:18">
      <c r="A22" t="s">
        <v>85</v>
      </c>
      <c r="B22" s="7" t="s">
        <v>24</v>
      </c>
      <c r="C22" t="s">
        <v>16</v>
      </c>
      <c r="D22" t="s">
        <v>17</v>
      </c>
      <c r="E22" s="1">
        <v>28.925789255356101</v>
      </c>
      <c r="F22" s="1">
        <v>3.4709236493185198</v>
      </c>
      <c r="G22" s="1">
        <v>11.7931861150229</v>
      </c>
      <c r="H22" s="1">
        <v>1.18713315004251</v>
      </c>
      <c r="I22" s="1">
        <v>40.718975370378899</v>
      </c>
      <c r="J22" s="50">
        <v>4.6580567993610202</v>
      </c>
      <c r="N22" s="21"/>
      <c r="R22" s="21"/>
    </row>
    <row r="23" spans="1:18">
      <c r="A23" t="s">
        <v>85</v>
      </c>
      <c r="B23" s="7" t="s">
        <v>24</v>
      </c>
      <c r="C23" t="s">
        <v>18</v>
      </c>
      <c r="D23" t="s">
        <v>19</v>
      </c>
      <c r="E23" s="1">
        <v>76.618543451318004</v>
      </c>
      <c r="F23" s="1">
        <v>4.7618136557380799</v>
      </c>
      <c r="G23" s="1">
        <v>34.448666024997202</v>
      </c>
      <c r="H23" s="1">
        <v>5.8458009978475296</v>
      </c>
      <c r="I23" s="1">
        <v>111.067209476315</v>
      </c>
      <c r="J23" s="50">
        <v>10.6076146535856</v>
      </c>
      <c r="N23" s="21"/>
      <c r="R23" s="21"/>
    </row>
    <row r="24" spans="1:18">
      <c r="A24" t="s">
        <v>85</v>
      </c>
      <c r="B24" s="7" t="s">
        <v>24</v>
      </c>
      <c r="C24" t="s">
        <v>20</v>
      </c>
      <c r="D24" t="s">
        <v>21</v>
      </c>
      <c r="E24" s="1">
        <v>3.3433877002952599</v>
      </c>
      <c r="F24" s="1">
        <v>0.53807506881365696</v>
      </c>
      <c r="G24" s="1">
        <v>0.23070699689219901</v>
      </c>
      <c r="H24" s="1">
        <v>4.67910225134439E-2</v>
      </c>
      <c r="I24" s="1">
        <v>3.5740946971874599</v>
      </c>
      <c r="J24" s="50">
        <v>0.58486609132710099</v>
      </c>
      <c r="N24" s="21"/>
      <c r="R24" s="21"/>
    </row>
    <row r="25" spans="1:18">
      <c r="A25" t="s">
        <v>85</v>
      </c>
      <c r="B25" s="7" t="s">
        <v>24</v>
      </c>
      <c r="C25" t="s">
        <v>25</v>
      </c>
      <c r="D25" t="s">
        <v>26</v>
      </c>
      <c r="E25" s="1">
        <v>8.5483778699798493E-2</v>
      </c>
      <c r="F25" s="1">
        <v>5.3929470685259596E-3</v>
      </c>
      <c r="G25" s="1">
        <v>0.51574050768132096</v>
      </c>
      <c r="H25" s="1">
        <v>0.18416539803691301</v>
      </c>
      <c r="I25" s="1">
        <v>0.60122428638111902</v>
      </c>
      <c r="J25" s="50">
        <v>0.18955834510543901</v>
      </c>
      <c r="N25" s="21"/>
      <c r="R25" s="21"/>
    </row>
    <row r="26" spans="1:18">
      <c r="A26" t="s">
        <v>85</v>
      </c>
      <c r="B26" s="7" t="s">
        <v>24</v>
      </c>
      <c r="C26" t="s">
        <v>22</v>
      </c>
      <c r="D26" t="s">
        <v>23</v>
      </c>
      <c r="E26" s="1">
        <v>34.084940785449099</v>
      </c>
      <c r="F26" s="1">
        <v>1.52938976787464</v>
      </c>
      <c r="G26" s="1">
        <v>3.6993985063697798</v>
      </c>
      <c r="H26" s="1">
        <v>0.14487392612970201</v>
      </c>
      <c r="I26" s="1">
        <v>37.784339291818902</v>
      </c>
      <c r="J26" s="50">
        <v>1.6742636940043401</v>
      </c>
      <c r="N26" s="21"/>
      <c r="R26" s="21"/>
    </row>
    <row r="27" spans="1:18">
      <c r="A27" t="s">
        <v>85</v>
      </c>
      <c r="B27" s="7" t="s">
        <v>27</v>
      </c>
      <c r="C27" t="s">
        <v>2</v>
      </c>
      <c r="D27" t="s">
        <v>3</v>
      </c>
      <c r="E27" s="1">
        <v>1.5024287512228001</v>
      </c>
      <c r="F27" s="1">
        <v>1.57305457813509</v>
      </c>
      <c r="G27" s="1">
        <v>0.28374532704432598</v>
      </c>
      <c r="H27" s="1">
        <v>0.25605572068622401</v>
      </c>
      <c r="I27" s="1">
        <v>1.78617407826713</v>
      </c>
      <c r="J27" s="50">
        <v>1.8291102988213099</v>
      </c>
      <c r="N27" s="21"/>
      <c r="R27" s="21"/>
    </row>
    <row r="28" spans="1:18">
      <c r="A28" t="s">
        <v>85</v>
      </c>
      <c r="B28" s="7" t="s">
        <v>27</v>
      </c>
      <c r="C28" t="s">
        <v>4</v>
      </c>
      <c r="D28" t="s">
        <v>5</v>
      </c>
      <c r="E28" s="1">
        <v>2.5304413139764898E-3</v>
      </c>
      <c r="F28" s="1">
        <v>0.17075318631827799</v>
      </c>
      <c r="G28" s="1">
        <v>3.4980809879955397E-5</v>
      </c>
      <c r="H28" s="1">
        <v>6.6030149293073005E-4</v>
      </c>
      <c r="I28" s="1">
        <v>2.5654221238564398E-3</v>
      </c>
      <c r="J28" s="50">
        <v>0.17141348781120899</v>
      </c>
      <c r="N28" s="21"/>
      <c r="R28" s="21"/>
    </row>
    <row r="29" spans="1:18">
      <c r="A29" t="s">
        <v>85</v>
      </c>
      <c r="B29" s="7" t="s">
        <v>27</v>
      </c>
      <c r="C29" t="s">
        <v>6</v>
      </c>
      <c r="D29" t="s">
        <v>7</v>
      </c>
      <c r="E29" s="1">
        <v>8.8266863691030002E-3</v>
      </c>
      <c r="F29" s="1">
        <v>1.8843895821073001E-2</v>
      </c>
      <c r="G29" s="1">
        <v>2.3103777468335699E-2</v>
      </c>
      <c r="H29" s="1">
        <v>5.1088925460471703E-2</v>
      </c>
      <c r="I29" s="1">
        <v>3.1930463837438701E-2</v>
      </c>
      <c r="J29" s="50">
        <v>6.9932821281544696E-2</v>
      </c>
      <c r="N29" s="21"/>
      <c r="R29" s="21"/>
    </row>
    <row r="30" spans="1:18">
      <c r="A30" t="s">
        <v>85</v>
      </c>
      <c r="B30" s="7" t="s">
        <v>27</v>
      </c>
      <c r="C30" t="s">
        <v>8</v>
      </c>
      <c r="D30" t="s">
        <v>9</v>
      </c>
      <c r="E30" s="1">
        <v>0.482966237494661</v>
      </c>
      <c r="F30" s="1">
        <v>0.17984820109389901</v>
      </c>
      <c r="G30" s="1">
        <v>0.96089589364508199</v>
      </c>
      <c r="H30" s="1">
        <v>0.43649144472701101</v>
      </c>
      <c r="I30" s="1">
        <v>1.4438621311397399</v>
      </c>
      <c r="J30" s="50">
        <v>0.61633964582091005</v>
      </c>
      <c r="N30" s="21"/>
      <c r="R30" s="21"/>
    </row>
    <row r="31" spans="1:18">
      <c r="A31" t="s">
        <v>85</v>
      </c>
      <c r="B31" s="7" t="s">
        <v>27</v>
      </c>
      <c r="C31" t="s">
        <v>10</v>
      </c>
      <c r="D31" t="s">
        <v>11</v>
      </c>
      <c r="E31" s="1">
        <v>0.25205989223707598</v>
      </c>
      <c r="F31" s="1">
        <v>0.185495510696849</v>
      </c>
      <c r="G31" s="1">
        <v>0.24194754000676</v>
      </c>
      <c r="H31" s="1">
        <v>0.160025142257092</v>
      </c>
      <c r="I31" s="1">
        <v>0.49400743224383697</v>
      </c>
      <c r="J31" s="50">
        <v>0.34552065295394102</v>
      </c>
      <c r="N31" s="21"/>
      <c r="R31" s="21"/>
    </row>
    <row r="32" spans="1:18">
      <c r="A32" t="s">
        <v>85</v>
      </c>
      <c r="B32" s="7" t="s">
        <v>27</v>
      </c>
      <c r="C32" t="s">
        <v>12</v>
      </c>
      <c r="D32" t="s">
        <v>13</v>
      </c>
      <c r="E32" s="1">
        <v>0.79658398955427501</v>
      </c>
      <c r="F32" s="1">
        <v>0.11502822935683001</v>
      </c>
      <c r="G32" s="1">
        <v>0.37108687729087703</v>
      </c>
      <c r="H32" s="1">
        <v>6.4320716478241904E-2</v>
      </c>
      <c r="I32" s="1">
        <v>1.1676708668451501</v>
      </c>
      <c r="J32" s="50">
        <v>0.17934894583507199</v>
      </c>
      <c r="N32" s="21"/>
      <c r="R32" s="21"/>
    </row>
    <row r="33" spans="1:18">
      <c r="A33" t="s">
        <v>85</v>
      </c>
      <c r="B33" s="7" t="s">
        <v>27</v>
      </c>
      <c r="C33" t="s">
        <v>14</v>
      </c>
      <c r="D33" t="s">
        <v>15</v>
      </c>
      <c r="E33" s="1">
        <v>0.20948351821691999</v>
      </c>
      <c r="F33" s="1">
        <v>0.21737918214101301</v>
      </c>
      <c r="G33" s="1">
        <v>0.233125081399777</v>
      </c>
      <c r="H33" s="1">
        <v>0.13215154254383901</v>
      </c>
      <c r="I33" s="1">
        <v>0.44260859961669702</v>
      </c>
      <c r="J33" s="50">
        <v>0.34953072468485202</v>
      </c>
      <c r="N33" s="21"/>
      <c r="R33" s="21"/>
    </row>
    <row r="34" spans="1:18">
      <c r="A34" t="s">
        <v>85</v>
      </c>
      <c r="B34" s="7" t="s">
        <v>27</v>
      </c>
      <c r="C34" t="s">
        <v>16</v>
      </c>
      <c r="D34" t="s">
        <v>17</v>
      </c>
      <c r="E34" s="1">
        <v>8.0299245290116605</v>
      </c>
      <c r="F34" s="1">
        <v>1.1851255685364499</v>
      </c>
      <c r="G34" s="1">
        <v>8.0241214381985309</v>
      </c>
      <c r="H34" s="1">
        <v>0.81029129742332495</v>
      </c>
      <c r="I34" s="1">
        <v>16.0540459672102</v>
      </c>
      <c r="J34" s="50">
        <v>1.99541686595978</v>
      </c>
      <c r="N34" s="21"/>
      <c r="R34" s="21"/>
    </row>
    <row r="35" spans="1:18">
      <c r="A35" t="s">
        <v>85</v>
      </c>
      <c r="B35" s="7" t="s">
        <v>27</v>
      </c>
      <c r="C35" t="s">
        <v>18</v>
      </c>
      <c r="D35" t="s">
        <v>19</v>
      </c>
      <c r="E35" s="1">
        <v>30.232590314943899</v>
      </c>
      <c r="F35" s="1">
        <v>1.8891178206794801</v>
      </c>
      <c r="G35" s="1">
        <v>15.742722486822</v>
      </c>
      <c r="H35" s="1">
        <v>2.6753621338870799</v>
      </c>
      <c r="I35" s="1">
        <v>45.975312801765902</v>
      </c>
      <c r="J35" s="50">
        <v>4.5644799545665604</v>
      </c>
      <c r="N35" s="21"/>
      <c r="R35" s="21"/>
    </row>
    <row r="36" spans="1:18">
      <c r="A36" t="s">
        <v>85</v>
      </c>
      <c r="B36" s="7" t="s">
        <v>27</v>
      </c>
      <c r="C36" t="s">
        <v>20</v>
      </c>
      <c r="D36" t="s">
        <v>21</v>
      </c>
      <c r="E36" s="1">
        <v>4.4422463126356604</v>
      </c>
      <c r="F36" s="1">
        <v>0.71520072405514901</v>
      </c>
      <c r="G36" s="1">
        <v>0.187231294228204</v>
      </c>
      <c r="H36" s="1">
        <v>3.7965192845927601E-2</v>
      </c>
      <c r="I36" s="1">
        <v>4.6294776068638601</v>
      </c>
      <c r="J36" s="50">
        <v>0.75316591690107704</v>
      </c>
      <c r="N36" s="21"/>
      <c r="R36" s="21"/>
    </row>
    <row r="37" spans="1:18">
      <c r="A37" t="s">
        <v>85</v>
      </c>
      <c r="B37" s="7" t="s">
        <v>27</v>
      </c>
      <c r="C37" t="s">
        <v>25</v>
      </c>
      <c r="D37" t="s">
        <v>26</v>
      </c>
      <c r="E37" s="1">
        <v>0.37965045447198897</v>
      </c>
      <c r="F37" s="1">
        <v>2.3992430655846501E-2</v>
      </c>
      <c r="G37" s="1">
        <v>1.6723197226625</v>
      </c>
      <c r="H37" s="1">
        <v>0.61705001016410099</v>
      </c>
      <c r="I37" s="1">
        <v>2.05197017713449</v>
      </c>
      <c r="J37" s="50">
        <v>0.64104244081994799</v>
      </c>
      <c r="N37" s="21"/>
      <c r="R37" s="21"/>
    </row>
    <row r="38" spans="1:18">
      <c r="A38" t="s">
        <v>85</v>
      </c>
      <c r="B38" s="7" t="s">
        <v>27</v>
      </c>
      <c r="C38" t="s">
        <v>22</v>
      </c>
      <c r="D38" t="s">
        <v>23</v>
      </c>
      <c r="E38" s="1">
        <v>11.666108769313301</v>
      </c>
      <c r="F38" s="1">
        <v>0.52261952564201097</v>
      </c>
      <c r="G38" s="1">
        <v>2.3661258040653901</v>
      </c>
      <c r="H38" s="1">
        <v>9.2817498399461795E-2</v>
      </c>
      <c r="I38" s="1">
        <v>14.0322345733787</v>
      </c>
      <c r="J38" s="50">
        <v>0.61543702404147305</v>
      </c>
      <c r="N38" s="21"/>
      <c r="R38" s="21"/>
    </row>
    <row r="39" spans="1:18">
      <c r="A39" t="s">
        <v>85</v>
      </c>
      <c r="B39" s="7" t="s">
        <v>28</v>
      </c>
      <c r="C39" t="s">
        <v>2</v>
      </c>
      <c r="D39" t="s">
        <v>3</v>
      </c>
      <c r="E39" s="1">
        <v>0.96509937242988497</v>
      </c>
      <c r="F39" s="1">
        <v>1.0203507461874</v>
      </c>
      <c r="G39" s="1">
        <v>0.29692481643637603</v>
      </c>
      <c r="H39" s="1">
        <v>0.262850726040812</v>
      </c>
      <c r="I39" s="1">
        <v>1.26202418886626</v>
      </c>
      <c r="J39" s="50">
        <v>1.2832014722282099</v>
      </c>
      <c r="N39" s="21"/>
      <c r="R39" s="21"/>
    </row>
    <row r="40" spans="1:18">
      <c r="A40" t="s">
        <v>85</v>
      </c>
      <c r="B40" s="7" t="s">
        <v>28</v>
      </c>
      <c r="C40" t="s">
        <v>4</v>
      </c>
      <c r="D40" t="s">
        <v>5</v>
      </c>
      <c r="E40" s="1">
        <v>2.2690794234722202E-3</v>
      </c>
      <c r="F40" s="1">
        <v>0.144290081833646</v>
      </c>
      <c r="G40" s="1">
        <v>2.3718917974086199E-4</v>
      </c>
      <c r="H40" s="1">
        <v>4.4653972397461598E-3</v>
      </c>
      <c r="I40" s="1">
        <v>2.50626860321308E-3</v>
      </c>
      <c r="J40" s="50">
        <v>0.14875547907339201</v>
      </c>
      <c r="N40" s="21"/>
      <c r="R40" s="21"/>
    </row>
    <row r="41" spans="1:18">
      <c r="A41" t="s">
        <v>85</v>
      </c>
      <c r="B41" s="7" t="s">
        <v>28</v>
      </c>
      <c r="C41" t="s">
        <v>6</v>
      </c>
      <c r="D41" t="s">
        <v>7</v>
      </c>
      <c r="E41" s="1">
        <v>6.3087445658778904E-3</v>
      </c>
      <c r="F41" s="1">
        <v>1.3466244939927201E-2</v>
      </c>
      <c r="G41" s="1">
        <v>2.1608086278853401E-2</v>
      </c>
      <c r="H41" s="1">
        <v>4.7785641852563301E-2</v>
      </c>
      <c r="I41" s="1">
        <v>2.7916830844731299E-2</v>
      </c>
      <c r="J41" s="50">
        <v>6.1251886792490502E-2</v>
      </c>
      <c r="N41" s="21"/>
      <c r="R41" s="21"/>
    </row>
    <row r="42" spans="1:18">
      <c r="A42" t="s">
        <v>85</v>
      </c>
      <c r="B42" s="7" t="s">
        <v>28</v>
      </c>
      <c r="C42" t="s">
        <v>8</v>
      </c>
      <c r="D42" t="s">
        <v>9</v>
      </c>
      <c r="E42" s="1">
        <v>0.93043110874683599</v>
      </c>
      <c r="F42" s="1">
        <v>0.34485834619577699</v>
      </c>
      <c r="G42" s="1">
        <v>0.89484418715187197</v>
      </c>
      <c r="H42" s="1">
        <v>0.30164992885149799</v>
      </c>
      <c r="I42" s="1">
        <v>1.82527529589871</v>
      </c>
      <c r="J42" s="50">
        <v>0.64650827504727504</v>
      </c>
      <c r="N42" s="21"/>
      <c r="R42" s="21"/>
    </row>
    <row r="43" spans="1:18">
      <c r="A43" t="s">
        <v>85</v>
      </c>
      <c r="B43" s="7" t="s">
        <v>28</v>
      </c>
      <c r="C43" t="s">
        <v>10</v>
      </c>
      <c r="D43" t="s">
        <v>11</v>
      </c>
      <c r="E43" s="1">
        <v>0.31260451119132499</v>
      </c>
      <c r="F43" s="1">
        <v>0.26634367520285901</v>
      </c>
      <c r="G43" s="1">
        <v>0.26670991122884802</v>
      </c>
      <c r="H43" s="1">
        <v>0.18279923612940599</v>
      </c>
      <c r="I43" s="1">
        <v>0.57931442242017395</v>
      </c>
      <c r="J43" s="50">
        <v>0.44914291133226503</v>
      </c>
      <c r="N43" s="21"/>
      <c r="R43" s="21"/>
    </row>
    <row r="44" spans="1:18">
      <c r="A44" t="s">
        <v>85</v>
      </c>
      <c r="B44" s="7" t="s">
        <v>28</v>
      </c>
      <c r="C44" t="s">
        <v>12</v>
      </c>
      <c r="D44" t="s">
        <v>13</v>
      </c>
      <c r="E44" s="1">
        <v>1.16009224956982</v>
      </c>
      <c r="F44" s="1">
        <v>0.17111070136567</v>
      </c>
      <c r="G44" s="1">
        <v>0.58494778173934403</v>
      </c>
      <c r="H44" s="1">
        <v>0.105290457903443</v>
      </c>
      <c r="I44" s="1">
        <v>1.7450400313091601</v>
      </c>
      <c r="J44" s="50">
        <v>0.27640115926911402</v>
      </c>
      <c r="N44" s="21"/>
      <c r="R44" s="21"/>
    </row>
    <row r="45" spans="1:18">
      <c r="A45" t="s">
        <v>85</v>
      </c>
      <c r="B45" s="7" t="s">
        <v>28</v>
      </c>
      <c r="C45" t="s">
        <v>14</v>
      </c>
      <c r="D45" t="s">
        <v>15</v>
      </c>
      <c r="E45" s="1">
        <v>1.0145367378576799</v>
      </c>
      <c r="F45" s="1">
        <v>1.08383822764361</v>
      </c>
      <c r="G45" s="1">
        <v>0.32884333164303903</v>
      </c>
      <c r="H45" s="1">
        <v>0.19353553448798499</v>
      </c>
      <c r="I45" s="1">
        <v>1.3433800695007101</v>
      </c>
      <c r="J45" s="50">
        <v>1.2773737621315999</v>
      </c>
      <c r="N45" s="21"/>
      <c r="R45" s="21"/>
    </row>
    <row r="46" spans="1:18">
      <c r="A46" t="s">
        <v>85</v>
      </c>
      <c r="B46" s="7" t="s">
        <v>28</v>
      </c>
      <c r="C46" t="s">
        <v>16</v>
      </c>
      <c r="D46" t="s">
        <v>17</v>
      </c>
      <c r="E46" s="1">
        <v>29.811784471356301</v>
      </c>
      <c r="F46" s="1">
        <v>3.9802224868150899</v>
      </c>
      <c r="G46" s="1">
        <v>8.2660951440852202</v>
      </c>
      <c r="H46" s="1">
        <v>0.858201421356941</v>
      </c>
      <c r="I46" s="1">
        <v>38.077879615441503</v>
      </c>
      <c r="J46" s="50">
        <v>4.8384239081720297</v>
      </c>
      <c r="N46" s="21"/>
      <c r="R46" s="21"/>
    </row>
    <row r="47" spans="1:18">
      <c r="A47" t="s">
        <v>85</v>
      </c>
      <c r="B47" s="7" t="s">
        <v>28</v>
      </c>
      <c r="C47" t="s">
        <v>18</v>
      </c>
      <c r="D47" t="s">
        <v>19</v>
      </c>
      <c r="E47" s="1">
        <v>11.501495627968</v>
      </c>
      <c r="F47" s="1">
        <v>0.75584641237915096</v>
      </c>
      <c r="G47" s="1">
        <v>11.245347157604501</v>
      </c>
      <c r="H47" s="1">
        <v>1.91013734420478</v>
      </c>
      <c r="I47" s="1">
        <v>22.7468427855725</v>
      </c>
      <c r="J47" s="50">
        <v>2.6659837565839299</v>
      </c>
      <c r="N47" s="21"/>
      <c r="R47" s="21"/>
    </row>
    <row r="48" spans="1:18">
      <c r="A48" t="s">
        <v>85</v>
      </c>
      <c r="B48" s="7" t="s">
        <v>28</v>
      </c>
      <c r="C48" t="s">
        <v>20</v>
      </c>
      <c r="D48" t="s">
        <v>21</v>
      </c>
      <c r="E48" s="1">
        <v>27.1014485586883</v>
      </c>
      <c r="F48" s="1">
        <v>4.37520985263561</v>
      </c>
      <c r="G48" s="1">
        <v>0.48581201628306098</v>
      </c>
      <c r="H48" s="1">
        <v>9.8161747637156599E-2</v>
      </c>
      <c r="I48" s="1">
        <v>27.587260574971399</v>
      </c>
      <c r="J48" s="50">
        <v>4.4733716002727704</v>
      </c>
      <c r="N48" s="21"/>
      <c r="R48" s="21"/>
    </row>
    <row r="49" spans="1:18">
      <c r="A49" t="s">
        <v>85</v>
      </c>
      <c r="B49" s="7" t="s">
        <v>28</v>
      </c>
      <c r="C49" t="s">
        <v>25</v>
      </c>
      <c r="D49" t="s">
        <v>26</v>
      </c>
      <c r="E49" s="1">
        <v>0.16641301617613399</v>
      </c>
      <c r="F49" s="1">
        <v>1.3655361933498301E-2</v>
      </c>
      <c r="G49" s="1">
        <v>0.83915981787535499</v>
      </c>
      <c r="H49" s="1">
        <v>0.35320547817310699</v>
      </c>
      <c r="I49" s="1">
        <v>1.00557283405149</v>
      </c>
      <c r="J49" s="50">
        <v>0.36686084010660502</v>
      </c>
      <c r="N49" s="21"/>
      <c r="R49" s="21"/>
    </row>
    <row r="50" spans="1:18">
      <c r="A50" t="s">
        <v>85</v>
      </c>
      <c r="B50" s="7" t="s">
        <v>28</v>
      </c>
      <c r="C50" t="s">
        <v>22</v>
      </c>
      <c r="D50" t="s">
        <v>23</v>
      </c>
      <c r="E50" s="1">
        <v>0.17807581158824701</v>
      </c>
      <c r="F50" s="1">
        <v>7.8064034646061504E-3</v>
      </c>
      <c r="G50" s="1">
        <v>0.88017003654646797</v>
      </c>
      <c r="H50" s="1">
        <v>3.4557408764302203E-2</v>
      </c>
      <c r="I50" s="1">
        <v>1.0582458481347199</v>
      </c>
      <c r="J50" s="50">
        <v>4.23638122289084E-2</v>
      </c>
      <c r="N50" s="21"/>
      <c r="R50" s="21"/>
    </row>
    <row r="51" spans="1:18">
      <c r="A51" t="s">
        <v>85</v>
      </c>
      <c r="B51" s="7" t="s">
        <v>29</v>
      </c>
      <c r="C51" t="s">
        <v>2</v>
      </c>
      <c r="D51" t="s">
        <v>3</v>
      </c>
      <c r="E51" s="1">
        <v>0.14493556938332</v>
      </c>
      <c r="F51" s="1">
        <v>0.181032521621311</v>
      </c>
      <c r="G51" s="1">
        <v>8.8610352447276802E-2</v>
      </c>
      <c r="H51" s="1">
        <v>8.1804259695544196E-2</v>
      </c>
      <c r="I51" s="1">
        <v>0.233545921830597</v>
      </c>
      <c r="J51" s="50">
        <v>0.26283678131685501</v>
      </c>
      <c r="N51" s="21"/>
      <c r="R51" s="21"/>
    </row>
    <row r="52" spans="1:18">
      <c r="A52" t="s">
        <v>85</v>
      </c>
      <c r="B52" s="7" t="s">
        <v>29</v>
      </c>
      <c r="C52" t="s">
        <v>4</v>
      </c>
      <c r="D52" t="s">
        <v>5</v>
      </c>
      <c r="E52" s="1">
        <v>9.1689251092885796E-3</v>
      </c>
      <c r="F52" s="1">
        <v>0.13482938458107099</v>
      </c>
      <c r="G52" s="1">
        <v>3.1679820083688498E-5</v>
      </c>
      <c r="H52" s="1">
        <v>5.6116315857302E-4</v>
      </c>
      <c r="I52" s="1">
        <v>9.2006049293722695E-3</v>
      </c>
      <c r="J52" s="50">
        <v>0.13539054773964401</v>
      </c>
      <c r="N52" s="21"/>
      <c r="R52" s="21"/>
    </row>
    <row r="53" spans="1:18">
      <c r="A53" t="s">
        <v>85</v>
      </c>
      <c r="B53" s="7" t="s">
        <v>29</v>
      </c>
      <c r="C53" t="s">
        <v>6</v>
      </c>
      <c r="D53" t="s">
        <v>7</v>
      </c>
      <c r="E53" s="1">
        <v>0.18057389013588601</v>
      </c>
      <c r="F53" s="1">
        <v>0.38544252363505099</v>
      </c>
      <c r="G53" s="1">
        <v>1.00642253145756E-2</v>
      </c>
      <c r="H53" s="1">
        <v>2.2257155481905599E-2</v>
      </c>
      <c r="I53" s="1">
        <v>0.190638115450462</v>
      </c>
      <c r="J53" s="50">
        <v>0.40769967911695698</v>
      </c>
      <c r="N53" s="21"/>
      <c r="R53" s="21"/>
    </row>
    <row r="54" spans="1:18">
      <c r="A54" t="s">
        <v>85</v>
      </c>
      <c r="B54" s="7" t="s">
        <v>29</v>
      </c>
      <c r="C54" t="s">
        <v>8</v>
      </c>
      <c r="D54" t="s">
        <v>9</v>
      </c>
      <c r="E54" s="1">
        <v>0.110982358188733</v>
      </c>
      <c r="F54" s="1">
        <v>4.9696926631931898E-2</v>
      </c>
      <c r="G54" s="1">
        <v>0.40172735489510902</v>
      </c>
      <c r="H54" s="1">
        <v>0.19583291969088301</v>
      </c>
      <c r="I54" s="1">
        <v>0.51270971308384194</v>
      </c>
      <c r="J54" s="50">
        <v>0.24552984632281499</v>
      </c>
      <c r="N54" s="21"/>
      <c r="R54" s="21"/>
    </row>
    <row r="55" spans="1:18">
      <c r="A55" t="s">
        <v>85</v>
      </c>
      <c r="B55" s="7" t="s">
        <v>29</v>
      </c>
      <c r="C55" t="s">
        <v>10</v>
      </c>
      <c r="D55" t="s">
        <v>11</v>
      </c>
      <c r="E55" s="1">
        <v>8.7557703614576498E-3</v>
      </c>
      <c r="F55" s="1">
        <v>5.1650298759902203E-3</v>
      </c>
      <c r="G55" s="1">
        <v>6.0866076636572397E-2</v>
      </c>
      <c r="H55" s="1">
        <v>3.7789123211812999E-2</v>
      </c>
      <c r="I55" s="1">
        <v>6.9621846998029993E-2</v>
      </c>
      <c r="J55" s="50">
        <v>4.2954153087803301E-2</v>
      </c>
      <c r="N55" s="21"/>
      <c r="R55" s="21"/>
    </row>
    <row r="56" spans="1:18">
      <c r="A56" t="s">
        <v>85</v>
      </c>
      <c r="B56" s="7" t="s">
        <v>29</v>
      </c>
      <c r="C56" t="s">
        <v>12</v>
      </c>
      <c r="D56" t="s">
        <v>13</v>
      </c>
      <c r="E56" s="1">
        <v>0.28288443853584899</v>
      </c>
      <c r="F56" s="1">
        <v>3.6917023739902001E-2</v>
      </c>
      <c r="G56" s="1">
        <v>0.14157127672761199</v>
      </c>
      <c r="H56" s="1">
        <v>2.5423031854448001E-2</v>
      </c>
      <c r="I56" s="1">
        <v>0.42445571526346099</v>
      </c>
      <c r="J56" s="50">
        <v>6.2340055594349901E-2</v>
      </c>
      <c r="N56" s="21"/>
      <c r="R56" s="21"/>
    </row>
    <row r="57" spans="1:18">
      <c r="A57" t="s">
        <v>85</v>
      </c>
      <c r="B57" s="7" t="s">
        <v>29</v>
      </c>
      <c r="C57" t="s">
        <v>14</v>
      </c>
      <c r="D57" t="s">
        <v>15</v>
      </c>
      <c r="E57" s="1">
        <v>1.77491119813517</v>
      </c>
      <c r="F57" s="1">
        <v>1.68654345167519</v>
      </c>
      <c r="G57" s="1">
        <v>0.374187246432924</v>
      </c>
      <c r="H57" s="1">
        <v>0.222337279431438</v>
      </c>
      <c r="I57" s="1">
        <v>2.1490984445680898</v>
      </c>
      <c r="J57" s="50">
        <v>1.90888073110662</v>
      </c>
      <c r="N57" s="21"/>
      <c r="R57" s="21"/>
    </row>
    <row r="58" spans="1:18">
      <c r="A58" t="s">
        <v>85</v>
      </c>
      <c r="B58" s="7" t="s">
        <v>29</v>
      </c>
      <c r="C58" t="s">
        <v>16</v>
      </c>
      <c r="D58" t="s">
        <v>17</v>
      </c>
      <c r="E58" s="1">
        <v>11.5117997897426</v>
      </c>
      <c r="F58" s="1">
        <v>1.599965053594</v>
      </c>
      <c r="G58" s="1">
        <v>2.9416843189383202</v>
      </c>
      <c r="H58" s="1">
        <v>0.30404917336887</v>
      </c>
      <c r="I58" s="1">
        <v>14.4534841086809</v>
      </c>
      <c r="J58" s="50">
        <v>1.9040142269628699</v>
      </c>
      <c r="N58" s="21"/>
      <c r="R58" s="21"/>
    </row>
    <row r="59" spans="1:18">
      <c r="A59" t="s">
        <v>85</v>
      </c>
      <c r="B59" s="7" t="s">
        <v>29</v>
      </c>
      <c r="C59" t="s">
        <v>18</v>
      </c>
      <c r="D59" t="s">
        <v>19</v>
      </c>
      <c r="E59" s="1">
        <v>0.93181703906514601</v>
      </c>
      <c r="F59" s="1">
        <v>6.1087098962555902E-2</v>
      </c>
      <c r="G59" s="1">
        <v>2.88190644152745</v>
      </c>
      <c r="H59" s="1">
        <v>0.49013493441794098</v>
      </c>
      <c r="I59" s="1">
        <v>3.8137234805925999</v>
      </c>
      <c r="J59" s="50">
        <v>0.55122203338049702</v>
      </c>
      <c r="N59" s="21"/>
      <c r="R59" s="21"/>
    </row>
    <row r="60" spans="1:18">
      <c r="A60" t="s">
        <v>85</v>
      </c>
      <c r="B60" s="7" t="s">
        <v>29</v>
      </c>
      <c r="C60" t="s">
        <v>20</v>
      </c>
      <c r="D60" t="s">
        <v>21</v>
      </c>
      <c r="E60" s="1">
        <v>2.0591883244658198</v>
      </c>
      <c r="F60" s="1">
        <v>0.33240698013210102</v>
      </c>
      <c r="G60" s="1">
        <v>6.4693764336341997E-2</v>
      </c>
      <c r="H60" s="1">
        <v>1.30756914582635E-2</v>
      </c>
      <c r="I60" s="1">
        <v>2.1238820888021599</v>
      </c>
      <c r="J60" s="50">
        <v>0.345482671590364</v>
      </c>
      <c r="N60" s="21"/>
      <c r="R60" s="21"/>
    </row>
    <row r="61" spans="1:18">
      <c r="A61" t="s">
        <v>85</v>
      </c>
      <c r="B61" s="7" t="s">
        <v>29</v>
      </c>
      <c r="C61" t="s">
        <v>25</v>
      </c>
      <c r="D61" t="s">
        <v>26</v>
      </c>
      <c r="E61" s="1">
        <v>7.9554602586800804E-2</v>
      </c>
      <c r="F61" s="1">
        <v>1.6234402590034201E-2</v>
      </c>
      <c r="G61" s="1">
        <v>0</v>
      </c>
      <c r="H61" s="1">
        <v>0</v>
      </c>
      <c r="I61" s="1">
        <v>7.9554602586800804E-2</v>
      </c>
      <c r="J61" s="50">
        <v>1.6234402590034201E-2</v>
      </c>
      <c r="N61" s="21"/>
      <c r="R61" s="21"/>
    </row>
    <row r="62" spans="1:18">
      <c r="A62" t="s">
        <v>85</v>
      </c>
      <c r="B62" s="7" t="s">
        <v>29</v>
      </c>
      <c r="C62" t="s">
        <v>22</v>
      </c>
      <c r="D62" t="s">
        <v>23</v>
      </c>
      <c r="E62" s="1">
        <v>4.67865317741267E-2</v>
      </c>
      <c r="F62" s="1">
        <v>2.0542212917829799E-3</v>
      </c>
      <c r="G62" s="1">
        <v>0.22818165207562399</v>
      </c>
      <c r="H62" s="1">
        <v>8.9703398337596992E-3</v>
      </c>
      <c r="I62" s="1">
        <v>0.27496818384975102</v>
      </c>
      <c r="J62" s="50">
        <v>1.10245611255427E-2</v>
      </c>
      <c r="N62" s="21"/>
      <c r="R62" s="21"/>
    </row>
    <row r="63" spans="1:18">
      <c r="A63" t="s">
        <v>85</v>
      </c>
      <c r="B63" s="7" t="s">
        <v>30</v>
      </c>
      <c r="C63" t="s">
        <v>2</v>
      </c>
      <c r="D63" t="s">
        <v>3</v>
      </c>
      <c r="E63" s="1">
        <v>0.22418047167032201</v>
      </c>
      <c r="F63" s="1">
        <v>0.265208104487061</v>
      </c>
      <c r="G63" s="1">
        <v>3.0588618385275601E-2</v>
      </c>
      <c r="H63" s="1">
        <v>2.8018579085879101E-2</v>
      </c>
      <c r="I63" s="1">
        <v>0.254769090055598</v>
      </c>
      <c r="J63" s="50">
        <v>0.29322668357294002</v>
      </c>
      <c r="N63" s="21"/>
      <c r="R63" s="21"/>
    </row>
    <row r="64" spans="1:18">
      <c r="A64" t="s">
        <v>85</v>
      </c>
      <c r="B64" s="7" t="s">
        <v>30</v>
      </c>
      <c r="C64" t="s">
        <v>4</v>
      </c>
      <c r="D64" t="s">
        <v>5</v>
      </c>
      <c r="E64" s="1">
        <v>5.6334448227306298E-5</v>
      </c>
      <c r="F64" s="1">
        <v>3.6788343440091798E-3</v>
      </c>
      <c r="G64" s="1">
        <v>7.7577507500351496E-5</v>
      </c>
      <c r="H64" s="1">
        <v>1.4644713512698799E-3</v>
      </c>
      <c r="I64" s="1">
        <v>1.33911955727658E-4</v>
      </c>
      <c r="J64" s="50">
        <v>5.1433056952790599E-3</v>
      </c>
      <c r="N64" s="21"/>
      <c r="R64" s="21"/>
    </row>
    <row r="65" spans="1:18">
      <c r="A65" t="s">
        <v>85</v>
      </c>
      <c r="B65" s="7" t="s">
        <v>30</v>
      </c>
      <c r="C65" t="s">
        <v>6</v>
      </c>
      <c r="D65" t="s">
        <v>7</v>
      </c>
      <c r="E65" s="1">
        <v>2.1926632592992199E-6</v>
      </c>
      <c r="F65" s="1">
        <v>4.6802624526100302E-6</v>
      </c>
      <c r="G65" s="1">
        <v>2.5873723571674602E-3</v>
      </c>
      <c r="H65" s="1">
        <v>5.7222788830409198E-3</v>
      </c>
      <c r="I65" s="1">
        <v>2.5895650204267599E-3</v>
      </c>
      <c r="J65" s="50">
        <v>5.7269591454935298E-3</v>
      </c>
      <c r="N65" s="21"/>
      <c r="R65" s="21"/>
    </row>
    <row r="66" spans="1:18">
      <c r="A66" t="s">
        <v>85</v>
      </c>
      <c r="B66" s="7" t="s">
        <v>30</v>
      </c>
      <c r="C66" t="s">
        <v>8</v>
      </c>
      <c r="D66" t="s">
        <v>9</v>
      </c>
      <c r="E66" s="1">
        <v>4.2676843960229603E-2</v>
      </c>
      <c r="F66" s="1">
        <v>1.5645985806125501E-2</v>
      </c>
      <c r="G66" s="1">
        <v>9.6364718067231098E-2</v>
      </c>
      <c r="H66" s="1">
        <v>3.84035933942991E-2</v>
      </c>
      <c r="I66" s="1">
        <v>0.13904156202746101</v>
      </c>
      <c r="J66" s="50">
        <v>5.4049579200424601E-2</v>
      </c>
      <c r="N66" s="21"/>
      <c r="R66" s="21"/>
    </row>
    <row r="67" spans="1:18">
      <c r="A67" t="s">
        <v>85</v>
      </c>
      <c r="B67" s="7" t="s">
        <v>30</v>
      </c>
      <c r="C67" t="s">
        <v>10</v>
      </c>
      <c r="D67" t="s">
        <v>11</v>
      </c>
      <c r="E67" s="1">
        <v>1.8889220778224702E-2</v>
      </c>
      <c r="F67" s="1">
        <v>6.6228720365826997E-3</v>
      </c>
      <c r="G67" s="1">
        <v>2.3589032410131099E-2</v>
      </c>
      <c r="H67" s="1">
        <v>1.53661459634401E-2</v>
      </c>
      <c r="I67" s="1">
        <v>4.2478253188355797E-2</v>
      </c>
      <c r="J67" s="50">
        <v>2.19890180000228E-2</v>
      </c>
      <c r="N67" s="21"/>
      <c r="R67" s="21"/>
    </row>
    <row r="68" spans="1:18">
      <c r="A68" t="s">
        <v>85</v>
      </c>
      <c r="B68" s="7" t="s">
        <v>30</v>
      </c>
      <c r="C68" t="s">
        <v>12</v>
      </c>
      <c r="D68" t="s">
        <v>13</v>
      </c>
      <c r="E68" s="1">
        <v>9.0533896449961598E-2</v>
      </c>
      <c r="F68" s="1">
        <v>1.24537550489555E-2</v>
      </c>
      <c r="G68" s="1">
        <v>5.4394905934989898E-2</v>
      </c>
      <c r="H68" s="1">
        <v>9.7759969060871397E-3</v>
      </c>
      <c r="I68" s="1">
        <v>0.14492880238495101</v>
      </c>
      <c r="J68" s="50">
        <v>2.22297519550426E-2</v>
      </c>
      <c r="N68" s="21"/>
      <c r="R68" s="21"/>
    </row>
    <row r="69" spans="1:18">
      <c r="A69" t="s">
        <v>85</v>
      </c>
      <c r="B69" s="7" t="s">
        <v>30</v>
      </c>
      <c r="C69" t="s">
        <v>14</v>
      </c>
      <c r="D69" t="s">
        <v>15</v>
      </c>
      <c r="E69" s="1">
        <v>7.4187195102855596E-2</v>
      </c>
      <c r="F69" s="1">
        <v>8.1778572572000302E-2</v>
      </c>
      <c r="G69" s="1">
        <v>3.08911587741603E-2</v>
      </c>
      <c r="H69" s="1">
        <v>1.8008867569916098E-2</v>
      </c>
      <c r="I69" s="1">
        <v>0.105078353877016</v>
      </c>
      <c r="J69" s="50">
        <v>9.97874401419164E-2</v>
      </c>
      <c r="N69" s="21"/>
      <c r="R69" s="21"/>
    </row>
    <row r="70" spans="1:18">
      <c r="A70" t="s">
        <v>85</v>
      </c>
      <c r="B70" s="7" t="s">
        <v>30</v>
      </c>
      <c r="C70" t="s">
        <v>16</v>
      </c>
      <c r="D70" t="s">
        <v>17</v>
      </c>
      <c r="E70" s="1">
        <v>1.7294996219338299</v>
      </c>
      <c r="F70" s="1">
        <v>0.21692848376228599</v>
      </c>
      <c r="G70" s="1">
        <v>0.80866929566561196</v>
      </c>
      <c r="H70" s="1">
        <v>8.40184308879037E-2</v>
      </c>
      <c r="I70" s="1">
        <v>2.5381689175994402</v>
      </c>
      <c r="J70" s="50">
        <v>0.30094691465019002</v>
      </c>
      <c r="N70" s="21"/>
      <c r="R70" s="21"/>
    </row>
    <row r="71" spans="1:18">
      <c r="A71" t="s">
        <v>85</v>
      </c>
      <c r="B71" s="7" t="s">
        <v>30</v>
      </c>
      <c r="C71" t="s">
        <v>18</v>
      </c>
      <c r="D71" t="s">
        <v>19</v>
      </c>
      <c r="E71" s="1">
        <v>2.4009862961111401</v>
      </c>
      <c r="F71" s="1">
        <v>0.15739870577811099</v>
      </c>
      <c r="G71" s="1">
        <v>1.5435213223034401</v>
      </c>
      <c r="H71" s="1">
        <v>0.26257562807735302</v>
      </c>
      <c r="I71" s="1">
        <v>3.9445076184145802</v>
      </c>
      <c r="J71" s="50">
        <v>0.41997433385546401</v>
      </c>
      <c r="N71" s="21"/>
      <c r="R71" s="21"/>
    </row>
    <row r="72" spans="1:18">
      <c r="A72" t="s">
        <v>85</v>
      </c>
      <c r="B72" s="7" t="s">
        <v>30</v>
      </c>
      <c r="C72" t="s">
        <v>20</v>
      </c>
      <c r="D72" t="s">
        <v>21</v>
      </c>
      <c r="E72" s="1">
        <v>2.0825259517324</v>
      </c>
      <c r="F72" s="1">
        <v>0.33617757646123902</v>
      </c>
      <c r="G72" s="1">
        <v>4.3588381231299302E-2</v>
      </c>
      <c r="H72" s="1">
        <v>8.81052985568977E-3</v>
      </c>
      <c r="I72" s="1">
        <v>2.1261143329637</v>
      </c>
      <c r="J72" s="50">
        <v>0.344988106316929</v>
      </c>
      <c r="N72" s="21"/>
      <c r="R72" s="21"/>
    </row>
    <row r="73" spans="1:18">
      <c r="A73" t="s">
        <v>85</v>
      </c>
      <c r="B73" s="7" t="s">
        <v>30</v>
      </c>
      <c r="C73" t="s">
        <v>25</v>
      </c>
      <c r="D73" t="s">
        <v>26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50">
        <v>0</v>
      </c>
      <c r="N73" s="21"/>
      <c r="R73" s="21"/>
    </row>
    <row r="74" spans="1:18">
      <c r="A74" t="s">
        <v>85</v>
      </c>
      <c r="B74" s="7" t="s">
        <v>30</v>
      </c>
      <c r="C74" t="s">
        <v>22</v>
      </c>
      <c r="D74" t="s">
        <v>23</v>
      </c>
      <c r="E74" s="1">
        <v>3.0465777457337698E-3</v>
      </c>
      <c r="F74" s="1">
        <v>1.3373626470578501E-4</v>
      </c>
      <c r="G74" s="1">
        <v>1.2997292387104099E-2</v>
      </c>
      <c r="H74" s="1">
        <v>5.1102776928571895E-4</v>
      </c>
      <c r="I74" s="1">
        <v>1.6043870132837899E-2</v>
      </c>
      <c r="J74" s="50">
        <v>6.4476403399150398E-4</v>
      </c>
      <c r="N74" s="21"/>
      <c r="R74" s="21"/>
    </row>
    <row r="75" spans="1:18">
      <c r="A75" t="s">
        <v>85</v>
      </c>
      <c r="B75" s="7" t="s">
        <v>31</v>
      </c>
      <c r="C75" t="s">
        <v>2</v>
      </c>
      <c r="D75" t="s">
        <v>3</v>
      </c>
      <c r="E75" s="1">
        <v>0.38288940491069501</v>
      </c>
      <c r="F75" s="1">
        <v>0.40379578903073898</v>
      </c>
      <c r="G75" s="1">
        <v>6.7113018045342199E-2</v>
      </c>
      <c r="H75" s="1">
        <v>5.9079027761553202E-2</v>
      </c>
      <c r="I75" s="1">
        <v>0.45000242295603698</v>
      </c>
      <c r="J75" s="50">
        <v>0.46287481679229198</v>
      </c>
      <c r="N75" s="21"/>
      <c r="R75" s="21"/>
    </row>
    <row r="76" spans="1:18">
      <c r="A76" t="s">
        <v>85</v>
      </c>
      <c r="B76" s="7" t="s">
        <v>31</v>
      </c>
      <c r="C76" t="s">
        <v>4</v>
      </c>
      <c r="D76" t="s">
        <v>5</v>
      </c>
      <c r="E76" s="1">
        <v>1.8662157426534401E-3</v>
      </c>
      <c r="F76" s="1">
        <v>2.46401705813287E-2</v>
      </c>
      <c r="G76" s="1">
        <v>9.45653751193686E-7</v>
      </c>
      <c r="H76" s="1">
        <v>1.7583280770462799E-5</v>
      </c>
      <c r="I76" s="1">
        <v>1.86716139640463E-3</v>
      </c>
      <c r="J76" s="50">
        <v>2.4657753862099199E-2</v>
      </c>
      <c r="N76" s="21"/>
      <c r="R76" s="21"/>
    </row>
    <row r="77" spans="1:18">
      <c r="A77" t="s">
        <v>85</v>
      </c>
      <c r="B77" s="7" t="s">
        <v>31</v>
      </c>
      <c r="C77" t="s">
        <v>6</v>
      </c>
      <c r="D77" t="s">
        <v>7</v>
      </c>
      <c r="E77" s="1">
        <v>5.0692631713449899E-4</v>
      </c>
      <c r="F77" s="1">
        <v>1.0821056354701499E-3</v>
      </c>
      <c r="G77" s="1">
        <v>5.7260999666551397E-3</v>
      </c>
      <c r="H77" s="1">
        <v>1.26610954824199E-2</v>
      </c>
      <c r="I77" s="1">
        <v>6.2330262837896402E-3</v>
      </c>
      <c r="J77" s="50">
        <v>1.37432011178901E-2</v>
      </c>
      <c r="N77" s="21"/>
      <c r="R77" s="21"/>
    </row>
    <row r="78" spans="1:18">
      <c r="A78" t="s">
        <v>85</v>
      </c>
      <c r="B78" s="7" t="s">
        <v>31</v>
      </c>
      <c r="C78" t="s">
        <v>8</v>
      </c>
      <c r="D78" t="s">
        <v>9</v>
      </c>
      <c r="E78" s="1">
        <v>7.7521734227613201E-3</v>
      </c>
      <c r="F78" s="1">
        <v>3.1865042054947498E-3</v>
      </c>
      <c r="G78" s="1">
        <v>0.20035598951945999</v>
      </c>
      <c r="H78" s="1">
        <v>0.102416713467174</v>
      </c>
      <c r="I78" s="1">
        <v>0.20810816294222101</v>
      </c>
      <c r="J78" s="50">
        <v>0.105603217672669</v>
      </c>
      <c r="N78" s="21"/>
      <c r="R78" s="21"/>
    </row>
    <row r="79" spans="1:18">
      <c r="A79" t="s">
        <v>85</v>
      </c>
      <c r="B79" s="7" t="s">
        <v>31</v>
      </c>
      <c r="C79" t="s">
        <v>10</v>
      </c>
      <c r="D79" t="s">
        <v>11</v>
      </c>
      <c r="E79" s="1">
        <v>9.3937654928500092E-3</v>
      </c>
      <c r="F79" s="1">
        <v>4.9508296312525098E-3</v>
      </c>
      <c r="G79" s="1">
        <v>3.5297677484085403E-2</v>
      </c>
      <c r="H79" s="1">
        <v>1.77898558113238E-2</v>
      </c>
      <c r="I79" s="1">
        <v>4.4691442976935399E-2</v>
      </c>
      <c r="J79" s="50">
        <v>2.2740685442576399E-2</v>
      </c>
      <c r="N79" s="21"/>
      <c r="R79" s="21"/>
    </row>
    <row r="80" spans="1:18">
      <c r="A80" t="s">
        <v>85</v>
      </c>
      <c r="B80" s="7" t="s">
        <v>31</v>
      </c>
      <c r="C80" t="s">
        <v>12</v>
      </c>
      <c r="D80" t="s">
        <v>13</v>
      </c>
      <c r="E80" s="1">
        <v>0.15202814029110301</v>
      </c>
      <c r="F80" s="1">
        <v>2.20408060081154E-2</v>
      </c>
      <c r="G80" s="1">
        <v>6.2801747903451194E-2</v>
      </c>
      <c r="H80" s="1">
        <v>1.1303212758056499E-2</v>
      </c>
      <c r="I80" s="1">
        <v>0.21482988819455401</v>
      </c>
      <c r="J80" s="50">
        <v>3.3344018766171997E-2</v>
      </c>
      <c r="N80" s="21"/>
      <c r="R80" s="21"/>
    </row>
    <row r="81" spans="1:18">
      <c r="A81" t="s">
        <v>85</v>
      </c>
      <c r="B81" s="7" t="s">
        <v>31</v>
      </c>
      <c r="C81" t="s">
        <v>14</v>
      </c>
      <c r="D81" t="s">
        <v>15</v>
      </c>
      <c r="E81" s="1">
        <v>1.9963058795044699E-2</v>
      </c>
      <c r="F81" s="1">
        <v>2.0399389967644399E-2</v>
      </c>
      <c r="G81" s="1">
        <v>3.6150613363029299E-2</v>
      </c>
      <c r="H81" s="1">
        <v>2.1050805448963299E-2</v>
      </c>
      <c r="I81" s="1">
        <v>5.6113672158074002E-2</v>
      </c>
      <c r="J81" s="50">
        <v>4.1450195416607799E-2</v>
      </c>
      <c r="N81" s="21"/>
      <c r="R81" s="21"/>
    </row>
    <row r="82" spans="1:18">
      <c r="A82" t="s">
        <v>85</v>
      </c>
      <c r="B82" s="7" t="s">
        <v>31</v>
      </c>
      <c r="C82" t="s">
        <v>16</v>
      </c>
      <c r="D82" t="s">
        <v>17</v>
      </c>
      <c r="E82" s="1">
        <v>0.22955460949865</v>
      </c>
      <c r="F82" s="1">
        <v>3.2004229107830198E-2</v>
      </c>
      <c r="G82" s="1">
        <v>1.6507793737238201</v>
      </c>
      <c r="H82" s="1">
        <v>0.16528987530313599</v>
      </c>
      <c r="I82" s="1">
        <v>1.8803339832224699</v>
      </c>
      <c r="J82" s="50">
        <v>0.19729410441096601</v>
      </c>
      <c r="N82" s="21"/>
      <c r="R82" s="21"/>
    </row>
    <row r="83" spans="1:18">
      <c r="A83" t="s">
        <v>85</v>
      </c>
      <c r="B83" s="7" t="s">
        <v>31</v>
      </c>
      <c r="C83" t="s">
        <v>18</v>
      </c>
      <c r="D83" t="s">
        <v>19</v>
      </c>
      <c r="E83" s="1">
        <v>0.12895650855258201</v>
      </c>
      <c r="F83" s="1">
        <v>8.4523794251108002E-3</v>
      </c>
      <c r="G83" s="1">
        <v>1.4545342315280501</v>
      </c>
      <c r="H83" s="1">
        <v>0.245344336805666</v>
      </c>
      <c r="I83" s="1">
        <v>1.58349074008063</v>
      </c>
      <c r="J83" s="50">
        <v>0.25379671623077699</v>
      </c>
      <c r="N83" s="21"/>
      <c r="R83" s="21"/>
    </row>
    <row r="84" spans="1:18">
      <c r="A84" t="s">
        <v>85</v>
      </c>
      <c r="B84" s="7" t="s">
        <v>31</v>
      </c>
      <c r="C84" t="s">
        <v>20</v>
      </c>
      <c r="D84" t="s">
        <v>21</v>
      </c>
      <c r="E84" s="1">
        <v>0.12676259752092001</v>
      </c>
      <c r="F84" s="1">
        <v>2.0455369154982299E-2</v>
      </c>
      <c r="G84" s="1">
        <v>3.7565257294514001E-2</v>
      </c>
      <c r="H84" s="1">
        <v>7.5875900440560496E-3</v>
      </c>
      <c r="I84" s="1">
        <v>0.16432785481543399</v>
      </c>
      <c r="J84" s="50">
        <v>2.8042959199038299E-2</v>
      </c>
      <c r="N84" s="21"/>
      <c r="R84" s="21"/>
    </row>
    <row r="85" spans="1:18">
      <c r="A85" t="s">
        <v>85</v>
      </c>
      <c r="B85" s="7" t="s">
        <v>31</v>
      </c>
      <c r="C85" t="s">
        <v>25</v>
      </c>
      <c r="D85" t="s">
        <v>26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50">
        <v>0</v>
      </c>
      <c r="N85" s="21"/>
      <c r="R85" s="21"/>
    </row>
    <row r="86" spans="1:18">
      <c r="A86" t="s">
        <v>85</v>
      </c>
      <c r="B86" s="7" t="s">
        <v>31</v>
      </c>
      <c r="C86" t="s">
        <v>22</v>
      </c>
      <c r="D86" t="s">
        <v>23</v>
      </c>
      <c r="E86" s="1">
        <v>2.3488199482564601E-2</v>
      </c>
      <c r="F86" s="1">
        <v>1.02883181840611E-3</v>
      </c>
      <c r="G86" s="1">
        <v>4.3205818798777697E-2</v>
      </c>
      <c r="H86" s="1">
        <v>1.68355299916216E-3</v>
      </c>
      <c r="I86" s="1">
        <v>6.6694018281342304E-2</v>
      </c>
      <c r="J86" s="50">
        <v>2.71238481756827E-3</v>
      </c>
      <c r="N86" s="21"/>
      <c r="R86" s="21"/>
    </row>
    <row r="87" spans="1:18">
      <c r="A87" t="s">
        <v>85</v>
      </c>
      <c r="B87" s="7" t="s">
        <v>32</v>
      </c>
      <c r="C87" t="s">
        <v>2</v>
      </c>
      <c r="D87" t="s">
        <v>3</v>
      </c>
      <c r="E87" s="1">
        <v>0.23689907582992001</v>
      </c>
      <c r="F87" s="1">
        <v>0.226268663149753</v>
      </c>
      <c r="G87" s="1">
        <v>4.5669221715906198E-2</v>
      </c>
      <c r="H87" s="1">
        <v>3.7232187519190399E-2</v>
      </c>
      <c r="I87" s="1">
        <v>0.28256829754582602</v>
      </c>
      <c r="J87" s="50">
        <v>0.26350085066894302</v>
      </c>
      <c r="N87" s="21"/>
      <c r="R87" s="21"/>
    </row>
    <row r="88" spans="1:18">
      <c r="A88" t="s">
        <v>85</v>
      </c>
      <c r="B88" s="7" t="s">
        <v>32</v>
      </c>
      <c r="C88" t="s">
        <v>4</v>
      </c>
      <c r="D88" t="s">
        <v>5</v>
      </c>
      <c r="E88" s="1">
        <v>5.4658372943818998E-4</v>
      </c>
      <c r="F88" s="1">
        <v>3.7651543831656198E-2</v>
      </c>
      <c r="G88" s="1">
        <v>5.5058585469953999E-5</v>
      </c>
      <c r="H88" s="1">
        <v>1.0317388308012799E-3</v>
      </c>
      <c r="I88" s="1">
        <v>6.0164231490814405E-4</v>
      </c>
      <c r="J88" s="50">
        <v>3.8683282662457498E-2</v>
      </c>
      <c r="N88" s="21"/>
      <c r="R88" s="21"/>
    </row>
    <row r="89" spans="1:18">
      <c r="A89" t="s">
        <v>85</v>
      </c>
      <c r="B89" s="7" t="s">
        <v>32</v>
      </c>
      <c r="C89" t="s">
        <v>6</v>
      </c>
      <c r="D89" t="s">
        <v>7</v>
      </c>
      <c r="E89" s="1">
        <v>6.2958968516777297E-3</v>
      </c>
      <c r="F89" s="1">
        <v>1.3439514456038399E-2</v>
      </c>
      <c r="G89" s="1">
        <v>1.5911824769688401E-3</v>
      </c>
      <c r="H89" s="1">
        <v>3.51826622996865E-3</v>
      </c>
      <c r="I89" s="1">
        <v>7.88707932864657E-3</v>
      </c>
      <c r="J89" s="50">
        <v>1.6957780686007E-2</v>
      </c>
      <c r="N89" s="21"/>
      <c r="R89" s="21"/>
    </row>
    <row r="90" spans="1:18">
      <c r="A90" t="s">
        <v>85</v>
      </c>
      <c r="B90" s="7" t="s">
        <v>32</v>
      </c>
      <c r="C90" t="s">
        <v>8</v>
      </c>
      <c r="D90" t="s">
        <v>9</v>
      </c>
      <c r="E90" s="1">
        <v>1.65562612228662E-2</v>
      </c>
      <c r="F90" s="1">
        <v>8.8463503346822708E-3</v>
      </c>
      <c r="G90" s="1">
        <v>5.6845720197937502E-2</v>
      </c>
      <c r="H90" s="1">
        <v>2.9083460085509601E-2</v>
      </c>
      <c r="I90" s="1">
        <v>7.3401981420803702E-2</v>
      </c>
      <c r="J90" s="50">
        <v>3.7929810420191799E-2</v>
      </c>
      <c r="N90" s="21"/>
      <c r="R90" s="21"/>
    </row>
    <row r="91" spans="1:18">
      <c r="A91" t="s">
        <v>85</v>
      </c>
      <c r="B91" s="7" t="s">
        <v>32</v>
      </c>
      <c r="C91" t="s">
        <v>10</v>
      </c>
      <c r="D91" t="s">
        <v>11</v>
      </c>
      <c r="E91" s="1">
        <v>3.7898601586117699E-3</v>
      </c>
      <c r="F91" s="1">
        <v>3.0262085237894201E-3</v>
      </c>
      <c r="G91" s="1">
        <v>1.10929477964873E-2</v>
      </c>
      <c r="H91" s="1">
        <v>7.3189106920018201E-3</v>
      </c>
      <c r="I91" s="1">
        <v>1.4882807955099E-2</v>
      </c>
      <c r="J91" s="50">
        <v>1.0345119215791201E-2</v>
      </c>
      <c r="N91" s="21"/>
      <c r="R91" s="21"/>
    </row>
    <row r="92" spans="1:18">
      <c r="A92" t="s">
        <v>85</v>
      </c>
      <c r="B92" s="7" t="s">
        <v>32</v>
      </c>
      <c r="C92" t="s">
        <v>12</v>
      </c>
      <c r="D92" t="s">
        <v>13</v>
      </c>
      <c r="E92" s="1">
        <v>2.47077792815651E-2</v>
      </c>
      <c r="F92" s="1">
        <v>3.75807001607274E-3</v>
      </c>
      <c r="G92" s="1">
        <v>4.0887945329830797E-2</v>
      </c>
      <c r="H92" s="1">
        <v>7.3131811634225699E-3</v>
      </c>
      <c r="I92" s="1">
        <v>6.5595724611395997E-2</v>
      </c>
      <c r="J92" s="50">
        <v>1.10712511794953E-2</v>
      </c>
      <c r="N92" s="21"/>
      <c r="R92" s="21"/>
    </row>
    <row r="93" spans="1:18">
      <c r="A93" t="s">
        <v>85</v>
      </c>
      <c r="B93" s="7" t="s">
        <v>32</v>
      </c>
      <c r="C93" t="s">
        <v>14</v>
      </c>
      <c r="D93" t="s">
        <v>15</v>
      </c>
      <c r="E93" s="1">
        <v>0.37815052759256801</v>
      </c>
      <c r="F93" s="1">
        <v>0.418599805017842</v>
      </c>
      <c r="G93" s="1">
        <v>1.23846480866035E-2</v>
      </c>
      <c r="H93" s="1">
        <v>7.1084904808811798E-3</v>
      </c>
      <c r="I93" s="1">
        <v>0.39053517567917201</v>
      </c>
      <c r="J93" s="50">
        <v>0.42570829549872402</v>
      </c>
      <c r="N93" s="21"/>
      <c r="R93" s="21"/>
    </row>
    <row r="94" spans="1:18">
      <c r="A94" t="s">
        <v>85</v>
      </c>
      <c r="B94" s="7" t="s">
        <v>32</v>
      </c>
      <c r="C94" t="s">
        <v>16</v>
      </c>
      <c r="D94" t="s">
        <v>17</v>
      </c>
      <c r="E94" s="1">
        <v>0.10949755468442</v>
      </c>
      <c r="F94" s="1">
        <v>1.4209589615446201E-2</v>
      </c>
      <c r="G94" s="1">
        <v>0.48524917403008799</v>
      </c>
      <c r="H94" s="1">
        <v>4.85149728460261E-2</v>
      </c>
      <c r="I94" s="1">
        <v>0.59474672871450696</v>
      </c>
      <c r="J94" s="50">
        <v>6.2724562461472302E-2</v>
      </c>
      <c r="N94" s="21"/>
      <c r="R94" s="21"/>
    </row>
    <row r="95" spans="1:18">
      <c r="A95" t="s">
        <v>85</v>
      </c>
      <c r="B95" s="7" t="s">
        <v>32</v>
      </c>
      <c r="C95" t="s">
        <v>18</v>
      </c>
      <c r="D95" t="s">
        <v>19</v>
      </c>
      <c r="E95" s="1">
        <v>4.38913897652096E-2</v>
      </c>
      <c r="F95" s="1">
        <v>2.8760734584402001E-3</v>
      </c>
      <c r="G95" s="1">
        <v>0.44355786372032902</v>
      </c>
      <c r="H95" s="1">
        <v>7.4771764114807099E-2</v>
      </c>
      <c r="I95" s="1">
        <v>0.48744925348553902</v>
      </c>
      <c r="J95" s="50">
        <v>7.7647837573247294E-2</v>
      </c>
      <c r="N95" s="21"/>
      <c r="R95" s="21"/>
    </row>
    <row r="96" spans="1:18">
      <c r="A96" t="s">
        <v>85</v>
      </c>
      <c r="B96" s="7" t="s">
        <v>32</v>
      </c>
      <c r="C96" t="s">
        <v>20</v>
      </c>
      <c r="D96" t="s">
        <v>21</v>
      </c>
      <c r="E96" s="1">
        <v>1.2019040475870499E-3</v>
      </c>
      <c r="F96" s="1">
        <v>1.9394053418582901E-4</v>
      </c>
      <c r="G96" s="1">
        <v>9.3456469976937202E-3</v>
      </c>
      <c r="H96" s="1">
        <v>1.8876302704960699E-3</v>
      </c>
      <c r="I96" s="1">
        <v>1.05475510452808E-2</v>
      </c>
      <c r="J96" s="50">
        <v>2.0815708046819001E-3</v>
      </c>
      <c r="N96" s="21"/>
      <c r="R96" s="21"/>
    </row>
    <row r="97" spans="1:18">
      <c r="A97" t="s">
        <v>85</v>
      </c>
      <c r="B97" s="7" t="s">
        <v>32</v>
      </c>
      <c r="C97" t="s">
        <v>25</v>
      </c>
      <c r="D97" t="s">
        <v>26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50">
        <v>0</v>
      </c>
      <c r="N97" s="21"/>
      <c r="R97" s="21"/>
    </row>
    <row r="98" spans="1:18">
      <c r="A98" t="s">
        <v>85</v>
      </c>
      <c r="B98" s="7" t="s">
        <v>32</v>
      </c>
      <c r="C98" t="s">
        <v>22</v>
      </c>
      <c r="D98" t="s">
        <v>23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50">
        <v>0</v>
      </c>
      <c r="N98" s="21"/>
      <c r="R98" s="21"/>
    </row>
    <row r="99" spans="1:18">
      <c r="A99" t="s">
        <v>85</v>
      </c>
      <c r="B99" s="7" t="s">
        <v>33</v>
      </c>
      <c r="C99" t="s">
        <v>2</v>
      </c>
      <c r="D99" t="s">
        <v>3</v>
      </c>
      <c r="E99" s="1">
        <v>0.248287598782446</v>
      </c>
      <c r="F99" s="1">
        <v>0.22512304937657099</v>
      </c>
      <c r="G99" s="1">
        <v>0.12961644306265599</v>
      </c>
      <c r="H99" s="1">
        <v>0.114955446180643</v>
      </c>
      <c r="I99" s="1">
        <v>0.37790404184510201</v>
      </c>
      <c r="J99" s="50">
        <v>0.34007849555721398</v>
      </c>
      <c r="N99" s="21"/>
      <c r="R99" s="21"/>
    </row>
    <row r="100" spans="1:18">
      <c r="A100" t="s">
        <v>85</v>
      </c>
      <c r="B100" s="7" t="s">
        <v>33</v>
      </c>
      <c r="C100" t="s">
        <v>4</v>
      </c>
      <c r="D100" t="s">
        <v>5</v>
      </c>
      <c r="E100" s="1">
        <v>4.1803636029065002E-3</v>
      </c>
      <c r="F100" s="1">
        <v>0.30959637386577199</v>
      </c>
      <c r="G100" s="1">
        <v>6.2972731441049106E-5</v>
      </c>
      <c r="H100" s="1">
        <v>1.15489941289409E-3</v>
      </c>
      <c r="I100" s="1">
        <v>4.24333633434755E-3</v>
      </c>
      <c r="J100" s="50">
        <v>0.31075127327866597</v>
      </c>
      <c r="N100" s="21"/>
      <c r="R100" s="21"/>
    </row>
    <row r="101" spans="1:18">
      <c r="A101" t="s">
        <v>85</v>
      </c>
      <c r="B101" s="7" t="s">
        <v>33</v>
      </c>
      <c r="C101" t="s">
        <v>6</v>
      </c>
      <c r="D101" t="s">
        <v>7</v>
      </c>
      <c r="E101" s="1">
        <v>2.1476383345272701E-2</v>
      </c>
      <c r="F101" s="1">
        <v>4.5837862203618601E-2</v>
      </c>
      <c r="G101" s="1">
        <v>1.07371132955199E-2</v>
      </c>
      <c r="H101" s="1">
        <v>2.3744947180318901E-2</v>
      </c>
      <c r="I101" s="1">
        <v>3.2213496640792601E-2</v>
      </c>
      <c r="J101" s="50">
        <v>6.9582809383937502E-2</v>
      </c>
      <c r="N101" s="21"/>
      <c r="R101" s="21"/>
    </row>
    <row r="102" spans="1:18">
      <c r="A102" t="s">
        <v>85</v>
      </c>
      <c r="B102" s="7" t="s">
        <v>33</v>
      </c>
      <c r="C102" t="s">
        <v>8</v>
      </c>
      <c r="D102" t="s">
        <v>9</v>
      </c>
      <c r="E102" s="1">
        <v>8.8603919929083497E-3</v>
      </c>
      <c r="F102" s="1">
        <v>4.0599817993291001E-3</v>
      </c>
      <c r="G102" s="1">
        <v>0.34774698367318402</v>
      </c>
      <c r="H102" s="1">
        <v>0.27865055057270499</v>
      </c>
      <c r="I102" s="1">
        <v>0.35660737566609202</v>
      </c>
      <c r="J102" s="50">
        <v>0.28271053237203397</v>
      </c>
      <c r="N102" s="21"/>
      <c r="R102" s="21"/>
    </row>
    <row r="103" spans="1:18">
      <c r="A103" t="s">
        <v>85</v>
      </c>
      <c r="B103" s="7" t="s">
        <v>33</v>
      </c>
      <c r="C103" t="s">
        <v>10</v>
      </c>
      <c r="D103" t="s">
        <v>11</v>
      </c>
      <c r="E103" s="1">
        <v>1.54971877554424E-2</v>
      </c>
      <c r="F103" s="1">
        <v>7.2942758326879301E-3</v>
      </c>
      <c r="G103" s="1">
        <v>7.0298111702491603E-2</v>
      </c>
      <c r="H103" s="1">
        <v>3.3583246917080797E-2</v>
      </c>
      <c r="I103" s="1">
        <v>8.5795299457934002E-2</v>
      </c>
      <c r="J103" s="50">
        <v>4.0877522749768698E-2</v>
      </c>
      <c r="N103" s="21"/>
      <c r="R103" s="21"/>
    </row>
    <row r="104" spans="1:18">
      <c r="A104" t="s">
        <v>85</v>
      </c>
      <c r="B104" s="7" t="s">
        <v>33</v>
      </c>
      <c r="C104" t="s">
        <v>12</v>
      </c>
      <c r="D104" t="s">
        <v>13</v>
      </c>
      <c r="E104" s="1">
        <v>0.14998083428546</v>
      </c>
      <c r="F104" s="1">
        <v>1.9750790865178499E-2</v>
      </c>
      <c r="G104" s="1">
        <v>0.123931340543843</v>
      </c>
      <c r="H104" s="1">
        <v>2.27086801687225E-2</v>
      </c>
      <c r="I104" s="1">
        <v>0.27391217482930302</v>
      </c>
      <c r="J104" s="50">
        <v>4.2459471033900999E-2</v>
      </c>
      <c r="N104" s="21"/>
      <c r="R104" s="21"/>
    </row>
    <row r="105" spans="1:18">
      <c r="A105" t="s">
        <v>85</v>
      </c>
      <c r="B105" s="7" t="s">
        <v>33</v>
      </c>
      <c r="C105" t="s">
        <v>14</v>
      </c>
      <c r="D105" t="s">
        <v>15</v>
      </c>
      <c r="E105" s="1">
        <v>1.7737900097225999E-2</v>
      </c>
      <c r="F105" s="1">
        <v>1.9949049119787701E-2</v>
      </c>
      <c r="G105" s="1">
        <v>7.2153490516525504E-2</v>
      </c>
      <c r="H105" s="1">
        <v>4.2656511890748303E-2</v>
      </c>
      <c r="I105" s="1">
        <v>8.9891390613751496E-2</v>
      </c>
      <c r="J105" s="50">
        <v>6.2605561010536007E-2</v>
      </c>
      <c r="N105" s="21"/>
      <c r="R105" s="21"/>
    </row>
    <row r="106" spans="1:18">
      <c r="A106" t="s">
        <v>85</v>
      </c>
      <c r="B106" s="7" t="s">
        <v>33</v>
      </c>
      <c r="C106" t="s">
        <v>16</v>
      </c>
      <c r="D106" t="s">
        <v>17</v>
      </c>
      <c r="E106" s="1">
        <v>0.33027395959079697</v>
      </c>
      <c r="F106" s="1">
        <v>4.0041157026753503E-2</v>
      </c>
      <c r="G106" s="1">
        <v>4.28667087884096</v>
      </c>
      <c r="H106" s="1">
        <v>0.42228542571203098</v>
      </c>
      <c r="I106" s="1">
        <v>4.6169448384317597</v>
      </c>
      <c r="J106" s="50">
        <v>0.46232658273878502</v>
      </c>
      <c r="N106" s="21"/>
      <c r="R106" s="21"/>
    </row>
    <row r="107" spans="1:18">
      <c r="A107" t="s">
        <v>85</v>
      </c>
      <c r="B107" s="7" t="s">
        <v>33</v>
      </c>
      <c r="C107" t="s">
        <v>18</v>
      </c>
      <c r="D107" t="s">
        <v>19</v>
      </c>
      <c r="E107" s="1">
        <v>7.6600865419326203E-2</v>
      </c>
      <c r="F107" s="1">
        <v>5.12432978212883E-3</v>
      </c>
      <c r="G107" s="1">
        <v>3.2948360691859202</v>
      </c>
      <c r="H107" s="1">
        <v>0.54655721113098599</v>
      </c>
      <c r="I107" s="1">
        <v>3.3714369346052502</v>
      </c>
      <c r="J107" s="50">
        <v>0.55168154091311505</v>
      </c>
      <c r="N107" s="21"/>
      <c r="R107" s="21"/>
    </row>
    <row r="108" spans="1:18">
      <c r="A108" t="s">
        <v>85</v>
      </c>
      <c r="B108" s="7" t="s">
        <v>33</v>
      </c>
      <c r="C108" t="s">
        <v>20</v>
      </c>
      <c r="D108" t="s">
        <v>21</v>
      </c>
      <c r="E108" s="1">
        <v>0.27152997084871999</v>
      </c>
      <c r="F108" s="1">
        <v>4.3835970924598198E-2</v>
      </c>
      <c r="G108" s="1">
        <v>8.2952641243806705E-2</v>
      </c>
      <c r="H108" s="1">
        <v>1.67085975858496E-2</v>
      </c>
      <c r="I108" s="1">
        <v>0.35448261209252702</v>
      </c>
      <c r="J108" s="50">
        <v>6.0544568510447802E-2</v>
      </c>
      <c r="N108" s="21"/>
      <c r="R108" s="21"/>
    </row>
    <row r="109" spans="1:18">
      <c r="A109" t="s">
        <v>85</v>
      </c>
      <c r="B109" s="7" t="s">
        <v>33</v>
      </c>
      <c r="C109" t="s">
        <v>25</v>
      </c>
      <c r="D109" t="s">
        <v>26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50">
        <v>0</v>
      </c>
      <c r="N109" s="21"/>
      <c r="R109" s="21"/>
    </row>
    <row r="110" spans="1:18">
      <c r="A110" t="s">
        <v>85</v>
      </c>
      <c r="B110" s="7" t="s">
        <v>33</v>
      </c>
      <c r="C110" t="s">
        <v>22</v>
      </c>
      <c r="D110" t="s">
        <v>23</v>
      </c>
      <c r="E110" s="1">
        <v>2.9066823583502301E-2</v>
      </c>
      <c r="F110" s="1">
        <v>1.24749930440486E-3</v>
      </c>
      <c r="G110" s="1">
        <v>6.7048088574252901E-2</v>
      </c>
      <c r="H110" s="1">
        <v>2.5615821322516599E-3</v>
      </c>
      <c r="I110" s="1">
        <v>9.6114912157755195E-2</v>
      </c>
      <c r="J110" s="50">
        <v>3.8090814366565202E-3</v>
      </c>
      <c r="N110" s="21"/>
      <c r="R110" s="21"/>
    </row>
    <row r="111" spans="1:18">
      <c r="A111" t="s">
        <v>85</v>
      </c>
      <c r="B111" s="7" t="s">
        <v>34</v>
      </c>
      <c r="C111" t="s">
        <v>2</v>
      </c>
      <c r="D111" t="s">
        <v>3</v>
      </c>
      <c r="E111" s="1">
        <v>0.46280475621119399</v>
      </c>
      <c r="F111" s="1">
        <v>0.57560911728007402</v>
      </c>
      <c r="G111" s="1">
        <v>0.308040066169468</v>
      </c>
      <c r="H111" s="1">
        <v>0.28371023773676501</v>
      </c>
      <c r="I111" s="1">
        <v>0.77084482238066199</v>
      </c>
      <c r="J111" s="50">
        <v>0.85931935501683998</v>
      </c>
      <c r="N111" s="21"/>
      <c r="R111" s="21"/>
    </row>
    <row r="112" spans="1:18">
      <c r="A112" t="s">
        <v>85</v>
      </c>
      <c r="B112" s="7" t="s">
        <v>34</v>
      </c>
      <c r="C112" t="s">
        <v>4</v>
      </c>
      <c r="D112" t="s">
        <v>5</v>
      </c>
      <c r="E112" s="1">
        <v>1.1563761040753399E-3</v>
      </c>
      <c r="F112" s="1">
        <v>7.5056153013290397E-2</v>
      </c>
      <c r="G112" s="1">
        <v>2.5262167515050399E-4</v>
      </c>
      <c r="H112" s="1">
        <v>4.7603328110502399E-3</v>
      </c>
      <c r="I112" s="1">
        <v>1.40899777922584E-3</v>
      </c>
      <c r="J112" s="50">
        <v>7.9816485824340602E-2</v>
      </c>
      <c r="N112" s="21"/>
      <c r="R112" s="21"/>
    </row>
    <row r="113" spans="1:18">
      <c r="A113" t="s">
        <v>85</v>
      </c>
      <c r="B113" s="7" t="s">
        <v>34</v>
      </c>
      <c r="C113" t="s">
        <v>6</v>
      </c>
      <c r="D113" t="s">
        <v>7</v>
      </c>
      <c r="E113" s="1">
        <v>3.2744649650381201E-2</v>
      </c>
      <c r="F113" s="1">
        <v>6.9898477574098603E-2</v>
      </c>
      <c r="G113" s="1">
        <v>2.9763892354831501E-2</v>
      </c>
      <c r="H113" s="1">
        <v>6.5823631721699902E-2</v>
      </c>
      <c r="I113" s="1">
        <v>6.2508542005212706E-2</v>
      </c>
      <c r="J113" s="50">
        <v>0.135722109295799</v>
      </c>
      <c r="N113" s="21"/>
      <c r="R113" s="21"/>
    </row>
    <row r="114" spans="1:18">
      <c r="A114" t="s">
        <v>85</v>
      </c>
      <c r="B114" s="7" t="s">
        <v>34</v>
      </c>
      <c r="C114" t="s">
        <v>8</v>
      </c>
      <c r="D114" t="s">
        <v>9</v>
      </c>
      <c r="E114" s="1">
        <v>1.5752681198746199</v>
      </c>
      <c r="F114" s="1">
        <v>0.60037070009509097</v>
      </c>
      <c r="G114" s="1">
        <v>2.2957622302976901</v>
      </c>
      <c r="H114" s="1">
        <v>1.7932617869477201</v>
      </c>
      <c r="I114" s="1">
        <v>3.87103035017231</v>
      </c>
      <c r="J114" s="50">
        <v>2.3936324870428098</v>
      </c>
      <c r="N114" s="21"/>
      <c r="R114" s="21"/>
    </row>
    <row r="115" spans="1:18">
      <c r="A115" t="s">
        <v>85</v>
      </c>
      <c r="B115" s="7" t="s">
        <v>34</v>
      </c>
      <c r="C115" t="s">
        <v>10</v>
      </c>
      <c r="D115" t="s">
        <v>11</v>
      </c>
      <c r="E115" s="1">
        <v>0.31172540957942801</v>
      </c>
      <c r="F115" s="1">
        <v>0.22316270034358701</v>
      </c>
      <c r="G115" s="1">
        <v>0.376570514698714</v>
      </c>
      <c r="H115" s="1">
        <v>0.24278166057467401</v>
      </c>
      <c r="I115" s="1">
        <v>0.68829592427814201</v>
      </c>
      <c r="J115" s="50">
        <v>0.46594436091826102</v>
      </c>
      <c r="N115" s="21"/>
      <c r="R115" s="21"/>
    </row>
    <row r="116" spans="1:18">
      <c r="A116" t="s">
        <v>85</v>
      </c>
      <c r="B116" s="7" t="s">
        <v>34</v>
      </c>
      <c r="C116" t="s">
        <v>12</v>
      </c>
      <c r="D116" t="s">
        <v>13</v>
      </c>
      <c r="E116" s="1">
        <v>2.94555635396783</v>
      </c>
      <c r="F116" s="1">
        <v>0.41173162770294902</v>
      </c>
      <c r="G116" s="1">
        <v>0.63750174021763395</v>
      </c>
      <c r="H116" s="1">
        <v>0.11255441770913401</v>
      </c>
      <c r="I116" s="1">
        <v>3.5830580941854602</v>
      </c>
      <c r="J116" s="50">
        <v>0.52428604541208301</v>
      </c>
      <c r="N116" s="21"/>
      <c r="R116" s="21"/>
    </row>
    <row r="117" spans="1:18">
      <c r="A117" t="s">
        <v>85</v>
      </c>
      <c r="B117" s="7" t="s">
        <v>34</v>
      </c>
      <c r="C117" t="s">
        <v>14</v>
      </c>
      <c r="D117" t="s">
        <v>15</v>
      </c>
      <c r="E117" s="1">
        <v>0.52448689306749796</v>
      </c>
      <c r="F117" s="1">
        <v>0.53271135697530603</v>
      </c>
      <c r="G117" s="1">
        <v>0.34670514860836399</v>
      </c>
      <c r="H117" s="1">
        <v>0.19987030106936199</v>
      </c>
      <c r="I117" s="1">
        <v>0.87119204167586195</v>
      </c>
      <c r="J117" s="50">
        <v>0.73258165804466802</v>
      </c>
      <c r="N117" s="21"/>
      <c r="R117" s="21"/>
    </row>
    <row r="118" spans="1:18">
      <c r="A118" t="s">
        <v>85</v>
      </c>
      <c r="B118" s="7" t="s">
        <v>34</v>
      </c>
      <c r="C118" t="s">
        <v>16</v>
      </c>
      <c r="D118" t="s">
        <v>17</v>
      </c>
      <c r="E118" s="1">
        <v>31.497979874276499</v>
      </c>
      <c r="F118" s="1">
        <v>3.8230273771607299</v>
      </c>
      <c r="G118" s="1">
        <v>8.1284584167876694</v>
      </c>
      <c r="H118" s="1">
        <v>0.85226051124750302</v>
      </c>
      <c r="I118" s="1">
        <v>39.626438291064098</v>
      </c>
      <c r="J118" s="50">
        <v>4.6752878884082296</v>
      </c>
      <c r="N118" s="21"/>
      <c r="R118" s="21"/>
    </row>
    <row r="119" spans="1:18">
      <c r="A119" t="s">
        <v>85</v>
      </c>
      <c r="B119" s="7" t="s">
        <v>34</v>
      </c>
      <c r="C119" t="s">
        <v>18</v>
      </c>
      <c r="D119" t="s">
        <v>19</v>
      </c>
      <c r="E119" s="1">
        <v>88.047901845138796</v>
      </c>
      <c r="F119" s="1">
        <v>5.6642759019013003</v>
      </c>
      <c r="G119" s="1">
        <v>35.614129270166202</v>
      </c>
      <c r="H119" s="1">
        <v>6.0732339629194998</v>
      </c>
      <c r="I119" s="1">
        <v>123.662031115305</v>
      </c>
      <c r="J119" s="50">
        <v>11.737509864820799</v>
      </c>
      <c r="N119" s="21"/>
      <c r="R119" s="21"/>
    </row>
    <row r="120" spans="1:18">
      <c r="A120" t="s">
        <v>85</v>
      </c>
      <c r="B120" s="7" t="s">
        <v>34</v>
      </c>
      <c r="C120" t="s">
        <v>20</v>
      </c>
      <c r="D120" t="s">
        <v>21</v>
      </c>
      <c r="E120" s="1">
        <v>15.9550004579048</v>
      </c>
      <c r="F120" s="1">
        <v>2.57332831782126</v>
      </c>
      <c r="G120" s="1">
        <v>0.35913099946576099</v>
      </c>
      <c r="H120" s="1">
        <v>7.2703890745737396E-2</v>
      </c>
      <c r="I120" s="1">
        <v>16.3141314573706</v>
      </c>
      <c r="J120" s="50">
        <v>2.6460322085670001</v>
      </c>
      <c r="N120" s="21"/>
      <c r="R120" s="21"/>
    </row>
    <row r="121" spans="1:18">
      <c r="A121" t="s">
        <v>85</v>
      </c>
      <c r="B121" s="7" t="s">
        <v>34</v>
      </c>
      <c r="C121" t="s">
        <v>25</v>
      </c>
      <c r="D121" t="s">
        <v>26</v>
      </c>
      <c r="E121" s="1">
        <v>1.71415314879871E-2</v>
      </c>
      <c r="F121" s="1">
        <v>1.1958745331863601E-3</v>
      </c>
      <c r="G121" s="1">
        <v>6.02004483658172E-2</v>
      </c>
      <c r="H121" s="1">
        <v>2.4759525866418199E-2</v>
      </c>
      <c r="I121" s="1">
        <v>7.7341979853804296E-2</v>
      </c>
      <c r="J121" s="50">
        <v>2.5955400399604499E-2</v>
      </c>
      <c r="N121" s="21"/>
      <c r="R121" s="21"/>
    </row>
    <row r="122" spans="1:18">
      <c r="A122" t="s">
        <v>85</v>
      </c>
      <c r="B122" s="7" t="s">
        <v>34</v>
      </c>
      <c r="C122" t="s">
        <v>22</v>
      </c>
      <c r="D122" t="s">
        <v>23</v>
      </c>
      <c r="E122" s="1">
        <v>30.0141788988266</v>
      </c>
      <c r="F122" s="1">
        <v>1.33015084226798</v>
      </c>
      <c r="G122" s="1">
        <v>4.0942257609074204</v>
      </c>
      <c r="H122" s="1">
        <v>0.161321846358427</v>
      </c>
      <c r="I122" s="1">
        <v>34.108404659733999</v>
      </c>
      <c r="J122" s="50">
        <v>1.49147268862641</v>
      </c>
      <c r="N122" s="21"/>
      <c r="R122" s="21"/>
    </row>
    <row r="123" spans="1:18">
      <c r="A123" t="s">
        <v>85</v>
      </c>
      <c r="B123" s="7" t="s">
        <v>35</v>
      </c>
      <c r="C123" t="s">
        <v>2</v>
      </c>
      <c r="D123" t="s">
        <v>3</v>
      </c>
      <c r="E123" s="1">
        <v>0.65715159920210797</v>
      </c>
      <c r="F123" s="1">
        <v>0.65086886241166297</v>
      </c>
      <c r="G123" s="1">
        <v>0.38230745047444298</v>
      </c>
      <c r="H123" s="1">
        <v>0.33302043326411301</v>
      </c>
      <c r="I123" s="1">
        <v>1.0394590496765499</v>
      </c>
      <c r="J123" s="50">
        <v>0.98388929567577599</v>
      </c>
      <c r="N123" s="21"/>
      <c r="R123" s="21"/>
    </row>
    <row r="124" spans="1:18">
      <c r="A124" t="s">
        <v>85</v>
      </c>
      <c r="B124" s="7" t="s">
        <v>35</v>
      </c>
      <c r="C124" t="s">
        <v>4</v>
      </c>
      <c r="D124" t="s">
        <v>5</v>
      </c>
      <c r="E124" s="1">
        <v>5.7287061384865704E-3</v>
      </c>
      <c r="F124" s="1">
        <v>2.7678089145125699E-2</v>
      </c>
      <c r="G124" s="1">
        <v>2.8181960812468E-4</v>
      </c>
      <c r="H124" s="1">
        <v>5.3366080062054802E-3</v>
      </c>
      <c r="I124" s="1">
        <v>6.0105257466112503E-3</v>
      </c>
      <c r="J124" s="50">
        <v>3.3014697151331103E-2</v>
      </c>
      <c r="N124" s="21"/>
      <c r="R124" s="21"/>
    </row>
    <row r="125" spans="1:18">
      <c r="A125" t="s">
        <v>85</v>
      </c>
      <c r="B125" s="7" t="s">
        <v>35</v>
      </c>
      <c r="C125" t="s">
        <v>6</v>
      </c>
      <c r="D125" t="s">
        <v>7</v>
      </c>
      <c r="E125" s="1">
        <v>1.0464838265024699E-3</v>
      </c>
      <c r="F125" s="1">
        <v>2.2338871585865002E-3</v>
      </c>
      <c r="G125" s="1">
        <v>2.8160619036625301E-2</v>
      </c>
      <c r="H125" s="1">
        <v>6.2274650218562197E-2</v>
      </c>
      <c r="I125" s="1">
        <v>2.9207102863127801E-2</v>
      </c>
      <c r="J125" s="50">
        <v>6.4508537377148706E-2</v>
      </c>
      <c r="N125" s="21"/>
      <c r="R125" s="21"/>
    </row>
    <row r="126" spans="1:18">
      <c r="A126" t="s">
        <v>85</v>
      </c>
      <c r="B126" s="7" t="s">
        <v>35</v>
      </c>
      <c r="C126" t="s">
        <v>8</v>
      </c>
      <c r="D126" t="s">
        <v>9</v>
      </c>
      <c r="E126" s="1">
        <v>0.52418539267439901</v>
      </c>
      <c r="F126" s="1">
        <v>0.20263215871068899</v>
      </c>
      <c r="G126" s="1">
        <v>0.81041404623441204</v>
      </c>
      <c r="H126" s="1">
        <v>0.37804611079997102</v>
      </c>
      <c r="I126" s="1">
        <v>1.3345994389088101</v>
      </c>
      <c r="J126" s="50">
        <v>0.58067826951066104</v>
      </c>
      <c r="N126" s="21"/>
      <c r="R126" s="21"/>
    </row>
    <row r="127" spans="1:18">
      <c r="A127" t="s">
        <v>85</v>
      </c>
      <c r="B127" s="7" t="s">
        <v>35</v>
      </c>
      <c r="C127" t="s">
        <v>10</v>
      </c>
      <c r="D127" t="s">
        <v>11</v>
      </c>
      <c r="E127" s="1">
        <v>0.44605032551587298</v>
      </c>
      <c r="F127" s="1">
        <v>0.29302822150989799</v>
      </c>
      <c r="G127" s="1">
        <v>0.284414012147226</v>
      </c>
      <c r="H127" s="1">
        <v>0.155665909014023</v>
      </c>
      <c r="I127" s="1">
        <v>0.73046433766309904</v>
      </c>
      <c r="J127" s="50">
        <v>0.44869413052392199</v>
      </c>
      <c r="N127" s="21"/>
      <c r="R127" s="21"/>
    </row>
    <row r="128" spans="1:18">
      <c r="A128" t="s">
        <v>85</v>
      </c>
      <c r="B128" s="7" t="s">
        <v>35</v>
      </c>
      <c r="C128" t="s">
        <v>12</v>
      </c>
      <c r="D128" t="s">
        <v>13</v>
      </c>
      <c r="E128" s="1">
        <v>0.882637570256119</v>
      </c>
      <c r="F128" s="1">
        <v>0.12676688311548401</v>
      </c>
      <c r="G128" s="1">
        <v>0.51517690921799097</v>
      </c>
      <c r="H128" s="1">
        <v>9.1435785339442202E-2</v>
      </c>
      <c r="I128" s="1">
        <v>1.3978144794741101</v>
      </c>
      <c r="J128" s="50">
        <v>0.218202668454926</v>
      </c>
      <c r="N128" s="21"/>
      <c r="R128" s="21"/>
    </row>
    <row r="129" spans="1:18">
      <c r="A129" t="s">
        <v>85</v>
      </c>
      <c r="B129" s="7" t="s">
        <v>35</v>
      </c>
      <c r="C129" t="s">
        <v>14</v>
      </c>
      <c r="D129" t="s">
        <v>15</v>
      </c>
      <c r="E129" s="1">
        <v>0.87723758242442296</v>
      </c>
      <c r="F129" s="1">
        <v>0.95701871308814701</v>
      </c>
      <c r="G129" s="1">
        <v>0.28827956650801301</v>
      </c>
      <c r="H129" s="1">
        <v>0.165976578283973</v>
      </c>
      <c r="I129" s="1">
        <v>1.1655171489324401</v>
      </c>
      <c r="J129" s="50">
        <v>1.12299529137212</v>
      </c>
      <c r="N129" s="21"/>
      <c r="R129" s="21"/>
    </row>
    <row r="130" spans="1:18">
      <c r="A130" t="s">
        <v>85</v>
      </c>
      <c r="B130" s="7" t="s">
        <v>35</v>
      </c>
      <c r="C130" t="s">
        <v>16</v>
      </c>
      <c r="D130" t="s">
        <v>17</v>
      </c>
      <c r="E130" s="1">
        <v>4.2395500475650101</v>
      </c>
      <c r="F130" s="1">
        <v>0.59303815169627205</v>
      </c>
      <c r="G130" s="1">
        <v>12.1584847757067</v>
      </c>
      <c r="H130" s="1">
        <v>1.23771576836966</v>
      </c>
      <c r="I130" s="1">
        <v>16.398034823271701</v>
      </c>
      <c r="J130" s="50">
        <v>1.83075392006593</v>
      </c>
      <c r="N130" s="21"/>
      <c r="R130" s="21"/>
    </row>
    <row r="131" spans="1:18">
      <c r="A131" t="s">
        <v>85</v>
      </c>
      <c r="B131" s="7" t="s">
        <v>35</v>
      </c>
      <c r="C131" t="s">
        <v>18</v>
      </c>
      <c r="D131" t="s">
        <v>19</v>
      </c>
      <c r="E131" s="1">
        <v>53.820874505120997</v>
      </c>
      <c r="F131" s="1">
        <v>3.4797039612083198</v>
      </c>
      <c r="G131" s="1">
        <v>31.5648013588929</v>
      </c>
      <c r="H131" s="1">
        <v>5.3806831822614098</v>
      </c>
      <c r="I131" s="1">
        <v>85.385675864013905</v>
      </c>
      <c r="J131" s="50">
        <v>8.8603871434697297</v>
      </c>
      <c r="N131" s="21"/>
      <c r="R131" s="21"/>
    </row>
    <row r="132" spans="1:18">
      <c r="A132" t="s">
        <v>85</v>
      </c>
      <c r="B132" s="7" t="s">
        <v>35</v>
      </c>
      <c r="C132" t="s">
        <v>20</v>
      </c>
      <c r="D132" t="s">
        <v>21</v>
      </c>
      <c r="E132" s="1">
        <v>7.5363320141396102</v>
      </c>
      <c r="F132" s="1">
        <v>1.21579249233785</v>
      </c>
      <c r="G132" s="1">
        <v>0.26731474776455399</v>
      </c>
      <c r="H132" s="1">
        <v>5.4091742589418998E-2</v>
      </c>
      <c r="I132" s="1">
        <v>7.8036467619041598</v>
      </c>
      <c r="J132" s="50">
        <v>1.2698842349272701</v>
      </c>
      <c r="N132" s="21"/>
      <c r="R132" s="21"/>
    </row>
    <row r="133" spans="1:18">
      <c r="A133" t="s">
        <v>85</v>
      </c>
      <c r="B133" s="7" t="s">
        <v>35</v>
      </c>
      <c r="C133" t="s">
        <v>25</v>
      </c>
      <c r="D133" t="s">
        <v>26</v>
      </c>
      <c r="E133" s="1">
        <v>0.62211949130811595</v>
      </c>
      <c r="F133" s="1">
        <v>4.4277457541089901E-2</v>
      </c>
      <c r="G133" s="1">
        <v>2.73682764604091</v>
      </c>
      <c r="H133" s="1">
        <v>1.1370734985858899</v>
      </c>
      <c r="I133" s="1">
        <v>3.3589471373490198</v>
      </c>
      <c r="J133" s="50">
        <v>1.1813509561269799</v>
      </c>
      <c r="N133" s="21"/>
      <c r="R133" s="21"/>
    </row>
    <row r="134" spans="1:18">
      <c r="A134" t="s">
        <v>85</v>
      </c>
      <c r="B134" s="7" t="s">
        <v>35</v>
      </c>
      <c r="C134" t="s">
        <v>22</v>
      </c>
      <c r="D134" t="s">
        <v>23</v>
      </c>
      <c r="E134" s="1">
        <v>6.4819621479657297</v>
      </c>
      <c r="F134" s="1">
        <v>0.286724333807371</v>
      </c>
      <c r="G134" s="1">
        <v>2.48747574968466</v>
      </c>
      <c r="H134" s="1">
        <v>9.8004028852139102E-2</v>
      </c>
      <c r="I134" s="1">
        <v>8.9694378976503906</v>
      </c>
      <c r="J134" s="50">
        <v>0.38472836265950999</v>
      </c>
      <c r="N134" s="21"/>
      <c r="R134" s="21"/>
    </row>
    <row r="135" spans="1:18">
      <c r="A135" t="s">
        <v>85</v>
      </c>
      <c r="B135" s="7" t="s">
        <v>36</v>
      </c>
      <c r="C135" t="s">
        <v>2</v>
      </c>
      <c r="D135" t="s">
        <v>3</v>
      </c>
      <c r="E135" s="1">
        <v>2.0537407035674402</v>
      </c>
      <c r="F135" s="1">
        <v>1.93775808903236</v>
      </c>
      <c r="G135" s="1">
        <v>0.60995117609006599</v>
      </c>
      <c r="H135" s="1">
        <v>0.50683812296958197</v>
      </c>
      <c r="I135" s="1">
        <v>2.66369187965751</v>
      </c>
      <c r="J135" s="50">
        <v>2.4445962120019402</v>
      </c>
      <c r="N135" s="21"/>
      <c r="R135" s="21"/>
    </row>
    <row r="136" spans="1:18">
      <c r="A136" t="s">
        <v>85</v>
      </c>
      <c r="B136" s="7" t="s">
        <v>36</v>
      </c>
      <c r="C136" t="s">
        <v>4</v>
      </c>
      <c r="D136" t="s">
        <v>5</v>
      </c>
      <c r="E136" s="1">
        <v>8.1146843094596806E-3</v>
      </c>
      <c r="F136" s="1">
        <v>0.32142478711184902</v>
      </c>
      <c r="G136" s="1">
        <v>1.6254518388782001E-4</v>
      </c>
      <c r="H136" s="1">
        <v>3.0248777495385402E-3</v>
      </c>
      <c r="I136" s="1">
        <v>8.2772294933475005E-3</v>
      </c>
      <c r="J136" s="50">
        <v>0.32444966486138799</v>
      </c>
      <c r="N136" s="21"/>
      <c r="R136" s="21"/>
    </row>
    <row r="137" spans="1:18">
      <c r="A137" t="s">
        <v>85</v>
      </c>
      <c r="B137" s="7" t="s">
        <v>36</v>
      </c>
      <c r="C137" t="s">
        <v>6</v>
      </c>
      <c r="D137" t="s">
        <v>7</v>
      </c>
      <c r="E137" s="1">
        <v>0.119334452362719</v>
      </c>
      <c r="F137" s="1">
        <v>0.25473173364672203</v>
      </c>
      <c r="G137" s="1">
        <v>3.1212103439409899E-2</v>
      </c>
      <c r="H137" s="1">
        <v>6.9021829853814901E-2</v>
      </c>
      <c r="I137" s="1">
        <v>0.150546555802129</v>
      </c>
      <c r="J137" s="50">
        <v>0.32375356350053702</v>
      </c>
      <c r="N137" s="21"/>
      <c r="R137" s="21"/>
    </row>
    <row r="138" spans="1:18">
      <c r="A138" t="s">
        <v>85</v>
      </c>
      <c r="B138" s="7" t="s">
        <v>36</v>
      </c>
      <c r="C138" t="s">
        <v>8</v>
      </c>
      <c r="D138" t="s">
        <v>9</v>
      </c>
      <c r="E138" s="1">
        <v>0.34318657753015602</v>
      </c>
      <c r="F138" s="1">
        <v>0.16888286518819301</v>
      </c>
      <c r="G138" s="1">
        <v>0.90790729711604601</v>
      </c>
      <c r="H138" s="1">
        <v>0.48302692802523001</v>
      </c>
      <c r="I138" s="1">
        <v>1.2510938746461999</v>
      </c>
      <c r="J138" s="50">
        <v>0.65190979321342302</v>
      </c>
      <c r="N138" s="21"/>
      <c r="R138" s="21"/>
    </row>
    <row r="139" spans="1:18">
      <c r="A139" t="s">
        <v>85</v>
      </c>
      <c r="B139" s="7" t="s">
        <v>36</v>
      </c>
      <c r="C139" t="s">
        <v>10</v>
      </c>
      <c r="D139" t="s">
        <v>11</v>
      </c>
      <c r="E139" s="1">
        <v>0.11178610645743101</v>
      </c>
      <c r="F139" s="1">
        <v>8.34178640933355E-2</v>
      </c>
      <c r="G139" s="1">
        <v>0.26410078520686198</v>
      </c>
      <c r="H139" s="1">
        <v>0.16762212379966801</v>
      </c>
      <c r="I139" s="1">
        <v>0.37588689166429401</v>
      </c>
      <c r="J139" s="50">
        <v>0.25103998789300302</v>
      </c>
      <c r="N139" s="21"/>
      <c r="R139" s="21"/>
    </row>
    <row r="140" spans="1:18">
      <c r="A140" t="s">
        <v>85</v>
      </c>
      <c r="B140" s="7" t="s">
        <v>36</v>
      </c>
      <c r="C140" t="s">
        <v>12</v>
      </c>
      <c r="D140" t="s">
        <v>13</v>
      </c>
      <c r="E140" s="1">
        <v>6.3872573320481596</v>
      </c>
      <c r="F140" s="1">
        <v>0.78714042770216197</v>
      </c>
      <c r="G140" s="1">
        <v>0.52794821964616001</v>
      </c>
      <c r="H140" s="1">
        <v>9.4265398792544697E-2</v>
      </c>
      <c r="I140" s="1">
        <v>6.9152055516943198</v>
      </c>
      <c r="J140" s="50">
        <v>0.881405826494707</v>
      </c>
      <c r="N140" s="21"/>
      <c r="R140" s="21"/>
    </row>
    <row r="141" spans="1:18">
      <c r="A141" t="s">
        <v>85</v>
      </c>
      <c r="B141" s="7" t="s">
        <v>36</v>
      </c>
      <c r="C141" t="s">
        <v>14</v>
      </c>
      <c r="D141" t="s">
        <v>15</v>
      </c>
      <c r="E141" s="1">
        <v>2.7730325649878398</v>
      </c>
      <c r="F141" s="1">
        <v>2.72076420044103</v>
      </c>
      <c r="G141" s="1">
        <v>0.58790085233978995</v>
      </c>
      <c r="H141" s="1">
        <v>0.34647489258633801</v>
      </c>
      <c r="I141" s="1">
        <v>3.36093341732763</v>
      </c>
      <c r="J141" s="50">
        <v>3.0672390930273701</v>
      </c>
      <c r="N141" s="21"/>
      <c r="R141" s="21"/>
    </row>
    <row r="142" spans="1:18">
      <c r="A142" t="s">
        <v>85</v>
      </c>
      <c r="B142" s="7" t="s">
        <v>36</v>
      </c>
      <c r="C142" t="s">
        <v>16</v>
      </c>
      <c r="D142" t="s">
        <v>17</v>
      </c>
      <c r="E142" s="1">
        <v>17.486951618751601</v>
      </c>
      <c r="F142" s="1">
        <v>2.2426343035499099</v>
      </c>
      <c r="G142" s="1">
        <v>8.3321336575266294</v>
      </c>
      <c r="H142" s="1">
        <v>0.84227930690797703</v>
      </c>
      <c r="I142" s="1">
        <v>25.819085276278201</v>
      </c>
      <c r="J142" s="50">
        <v>3.08491361045788</v>
      </c>
      <c r="N142" s="21"/>
      <c r="R142" s="21"/>
    </row>
    <row r="143" spans="1:18">
      <c r="A143" t="s">
        <v>85</v>
      </c>
      <c r="B143" s="7" t="s">
        <v>36</v>
      </c>
      <c r="C143" t="s">
        <v>18</v>
      </c>
      <c r="D143" t="s">
        <v>19</v>
      </c>
      <c r="E143" s="1">
        <v>8.4760039501770592</v>
      </c>
      <c r="F143" s="1">
        <v>0.55367341794996106</v>
      </c>
      <c r="G143" s="1">
        <v>8.3770140531366497</v>
      </c>
      <c r="H143" s="1">
        <v>1.4247077017343801</v>
      </c>
      <c r="I143" s="1">
        <v>16.8530180033137</v>
      </c>
      <c r="J143" s="50">
        <v>1.9783811196843399</v>
      </c>
      <c r="N143" s="21"/>
      <c r="R143" s="21"/>
    </row>
    <row r="144" spans="1:18">
      <c r="A144" t="s">
        <v>85</v>
      </c>
      <c r="B144" s="7" t="s">
        <v>36</v>
      </c>
      <c r="C144" t="s">
        <v>20</v>
      </c>
      <c r="D144" t="s">
        <v>21</v>
      </c>
      <c r="E144" s="1">
        <v>2.9736490745602899</v>
      </c>
      <c r="F144" s="1">
        <v>0.479932942160335</v>
      </c>
      <c r="G144" s="1">
        <v>0.241142306259858</v>
      </c>
      <c r="H144" s="1">
        <v>4.8749858589826299E-2</v>
      </c>
      <c r="I144" s="1">
        <v>3.21479138082015</v>
      </c>
      <c r="J144" s="50">
        <v>0.52868280075016105</v>
      </c>
      <c r="N144" s="21"/>
      <c r="R144" s="21"/>
    </row>
    <row r="145" spans="1:18">
      <c r="A145" t="s">
        <v>85</v>
      </c>
      <c r="B145" s="7" t="s">
        <v>36</v>
      </c>
      <c r="C145" t="s">
        <v>25</v>
      </c>
      <c r="D145" t="s">
        <v>26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50">
        <v>0</v>
      </c>
      <c r="N145" s="21"/>
      <c r="R145" s="21"/>
    </row>
    <row r="146" spans="1:18">
      <c r="A146" t="s">
        <v>85</v>
      </c>
      <c r="B146" s="7" t="s">
        <v>36</v>
      </c>
      <c r="C146" t="s">
        <v>22</v>
      </c>
      <c r="D146" t="s">
        <v>23</v>
      </c>
      <c r="E146" s="1">
        <v>7.5350109144728103E-2</v>
      </c>
      <c r="F146" s="1">
        <v>3.3151130022258499E-3</v>
      </c>
      <c r="G146" s="1">
        <v>0.48879623476779799</v>
      </c>
      <c r="H146" s="1">
        <v>1.9216477062792801E-2</v>
      </c>
      <c r="I146" s="1">
        <v>0.56414634391252605</v>
      </c>
      <c r="J146" s="50">
        <v>2.2531590065018699E-2</v>
      </c>
      <c r="N146" s="21"/>
      <c r="R146" s="21"/>
    </row>
    <row r="147" spans="1:18">
      <c r="A147" t="s">
        <v>85</v>
      </c>
      <c r="B147" s="7" t="s">
        <v>37</v>
      </c>
      <c r="C147" t="s">
        <v>2</v>
      </c>
      <c r="D147" t="s">
        <v>3</v>
      </c>
      <c r="E147" s="1">
        <v>0.481266651645267</v>
      </c>
      <c r="F147" s="1">
        <v>0.50281778217668005</v>
      </c>
      <c r="G147" s="1">
        <v>0.33384261689133099</v>
      </c>
      <c r="H147" s="1">
        <v>0.30227093900366497</v>
      </c>
      <c r="I147" s="1">
        <v>0.81510926853659804</v>
      </c>
      <c r="J147" s="50">
        <v>0.80508872118034502</v>
      </c>
      <c r="N147" s="21"/>
      <c r="R147" s="21"/>
    </row>
    <row r="148" spans="1:18">
      <c r="A148" t="s">
        <v>85</v>
      </c>
      <c r="B148" s="7" t="s">
        <v>37</v>
      </c>
      <c r="C148" t="s">
        <v>4</v>
      </c>
      <c r="D148" t="s">
        <v>5</v>
      </c>
      <c r="E148" s="1">
        <v>1.0103788594806799E-3</v>
      </c>
      <c r="F148" s="1">
        <v>6.8274220749520997E-2</v>
      </c>
      <c r="G148" s="1">
        <v>3.6720704800393301E-4</v>
      </c>
      <c r="H148" s="1">
        <v>6.8948918375012101E-3</v>
      </c>
      <c r="I148" s="1">
        <v>1.37758590748461E-3</v>
      </c>
      <c r="J148" s="50">
        <v>7.5169112587022205E-2</v>
      </c>
      <c r="N148" s="21"/>
      <c r="R148" s="21"/>
    </row>
    <row r="149" spans="1:18">
      <c r="A149" t="s">
        <v>85</v>
      </c>
      <c r="B149" s="7" t="s">
        <v>37</v>
      </c>
      <c r="C149" t="s">
        <v>6</v>
      </c>
      <c r="D149" t="s">
        <v>7</v>
      </c>
      <c r="E149" s="1">
        <v>5.5046525843218799E-2</v>
      </c>
      <c r="F149" s="1">
        <v>0.117500847959087</v>
      </c>
      <c r="G149" s="1">
        <v>2.8893957966879099E-2</v>
      </c>
      <c r="H149" s="1">
        <v>6.3892496290185993E-2</v>
      </c>
      <c r="I149" s="1">
        <v>8.3940483810097902E-2</v>
      </c>
      <c r="J149" s="50">
        <v>0.181393344249273</v>
      </c>
      <c r="N149" s="21"/>
      <c r="R149" s="21"/>
    </row>
    <row r="150" spans="1:18">
      <c r="A150" t="s">
        <v>85</v>
      </c>
      <c r="B150" s="7" t="s">
        <v>37</v>
      </c>
      <c r="C150" t="s">
        <v>8</v>
      </c>
      <c r="D150" t="s">
        <v>9</v>
      </c>
      <c r="E150" s="1">
        <v>1.6362176997154201</v>
      </c>
      <c r="F150" s="1">
        <v>0.61463191477661006</v>
      </c>
      <c r="G150" s="1">
        <v>1.82133853594641</v>
      </c>
      <c r="H150" s="1">
        <v>0.99489447008929099</v>
      </c>
      <c r="I150" s="1">
        <v>3.4575562356618401</v>
      </c>
      <c r="J150" s="50">
        <v>1.6095263848659001</v>
      </c>
      <c r="N150" s="21"/>
      <c r="R150" s="21"/>
    </row>
    <row r="151" spans="1:18">
      <c r="A151" t="s">
        <v>85</v>
      </c>
      <c r="B151" s="7" t="s">
        <v>37</v>
      </c>
      <c r="C151" t="s">
        <v>10</v>
      </c>
      <c r="D151" t="s">
        <v>11</v>
      </c>
      <c r="E151" s="1">
        <v>0.179052384866422</v>
      </c>
      <c r="F151" s="1">
        <v>0.112785015714471</v>
      </c>
      <c r="G151" s="1">
        <v>0.25444761224880202</v>
      </c>
      <c r="H151" s="1">
        <v>0.15153018675132299</v>
      </c>
      <c r="I151" s="1">
        <v>0.43349999711522402</v>
      </c>
      <c r="J151" s="50">
        <v>0.26431520246579299</v>
      </c>
      <c r="N151" s="21"/>
      <c r="R151" s="21"/>
    </row>
    <row r="152" spans="1:18">
      <c r="A152" t="s">
        <v>85</v>
      </c>
      <c r="B152" s="7" t="s">
        <v>37</v>
      </c>
      <c r="C152" t="s">
        <v>12</v>
      </c>
      <c r="D152" t="s">
        <v>13</v>
      </c>
      <c r="E152" s="1">
        <v>3.1789304888566701</v>
      </c>
      <c r="F152" s="1">
        <v>0.36709298420271302</v>
      </c>
      <c r="G152" s="1">
        <v>0.52834422682395699</v>
      </c>
      <c r="H152" s="1">
        <v>9.5248028149035102E-2</v>
      </c>
      <c r="I152" s="1">
        <v>3.7072747156806298</v>
      </c>
      <c r="J152" s="50">
        <v>0.46234101235174802</v>
      </c>
      <c r="N152" s="21"/>
      <c r="R152" s="21"/>
    </row>
    <row r="153" spans="1:18">
      <c r="A153" t="s">
        <v>85</v>
      </c>
      <c r="B153" s="7" t="s">
        <v>37</v>
      </c>
      <c r="C153" t="s">
        <v>14</v>
      </c>
      <c r="D153" t="s">
        <v>15</v>
      </c>
      <c r="E153" s="1">
        <v>0.19125635995828499</v>
      </c>
      <c r="F153" s="1">
        <v>0.210005246580239</v>
      </c>
      <c r="G153" s="1">
        <v>0.25512586480510602</v>
      </c>
      <c r="H153" s="1">
        <v>0.150479507026582</v>
      </c>
      <c r="I153" s="1">
        <v>0.44638222476339101</v>
      </c>
      <c r="J153" s="50">
        <v>0.36048475360682097</v>
      </c>
      <c r="N153" s="21"/>
      <c r="R153" s="21"/>
    </row>
    <row r="154" spans="1:18">
      <c r="A154" t="s">
        <v>85</v>
      </c>
      <c r="B154" s="7" t="s">
        <v>37</v>
      </c>
      <c r="C154" t="s">
        <v>16</v>
      </c>
      <c r="D154" t="s">
        <v>17</v>
      </c>
      <c r="E154" s="1">
        <v>13.643107742491001</v>
      </c>
      <c r="F154" s="1">
        <v>1.9025301506511101</v>
      </c>
      <c r="G154" s="1">
        <v>7.4575385182722203</v>
      </c>
      <c r="H154" s="1">
        <v>0.775295808662122</v>
      </c>
      <c r="I154" s="1">
        <v>21.100646260763199</v>
      </c>
      <c r="J154" s="50">
        <v>2.6778259593132399</v>
      </c>
      <c r="N154" s="21"/>
      <c r="R154" s="21"/>
    </row>
    <row r="155" spans="1:18">
      <c r="A155" t="s">
        <v>85</v>
      </c>
      <c r="B155" s="7" t="s">
        <v>37</v>
      </c>
      <c r="C155" t="s">
        <v>18</v>
      </c>
      <c r="D155" t="s">
        <v>19</v>
      </c>
      <c r="E155" s="1">
        <v>3.0862405367900698</v>
      </c>
      <c r="F155" s="1">
        <v>0.20315173677055101</v>
      </c>
      <c r="G155" s="1">
        <v>10.5962072519632</v>
      </c>
      <c r="H155" s="1">
        <v>1.79158393468882</v>
      </c>
      <c r="I155" s="1">
        <v>13.682447788753301</v>
      </c>
      <c r="J155" s="50">
        <v>1.99473567145937</v>
      </c>
      <c r="N155" s="21"/>
      <c r="R155" s="21"/>
    </row>
    <row r="156" spans="1:18">
      <c r="A156" t="s">
        <v>85</v>
      </c>
      <c r="B156" s="7" t="s">
        <v>37</v>
      </c>
      <c r="C156" t="s">
        <v>20</v>
      </c>
      <c r="D156" t="s">
        <v>21</v>
      </c>
      <c r="E156" s="1">
        <v>17.628883522143301</v>
      </c>
      <c r="F156" s="1">
        <v>2.84567574829686</v>
      </c>
      <c r="G156" s="1">
        <v>0.40359809971897898</v>
      </c>
      <c r="H156" s="1">
        <v>8.1508848216768903E-2</v>
      </c>
      <c r="I156" s="1">
        <v>18.032481621862299</v>
      </c>
      <c r="J156" s="50">
        <v>2.9271845965136301</v>
      </c>
      <c r="N156" s="21"/>
      <c r="R156" s="21"/>
    </row>
    <row r="157" spans="1:18">
      <c r="A157" t="s">
        <v>85</v>
      </c>
      <c r="B157" s="7" t="s">
        <v>37</v>
      </c>
      <c r="C157" t="s">
        <v>25</v>
      </c>
      <c r="D157" t="s">
        <v>26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50">
        <v>0</v>
      </c>
      <c r="N157" s="21"/>
      <c r="R157" s="21"/>
    </row>
    <row r="158" spans="1:18">
      <c r="A158" t="s">
        <v>85</v>
      </c>
      <c r="B158" s="7" t="s">
        <v>37</v>
      </c>
      <c r="C158" t="s">
        <v>22</v>
      </c>
      <c r="D158" t="s">
        <v>23</v>
      </c>
      <c r="E158" s="1">
        <v>0.33070142858610801</v>
      </c>
      <c r="F158" s="1">
        <v>1.44642115944456E-2</v>
      </c>
      <c r="G158" s="1">
        <v>0.29678968460485999</v>
      </c>
      <c r="H158" s="1">
        <v>1.1595176707943701E-2</v>
      </c>
      <c r="I158" s="1">
        <v>0.62749111319096795</v>
      </c>
      <c r="J158" s="50">
        <v>2.60593883023893E-2</v>
      </c>
      <c r="N158" s="21"/>
      <c r="R158" s="21"/>
    </row>
    <row r="159" spans="1:18">
      <c r="A159" t="s">
        <v>85</v>
      </c>
      <c r="B159" s="7" t="s">
        <v>38</v>
      </c>
      <c r="C159" t="s">
        <v>2</v>
      </c>
      <c r="D159" t="s">
        <v>3</v>
      </c>
      <c r="E159" s="1">
        <v>0.28163233315268499</v>
      </c>
      <c r="F159" s="1">
        <v>0.28320321257416797</v>
      </c>
      <c r="G159" s="1">
        <v>2.7569298422292901E-2</v>
      </c>
      <c r="H159" s="1">
        <v>2.38534456052048E-2</v>
      </c>
      <c r="I159" s="1">
        <v>0.30920163157497799</v>
      </c>
      <c r="J159" s="50">
        <v>0.307056658179373</v>
      </c>
      <c r="N159" s="21"/>
      <c r="R159" s="21"/>
    </row>
    <row r="160" spans="1:18">
      <c r="A160" t="s">
        <v>85</v>
      </c>
      <c r="B160" s="7" t="s">
        <v>38</v>
      </c>
      <c r="C160" t="s">
        <v>4</v>
      </c>
      <c r="D160" t="s">
        <v>5</v>
      </c>
      <c r="E160" s="1">
        <v>1.5985494500741899E-4</v>
      </c>
      <c r="F160" s="1">
        <v>1.08071866215527E-2</v>
      </c>
      <c r="G160" s="1">
        <v>6.50055820015261E-6</v>
      </c>
      <c r="H160" s="1">
        <v>1.2200289829616901E-4</v>
      </c>
      <c r="I160" s="1">
        <v>1.6635550320757199E-4</v>
      </c>
      <c r="J160" s="50">
        <v>1.0929189519848901E-2</v>
      </c>
      <c r="N160" s="21"/>
      <c r="R160" s="21"/>
    </row>
    <row r="161" spans="1:18">
      <c r="A161" t="s">
        <v>85</v>
      </c>
      <c r="B161" s="7" t="s">
        <v>38</v>
      </c>
      <c r="C161" t="s">
        <v>6</v>
      </c>
      <c r="D161" t="s">
        <v>7</v>
      </c>
      <c r="E161" s="1">
        <v>2.9692712372154299E-4</v>
      </c>
      <c r="F161" s="1">
        <v>6.3381436770743504E-4</v>
      </c>
      <c r="G161" s="1">
        <v>1.98298269325147E-3</v>
      </c>
      <c r="H161" s="1">
        <v>4.3848988842691101E-3</v>
      </c>
      <c r="I161" s="1">
        <v>2.2799098169730102E-3</v>
      </c>
      <c r="J161" s="50">
        <v>5.0187132519765396E-3</v>
      </c>
      <c r="N161" s="21"/>
      <c r="R161" s="21"/>
    </row>
    <row r="162" spans="1:18">
      <c r="A162" t="s">
        <v>85</v>
      </c>
      <c r="B162" s="7" t="s">
        <v>38</v>
      </c>
      <c r="C162" t="s">
        <v>8</v>
      </c>
      <c r="D162" t="s">
        <v>9</v>
      </c>
      <c r="E162" s="1">
        <v>0.151602015006465</v>
      </c>
      <c r="F162" s="1">
        <v>6.2295519605511197E-2</v>
      </c>
      <c r="G162" s="1">
        <v>0.25931658380718198</v>
      </c>
      <c r="H162" s="1">
        <v>0.223631382951511</v>
      </c>
      <c r="I162" s="1">
        <v>0.41091859881364701</v>
      </c>
      <c r="J162" s="50">
        <v>0.28592690255702302</v>
      </c>
      <c r="N162" s="21"/>
      <c r="R162" s="21"/>
    </row>
    <row r="163" spans="1:18">
      <c r="A163" t="s">
        <v>85</v>
      </c>
      <c r="B163" s="7" t="s">
        <v>38</v>
      </c>
      <c r="C163" t="s">
        <v>10</v>
      </c>
      <c r="D163" t="s">
        <v>11</v>
      </c>
      <c r="E163" s="1">
        <v>2.1131321068836001E-2</v>
      </c>
      <c r="F163" s="1">
        <v>7.6748209538861504E-3</v>
      </c>
      <c r="G163" s="1">
        <v>1.5292615873379101E-2</v>
      </c>
      <c r="H163" s="1">
        <v>1.0513891696521499E-2</v>
      </c>
      <c r="I163" s="1">
        <v>3.6423936942215199E-2</v>
      </c>
      <c r="J163" s="50">
        <v>1.8188712650407599E-2</v>
      </c>
      <c r="N163" s="21"/>
      <c r="R163" s="21"/>
    </row>
    <row r="164" spans="1:18">
      <c r="A164" t="s">
        <v>85</v>
      </c>
      <c r="B164" s="7" t="s">
        <v>38</v>
      </c>
      <c r="C164" t="s">
        <v>12</v>
      </c>
      <c r="D164" t="s">
        <v>13</v>
      </c>
      <c r="E164" s="1">
        <v>0.94129482063941305</v>
      </c>
      <c r="F164" s="1">
        <v>0.105087633818198</v>
      </c>
      <c r="G164" s="1">
        <v>3.16266113244658E-2</v>
      </c>
      <c r="H164" s="1">
        <v>5.67575895551619E-3</v>
      </c>
      <c r="I164" s="1">
        <v>0.97292143196387904</v>
      </c>
      <c r="J164" s="50">
        <v>0.110763392773714</v>
      </c>
      <c r="N164" s="21"/>
      <c r="R164" s="21"/>
    </row>
    <row r="165" spans="1:18">
      <c r="A165" t="s">
        <v>85</v>
      </c>
      <c r="B165" s="7" t="s">
        <v>38</v>
      </c>
      <c r="C165" t="s">
        <v>14</v>
      </c>
      <c r="D165" t="s">
        <v>15</v>
      </c>
      <c r="E165" s="1">
        <v>3.7996987395423299E-3</v>
      </c>
      <c r="F165" s="1">
        <v>4.1379647196570501E-3</v>
      </c>
      <c r="G165" s="1">
        <v>1.0196923358599499E-2</v>
      </c>
      <c r="H165" s="1">
        <v>5.9895884124553196E-3</v>
      </c>
      <c r="I165" s="1">
        <v>1.39966220981418E-2</v>
      </c>
      <c r="J165" s="50">
        <v>1.01275531321124E-2</v>
      </c>
      <c r="N165" s="21"/>
      <c r="R165" s="21"/>
    </row>
    <row r="166" spans="1:18">
      <c r="A166" t="s">
        <v>85</v>
      </c>
      <c r="B166" s="7" t="s">
        <v>38</v>
      </c>
      <c r="C166" t="s">
        <v>16</v>
      </c>
      <c r="D166" t="s">
        <v>17</v>
      </c>
      <c r="E166" s="1">
        <v>1.5468853294006699</v>
      </c>
      <c r="F166" s="1">
        <v>0.188993947890331</v>
      </c>
      <c r="G166" s="1">
        <v>0.26781161076755999</v>
      </c>
      <c r="H166" s="1">
        <v>2.7743801961029501E-2</v>
      </c>
      <c r="I166" s="1">
        <v>1.81469694016823</v>
      </c>
      <c r="J166" s="50">
        <v>0.21673774985136099</v>
      </c>
      <c r="N166" s="21"/>
      <c r="R166" s="21"/>
    </row>
    <row r="167" spans="1:18">
      <c r="A167" t="s">
        <v>85</v>
      </c>
      <c r="B167" s="7" t="s">
        <v>38</v>
      </c>
      <c r="C167" t="s">
        <v>18</v>
      </c>
      <c r="D167" t="s">
        <v>19</v>
      </c>
      <c r="E167" s="1">
        <v>2.53117854618484E-2</v>
      </c>
      <c r="F167" s="1">
        <v>1.66553168066163E-3</v>
      </c>
      <c r="G167" s="1">
        <v>0.469116753457122</v>
      </c>
      <c r="H167" s="1">
        <v>7.9312547308108203E-2</v>
      </c>
      <c r="I167" s="1">
        <v>0.49442853891896998</v>
      </c>
      <c r="J167" s="50">
        <v>8.0978078988769797E-2</v>
      </c>
      <c r="N167" s="21"/>
      <c r="R167" s="21"/>
    </row>
    <row r="168" spans="1:18">
      <c r="A168" t="s">
        <v>85</v>
      </c>
      <c r="B168" s="7" t="s">
        <v>38</v>
      </c>
      <c r="C168" t="s">
        <v>20</v>
      </c>
      <c r="D168" t="s">
        <v>21</v>
      </c>
      <c r="E168" s="1">
        <v>1.11629023719205E-2</v>
      </c>
      <c r="F168" s="1">
        <v>1.80188877383309E-3</v>
      </c>
      <c r="G168" s="1">
        <v>9.7314091585409494E-3</v>
      </c>
      <c r="H168" s="1">
        <v>1.9653557586850798E-3</v>
      </c>
      <c r="I168" s="1">
        <v>2.08943115304615E-2</v>
      </c>
      <c r="J168" s="50">
        <v>3.7672445325181701E-3</v>
      </c>
      <c r="N168" s="21"/>
      <c r="R168" s="21"/>
    </row>
    <row r="169" spans="1:18">
      <c r="A169" t="s">
        <v>85</v>
      </c>
      <c r="B169" s="7" t="s">
        <v>38</v>
      </c>
      <c r="C169" t="s">
        <v>25</v>
      </c>
      <c r="D169" t="s">
        <v>26</v>
      </c>
      <c r="E169" s="1">
        <v>0</v>
      </c>
      <c r="F169" s="1">
        <v>0</v>
      </c>
      <c r="G169" s="1">
        <v>0</v>
      </c>
      <c r="H169" s="1">
        <v>0</v>
      </c>
      <c r="I169" s="1">
        <v>0</v>
      </c>
      <c r="J169" s="50">
        <v>0</v>
      </c>
      <c r="N169" s="21"/>
      <c r="R169" s="21"/>
    </row>
    <row r="170" spans="1:18">
      <c r="A170" t="s">
        <v>85</v>
      </c>
      <c r="B170" s="7" t="s">
        <v>38</v>
      </c>
      <c r="C170" t="s">
        <v>22</v>
      </c>
      <c r="D170" t="s">
        <v>23</v>
      </c>
      <c r="E170" s="1">
        <v>0</v>
      </c>
      <c r="F170" s="1">
        <v>0</v>
      </c>
      <c r="G170" s="1">
        <v>0</v>
      </c>
      <c r="H170" s="1">
        <v>0</v>
      </c>
      <c r="I170" s="1">
        <v>0</v>
      </c>
      <c r="J170" s="50">
        <v>0</v>
      </c>
      <c r="N170" s="21"/>
      <c r="R170" s="21"/>
    </row>
    <row r="171" spans="1:18">
      <c r="A171" t="s">
        <v>85</v>
      </c>
      <c r="B171" s="7" t="s">
        <v>39</v>
      </c>
      <c r="C171" t="s">
        <v>2</v>
      </c>
      <c r="D171" t="s">
        <v>3</v>
      </c>
      <c r="E171" s="1">
        <v>6.3980908928616704E-3</v>
      </c>
      <c r="F171" s="1">
        <v>5.8926067133287796E-3</v>
      </c>
      <c r="G171" s="1">
        <v>1.0969551108319301E-2</v>
      </c>
      <c r="H171" s="1">
        <v>1.0073703654237201E-2</v>
      </c>
      <c r="I171" s="1">
        <v>1.7367642001180999E-2</v>
      </c>
      <c r="J171" s="50">
        <v>1.5966310367565899E-2</v>
      </c>
      <c r="N171" s="21"/>
      <c r="R171" s="21"/>
    </row>
    <row r="172" spans="1:18">
      <c r="A172" t="s">
        <v>85</v>
      </c>
      <c r="B172" s="7" t="s">
        <v>39</v>
      </c>
      <c r="C172" t="s">
        <v>4</v>
      </c>
      <c r="D172" t="s">
        <v>5</v>
      </c>
      <c r="E172" s="1">
        <v>1.7654992393207201E-4</v>
      </c>
      <c r="F172" s="1">
        <v>1.20556631555498E-2</v>
      </c>
      <c r="G172" s="1">
        <v>5.7820841617406902E-6</v>
      </c>
      <c r="H172" s="1">
        <v>1.0834793928029999E-4</v>
      </c>
      <c r="I172" s="1">
        <v>1.82332008093813E-4</v>
      </c>
      <c r="J172" s="50">
        <v>1.2164011094830099E-2</v>
      </c>
      <c r="N172" s="21"/>
      <c r="R172" s="21"/>
    </row>
    <row r="173" spans="1:18">
      <c r="A173" t="s">
        <v>85</v>
      </c>
      <c r="B173" s="7" t="s">
        <v>39</v>
      </c>
      <c r="C173" t="s">
        <v>6</v>
      </c>
      <c r="D173" t="s">
        <v>7</v>
      </c>
      <c r="E173" s="1">
        <v>1.08289607648215E-6</v>
      </c>
      <c r="F173" s="1">
        <v>2.3115103016296201E-6</v>
      </c>
      <c r="G173" s="1">
        <v>1.8028192565876101E-3</v>
      </c>
      <c r="H173" s="1">
        <v>3.9864972641415501E-3</v>
      </c>
      <c r="I173" s="1">
        <v>1.8039021526640899E-3</v>
      </c>
      <c r="J173" s="50">
        <v>3.9888087744431797E-3</v>
      </c>
      <c r="N173" s="21"/>
      <c r="R173" s="21"/>
    </row>
    <row r="174" spans="1:18">
      <c r="A174" t="s">
        <v>85</v>
      </c>
      <c r="B174" s="7" t="s">
        <v>39</v>
      </c>
      <c r="C174" t="s">
        <v>8</v>
      </c>
      <c r="D174" t="s">
        <v>9</v>
      </c>
      <c r="E174" s="1">
        <v>2.6840845273489399E-3</v>
      </c>
      <c r="F174" s="1">
        <v>1.0623007692504201E-3</v>
      </c>
      <c r="G174" s="1">
        <v>3.2884041882835099E-2</v>
      </c>
      <c r="H174" s="1">
        <v>1.59886695518556E-2</v>
      </c>
      <c r="I174" s="1">
        <v>3.5568126410184003E-2</v>
      </c>
      <c r="J174" s="50">
        <v>1.7050970321106002E-2</v>
      </c>
      <c r="N174" s="21"/>
      <c r="R174" s="21"/>
    </row>
    <row r="175" spans="1:18">
      <c r="A175" t="s">
        <v>85</v>
      </c>
      <c r="B175" s="7" t="s">
        <v>39</v>
      </c>
      <c r="C175" t="s">
        <v>10</v>
      </c>
      <c r="D175" t="s">
        <v>11</v>
      </c>
      <c r="E175" s="1">
        <v>1.8071929146349099E-3</v>
      </c>
      <c r="F175" s="1">
        <v>7.5972581205516003E-4</v>
      </c>
      <c r="G175" s="1">
        <v>8.3994222648802706E-3</v>
      </c>
      <c r="H175" s="1">
        <v>4.44348629862743E-3</v>
      </c>
      <c r="I175" s="1">
        <v>1.02066151795152E-2</v>
      </c>
      <c r="J175" s="50">
        <v>5.2032121106825903E-3</v>
      </c>
      <c r="N175" s="21"/>
      <c r="R175" s="21"/>
    </row>
    <row r="176" spans="1:18">
      <c r="A176" t="s">
        <v>85</v>
      </c>
      <c r="B176" s="7" t="s">
        <v>39</v>
      </c>
      <c r="C176" t="s">
        <v>12</v>
      </c>
      <c r="D176" t="s">
        <v>13</v>
      </c>
      <c r="E176" s="1">
        <v>1.1497290216043901</v>
      </c>
      <c r="F176" s="1">
        <v>0.12667425962494699</v>
      </c>
      <c r="G176" s="1">
        <v>3.3136893427646301E-2</v>
      </c>
      <c r="H176" s="1">
        <v>5.9383191028254097E-3</v>
      </c>
      <c r="I176" s="1">
        <v>1.18286591503204</v>
      </c>
      <c r="J176" s="50">
        <v>0.13261257872777299</v>
      </c>
      <c r="N176" s="21"/>
      <c r="R176" s="21"/>
    </row>
    <row r="177" spans="1:18">
      <c r="A177" t="s">
        <v>85</v>
      </c>
      <c r="B177" s="7" t="s">
        <v>39</v>
      </c>
      <c r="C177" t="s">
        <v>14</v>
      </c>
      <c r="D177" t="s">
        <v>15</v>
      </c>
      <c r="E177" s="1">
        <v>1.3152369657227199E-3</v>
      </c>
      <c r="F177" s="1">
        <v>1.42088497254361E-3</v>
      </c>
      <c r="G177" s="1">
        <v>7.8548668513412703E-3</v>
      </c>
      <c r="H177" s="1">
        <v>4.6687348620489504E-3</v>
      </c>
      <c r="I177" s="1">
        <v>9.17010381706399E-3</v>
      </c>
      <c r="J177" s="50">
        <v>6.0896198345925601E-3</v>
      </c>
      <c r="N177" s="21"/>
      <c r="R177" s="21"/>
    </row>
    <row r="178" spans="1:18">
      <c r="A178" t="s">
        <v>85</v>
      </c>
      <c r="B178" s="7" t="s">
        <v>39</v>
      </c>
      <c r="C178" t="s">
        <v>16</v>
      </c>
      <c r="D178" t="s">
        <v>17</v>
      </c>
      <c r="E178" s="1">
        <v>9.0263665085226402E-2</v>
      </c>
      <c r="F178" s="1">
        <v>1.20344521106443E-2</v>
      </c>
      <c r="G178" s="1">
        <v>0.123314835926</v>
      </c>
      <c r="H178" s="1">
        <v>1.30743647417277E-2</v>
      </c>
      <c r="I178" s="1">
        <v>0.213578501011226</v>
      </c>
      <c r="J178" s="50">
        <v>2.5108816852371901E-2</v>
      </c>
      <c r="N178" s="21"/>
      <c r="R178" s="21"/>
    </row>
    <row r="179" spans="1:18">
      <c r="A179" t="s">
        <v>85</v>
      </c>
      <c r="B179" s="7" t="s">
        <v>39</v>
      </c>
      <c r="C179" t="s">
        <v>18</v>
      </c>
      <c r="D179" t="s">
        <v>19</v>
      </c>
      <c r="E179" s="1">
        <v>0.29544869764874598</v>
      </c>
      <c r="F179" s="1">
        <v>1.9479454938261701E-2</v>
      </c>
      <c r="G179" s="1">
        <v>0.348718766446803</v>
      </c>
      <c r="H179" s="1">
        <v>5.8848678452831801E-2</v>
      </c>
      <c r="I179" s="1">
        <v>0.64416746409554904</v>
      </c>
      <c r="J179" s="50">
        <v>7.8328133391093499E-2</v>
      </c>
      <c r="N179" s="21"/>
      <c r="R179" s="21"/>
    </row>
    <row r="180" spans="1:18">
      <c r="A180" t="s">
        <v>85</v>
      </c>
      <c r="B180" s="7" t="s">
        <v>39</v>
      </c>
      <c r="C180" t="s">
        <v>20</v>
      </c>
      <c r="D180" t="s">
        <v>21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50">
        <v>0</v>
      </c>
      <c r="N180" s="21"/>
      <c r="R180" s="21"/>
    </row>
    <row r="181" spans="1:18">
      <c r="A181" t="s">
        <v>85</v>
      </c>
      <c r="B181" s="7" t="s">
        <v>39</v>
      </c>
      <c r="C181" t="s">
        <v>25</v>
      </c>
      <c r="D181" t="s">
        <v>26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50">
        <v>0</v>
      </c>
      <c r="N181" s="21"/>
      <c r="R181" s="21"/>
    </row>
    <row r="182" spans="1:18">
      <c r="A182" t="s">
        <v>85</v>
      </c>
      <c r="B182" s="7" t="s">
        <v>39</v>
      </c>
      <c r="C182" t="s">
        <v>22</v>
      </c>
      <c r="D182" t="s">
        <v>23</v>
      </c>
      <c r="E182" s="1">
        <v>1.3677535439848801E-2</v>
      </c>
      <c r="F182" s="1">
        <v>5.9725990243479805E-4</v>
      </c>
      <c r="G182" s="1">
        <v>3.7986308958682699E-2</v>
      </c>
      <c r="H182" s="1">
        <v>1.48095445781847E-3</v>
      </c>
      <c r="I182" s="1">
        <v>5.16638443985315E-2</v>
      </c>
      <c r="J182" s="50">
        <v>2.07821436025327E-3</v>
      </c>
      <c r="N182" s="21"/>
      <c r="R182" s="21"/>
    </row>
    <row r="183" spans="1:18">
      <c r="A183" t="s">
        <v>85</v>
      </c>
      <c r="B183" s="7" t="s">
        <v>40</v>
      </c>
      <c r="C183" t="s">
        <v>2</v>
      </c>
      <c r="D183" t="s">
        <v>3</v>
      </c>
      <c r="E183" s="1">
        <v>0.64914970128062999</v>
      </c>
      <c r="F183" s="1">
        <v>0.60088173331040595</v>
      </c>
      <c r="G183" s="1">
        <v>0.202304229471094</v>
      </c>
      <c r="H183" s="1">
        <v>0.173685260945981</v>
      </c>
      <c r="I183" s="1">
        <v>0.85145393075172404</v>
      </c>
      <c r="J183" s="50">
        <v>0.77456699425638698</v>
      </c>
      <c r="N183" s="21"/>
      <c r="R183" s="21"/>
    </row>
    <row r="184" spans="1:18">
      <c r="A184" t="s">
        <v>85</v>
      </c>
      <c r="B184" s="7" t="s">
        <v>40</v>
      </c>
      <c r="C184" t="s">
        <v>4</v>
      </c>
      <c r="D184" t="s">
        <v>5</v>
      </c>
      <c r="E184" s="1">
        <v>2.9290572898847998E-4</v>
      </c>
      <c r="F184" s="1">
        <v>1.9945676568383901E-2</v>
      </c>
      <c r="G184" s="1">
        <v>1.35472861037927E-5</v>
      </c>
      <c r="H184" s="1">
        <v>2.3564070404772001E-4</v>
      </c>
      <c r="I184" s="1">
        <v>3.0645301509227301E-4</v>
      </c>
      <c r="J184" s="50">
        <v>2.0181317272431599E-2</v>
      </c>
      <c r="N184" s="21"/>
      <c r="R184" s="21"/>
    </row>
    <row r="185" spans="1:18">
      <c r="A185" t="s">
        <v>85</v>
      </c>
      <c r="B185" s="7" t="s">
        <v>40</v>
      </c>
      <c r="C185" t="s">
        <v>6</v>
      </c>
      <c r="D185" t="s">
        <v>7</v>
      </c>
      <c r="E185" s="1">
        <v>1.8413708106796298E-2</v>
      </c>
      <c r="F185" s="1">
        <v>3.9304997043157597E-2</v>
      </c>
      <c r="G185" s="1">
        <v>1.29536906277022E-2</v>
      </c>
      <c r="H185" s="1">
        <v>2.86443391506708E-2</v>
      </c>
      <c r="I185" s="1">
        <v>3.1367398734498501E-2</v>
      </c>
      <c r="J185" s="50">
        <v>6.7949336193828397E-2</v>
      </c>
      <c r="N185" s="21"/>
      <c r="R185" s="21"/>
    </row>
    <row r="186" spans="1:18">
      <c r="A186" t="s">
        <v>85</v>
      </c>
      <c r="B186" s="7" t="s">
        <v>40</v>
      </c>
      <c r="C186" t="s">
        <v>8</v>
      </c>
      <c r="D186" t="s">
        <v>9</v>
      </c>
      <c r="E186" s="1">
        <v>0.73671304355270395</v>
      </c>
      <c r="F186" s="1">
        <v>0.37186887381762801</v>
      </c>
      <c r="G186" s="1">
        <v>0.59298971143280599</v>
      </c>
      <c r="H186" s="1">
        <v>0.28957431110163701</v>
      </c>
      <c r="I186" s="1">
        <v>1.32970275498551</v>
      </c>
      <c r="J186" s="50">
        <v>0.66144318491926501</v>
      </c>
      <c r="N186" s="21"/>
      <c r="R186" s="21"/>
    </row>
    <row r="187" spans="1:18">
      <c r="A187" t="s">
        <v>85</v>
      </c>
      <c r="B187" s="7" t="s">
        <v>40</v>
      </c>
      <c r="C187" t="s">
        <v>10</v>
      </c>
      <c r="D187" t="s">
        <v>11</v>
      </c>
      <c r="E187" s="1">
        <v>0.106375303345008</v>
      </c>
      <c r="F187" s="1">
        <v>7.9780052404078705E-2</v>
      </c>
      <c r="G187" s="1">
        <v>0.14771496434436501</v>
      </c>
      <c r="H187" s="1">
        <v>0.116983378920611</v>
      </c>
      <c r="I187" s="1">
        <v>0.25409026768937298</v>
      </c>
      <c r="J187" s="50">
        <v>0.19676343132469001</v>
      </c>
      <c r="N187" s="21"/>
      <c r="R187" s="21"/>
    </row>
    <row r="188" spans="1:18">
      <c r="A188" t="s">
        <v>85</v>
      </c>
      <c r="B188" s="7" t="s">
        <v>40</v>
      </c>
      <c r="C188" t="s">
        <v>12</v>
      </c>
      <c r="D188" t="s">
        <v>13</v>
      </c>
      <c r="E188" s="1">
        <v>0.93086953400875905</v>
      </c>
      <c r="F188" s="1">
        <v>0.132610592565852</v>
      </c>
      <c r="G188" s="1">
        <v>0.20445632693301499</v>
      </c>
      <c r="H188" s="1">
        <v>3.6892635168168902E-2</v>
      </c>
      <c r="I188" s="1">
        <v>1.13532586094177</v>
      </c>
      <c r="J188" s="50">
        <v>0.16950322773402099</v>
      </c>
      <c r="N188" s="21"/>
      <c r="R188" s="21"/>
    </row>
    <row r="189" spans="1:18">
      <c r="A189" t="s">
        <v>85</v>
      </c>
      <c r="B189" s="7" t="s">
        <v>40</v>
      </c>
      <c r="C189" t="s">
        <v>14</v>
      </c>
      <c r="D189" t="s">
        <v>15</v>
      </c>
      <c r="E189" s="1">
        <v>0.59622723342304995</v>
      </c>
      <c r="F189" s="1">
        <v>0.57642945394099698</v>
      </c>
      <c r="G189" s="1">
        <v>0.190416347481317</v>
      </c>
      <c r="H189" s="1">
        <v>0.113487165745701</v>
      </c>
      <c r="I189" s="1">
        <v>0.78664358090436604</v>
      </c>
      <c r="J189" s="50">
        <v>0.68991661968669704</v>
      </c>
      <c r="N189" s="21"/>
      <c r="R189" s="21"/>
    </row>
    <row r="190" spans="1:18">
      <c r="A190" t="s">
        <v>85</v>
      </c>
      <c r="B190" s="7" t="s">
        <v>40</v>
      </c>
      <c r="C190" t="s">
        <v>16</v>
      </c>
      <c r="D190" t="s">
        <v>17</v>
      </c>
      <c r="E190" s="1">
        <v>19.495437149425801</v>
      </c>
      <c r="F190" s="1">
        <v>2.4166745368519198</v>
      </c>
      <c r="G190" s="1">
        <v>4.3110336619104404</v>
      </c>
      <c r="H190" s="1">
        <v>0.42250200501449597</v>
      </c>
      <c r="I190" s="1">
        <v>23.806470811336201</v>
      </c>
      <c r="J190" s="50">
        <v>2.8391765418664101</v>
      </c>
      <c r="N190" s="21"/>
      <c r="R190" s="21"/>
    </row>
    <row r="191" spans="1:18">
      <c r="A191" t="s">
        <v>85</v>
      </c>
      <c r="B191" s="7" t="s">
        <v>40</v>
      </c>
      <c r="C191" t="s">
        <v>18</v>
      </c>
      <c r="D191" t="s">
        <v>19</v>
      </c>
      <c r="E191" s="1">
        <v>22.2980621051864</v>
      </c>
      <c r="F191" s="1">
        <v>1.4711565982266701</v>
      </c>
      <c r="G191" s="1">
        <v>3.8422186379876799</v>
      </c>
      <c r="H191" s="1">
        <v>0.64868330953104403</v>
      </c>
      <c r="I191" s="1">
        <v>26.140280743174099</v>
      </c>
      <c r="J191" s="50">
        <v>2.1198399077577101</v>
      </c>
      <c r="N191" s="21"/>
      <c r="R191" s="21"/>
    </row>
    <row r="192" spans="1:18">
      <c r="A192" t="s">
        <v>85</v>
      </c>
      <c r="B192" s="7" t="s">
        <v>40</v>
      </c>
      <c r="C192" t="s">
        <v>20</v>
      </c>
      <c r="D192" t="s">
        <v>21</v>
      </c>
      <c r="E192" s="1">
        <v>3.55629143546799</v>
      </c>
      <c r="F192" s="1">
        <v>0.57409795388592899</v>
      </c>
      <c r="G192" s="1">
        <v>0.14233270481532301</v>
      </c>
      <c r="H192" s="1">
        <v>2.87368529760447E-2</v>
      </c>
      <c r="I192" s="1">
        <v>3.69862414028331</v>
      </c>
      <c r="J192" s="50">
        <v>0.60283480686197399</v>
      </c>
      <c r="N192" s="21"/>
      <c r="R192" s="21"/>
    </row>
    <row r="193" spans="1:18">
      <c r="A193" t="s">
        <v>85</v>
      </c>
      <c r="B193" s="7" t="s">
        <v>40</v>
      </c>
      <c r="C193" t="s">
        <v>25</v>
      </c>
      <c r="D193" t="s">
        <v>26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50">
        <v>0</v>
      </c>
      <c r="N193" s="21"/>
      <c r="R193" s="21"/>
    </row>
    <row r="194" spans="1:18">
      <c r="A194" t="s">
        <v>85</v>
      </c>
      <c r="B194" s="7" t="s">
        <v>40</v>
      </c>
      <c r="C194" t="s">
        <v>22</v>
      </c>
      <c r="D194" t="s">
        <v>23</v>
      </c>
      <c r="E194" s="1">
        <v>4.0783375960746798E-2</v>
      </c>
      <c r="F194" s="1">
        <v>1.7804862637529799E-3</v>
      </c>
      <c r="G194" s="1">
        <v>0.25830539590877899</v>
      </c>
      <c r="H194" s="1">
        <v>1.0075266933278201E-2</v>
      </c>
      <c r="I194" s="1">
        <v>0.29908877186952598</v>
      </c>
      <c r="J194" s="50">
        <v>1.1855753197031201E-2</v>
      </c>
      <c r="N194" s="21"/>
      <c r="R194" s="21"/>
    </row>
    <row r="195" spans="1:18">
      <c r="A195" t="s">
        <v>85</v>
      </c>
      <c r="B195" s="7" t="s">
        <v>41</v>
      </c>
      <c r="C195" t="s">
        <v>2</v>
      </c>
      <c r="D195" t="s">
        <v>3</v>
      </c>
      <c r="E195" s="1">
        <v>0.24583711661289601</v>
      </c>
      <c r="F195" s="1">
        <v>0.28996341580863899</v>
      </c>
      <c r="G195" s="1">
        <v>0.137158912512611</v>
      </c>
      <c r="H195" s="1">
        <v>0.121906183054381</v>
      </c>
      <c r="I195" s="1">
        <v>0.38299602912550701</v>
      </c>
      <c r="J195" s="50">
        <v>0.41186959886301999</v>
      </c>
      <c r="N195" s="21"/>
      <c r="R195" s="21"/>
    </row>
    <row r="196" spans="1:18">
      <c r="A196" t="s">
        <v>85</v>
      </c>
      <c r="B196" s="7" t="s">
        <v>41</v>
      </c>
      <c r="C196" t="s">
        <v>4</v>
      </c>
      <c r="D196" t="s">
        <v>5</v>
      </c>
      <c r="E196" s="1">
        <v>1.5819190823248099E-3</v>
      </c>
      <c r="F196" s="1">
        <v>0.112517720632842</v>
      </c>
      <c r="G196" s="1">
        <v>5.9759497134502098E-5</v>
      </c>
      <c r="H196" s="1">
        <v>1.1106904460204999E-3</v>
      </c>
      <c r="I196" s="1">
        <v>1.6416785794593099E-3</v>
      </c>
      <c r="J196" s="50">
        <v>0.113628411078862</v>
      </c>
      <c r="N196" s="21"/>
      <c r="R196" s="21"/>
    </row>
    <row r="197" spans="1:18">
      <c r="A197" t="s">
        <v>85</v>
      </c>
      <c r="B197" s="7" t="s">
        <v>41</v>
      </c>
      <c r="C197" t="s">
        <v>6</v>
      </c>
      <c r="D197" t="s">
        <v>7</v>
      </c>
      <c r="E197" s="1">
        <v>6.93589140062726E-5</v>
      </c>
      <c r="F197" s="1">
        <v>1.4804924015230801E-4</v>
      </c>
      <c r="G197" s="1">
        <v>1.1331461357030601E-2</v>
      </c>
      <c r="H197" s="1">
        <v>2.5055997326821001E-2</v>
      </c>
      <c r="I197" s="1">
        <v>1.14008202710369E-2</v>
      </c>
      <c r="J197" s="50">
        <v>2.5204046566973299E-2</v>
      </c>
      <c r="N197" s="21"/>
      <c r="R197" s="21"/>
    </row>
    <row r="198" spans="1:18">
      <c r="A198" t="s">
        <v>85</v>
      </c>
      <c r="B198" s="7" t="s">
        <v>41</v>
      </c>
      <c r="C198" t="s">
        <v>8</v>
      </c>
      <c r="D198" t="s">
        <v>9</v>
      </c>
      <c r="E198" s="1">
        <v>1.4739221931759E-2</v>
      </c>
      <c r="F198" s="1">
        <v>6.1547037248293199E-3</v>
      </c>
      <c r="G198" s="1">
        <v>0.25214058540881201</v>
      </c>
      <c r="H198" s="1">
        <v>0.128062602257415</v>
      </c>
      <c r="I198" s="1">
        <v>0.26687980734057098</v>
      </c>
      <c r="J198" s="50">
        <v>0.13421730598224399</v>
      </c>
      <c r="N198" s="21"/>
      <c r="R198" s="21"/>
    </row>
    <row r="199" spans="1:18">
      <c r="A199" t="s">
        <v>85</v>
      </c>
      <c r="B199" s="7" t="s">
        <v>41</v>
      </c>
      <c r="C199" t="s">
        <v>10</v>
      </c>
      <c r="D199" t="s">
        <v>11</v>
      </c>
      <c r="E199" s="1">
        <v>6.5874698345486597E-3</v>
      </c>
      <c r="F199" s="1">
        <v>3.1439072771350502E-3</v>
      </c>
      <c r="G199" s="1">
        <v>7.4545593624800399E-2</v>
      </c>
      <c r="H199" s="1">
        <v>3.3619335362228102E-2</v>
      </c>
      <c r="I199" s="1">
        <v>8.1133063459348995E-2</v>
      </c>
      <c r="J199" s="50">
        <v>3.6763242639363099E-2</v>
      </c>
      <c r="N199" s="21"/>
      <c r="R199" s="21"/>
    </row>
    <row r="200" spans="1:18">
      <c r="A200" t="s">
        <v>85</v>
      </c>
      <c r="B200" s="7" t="s">
        <v>41</v>
      </c>
      <c r="C200" t="s">
        <v>12</v>
      </c>
      <c r="D200" t="s">
        <v>13</v>
      </c>
      <c r="E200" s="1">
        <v>7.0260850062419694E-2</v>
      </c>
      <c r="F200" s="1">
        <v>9.7872586037566697E-3</v>
      </c>
      <c r="G200" s="1">
        <v>0.13556604748883599</v>
      </c>
      <c r="H200" s="1">
        <v>2.4577191837480899E-2</v>
      </c>
      <c r="I200" s="1">
        <v>0.20582689755125599</v>
      </c>
      <c r="J200" s="50">
        <v>3.43644504412376E-2</v>
      </c>
      <c r="N200" s="21"/>
      <c r="R200" s="21"/>
    </row>
    <row r="201" spans="1:18">
      <c r="A201" t="s">
        <v>85</v>
      </c>
      <c r="B201" s="7" t="s">
        <v>41</v>
      </c>
      <c r="C201" t="s">
        <v>14</v>
      </c>
      <c r="D201" t="s">
        <v>15</v>
      </c>
      <c r="E201" s="1">
        <v>3.6704159831935597E-2</v>
      </c>
      <c r="F201" s="1">
        <v>4.0921811244577201E-2</v>
      </c>
      <c r="G201" s="1">
        <v>6.5309950449757001E-2</v>
      </c>
      <c r="H201" s="1">
        <v>3.8233899869470497E-2</v>
      </c>
      <c r="I201" s="1">
        <v>0.10201411028169299</v>
      </c>
      <c r="J201" s="50">
        <v>7.9155711114047705E-2</v>
      </c>
      <c r="N201" s="21"/>
      <c r="R201" s="21"/>
    </row>
    <row r="202" spans="1:18">
      <c r="A202" t="s">
        <v>85</v>
      </c>
      <c r="B202" s="7" t="s">
        <v>41</v>
      </c>
      <c r="C202" t="s">
        <v>16</v>
      </c>
      <c r="D202" t="s">
        <v>17</v>
      </c>
      <c r="E202" s="1">
        <v>0.47477190240953698</v>
      </c>
      <c r="F202" s="1">
        <v>6.3478739526180702E-2</v>
      </c>
      <c r="G202" s="1">
        <v>3.2312021185388899</v>
      </c>
      <c r="H202" s="1">
        <v>0.3236397356297</v>
      </c>
      <c r="I202" s="1">
        <v>3.70597402094843</v>
      </c>
      <c r="J202" s="50">
        <v>0.38711847515588099</v>
      </c>
      <c r="N202" s="21"/>
      <c r="R202" s="21"/>
    </row>
    <row r="203" spans="1:18">
      <c r="A203" t="s">
        <v>85</v>
      </c>
      <c r="B203" s="7" t="s">
        <v>41</v>
      </c>
      <c r="C203" t="s">
        <v>18</v>
      </c>
      <c r="D203" t="s">
        <v>19</v>
      </c>
      <c r="E203" s="1">
        <v>5.9149282015840701E-2</v>
      </c>
      <c r="F203" s="1">
        <v>3.9139407782890698E-3</v>
      </c>
      <c r="G203" s="1">
        <v>2.9126026351831</v>
      </c>
      <c r="H203" s="1">
        <v>0.48770340096286302</v>
      </c>
      <c r="I203" s="1">
        <v>2.9717519171989402</v>
      </c>
      <c r="J203" s="50">
        <v>0.49161734174115201</v>
      </c>
      <c r="N203" s="21"/>
      <c r="R203" s="21"/>
    </row>
    <row r="204" spans="1:18">
      <c r="A204" t="s">
        <v>85</v>
      </c>
      <c r="B204" s="7" t="s">
        <v>41</v>
      </c>
      <c r="C204" t="s">
        <v>20</v>
      </c>
      <c r="D204" t="s">
        <v>21</v>
      </c>
      <c r="E204" s="1">
        <v>5.7867293317276202E-3</v>
      </c>
      <c r="F204" s="1">
        <v>9.3400412541893695E-4</v>
      </c>
      <c r="G204" s="1">
        <v>6.6064205787377303E-2</v>
      </c>
      <c r="H204" s="1">
        <v>1.3327499587904201E-2</v>
      </c>
      <c r="I204" s="1">
        <v>7.1850935119104897E-2</v>
      </c>
      <c r="J204" s="50">
        <v>1.42615037133231E-2</v>
      </c>
      <c r="N204" s="21"/>
      <c r="R204" s="21"/>
    </row>
    <row r="205" spans="1:18">
      <c r="A205" t="s">
        <v>85</v>
      </c>
      <c r="B205" s="7" t="s">
        <v>41</v>
      </c>
      <c r="C205" t="s">
        <v>25</v>
      </c>
      <c r="D205" t="s">
        <v>26</v>
      </c>
      <c r="E205" s="1">
        <v>3.74987203668724E-4</v>
      </c>
      <c r="F205" s="1">
        <v>5.0292097452761497E-5</v>
      </c>
      <c r="G205" s="1">
        <v>1.4502201799620299E-4</v>
      </c>
      <c r="H205" s="1">
        <v>4.30589079157285E-5</v>
      </c>
      <c r="I205" s="1">
        <v>5.2000922166492805E-4</v>
      </c>
      <c r="J205" s="50">
        <v>9.3351005368490003E-5</v>
      </c>
      <c r="N205" s="21"/>
      <c r="R205" s="21"/>
    </row>
    <row r="206" spans="1:18">
      <c r="A206" t="s">
        <v>85</v>
      </c>
      <c r="B206" s="7" t="s">
        <v>41</v>
      </c>
      <c r="C206" t="s">
        <v>22</v>
      </c>
      <c r="D206" t="s">
        <v>23</v>
      </c>
      <c r="E206" s="1">
        <v>0.109279211908834</v>
      </c>
      <c r="F206" s="1">
        <v>4.7463193542315102E-3</v>
      </c>
      <c r="G206" s="1">
        <v>0.15282238395289999</v>
      </c>
      <c r="H206" s="1">
        <v>5.90540673856833E-3</v>
      </c>
      <c r="I206" s="1">
        <v>0.26210159586173398</v>
      </c>
      <c r="J206" s="50">
        <v>1.0651726092799799E-2</v>
      </c>
      <c r="N206" s="21"/>
      <c r="R206" s="21"/>
    </row>
    <row r="207" spans="1:18">
      <c r="A207" t="s">
        <v>85</v>
      </c>
      <c r="B207" s="7" t="s">
        <v>42</v>
      </c>
      <c r="C207" t="s">
        <v>2</v>
      </c>
      <c r="D207" t="s">
        <v>3</v>
      </c>
      <c r="E207" s="1">
        <v>0.36349761659346003</v>
      </c>
      <c r="F207" s="1">
        <v>0.45519216701565202</v>
      </c>
      <c r="G207" s="1">
        <v>0.108693185352185</v>
      </c>
      <c r="H207" s="1">
        <v>9.6295562084281902E-2</v>
      </c>
      <c r="I207" s="1">
        <v>0.472190801945645</v>
      </c>
      <c r="J207" s="50">
        <v>0.55148772909993404</v>
      </c>
      <c r="N207" s="21"/>
      <c r="R207" s="21"/>
    </row>
    <row r="208" spans="1:18">
      <c r="A208" t="s">
        <v>85</v>
      </c>
      <c r="B208" s="7" t="s">
        <v>42</v>
      </c>
      <c r="C208" t="s">
        <v>4</v>
      </c>
      <c r="D208" t="s">
        <v>5</v>
      </c>
      <c r="E208" s="1">
        <v>1.5854866902467301E-3</v>
      </c>
      <c r="F208" s="1">
        <v>0.109118069547432</v>
      </c>
      <c r="G208" s="1">
        <v>3.8955138928358999E-5</v>
      </c>
      <c r="H208" s="1">
        <v>7.2798095737547299E-4</v>
      </c>
      <c r="I208" s="1">
        <v>1.62444182917509E-3</v>
      </c>
      <c r="J208" s="50">
        <v>0.109846050504808</v>
      </c>
      <c r="N208" s="21"/>
      <c r="R208" s="21"/>
    </row>
    <row r="209" spans="1:18">
      <c r="A209" t="s">
        <v>85</v>
      </c>
      <c r="B209" s="7" t="s">
        <v>42</v>
      </c>
      <c r="C209" t="s">
        <v>6</v>
      </c>
      <c r="D209" t="s">
        <v>7</v>
      </c>
      <c r="E209" s="1">
        <v>1.14936570179576E-2</v>
      </c>
      <c r="F209" s="1">
        <v>2.4533123561035999E-2</v>
      </c>
      <c r="G209" s="1">
        <v>7.65296457259961E-3</v>
      </c>
      <c r="H209" s="1">
        <v>1.6923451238108098E-2</v>
      </c>
      <c r="I209" s="1">
        <v>1.9146621590557199E-2</v>
      </c>
      <c r="J209" s="50">
        <v>4.1456574799144101E-2</v>
      </c>
      <c r="N209" s="21"/>
      <c r="R209" s="21"/>
    </row>
    <row r="210" spans="1:18">
      <c r="A210" t="s">
        <v>85</v>
      </c>
      <c r="B210" s="7" t="s">
        <v>42</v>
      </c>
      <c r="C210" t="s">
        <v>8</v>
      </c>
      <c r="D210" t="s">
        <v>9</v>
      </c>
      <c r="E210" s="1">
        <v>8.4792974212295896E-2</v>
      </c>
      <c r="F210" s="1">
        <v>3.2862609997527499E-2</v>
      </c>
      <c r="G210" s="1">
        <v>0.25966896035547299</v>
      </c>
      <c r="H210" s="1">
        <v>0.13171519848119201</v>
      </c>
      <c r="I210" s="1">
        <v>0.34446193456776902</v>
      </c>
      <c r="J210" s="50">
        <v>0.16457780847872</v>
      </c>
      <c r="N210" s="21"/>
      <c r="R210" s="21"/>
    </row>
    <row r="211" spans="1:18">
      <c r="A211" t="s">
        <v>85</v>
      </c>
      <c r="B211" s="7" t="s">
        <v>42</v>
      </c>
      <c r="C211" t="s">
        <v>10</v>
      </c>
      <c r="D211" t="s">
        <v>11</v>
      </c>
      <c r="E211" s="1">
        <v>4.8119047812149197E-3</v>
      </c>
      <c r="F211" s="1">
        <v>3.2892674751673701E-3</v>
      </c>
      <c r="G211" s="1">
        <v>6.6595751364803807E-2</v>
      </c>
      <c r="H211" s="1">
        <v>3.1357466557511302E-2</v>
      </c>
      <c r="I211" s="1">
        <v>7.1407656146018697E-2</v>
      </c>
      <c r="J211" s="50">
        <v>3.4646734032678699E-2</v>
      </c>
      <c r="N211" s="21"/>
      <c r="R211" s="21"/>
    </row>
    <row r="212" spans="1:18">
      <c r="A212" t="s">
        <v>85</v>
      </c>
      <c r="B212" s="7" t="s">
        <v>42</v>
      </c>
      <c r="C212" t="s">
        <v>12</v>
      </c>
      <c r="D212" t="s">
        <v>13</v>
      </c>
      <c r="E212" s="1">
        <v>0.5739450835855</v>
      </c>
      <c r="F212" s="1">
        <v>7.4175728520372297E-2</v>
      </c>
      <c r="G212" s="1">
        <v>0.115637351100284</v>
      </c>
      <c r="H212" s="1">
        <v>2.09595269099749E-2</v>
      </c>
      <c r="I212" s="1">
        <v>0.68958243468578395</v>
      </c>
      <c r="J212" s="50">
        <v>9.5135255430347204E-2</v>
      </c>
      <c r="N212" s="21"/>
      <c r="R212" s="21"/>
    </row>
    <row r="213" spans="1:18">
      <c r="A213" t="s">
        <v>85</v>
      </c>
      <c r="B213" s="7" t="s">
        <v>42</v>
      </c>
      <c r="C213" t="s">
        <v>14</v>
      </c>
      <c r="D213" t="s">
        <v>15</v>
      </c>
      <c r="E213" s="1">
        <v>3.9316226648616698E-2</v>
      </c>
      <c r="F213" s="1">
        <v>4.3800878420441398E-2</v>
      </c>
      <c r="G213" s="1">
        <v>5.92878129327504E-2</v>
      </c>
      <c r="H213" s="1">
        <v>3.4584277642640798E-2</v>
      </c>
      <c r="I213" s="1">
        <v>9.8604039581367098E-2</v>
      </c>
      <c r="J213" s="50">
        <v>7.8385156063082204E-2</v>
      </c>
      <c r="N213" s="21"/>
      <c r="R213" s="21"/>
    </row>
    <row r="214" spans="1:18">
      <c r="A214" t="s">
        <v>85</v>
      </c>
      <c r="B214" s="7" t="s">
        <v>42</v>
      </c>
      <c r="C214" t="s">
        <v>16</v>
      </c>
      <c r="D214" t="s">
        <v>17</v>
      </c>
      <c r="E214" s="1">
        <v>0.89629173251397998</v>
      </c>
      <c r="F214" s="1">
        <v>0.115074303674707</v>
      </c>
      <c r="G214" s="1">
        <v>3.2474339319908401</v>
      </c>
      <c r="H214" s="1">
        <v>0.32454552522295999</v>
      </c>
      <c r="I214" s="1">
        <v>4.1437256645048199</v>
      </c>
      <c r="J214" s="50">
        <v>0.43961982889766699</v>
      </c>
      <c r="N214" s="21"/>
      <c r="R214" s="21"/>
    </row>
    <row r="215" spans="1:18">
      <c r="A215" t="s">
        <v>85</v>
      </c>
      <c r="B215" s="7" t="s">
        <v>42</v>
      </c>
      <c r="C215" t="s">
        <v>18</v>
      </c>
      <c r="D215" t="s">
        <v>19</v>
      </c>
      <c r="E215" s="1">
        <v>0.544527143575257</v>
      </c>
      <c r="F215" s="1">
        <v>3.6092552004691102E-2</v>
      </c>
      <c r="G215" s="1">
        <v>2.8335692099026399</v>
      </c>
      <c r="H215" s="1">
        <v>0.47727714945730498</v>
      </c>
      <c r="I215" s="1">
        <v>3.3780963534779</v>
      </c>
      <c r="J215" s="50">
        <v>0.51336970146199601</v>
      </c>
      <c r="N215" s="21"/>
      <c r="R215" s="21"/>
    </row>
    <row r="216" spans="1:18">
      <c r="A216" t="s">
        <v>85</v>
      </c>
      <c r="B216" s="7" t="s">
        <v>42</v>
      </c>
      <c r="C216" t="s">
        <v>20</v>
      </c>
      <c r="D216" t="s">
        <v>21</v>
      </c>
      <c r="E216" s="1">
        <v>1.6732777627769198E-2</v>
      </c>
      <c r="F216" s="1">
        <v>2.7016159030597798E-3</v>
      </c>
      <c r="G216" s="1">
        <v>6.5033206636868901E-2</v>
      </c>
      <c r="H216" s="1">
        <v>1.31233535167196E-2</v>
      </c>
      <c r="I216" s="1">
        <v>8.1765984264638103E-2</v>
      </c>
      <c r="J216" s="50">
        <v>1.58249694197794E-2</v>
      </c>
      <c r="N216" s="21"/>
      <c r="R216" s="21"/>
    </row>
    <row r="217" spans="1:18">
      <c r="A217" t="s">
        <v>85</v>
      </c>
      <c r="B217" s="7" t="s">
        <v>42</v>
      </c>
      <c r="C217" t="s">
        <v>25</v>
      </c>
      <c r="D217" t="s">
        <v>26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50">
        <v>0</v>
      </c>
      <c r="N217" s="21"/>
      <c r="R217" s="21"/>
    </row>
    <row r="218" spans="1:18">
      <c r="A218" t="s">
        <v>85</v>
      </c>
      <c r="B218" s="7" t="s">
        <v>42</v>
      </c>
      <c r="C218" t="s">
        <v>22</v>
      </c>
      <c r="D218" t="s">
        <v>23</v>
      </c>
      <c r="E218" s="1">
        <v>0.62067073425157904</v>
      </c>
      <c r="F218" s="1">
        <v>2.6997571147380901E-2</v>
      </c>
      <c r="G218" s="1">
        <v>0.51453329295737305</v>
      </c>
      <c r="H218" s="1">
        <v>2.0016376776493702E-2</v>
      </c>
      <c r="I218" s="1">
        <v>1.1352040272089501</v>
      </c>
      <c r="J218" s="50">
        <v>4.7013947923874602E-2</v>
      </c>
      <c r="N218" s="21"/>
      <c r="R218" s="21"/>
    </row>
    <row r="219" spans="1:18">
      <c r="A219" t="s">
        <v>85</v>
      </c>
      <c r="B219" s="7" t="s">
        <v>43</v>
      </c>
      <c r="C219" t="s">
        <v>2</v>
      </c>
      <c r="D219" t="s">
        <v>3</v>
      </c>
      <c r="E219" s="1">
        <v>7.1155734766023396E-2</v>
      </c>
      <c r="F219" s="1">
        <v>7.1665714202184899E-2</v>
      </c>
      <c r="G219" s="1">
        <v>2.0459839019050099E-2</v>
      </c>
      <c r="H219" s="1">
        <v>1.81443169483788E-2</v>
      </c>
      <c r="I219" s="1">
        <v>9.1615573785073498E-2</v>
      </c>
      <c r="J219" s="50">
        <v>8.9810031150563602E-2</v>
      </c>
      <c r="N219" s="21"/>
      <c r="R219" s="21"/>
    </row>
    <row r="220" spans="1:18">
      <c r="A220" t="s">
        <v>85</v>
      </c>
      <c r="B220" s="7" t="s">
        <v>43</v>
      </c>
      <c r="C220" t="s">
        <v>4</v>
      </c>
      <c r="D220" t="s">
        <v>5</v>
      </c>
      <c r="E220" s="1">
        <v>4.6849961430967701E-4</v>
      </c>
      <c r="F220" s="1">
        <v>3.2343240141808401E-2</v>
      </c>
      <c r="G220" s="1">
        <v>4.7855981354824599E-6</v>
      </c>
      <c r="H220" s="1">
        <v>8.9382599074356399E-5</v>
      </c>
      <c r="I220" s="1">
        <v>4.73285212445159E-4</v>
      </c>
      <c r="J220" s="50">
        <v>3.2432622740882801E-2</v>
      </c>
      <c r="N220" s="21"/>
      <c r="R220" s="21"/>
    </row>
    <row r="221" spans="1:18">
      <c r="A221" t="s">
        <v>85</v>
      </c>
      <c r="B221" s="7" t="s">
        <v>43</v>
      </c>
      <c r="C221" t="s">
        <v>6</v>
      </c>
      <c r="D221" t="s">
        <v>7</v>
      </c>
      <c r="E221" s="1">
        <v>3.0646754441558099E-5</v>
      </c>
      <c r="F221" s="1">
        <v>6.5414938208031793E-5</v>
      </c>
      <c r="G221" s="1">
        <v>1.7220304551167601E-3</v>
      </c>
      <c r="H221" s="1">
        <v>3.8080521138381799E-3</v>
      </c>
      <c r="I221" s="1">
        <v>1.7526772095583199E-3</v>
      </c>
      <c r="J221" s="50">
        <v>3.87346705204621E-3</v>
      </c>
      <c r="N221" s="21"/>
      <c r="R221" s="21"/>
    </row>
    <row r="222" spans="1:18">
      <c r="A222" t="s">
        <v>85</v>
      </c>
      <c r="B222" s="7" t="s">
        <v>43</v>
      </c>
      <c r="C222" t="s">
        <v>8</v>
      </c>
      <c r="D222" t="s">
        <v>9</v>
      </c>
      <c r="E222" s="1">
        <v>2.2422482397700502E-2</v>
      </c>
      <c r="F222" s="1">
        <v>8.3289272192526905E-3</v>
      </c>
      <c r="G222" s="1">
        <v>5.5509501453373598E-2</v>
      </c>
      <c r="H222" s="1">
        <v>2.1595223505065601E-2</v>
      </c>
      <c r="I222" s="1">
        <v>7.7931983851074194E-2</v>
      </c>
      <c r="J222" s="50">
        <v>2.99241507243183E-2</v>
      </c>
      <c r="N222" s="21"/>
      <c r="R222" s="21"/>
    </row>
    <row r="223" spans="1:18">
      <c r="A223" t="s">
        <v>85</v>
      </c>
      <c r="B223" s="7" t="s">
        <v>43</v>
      </c>
      <c r="C223" t="s">
        <v>10</v>
      </c>
      <c r="D223" t="s">
        <v>11</v>
      </c>
      <c r="E223" s="1">
        <v>2.0628345591140501E-3</v>
      </c>
      <c r="F223" s="1">
        <v>1.6681160938163599E-3</v>
      </c>
      <c r="G223" s="1">
        <v>1.27751207094885E-2</v>
      </c>
      <c r="H223" s="1">
        <v>7.8134428174231607E-3</v>
      </c>
      <c r="I223" s="1">
        <v>1.48379552686025E-2</v>
      </c>
      <c r="J223" s="50">
        <v>9.4815589112395206E-3</v>
      </c>
      <c r="N223" s="21"/>
      <c r="R223" s="21"/>
    </row>
    <row r="224" spans="1:18">
      <c r="A224" t="s">
        <v>85</v>
      </c>
      <c r="B224" s="7" t="s">
        <v>43</v>
      </c>
      <c r="C224" t="s">
        <v>12</v>
      </c>
      <c r="D224" t="s">
        <v>13</v>
      </c>
      <c r="E224" s="1">
        <v>0.39499726929732398</v>
      </c>
      <c r="F224" s="1">
        <v>4.4029613201673201E-2</v>
      </c>
      <c r="G224" s="1">
        <v>2.2888555174955701E-2</v>
      </c>
      <c r="H224" s="1">
        <v>4.1472499071424198E-3</v>
      </c>
      <c r="I224" s="1">
        <v>0.41788582447227901</v>
      </c>
      <c r="J224" s="50">
        <v>4.8176863108815603E-2</v>
      </c>
      <c r="N224" s="21"/>
      <c r="R224" s="21"/>
    </row>
    <row r="225" spans="1:18">
      <c r="A225" t="s">
        <v>85</v>
      </c>
      <c r="B225" s="7" t="s">
        <v>43</v>
      </c>
      <c r="C225" t="s">
        <v>14</v>
      </c>
      <c r="D225" t="s">
        <v>15</v>
      </c>
      <c r="E225" s="1">
        <v>1.4482032986067601E-3</v>
      </c>
      <c r="F225" s="1">
        <v>1.60453245256007E-3</v>
      </c>
      <c r="G225" s="1">
        <v>8.7376406284900201E-3</v>
      </c>
      <c r="H225" s="1">
        <v>5.1591371731816204E-3</v>
      </c>
      <c r="I225" s="1">
        <v>1.01858439270968E-2</v>
      </c>
      <c r="J225" s="50">
        <v>6.7636696257416902E-3</v>
      </c>
      <c r="N225" s="21"/>
      <c r="R225" s="21"/>
    </row>
    <row r="226" spans="1:18">
      <c r="A226" t="s">
        <v>85</v>
      </c>
      <c r="B226" s="7" t="s">
        <v>43</v>
      </c>
      <c r="C226" t="s">
        <v>16</v>
      </c>
      <c r="D226" t="s">
        <v>17</v>
      </c>
      <c r="E226" s="1">
        <v>0.26063681803010802</v>
      </c>
      <c r="F226" s="1">
        <v>2.0166432761786E-2</v>
      </c>
      <c r="G226" s="1">
        <v>0.29990043164228702</v>
      </c>
      <c r="H226" s="1">
        <v>3.0351251189121999E-2</v>
      </c>
      <c r="I226" s="1">
        <v>0.56053724967239504</v>
      </c>
      <c r="J226" s="50">
        <v>5.0517683950907902E-2</v>
      </c>
      <c r="N226" s="21"/>
      <c r="R226" s="21"/>
    </row>
    <row r="227" spans="1:18">
      <c r="A227" t="s">
        <v>85</v>
      </c>
      <c r="B227" s="7" t="s">
        <v>43</v>
      </c>
      <c r="C227" t="s">
        <v>18</v>
      </c>
      <c r="D227" t="s">
        <v>19</v>
      </c>
      <c r="E227" s="1">
        <v>1.35373856728592E-2</v>
      </c>
      <c r="F227" s="1">
        <v>8.9796484267535496E-4</v>
      </c>
      <c r="G227" s="1">
        <v>0.31570250450265003</v>
      </c>
      <c r="H227" s="1">
        <v>5.3153691684669102E-2</v>
      </c>
      <c r="I227" s="1">
        <v>0.32923989017550898</v>
      </c>
      <c r="J227" s="50">
        <v>5.4051656527344498E-2</v>
      </c>
      <c r="N227" s="21"/>
      <c r="R227" s="21"/>
    </row>
    <row r="228" spans="1:18">
      <c r="A228" t="s">
        <v>85</v>
      </c>
      <c r="B228" s="7" t="s">
        <v>43</v>
      </c>
      <c r="C228" t="s">
        <v>20</v>
      </c>
      <c r="D228" t="s">
        <v>21</v>
      </c>
      <c r="E228" s="1">
        <v>4.5000191529037297E-3</v>
      </c>
      <c r="F228" s="1">
        <v>7.2657440718475305E-4</v>
      </c>
      <c r="G228" s="1">
        <v>9.2982842519497896E-3</v>
      </c>
      <c r="H228" s="1">
        <v>1.87617983688468E-3</v>
      </c>
      <c r="I228" s="1">
        <v>1.3798303404853499E-2</v>
      </c>
      <c r="J228" s="50">
        <v>2.6027542440694301E-3</v>
      </c>
      <c r="N228" s="21"/>
      <c r="R228" s="21"/>
    </row>
    <row r="229" spans="1:18">
      <c r="A229" t="s">
        <v>85</v>
      </c>
      <c r="B229" s="7" t="s">
        <v>43</v>
      </c>
      <c r="C229" t="s">
        <v>25</v>
      </c>
      <c r="D229" t="s">
        <v>26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50">
        <v>0</v>
      </c>
      <c r="N229" s="21"/>
      <c r="R229" s="21"/>
    </row>
    <row r="230" spans="1:18">
      <c r="A230" t="s">
        <v>85</v>
      </c>
      <c r="B230" s="7" t="s">
        <v>43</v>
      </c>
      <c r="C230" t="s">
        <v>22</v>
      </c>
      <c r="D230" t="s">
        <v>23</v>
      </c>
      <c r="E230" s="1">
        <v>1.00099265236891E-2</v>
      </c>
      <c r="F230" s="1">
        <v>4.3512917185662098E-4</v>
      </c>
      <c r="G230" s="1">
        <v>2.1660758526352102E-3</v>
      </c>
      <c r="H230" s="1">
        <v>8.4224136141340496E-5</v>
      </c>
      <c r="I230" s="1">
        <v>1.21760023763243E-2</v>
      </c>
      <c r="J230" s="50">
        <v>5.1935330799796195E-4</v>
      </c>
      <c r="N230" s="21"/>
      <c r="R230" s="21"/>
    </row>
    <row r="231" spans="1:18">
      <c r="A231" t="s">
        <v>85</v>
      </c>
      <c r="B231" s="7" t="s">
        <v>44</v>
      </c>
      <c r="C231" t="s">
        <v>2</v>
      </c>
      <c r="D231" t="s">
        <v>3</v>
      </c>
      <c r="E231" s="1">
        <v>0.67003325238178801</v>
      </c>
      <c r="F231" s="1">
        <v>0.51365575639903205</v>
      </c>
      <c r="G231" s="1">
        <v>0.226123816986463</v>
      </c>
      <c r="H231" s="1">
        <v>0.18796594453837301</v>
      </c>
      <c r="I231" s="1">
        <v>0.89615706936825101</v>
      </c>
      <c r="J231" s="50">
        <v>0.70162170093740495</v>
      </c>
      <c r="N231" s="21"/>
      <c r="R231" s="21"/>
    </row>
    <row r="232" spans="1:18">
      <c r="A232" t="s">
        <v>85</v>
      </c>
      <c r="B232" s="7" t="s">
        <v>44</v>
      </c>
      <c r="C232" t="s">
        <v>4</v>
      </c>
      <c r="D232" t="s">
        <v>5</v>
      </c>
      <c r="E232" s="1">
        <v>3.2214762654207601E-3</v>
      </c>
      <c r="F232" s="1">
        <v>0.22150634416458401</v>
      </c>
      <c r="G232" s="1">
        <v>1.5139408103482599E-4</v>
      </c>
      <c r="H232" s="1">
        <v>2.8310768956829502E-3</v>
      </c>
      <c r="I232" s="1">
        <v>3.3728703464555899E-3</v>
      </c>
      <c r="J232" s="50">
        <v>0.22433742106026699</v>
      </c>
      <c r="N232" s="21"/>
      <c r="R232" s="21"/>
    </row>
    <row r="233" spans="1:18">
      <c r="A233" t="s">
        <v>85</v>
      </c>
      <c r="B233" s="7" t="s">
        <v>44</v>
      </c>
      <c r="C233" t="s">
        <v>6</v>
      </c>
      <c r="D233" t="s">
        <v>7</v>
      </c>
      <c r="E233" s="1">
        <v>3.3827708849088798</v>
      </c>
      <c r="F233" s="1">
        <v>7.22055906375933</v>
      </c>
      <c r="G233" s="1">
        <v>1.19659833589442E-2</v>
      </c>
      <c r="H233" s="1">
        <v>2.6460748037723698E-2</v>
      </c>
      <c r="I233" s="1">
        <v>3.3947368682678198</v>
      </c>
      <c r="J233" s="50">
        <v>7.2470198117970499</v>
      </c>
      <c r="N233" s="21"/>
      <c r="R233" s="21"/>
    </row>
    <row r="234" spans="1:18">
      <c r="A234" t="s">
        <v>85</v>
      </c>
      <c r="B234" s="7" t="s">
        <v>44</v>
      </c>
      <c r="C234" t="s">
        <v>8</v>
      </c>
      <c r="D234" t="s">
        <v>9</v>
      </c>
      <c r="E234" s="1">
        <v>0.39200028115477997</v>
      </c>
      <c r="F234" s="1">
        <v>0.16626289651026899</v>
      </c>
      <c r="G234" s="1">
        <v>0.59761624737438901</v>
      </c>
      <c r="H234" s="1">
        <v>0.27371217768669498</v>
      </c>
      <c r="I234" s="1">
        <v>0.98961652852916904</v>
      </c>
      <c r="J234" s="50">
        <v>0.43997507419696502</v>
      </c>
      <c r="N234" s="21"/>
      <c r="R234" s="21"/>
    </row>
    <row r="235" spans="1:18">
      <c r="A235" t="s">
        <v>85</v>
      </c>
      <c r="B235" s="7" t="s">
        <v>44</v>
      </c>
      <c r="C235" t="s">
        <v>10</v>
      </c>
      <c r="D235" t="s">
        <v>11</v>
      </c>
      <c r="E235" s="1">
        <v>4.5443056014781002E-3</v>
      </c>
      <c r="F235" s="1">
        <v>3.71256667702101E-3</v>
      </c>
      <c r="G235" s="1">
        <v>7.4169949405875304E-2</v>
      </c>
      <c r="H235" s="1">
        <v>4.6001585130171899E-2</v>
      </c>
      <c r="I235" s="1">
        <v>7.8714255007353406E-2</v>
      </c>
      <c r="J235" s="50">
        <v>4.9714151807192901E-2</v>
      </c>
      <c r="N235" s="21"/>
      <c r="R235" s="21"/>
    </row>
    <row r="236" spans="1:18">
      <c r="A236" t="s">
        <v>85</v>
      </c>
      <c r="B236" s="7" t="s">
        <v>44</v>
      </c>
      <c r="C236" t="s">
        <v>12</v>
      </c>
      <c r="D236" t="s">
        <v>13</v>
      </c>
      <c r="E236" s="1">
        <v>7.2597507627604502E-2</v>
      </c>
      <c r="F236" s="1">
        <v>8.5149751455935105E-3</v>
      </c>
      <c r="G236" s="1">
        <v>0.16738120097978099</v>
      </c>
      <c r="H236" s="1">
        <v>3.0285649031479699E-2</v>
      </c>
      <c r="I236" s="1">
        <v>0.23997870860738599</v>
      </c>
      <c r="J236" s="50">
        <v>3.8800624177073202E-2</v>
      </c>
      <c r="N236" s="21"/>
      <c r="R236" s="21"/>
    </row>
    <row r="237" spans="1:18">
      <c r="A237" t="s">
        <v>85</v>
      </c>
      <c r="B237" s="7" t="s">
        <v>44</v>
      </c>
      <c r="C237" t="s">
        <v>14</v>
      </c>
      <c r="D237" t="s">
        <v>15</v>
      </c>
      <c r="E237" s="1">
        <v>0.98226370066998203</v>
      </c>
      <c r="F237" s="1">
        <v>1.0946496994160499</v>
      </c>
      <c r="G237" s="1">
        <v>5.9730034652634899E-2</v>
      </c>
      <c r="H237" s="1">
        <v>3.4823612700296103E-2</v>
      </c>
      <c r="I237" s="1">
        <v>1.0419937353226201</v>
      </c>
      <c r="J237" s="50">
        <v>1.1294733121163401</v>
      </c>
      <c r="N237" s="21"/>
      <c r="R237" s="21"/>
    </row>
    <row r="238" spans="1:18">
      <c r="A238" t="s">
        <v>85</v>
      </c>
      <c r="B238" s="7" t="s">
        <v>44</v>
      </c>
      <c r="C238" t="s">
        <v>16</v>
      </c>
      <c r="D238" t="s">
        <v>17</v>
      </c>
      <c r="E238" s="1">
        <v>0.76478803272453</v>
      </c>
      <c r="F238" s="1">
        <v>9.8158139605176206E-2</v>
      </c>
      <c r="G238" s="1">
        <v>2.3722148960518301</v>
      </c>
      <c r="H238" s="1">
        <v>0.24668554276567101</v>
      </c>
      <c r="I238" s="1">
        <v>3.1370029287763601</v>
      </c>
      <c r="J238" s="50">
        <v>0.344843682370847</v>
      </c>
      <c r="N238" s="21"/>
      <c r="R238" s="21"/>
    </row>
    <row r="239" spans="1:18">
      <c r="A239" t="s">
        <v>85</v>
      </c>
      <c r="B239" s="7" t="s">
        <v>44</v>
      </c>
      <c r="C239" t="s">
        <v>18</v>
      </c>
      <c r="D239" t="s">
        <v>19</v>
      </c>
      <c r="E239" s="1">
        <v>0.14861828188665899</v>
      </c>
      <c r="F239" s="1">
        <v>9.8388129758033103E-3</v>
      </c>
      <c r="G239" s="1">
        <v>1.87239143790963</v>
      </c>
      <c r="H239" s="1">
        <v>0.31551183000979399</v>
      </c>
      <c r="I239" s="1">
        <v>2.02100971979629</v>
      </c>
      <c r="J239" s="50">
        <v>0.32535064298559702</v>
      </c>
      <c r="N239" s="21"/>
      <c r="R239" s="21"/>
    </row>
    <row r="240" spans="1:18">
      <c r="A240" t="s">
        <v>85</v>
      </c>
      <c r="B240" s="7" t="s">
        <v>44</v>
      </c>
      <c r="C240" t="s">
        <v>20</v>
      </c>
      <c r="D240" t="s">
        <v>21</v>
      </c>
      <c r="E240" s="1">
        <v>1.04532957463649E-2</v>
      </c>
      <c r="F240" s="1">
        <v>1.6876716167661199E-3</v>
      </c>
      <c r="G240" s="1">
        <v>4.8816203914380997E-2</v>
      </c>
      <c r="H240" s="1">
        <v>9.8520521885574492E-3</v>
      </c>
      <c r="I240" s="1">
        <v>5.9269499660745899E-2</v>
      </c>
      <c r="J240" s="50">
        <v>1.1539723805323599E-2</v>
      </c>
      <c r="N240" s="21"/>
      <c r="R240" s="21"/>
    </row>
    <row r="241" spans="1:18">
      <c r="A241" t="s">
        <v>85</v>
      </c>
      <c r="B241" s="7" t="s">
        <v>44</v>
      </c>
      <c r="C241" t="s">
        <v>25</v>
      </c>
      <c r="D241" t="s">
        <v>26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50">
        <v>0</v>
      </c>
      <c r="N241" s="21"/>
      <c r="R241" s="21"/>
    </row>
    <row r="242" spans="1:18">
      <c r="A242" t="s">
        <v>85</v>
      </c>
      <c r="B242" s="7" t="s">
        <v>44</v>
      </c>
      <c r="C242" t="s">
        <v>22</v>
      </c>
      <c r="D242" t="s">
        <v>23</v>
      </c>
      <c r="E242" s="1">
        <v>3.8268067596649298E-3</v>
      </c>
      <c r="F242" s="1">
        <v>1.6660803766490299E-4</v>
      </c>
      <c r="G242" s="1">
        <v>2.51858992837861E-3</v>
      </c>
      <c r="H242" s="1">
        <v>9.80259197686092E-5</v>
      </c>
      <c r="I242" s="1">
        <v>6.3453966880435402E-3</v>
      </c>
      <c r="J242" s="50">
        <v>2.6463395743351199E-4</v>
      </c>
      <c r="N242" s="21"/>
      <c r="R242" s="21"/>
    </row>
    <row r="243" spans="1:18">
      <c r="A243" t="s">
        <v>85</v>
      </c>
      <c r="B243" s="7" t="s">
        <v>45</v>
      </c>
      <c r="C243" t="s">
        <v>2</v>
      </c>
      <c r="D243" t="s">
        <v>3</v>
      </c>
      <c r="E243" s="1">
        <v>6.8487346459519003</v>
      </c>
      <c r="F243" s="1">
        <v>8.5772787983353709</v>
      </c>
      <c r="G243" s="1">
        <v>1.4530190922836299</v>
      </c>
      <c r="H243" s="1">
        <v>1.26595083063671</v>
      </c>
      <c r="I243" s="1">
        <v>8.3017537382355293</v>
      </c>
      <c r="J243" s="50">
        <v>9.8432296289720806</v>
      </c>
      <c r="N243" s="21"/>
      <c r="R243" s="21"/>
    </row>
    <row r="244" spans="1:18">
      <c r="A244" t="s">
        <v>85</v>
      </c>
      <c r="B244" s="7" t="s">
        <v>45</v>
      </c>
      <c r="C244" t="s">
        <v>4</v>
      </c>
      <c r="D244" t="s">
        <v>5</v>
      </c>
      <c r="E244" s="1">
        <v>2.3752004452973399E-3</v>
      </c>
      <c r="F244" s="1">
        <v>0.116239713659178</v>
      </c>
      <c r="G244" s="1">
        <v>4.1383214853928698E-4</v>
      </c>
      <c r="H244" s="1">
        <v>7.7312857139626E-3</v>
      </c>
      <c r="I244" s="1">
        <v>2.7890325938366299E-3</v>
      </c>
      <c r="J244" s="50">
        <v>0.123970999373141</v>
      </c>
      <c r="N244" s="21"/>
      <c r="R244" s="21"/>
    </row>
    <row r="245" spans="1:18">
      <c r="A245" t="s">
        <v>85</v>
      </c>
      <c r="B245" s="7" t="s">
        <v>45</v>
      </c>
      <c r="C245" t="s">
        <v>6</v>
      </c>
      <c r="D245" t="s">
        <v>7</v>
      </c>
      <c r="E245" s="1">
        <v>0.38089071511367301</v>
      </c>
      <c r="F245" s="1">
        <v>0.81305810222756103</v>
      </c>
      <c r="G245" s="1">
        <v>0.106398342952915</v>
      </c>
      <c r="H245" s="1">
        <v>0.23526711148149301</v>
      </c>
      <c r="I245" s="1">
        <v>0.48728905806658801</v>
      </c>
      <c r="J245" s="50">
        <v>1.04832521370905</v>
      </c>
      <c r="N245" s="21"/>
      <c r="R245" s="21"/>
    </row>
    <row r="246" spans="1:18">
      <c r="A246" t="s">
        <v>85</v>
      </c>
      <c r="B246" s="7" t="s">
        <v>45</v>
      </c>
      <c r="C246" t="s">
        <v>8</v>
      </c>
      <c r="D246" t="s">
        <v>9</v>
      </c>
      <c r="E246" s="1">
        <v>4.1068651686335</v>
      </c>
      <c r="F246" s="1">
        <v>1.7823311752572699</v>
      </c>
      <c r="G246" s="1">
        <v>3.66393486987567</v>
      </c>
      <c r="H246" s="1">
        <v>1.8173195245426399</v>
      </c>
      <c r="I246" s="1">
        <v>7.7708000385091696</v>
      </c>
      <c r="J246" s="50">
        <v>3.59965069979991</v>
      </c>
      <c r="N246" s="21"/>
      <c r="R246" s="21"/>
    </row>
    <row r="247" spans="1:18">
      <c r="A247" t="s">
        <v>85</v>
      </c>
      <c r="B247" s="7" t="s">
        <v>45</v>
      </c>
      <c r="C247" t="s">
        <v>10</v>
      </c>
      <c r="D247" t="s">
        <v>11</v>
      </c>
      <c r="E247" s="1">
        <v>0.74354062037747104</v>
      </c>
      <c r="F247" s="1">
        <v>0.40296973916881501</v>
      </c>
      <c r="G247" s="1">
        <v>0.91302172219290101</v>
      </c>
      <c r="H247" s="1">
        <v>0.54557162125070002</v>
      </c>
      <c r="I247" s="1">
        <v>1.6565623425703699</v>
      </c>
      <c r="J247" s="50">
        <v>0.94854136041951398</v>
      </c>
      <c r="N247" s="21"/>
      <c r="R247" s="21"/>
    </row>
    <row r="248" spans="1:18">
      <c r="A248" t="s">
        <v>85</v>
      </c>
      <c r="B248" s="7" t="s">
        <v>45</v>
      </c>
      <c r="C248" t="s">
        <v>12</v>
      </c>
      <c r="D248" t="s">
        <v>13</v>
      </c>
      <c r="E248" s="1">
        <v>10.7333460091865</v>
      </c>
      <c r="F248" s="1">
        <v>1.5615268025404201</v>
      </c>
      <c r="G248" s="1">
        <v>1.3804686721580699</v>
      </c>
      <c r="H248" s="1">
        <v>0.24786474730173699</v>
      </c>
      <c r="I248" s="1">
        <v>12.1138146813446</v>
      </c>
      <c r="J248" s="50">
        <v>1.80939154984215</v>
      </c>
      <c r="N248" s="21"/>
      <c r="R248" s="21"/>
    </row>
    <row r="249" spans="1:18">
      <c r="A249" t="s">
        <v>85</v>
      </c>
      <c r="B249" s="7" t="s">
        <v>45</v>
      </c>
      <c r="C249" t="s">
        <v>14</v>
      </c>
      <c r="D249" t="s">
        <v>15</v>
      </c>
      <c r="E249" s="1">
        <v>1.7664054965365601</v>
      </c>
      <c r="F249" s="1">
        <v>1.8207304765696299</v>
      </c>
      <c r="G249" s="1">
        <v>0.98863466846812698</v>
      </c>
      <c r="H249" s="1">
        <v>0.58159732486317695</v>
      </c>
      <c r="I249" s="1">
        <v>2.7550401650046901</v>
      </c>
      <c r="J249" s="50">
        <v>2.40232780143281</v>
      </c>
      <c r="N249" s="21"/>
      <c r="R249" s="21"/>
    </row>
    <row r="250" spans="1:18">
      <c r="A250" t="s">
        <v>85</v>
      </c>
      <c r="B250" s="7" t="s">
        <v>45</v>
      </c>
      <c r="C250" t="s">
        <v>16</v>
      </c>
      <c r="D250" t="s">
        <v>17</v>
      </c>
      <c r="E250" s="1">
        <v>42.980535779599698</v>
      </c>
      <c r="F250" s="1">
        <v>5.7917120063327703</v>
      </c>
      <c r="G250" s="1">
        <v>25.747670132735202</v>
      </c>
      <c r="H250" s="1">
        <v>2.6215872540105201</v>
      </c>
      <c r="I250" s="1">
        <v>68.7282059123349</v>
      </c>
      <c r="J250" s="50">
        <v>8.4132992603432903</v>
      </c>
      <c r="N250" s="21"/>
      <c r="R250" s="21"/>
    </row>
    <row r="251" spans="1:18">
      <c r="A251" t="s">
        <v>85</v>
      </c>
      <c r="B251" s="7" t="s">
        <v>45</v>
      </c>
      <c r="C251" t="s">
        <v>18</v>
      </c>
      <c r="D251" t="s">
        <v>19</v>
      </c>
      <c r="E251" s="1">
        <v>82.168618457745197</v>
      </c>
      <c r="F251" s="1">
        <v>5.3878733339625899</v>
      </c>
      <c r="G251" s="1">
        <v>53.308801897200198</v>
      </c>
      <c r="H251" s="1">
        <v>9.0136546496364307</v>
      </c>
      <c r="I251" s="1">
        <v>135.477420354945</v>
      </c>
      <c r="J251" s="50">
        <v>14.401527983598999</v>
      </c>
      <c r="N251" s="21"/>
      <c r="R251" s="21"/>
    </row>
    <row r="252" spans="1:18">
      <c r="A252" t="s">
        <v>85</v>
      </c>
      <c r="B252" s="7" t="s">
        <v>45</v>
      </c>
      <c r="C252" t="s">
        <v>20</v>
      </c>
      <c r="D252" t="s">
        <v>21</v>
      </c>
      <c r="E252" s="1">
        <v>9.8620699691841196</v>
      </c>
      <c r="F252" s="1">
        <v>1.59161461064857</v>
      </c>
      <c r="G252" s="1">
        <v>0.70959561006859695</v>
      </c>
      <c r="H252" s="1">
        <v>0.14334758041627699</v>
      </c>
      <c r="I252" s="1">
        <v>10.5716655792527</v>
      </c>
      <c r="J252" s="50">
        <v>1.7349621910648501</v>
      </c>
      <c r="N252" s="21"/>
      <c r="R252" s="21"/>
    </row>
    <row r="253" spans="1:18">
      <c r="A253" t="s">
        <v>85</v>
      </c>
      <c r="B253" s="7" t="s">
        <v>45</v>
      </c>
      <c r="C253" t="s">
        <v>25</v>
      </c>
      <c r="D253" t="s">
        <v>26</v>
      </c>
      <c r="E253" s="1">
        <v>3.0432101780215699E-3</v>
      </c>
      <c r="F253" s="1">
        <v>6.2146572434363398E-4</v>
      </c>
      <c r="G253" s="1">
        <v>0</v>
      </c>
      <c r="H253" s="1">
        <v>0</v>
      </c>
      <c r="I253" s="1">
        <v>3.0432101780215699E-3</v>
      </c>
      <c r="J253" s="50">
        <v>6.2146572434363398E-4</v>
      </c>
      <c r="N253" s="21"/>
      <c r="R253" s="21"/>
    </row>
    <row r="254" spans="1:18">
      <c r="A254" t="s">
        <v>85</v>
      </c>
      <c r="B254" s="7" t="s">
        <v>45</v>
      </c>
      <c r="C254" t="s">
        <v>22</v>
      </c>
      <c r="D254" t="s">
        <v>23</v>
      </c>
      <c r="E254" s="1">
        <v>11.3414109952177</v>
      </c>
      <c r="F254" s="1">
        <v>0.49711235702191398</v>
      </c>
      <c r="G254" s="1">
        <v>7.7801886804438301</v>
      </c>
      <c r="H254" s="1">
        <v>0.30397276797085099</v>
      </c>
      <c r="I254" s="1">
        <v>19.1215996756615</v>
      </c>
      <c r="J254" s="50">
        <v>0.80108512499276496</v>
      </c>
      <c r="N254" s="21"/>
      <c r="R254" s="21"/>
    </row>
    <row r="255" spans="1:18">
      <c r="A255" t="s">
        <v>85</v>
      </c>
      <c r="B255" s="7" t="s">
        <v>46</v>
      </c>
      <c r="C255" t="s">
        <v>2</v>
      </c>
      <c r="D255" t="s">
        <v>3</v>
      </c>
      <c r="E255" s="1">
        <v>0.71304892715305002</v>
      </c>
      <c r="F255" s="1">
        <v>0.64328899440504606</v>
      </c>
      <c r="G255" s="1">
        <v>9.3724691253852396E-2</v>
      </c>
      <c r="H255" s="1">
        <v>7.4132627266700502E-2</v>
      </c>
      <c r="I255" s="1">
        <v>0.80677361840690198</v>
      </c>
      <c r="J255" s="50">
        <v>0.71742162167174695</v>
      </c>
      <c r="N255" s="21"/>
      <c r="R255" s="21"/>
    </row>
    <row r="256" spans="1:18">
      <c r="A256" t="s">
        <v>85</v>
      </c>
      <c r="B256" s="7" t="s">
        <v>46</v>
      </c>
      <c r="C256" t="s">
        <v>4</v>
      </c>
      <c r="D256" t="s">
        <v>5</v>
      </c>
      <c r="E256" s="1">
        <v>1.72886109794812E-3</v>
      </c>
      <c r="F256" s="1">
        <v>0.117440051059322</v>
      </c>
      <c r="G256" s="1">
        <v>2.06880368658717E-6</v>
      </c>
      <c r="H256" s="1">
        <v>3.8384117843666497E-5</v>
      </c>
      <c r="I256" s="1">
        <v>1.73092990163471E-3</v>
      </c>
      <c r="J256" s="50">
        <v>0.117478435177166</v>
      </c>
      <c r="N256" s="21"/>
      <c r="R256" s="21"/>
    </row>
    <row r="257" spans="1:18">
      <c r="A257" t="s">
        <v>85</v>
      </c>
      <c r="B257" s="7" t="s">
        <v>46</v>
      </c>
      <c r="C257" t="s">
        <v>6</v>
      </c>
      <c r="D257" t="s">
        <v>7</v>
      </c>
      <c r="E257" s="1">
        <v>1.9048349499352099E-3</v>
      </c>
      <c r="F257" s="1">
        <v>4.0660757855984801E-3</v>
      </c>
      <c r="G257" s="1">
        <v>2.1050582117813298E-3</v>
      </c>
      <c r="H257" s="1">
        <v>4.6547079655973904E-3</v>
      </c>
      <c r="I257" s="1">
        <v>4.0098931617165399E-3</v>
      </c>
      <c r="J257" s="50">
        <v>8.7207837511958704E-3</v>
      </c>
      <c r="N257" s="21"/>
      <c r="R257" s="21"/>
    </row>
    <row r="258" spans="1:18">
      <c r="A258" t="s">
        <v>85</v>
      </c>
      <c r="B258" s="7" t="s">
        <v>46</v>
      </c>
      <c r="C258" t="s">
        <v>8</v>
      </c>
      <c r="D258" t="s">
        <v>9</v>
      </c>
      <c r="E258" s="1">
        <v>0.15836045357329401</v>
      </c>
      <c r="F258" s="1">
        <v>6.4413427154455902E-2</v>
      </c>
      <c r="G258" s="1">
        <v>8.9424063147243701E-2</v>
      </c>
      <c r="H258" s="1">
        <v>4.6766400698382303E-2</v>
      </c>
      <c r="I258" s="1">
        <v>0.247784516720538</v>
      </c>
      <c r="J258" s="50">
        <v>0.111179827852838</v>
      </c>
      <c r="N258" s="21"/>
      <c r="R258" s="21"/>
    </row>
    <row r="259" spans="1:18">
      <c r="A259" t="s">
        <v>85</v>
      </c>
      <c r="B259" s="7" t="s">
        <v>46</v>
      </c>
      <c r="C259" t="s">
        <v>10</v>
      </c>
      <c r="D259" t="s">
        <v>11</v>
      </c>
      <c r="E259" s="1">
        <v>3.7927216458659599E-3</v>
      </c>
      <c r="F259" s="1">
        <v>1.9997546182714998E-3</v>
      </c>
      <c r="G259" s="1">
        <v>1.9305833468732801E-2</v>
      </c>
      <c r="H259" s="1">
        <v>1.42910248161142E-2</v>
      </c>
      <c r="I259" s="1">
        <v>2.3098555114598799E-2</v>
      </c>
      <c r="J259" s="50">
        <v>1.6290779434385699E-2</v>
      </c>
      <c r="N259" s="21"/>
      <c r="R259" s="21"/>
    </row>
    <row r="260" spans="1:18">
      <c r="A260" t="s">
        <v>85</v>
      </c>
      <c r="B260" s="7" t="s">
        <v>46</v>
      </c>
      <c r="C260" t="s">
        <v>12</v>
      </c>
      <c r="D260" t="s">
        <v>13</v>
      </c>
      <c r="E260" s="1">
        <v>1.09326835513471</v>
      </c>
      <c r="F260" s="1">
        <v>0.17163415500847401</v>
      </c>
      <c r="G260" s="1">
        <v>2.5572898178875501E-2</v>
      </c>
      <c r="H260" s="1">
        <v>4.6019517991167398E-3</v>
      </c>
      <c r="I260" s="1">
        <v>1.1188412533135901</v>
      </c>
      <c r="J260" s="50">
        <v>0.176236106807591</v>
      </c>
      <c r="N260" s="21"/>
      <c r="R260" s="21"/>
    </row>
    <row r="261" spans="1:18">
      <c r="A261" t="s">
        <v>85</v>
      </c>
      <c r="B261" s="7" t="s">
        <v>46</v>
      </c>
      <c r="C261" t="s">
        <v>14</v>
      </c>
      <c r="D261" t="s">
        <v>15</v>
      </c>
      <c r="E261" s="1">
        <v>3.7659991762999398E-3</v>
      </c>
      <c r="F261" s="1">
        <v>3.8235354187440601E-3</v>
      </c>
      <c r="G261" s="1">
        <v>1.3563910741713399E-2</v>
      </c>
      <c r="H261" s="1">
        <v>7.9637090021568695E-3</v>
      </c>
      <c r="I261" s="1">
        <v>1.7329909918013298E-2</v>
      </c>
      <c r="J261" s="50">
        <v>1.17872444209009E-2</v>
      </c>
      <c r="N261" s="21"/>
      <c r="R261" s="21"/>
    </row>
    <row r="262" spans="1:18">
      <c r="A262" t="s">
        <v>85</v>
      </c>
      <c r="B262" s="7" t="s">
        <v>46</v>
      </c>
      <c r="C262" t="s">
        <v>16</v>
      </c>
      <c r="D262" t="s">
        <v>17</v>
      </c>
      <c r="E262" s="1">
        <v>0.15782426189584201</v>
      </c>
      <c r="F262" s="1">
        <v>2.1797748548318899E-2</v>
      </c>
      <c r="G262" s="1">
        <v>0.38455014518868202</v>
      </c>
      <c r="H262" s="1">
        <v>3.7773417677869098E-2</v>
      </c>
      <c r="I262" s="1">
        <v>0.542374407084524</v>
      </c>
      <c r="J262" s="50">
        <v>5.9571166226188001E-2</v>
      </c>
      <c r="N262" s="21"/>
      <c r="R262" s="21"/>
    </row>
    <row r="263" spans="1:18">
      <c r="A263" t="s">
        <v>85</v>
      </c>
      <c r="B263" s="7" t="s">
        <v>46</v>
      </c>
      <c r="C263" t="s">
        <v>18</v>
      </c>
      <c r="D263" t="s">
        <v>19</v>
      </c>
      <c r="E263" s="1">
        <v>9.5000951857361293E-2</v>
      </c>
      <c r="F263" s="1">
        <v>6.2393865136237299E-3</v>
      </c>
      <c r="G263" s="1">
        <v>0.45455053135553902</v>
      </c>
      <c r="H263" s="1">
        <v>7.6797592065098397E-2</v>
      </c>
      <c r="I263" s="1">
        <v>0.54955148321290004</v>
      </c>
      <c r="J263" s="50">
        <v>8.3036978578722095E-2</v>
      </c>
      <c r="N263" s="21"/>
      <c r="R263" s="21"/>
    </row>
    <row r="264" spans="1:18">
      <c r="A264" t="s">
        <v>85</v>
      </c>
      <c r="B264" s="7" t="s">
        <v>46</v>
      </c>
      <c r="C264" t="s">
        <v>20</v>
      </c>
      <c r="D264" t="s">
        <v>21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50">
        <v>0</v>
      </c>
      <c r="N264" s="21"/>
      <c r="R264" s="21"/>
    </row>
    <row r="265" spans="1:18">
      <c r="A265" t="s">
        <v>85</v>
      </c>
      <c r="B265" s="7" t="s">
        <v>46</v>
      </c>
      <c r="C265" t="s">
        <v>25</v>
      </c>
      <c r="D265" t="s">
        <v>26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50">
        <v>0</v>
      </c>
      <c r="N265" s="21"/>
      <c r="R265" s="21"/>
    </row>
    <row r="266" spans="1:18">
      <c r="A266" t="s">
        <v>85</v>
      </c>
      <c r="B266" s="7" t="s">
        <v>46</v>
      </c>
      <c r="C266" t="s">
        <v>22</v>
      </c>
      <c r="D266" t="s">
        <v>23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50">
        <v>0</v>
      </c>
      <c r="N266" s="21"/>
      <c r="R266" s="21"/>
    </row>
    <row r="267" spans="1:18">
      <c r="A267" t="s">
        <v>85</v>
      </c>
      <c r="B267" s="7" t="s">
        <v>47</v>
      </c>
      <c r="C267" t="s">
        <v>2</v>
      </c>
      <c r="D267" t="s">
        <v>3</v>
      </c>
      <c r="E267" s="1">
        <v>11.6577095530464</v>
      </c>
      <c r="F267" s="1">
        <v>12.875660340640399</v>
      </c>
      <c r="G267" s="1">
        <v>5.7074010900764698</v>
      </c>
      <c r="H267" s="1">
        <v>5.1029208261190604</v>
      </c>
      <c r="I267" s="1">
        <v>17.3651106431229</v>
      </c>
      <c r="J267" s="50">
        <v>17.978581166759401</v>
      </c>
      <c r="N267" s="21"/>
      <c r="R267" s="21"/>
    </row>
    <row r="268" spans="1:18">
      <c r="A268" t="s">
        <v>85</v>
      </c>
      <c r="B268" s="7" t="s">
        <v>47</v>
      </c>
      <c r="C268" t="s">
        <v>4</v>
      </c>
      <c r="D268" t="s">
        <v>5</v>
      </c>
      <c r="E268" s="1">
        <v>1.8799823181584099E-2</v>
      </c>
      <c r="F268" s="1">
        <v>1.3019058928270899</v>
      </c>
      <c r="G268" s="1">
        <v>8.0287418540383505E-4</v>
      </c>
      <c r="H268" s="1">
        <v>1.4833325966466899E-2</v>
      </c>
      <c r="I268" s="1">
        <v>1.9602697366987901E-2</v>
      </c>
      <c r="J268" s="50">
        <v>1.31673921879356</v>
      </c>
      <c r="N268" s="21"/>
      <c r="R268" s="21"/>
    </row>
    <row r="269" spans="1:18">
      <c r="A269" t="s">
        <v>85</v>
      </c>
      <c r="B269" s="7" t="s">
        <v>47</v>
      </c>
      <c r="C269" t="s">
        <v>6</v>
      </c>
      <c r="D269" t="s">
        <v>7</v>
      </c>
      <c r="E269" s="1">
        <v>3.7791438964537498</v>
      </c>
      <c r="F269" s="1">
        <v>8.0666065672094405</v>
      </c>
      <c r="G269" s="1">
        <v>0.45903081213572</v>
      </c>
      <c r="H269" s="1">
        <v>1.0150623769716101</v>
      </c>
      <c r="I269" s="1">
        <v>4.2381747085894697</v>
      </c>
      <c r="J269" s="50">
        <v>9.0816689441810503</v>
      </c>
      <c r="N269" s="21"/>
      <c r="R269" s="21"/>
    </row>
    <row r="270" spans="1:18">
      <c r="A270" t="s">
        <v>85</v>
      </c>
      <c r="B270" s="7" t="s">
        <v>47</v>
      </c>
      <c r="C270" t="s">
        <v>8</v>
      </c>
      <c r="D270" t="s">
        <v>9</v>
      </c>
      <c r="E270" s="1">
        <v>16.734807526165401</v>
      </c>
      <c r="F270" s="1">
        <v>7.3294018530722198</v>
      </c>
      <c r="G270" s="1">
        <v>14.5457556011336</v>
      </c>
      <c r="H270" s="1">
        <v>6.36104010868151</v>
      </c>
      <c r="I270" s="1">
        <v>31.280563127299001</v>
      </c>
      <c r="J270" s="50">
        <v>13.690441961753701</v>
      </c>
      <c r="N270" s="21"/>
      <c r="R270" s="21"/>
    </row>
    <row r="271" spans="1:18">
      <c r="A271" t="s">
        <v>85</v>
      </c>
      <c r="B271" s="7" t="s">
        <v>47</v>
      </c>
      <c r="C271" t="s">
        <v>10</v>
      </c>
      <c r="D271" t="s">
        <v>11</v>
      </c>
      <c r="E271" s="1">
        <v>4.0287615218061203</v>
      </c>
      <c r="F271" s="1">
        <v>2.32016339851037</v>
      </c>
      <c r="G271" s="1">
        <v>4.2817879816082103</v>
      </c>
      <c r="H271" s="1">
        <v>2.5523071957069399</v>
      </c>
      <c r="I271" s="1">
        <v>8.3105495034143395</v>
      </c>
      <c r="J271" s="50">
        <v>4.8724705942173099</v>
      </c>
      <c r="N271" s="21"/>
      <c r="R271" s="21"/>
    </row>
    <row r="272" spans="1:18">
      <c r="A272" t="s">
        <v>85</v>
      </c>
      <c r="B272" s="7" t="s">
        <v>47</v>
      </c>
      <c r="C272" t="s">
        <v>12</v>
      </c>
      <c r="D272" t="s">
        <v>13</v>
      </c>
      <c r="E272" s="1">
        <v>35.470573031832103</v>
      </c>
      <c r="F272" s="1">
        <v>4.6775018847911003</v>
      </c>
      <c r="G272" s="1">
        <v>5.68056549941267</v>
      </c>
      <c r="H272" s="1">
        <v>1.0292061042901199</v>
      </c>
      <c r="I272" s="1">
        <v>41.151138531244698</v>
      </c>
      <c r="J272" s="50">
        <v>5.7067079890812202</v>
      </c>
      <c r="N272" s="21"/>
      <c r="R272" s="21"/>
    </row>
    <row r="273" spans="1:18">
      <c r="A273" t="s">
        <v>85</v>
      </c>
      <c r="B273" s="7" t="s">
        <v>47</v>
      </c>
      <c r="C273" t="s">
        <v>14</v>
      </c>
      <c r="D273" t="s">
        <v>15</v>
      </c>
      <c r="E273" s="1">
        <v>6.1784058441536001</v>
      </c>
      <c r="F273" s="1">
        <v>6.2745861140897699</v>
      </c>
      <c r="G273" s="1">
        <v>3.40398929324643</v>
      </c>
      <c r="H273" s="1">
        <v>2.02380918620845</v>
      </c>
      <c r="I273" s="1">
        <v>9.5823951374000291</v>
      </c>
      <c r="J273" s="50">
        <v>8.2983953002982105</v>
      </c>
      <c r="N273" s="21"/>
      <c r="R273" s="21"/>
    </row>
    <row r="274" spans="1:18">
      <c r="A274" t="s">
        <v>85</v>
      </c>
      <c r="B274" s="7" t="s">
        <v>47</v>
      </c>
      <c r="C274" t="s">
        <v>16</v>
      </c>
      <c r="D274" t="s">
        <v>17</v>
      </c>
      <c r="E274" s="1">
        <v>135.49963928331201</v>
      </c>
      <c r="F274" s="1">
        <v>17.157865907542</v>
      </c>
      <c r="G274" s="1">
        <v>88.882361419381198</v>
      </c>
      <c r="H274" s="1">
        <v>8.9922545039259507</v>
      </c>
      <c r="I274" s="1">
        <v>224.38200070269301</v>
      </c>
      <c r="J274" s="50">
        <v>26.150120411467899</v>
      </c>
      <c r="N274" s="21"/>
      <c r="R274" s="21"/>
    </row>
    <row r="275" spans="1:18">
      <c r="A275" t="s">
        <v>85</v>
      </c>
      <c r="B275" s="7" t="s">
        <v>47</v>
      </c>
      <c r="C275" t="s">
        <v>18</v>
      </c>
      <c r="D275" t="s">
        <v>19</v>
      </c>
      <c r="E275" s="1">
        <v>108.63600349398099</v>
      </c>
      <c r="F275" s="1">
        <v>7.1967014070917301</v>
      </c>
      <c r="G275" s="1">
        <v>125.130028330499</v>
      </c>
      <c r="H275" s="1">
        <v>21.057353820944499</v>
      </c>
      <c r="I275" s="1">
        <v>233.76603182448</v>
      </c>
      <c r="J275" s="50">
        <v>28.254055228036201</v>
      </c>
      <c r="N275" s="21"/>
      <c r="R275" s="21"/>
    </row>
    <row r="276" spans="1:18">
      <c r="A276" t="s">
        <v>85</v>
      </c>
      <c r="B276" s="7" t="s">
        <v>47</v>
      </c>
      <c r="C276" t="s">
        <v>20</v>
      </c>
      <c r="D276" t="s">
        <v>21</v>
      </c>
      <c r="E276" s="1">
        <v>13.7373475945022</v>
      </c>
      <c r="F276" s="1">
        <v>2.21784088292589</v>
      </c>
      <c r="G276" s="1">
        <v>2.6943253685092898</v>
      </c>
      <c r="H276" s="1">
        <v>0.54368631475345996</v>
      </c>
      <c r="I276" s="1">
        <v>16.431672963011501</v>
      </c>
      <c r="J276" s="50">
        <v>2.7615271976793498</v>
      </c>
      <c r="N276" s="21"/>
      <c r="R276" s="21"/>
    </row>
    <row r="277" spans="1:18">
      <c r="A277" t="s">
        <v>85</v>
      </c>
      <c r="B277" s="7" t="s">
        <v>47</v>
      </c>
      <c r="C277" t="s">
        <v>25</v>
      </c>
      <c r="D277" t="s">
        <v>26</v>
      </c>
      <c r="E277" s="1">
        <v>2.8407201303086001E-2</v>
      </c>
      <c r="F277" s="1">
        <v>5.4488023498047303E-3</v>
      </c>
      <c r="G277" s="1">
        <v>2.8151341757526701E-2</v>
      </c>
      <c r="H277" s="1">
        <v>9.1254893450858597E-3</v>
      </c>
      <c r="I277" s="1">
        <v>5.6558543060612802E-2</v>
      </c>
      <c r="J277" s="50">
        <v>1.45742916948906E-2</v>
      </c>
      <c r="N277" s="21"/>
      <c r="R277" s="21"/>
    </row>
    <row r="278" spans="1:18">
      <c r="A278" t="s">
        <v>85</v>
      </c>
      <c r="B278" s="7" t="s">
        <v>47</v>
      </c>
      <c r="C278" t="s">
        <v>22</v>
      </c>
      <c r="D278" t="s">
        <v>23</v>
      </c>
      <c r="E278" s="1">
        <v>26.009478549849799</v>
      </c>
      <c r="F278" s="1">
        <v>1.1313144198617799</v>
      </c>
      <c r="G278" s="1">
        <v>22.158978995410099</v>
      </c>
      <c r="H278" s="1">
        <v>0.86115450084725997</v>
      </c>
      <c r="I278" s="1">
        <v>48.168457545259898</v>
      </c>
      <c r="J278" s="50">
        <v>1.99246892070904</v>
      </c>
      <c r="N278" s="21"/>
      <c r="R278" s="21"/>
    </row>
    <row r="279" spans="1:18">
      <c r="A279" t="s">
        <v>85</v>
      </c>
      <c r="B279" s="7" t="s">
        <v>48</v>
      </c>
      <c r="C279" t="s">
        <v>2</v>
      </c>
      <c r="D279" t="s">
        <v>3</v>
      </c>
      <c r="E279" s="1">
        <v>4.6786176912526001</v>
      </c>
      <c r="F279" s="1">
        <v>5.2576997007018198</v>
      </c>
      <c r="G279" s="1">
        <v>0.89848265279986494</v>
      </c>
      <c r="H279" s="1">
        <v>0.75246679984194298</v>
      </c>
      <c r="I279" s="1">
        <v>5.5771003440524698</v>
      </c>
      <c r="J279" s="50">
        <v>6.0101665005437601</v>
      </c>
      <c r="N279" s="21"/>
      <c r="R279" s="21"/>
    </row>
    <row r="280" spans="1:18">
      <c r="A280" t="s">
        <v>85</v>
      </c>
      <c r="B280" s="7" t="s">
        <v>48</v>
      </c>
      <c r="C280" t="s">
        <v>4</v>
      </c>
      <c r="D280" t="s">
        <v>5</v>
      </c>
      <c r="E280" s="1">
        <v>5.2076823327595802E-3</v>
      </c>
      <c r="F280" s="1">
        <v>0.360422124196219</v>
      </c>
      <c r="G280" s="1">
        <v>1.4035436974500599E-4</v>
      </c>
      <c r="H280" s="1">
        <v>2.62069418974102E-3</v>
      </c>
      <c r="I280" s="1">
        <v>5.3480367025045897E-3</v>
      </c>
      <c r="J280" s="50">
        <v>0.36304281838595998</v>
      </c>
      <c r="N280" s="21"/>
      <c r="R280" s="21"/>
    </row>
    <row r="281" spans="1:18">
      <c r="A281" t="s">
        <v>85</v>
      </c>
      <c r="B281" s="7" t="s">
        <v>48</v>
      </c>
      <c r="C281" t="s">
        <v>6</v>
      </c>
      <c r="D281" t="s">
        <v>7</v>
      </c>
      <c r="E281" s="1">
        <v>0.153045578809684</v>
      </c>
      <c r="F281" s="1">
        <v>0.32667916224837901</v>
      </c>
      <c r="G281" s="1">
        <v>4.18784506170473E-2</v>
      </c>
      <c r="H281" s="1">
        <v>9.2605365267826603E-2</v>
      </c>
      <c r="I281" s="1">
        <v>0.19492402942673101</v>
      </c>
      <c r="J281" s="50">
        <v>0.41928452751620598</v>
      </c>
      <c r="N281" s="21"/>
      <c r="R281" s="21"/>
    </row>
    <row r="282" spans="1:18">
      <c r="A282" t="s">
        <v>85</v>
      </c>
      <c r="B282" s="7" t="s">
        <v>48</v>
      </c>
      <c r="C282" t="s">
        <v>8</v>
      </c>
      <c r="D282" t="s">
        <v>9</v>
      </c>
      <c r="E282" s="1">
        <v>3.9888792098033501</v>
      </c>
      <c r="F282" s="1">
        <v>1.8380898024411201</v>
      </c>
      <c r="G282" s="1">
        <v>2.2287378411339298</v>
      </c>
      <c r="H282" s="1">
        <v>1.23599034355911</v>
      </c>
      <c r="I282" s="1">
        <v>6.2176170509372897</v>
      </c>
      <c r="J282" s="50">
        <v>3.0740801460002198</v>
      </c>
      <c r="N282" s="21"/>
      <c r="R282" s="21"/>
    </row>
    <row r="283" spans="1:18">
      <c r="A283" t="s">
        <v>85</v>
      </c>
      <c r="B283" s="7" t="s">
        <v>48</v>
      </c>
      <c r="C283" t="s">
        <v>10</v>
      </c>
      <c r="D283" t="s">
        <v>11</v>
      </c>
      <c r="E283" s="1">
        <v>0.26432643042828502</v>
      </c>
      <c r="F283" s="1">
        <v>0.167100182075098</v>
      </c>
      <c r="G283" s="1">
        <v>0.40319650055858203</v>
      </c>
      <c r="H283" s="1">
        <v>0.24452095129688001</v>
      </c>
      <c r="I283" s="1">
        <v>0.66752293098686699</v>
      </c>
      <c r="J283" s="50">
        <v>0.41162113337197798</v>
      </c>
      <c r="N283" s="21"/>
      <c r="R283" s="21"/>
    </row>
    <row r="284" spans="1:18">
      <c r="A284" t="s">
        <v>85</v>
      </c>
      <c r="B284" s="7" t="s">
        <v>48</v>
      </c>
      <c r="C284" t="s">
        <v>12</v>
      </c>
      <c r="D284" t="s">
        <v>13</v>
      </c>
      <c r="E284" s="1">
        <v>4.1080453484621504</v>
      </c>
      <c r="F284" s="1">
        <v>0.54194549613836496</v>
      </c>
      <c r="G284" s="1">
        <v>0.68393825770634598</v>
      </c>
      <c r="H284" s="1">
        <v>0.123797679759082</v>
      </c>
      <c r="I284" s="1">
        <v>4.7919836061685004</v>
      </c>
      <c r="J284" s="50">
        <v>0.66574317589744703</v>
      </c>
      <c r="N284" s="21"/>
      <c r="R284" s="21"/>
    </row>
    <row r="285" spans="1:18">
      <c r="A285" t="s">
        <v>85</v>
      </c>
      <c r="B285" s="7" t="s">
        <v>48</v>
      </c>
      <c r="C285" t="s">
        <v>14</v>
      </c>
      <c r="D285" t="s">
        <v>15</v>
      </c>
      <c r="E285" s="1">
        <v>0.53967827213646202</v>
      </c>
      <c r="F285" s="1">
        <v>0.59376411151694897</v>
      </c>
      <c r="G285" s="1">
        <v>0.34635486341863297</v>
      </c>
      <c r="H285" s="1">
        <v>0.205065216025588</v>
      </c>
      <c r="I285" s="1">
        <v>0.886033135555095</v>
      </c>
      <c r="J285" s="50">
        <v>0.79882932754253699</v>
      </c>
      <c r="N285" s="21"/>
      <c r="R285" s="21"/>
    </row>
    <row r="286" spans="1:18">
      <c r="A286" t="s">
        <v>85</v>
      </c>
      <c r="B286" s="7" t="s">
        <v>48</v>
      </c>
      <c r="C286" t="s">
        <v>16</v>
      </c>
      <c r="D286" t="s">
        <v>17</v>
      </c>
      <c r="E286" s="1">
        <v>17.497910557454599</v>
      </c>
      <c r="F286" s="1">
        <v>2.2261390461846702</v>
      </c>
      <c r="G286" s="1">
        <v>10.603321298900701</v>
      </c>
      <c r="H286" s="1">
        <v>1.04914174962972</v>
      </c>
      <c r="I286" s="1">
        <v>28.101231856355302</v>
      </c>
      <c r="J286" s="50">
        <v>3.2752807958143899</v>
      </c>
      <c r="N286" s="21"/>
      <c r="R286" s="21"/>
    </row>
    <row r="287" spans="1:18">
      <c r="A287" t="s">
        <v>85</v>
      </c>
      <c r="B287" s="7" t="s">
        <v>48</v>
      </c>
      <c r="C287" t="s">
        <v>18</v>
      </c>
      <c r="D287" t="s">
        <v>19</v>
      </c>
      <c r="E287" s="1">
        <v>8.7993236959813803</v>
      </c>
      <c r="F287" s="1">
        <v>0.58231363114482604</v>
      </c>
      <c r="G287" s="1">
        <v>15.075109499138099</v>
      </c>
      <c r="H287" s="1">
        <v>2.5373385620712101</v>
      </c>
      <c r="I287" s="1">
        <v>23.874433195119501</v>
      </c>
      <c r="J287" s="50">
        <v>3.1196521932160399</v>
      </c>
      <c r="N287" s="21"/>
      <c r="R287" s="21"/>
    </row>
    <row r="288" spans="1:18">
      <c r="A288" t="s">
        <v>85</v>
      </c>
      <c r="B288" s="7" t="s">
        <v>48</v>
      </c>
      <c r="C288" t="s">
        <v>20</v>
      </c>
      <c r="D288" t="s">
        <v>21</v>
      </c>
      <c r="E288" s="1">
        <v>17.2224804796538</v>
      </c>
      <c r="F288" s="1">
        <v>2.78036595267114</v>
      </c>
      <c r="G288" s="1">
        <v>0.44125323783256998</v>
      </c>
      <c r="H288" s="1">
        <v>8.9048381768686596E-2</v>
      </c>
      <c r="I288" s="1">
        <v>17.663733717486402</v>
      </c>
      <c r="J288" s="50">
        <v>2.86941433443983</v>
      </c>
      <c r="N288" s="21"/>
      <c r="R288" s="21"/>
    </row>
    <row r="289" spans="1:18">
      <c r="A289" t="s">
        <v>85</v>
      </c>
      <c r="B289" s="7" t="s">
        <v>48</v>
      </c>
      <c r="C289" t="s">
        <v>25</v>
      </c>
      <c r="D289" t="s">
        <v>26</v>
      </c>
      <c r="E289" s="1">
        <v>0</v>
      </c>
      <c r="F289" s="1">
        <v>0</v>
      </c>
      <c r="G289" s="1">
        <v>0</v>
      </c>
      <c r="H289" s="1">
        <v>0</v>
      </c>
      <c r="I289" s="1">
        <v>0</v>
      </c>
      <c r="J289" s="50">
        <v>0</v>
      </c>
      <c r="N289" s="21"/>
      <c r="R289" s="21"/>
    </row>
    <row r="290" spans="1:18">
      <c r="A290" t="s">
        <v>85</v>
      </c>
      <c r="B290" s="7" t="s">
        <v>48</v>
      </c>
      <c r="C290" t="s">
        <v>22</v>
      </c>
      <c r="D290" t="s">
        <v>23</v>
      </c>
      <c r="E290" s="1">
        <v>0.38573245361278402</v>
      </c>
      <c r="F290" s="1">
        <v>1.6789722294792302E-2</v>
      </c>
      <c r="G290" s="1">
        <v>0.826421194994301</v>
      </c>
      <c r="H290" s="1">
        <v>3.2123559281082299E-2</v>
      </c>
      <c r="I290" s="1">
        <v>1.2121536486070801</v>
      </c>
      <c r="J290" s="50">
        <v>4.8913281575874601E-2</v>
      </c>
      <c r="N290" s="21"/>
      <c r="R290" s="21"/>
    </row>
    <row r="291" spans="1:18">
      <c r="A291" t="s">
        <v>85</v>
      </c>
      <c r="B291" s="7" t="s">
        <v>49</v>
      </c>
      <c r="C291" t="s">
        <v>2</v>
      </c>
      <c r="D291" t="s">
        <v>3</v>
      </c>
      <c r="E291" s="1">
        <v>5.3963598303083102E-2</v>
      </c>
      <c r="F291" s="1">
        <v>5.5579897507675502E-2</v>
      </c>
      <c r="G291" s="1">
        <v>2.0883982874837202E-2</v>
      </c>
      <c r="H291" s="1">
        <v>1.9713798016844201E-2</v>
      </c>
      <c r="I291" s="1">
        <v>7.48475811779203E-2</v>
      </c>
      <c r="J291" s="50">
        <v>7.5293695524519602E-2</v>
      </c>
      <c r="N291" s="21"/>
      <c r="R291" s="21"/>
    </row>
    <row r="292" spans="1:18">
      <c r="A292" t="s">
        <v>85</v>
      </c>
      <c r="B292" s="7" t="s">
        <v>49</v>
      </c>
      <c r="C292" t="s">
        <v>4</v>
      </c>
      <c r="D292" t="s">
        <v>5</v>
      </c>
      <c r="E292" s="1">
        <v>9.4026541363642903E-5</v>
      </c>
      <c r="F292" s="1">
        <v>6.5220887455262203E-3</v>
      </c>
      <c r="G292" s="1">
        <v>5.91245396265393E-5</v>
      </c>
      <c r="H292" s="1">
        <v>1.1039079381057501E-3</v>
      </c>
      <c r="I292" s="1">
        <v>1.5315108099018201E-4</v>
      </c>
      <c r="J292" s="50">
        <v>7.6259966836319699E-3</v>
      </c>
      <c r="N292" s="21"/>
      <c r="R292" s="21"/>
    </row>
    <row r="293" spans="1:18">
      <c r="A293" t="s">
        <v>85</v>
      </c>
      <c r="B293" s="7" t="s">
        <v>49</v>
      </c>
      <c r="C293" t="s">
        <v>6</v>
      </c>
      <c r="D293" t="s">
        <v>7</v>
      </c>
      <c r="E293" s="1">
        <v>4.8971691737656101E-2</v>
      </c>
      <c r="F293" s="1">
        <v>0.10453087007763601</v>
      </c>
      <c r="G293" s="1">
        <v>2.0612580588285699E-3</v>
      </c>
      <c r="H293" s="1">
        <v>4.5580462048311404E-3</v>
      </c>
      <c r="I293" s="1">
        <v>5.1032949796484699E-2</v>
      </c>
      <c r="J293" s="50">
        <v>0.109088916282467</v>
      </c>
      <c r="N293" s="21"/>
      <c r="R293" s="21"/>
    </row>
    <row r="294" spans="1:18">
      <c r="A294" t="s">
        <v>85</v>
      </c>
      <c r="B294" s="7" t="s">
        <v>49</v>
      </c>
      <c r="C294" t="s">
        <v>8</v>
      </c>
      <c r="D294" t="s">
        <v>9</v>
      </c>
      <c r="E294" s="1">
        <v>0.16052420886350799</v>
      </c>
      <c r="F294" s="1">
        <v>7.0604551162585405E-2</v>
      </c>
      <c r="G294" s="1">
        <v>0.13227424392883599</v>
      </c>
      <c r="H294" s="1">
        <v>6.3545179038843894E-2</v>
      </c>
      <c r="I294" s="1">
        <v>0.29279845279234501</v>
      </c>
      <c r="J294" s="50">
        <v>0.13414973020142901</v>
      </c>
      <c r="N294" s="21"/>
      <c r="R294" s="21"/>
    </row>
    <row r="295" spans="1:18">
      <c r="A295" t="s">
        <v>85</v>
      </c>
      <c r="B295" s="7" t="s">
        <v>49</v>
      </c>
      <c r="C295" t="s">
        <v>10</v>
      </c>
      <c r="D295" t="s">
        <v>11</v>
      </c>
      <c r="E295" s="1">
        <v>2.1477688541992001E-3</v>
      </c>
      <c r="F295" s="1">
        <v>1.2383847542063E-3</v>
      </c>
      <c r="G295" s="1">
        <v>1.5212987375386801E-2</v>
      </c>
      <c r="H295" s="1">
        <v>8.90395357493526E-3</v>
      </c>
      <c r="I295" s="1">
        <v>1.7360756229586001E-2</v>
      </c>
      <c r="J295" s="50">
        <v>1.01423383291416E-2</v>
      </c>
      <c r="N295" s="21"/>
      <c r="R295" s="21"/>
    </row>
    <row r="296" spans="1:18">
      <c r="A296" t="s">
        <v>85</v>
      </c>
      <c r="B296" s="7" t="s">
        <v>49</v>
      </c>
      <c r="C296" t="s">
        <v>12</v>
      </c>
      <c r="D296" t="s">
        <v>13</v>
      </c>
      <c r="E296" s="1">
        <v>0.50562424164359199</v>
      </c>
      <c r="F296" s="1">
        <v>5.7477009220202303E-2</v>
      </c>
      <c r="G296" s="1">
        <v>6.5365412719929197E-2</v>
      </c>
      <c r="H296" s="1">
        <v>1.18347829613789E-2</v>
      </c>
      <c r="I296" s="1">
        <v>0.570989654363521</v>
      </c>
      <c r="J296" s="50">
        <v>6.9311792181581094E-2</v>
      </c>
      <c r="N296" s="21"/>
      <c r="R296" s="21"/>
    </row>
    <row r="297" spans="1:18">
      <c r="A297" t="s">
        <v>85</v>
      </c>
      <c r="B297" s="7" t="s">
        <v>49</v>
      </c>
      <c r="C297" t="s">
        <v>14</v>
      </c>
      <c r="D297" t="s">
        <v>15</v>
      </c>
      <c r="E297" s="1">
        <v>5.2473833470049001E-3</v>
      </c>
      <c r="F297" s="1">
        <v>5.5330402867373504E-3</v>
      </c>
      <c r="G297" s="1">
        <v>2.3910624190483398E-2</v>
      </c>
      <c r="H297" s="1">
        <v>1.4343363857849E-2</v>
      </c>
      <c r="I297" s="1">
        <v>2.91580075374883E-2</v>
      </c>
      <c r="J297" s="50">
        <v>1.9876404144586399E-2</v>
      </c>
      <c r="N297" s="21"/>
      <c r="R297" s="21"/>
    </row>
    <row r="298" spans="1:18">
      <c r="A298" t="s">
        <v>85</v>
      </c>
      <c r="B298" s="7" t="s">
        <v>49</v>
      </c>
      <c r="C298" t="s">
        <v>16</v>
      </c>
      <c r="D298" t="s">
        <v>17</v>
      </c>
      <c r="E298" s="1">
        <v>1.52384370357682</v>
      </c>
      <c r="F298" s="1">
        <v>0.19196958171880901</v>
      </c>
      <c r="G298" s="1">
        <v>0.42599980264287501</v>
      </c>
      <c r="H298" s="1">
        <v>4.6986626407119397E-2</v>
      </c>
      <c r="I298" s="1">
        <v>1.9498435062196999</v>
      </c>
      <c r="J298" s="50">
        <v>0.23895620812592799</v>
      </c>
      <c r="N298" s="21"/>
      <c r="R298" s="21"/>
    </row>
    <row r="299" spans="1:18">
      <c r="A299" t="s">
        <v>85</v>
      </c>
      <c r="B299" s="7" t="s">
        <v>49</v>
      </c>
      <c r="C299" t="s">
        <v>18</v>
      </c>
      <c r="D299" t="s">
        <v>19</v>
      </c>
      <c r="E299" s="1">
        <v>0.641293188038083</v>
      </c>
      <c r="F299" s="1">
        <v>4.24599768417461E-2</v>
      </c>
      <c r="G299" s="1">
        <v>1.0378102462682901</v>
      </c>
      <c r="H299" s="1">
        <v>0.17460041095456</v>
      </c>
      <c r="I299" s="1">
        <v>1.67910343430637</v>
      </c>
      <c r="J299" s="50">
        <v>0.21706038779630599</v>
      </c>
      <c r="N299" s="21"/>
      <c r="R299" s="21"/>
    </row>
    <row r="300" spans="1:18">
      <c r="A300" t="s">
        <v>85</v>
      </c>
      <c r="B300" s="7" t="s">
        <v>49</v>
      </c>
      <c r="C300" t="s">
        <v>20</v>
      </c>
      <c r="D300" t="s">
        <v>21</v>
      </c>
      <c r="E300" s="1">
        <v>4.07283415542065</v>
      </c>
      <c r="F300" s="1">
        <v>0.65751709786597401</v>
      </c>
      <c r="G300" s="1">
        <v>5.89080410625894E-2</v>
      </c>
      <c r="H300" s="1">
        <v>1.1887280375187201E-2</v>
      </c>
      <c r="I300" s="1">
        <v>4.1317421964832404</v>
      </c>
      <c r="J300" s="50">
        <v>0.66940437824116095</v>
      </c>
      <c r="N300" s="21"/>
      <c r="R300" s="21"/>
    </row>
    <row r="301" spans="1:18">
      <c r="A301" t="s">
        <v>85</v>
      </c>
      <c r="B301" s="7" t="s">
        <v>49</v>
      </c>
      <c r="C301" t="s">
        <v>25</v>
      </c>
      <c r="D301" t="s">
        <v>26</v>
      </c>
      <c r="E301" s="1">
        <v>0</v>
      </c>
      <c r="F301" s="1">
        <v>0</v>
      </c>
      <c r="G301" s="1">
        <v>0</v>
      </c>
      <c r="H301" s="1">
        <v>0</v>
      </c>
      <c r="I301" s="1">
        <v>0</v>
      </c>
      <c r="J301" s="50">
        <v>0</v>
      </c>
      <c r="N301" s="21"/>
      <c r="R301" s="21"/>
    </row>
    <row r="302" spans="1:18">
      <c r="A302" t="s">
        <v>85</v>
      </c>
      <c r="B302" s="7" t="s">
        <v>49</v>
      </c>
      <c r="C302" t="s">
        <v>22</v>
      </c>
      <c r="D302" t="s">
        <v>23</v>
      </c>
      <c r="E302" s="1">
        <v>0.136563777782088</v>
      </c>
      <c r="F302" s="1">
        <v>5.9413399960166697E-3</v>
      </c>
      <c r="G302" s="1">
        <v>0.44254433443822799</v>
      </c>
      <c r="H302" s="1">
        <v>1.7193381640223E-2</v>
      </c>
      <c r="I302" s="1">
        <v>0.579108112220316</v>
      </c>
      <c r="J302" s="50">
        <v>2.31347216362397E-2</v>
      </c>
      <c r="N302" s="21"/>
      <c r="R302" s="21"/>
    </row>
    <row r="303" spans="1:18">
      <c r="A303" t="s">
        <v>85</v>
      </c>
      <c r="B303" s="7" t="s">
        <v>50</v>
      </c>
      <c r="C303" t="s">
        <v>2</v>
      </c>
      <c r="D303" t="s">
        <v>3</v>
      </c>
      <c r="E303" s="1">
        <v>0.45411919383971799</v>
      </c>
      <c r="F303" s="1">
        <v>0.45545316689715498</v>
      </c>
      <c r="G303" s="1">
        <v>0.193999783513713</v>
      </c>
      <c r="H303" s="1">
        <v>0.171434161790602</v>
      </c>
      <c r="I303" s="1">
        <v>0.64811897735343105</v>
      </c>
      <c r="J303" s="50">
        <v>0.62688732868775698</v>
      </c>
      <c r="N303" s="21"/>
      <c r="R303" s="21"/>
    </row>
    <row r="304" spans="1:18">
      <c r="A304" t="s">
        <v>85</v>
      </c>
      <c r="B304" s="7" t="s">
        <v>50</v>
      </c>
      <c r="C304" t="s">
        <v>4</v>
      </c>
      <c r="D304" t="s">
        <v>5</v>
      </c>
      <c r="E304" s="1">
        <v>9.5503357403580803E-4</v>
      </c>
      <c r="F304" s="1">
        <v>6.5498567745191999E-2</v>
      </c>
      <c r="G304" s="1">
        <v>9.8496915687694801E-6</v>
      </c>
      <c r="H304" s="1">
        <v>1.8440229905460699E-4</v>
      </c>
      <c r="I304" s="1">
        <v>9.6488326560457797E-4</v>
      </c>
      <c r="J304" s="50">
        <v>6.56829700442466E-2</v>
      </c>
      <c r="N304" s="21"/>
      <c r="R304" s="21"/>
    </row>
    <row r="305" spans="1:18">
      <c r="A305" t="s">
        <v>85</v>
      </c>
      <c r="B305" s="7" t="s">
        <v>50</v>
      </c>
      <c r="C305" t="s">
        <v>6</v>
      </c>
      <c r="D305" t="s">
        <v>7</v>
      </c>
      <c r="E305" s="1">
        <v>5.1265841865774696E-3</v>
      </c>
      <c r="F305" s="1">
        <v>1.09430268616034E-2</v>
      </c>
      <c r="G305" s="1">
        <v>1.6641827373014301E-2</v>
      </c>
      <c r="H305" s="1">
        <v>3.67990931041276E-2</v>
      </c>
      <c r="I305" s="1">
        <v>2.1768411559591801E-2</v>
      </c>
      <c r="J305" s="50">
        <v>4.7742119965731002E-2</v>
      </c>
      <c r="N305" s="21"/>
      <c r="R305" s="21"/>
    </row>
    <row r="306" spans="1:18">
      <c r="A306" t="s">
        <v>85</v>
      </c>
      <c r="B306" s="7" t="s">
        <v>50</v>
      </c>
      <c r="C306" t="s">
        <v>8</v>
      </c>
      <c r="D306" t="s">
        <v>9</v>
      </c>
      <c r="E306" s="1">
        <v>0.109237615225712</v>
      </c>
      <c r="F306" s="1">
        <v>4.77858193949387E-2</v>
      </c>
      <c r="G306" s="1">
        <v>0.52568867873359404</v>
      </c>
      <c r="H306" s="1">
        <v>0.36592030694349698</v>
      </c>
      <c r="I306" s="1">
        <v>0.634926293959306</v>
      </c>
      <c r="J306" s="50">
        <v>0.41370612633843601</v>
      </c>
      <c r="N306" s="21"/>
      <c r="R306" s="21"/>
    </row>
    <row r="307" spans="1:18">
      <c r="A307" t="s">
        <v>85</v>
      </c>
      <c r="B307" s="7" t="s">
        <v>50</v>
      </c>
      <c r="C307" t="s">
        <v>10</v>
      </c>
      <c r="D307" t="s">
        <v>11</v>
      </c>
      <c r="E307" s="1">
        <v>0.104815926262551</v>
      </c>
      <c r="F307" s="1">
        <v>8.1162190943135606E-2</v>
      </c>
      <c r="G307" s="1">
        <v>0.13221658953978499</v>
      </c>
      <c r="H307" s="1">
        <v>7.3574083151573405E-2</v>
      </c>
      <c r="I307" s="1">
        <v>0.237032515802336</v>
      </c>
      <c r="J307" s="50">
        <v>0.154736274094709</v>
      </c>
      <c r="N307" s="21"/>
      <c r="R307" s="21"/>
    </row>
    <row r="308" spans="1:18">
      <c r="A308" t="s">
        <v>85</v>
      </c>
      <c r="B308" s="7" t="s">
        <v>50</v>
      </c>
      <c r="C308" t="s">
        <v>12</v>
      </c>
      <c r="D308" t="s">
        <v>13</v>
      </c>
      <c r="E308" s="1">
        <v>0.40726769265273199</v>
      </c>
      <c r="F308" s="1">
        <v>5.62797851812116E-2</v>
      </c>
      <c r="G308" s="1">
        <v>0.19623427730231599</v>
      </c>
      <c r="H308" s="1">
        <v>3.5456545870159603E-2</v>
      </c>
      <c r="I308" s="1">
        <v>0.60350196995504801</v>
      </c>
      <c r="J308" s="50">
        <v>9.1736331051371203E-2</v>
      </c>
      <c r="N308" s="21"/>
      <c r="R308" s="21"/>
    </row>
    <row r="309" spans="1:18">
      <c r="A309" t="s">
        <v>85</v>
      </c>
      <c r="B309" s="7" t="s">
        <v>50</v>
      </c>
      <c r="C309" t="s">
        <v>14</v>
      </c>
      <c r="D309" t="s">
        <v>15</v>
      </c>
      <c r="E309" s="1">
        <v>6.2255406898592901E-2</v>
      </c>
      <c r="F309" s="1">
        <v>6.8720723758606994E-2</v>
      </c>
      <c r="G309" s="1">
        <v>0.10822987659804401</v>
      </c>
      <c r="H309" s="1">
        <v>6.3106666648405502E-2</v>
      </c>
      <c r="I309" s="1">
        <v>0.170485283496637</v>
      </c>
      <c r="J309" s="50">
        <v>0.131827390407013</v>
      </c>
      <c r="N309" s="21"/>
      <c r="R309" s="21"/>
    </row>
    <row r="310" spans="1:18">
      <c r="A310" t="s">
        <v>85</v>
      </c>
      <c r="B310" s="7" t="s">
        <v>50</v>
      </c>
      <c r="C310" t="s">
        <v>16</v>
      </c>
      <c r="D310" t="s">
        <v>17</v>
      </c>
      <c r="E310" s="1">
        <v>0.94037845686785804</v>
      </c>
      <c r="F310" s="1">
        <v>0.139096078647202</v>
      </c>
      <c r="G310" s="1">
        <v>5.3683211407689004</v>
      </c>
      <c r="H310" s="1">
        <v>0.53648172688136297</v>
      </c>
      <c r="I310" s="1">
        <v>6.3086995976367604</v>
      </c>
      <c r="J310" s="50">
        <v>0.67557780552856495</v>
      </c>
      <c r="N310" s="21"/>
      <c r="R310" s="21"/>
    </row>
    <row r="311" spans="1:18">
      <c r="A311" t="s">
        <v>85</v>
      </c>
      <c r="B311" s="7" t="s">
        <v>50</v>
      </c>
      <c r="C311" t="s">
        <v>18</v>
      </c>
      <c r="D311" t="s">
        <v>19</v>
      </c>
      <c r="E311" s="1">
        <v>1.42378662696514</v>
      </c>
      <c r="F311" s="1">
        <v>9.3890571127684605E-2</v>
      </c>
      <c r="G311" s="1">
        <v>4.4899165664584304</v>
      </c>
      <c r="H311" s="1">
        <v>0.75711857677146399</v>
      </c>
      <c r="I311" s="1">
        <v>5.9137031934235704</v>
      </c>
      <c r="J311" s="50">
        <v>0.85100914789914905</v>
      </c>
      <c r="N311" s="21"/>
      <c r="R311" s="21"/>
    </row>
    <row r="312" spans="1:18">
      <c r="A312" t="s">
        <v>85</v>
      </c>
      <c r="B312" s="7" t="s">
        <v>50</v>
      </c>
      <c r="C312" t="s">
        <v>20</v>
      </c>
      <c r="D312" t="s">
        <v>21</v>
      </c>
      <c r="E312" s="1">
        <v>2.9751886685750899E-2</v>
      </c>
      <c r="F312" s="1">
        <v>4.80253277952417E-3</v>
      </c>
      <c r="G312" s="1">
        <v>0.10282827529132001</v>
      </c>
      <c r="H312" s="1">
        <v>2.0759862937111202E-2</v>
      </c>
      <c r="I312" s="1">
        <v>0.13258016197707101</v>
      </c>
      <c r="J312" s="50">
        <v>2.5562395716635399E-2</v>
      </c>
      <c r="N312" s="21"/>
      <c r="R312" s="21"/>
    </row>
    <row r="313" spans="1:18">
      <c r="A313" t="s">
        <v>85</v>
      </c>
      <c r="B313" s="7" t="s">
        <v>50</v>
      </c>
      <c r="C313" t="s">
        <v>25</v>
      </c>
      <c r="D313" t="s">
        <v>26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50">
        <v>0</v>
      </c>
      <c r="N313" s="21"/>
      <c r="R313" s="21"/>
    </row>
    <row r="314" spans="1:18">
      <c r="A314" t="s">
        <v>85</v>
      </c>
      <c r="B314" s="7" t="s">
        <v>50</v>
      </c>
      <c r="C314" t="s">
        <v>22</v>
      </c>
      <c r="D314" t="s">
        <v>23</v>
      </c>
      <c r="E314" s="1">
        <v>0.205464893578301</v>
      </c>
      <c r="F314" s="1">
        <v>8.96844207957888E-3</v>
      </c>
      <c r="G314" s="1">
        <v>0.53562379823107098</v>
      </c>
      <c r="H314" s="1">
        <v>2.0864125842445298E-2</v>
      </c>
      <c r="I314" s="1">
        <v>0.74108869180937198</v>
      </c>
      <c r="J314" s="50">
        <v>2.9832567922024201E-2</v>
      </c>
      <c r="N314" s="21"/>
      <c r="R314" s="21"/>
    </row>
    <row r="315" spans="1:18">
      <c r="A315" t="s">
        <v>85</v>
      </c>
      <c r="B315" s="7" t="s">
        <v>51</v>
      </c>
      <c r="C315" t="s">
        <v>2</v>
      </c>
      <c r="D315" t="s">
        <v>3</v>
      </c>
      <c r="E315" s="1">
        <v>0.68844067671134801</v>
      </c>
      <c r="F315" s="1">
        <v>0.64457971047552298</v>
      </c>
      <c r="G315" s="1">
        <v>9.3472113151146494E-2</v>
      </c>
      <c r="H315" s="1">
        <v>7.5776334408372795E-2</v>
      </c>
      <c r="I315" s="1">
        <v>0.78191278986249502</v>
      </c>
      <c r="J315" s="50">
        <v>0.72035604488389604</v>
      </c>
      <c r="N315" s="21"/>
      <c r="R315" s="21"/>
    </row>
    <row r="316" spans="1:18">
      <c r="A316" t="s">
        <v>85</v>
      </c>
      <c r="B316" s="7" t="s">
        <v>51</v>
      </c>
      <c r="C316" t="s">
        <v>4</v>
      </c>
      <c r="D316" t="s">
        <v>5</v>
      </c>
      <c r="E316" s="1">
        <v>2.5737798092001702E-4</v>
      </c>
      <c r="F316" s="1">
        <v>1.7558820627968898E-2</v>
      </c>
      <c r="G316" s="1">
        <v>1.0255644828227101E-5</v>
      </c>
      <c r="H316" s="1">
        <v>1.9226454226524501E-4</v>
      </c>
      <c r="I316" s="1">
        <v>2.67633625748244E-4</v>
      </c>
      <c r="J316" s="50">
        <v>1.7751085170234101E-2</v>
      </c>
      <c r="N316" s="21"/>
      <c r="R316" s="21"/>
    </row>
    <row r="317" spans="1:18">
      <c r="A317" t="s">
        <v>85</v>
      </c>
      <c r="B317" s="7" t="s">
        <v>51</v>
      </c>
      <c r="C317" t="s">
        <v>6</v>
      </c>
      <c r="D317" t="s">
        <v>7</v>
      </c>
      <c r="E317" s="1">
        <v>2.24705463154483E-5</v>
      </c>
      <c r="F317" s="1">
        <v>4.7965528139391398E-5</v>
      </c>
      <c r="G317" s="1">
        <v>3.80481853414042E-3</v>
      </c>
      <c r="H317" s="1">
        <v>8.4132422067260803E-3</v>
      </c>
      <c r="I317" s="1">
        <v>3.82728908045587E-3</v>
      </c>
      <c r="J317" s="50">
        <v>8.4612077348654707E-3</v>
      </c>
      <c r="N317" s="21"/>
      <c r="R317" s="21"/>
    </row>
    <row r="318" spans="1:18">
      <c r="A318" t="s">
        <v>85</v>
      </c>
      <c r="B318" s="7" t="s">
        <v>51</v>
      </c>
      <c r="C318" t="s">
        <v>8</v>
      </c>
      <c r="D318" t="s">
        <v>9</v>
      </c>
      <c r="E318" s="1">
        <v>9.0764510795425194E-3</v>
      </c>
      <c r="F318" s="1">
        <v>3.64400493141449E-3</v>
      </c>
      <c r="G318" s="1">
        <v>0.109878328331575</v>
      </c>
      <c r="H318" s="1">
        <v>5.9591535413107397E-2</v>
      </c>
      <c r="I318" s="1">
        <v>0.118954779411118</v>
      </c>
      <c r="J318" s="50">
        <v>6.3235540344521904E-2</v>
      </c>
      <c r="N318" s="21"/>
      <c r="R318" s="21"/>
    </row>
    <row r="319" spans="1:18">
      <c r="A319" t="s">
        <v>85</v>
      </c>
      <c r="B319" s="7" t="s">
        <v>51</v>
      </c>
      <c r="C319" t="s">
        <v>10</v>
      </c>
      <c r="D319" t="s">
        <v>11</v>
      </c>
      <c r="E319" s="1">
        <v>5.9377786528518797E-3</v>
      </c>
      <c r="F319" s="1">
        <v>2.9303911730527601E-3</v>
      </c>
      <c r="G319" s="1">
        <v>2.2568787388247299E-2</v>
      </c>
      <c r="H319" s="1">
        <v>1.3909388838191801E-2</v>
      </c>
      <c r="I319" s="1">
        <v>2.85065660410991E-2</v>
      </c>
      <c r="J319" s="50">
        <v>1.6839780011244601E-2</v>
      </c>
      <c r="N319" s="21"/>
      <c r="R319" s="21"/>
    </row>
    <row r="320" spans="1:18">
      <c r="A320" t="s">
        <v>85</v>
      </c>
      <c r="B320" s="7" t="s">
        <v>51</v>
      </c>
      <c r="C320" t="s">
        <v>12</v>
      </c>
      <c r="D320" t="s">
        <v>13</v>
      </c>
      <c r="E320" s="1">
        <v>0.120515391322893</v>
      </c>
      <c r="F320" s="1">
        <v>1.42207229823517E-2</v>
      </c>
      <c r="G320" s="1">
        <v>3.93370583137755E-2</v>
      </c>
      <c r="H320" s="1">
        <v>7.0879771406189397E-3</v>
      </c>
      <c r="I320" s="1">
        <v>0.159852449636668</v>
      </c>
      <c r="J320" s="50">
        <v>2.1308700122970599E-2</v>
      </c>
      <c r="N320" s="21"/>
      <c r="R320" s="21"/>
    </row>
    <row r="321" spans="1:18">
      <c r="A321" t="s">
        <v>85</v>
      </c>
      <c r="B321" s="7" t="s">
        <v>51</v>
      </c>
      <c r="C321" t="s">
        <v>14</v>
      </c>
      <c r="D321" t="s">
        <v>15</v>
      </c>
      <c r="E321" s="1">
        <v>1.6841922727159599E-2</v>
      </c>
      <c r="F321" s="1">
        <v>1.8537965911235299E-2</v>
      </c>
      <c r="G321" s="1">
        <v>1.7213596418811799E-2</v>
      </c>
      <c r="H321" s="1">
        <v>1.0119821827058799E-2</v>
      </c>
      <c r="I321" s="1">
        <v>3.4055519145971401E-2</v>
      </c>
      <c r="J321" s="50">
        <v>2.86577877382941E-2</v>
      </c>
      <c r="N321" s="21"/>
      <c r="R321" s="21"/>
    </row>
    <row r="322" spans="1:18">
      <c r="A322" t="s">
        <v>85</v>
      </c>
      <c r="B322" s="7" t="s">
        <v>51</v>
      </c>
      <c r="C322" t="s">
        <v>16</v>
      </c>
      <c r="D322" t="s">
        <v>17</v>
      </c>
      <c r="E322" s="1">
        <v>0.161557572910209</v>
      </c>
      <c r="F322" s="1">
        <v>2.0690166212636099E-2</v>
      </c>
      <c r="G322" s="1">
        <v>0.33939257577425502</v>
      </c>
      <c r="H322" s="1">
        <v>3.54467666232193E-2</v>
      </c>
      <c r="I322" s="1">
        <v>0.50095014868446397</v>
      </c>
      <c r="J322" s="50">
        <v>5.6136932835855302E-2</v>
      </c>
      <c r="N322" s="21"/>
      <c r="R322" s="21"/>
    </row>
    <row r="323" spans="1:18">
      <c r="A323" t="s">
        <v>85</v>
      </c>
      <c r="B323" s="7" t="s">
        <v>51</v>
      </c>
      <c r="C323" t="s">
        <v>18</v>
      </c>
      <c r="D323" t="s">
        <v>19</v>
      </c>
      <c r="E323" s="1">
        <v>1.1477395946468599E-2</v>
      </c>
      <c r="F323" s="1">
        <v>7.5481652848693299E-4</v>
      </c>
      <c r="G323" s="1">
        <v>0.50113009309460099</v>
      </c>
      <c r="H323" s="1">
        <v>8.4597088182383498E-2</v>
      </c>
      <c r="I323" s="1">
        <v>0.51260748904107001</v>
      </c>
      <c r="J323" s="50">
        <v>8.5351904710870397E-2</v>
      </c>
      <c r="N323" s="21"/>
      <c r="R323" s="21"/>
    </row>
    <row r="324" spans="1:18">
      <c r="A324" t="s">
        <v>85</v>
      </c>
      <c r="B324" s="7" t="s">
        <v>51</v>
      </c>
      <c r="C324" t="s">
        <v>20</v>
      </c>
      <c r="D324" t="s">
        <v>21</v>
      </c>
      <c r="E324" s="1">
        <v>5.8363187572015298E-3</v>
      </c>
      <c r="F324" s="1">
        <v>9.4199845881716199E-4</v>
      </c>
      <c r="G324" s="1">
        <v>1.8461190802806799E-2</v>
      </c>
      <c r="H324" s="1">
        <v>3.7281555750540902E-3</v>
      </c>
      <c r="I324" s="1">
        <v>2.4297509560008299E-2</v>
      </c>
      <c r="J324" s="50">
        <v>4.6701540338712497E-3</v>
      </c>
      <c r="N324" s="21"/>
      <c r="R324" s="21"/>
    </row>
    <row r="325" spans="1:18">
      <c r="A325" t="s">
        <v>85</v>
      </c>
      <c r="B325" s="7" t="s">
        <v>51</v>
      </c>
      <c r="C325" t="s">
        <v>25</v>
      </c>
      <c r="D325" t="s">
        <v>26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50">
        <v>0</v>
      </c>
      <c r="N325" s="21"/>
      <c r="R325" s="21"/>
    </row>
    <row r="326" spans="1:18">
      <c r="A326" t="s">
        <v>85</v>
      </c>
      <c r="B326" s="7" t="s">
        <v>51</v>
      </c>
      <c r="C326" t="s">
        <v>22</v>
      </c>
      <c r="D326" t="s">
        <v>23</v>
      </c>
      <c r="E326" s="1">
        <v>4.9937852618667199E-3</v>
      </c>
      <c r="F326" s="1">
        <v>2.18403098241438E-4</v>
      </c>
      <c r="G326" s="1">
        <v>1.7019513456961601E-2</v>
      </c>
      <c r="H326" s="1">
        <v>6.6377979082769595E-4</v>
      </c>
      <c r="I326" s="1">
        <v>2.20132987188283E-2</v>
      </c>
      <c r="J326" s="50">
        <v>8.8218288906913398E-4</v>
      </c>
      <c r="N326" s="21"/>
      <c r="R326" s="21"/>
    </row>
    <row r="327" spans="1:18">
      <c r="A327" t="s">
        <v>85</v>
      </c>
      <c r="B327" s="7" t="s">
        <v>52</v>
      </c>
      <c r="C327" t="s">
        <v>2</v>
      </c>
      <c r="D327" t="s">
        <v>3</v>
      </c>
      <c r="E327" s="1">
        <v>0.43390166071910702</v>
      </c>
      <c r="F327" s="1">
        <v>0.45928439672688098</v>
      </c>
      <c r="G327" s="1">
        <v>4.2172342645642902E-2</v>
      </c>
      <c r="H327" s="1">
        <v>3.5341259749314E-2</v>
      </c>
      <c r="I327" s="1">
        <v>0.47607400336474998</v>
      </c>
      <c r="J327" s="50">
        <v>0.494625656476195</v>
      </c>
      <c r="N327" s="21"/>
      <c r="R327" s="21"/>
    </row>
    <row r="328" spans="1:18">
      <c r="A328" t="s">
        <v>85</v>
      </c>
      <c r="B328" s="7" t="s">
        <v>52</v>
      </c>
      <c r="C328" t="s">
        <v>4</v>
      </c>
      <c r="D328" t="s">
        <v>5</v>
      </c>
      <c r="E328" s="1">
        <v>7.3034440011295106E-5</v>
      </c>
      <c r="F328" s="1">
        <v>4.9662709181222103E-3</v>
      </c>
      <c r="G328" s="1">
        <v>1.46915219255501E-5</v>
      </c>
      <c r="H328" s="1">
        <v>2.7558737093267302E-4</v>
      </c>
      <c r="I328" s="1">
        <v>8.7725961936845206E-5</v>
      </c>
      <c r="J328" s="50">
        <v>5.2418582890548801E-3</v>
      </c>
      <c r="N328" s="21"/>
      <c r="R328" s="21"/>
    </row>
    <row r="329" spans="1:18">
      <c r="A329" t="s">
        <v>85</v>
      </c>
      <c r="B329" s="7" t="s">
        <v>52</v>
      </c>
      <c r="C329" t="s">
        <v>6</v>
      </c>
      <c r="D329" t="s">
        <v>7</v>
      </c>
      <c r="E329" s="1">
        <v>6.7588950756974496E-5</v>
      </c>
      <c r="F329" s="1">
        <v>1.44273853757052E-4</v>
      </c>
      <c r="G329" s="1">
        <v>2.21870843460678E-3</v>
      </c>
      <c r="H329" s="1">
        <v>4.9061124706892504E-3</v>
      </c>
      <c r="I329" s="1">
        <v>2.2862973853637501E-3</v>
      </c>
      <c r="J329" s="50">
        <v>5.0503863244463001E-3</v>
      </c>
      <c r="N329" s="21"/>
      <c r="R329" s="21"/>
    </row>
    <row r="330" spans="1:18">
      <c r="A330" t="s">
        <v>85</v>
      </c>
      <c r="B330" s="7" t="s">
        <v>52</v>
      </c>
      <c r="C330" t="s">
        <v>8</v>
      </c>
      <c r="D330" t="s">
        <v>9</v>
      </c>
      <c r="E330" s="1">
        <v>2.9637171476872598E-3</v>
      </c>
      <c r="F330" s="1">
        <v>1.052605620262E-3</v>
      </c>
      <c r="G330" s="1">
        <v>5.2535838716742098E-2</v>
      </c>
      <c r="H330" s="1">
        <v>2.1756248480154099E-2</v>
      </c>
      <c r="I330" s="1">
        <v>5.5499555864429402E-2</v>
      </c>
      <c r="J330" s="50">
        <v>2.2808854100416099E-2</v>
      </c>
      <c r="N330" s="21"/>
      <c r="R330" s="21"/>
    </row>
    <row r="331" spans="1:18">
      <c r="A331" t="s">
        <v>85</v>
      </c>
      <c r="B331" s="7" t="s">
        <v>52</v>
      </c>
      <c r="C331" t="s">
        <v>10</v>
      </c>
      <c r="D331" t="s">
        <v>11</v>
      </c>
      <c r="E331" s="1">
        <v>4.2913050349318001E-3</v>
      </c>
      <c r="F331" s="1">
        <v>2.0370252565299501E-3</v>
      </c>
      <c r="G331" s="1">
        <v>1.6196573562959001E-2</v>
      </c>
      <c r="H331" s="1">
        <v>9.0205107925421194E-3</v>
      </c>
      <c r="I331" s="1">
        <v>2.04878785978908E-2</v>
      </c>
      <c r="J331" s="50">
        <v>1.10575360490721E-2</v>
      </c>
      <c r="N331" s="21"/>
      <c r="R331" s="21"/>
    </row>
    <row r="332" spans="1:18">
      <c r="A332" t="s">
        <v>85</v>
      </c>
      <c r="B332" s="7" t="s">
        <v>52</v>
      </c>
      <c r="C332" t="s">
        <v>12</v>
      </c>
      <c r="D332" t="s">
        <v>13</v>
      </c>
      <c r="E332" s="1">
        <v>0.37490037416539101</v>
      </c>
      <c r="F332" s="1">
        <v>4.1956424804753298E-2</v>
      </c>
      <c r="G332" s="1">
        <v>3.26463218485296E-2</v>
      </c>
      <c r="H332" s="1">
        <v>5.8691747669525401E-3</v>
      </c>
      <c r="I332" s="1">
        <v>0.40754669601392102</v>
      </c>
      <c r="J332" s="50">
        <v>4.7825599571705797E-2</v>
      </c>
      <c r="N332" s="21"/>
      <c r="R332" s="21"/>
    </row>
    <row r="333" spans="1:18">
      <c r="A333" t="s">
        <v>85</v>
      </c>
      <c r="B333" s="7" t="s">
        <v>52</v>
      </c>
      <c r="C333" t="s">
        <v>14</v>
      </c>
      <c r="D333" t="s">
        <v>15</v>
      </c>
      <c r="E333" s="1">
        <v>1.5204630128791599E-2</v>
      </c>
      <c r="F333" s="1">
        <v>1.68530576712917E-2</v>
      </c>
      <c r="G333" s="1">
        <v>1.28946087956789E-2</v>
      </c>
      <c r="H333" s="1">
        <v>7.5474930490955702E-3</v>
      </c>
      <c r="I333" s="1">
        <v>2.8099238924470499E-2</v>
      </c>
      <c r="J333" s="50">
        <v>2.4400550720387298E-2</v>
      </c>
      <c r="N333" s="21"/>
      <c r="R333" s="21"/>
    </row>
    <row r="334" spans="1:18">
      <c r="A334" t="s">
        <v>85</v>
      </c>
      <c r="B334" s="7" t="s">
        <v>52</v>
      </c>
      <c r="C334" t="s">
        <v>16</v>
      </c>
      <c r="D334" t="s">
        <v>17</v>
      </c>
      <c r="E334" s="1">
        <v>0.19214374653429001</v>
      </c>
      <c r="F334" s="1">
        <v>2.3289185757748802E-2</v>
      </c>
      <c r="G334" s="1">
        <v>0.446293233096761</v>
      </c>
      <c r="H334" s="1">
        <v>4.5180217295521803E-2</v>
      </c>
      <c r="I334" s="1">
        <v>0.63843697963105095</v>
      </c>
      <c r="J334" s="50">
        <v>6.8469403053270594E-2</v>
      </c>
      <c r="N334" s="21"/>
      <c r="R334" s="21"/>
    </row>
    <row r="335" spans="1:18">
      <c r="A335" t="s">
        <v>85</v>
      </c>
      <c r="B335" s="7" t="s">
        <v>52</v>
      </c>
      <c r="C335" t="s">
        <v>18</v>
      </c>
      <c r="D335" t="s">
        <v>19</v>
      </c>
      <c r="E335" s="1">
        <v>0.16649944015777099</v>
      </c>
      <c r="F335" s="1">
        <v>1.09624814796936E-2</v>
      </c>
      <c r="G335" s="1">
        <v>0.45750539459218698</v>
      </c>
      <c r="H335" s="1">
        <v>7.7270116057107902E-2</v>
      </c>
      <c r="I335" s="1">
        <v>0.62400483474995805</v>
      </c>
      <c r="J335" s="50">
        <v>8.8232597536801502E-2</v>
      </c>
      <c r="N335" s="21"/>
      <c r="R335" s="21"/>
    </row>
    <row r="336" spans="1:18">
      <c r="A336" t="s">
        <v>85</v>
      </c>
      <c r="B336" s="7" t="s">
        <v>52</v>
      </c>
      <c r="C336" t="s">
        <v>20</v>
      </c>
      <c r="D336" t="s">
        <v>21</v>
      </c>
      <c r="E336" s="1">
        <v>1.62631840999585E-2</v>
      </c>
      <c r="F336" s="1">
        <v>2.6251403044581499E-3</v>
      </c>
      <c r="G336" s="1">
        <v>1.32315405254633E-2</v>
      </c>
      <c r="H336" s="1">
        <v>2.67191875480223E-3</v>
      </c>
      <c r="I336" s="1">
        <v>2.9494724625421801E-2</v>
      </c>
      <c r="J336" s="50">
        <v>5.2970590592603803E-3</v>
      </c>
      <c r="N336" s="21"/>
      <c r="R336" s="21"/>
    </row>
    <row r="337" spans="1:18">
      <c r="A337" t="s">
        <v>85</v>
      </c>
      <c r="B337" s="7" t="s">
        <v>52</v>
      </c>
      <c r="C337" t="s">
        <v>25</v>
      </c>
      <c r="D337" t="s">
        <v>26</v>
      </c>
      <c r="E337" s="1">
        <v>0</v>
      </c>
      <c r="F337" s="1">
        <v>0</v>
      </c>
      <c r="G337" s="1">
        <v>0</v>
      </c>
      <c r="H337" s="1">
        <v>0</v>
      </c>
      <c r="I337" s="1">
        <v>0</v>
      </c>
      <c r="J337" s="50">
        <v>0</v>
      </c>
      <c r="N337" s="21"/>
      <c r="R337" s="21"/>
    </row>
    <row r="338" spans="1:18">
      <c r="A338" t="s">
        <v>85</v>
      </c>
      <c r="B338" s="7" t="s">
        <v>52</v>
      </c>
      <c r="C338" t="s">
        <v>22</v>
      </c>
      <c r="D338" t="s">
        <v>23</v>
      </c>
      <c r="E338" s="1">
        <v>6.4426012181718999E-3</v>
      </c>
      <c r="F338" s="1">
        <v>2.8163704051755502E-4</v>
      </c>
      <c r="G338" s="1">
        <v>9.9168598498611208E-3</v>
      </c>
      <c r="H338" s="1">
        <v>3.8697523063118598E-4</v>
      </c>
      <c r="I338" s="1">
        <v>1.6359461068033002E-2</v>
      </c>
      <c r="J338" s="50">
        <v>6.6861227114874101E-4</v>
      </c>
      <c r="N338" s="21"/>
      <c r="R338" s="21"/>
    </row>
    <row r="339" spans="1:18">
      <c r="A339" t="s">
        <v>85</v>
      </c>
      <c r="B339" s="7" t="s">
        <v>53</v>
      </c>
      <c r="C339" t="s">
        <v>2</v>
      </c>
      <c r="D339" t="s">
        <v>3</v>
      </c>
      <c r="E339" s="1">
        <v>0.31271495914833197</v>
      </c>
      <c r="F339" s="1">
        <v>0.31524935119110098</v>
      </c>
      <c r="G339" s="1">
        <v>0.171690268943333</v>
      </c>
      <c r="H339" s="1">
        <v>0.15507470633030199</v>
      </c>
      <c r="I339" s="1">
        <v>0.48440522809166497</v>
      </c>
      <c r="J339" s="50">
        <v>0.47032405752140299</v>
      </c>
      <c r="N339" s="21"/>
      <c r="R339" s="21"/>
    </row>
    <row r="340" spans="1:18">
      <c r="A340" t="s">
        <v>85</v>
      </c>
      <c r="B340" s="7" t="s">
        <v>53</v>
      </c>
      <c r="C340" t="s">
        <v>4</v>
      </c>
      <c r="D340" t="s">
        <v>5</v>
      </c>
      <c r="E340" s="1">
        <v>3.8134145706107099E-3</v>
      </c>
      <c r="F340" s="1">
        <v>0.26540950464124802</v>
      </c>
      <c r="G340" s="1">
        <v>9.1238501124068805E-5</v>
      </c>
      <c r="H340" s="1">
        <v>1.70041765719496E-3</v>
      </c>
      <c r="I340" s="1">
        <v>3.9046530717347801E-3</v>
      </c>
      <c r="J340" s="50">
        <v>0.26710992229844299</v>
      </c>
      <c r="N340" s="21"/>
      <c r="R340" s="21"/>
    </row>
    <row r="341" spans="1:18">
      <c r="A341" t="s">
        <v>85</v>
      </c>
      <c r="B341" s="7" t="s">
        <v>53</v>
      </c>
      <c r="C341" t="s">
        <v>6</v>
      </c>
      <c r="D341" t="s">
        <v>7</v>
      </c>
      <c r="E341" s="1">
        <v>1.7333996771341498E-2</v>
      </c>
      <c r="F341" s="1">
        <v>3.6999610290649097E-2</v>
      </c>
      <c r="G341" s="1">
        <v>1.4107975004792399E-2</v>
      </c>
      <c r="H341" s="1">
        <v>3.1196864343871498E-2</v>
      </c>
      <c r="I341" s="1">
        <v>3.1441971776133899E-2</v>
      </c>
      <c r="J341" s="50">
        <v>6.8196474634520596E-2</v>
      </c>
      <c r="N341" s="21"/>
      <c r="R341" s="21"/>
    </row>
    <row r="342" spans="1:18">
      <c r="A342" t="s">
        <v>85</v>
      </c>
      <c r="B342" s="7" t="s">
        <v>53</v>
      </c>
      <c r="C342" t="s">
        <v>8</v>
      </c>
      <c r="D342" t="s">
        <v>9</v>
      </c>
      <c r="E342" s="1">
        <v>1.55619434617615</v>
      </c>
      <c r="F342" s="1">
        <v>0.67313995990166098</v>
      </c>
      <c r="G342" s="1">
        <v>0.57154378305345699</v>
      </c>
      <c r="H342" s="1">
        <v>0.256418631913513</v>
      </c>
      <c r="I342" s="1">
        <v>2.12773812922961</v>
      </c>
      <c r="J342" s="50">
        <v>0.92955859181517497</v>
      </c>
      <c r="N342" s="21"/>
      <c r="R342" s="21"/>
    </row>
    <row r="343" spans="1:18">
      <c r="A343" t="s">
        <v>85</v>
      </c>
      <c r="B343" s="7" t="s">
        <v>53</v>
      </c>
      <c r="C343" t="s">
        <v>10</v>
      </c>
      <c r="D343" t="s">
        <v>11</v>
      </c>
      <c r="E343" s="1">
        <v>5.4707582335412903E-2</v>
      </c>
      <c r="F343" s="1">
        <v>3.7579369789740497E-2</v>
      </c>
      <c r="G343" s="1">
        <v>0.12198294737637499</v>
      </c>
      <c r="H343" s="1">
        <v>6.8748770488490402E-2</v>
      </c>
      <c r="I343" s="1">
        <v>0.176690529711788</v>
      </c>
      <c r="J343" s="50">
        <v>0.106328140278231</v>
      </c>
      <c r="N343" s="21"/>
      <c r="R343" s="21"/>
    </row>
    <row r="344" spans="1:18">
      <c r="A344" t="s">
        <v>85</v>
      </c>
      <c r="B344" s="7" t="s">
        <v>53</v>
      </c>
      <c r="C344" t="s">
        <v>12</v>
      </c>
      <c r="D344" t="s">
        <v>13</v>
      </c>
      <c r="E344" s="1">
        <v>0.83804485648559801</v>
      </c>
      <c r="F344" s="1">
        <v>0.10133266727512399</v>
      </c>
      <c r="G344" s="1">
        <v>0.22670212554038799</v>
      </c>
      <c r="H344" s="1">
        <v>4.1082462405328403E-2</v>
      </c>
      <c r="I344" s="1">
        <v>1.0647469820259901</v>
      </c>
      <c r="J344" s="50">
        <v>0.142415129680453</v>
      </c>
      <c r="N344" s="21"/>
      <c r="R344" s="21"/>
    </row>
    <row r="345" spans="1:18">
      <c r="A345" t="s">
        <v>85</v>
      </c>
      <c r="B345" s="7" t="s">
        <v>53</v>
      </c>
      <c r="C345" t="s">
        <v>14</v>
      </c>
      <c r="D345" t="s">
        <v>15</v>
      </c>
      <c r="E345" s="1">
        <v>0.39914060709447902</v>
      </c>
      <c r="F345" s="1">
        <v>0.43597588635678203</v>
      </c>
      <c r="G345" s="1">
        <v>0.13379118675097701</v>
      </c>
      <c r="H345" s="1">
        <v>7.8827551494588005E-2</v>
      </c>
      <c r="I345" s="1">
        <v>0.53293179384545597</v>
      </c>
      <c r="J345" s="50">
        <v>0.51480343785136995</v>
      </c>
      <c r="N345" s="21"/>
      <c r="R345" s="21"/>
    </row>
    <row r="346" spans="1:18">
      <c r="A346" t="s">
        <v>85</v>
      </c>
      <c r="B346" s="7" t="s">
        <v>53</v>
      </c>
      <c r="C346" t="s">
        <v>16</v>
      </c>
      <c r="D346" t="s">
        <v>17</v>
      </c>
      <c r="E346" s="1">
        <v>3.9564286590934001</v>
      </c>
      <c r="F346" s="1">
        <v>0.51318133178769998</v>
      </c>
      <c r="G346" s="1">
        <v>5.44914241951503</v>
      </c>
      <c r="H346" s="1">
        <v>0.54496207664311003</v>
      </c>
      <c r="I346" s="1">
        <v>9.4055710786084301</v>
      </c>
      <c r="J346" s="50">
        <v>1.0581434084308099</v>
      </c>
      <c r="N346" s="21"/>
      <c r="R346" s="21"/>
    </row>
    <row r="347" spans="1:18">
      <c r="A347" t="s">
        <v>85</v>
      </c>
      <c r="B347" s="7" t="s">
        <v>53</v>
      </c>
      <c r="C347" t="s">
        <v>18</v>
      </c>
      <c r="D347" t="s">
        <v>19</v>
      </c>
      <c r="E347" s="1">
        <v>6.2018368721611603</v>
      </c>
      <c r="F347" s="1">
        <v>0.41082250826659</v>
      </c>
      <c r="G347" s="1">
        <v>7.3608598472488698</v>
      </c>
      <c r="H347" s="1">
        <v>1.2375775631657799</v>
      </c>
      <c r="I347" s="1">
        <v>13.562696719410001</v>
      </c>
      <c r="J347" s="50">
        <v>1.6484000714323701</v>
      </c>
      <c r="N347" s="21"/>
      <c r="R347" s="21"/>
    </row>
    <row r="348" spans="1:18">
      <c r="A348" t="s">
        <v>85</v>
      </c>
      <c r="B348" s="7" t="s">
        <v>53</v>
      </c>
      <c r="C348" t="s">
        <v>20</v>
      </c>
      <c r="D348" t="s">
        <v>21</v>
      </c>
      <c r="E348" s="1">
        <v>2.6624096714718899</v>
      </c>
      <c r="F348" s="1">
        <v>0.42981879057602301</v>
      </c>
      <c r="G348" s="1">
        <v>0.133858879292789</v>
      </c>
      <c r="H348" s="1">
        <v>2.7009622182738401E-2</v>
      </c>
      <c r="I348" s="1">
        <v>2.7962685507646801</v>
      </c>
      <c r="J348" s="50">
        <v>0.45682841275876102</v>
      </c>
      <c r="N348" s="21"/>
      <c r="R348" s="21"/>
    </row>
    <row r="349" spans="1:18">
      <c r="A349" t="s">
        <v>85</v>
      </c>
      <c r="B349" s="7" t="s">
        <v>53</v>
      </c>
      <c r="C349" t="s">
        <v>25</v>
      </c>
      <c r="D349" t="s">
        <v>26</v>
      </c>
      <c r="E349" s="1">
        <v>0</v>
      </c>
      <c r="F349" s="1">
        <v>0</v>
      </c>
      <c r="G349" s="1">
        <v>0</v>
      </c>
      <c r="H349" s="1">
        <v>0</v>
      </c>
      <c r="I349" s="1">
        <v>0</v>
      </c>
      <c r="J349" s="50">
        <v>0</v>
      </c>
      <c r="N349" s="21"/>
      <c r="R349" s="21"/>
    </row>
    <row r="350" spans="1:18">
      <c r="A350" t="s">
        <v>85</v>
      </c>
      <c r="B350" s="7" t="s">
        <v>53</v>
      </c>
      <c r="C350" t="s">
        <v>22</v>
      </c>
      <c r="D350" t="s">
        <v>23</v>
      </c>
      <c r="E350" s="1">
        <v>3.7239757494860601</v>
      </c>
      <c r="F350" s="1">
        <v>0.161923424062976</v>
      </c>
      <c r="G350" s="1">
        <v>3.5222520480437698</v>
      </c>
      <c r="H350" s="1">
        <v>0.13674184561210101</v>
      </c>
      <c r="I350" s="1">
        <v>7.2462277975298299</v>
      </c>
      <c r="J350" s="50">
        <v>0.29866526967507701</v>
      </c>
      <c r="N350" s="21"/>
      <c r="R350" s="21"/>
    </row>
    <row r="351" spans="1:18">
      <c r="A351" t="s">
        <v>85</v>
      </c>
      <c r="B351" s="7" t="s">
        <v>54</v>
      </c>
      <c r="C351" t="s">
        <v>2</v>
      </c>
      <c r="D351" t="s">
        <v>3</v>
      </c>
      <c r="E351" s="1">
        <v>0.37912935401757802</v>
      </c>
      <c r="F351" s="1">
        <v>0.40351651009397799</v>
      </c>
      <c r="G351" s="1">
        <v>7.3272981186966596E-2</v>
      </c>
      <c r="H351" s="1">
        <v>6.36814909117627E-2</v>
      </c>
      <c r="I351" s="1">
        <v>0.45240233520454398</v>
      </c>
      <c r="J351" s="50">
        <v>0.46719800100574099</v>
      </c>
      <c r="N351" s="21"/>
      <c r="R351" s="21"/>
    </row>
    <row r="352" spans="1:18">
      <c r="A352" t="s">
        <v>85</v>
      </c>
      <c r="B352" s="7" t="s">
        <v>54</v>
      </c>
      <c r="C352" t="s">
        <v>4</v>
      </c>
      <c r="D352" t="s">
        <v>5</v>
      </c>
      <c r="E352" s="1">
        <v>2.20357213806396E-4</v>
      </c>
      <c r="F352" s="1">
        <v>1.53719244503905E-2</v>
      </c>
      <c r="G352" s="1">
        <v>4.5266594862409199E-5</v>
      </c>
      <c r="H352" s="1">
        <v>8.4399662023155195E-4</v>
      </c>
      <c r="I352" s="1">
        <v>2.6562380866880498E-4</v>
      </c>
      <c r="J352" s="50">
        <v>1.62159210706221E-2</v>
      </c>
      <c r="N352" s="21"/>
      <c r="R352" s="21"/>
    </row>
    <row r="353" spans="1:18">
      <c r="A353" t="s">
        <v>85</v>
      </c>
      <c r="B353" s="7" t="s">
        <v>54</v>
      </c>
      <c r="C353" t="s">
        <v>6</v>
      </c>
      <c r="D353" t="s">
        <v>7</v>
      </c>
      <c r="E353" s="1">
        <v>0.91777943120806105</v>
      </c>
      <c r="F353" s="1">
        <v>1.9590033767620301</v>
      </c>
      <c r="G353" s="1">
        <v>5.02421456163403E-3</v>
      </c>
      <c r="H353" s="1">
        <v>1.11100490046529E-2</v>
      </c>
      <c r="I353" s="1">
        <v>0.92280364576969498</v>
      </c>
      <c r="J353" s="50">
        <v>1.9701134257666799</v>
      </c>
      <c r="N353" s="21"/>
      <c r="R353" s="21"/>
    </row>
    <row r="354" spans="1:18">
      <c r="A354" t="s">
        <v>85</v>
      </c>
      <c r="B354" s="7" t="s">
        <v>54</v>
      </c>
      <c r="C354" t="s">
        <v>8</v>
      </c>
      <c r="D354" t="s">
        <v>9</v>
      </c>
      <c r="E354" s="1">
        <v>6.1828703237827999E-2</v>
      </c>
      <c r="F354" s="1">
        <v>2.7343877035198801E-2</v>
      </c>
      <c r="G354" s="1">
        <v>0.213638519394414</v>
      </c>
      <c r="H354" s="1">
        <v>0.101531258064497</v>
      </c>
      <c r="I354" s="1">
        <v>0.27546722263224199</v>
      </c>
      <c r="J354" s="50">
        <v>0.128875135099696</v>
      </c>
      <c r="N354" s="21"/>
      <c r="R354" s="21"/>
    </row>
    <row r="355" spans="1:18">
      <c r="A355" t="s">
        <v>85</v>
      </c>
      <c r="B355" s="7" t="s">
        <v>54</v>
      </c>
      <c r="C355" t="s">
        <v>10</v>
      </c>
      <c r="D355" t="s">
        <v>11</v>
      </c>
      <c r="E355" s="1">
        <v>8.2993710307233091E-3</v>
      </c>
      <c r="F355" s="1">
        <v>3.2945696144036402E-3</v>
      </c>
      <c r="G355" s="1">
        <v>3.1953990488499499E-2</v>
      </c>
      <c r="H355" s="1">
        <v>1.86438314007435E-2</v>
      </c>
      <c r="I355" s="1">
        <v>4.0253361519222798E-2</v>
      </c>
      <c r="J355" s="50">
        <v>2.1938401015147099E-2</v>
      </c>
      <c r="N355" s="21"/>
      <c r="R355" s="21"/>
    </row>
    <row r="356" spans="1:18">
      <c r="A356" t="s">
        <v>85</v>
      </c>
      <c r="B356" s="7" t="s">
        <v>54</v>
      </c>
      <c r="C356" t="s">
        <v>12</v>
      </c>
      <c r="D356" t="s">
        <v>13</v>
      </c>
      <c r="E356" s="1">
        <v>0.333569622552432</v>
      </c>
      <c r="F356" s="1">
        <v>3.7898925587522302E-2</v>
      </c>
      <c r="G356" s="1">
        <v>7.2455218557144999E-2</v>
      </c>
      <c r="H356" s="1">
        <v>1.3127050850898801E-2</v>
      </c>
      <c r="I356" s="1">
        <v>0.40602484110957698</v>
      </c>
      <c r="J356" s="50">
        <v>5.1025976438421099E-2</v>
      </c>
      <c r="N356" s="21"/>
      <c r="R356" s="21"/>
    </row>
    <row r="357" spans="1:18">
      <c r="A357" t="s">
        <v>85</v>
      </c>
      <c r="B357" s="7" t="s">
        <v>54</v>
      </c>
      <c r="C357" t="s">
        <v>14</v>
      </c>
      <c r="D357" t="s">
        <v>15</v>
      </c>
      <c r="E357" s="1">
        <v>0.186302375411836</v>
      </c>
      <c r="F357" s="1">
        <v>0.207502299456721</v>
      </c>
      <c r="G357" s="1">
        <v>2.5036377552743301E-2</v>
      </c>
      <c r="H357" s="1">
        <v>1.47264195058064E-2</v>
      </c>
      <c r="I357" s="1">
        <v>0.21133875296457899</v>
      </c>
      <c r="J357" s="50">
        <v>0.22222871896252799</v>
      </c>
      <c r="N357" s="21"/>
      <c r="R357" s="21"/>
    </row>
    <row r="358" spans="1:18">
      <c r="A358" t="s">
        <v>85</v>
      </c>
      <c r="B358" s="7" t="s">
        <v>54</v>
      </c>
      <c r="C358" t="s">
        <v>16</v>
      </c>
      <c r="D358" t="s">
        <v>17</v>
      </c>
      <c r="E358" s="1">
        <v>0.30644489125991098</v>
      </c>
      <c r="F358" s="1">
        <v>4.2106627353773199E-2</v>
      </c>
      <c r="G358" s="1">
        <v>1.0385678555890501</v>
      </c>
      <c r="H358" s="1">
        <v>0.108470306692164</v>
      </c>
      <c r="I358" s="1">
        <v>1.3450127468489601</v>
      </c>
      <c r="J358" s="50">
        <v>0.150576934045937</v>
      </c>
      <c r="N358" s="21"/>
      <c r="R358" s="21"/>
    </row>
    <row r="359" spans="1:18">
      <c r="A359" t="s">
        <v>85</v>
      </c>
      <c r="B359" s="7" t="s">
        <v>54</v>
      </c>
      <c r="C359" t="s">
        <v>18</v>
      </c>
      <c r="D359" t="s">
        <v>19</v>
      </c>
      <c r="E359" s="1">
        <v>0.17174186607854799</v>
      </c>
      <c r="F359" s="1">
        <v>1.1383279686924999E-2</v>
      </c>
      <c r="G359" s="1">
        <v>0.94292877364003602</v>
      </c>
      <c r="H359" s="1">
        <v>0.158460378000636</v>
      </c>
      <c r="I359" s="1">
        <v>1.1146706397185799</v>
      </c>
      <c r="J359" s="50">
        <v>0.16984365768756099</v>
      </c>
      <c r="N359" s="21"/>
      <c r="R359" s="21"/>
    </row>
    <row r="360" spans="1:18">
      <c r="A360" t="s">
        <v>85</v>
      </c>
      <c r="B360" s="7" t="s">
        <v>54</v>
      </c>
      <c r="C360" t="s">
        <v>20</v>
      </c>
      <c r="D360" t="s">
        <v>21</v>
      </c>
      <c r="E360" s="1">
        <v>0.646267903213123</v>
      </c>
      <c r="F360" s="1">
        <v>0.104334755261882</v>
      </c>
      <c r="G360" s="1">
        <v>3.0698390371559501E-2</v>
      </c>
      <c r="H360" s="1">
        <v>6.1937350249507504E-3</v>
      </c>
      <c r="I360" s="1">
        <v>0.67696629358468297</v>
      </c>
      <c r="J360" s="50">
        <v>0.11052849028683299</v>
      </c>
      <c r="N360" s="21"/>
      <c r="R360" s="21"/>
    </row>
    <row r="361" spans="1:18">
      <c r="A361" t="s">
        <v>85</v>
      </c>
      <c r="B361" s="7" t="s">
        <v>54</v>
      </c>
      <c r="C361" t="s">
        <v>25</v>
      </c>
      <c r="D361" t="s">
        <v>26</v>
      </c>
      <c r="E361" s="1">
        <v>0</v>
      </c>
      <c r="F361" s="1">
        <v>0</v>
      </c>
      <c r="G361" s="1">
        <v>0</v>
      </c>
      <c r="H361" s="1">
        <v>0</v>
      </c>
      <c r="I361" s="1">
        <v>0</v>
      </c>
      <c r="J361" s="50">
        <v>0</v>
      </c>
      <c r="N361" s="21"/>
      <c r="R361" s="21"/>
    </row>
    <row r="362" spans="1:18">
      <c r="A362" t="s">
        <v>85</v>
      </c>
      <c r="B362" s="7" t="s">
        <v>54</v>
      </c>
      <c r="C362" t="s">
        <v>22</v>
      </c>
      <c r="D362" t="s">
        <v>23</v>
      </c>
      <c r="E362" s="1">
        <v>0.27311489087972002</v>
      </c>
      <c r="F362" s="1">
        <v>1.1868754600574001E-2</v>
      </c>
      <c r="G362" s="1">
        <v>0.268588476834214</v>
      </c>
      <c r="H362" s="1">
        <v>1.04216244762191E-2</v>
      </c>
      <c r="I362" s="1">
        <v>0.54170336771393401</v>
      </c>
      <c r="J362" s="50">
        <v>2.2290379076793099E-2</v>
      </c>
      <c r="N362" s="21"/>
      <c r="R362" s="21"/>
    </row>
    <row r="363" spans="1:18">
      <c r="A363" t="s">
        <v>85</v>
      </c>
      <c r="B363" s="7" t="s">
        <v>55</v>
      </c>
      <c r="C363" t="s">
        <v>2</v>
      </c>
      <c r="D363" t="s">
        <v>3</v>
      </c>
      <c r="E363" s="1">
        <v>0.171368032699551</v>
      </c>
      <c r="F363" s="1">
        <v>0.18182217421406599</v>
      </c>
      <c r="G363" s="1">
        <v>6.3058841676780095E-2</v>
      </c>
      <c r="H363" s="1">
        <v>5.8054023972897897E-2</v>
      </c>
      <c r="I363" s="1">
        <v>0.234426874376331</v>
      </c>
      <c r="J363" s="50">
        <v>0.23987619818696401</v>
      </c>
      <c r="N363" s="21"/>
      <c r="R363" s="21"/>
    </row>
    <row r="364" spans="1:18">
      <c r="A364" t="s">
        <v>85</v>
      </c>
      <c r="B364" s="7" t="s">
        <v>55</v>
      </c>
      <c r="C364" t="s">
        <v>4</v>
      </c>
      <c r="D364" t="s">
        <v>5</v>
      </c>
      <c r="E364" s="1">
        <v>1.12783755876596E-3</v>
      </c>
      <c r="F364" s="1">
        <v>7.6325461084285603E-2</v>
      </c>
      <c r="G364" s="1">
        <v>1.2327289605632401E-5</v>
      </c>
      <c r="H364" s="1">
        <v>2.3181985867993699E-4</v>
      </c>
      <c r="I364" s="1">
        <v>1.1401648483715999E-3</v>
      </c>
      <c r="J364" s="50">
        <v>7.6557280942965503E-2</v>
      </c>
      <c r="N364" s="21"/>
      <c r="R364" s="21"/>
    </row>
    <row r="365" spans="1:18">
      <c r="A365" t="s">
        <v>85</v>
      </c>
      <c r="B365" s="7" t="s">
        <v>55</v>
      </c>
      <c r="C365" t="s">
        <v>6</v>
      </c>
      <c r="D365" t="s">
        <v>7</v>
      </c>
      <c r="E365" s="1">
        <v>5.3282172625162801E-4</v>
      </c>
      <c r="F365" s="1">
        <v>1.13740260980054E-3</v>
      </c>
      <c r="G365" s="1">
        <v>5.0162894957002701E-3</v>
      </c>
      <c r="H365" s="1">
        <v>1.1091592389654299E-2</v>
      </c>
      <c r="I365" s="1">
        <v>5.5491112219519002E-3</v>
      </c>
      <c r="J365" s="50">
        <v>1.2228994999454901E-2</v>
      </c>
      <c r="N365" s="21"/>
      <c r="R365" s="21"/>
    </row>
    <row r="366" spans="1:18">
      <c r="A366" t="s">
        <v>85</v>
      </c>
      <c r="B366" s="7" t="s">
        <v>55</v>
      </c>
      <c r="C366" t="s">
        <v>8</v>
      </c>
      <c r="D366" t="s">
        <v>9</v>
      </c>
      <c r="E366" s="1">
        <v>3.5012113390537301E-3</v>
      </c>
      <c r="F366" s="1">
        <v>1.4739884651451399E-3</v>
      </c>
      <c r="G366" s="1">
        <v>0.11698572957225301</v>
      </c>
      <c r="H366" s="1">
        <v>5.8239391315281497E-2</v>
      </c>
      <c r="I366" s="1">
        <v>0.120486940911307</v>
      </c>
      <c r="J366" s="50">
        <v>5.9713379780426699E-2</v>
      </c>
      <c r="N366" s="21"/>
      <c r="R366" s="21"/>
    </row>
    <row r="367" spans="1:18">
      <c r="A367" t="s">
        <v>85</v>
      </c>
      <c r="B367" s="7" t="s">
        <v>55</v>
      </c>
      <c r="C367" t="s">
        <v>10</v>
      </c>
      <c r="D367" t="s">
        <v>11</v>
      </c>
      <c r="E367" s="1">
        <v>1.24068496964382E-2</v>
      </c>
      <c r="F367" s="1">
        <v>5.2971167233608002E-3</v>
      </c>
      <c r="G367" s="1">
        <v>4.0761572782090097E-2</v>
      </c>
      <c r="H367" s="1">
        <v>1.9153144214511201E-2</v>
      </c>
      <c r="I367" s="1">
        <v>5.31684224785283E-2</v>
      </c>
      <c r="J367" s="50">
        <v>2.4450260937872E-2</v>
      </c>
      <c r="N367" s="21"/>
      <c r="R367" s="21"/>
    </row>
    <row r="368" spans="1:18">
      <c r="A368" t="s">
        <v>85</v>
      </c>
      <c r="B368" s="7" t="s">
        <v>55</v>
      </c>
      <c r="C368" t="s">
        <v>12</v>
      </c>
      <c r="D368" t="s">
        <v>13</v>
      </c>
      <c r="E368" s="1">
        <v>9.52505965785094E-2</v>
      </c>
      <c r="F368" s="1">
        <v>1.4595969118937501E-2</v>
      </c>
      <c r="G368" s="1">
        <v>7.0294956845850104E-2</v>
      </c>
      <c r="H368" s="1">
        <v>1.25688211199494E-2</v>
      </c>
      <c r="I368" s="1">
        <v>0.16554555342436</v>
      </c>
      <c r="J368" s="50">
        <v>2.7164790238886901E-2</v>
      </c>
      <c r="N368" s="21"/>
      <c r="R368" s="21"/>
    </row>
    <row r="369" spans="1:18">
      <c r="A369" t="s">
        <v>85</v>
      </c>
      <c r="B369" s="7" t="s">
        <v>55</v>
      </c>
      <c r="C369" t="s">
        <v>14</v>
      </c>
      <c r="D369" t="s">
        <v>15</v>
      </c>
      <c r="E369" s="1">
        <v>2.2621546259595698E-2</v>
      </c>
      <c r="F369" s="1">
        <v>2.4914390219044E-2</v>
      </c>
      <c r="G369" s="1">
        <v>2.76191784942404E-2</v>
      </c>
      <c r="H369" s="1">
        <v>1.6056758792376599E-2</v>
      </c>
      <c r="I369" s="1">
        <v>5.0240724753836098E-2</v>
      </c>
      <c r="J369" s="50">
        <v>4.0971149011420599E-2</v>
      </c>
      <c r="N369" s="21"/>
      <c r="R369" s="21"/>
    </row>
    <row r="370" spans="1:18">
      <c r="A370" t="s">
        <v>85</v>
      </c>
      <c r="B370" s="7" t="s">
        <v>55</v>
      </c>
      <c r="C370" t="s">
        <v>16</v>
      </c>
      <c r="D370" t="s">
        <v>17</v>
      </c>
      <c r="E370" s="1">
        <v>0.17982506319021399</v>
      </c>
      <c r="F370" s="1">
        <v>2.5860331731404802E-2</v>
      </c>
      <c r="G370" s="1">
        <v>0.90734464909595203</v>
      </c>
      <c r="H370" s="1">
        <v>9.4822705682398103E-2</v>
      </c>
      <c r="I370" s="1">
        <v>1.0871697122861701</v>
      </c>
      <c r="J370" s="50">
        <v>0.120683037413803</v>
      </c>
      <c r="N370" s="21"/>
      <c r="R370" s="21"/>
    </row>
    <row r="371" spans="1:18">
      <c r="A371" t="s">
        <v>85</v>
      </c>
      <c r="B371" s="7" t="s">
        <v>55</v>
      </c>
      <c r="C371" t="s">
        <v>18</v>
      </c>
      <c r="D371" t="s">
        <v>19</v>
      </c>
      <c r="E371" s="1">
        <v>1.9533517774580299E-2</v>
      </c>
      <c r="F371" s="1">
        <v>1.27445086250998E-3</v>
      </c>
      <c r="G371" s="1">
        <v>1.4832165038118601</v>
      </c>
      <c r="H371" s="1">
        <v>0.25087236832802001</v>
      </c>
      <c r="I371" s="1">
        <v>1.50275002158644</v>
      </c>
      <c r="J371" s="50">
        <v>0.25214681919053</v>
      </c>
      <c r="N371" s="21"/>
      <c r="R371" s="21"/>
    </row>
    <row r="372" spans="1:18">
      <c r="A372" t="s">
        <v>85</v>
      </c>
      <c r="B372" s="7" t="s">
        <v>55</v>
      </c>
      <c r="C372" t="s">
        <v>20</v>
      </c>
      <c r="D372" t="s">
        <v>21</v>
      </c>
      <c r="E372" s="1">
        <v>0</v>
      </c>
      <c r="F372" s="1">
        <v>0</v>
      </c>
      <c r="G372" s="1">
        <v>0</v>
      </c>
      <c r="H372" s="1">
        <v>0</v>
      </c>
      <c r="I372" s="1">
        <v>0</v>
      </c>
      <c r="J372" s="50">
        <v>0</v>
      </c>
      <c r="N372" s="21"/>
      <c r="R372" s="21"/>
    </row>
    <row r="373" spans="1:18">
      <c r="A373" t="s">
        <v>85</v>
      </c>
      <c r="B373" s="7" t="s">
        <v>55</v>
      </c>
      <c r="C373" t="s">
        <v>25</v>
      </c>
      <c r="D373" t="s">
        <v>26</v>
      </c>
      <c r="E373" s="1">
        <v>0</v>
      </c>
      <c r="F373" s="1">
        <v>0</v>
      </c>
      <c r="G373" s="1">
        <v>0</v>
      </c>
      <c r="H373" s="1">
        <v>0</v>
      </c>
      <c r="I373" s="1">
        <v>0</v>
      </c>
      <c r="J373" s="50">
        <v>0</v>
      </c>
      <c r="N373" s="21"/>
      <c r="R373" s="21"/>
    </row>
    <row r="374" spans="1:18">
      <c r="A374" t="s">
        <v>85</v>
      </c>
      <c r="B374" s="7" t="s">
        <v>55</v>
      </c>
      <c r="C374" t="s">
        <v>22</v>
      </c>
      <c r="D374" t="s">
        <v>23</v>
      </c>
      <c r="E374" s="1">
        <v>1.3248908245606501E-2</v>
      </c>
      <c r="F374" s="1">
        <v>5.8231200829370804E-4</v>
      </c>
      <c r="G374" s="1">
        <v>4.1438020094196802E-2</v>
      </c>
      <c r="H374" s="1">
        <v>1.6195430647539799E-3</v>
      </c>
      <c r="I374" s="1">
        <v>5.4686928339803299E-2</v>
      </c>
      <c r="J374" s="50">
        <v>2.2018550730476898E-3</v>
      </c>
      <c r="N374" s="21"/>
      <c r="R374" s="21"/>
    </row>
    <row r="375" spans="1:18">
      <c r="A375" t="s">
        <v>85</v>
      </c>
      <c r="B375" s="7" t="s">
        <v>56</v>
      </c>
      <c r="C375" t="s">
        <v>2</v>
      </c>
      <c r="D375" t="s">
        <v>3</v>
      </c>
      <c r="E375" s="1">
        <v>0.34018656755232701</v>
      </c>
      <c r="F375" s="1">
        <v>0.38619172044397698</v>
      </c>
      <c r="G375" s="1">
        <v>0.10301957558262</v>
      </c>
      <c r="H375" s="1">
        <v>8.8983922585515199E-2</v>
      </c>
      <c r="I375" s="1">
        <v>0.44320614313494799</v>
      </c>
      <c r="J375" s="50">
        <v>0.475175643029493</v>
      </c>
      <c r="N375" s="21"/>
      <c r="R375" s="21"/>
    </row>
    <row r="376" spans="1:18">
      <c r="A376" t="s">
        <v>85</v>
      </c>
      <c r="B376" s="7" t="s">
        <v>56</v>
      </c>
      <c r="C376" t="s">
        <v>4</v>
      </c>
      <c r="D376" t="s">
        <v>5</v>
      </c>
      <c r="E376" s="1">
        <v>1.16450228847662E-3</v>
      </c>
      <c r="F376" s="1">
        <v>6.0966827997023798E-2</v>
      </c>
      <c r="G376" s="1">
        <v>2.6190899245731498E-6</v>
      </c>
      <c r="H376" s="1">
        <v>4.9283100287311701E-5</v>
      </c>
      <c r="I376" s="1">
        <v>1.1671213784012E-3</v>
      </c>
      <c r="J376" s="50">
        <v>6.1016111097311199E-2</v>
      </c>
      <c r="N376" s="21"/>
      <c r="R376" s="21"/>
    </row>
    <row r="377" spans="1:18">
      <c r="A377" t="s">
        <v>85</v>
      </c>
      <c r="B377" s="7" t="s">
        <v>56</v>
      </c>
      <c r="C377" t="s">
        <v>6</v>
      </c>
      <c r="D377" t="s">
        <v>7</v>
      </c>
      <c r="E377" s="1">
        <v>2.2528789780316399E-3</v>
      </c>
      <c r="F377" s="1">
        <v>4.8091387313601904E-3</v>
      </c>
      <c r="G377" s="1">
        <v>6.7632040923888198E-3</v>
      </c>
      <c r="H377" s="1">
        <v>1.49545508275356E-2</v>
      </c>
      <c r="I377" s="1">
        <v>9.0160830704204605E-3</v>
      </c>
      <c r="J377" s="50">
        <v>1.9763689558895799E-2</v>
      </c>
      <c r="N377" s="21"/>
      <c r="R377" s="21"/>
    </row>
    <row r="378" spans="1:18">
      <c r="A378" t="s">
        <v>85</v>
      </c>
      <c r="B378" s="7" t="s">
        <v>56</v>
      </c>
      <c r="C378" t="s">
        <v>8</v>
      </c>
      <c r="D378" t="s">
        <v>9</v>
      </c>
      <c r="E378" s="1">
        <v>4.3250822655661204E-3</v>
      </c>
      <c r="F378" s="1">
        <v>3.25185518901172E-3</v>
      </c>
      <c r="G378" s="1">
        <v>9.9055268543886396E-2</v>
      </c>
      <c r="H378" s="1">
        <v>4.8093359116918602E-2</v>
      </c>
      <c r="I378" s="1">
        <v>0.103380350809453</v>
      </c>
      <c r="J378" s="50">
        <v>5.1345214305930302E-2</v>
      </c>
      <c r="N378" s="21"/>
      <c r="R378" s="21"/>
    </row>
    <row r="379" spans="1:18">
      <c r="A379" t="s">
        <v>85</v>
      </c>
      <c r="B379" s="7" t="s">
        <v>56</v>
      </c>
      <c r="C379" t="s">
        <v>10</v>
      </c>
      <c r="D379" t="s">
        <v>11</v>
      </c>
      <c r="E379" s="1">
        <v>1.44239837901007E-2</v>
      </c>
      <c r="F379" s="1">
        <v>7.8886723278603892E-3</v>
      </c>
      <c r="G379" s="1">
        <v>5.1201948554237597E-2</v>
      </c>
      <c r="H379" s="1">
        <v>2.5730749507871398E-2</v>
      </c>
      <c r="I379" s="1">
        <v>6.5625932344338306E-2</v>
      </c>
      <c r="J379" s="50">
        <v>3.36194218357318E-2</v>
      </c>
      <c r="N379" s="21"/>
      <c r="R379" s="21"/>
    </row>
    <row r="380" spans="1:18">
      <c r="A380" t="s">
        <v>85</v>
      </c>
      <c r="B380" s="7" t="s">
        <v>56</v>
      </c>
      <c r="C380" t="s">
        <v>12</v>
      </c>
      <c r="D380" t="s">
        <v>13</v>
      </c>
      <c r="E380" s="1">
        <v>4.9466977292308298E-2</v>
      </c>
      <c r="F380" s="1">
        <v>7.2092523283431801E-3</v>
      </c>
      <c r="G380" s="1">
        <v>0.101939242536059</v>
      </c>
      <c r="H380" s="1">
        <v>1.8316069635240399E-2</v>
      </c>
      <c r="I380" s="1">
        <v>0.15140621982836699</v>
      </c>
      <c r="J380" s="50">
        <v>2.5525321963583598E-2</v>
      </c>
      <c r="N380" s="21"/>
      <c r="R380" s="21"/>
    </row>
    <row r="381" spans="1:18">
      <c r="A381" t="s">
        <v>85</v>
      </c>
      <c r="B381" s="7" t="s">
        <v>56</v>
      </c>
      <c r="C381" t="s">
        <v>14</v>
      </c>
      <c r="D381" t="s">
        <v>15</v>
      </c>
      <c r="E381" s="1">
        <v>1.3181417017568701E-2</v>
      </c>
      <c r="F381" s="1">
        <v>1.43470140028079E-2</v>
      </c>
      <c r="G381" s="1">
        <v>7.6723362725150998E-2</v>
      </c>
      <c r="H381" s="1">
        <v>4.4220820935835202E-2</v>
      </c>
      <c r="I381" s="1">
        <v>8.9904779742719695E-2</v>
      </c>
      <c r="J381" s="50">
        <v>5.85678349386431E-2</v>
      </c>
      <c r="N381" s="21"/>
      <c r="R381" s="21"/>
    </row>
    <row r="382" spans="1:18">
      <c r="A382" t="s">
        <v>85</v>
      </c>
      <c r="B382" s="7" t="s">
        <v>56</v>
      </c>
      <c r="C382" t="s">
        <v>16</v>
      </c>
      <c r="D382" t="s">
        <v>17</v>
      </c>
      <c r="E382" s="1">
        <v>0.23044466769449501</v>
      </c>
      <c r="F382" s="1">
        <v>2.9324929570385801E-2</v>
      </c>
      <c r="G382" s="1">
        <v>5.10803490647824</v>
      </c>
      <c r="H382" s="1">
        <v>0.50487555337637702</v>
      </c>
      <c r="I382" s="1">
        <v>5.33847957417274</v>
      </c>
      <c r="J382" s="50">
        <v>0.53420048294676203</v>
      </c>
      <c r="N382" s="21"/>
      <c r="R382" s="21"/>
    </row>
    <row r="383" spans="1:18">
      <c r="A383" t="s">
        <v>85</v>
      </c>
      <c r="B383" s="7" t="s">
        <v>56</v>
      </c>
      <c r="C383" t="s">
        <v>18</v>
      </c>
      <c r="D383" t="s">
        <v>19</v>
      </c>
      <c r="E383" s="1">
        <v>7.0763685145939295E-2</v>
      </c>
      <c r="F383" s="1">
        <v>4.6189473331065501E-3</v>
      </c>
      <c r="G383" s="1">
        <v>3.4899608452395698</v>
      </c>
      <c r="H383" s="1">
        <v>0.59109998529017904</v>
      </c>
      <c r="I383" s="1">
        <v>3.5607245303855102</v>
      </c>
      <c r="J383" s="50">
        <v>0.59571893262328601</v>
      </c>
      <c r="N383" s="21"/>
      <c r="R383" s="21"/>
    </row>
    <row r="384" spans="1:18">
      <c r="A384" t="s">
        <v>85</v>
      </c>
      <c r="B384" s="7" t="s">
        <v>56</v>
      </c>
      <c r="C384" t="s">
        <v>20</v>
      </c>
      <c r="D384" t="s">
        <v>21</v>
      </c>
      <c r="E384" s="1">
        <v>1.15717213292409E-2</v>
      </c>
      <c r="F384" s="1">
        <v>1.86719959496036E-3</v>
      </c>
      <c r="G384" s="1">
        <v>7.4217856775433494E-2</v>
      </c>
      <c r="H384" s="1">
        <v>1.49997847503176E-2</v>
      </c>
      <c r="I384" s="1">
        <v>8.5789578104674399E-2</v>
      </c>
      <c r="J384" s="50">
        <v>1.6866984345277999E-2</v>
      </c>
      <c r="N384" s="21"/>
      <c r="R384" s="21"/>
    </row>
    <row r="385" spans="1:18">
      <c r="A385" t="s">
        <v>85</v>
      </c>
      <c r="B385" s="7" t="s">
        <v>56</v>
      </c>
      <c r="C385" t="s">
        <v>25</v>
      </c>
      <c r="D385" t="s">
        <v>26</v>
      </c>
      <c r="E385" s="1">
        <v>0</v>
      </c>
      <c r="F385" s="1">
        <v>0</v>
      </c>
      <c r="G385" s="1">
        <v>0</v>
      </c>
      <c r="H385" s="1">
        <v>0</v>
      </c>
      <c r="I385" s="1">
        <v>0</v>
      </c>
      <c r="J385" s="50">
        <v>0</v>
      </c>
      <c r="N385" s="21"/>
      <c r="R385" s="21"/>
    </row>
    <row r="386" spans="1:18">
      <c r="A386" t="s">
        <v>85</v>
      </c>
      <c r="B386" s="7" t="s">
        <v>56</v>
      </c>
      <c r="C386" t="s">
        <v>22</v>
      </c>
      <c r="D386" t="s">
        <v>23</v>
      </c>
      <c r="E386" s="1">
        <v>7.7441299705900996E-2</v>
      </c>
      <c r="F386" s="1">
        <v>3.40449373604135E-3</v>
      </c>
      <c r="G386" s="1">
        <v>0.18130373641199199</v>
      </c>
      <c r="H386" s="1">
        <v>7.0965297554352498E-3</v>
      </c>
      <c r="I386" s="1">
        <v>0.25874503611789301</v>
      </c>
      <c r="J386" s="50">
        <v>1.0501023491476601E-2</v>
      </c>
      <c r="N386" s="21"/>
      <c r="R386" s="21"/>
    </row>
    <row r="387" spans="1:18">
      <c r="A387" t="s">
        <v>85</v>
      </c>
      <c r="B387" s="7" t="s">
        <v>57</v>
      </c>
      <c r="C387" t="s">
        <v>2</v>
      </c>
      <c r="D387" t="s">
        <v>3</v>
      </c>
      <c r="E387" s="1">
        <v>5.66505888401886</v>
      </c>
      <c r="F387" s="1">
        <v>7.0863191919278901</v>
      </c>
      <c r="G387" s="1">
        <v>2.0005435037905301</v>
      </c>
      <c r="H387" s="1">
        <v>1.7712378675067599</v>
      </c>
      <c r="I387" s="1">
        <v>7.6656023878093897</v>
      </c>
      <c r="J387" s="50">
        <v>8.8575570594346509</v>
      </c>
      <c r="N387" s="21"/>
      <c r="R387" s="21"/>
    </row>
    <row r="388" spans="1:18">
      <c r="A388" t="s">
        <v>85</v>
      </c>
      <c r="B388" s="7" t="s">
        <v>57</v>
      </c>
      <c r="C388" t="s">
        <v>4</v>
      </c>
      <c r="D388" t="s">
        <v>5</v>
      </c>
      <c r="E388" s="1">
        <v>7.64360968016424E-2</v>
      </c>
      <c r="F388" s="1">
        <v>5.0326199434374104</v>
      </c>
      <c r="G388" s="1">
        <v>1.1307002213327101E-3</v>
      </c>
      <c r="H388" s="1">
        <v>2.1198914080275601E-2</v>
      </c>
      <c r="I388" s="1">
        <v>7.7566797022975101E-2</v>
      </c>
      <c r="J388" s="50">
        <v>5.0538188575176797</v>
      </c>
      <c r="N388" s="21"/>
      <c r="R388" s="21"/>
    </row>
    <row r="389" spans="1:18">
      <c r="A389" t="s">
        <v>85</v>
      </c>
      <c r="B389" s="7" t="s">
        <v>57</v>
      </c>
      <c r="C389" t="s">
        <v>6</v>
      </c>
      <c r="D389" t="s">
        <v>7</v>
      </c>
      <c r="E389" s="1">
        <v>3.2939473233665502</v>
      </c>
      <c r="F389" s="1">
        <v>7.0309843984682603</v>
      </c>
      <c r="G389" s="1">
        <v>0.15754328438971801</v>
      </c>
      <c r="H389" s="1">
        <v>0.34840806026307802</v>
      </c>
      <c r="I389" s="1">
        <v>3.4514906077562699</v>
      </c>
      <c r="J389" s="50">
        <v>7.3793924587313402</v>
      </c>
      <c r="N389" s="21"/>
      <c r="R389" s="21"/>
    </row>
    <row r="390" spans="1:18">
      <c r="A390" t="s">
        <v>85</v>
      </c>
      <c r="B390" s="7" t="s">
        <v>57</v>
      </c>
      <c r="C390" t="s">
        <v>8</v>
      </c>
      <c r="D390" t="s">
        <v>9</v>
      </c>
      <c r="E390" s="1">
        <v>5.62568785190438</v>
      </c>
      <c r="F390" s="1">
        <v>2.4856731504232301</v>
      </c>
      <c r="G390" s="1">
        <v>7.8166754281723803</v>
      </c>
      <c r="H390" s="1">
        <v>4.9373097743496404</v>
      </c>
      <c r="I390" s="1">
        <v>13.442363280076799</v>
      </c>
      <c r="J390" s="50">
        <v>7.42298292477287</v>
      </c>
      <c r="N390" s="21"/>
      <c r="R390" s="21"/>
    </row>
    <row r="391" spans="1:18">
      <c r="A391" t="s">
        <v>85</v>
      </c>
      <c r="B391" s="7" t="s">
        <v>57</v>
      </c>
      <c r="C391" t="s">
        <v>10</v>
      </c>
      <c r="D391" t="s">
        <v>11</v>
      </c>
      <c r="E391" s="1">
        <v>0.97012769040505398</v>
      </c>
      <c r="F391" s="1">
        <v>0.664053511688938</v>
      </c>
      <c r="G391" s="1">
        <v>1.6007819287615901</v>
      </c>
      <c r="H391" s="1">
        <v>1.0355705250964899</v>
      </c>
      <c r="I391" s="1">
        <v>2.5709096191666401</v>
      </c>
      <c r="J391" s="50">
        <v>1.6996240367854301</v>
      </c>
      <c r="N391" s="21"/>
      <c r="R391" s="21"/>
    </row>
    <row r="392" spans="1:18">
      <c r="A392" t="s">
        <v>85</v>
      </c>
      <c r="B392" s="7" t="s">
        <v>57</v>
      </c>
      <c r="C392" t="s">
        <v>12</v>
      </c>
      <c r="D392" t="s">
        <v>13</v>
      </c>
      <c r="E392" s="1">
        <v>9.5599822545690092</v>
      </c>
      <c r="F392" s="1">
        <v>1.36824600104664</v>
      </c>
      <c r="G392" s="1">
        <v>2.5716991361525099</v>
      </c>
      <c r="H392" s="1">
        <v>0.462961008846416</v>
      </c>
      <c r="I392" s="1">
        <v>12.1316813907215</v>
      </c>
      <c r="J392" s="50">
        <v>1.83120700989306</v>
      </c>
      <c r="N392" s="21"/>
      <c r="R392" s="21"/>
    </row>
    <row r="393" spans="1:18">
      <c r="A393" t="s">
        <v>85</v>
      </c>
      <c r="B393" s="7" t="s">
        <v>57</v>
      </c>
      <c r="C393" t="s">
        <v>14</v>
      </c>
      <c r="D393" t="s">
        <v>15</v>
      </c>
      <c r="E393" s="1">
        <v>8.6924700241934794</v>
      </c>
      <c r="F393" s="1">
        <v>8.9153656836720607</v>
      </c>
      <c r="G393" s="1">
        <v>2.2517245584847201</v>
      </c>
      <c r="H393" s="1">
        <v>1.3272947710221901</v>
      </c>
      <c r="I393" s="1">
        <v>10.9441945826782</v>
      </c>
      <c r="J393" s="50">
        <v>10.2426604546942</v>
      </c>
      <c r="N393" s="21"/>
      <c r="R393" s="21"/>
    </row>
    <row r="394" spans="1:18">
      <c r="A394" t="s">
        <v>85</v>
      </c>
      <c r="B394" s="7" t="s">
        <v>57</v>
      </c>
      <c r="C394" t="s">
        <v>16</v>
      </c>
      <c r="D394" t="s">
        <v>17</v>
      </c>
      <c r="E394" s="1">
        <v>207.46490119418701</v>
      </c>
      <c r="F394" s="1">
        <v>26.968554871842102</v>
      </c>
      <c r="G394" s="1">
        <v>55.055818957229398</v>
      </c>
      <c r="H394" s="1">
        <v>5.5858122719491297</v>
      </c>
      <c r="I394" s="1">
        <v>262.52072015141601</v>
      </c>
      <c r="J394" s="50">
        <v>32.554367143791303</v>
      </c>
      <c r="N394" s="21"/>
      <c r="R394" s="21"/>
    </row>
    <row r="395" spans="1:18">
      <c r="A395" t="s">
        <v>85</v>
      </c>
      <c r="B395" s="7" t="s">
        <v>57</v>
      </c>
      <c r="C395" t="s">
        <v>18</v>
      </c>
      <c r="D395" t="s">
        <v>19</v>
      </c>
      <c r="E395" s="1">
        <v>136.494502214471</v>
      </c>
      <c r="F395" s="1">
        <v>8.9820101181719707</v>
      </c>
      <c r="G395" s="1">
        <v>72.238335410016006</v>
      </c>
      <c r="H395" s="1">
        <v>12.267208313350601</v>
      </c>
      <c r="I395" s="1">
        <v>208.73283762448699</v>
      </c>
      <c r="J395" s="50">
        <v>21.2492184315226</v>
      </c>
      <c r="N395" s="21"/>
      <c r="R395" s="21"/>
    </row>
    <row r="396" spans="1:18">
      <c r="A396" t="s">
        <v>85</v>
      </c>
      <c r="B396" s="7" t="s">
        <v>57</v>
      </c>
      <c r="C396" t="s">
        <v>20</v>
      </c>
      <c r="D396" t="s">
        <v>21</v>
      </c>
      <c r="E396" s="1">
        <v>24.830046716457499</v>
      </c>
      <c r="F396" s="1">
        <v>4.0087543517962096</v>
      </c>
      <c r="G396" s="1">
        <v>1.4026672824681601</v>
      </c>
      <c r="H396" s="1">
        <v>0.283387685908285</v>
      </c>
      <c r="I396" s="1">
        <v>26.2327139989257</v>
      </c>
      <c r="J396" s="50">
        <v>4.2921420377044903</v>
      </c>
      <c r="N396" s="21"/>
      <c r="R396" s="21"/>
    </row>
    <row r="397" spans="1:18">
      <c r="A397" t="s">
        <v>85</v>
      </c>
      <c r="B397" s="7" t="s">
        <v>57</v>
      </c>
      <c r="C397" t="s">
        <v>25</v>
      </c>
      <c r="D397" t="s">
        <v>26</v>
      </c>
      <c r="E397" s="1">
        <v>0.35629671324831602</v>
      </c>
      <c r="F397" s="1">
        <v>2.93179865869919E-2</v>
      </c>
      <c r="G397" s="1">
        <v>1.6681305936948501</v>
      </c>
      <c r="H397" s="1">
        <v>0.70298516439537295</v>
      </c>
      <c r="I397" s="1">
        <v>2.0244273069431702</v>
      </c>
      <c r="J397" s="50">
        <v>0.73230315098236498</v>
      </c>
      <c r="N397" s="21"/>
      <c r="R397" s="21"/>
    </row>
    <row r="398" spans="1:18">
      <c r="A398" t="s">
        <v>85</v>
      </c>
      <c r="B398" s="7" t="s">
        <v>57</v>
      </c>
      <c r="C398" t="s">
        <v>22</v>
      </c>
      <c r="D398" t="s">
        <v>23</v>
      </c>
      <c r="E398" s="1">
        <v>8.6215228051187491</v>
      </c>
      <c r="F398" s="1">
        <v>0.37762164804506498</v>
      </c>
      <c r="G398" s="1">
        <v>6.5817448834699102</v>
      </c>
      <c r="H398" s="1">
        <v>0.25833775811281701</v>
      </c>
      <c r="I398" s="1">
        <v>15.203267688588699</v>
      </c>
      <c r="J398" s="50">
        <v>0.63595940615788205</v>
      </c>
      <c r="N398" s="21"/>
      <c r="R398" s="21"/>
    </row>
    <row r="399" spans="1:18">
      <c r="A399" t="s">
        <v>85</v>
      </c>
      <c r="B399" s="7" t="s">
        <v>58</v>
      </c>
      <c r="C399" t="s">
        <v>2</v>
      </c>
      <c r="D399" t="s">
        <v>3</v>
      </c>
      <c r="E399" s="1">
        <v>0.17702335042477499</v>
      </c>
      <c r="F399" s="1">
        <v>0.199664198350192</v>
      </c>
      <c r="G399" s="1">
        <v>0.100432919661223</v>
      </c>
      <c r="H399" s="1">
        <v>9.0649590587330298E-2</v>
      </c>
      <c r="I399" s="1">
        <v>0.27745627008599799</v>
      </c>
      <c r="J399" s="50">
        <v>0.29031378893752202</v>
      </c>
      <c r="N399" s="21"/>
      <c r="R399" s="21"/>
    </row>
    <row r="400" spans="1:18">
      <c r="A400" t="s">
        <v>85</v>
      </c>
      <c r="B400" s="7" t="s">
        <v>58</v>
      </c>
      <c r="C400" t="s">
        <v>4</v>
      </c>
      <c r="D400" t="s">
        <v>5</v>
      </c>
      <c r="E400" s="1">
        <v>2.5395264110668803E-4</v>
      </c>
      <c r="F400" s="1">
        <v>1.8276293342063599E-2</v>
      </c>
      <c r="G400" s="1">
        <v>1.8826997792860999E-6</v>
      </c>
      <c r="H400" s="1">
        <v>3.48070661889513E-5</v>
      </c>
      <c r="I400" s="1">
        <v>2.5583534088597401E-4</v>
      </c>
      <c r="J400" s="50">
        <v>1.8311100408252599E-2</v>
      </c>
      <c r="N400" s="21"/>
      <c r="R400" s="21"/>
    </row>
    <row r="401" spans="1:18">
      <c r="A401" t="s">
        <v>85</v>
      </c>
      <c r="B401" s="7" t="s">
        <v>58</v>
      </c>
      <c r="C401" t="s">
        <v>6</v>
      </c>
      <c r="D401" t="s">
        <v>7</v>
      </c>
      <c r="E401" s="1">
        <v>5.8546966503712402E-5</v>
      </c>
      <c r="F401" s="1">
        <v>1.2496520351185E-4</v>
      </c>
      <c r="G401" s="1">
        <v>9.8947273808844601E-3</v>
      </c>
      <c r="H401" s="1">
        <v>2.18805376703342E-2</v>
      </c>
      <c r="I401" s="1">
        <v>9.9532743473881701E-3</v>
      </c>
      <c r="J401" s="50">
        <v>2.2005502873846099E-2</v>
      </c>
      <c r="N401" s="21"/>
      <c r="R401" s="21"/>
    </row>
    <row r="402" spans="1:18">
      <c r="A402" t="s">
        <v>85</v>
      </c>
      <c r="B402" s="7" t="s">
        <v>58</v>
      </c>
      <c r="C402" t="s">
        <v>8</v>
      </c>
      <c r="D402" t="s">
        <v>9</v>
      </c>
      <c r="E402" s="1">
        <v>8.3236635098092399E-2</v>
      </c>
      <c r="F402" s="1">
        <v>3.1123221642492899E-2</v>
      </c>
      <c r="G402" s="1">
        <v>0.277623079819588</v>
      </c>
      <c r="H402" s="1">
        <v>0.146680496094726</v>
      </c>
      <c r="I402" s="1">
        <v>0.36085971491767999</v>
      </c>
      <c r="J402" s="50">
        <v>0.17780371773721901</v>
      </c>
      <c r="N402" s="21"/>
      <c r="R402" s="21"/>
    </row>
    <row r="403" spans="1:18">
      <c r="A403" t="s">
        <v>85</v>
      </c>
      <c r="B403" s="7" t="s">
        <v>58</v>
      </c>
      <c r="C403" t="s">
        <v>10</v>
      </c>
      <c r="D403" t="s">
        <v>11</v>
      </c>
      <c r="E403" s="1">
        <v>7.1945014861342096E-2</v>
      </c>
      <c r="F403" s="1">
        <v>5.6170725423173501E-2</v>
      </c>
      <c r="G403" s="1">
        <v>5.8728915076670399E-2</v>
      </c>
      <c r="H403" s="1">
        <v>2.78660594672859E-2</v>
      </c>
      <c r="I403" s="1">
        <v>0.13067392993801299</v>
      </c>
      <c r="J403" s="50">
        <v>8.4036784890459404E-2</v>
      </c>
      <c r="N403" s="21"/>
      <c r="R403" s="21"/>
    </row>
    <row r="404" spans="1:18">
      <c r="A404" t="s">
        <v>85</v>
      </c>
      <c r="B404" s="7" t="s">
        <v>58</v>
      </c>
      <c r="C404" t="s">
        <v>12</v>
      </c>
      <c r="D404" t="s">
        <v>13</v>
      </c>
      <c r="E404" s="1">
        <v>0.183608428555501</v>
      </c>
      <c r="F404" s="1">
        <v>2.5556296492440098E-2</v>
      </c>
      <c r="G404" s="1">
        <v>0.101646917817455</v>
      </c>
      <c r="H404" s="1">
        <v>1.8521048521729502E-2</v>
      </c>
      <c r="I404" s="1">
        <v>0.28525534637295602</v>
      </c>
      <c r="J404" s="50">
        <v>4.40773450141696E-2</v>
      </c>
      <c r="N404" s="21"/>
      <c r="R404" s="21"/>
    </row>
    <row r="405" spans="1:18">
      <c r="A405" t="s">
        <v>85</v>
      </c>
      <c r="B405" s="7" t="s">
        <v>58</v>
      </c>
      <c r="C405" t="s">
        <v>14</v>
      </c>
      <c r="D405" t="s">
        <v>15</v>
      </c>
      <c r="E405" s="1">
        <v>1.9285410876758599E-2</v>
      </c>
      <c r="F405" s="1">
        <v>2.1289280433733199E-2</v>
      </c>
      <c r="G405" s="1">
        <v>4.8679317371310503E-2</v>
      </c>
      <c r="H405" s="1">
        <v>2.8650952943535101E-2</v>
      </c>
      <c r="I405" s="1">
        <v>6.7964728248069095E-2</v>
      </c>
      <c r="J405" s="50">
        <v>4.99402333772683E-2</v>
      </c>
      <c r="N405" s="21"/>
      <c r="R405" s="21"/>
    </row>
    <row r="406" spans="1:18">
      <c r="A406" t="s">
        <v>85</v>
      </c>
      <c r="B406" s="7" t="s">
        <v>58</v>
      </c>
      <c r="C406" t="s">
        <v>16</v>
      </c>
      <c r="D406" t="s">
        <v>17</v>
      </c>
      <c r="E406" s="1">
        <v>0.77006835006349295</v>
      </c>
      <c r="F406" s="1">
        <v>9.2380623238658102E-2</v>
      </c>
      <c r="G406" s="1">
        <v>2.5146853153180699</v>
      </c>
      <c r="H406" s="1">
        <v>0.25112415534106503</v>
      </c>
      <c r="I406" s="1">
        <v>3.2847536653815599</v>
      </c>
      <c r="J406" s="50">
        <v>0.343504778579723</v>
      </c>
      <c r="N406" s="21"/>
      <c r="R406" s="21"/>
    </row>
    <row r="407" spans="1:18">
      <c r="A407" t="s">
        <v>85</v>
      </c>
      <c r="B407" s="7" t="s">
        <v>58</v>
      </c>
      <c r="C407" t="s">
        <v>18</v>
      </c>
      <c r="D407" t="s">
        <v>19</v>
      </c>
      <c r="E407" s="1">
        <v>4.8652087192563101E-2</v>
      </c>
      <c r="F407" s="1">
        <v>3.2386293504395001E-3</v>
      </c>
      <c r="G407" s="1">
        <v>2.2117908604015399</v>
      </c>
      <c r="H407" s="1">
        <v>0.369319517415653</v>
      </c>
      <c r="I407" s="1">
        <v>2.2604429475940999</v>
      </c>
      <c r="J407" s="50">
        <v>0.372558146766093</v>
      </c>
      <c r="N407" s="21"/>
      <c r="R407" s="21"/>
    </row>
    <row r="408" spans="1:18">
      <c r="A408" t="s">
        <v>85</v>
      </c>
      <c r="B408" s="7" t="s">
        <v>58</v>
      </c>
      <c r="C408" t="s">
        <v>20</v>
      </c>
      <c r="D408" t="s">
        <v>21</v>
      </c>
      <c r="E408" s="1">
        <v>3.67502665716415E-3</v>
      </c>
      <c r="F408" s="1">
        <v>5.9329353498419697E-4</v>
      </c>
      <c r="G408" s="1">
        <v>5.8449371988437103E-2</v>
      </c>
      <c r="H408" s="1">
        <v>1.1783402001515E-2</v>
      </c>
      <c r="I408" s="1">
        <v>6.2124398645601299E-2</v>
      </c>
      <c r="J408" s="50">
        <v>1.2376695536499199E-2</v>
      </c>
      <c r="N408" s="21"/>
      <c r="R408" s="21"/>
    </row>
    <row r="409" spans="1:18">
      <c r="A409" t="s">
        <v>85</v>
      </c>
      <c r="B409" s="7" t="s">
        <v>58</v>
      </c>
      <c r="C409" t="s">
        <v>25</v>
      </c>
      <c r="D409" t="s">
        <v>26</v>
      </c>
      <c r="E409" s="1">
        <v>0</v>
      </c>
      <c r="F409" s="1">
        <v>0</v>
      </c>
      <c r="G409" s="1">
        <v>0</v>
      </c>
      <c r="H409" s="1">
        <v>0</v>
      </c>
      <c r="I409" s="1">
        <v>0</v>
      </c>
      <c r="J409" s="50">
        <v>0</v>
      </c>
      <c r="N409" s="21"/>
      <c r="R409" s="21"/>
    </row>
    <row r="410" spans="1:18">
      <c r="A410" t="s">
        <v>85</v>
      </c>
      <c r="B410" s="7" t="s">
        <v>58</v>
      </c>
      <c r="C410" t="s">
        <v>22</v>
      </c>
      <c r="D410" t="s">
        <v>23</v>
      </c>
      <c r="E410" s="1">
        <v>2.97431199142918E-2</v>
      </c>
      <c r="F410" s="1">
        <v>1.2852685785743E-3</v>
      </c>
      <c r="G410" s="1">
        <v>4.4639943914026398E-2</v>
      </c>
      <c r="H410" s="1">
        <v>1.7191799800961101E-3</v>
      </c>
      <c r="I410" s="1">
        <v>7.4383063828318205E-2</v>
      </c>
      <c r="J410" s="50">
        <v>3.0044485586704101E-3</v>
      </c>
      <c r="N410" s="21"/>
      <c r="R410" s="21"/>
    </row>
    <row r="411" spans="1:18">
      <c r="A411" t="s">
        <v>85</v>
      </c>
      <c r="B411" s="7" t="s">
        <v>59</v>
      </c>
      <c r="C411" t="s">
        <v>2</v>
      </c>
      <c r="D411" t="s">
        <v>3</v>
      </c>
      <c r="E411" s="1">
        <v>5.6933874089492201E-2</v>
      </c>
      <c r="F411" s="1">
        <v>5.7209368687684503E-2</v>
      </c>
      <c r="G411" s="1">
        <v>7.3353618676170101E-2</v>
      </c>
      <c r="H411" s="1">
        <v>6.8864065463227306E-2</v>
      </c>
      <c r="I411" s="1">
        <v>0.13028749276566201</v>
      </c>
      <c r="J411" s="50">
        <v>0.12607343415091199</v>
      </c>
      <c r="N411" s="21"/>
      <c r="R411" s="21"/>
    </row>
    <row r="412" spans="1:18">
      <c r="A412" t="s">
        <v>85</v>
      </c>
      <c r="B412" s="7" t="s">
        <v>59</v>
      </c>
      <c r="C412" t="s">
        <v>4</v>
      </c>
      <c r="D412" t="s">
        <v>5</v>
      </c>
      <c r="E412" s="1">
        <v>3.5308105307278802E-4</v>
      </c>
      <c r="F412" s="1">
        <v>2.5878705297887002E-2</v>
      </c>
      <c r="G412" s="1">
        <v>1.3656046801230999E-5</v>
      </c>
      <c r="H412" s="1">
        <v>2.5125705163661302E-4</v>
      </c>
      <c r="I412" s="1">
        <v>3.66737099874019E-4</v>
      </c>
      <c r="J412" s="50">
        <v>2.6129962349523601E-2</v>
      </c>
      <c r="N412" s="21"/>
      <c r="R412" s="21"/>
    </row>
    <row r="413" spans="1:18">
      <c r="A413" t="s">
        <v>85</v>
      </c>
      <c r="B413" s="7" t="s">
        <v>59</v>
      </c>
      <c r="C413" t="s">
        <v>6</v>
      </c>
      <c r="D413" t="s">
        <v>7</v>
      </c>
      <c r="E413" s="1">
        <v>4.0978446105297799</v>
      </c>
      <c r="F413" s="1">
        <v>8.7464481130374203</v>
      </c>
      <c r="G413" s="1">
        <v>9.0644459579389894E-3</v>
      </c>
      <c r="H413" s="1">
        <v>2.0044862239131499E-2</v>
      </c>
      <c r="I413" s="1">
        <v>4.1069090564877202</v>
      </c>
      <c r="J413" s="50">
        <v>8.7664929752765506</v>
      </c>
      <c r="N413" s="21"/>
      <c r="R413" s="21"/>
    </row>
    <row r="414" spans="1:18">
      <c r="A414" t="s">
        <v>85</v>
      </c>
      <c r="B414" s="7" t="s">
        <v>59</v>
      </c>
      <c r="C414" t="s">
        <v>8</v>
      </c>
      <c r="D414" t="s">
        <v>9</v>
      </c>
      <c r="E414" s="1">
        <v>5.3858305219772397E-2</v>
      </c>
      <c r="F414" s="1">
        <v>7.7686350799333101E-2</v>
      </c>
      <c r="G414" s="1">
        <v>1.0691725462091499</v>
      </c>
      <c r="H414" s="1">
        <v>1.0481113105283499</v>
      </c>
      <c r="I414" s="1">
        <v>1.12303085142892</v>
      </c>
      <c r="J414" s="50">
        <v>1.1257976613276801</v>
      </c>
      <c r="N414" s="21"/>
      <c r="R414" s="21"/>
    </row>
    <row r="415" spans="1:18">
      <c r="A415" t="s">
        <v>85</v>
      </c>
      <c r="B415" s="7" t="s">
        <v>59</v>
      </c>
      <c r="C415" t="s">
        <v>10</v>
      </c>
      <c r="D415" t="s">
        <v>11</v>
      </c>
      <c r="E415" s="1">
        <v>2.3934142964427202E-3</v>
      </c>
      <c r="F415" s="1">
        <v>2.0556713093108601E-3</v>
      </c>
      <c r="G415" s="1">
        <v>3.7808392812564699E-2</v>
      </c>
      <c r="H415" s="1">
        <v>2.0179370017190199E-2</v>
      </c>
      <c r="I415" s="1">
        <v>4.0201807109007399E-2</v>
      </c>
      <c r="J415" s="50">
        <v>2.2235041326501E-2</v>
      </c>
      <c r="N415" s="21"/>
      <c r="R415" s="21"/>
    </row>
    <row r="416" spans="1:18">
      <c r="A416" t="s">
        <v>85</v>
      </c>
      <c r="B416" s="7" t="s">
        <v>59</v>
      </c>
      <c r="C416" t="s">
        <v>12</v>
      </c>
      <c r="D416" t="s">
        <v>13</v>
      </c>
      <c r="E416" s="1">
        <v>1.7486880499102301E-2</v>
      </c>
      <c r="F416" s="1">
        <v>2.48125911825413E-3</v>
      </c>
      <c r="G416" s="1">
        <v>7.3468407667855895E-2</v>
      </c>
      <c r="H416" s="1">
        <v>1.3418276356120499E-2</v>
      </c>
      <c r="I416" s="1">
        <v>9.0955288166958206E-2</v>
      </c>
      <c r="J416" s="50">
        <v>1.5899535474374601E-2</v>
      </c>
      <c r="N416" s="21"/>
      <c r="R416" s="21"/>
    </row>
    <row r="417" spans="1:18">
      <c r="A417" t="s">
        <v>85</v>
      </c>
      <c r="B417" s="7" t="s">
        <v>59</v>
      </c>
      <c r="C417" t="s">
        <v>14</v>
      </c>
      <c r="D417" t="s">
        <v>15</v>
      </c>
      <c r="E417" s="1">
        <v>2.1643068357548702E-3</v>
      </c>
      <c r="F417" s="1">
        <v>2.40840799896421E-3</v>
      </c>
      <c r="G417" s="1">
        <v>2.8133506135230801E-2</v>
      </c>
      <c r="H417" s="1">
        <v>1.6667280161228301E-2</v>
      </c>
      <c r="I417" s="1">
        <v>3.0297812970985698E-2</v>
      </c>
      <c r="J417" s="50">
        <v>1.9075688160192499E-2</v>
      </c>
      <c r="N417" s="21"/>
      <c r="R417" s="21"/>
    </row>
    <row r="418" spans="1:18">
      <c r="A418" t="s">
        <v>85</v>
      </c>
      <c r="B418" s="7" t="s">
        <v>59</v>
      </c>
      <c r="C418" t="s">
        <v>16</v>
      </c>
      <c r="D418" t="s">
        <v>17</v>
      </c>
      <c r="E418" s="1">
        <v>6.2075098987684998E-2</v>
      </c>
      <c r="F418" s="1">
        <v>8.0418464070722007E-3</v>
      </c>
      <c r="G418" s="1">
        <v>2.1882582319703499</v>
      </c>
      <c r="H418" s="1">
        <v>0.224579199086723</v>
      </c>
      <c r="I418" s="1">
        <v>2.25033333095804</v>
      </c>
      <c r="J418" s="50">
        <v>0.232621045493795</v>
      </c>
      <c r="N418" s="21"/>
      <c r="R418" s="21"/>
    </row>
    <row r="419" spans="1:18">
      <c r="A419" t="s">
        <v>85</v>
      </c>
      <c r="B419" s="7" t="s">
        <v>59</v>
      </c>
      <c r="C419" t="s">
        <v>18</v>
      </c>
      <c r="D419" t="s">
        <v>19</v>
      </c>
      <c r="E419" s="1">
        <v>4.5138706058610997E-3</v>
      </c>
      <c r="F419" s="1">
        <v>3.01132144703225E-4</v>
      </c>
      <c r="G419" s="1">
        <v>0.995795595580244</v>
      </c>
      <c r="H419" s="1">
        <v>0.16560156607805401</v>
      </c>
      <c r="I419" s="1">
        <v>1.0003094661861101</v>
      </c>
      <c r="J419" s="50">
        <v>0.16590269822275699</v>
      </c>
      <c r="N419" s="21"/>
      <c r="R419" s="21"/>
    </row>
    <row r="420" spans="1:18">
      <c r="A420" t="s">
        <v>85</v>
      </c>
      <c r="B420" s="7" t="s">
        <v>59</v>
      </c>
      <c r="C420" t="s">
        <v>20</v>
      </c>
      <c r="D420" t="s">
        <v>21</v>
      </c>
      <c r="E420" s="1">
        <v>0</v>
      </c>
      <c r="F420" s="1">
        <v>0</v>
      </c>
      <c r="G420" s="1">
        <v>0</v>
      </c>
      <c r="H420" s="1">
        <v>0</v>
      </c>
      <c r="I420" s="1">
        <v>0</v>
      </c>
      <c r="J420" s="50">
        <v>0</v>
      </c>
      <c r="N420" s="21"/>
      <c r="R420" s="21"/>
    </row>
    <row r="421" spans="1:18">
      <c r="A421" t="s">
        <v>85</v>
      </c>
      <c r="B421" s="7" t="s">
        <v>59</v>
      </c>
      <c r="C421" t="s">
        <v>25</v>
      </c>
      <c r="D421" t="s">
        <v>26</v>
      </c>
      <c r="E421" s="1">
        <v>0</v>
      </c>
      <c r="F421" s="1">
        <v>0</v>
      </c>
      <c r="G421" s="1">
        <v>0</v>
      </c>
      <c r="H421" s="1">
        <v>0</v>
      </c>
      <c r="I421" s="1">
        <v>0</v>
      </c>
      <c r="J421" s="50">
        <v>0</v>
      </c>
      <c r="N421" s="21"/>
      <c r="R421" s="21"/>
    </row>
    <row r="422" spans="1:18">
      <c r="A422" t="s">
        <v>85</v>
      </c>
      <c r="B422" s="7" t="s">
        <v>59</v>
      </c>
      <c r="C422" t="s">
        <v>22</v>
      </c>
      <c r="D422" t="s">
        <v>23</v>
      </c>
      <c r="E422" s="1">
        <v>4.0198278569789202E-3</v>
      </c>
      <c r="F422" s="1">
        <v>1.73098736432612E-4</v>
      </c>
      <c r="G422" s="1">
        <v>5.5915064255321403E-2</v>
      </c>
      <c r="H422" s="1">
        <v>2.1429537171491998E-3</v>
      </c>
      <c r="I422" s="1">
        <v>5.9934892112300298E-2</v>
      </c>
      <c r="J422" s="50">
        <v>2.31605245358181E-3</v>
      </c>
      <c r="N422" s="21"/>
      <c r="R422" s="21"/>
    </row>
    <row r="423" spans="1:18">
      <c r="A423" t="s">
        <v>85</v>
      </c>
      <c r="B423" s="7" t="s">
        <v>60</v>
      </c>
      <c r="C423" t="s">
        <v>2</v>
      </c>
      <c r="D423" t="s">
        <v>3</v>
      </c>
      <c r="E423" s="1">
        <v>0.33718045087069398</v>
      </c>
      <c r="F423" s="1">
        <v>0.369617581763306</v>
      </c>
      <c r="G423" s="1">
        <v>6.2202487269604097E-2</v>
      </c>
      <c r="H423" s="1">
        <v>5.2316653115976101E-2</v>
      </c>
      <c r="I423" s="1">
        <v>0.39938293814029802</v>
      </c>
      <c r="J423" s="50">
        <v>0.421934234879282</v>
      </c>
      <c r="N423" s="21"/>
      <c r="R423" s="21"/>
    </row>
    <row r="424" spans="1:18">
      <c r="A424" t="s">
        <v>85</v>
      </c>
      <c r="B424" s="7" t="s">
        <v>60</v>
      </c>
      <c r="C424" t="s">
        <v>4</v>
      </c>
      <c r="D424" t="s">
        <v>5</v>
      </c>
      <c r="E424" s="1">
        <v>1.39637644499637E-3</v>
      </c>
      <c r="F424" s="1">
        <v>9.8515725743720001E-2</v>
      </c>
      <c r="G424" s="1">
        <v>2.3184134293700201E-5</v>
      </c>
      <c r="H424" s="1">
        <v>4.3098925850323699E-4</v>
      </c>
      <c r="I424" s="1">
        <v>1.41956057929007E-3</v>
      </c>
      <c r="J424" s="50">
        <v>9.8946715002223198E-2</v>
      </c>
      <c r="N424" s="21"/>
      <c r="R424" s="21"/>
    </row>
    <row r="425" spans="1:18">
      <c r="A425" t="s">
        <v>85</v>
      </c>
      <c r="B425" s="7" t="s">
        <v>60</v>
      </c>
      <c r="C425" t="s">
        <v>6</v>
      </c>
      <c r="D425" t="s">
        <v>7</v>
      </c>
      <c r="E425" s="1">
        <v>5.0155345177968602E-5</v>
      </c>
      <c r="F425" s="1">
        <v>1.0705452735974099E-4</v>
      </c>
      <c r="G425" s="1">
        <v>3.8932749000773E-3</v>
      </c>
      <c r="H425" s="1">
        <v>8.6094117156735907E-3</v>
      </c>
      <c r="I425" s="1">
        <v>3.9434302452552696E-3</v>
      </c>
      <c r="J425" s="50">
        <v>8.7164662430333304E-3</v>
      </c>
      <c r="N425" s="21"/>
      <c r="R425" s="21"/>
    </row>
    <row r="426" spans="1:18">
      <c r="A426" t="s">
        <v>85</v>
      </c>
      <c r="B426" s="7" t="s">
        <v>60</v>
      </c>
      <c r="C426" t="s">
        <v>8</v>
      </c>
      <c r="D426" t="s">
        <v>9</v>
      </c>
      <c r="E426" s="1">
        <v>1.77690043108884E-2</v>
      </c>
      <c r="F426" s="1">
        <v>6.5383256225224401E-3</v>
      </c>
      <c r="G426" s="1">
        <v>6.7930503931388497E-2</v>
      </c>
      <c r="H426" s="1">
        <v>2.1446110308217501E-2</v>
      </c>
      <c r="I426" s="1">
        <v>8.5699508242276998E-2</v>
      </c>
      <c r="J426" s="50">
        <v>2.79844359307399E-2</v>
      </c>
      <c r="N426" s="21"/>
      <c r="R426" s="21"/>
    </row>
    <row r="427" spans="1:18">
      <c r="A427" t="s">
        <v>85</v>
      </c>
      <c r="B427" s="7" t="s">
        <v>60</v>
      </c>
      <c r="C427" t="s">
        <v>10</v>
      </c>
      <c r="D427" t="s">
        <v>11</v>
      </c>
      <c r="E427" s="1">
        <v>1.1144948678149601E-2</v>
      </c>
      <c r="F427" s="1">
        <v>8.7922011836654608E-3</v>
      </c>
      <c r="G427" s="1">
        <v>2.4240450196765601E-2</v>
      </c>
      <c r="H427" s="1">
        <v>1.4965866401789501E-2</v>
      </c>
      <c r="I427" s="1">
        <v>3.5385398874915201E-2</v>
      </c>
      <c r="J427" s="50">
        <v>2.3758067585454901E-2</v>
      </c>
      <c r="N427" s="21"/>
      <c r="R427" s="21"/>
    </row>
    <row r="428" spans="1:18">
      <c r="A428" t="s">
        <v>85</v>
      </c>
      <c r="B428" s="7" t="s">
        <v>60</v>
      </c>
      <c r="C428" t="s">
        <v>12</v>
      </c>
      <c r="D428" t="s">
        <v>13</v>
      </c>
      <c r="E428" s="1">
        <v>0.65438462738900005</v>
      </c>
      <c r="F428" s="1">
        <v>7.3267364515210306E-2</v>
      </c>
      <c r="G428" s="1">
        <v>5.0365026536212297E-2</v>
      </c>
      <c r="H428" s="1">
        <v>9.1497830079204593E-3</v>
      </c>
      <c r="I428" s="1">
        <v>0.70474965392521205</v>
      </c>
      <c r="J428" s="50">
        <v>8.2417147523130799E-2</v>
      </c>
      <c r="N428" s="21"/>
      <c r="R428" s="21"/>
    </row>
    <row r="429" spans="1:18">
      <c r="A429" t="s">
        <v>85</v>
      </c>
      <c r="B429" s="7" t="s">
        <v>60</v>
      </c>
      <c r="C429" t="s">
        <v>14</v>
      </c>
      <c r="D429" t="s">
        <v>15</v>
      </c>
      <c r="E429" s="1">
        <v>7.4378385822450399E-3</v>
      </c>
      <c r="F429" s="1">
        <v>8.2955687316256192E-3</v>
      </c>
      <c r="G429" s="1">
        <v>2.66693268077835E-2</v>
      </c>
      <c r="H429" s="1">
        <v>1.5751734776265999E-2</v>
      </c>
      <c r="I429" s="1">
        <v>3.4107165390028601E-2</v>
      </c>
      <c r="J429" s="50">
        <v>2.4047303507891599E-2</v>
      </c>
      <c r="N429" s="21"/>
      <c r="R429" s="21"/>
    </row>
    <row r="430" spans="1:18">
      <c r="A430" t="s">
        <v>85</v>
      </c>
      <c r="B430" s="7" t="s">
        <v>60</v>
      </c>
      <c r="C430" t="s">
        <v>16</v>
      </c>
      <c r="D430" t="s">
        <v>17</v>
      </c>
      <c r="E430" s="1">
        <v>0.321984609134425</v>
      </c>
      <c r="F430" s="1">
        <v>4.2110556040278101E-2</v>
      </c>
      <c r="G430" s="1">
        <v>1.1011945878101701</v>
      </c>
      <c r="H430" s="1">
        <v>0.109798354253894</v>
      </c>
      <c r="I430" s="1">
        <v>1.4231791969445899</v>
      </c>
      <c r="J430" s="50">
        <v>0.151908910294172</v>
      </c>
      <c r="N430" s="21"/>
      <c r="R430" s="21"/>
    </row>
    <row r="431" spans="1:18">
      <c r="A431" t="s">
        <v>85</v>
      </c>
      <c r="B431" s="7" t="s">
        <v>60</v>
      </c>
      <c r="C431" t="s">
        <v>18</v>
      </c>
      <c r="D431" t="s">
        <v>19</v>
      </c>
      <c r="E431" s="1">
        <v>3.2791096886605697E-2</v>
      </c>
      <c r="F431" s="1">
        <v>2.1800766349246502E-3</v>
      </c>
      <c r="G431" s="1">
        <v>0.97799981987330498</v>
      </c>
      <c r="H431" s="1">
        <v>0.16397006735774899</v>
      </c>
      <c r="I431" s="1">
        <v>1.0107909167599101</v>
      </c>
      <c r="J431" s="50">
        <v>0.166150143992674</v>
      </c>
      <c r="N431" s="21"/>
      <c r="R431" s="21"/>
    </row>
    <row r="432" spans="1:18">
      <c r="A432" t="s">
        <v>85</v>
      </c>
      <c r="B432" s="7" t="s">
        <v>60</v>
      </c>
      <c r="C432" t="s">
        <v>20</v>
      </c>
      <c r="D432" t="s">
        <v>21</v>
      </c>
      <c r="E432" s="1">
        <v>3.4119474362528301E-3</v>
      </c>
      <c r="F432" s="1">
        <v>5.5087111167810598E-4</v>
      </c>
      <c r="G432" s="1">
        <v>2.3730933606841701E-2</v>
      </c>
      <c r="H432" s="1">
        <v>4.78603630936115E-3</v>
      </c>
      <c r="I432" s="1">
        <v>2.7142881043094501E-2</v>
      </c>
      <c r="J432" s="50">
        <v>5.33690742103926E-3</v>
      </c>
      <c r="N432" s="21"/>
      <c r="R432" s="21"/>
    </row>
    <row r="433" spans="1:18">
      <c r="A433" t="s">
        <v>85</v>
      </c>
      <c r="B433" s="7" t="s">
        <v>60</v>
      </c>
      <c r="C433" t="s">
        <v>25</v>
      </c>
      <c r="D433" t="s">
        <v>26</v>
      </c>
      <c r="E433" s="1">
        <v>0</v>
      </c>
      <c r="F433" s="1">
        <v>0</v>
      </c>
      <c r="G433" s="1">
        <v>0</v>
      </c>
      <c r="H433" s="1">
        <v>0</v>
      </c>
      <c r="I433" s="1">
        <v>0</v>
      </c>
      <c r="J433" s="50">
        <v>0</v>
      </c>
      <c r="N433" s="21"/>
      <c r="R433" s="21"/>
    </row>
    <row r="434" spans="1:18">
      <c r="A434" t="s">
        <v>85</v>
      </c>
      <c r="B434" s="7" t="s">
        <v>60</v>
      </c>
      <c r="C434" t="s">
        <v>22</v>
      </c>
      <c r="D434" t="s">
        <v>23</v>
      </c>
      <c r="E434" s="1">
        <v>2.2565730323726202E-3</v>
      </c>
      <c r="F434" s="1">
        <v>9.7775569701480006E-5</v>
      </c>
      <c r="G434" s="1">
        <v>1.6824779162426699E-2</v>
      </c>
      <c r="H434" s="1">
        <v>6.5104614284726197E-4</v>
      </c>
      <c r="I434" s="1">
        <v>1.9081352194799301E-2</v>
      </c>
      <c r="J434" s="50">
        <v>7.4882171254874201E-4</v>
      </c>
      <c r="N434" s="21"/>
      <c r="R434" s="21"/>
    </row>
    <row r="435" spans="1:18">
      <c r="A435" t="s">
        <v>85</v>
      </c>
      <c r="B435" s="7" t="s">
        <v>61</v>
      </c>
      <c r="C435" t="s">
        <v>2</v>
      </c>
      <c r="D435" t="s">
        <v>3</v>
      </c>
      <c r="E435" s="1">
        <v>1.54761196679906E-2</v>
      </c>
      <c r="F435" s="1">
        <v>1.4554426590515699E-2</v>
      </c>
      <c r="G435" s="1">
        <v>1.0734303029857501E-2</v>
      </c>
      <c r="H435" s="1">
        <v>9.8551224979797902E-3</v>
      </c>
      <c r="I435" s="1">
        <v>2.6210422697847999E-2</v>
      </c>
      <c r="J435" s="50">
        <v>2.4409549088495401E-2</v>
      </c>
      <c r="N435" s="21"/>
      <c r="R435" s="21"/>
    </row>
    <row r="436" spans="1:18">
      <c r="A436" t="s">
        <v>85</v>
      </c>
      <c r="B436" s="7" t="s">
        <v>61</v>
      </c>
      <c r="C436" t="s">
        <v>4</v>
      </c>
      <c r="D436" t="s">
        <v>5</v>
      </c>
      <c r="E436" s="1">
        <v>7.0893629370729196E-4</v>
      </c>
      <c r="F436" s="1">
        <v>4.9323016155499902E-2</v>
      </c>
      <c r="G436" s="1">
        <v>3.2694888535780798E-7</v>
      </c>
      <c r="H436" s="1">
        <v>3.3760570213252598E-6</v>
      </c>
      <c r="I436" s="1">
        <v>7.0926324259264998E-4</v>
      </c>
      <c r="J436" s="50">
        <v>4.9326392212521199E-2</v>
      </c>
      <c r="N436" s="21"/>
      <c r="R436" s="21"/>
    </row>
    <row r="437" spans="1:18">
      <c r="A437" t="s">
        <v>85</v>
      </c>
      <c r="B437" s="7" t="s">
        <v>61</v>
      </c>
      <c r="C437" t="s">
        <v>6</v>
      </c>
      <c r="D437" t="s">
        <v>7</v>
      </c>
      <c r="E437" s="1">
        <v>1.6736775328897099E-3</v>
      </c>
      <c r="F437" s="1">
        <v>3.57238696220363E-3</v>
      </c>
      <c r="G437" s="1">
        <v>1.6149954213125501E-3</v>
      </c>
      <c r="H437" s="1">
        <v>3.5714108072080301E-3</v>
      </c>
      <c r="I437" s="1">
        <v>3.28867295420226E-3</v>
      </c>
      <c r="J437" s="50">
        <v>7.1437977694116597E-3</v>
      </c>
      <c r="N437" s="21"/>
      <c r="R437" s="21"/>
    </row>
    <row r="438" spans="1:18">
      <c r="A438" t="s">
        <v>85</v>
      </c>
      <c r="B438" s="7" t="s">
        <v>61</v>
      </c>
      <c r="C438" t="s">
        <v>8</v>
      </c>
      <c r="D438" t="s">
        <v>9</v>
      </c>
      <c r="E438" s="1">
        <v>1.0924783742270201E-3</v>
      </c>
      <c r="F438" s="1">
        <v>3.9903122069052802E-4</v>
      </c>
      <c r="G438" s="1">
        <v>2.1498380069470802E-2</v>
      </c>
      <c r="H438" s="1">
        <v>6.5680364448643599E-3</v>
      </c>
      <c r="I438" s="1">
        <v>2.2590858443697799E-2</v>
      </c>
      <c r="J438" s="50">
        <v>6.9670676655548902E-3</v>
      </c>
      <c r="N438" s="21"/>
      <c r="R438" s="21"/>
    </row>
    <row r="439" spans="1:18">
      <c r="A439" t="s">
        <v>85</v>
      </c>
      <c r="B439" s="7" t="s">
        <v>61</v>
      </c>
      <c r="C439" t="s">
        <v>10</v>
      </c>
      <c r="D439" t="s">
        <v>11</v>
      </c>
      <c r="E439" s="1">
        <v>1.5187389043292501E-3</v>
      </c>
      <c r="F439" s="1">
        <v>5.2401619506287197E-4</v>
      </c>
      <c r="G439" s="1">
        <v>6.2213437981605002E-3</v>
      </c>
      <c r="H439" s="1">
        <v>3.42976959495681E-3</v>
      </c>
      <c r="I439" s="1">
        <v>7.7400827024897501E-3</v>
      </c>
      <c r="J439" s="50">
        <v>3.9537857900196803E-3</v>
      </c>
      <c r="N439" s="21"/>
      <c r="R439" s="21"/>
    </row>
    <row r="440" spans="1:18">
      <c r="A440" t="s">
        <v>85</v>
      </c>
      <c r="B440" s="7" t="s">
        <v>61</v>
      </c>
      <c r="C440" t="s">
        <v>12</v>
      </c>
      <c r="D440" t="s">
        <v>13</v>
      </c>
      <c r="E440" s="1">
        <v>1.0826373864516301</v>
      </c>
      <c r="F440" s="1">
        <v>0.119856962344464</v>
      </c>
      <c r="G440" s="1">
        <v>3.2807285295292997E-2</v>
      </c>
      <c r="H440" s="1">
        <v>5.9384361383456701E-3</v>
      </c>
      <c r="I440" s="1">
        <v>1.11544467174692</v>
      </c>
      <c r="J440" s="50">
        <v>0.12579539848280999</v>
      </c>
      <c r="N440" s="21"/>
      <c r="R440" s="21"/>
    </row>
    <row r="441" spans="1:18">
      <c r="A441" t="s">
        <v>85</v>
      </c>
      <c r="B441" s="7" t="s">
        <v>61</v>
      </c>
      <c r="C441" t="s">
        <v>14</v>
      </c>
      <c r="D441" t="s">
        <v>15</v>
      </c>
      <c r="E441" s="1">
        <v>0.113422044893308</v>
      </c>
      <c r="F441" s="1">
        <v>0.109429412875429</v>
      </c>
      <c r="G441" s="1">
        <v>2.4312224614001E-2</v>
      </c>
      <c r="H441" s="1">
        <v>1.48125392600796E-2</v>
      </c>
      <c r="I441" s="1">
        <v>0.13773426950730899</v>
      </c>
      <c r="J441" s="50">
        <v>0.124241952135509</v>
      </c>
      <c r="N441" s="21"/>
      <c r="R441" s="21"/>
    </row>
    <row r="442" spans="1:18">
      <c r="A442" t="s">
        <v>85</v>
      </c>
      <c r="B442" s="7" t="s">
        <v>61</v>
      </c>
      <c r="C442" t="s">
        <v>16</v>
      </c>
      <c r="D442" t="s">
        <v>17</v>
      </c>
      <c r="E442" s="1">
        <v>5.1085013693863701E-2</v>
      </c>
      <c r="F442" s="1">
        <v>6.9907974868667396E-3</v>
      </c>
      <c r="G442" s="1">
        <v>0.151877566472848</v>
      </c>
      <c r="H442" s="1">
        <v>1.6103634268862799E-2</v>
      </c>
      <c r="I442" s="1">
        <v>0.20296258016671201</v>
      </c>
      <c r="J442" s="50">
        <v>2.3094431755729498E-2</v>
      </c>
      <c r="N442" s="21"/>
      <c r="R442" s="21"/>
    </row>
    <row r="443" spans="1:18">
      <c r="A443" t="s">
        <v>85</v>
      </c>
      <c r="B443" s="7" t="s">
        <v>61</v>
      </c>
      <c r="C443" t="s">
        <v>18</v>
      </c>
      <c r="D443" t="s">
        <v>19</v>
      </c>
      <c r="E443" s="1">
        <v>3.7446329901593498E-3</v>
      </c>
      <c r="F443" s="1">
        <v>2.4888599440612598E-4</v>
      </c>
      <c r="G443" s="1">
        <v>0.229381999788492</v>
      </c>
      <c r="H443" s="1">
        <v>3.8560905040690603E-2</v>
      </c>
      <c r="I443" s="1">
        <v>0.23312663277865101</v>
      </c>
      <c r="J443" s="50">
        <v>3.88097910350967E-2</v>
      </c>
      <c r="N443" s="21"/>
      <c r="R443" s="21"/>
    </row>
    <row r="444" spans="1:18">
      <c r="A444" t="s">
        <v>85</v>
      </c>
      <c r="B444" s="7" t="s">
        <v>61</v>
      </c>
      <c r="C444" t="s">
        <v>20</v>
      </c>
      <c r="D444" t="s">
        <v>21</v>
      </c>
      <c r="E444" s="1">
        <v>0</v>
      </c>
      <c r="F444" s="1">
        <v>0</v>
      </c>
      <c r="G444" s="1">
        <v>0</v>
      </c>
      <c r="H444" s="1">
        <v>0</v>
      </c>
      <c r="I444" s="1">
        <v>0</v>
      </c>
      <c r="J444" s="50">
        <v>0</v>
      </c>
      <c r="N444" s="21"/>
      <c r="R444" s="21"/>
    </row>
    <row r="445" spans="1:18">
      <c r="A445" t="s">
        <v>85</v>
      </c>
      <c r="B445" s="7" t="s">
        <v>61</v>
      </c>
      <c r="C445" t="s">
        <v>25</v>
      </c>
      <c r="D445" t="s">
        <v>26</v>
      </c>
      <c r="E445" s="1">
        <v>0</v>
      </c>
      <c r="F445" s="1">
        <v>0</v>
      </c>
      <c r="G445" s="1">
        <v>0</v>
      </c>
      <c r="H445" s="1">
        <v>0</v>
      </c>
      <c r="I445" s="1">
        <v>0</v>
      </c>
      <c r="J445" s="50">
        <v>0</v>
      </c>
      <c r="N445" s="21"/>
      <c r="R445" s="21"/>
    </row>
    <row r="446" spans="1:18">
      <c r="A446" t="s">
        <v>85</v>
      </c>
      <c r="B446" s="7" t="s">
        <v>61</v>
      </c>
      <c r="C446" t="s">
        <v>22</v>
      </c>
      <c r="D446" t="s">
        <v>23</v>
      </c>
      <c r="E446" s="1">
        <v>1.22643069429246E-3</v>
      </c>
      <c r="F446" s="1">
        <v>5.3211331568836998E-5</v>
      </c>
      <c r="G446" s="1">
        <v>5.8756927506343898E-3</v>
      </c>
      <c r="H446" s="1">
        <v>2.2806103725341099E-4</v>
      </c>
      <c r="I446" s="1">
        <v>7.1021234449268498E-3</v>
      </c>
      <c r="J446" s="50">
        <v>2.8127236882224802E-4</v>
      </c>
      <c r="N446" s="21"/>
      <c r="R446" s="21"/>
    </row>
    <row r="447" spans="1:18">
      <c r="A447" t="s">
        <v>85</v>
      </c>
      <c r="B447" s="7" t="s">
        <v>62</v>
      </c>
      <c r="C447" t="s">
        <v>2</v>
      </c>
      <c r="D447" t="s">
        <v>3</v>
      </c>
      <c r="E447" s="1">
        <v>0.98535906862949696</v>
      </c>
      <c r="F447" s="1">
        <v>1.0897158230455699</v>
      </c>
      <c r="G447" s="1">
        <v>0.35797901589870701</v>
      </c>
      <c r="H447" s="1">
        <v>0.31601723877901799</v>
      </c>
      <c r="I447" s="1">
        <v>1.3433380845281999</v>
      </c>
      <c r="J447" s="50">
        <v>1.40573306182459</v>
      </c>
      <c r="N447" s="21"/>
      <c r="R447" s="21"/>
    </row>
    <row r="448" spans="1:18">
      <c r="A448" t="s">
        <v>85</v>
      </c>
      <c r="B448" s="7" t="s">
        <v>62</v>
      </c>
      <c r="C448" t="s">
        <v>4</v>
      </c>
      <c r="D448" t="s">
        <v>5</v>
      </c>
      <c r="E448" s="1">
        <v>3.1956802371836601E-3</v>
      </c>
      <c r="F448" s="1">
        <v>0.21778071904264201</v>
      </c>
      <c r="G448" s="1">
        <v>3.5500275630700703E-4</v>
      </c>
      <c r="H448" s="1">
        <v>6.6499463508505599E-3</v>
      </c>
      <c r="I448" s="1">
        <v>3.5506829934906698E-3</v>
      </c>
      <c r="J448" s="50">
        <v>0.22443066539349299</v>
      </c>
      <c r="N448" s="21"/>
      <c r="R448" s="21"/>
    </row>
    <row r="449" spans="1:18">
      <c r="A449" t="s">
        <v>85</v>
      </c>
      <c r="B449" s="7" t="s">
        <v>62</v>
      </c>
      <c r="C449" t="s">
        <v>6</v>
      </c>
      <c r="D449" t="s">
        <v>7</v>
      </c>
      <c r="E449" s="1">
        <v>0.112137471352716</v>
      </c>
      <c r="F449" s="1">
        <v>0.23936173350041101</v>
      </c>
      <c r="G449" s="1">
        <v>2.9182593853839599E-2</v>
      </c>
      <c r="H449" s="1">
        <v>6.4531694142024101E-2</v>
      </c>
      <c r="I449" s="1">
        <v>0.14132006520655599</v>
      </c>
      <c r="J449" s="50">
        <v>0.30389342764243499</v>
      </c>
      <c r="N449" s="21"/>
      <c r="R449" s="21"/>
    </row>
    <row r="450" spans="1:18">
      <c r="A450" t="s">
        <v>85</v>
      </c>
      <c r="B450" s="7" t="s">
        <v>62</v>
      </c>
      <c r="C450" t="s">
        <v>8</v>
      </c>
      <c r="D450" t="s">
        <v>9</v>
      </c>
      <c r="E450" s="1">
        <v>1.5918019241785299</v>
      </c>
      <c r="F450" s="1">
        <v>0.60966941005589903</v>
      </c>
      <c r="G450" s="1">
        <v>0.92838803145932303</v>
      </c>
      <c r="H450" s="1">
        <v>0.39717096947684599</v>
      </c>
      <c r="I450" s="1">
        <v>2.5201899556378602</v>
      </c>
      <c r="J450" s="50">
        <v>1.0068403795327401</v>
      </c>
      <c r="N450" s="21"/>
      <c r="R450" s="21"/>
    </row>
    <row r="451" spans="1:18">
      <c r="A451" t="s">
        <v>85</v>
      </c>
      <c r="B451" s="7" t="s">
        <v>62</v>
      </c>
      <c r="C451" t="s">
        <v>10</v>
      </c>
      <c r="D451" t="s">
        <v>11</v>
      </c>
      <c r="E451" s="1">
        <v>0.40747469159496802</v>
      </c>
      <c r="F451" s="1">
        <v>0.21462555304561301</v>
      </c>
      <c r="G451" s="1">
        <v>0.26753851370286402</v>
      </c>
      <c r="H451" s="1">
        <v>0.173503174859197</v>
      </c>
      <c r="I451" s="1">
        <v>0.67501320529783204</v>
      </c>
      <c r="J451" s="50">
        <v>0.38812872790480901</v>
      </c>
      <c r="N451" s="21"/>
      <c r="R451" s="21"/>
    </row>
    <row r="452" spans="1:18">
      <c r="A452" t="s">
        <v>85</v>
      </c>
      <c r="B452" s="7" t="s">
        <v>62</v>
      </c>
      <c r="C452" t="s">
        <v>12</v>
      </c>
      <c r="D452" t="s">
        <v>13</v>
      </c>
      <c r="E452" s="1">
        <v>0.99497490107671804</v>
      </c>
      <c r="F452" s="1">
        <v>0.140062153285755</v>
      </c>
      <c r="G452" s="1">
        <v>0.46733465722015899</v>
      </c>
      <c r="H452" s="1">
        <v>8.4478430299881294E-2</v>
      </c>
      <c r="I452" s="1">
        <v>1.4623095582968799</v>
      </c>
      <c r="J452" s="50">
        <v>0.224540583585637</v>
      </c>
      <c r="N452" s="21"/>
      <c r="R452" s="21"/>
    </row>
    <row r="453" spans="1:18">
      <c r="A453" t="s">
        <v>85</v>
      </c>
      <c r="B453" s="7" t="s">
        <v>62</v>
      </c>
      <c r="C453" t="s">
        <v>14</v>
      </c>
      <c r="D453" t="s">
        <v>15</v>
      </c>
      <c r="E453" s="1">
        <v>0.36928581103803798</v>
      </c>
      <c r="F453" s="1">
        <v>0.40552459849943501</v>
      </c>
      <c r="G453" s="1">
        <v>0.27509034003908001</v>
      </c>
      <c r="H453" s="1">
        <v>0.161988098532242</v>
      </c>
      <c r="I453" s="1">
        <v>0.64437615107711799</v>
      </c>
      <c r="J453" s="50">
        <v>0.56751269703167795</v>
      </c>
      <c r="N453" s="21"/>
      <c r="R453" s="21"/>
    </row>
    <row r="454" spans="1:18">
      <c r="A454" t="s">
        <v>85</v>
      </c>
      <c r="B454" s="7" t="s">
        <v>62</v>
      </c>
      <c r="C454" t="s">
        <v>16</v>
      </c>
      <c r="D454" t="s">
        <v>17</v>
      </c>
      <c r="E454" s="1">
        <v>29.5408462376306</v>
      </c>
      <c r="F454" s="1">
        <v>3.85030083267905</v>
      </c>
      <c r="G454" s="1">
        <v>10.3685979616608</v>
      </c>
      <c r="H454" s="1">
        <v>1.0410607940502901</v>
      </c>
      <c r="I454" s="1">
        <v>39.9094441992913</v>
      </c>
      <c r="J454" s="50">
        <v>4.8913616267293403</v>
      </c>
      <c r="N454" s="21"/>
      <c r="R454" s="21"/>
    </row>
    <row r="455" spans="1:18">
      <c r="A455" t="s">
        <v>85</v>
      </c>
      <c r="B455" s="7" t="s">
        <v>62</v>
      </c>
      <c r="C455" t="s">
        <v>18</v>
      </c>
      <c r="D455" t="s">
        <v>19</v>
      </c>
      <c r="E455" s="1">
        <v>18.0955495581794</v>
      </c>
      <c r="F455" s="1">
        <v>1.1949966078672201</v>
      </c>
      <c r="G455" s="1">
        <v>11.366545645187999</v>
      </c>
      <c r="H455" s="1">
        <v>1.9186505351594001</v>
      </c>
      <c r="I455" s="1">
        <v>29.462095203367401</v>
      </c>
      <c r="J455" s="50">
        <v>3.1136471430266202</v>
      </c>
      <c r="N455" s="21"/>
      <c r="R455" s="21"/>
    </row>
    <row r="456" spans="1:18">
      <c r="A456" t="s">
        <v>85</v>
      </c>
      <c r="B456" s="7" t="s">
        <v>62</v>
      </c>
      <c r="C456" t="s">
        <v>20</v>
      </c>
      <c r="D456" t="s">
        <v>21</v>
      </c>
      <c r="E456" s="1">
        <v>10.1519742065041</v>
      </c>
      <c r="F456" s="1">
        <v>1.6389189051712401</v>
      </c>
      <c r="G456" s="1">
        <v>0.33133245627596097</v>
      </c>
      <c r="H456" s="1">
        <v>6.6890197721553704E-2</v>
      </c>
      <c r="I456" s="1">
        <v>10.4833066627801</v>
      </c>
      <c r="J456" s="50">
        <v>1.70580910289279</v>
      </c>
      <c r="N456" s="21"/>
      <c r="R456" s="21"/>
    </row>
    <row r="457" spans="1:18">
      <c r="A457" t="s">
        <v>85</v>
      </c>
      <c r="B457" s="7" t="s">
        <v>62</v>
      </c>
      <c r="C457" t="s">
        <v>25</v>
      </c>
      <c r="D457" t="s">
        <v>26</v>
      </c>
      <c r="E457" s="1">
        <v>0.170460193944763</v>
      </c>
      <c r="F457" s="1">
        <v>1.36278213500828E-2</v>
      </c>
      <c r="G457" s="1">
        <v>1.1020884515940399</v>
      </c>
      <c r="H457" s="1">
        <v>0.44800479961751499</v>
      </c>
      <c r="I457" s="1">
        <v>1.27254864553881</v>
      </c>
      <c r="J457" s="50">
        <v>0.461632620967598</v>
      </c>
      <c r="N457" s="21"/>
      <c r="R457" s="21"/>
    </row>
    <row r="458" spans="1:18">
      <c r="A458" t="s">
        <v>85</v>
      </c>
      <c r="B458" s="7" t="s">
        <v>62</v>
      </c>
      <c r="C458" t="s">
        <v>22</v>
      </c>
      <c r="D458" t="s">
        <v>23</v>
      </c>
      <c r="E458" s="1">
        <v>6.9399527403623207E-2</v>
      </c>
      <c r="F458" s="1">
        <v>3.0279290945687798E-3</v>
      </c>
      <c r="G458" s="1">
        <v>0.24066664824730799</v>
      </c>
      <c r="H458" s="1">
        <v>9.3852105495886295E-3</v>
      </c>
      <c r="I458" s="1">
        <v>0.31006617565093098</v>
      </c>
      <c r="J458" s="50">
        <v>1.2413139644157399E-2</v>
      </c>
      <c r="N458" s="21"/>
      <c r="R458" s="21"/>
    </row>
    <row r="459" spans="1:18">
      <c r="A459" t="s">
        <v>85</v>
      </c>
      <c r="B459" s="7" t="s">
        <v>63</v>
      </c>
      <c r="C459" t="s">
        <v>2</v>
      </c>
      <c r="D459" t="s">
        <v>3</v>
      </c>
      <c r="E459" s="1">
        <v>9.8090761789589698E-2</v>
      </c>
      <c r="F459" s="1">
        <v>0.14196092442387301</v>
      </c>
      <c r="G459" s="1">
        <v>0.11389486526222201</v>
      </c>
      <c r="H459" s="1">
        <v>0.106811730744093</v>
      </c>
      <c r="I459" s="1">
        <v>0.21198562705181201</v>
      </c>
      <c r="J459" s="50">
        <v>0.24877265516796601</v>
      </c>
      <c r="N459" s="21"/>
      <c r="R459" s="21"/>
    </row>
    <row r="460" spans="1:18">
      <c r="A460" t="s">
        <v>85</v>
      </c>
      <c r="B460" s="7" t="s">
        <v>63</v>
      </c>
      <c r="C460" t="s">
        <v>4</v>
      </c>
      <c r="D460" t="s">
        <v>5</v>
      </c>
      <c r="E460" s="1">
        <v>3.9787418498326503E-4</v>
      </c>
      <c r="F460" s="1">
        <v>3.00919618464177E-2</v>
      </c>
      <c r="G460" s="1">
        <v>3.3285306681108301E-5</v>
      </c>
      <c r="H460" s="1">
        <v>6.0465269466458704E-4</v>
      </c>
      <c r="I460" s="1">
        <v>4.3115949166437298E-4</v>
      </c>
      <c r="J460" s="50">
        <v>3.0696614541082301E-2</v>
      </c>
      <c r="N460" s="21"/>
      <c r="R460" s="21"/>
    </row>
    <row r="461" spans="1:18">
      <c r="A461" t="s">
        <v>85</v>
      </c>
      <c r="B461" s="7" t="s">
        <v>63</v>
      </c>
      <c r="C461" t="s">
        <v>6</v>
      </c>
      <c r="D461" t="s">
        <v>7</v>
      </c>
      <c r="E461" s="1">
        <v>2.79334116390918E-3</v>
      </c>
      <c r="F461" s="1">
        <v>5.9614044566278597E-3</v>
      </c>
      <c r="G461" s="1">
        <v>1.45740941955773E-2</v>
      </c>
      <c r="H461" s="1">
        <v>3.2236825189550497E-2</v>
      </c>
      <c r="I461" s="1">
        <v>1.73674353594865E-2</v>
      </c>
      <c r="J461" s="50">
        <v>3.8198229646178403E-2</v>
      </c>
      <c r="N461" s="21"/>
      <c r="R461" s="21"/>
    </row>
    <row r="462" spans="1:18">
      <c r="A462" t="s">
        <v>85</v>
      </c>
      <c r="B462" s="7" t="s">
        <v>63</v>
      </c>
      <c r="C462" t="s">
        <v>8</v>
      </c>
      <c r="D462" t="s">
        <v>9</v>
      </c>
      <c r="E462" s="1">
        <v>2.3841003343533701E-2</v>
      </c>
      <c r="F462" s="1">
        <v>1.0750062003588299E-2</v>
      </c>
      <c r="G462" s="1">
        <v>0.29963057836701601</v>
      </c>
      <c r="H462" s="1">
        <v>0.153363260241627</v>
      </c>
      <c r="I462" s="1">
        <v>0.32347158171055002</v>
      </c>
      <c r="J462" s="50">
        <v>0.16411332224521599</v>
      </c>
      <c r="N462" s="21"/>
      <c r="R462" s="21"/>
    </row>
    <row r="463" spans="1:18">
      <c r="A463" t="s">
        <v>85</v>
      </c>
      <c r="B463" s="7" t="s">
        <v>63</v>
      </c>
      <c r="C463" t="s">
        <v>10</v>
      </c>
      <c r="D463" t="s">
        <v>11</v>
      </c>
      <c r="E463" s="1">
        <v>4.0522953156572603E-2</v>
      </c>
      <c r="F463" s="1">
        <v>2.4326403111075801E-2</v>
      </c>
      <c r="G463" s="1">
        <v>7.8193911128131996E-2</v>
      </c>
      <c r="H463" s="1">
        <v>4.0009503597328702E-2</v>
      </c>
      <c r="I463" s="1">
        <v>0.118716864284705</v>
      </c>
      <c r="J463" s="50">
        <v>6.43359067084045E-2</v>
      </c>
      <c r="N463" s="21"/>
      <c r="R463" s="21"/>
    </row>
    <row r="464" spans="1:18">
      <c r="A464" t="s">
        <v>85</v>
      </c>
      <c r="B464" s="7" t="s">
        <v>63</v>
      </c>
      <c r="C464" t="s">
        <v>12</v>
      </c>
      <c r="D464" t="s">
        <v>13</v>
      </c>
      <c r="E464" s="1">
        <v>0.120085806267468</v>
      </c>
      <c r="F464" s="1">
        <v>1.6780308229495E-2</v>
      </c>
      <c r="G464" s="1">
        <v>0.13069828335662101</v>
      </c>
      <c r="H464" s="1">
        <v>2.4075778775645599E-2</v>
      </c>
      <c r="I464" s="1">
        <v>0.25078408962408999</v>
      </c>
      <c r="J464" s="50">
        <v>4.08560870051407E-2</v>
      </c>
      <c r="N464" s="21"/>
      <c r="R464" s="21"/>
    </row>
    <row r="465" spans="1:18">
      <c r="A465" t="s">
        <v>85</v>
      </c>
      <c r="B465" s="7" t="s">
        <v>63</v>
      </c>
      <c r="C465" t="s">
        <v>14</v>
      </c>
      <c r="D465" t="s">
        <v>15</v>
      </c>
      <c r="E465" s="1">
        <v>3.0332661845437401E-2</v>
      </c>
      <c r="F465" s="1">
        <v>3.3856101933663202E-2</v>
      </c>
      <c r="G465" s="1">
        <v>7.3509145132849105E-2</v>
      </c>
      <c r="H465" s="1">
        <v>4.3822043187296801E-2</v>
      </c>
      <c r="I465" s="1">
        <v>0.103841806978287</v>
      </c>
      <c r="J465" s="50">
        <v>7.7678145120959996E-2</v>
      </c>
      <c r="N465" s="21"/>
      <c r="R465" s="21"/>
    </row>
    <row r="466" spans="1:18">
      <c r="A466" t="s">
        <v>85</v>
      </c>
      <c r="B466" s="7" t="s">
        <v>63</v>
      </c>
      <c r="C466" t="s">
        <v>16</v>
      </c>
      <c r="D466" t="s">
        <v>17</v>
      </c>
      <c r="E466" s="1">
        <v>0.69437857442955098</v>
      </c>
      <c r="F466" s="1">
        <v>6.5989306530147604E-2</v>
      </c>
      <c r="G466" s="1">
        <v>3.67898588904505</v>
      </c>
      <c r="H466" s="1">
        <v>0.36978196623230702</v>
      </c>
      <c r="I466" s="1">
        <v>4.3733644634745996</v>
      </c>
      <c r="J466" s="50">
        <v>0.43577127276245398</v>
      </c>
      <c r="N466" s="21"/>
      <c r="R466" s="21"/>
    </row>
    <row r="467" spans="1:18">
      <c r="A467" t="s">
        <v>85</v>
      </c>
      <c r="B467" s="7" t="s">
        <v>63</v>
      </c>
      <c r="C467" t="s">
        <v>18</v>
      </c>
      <c r="D467" t="s">
        <v>19</v>
      </c>
      <c r="E467" s="1">
        <v>7.3874389976900295E-2</v>
      </c>
      <c r="F467" s="1">
        <v>4.96232750404689E-3</v>
      </c>
      <c r="G467" s="1">
        <v>3.34348834753742</v>
      </c>
      <c r="H467" s="1">
        <v>0.55191754312290897</v>
      </c>
      <c r="I467" s="1">
        <v>3.4173627375143201</v>
      </c>
      <c r="J467" s="50">
        <v>0.55687987062695599</v>
      </c>
      <c r="N467" s="21"/>
      <c r="R467" s="21"/>
    </row>
    <row r="468" spans="1:18">
      <c r="A468" t="s">
        <v>85</v>
      </c>
      <c r="B468" s="7" t="s">
        <v>63</v>
      </c>
      <c r="C468" t="s">
        <v>20</v>
      </c>
      <c r="D468" t="s">
        <v>21</v>
      </c>
      <c r="E468" s="1">
        <v>5.1040991034059001E-3</v>
      </c>
      <c r="F468" s="1">
        <v>8.2397032564784705E-4</v>
      </c>
      <c r="G468" s="1">
        <v>8.3688393962472907E-2</v>
      </c>
      <c r="H468" s="1">
        <v>1.6845564080337602E-2</v>
      </c>
      <c r="I468" s="1">
        <v>8.8792493065878803E-2</v>
      </c>
      <c r="J468" s="50">
        <v>1.7669534405985399E-2</v>
      </c>
      <c r="N468" s="21"/>
      <c r="R468" s="21"/>
    </row>
    <row r="469" spans="1:18">
      <c r="A469" t="s">
        <v>85</v>
      </c>
      <c r="B469" s="7" t="s">
        <v>63</v>
      </c>
      <c r="C469" t="s">
        <v>25</v>
      </c>
      <c r="D469" t="s">
        <v>26</v>
      </c>
      <c r="E469" s="1">
        <v>0</v>
      </c>
      <c r="F469" s="1">
        <v>0</v>
      </c>
      <c r="G469" s="1">
        <v>0</v>
      </c>
      <c r="H469" s="1">
        <v>0</v>
      </c>
      <c r="I469" s="1">
        <v>0</v>
      </c>
      <c r="J469" s="50">
        <v>0</v>
      </c>
      <c r="N469" s="21"/>
      <c r="R469" s="21"/>
    </row>
    <row r="470" spans="1:18">
      <c r="A470" t="s">
        <v>85</v>
      </c>
      <c r="B470" s="7" t="s">
        <v>63</v>
      </c>
      <c r="C470" t="s">
        <v>22</v>
      </c>
      <c r="D470" t="s">
        <v>23</v>
      </c>
      <c r="E470" s="1">
        <v>0.15035765183601801</v>
      </c>
      <c r="F470" s="1">
        <v>6.4101850198241897E-3</v>
      </c>
      <c r="G470" s="1">
        <v>0.109111694125287</v>
      </c>
      <c r="H470" s="1">
        <v>4.1418217487040401E-3</v>
      </c>
      <c r="I470" s="1">
        <v>0.259469345961305</v>
      </c>
      <c r="J470" s="50">
        <v>1.05520067685282E-2</v>
      </c>
      <c r="N470" s="21"/>
      <c r="R470" s="21"/>
    </row>
    <row r="471" spans="1:18">
      <c r="A471" t="s">
        <v>85</v>
      </c>
      <c r="B471" s="7" t="s">
        <v>64</v>
      </c>
      <c r="C471" t="s">
        <v>2</v>
      </c>
      <c r="D471" t="s">
        <v>3</v>
      </c>
      <c r="E471" s="1">
        <v>1.0552314109516101</v>
      </c>
      <c r="F471" s="1">
        <v>0.890325590674933</v>
      </c>
      <c r="G471" s="1">
        <v>0.45514543400597701</v>
      </c>
      <c r="H471" s="1">
        <v>0.38816347068259099</v>
      </c>
      <c r="I471" s="1">
        <v>1.5103768449575901</v>
      </c>
      <c r="J471" s="50">
        <v>1.2784890613575199</v>
      </c>
      <c r="N471" s="21"/>
      <c r="R471" s="21"/>
    </row>
    <row r="472" spans="1:18">
      <c r="A472" t="s">
        <v>85</v>
      </c>
      <c r="B472" s="7" t="s">
        <v>64</v>
      </c>
      <c r="C472" t="s">
        <v>4</v>
      </c>
      <c r="D472" t="s">
        <v>5</v>
      </c>
      <c r="E472" s="1">
        <v>3.4641578736603301E-3</v>
      </c>
      <c r="F472" s="1">
        <v>0.23135944216266399</v>
      </c>
      <c r="G472" s="1">
        <v>4.7080268771332403E-5</v>
      </c>
      <c r="H472" s="1">
        <v>8.4913401272016604E-4</v>
      </c>
      <c r="I472" s="1">
        <v>3.5112381424316601E-3</v>
      </c>
      <c r="J472" s="50">
        <v>0.23220857617538401</v>
      </c>
      <c r="N472" s="21"/>
      <c r="R472" s="21"/>
    </row>
    <row r="473" spans="1:18">
      <c r="A473" t="s">
        <v>85</v>
      </c>
      <c r="B473" s="7" t="s">
        <v>64</v>
      </c>
      <c r="C473" t="s">
        <v>6</v>
      </c>
      <c r="D473" t="s">
        <v>7</v>
      </c>
      <c r="E473" s="1">
        <v>3.5459416268700902E-2</v>
      </c>
      <c r="F473" s="1">
        <v>7.56898604580718E-2</v>
      </c>
      <c r="G473" s="1">
        <v>3.0206003740862401E-2</v>
      </c>
      <c r="H473" s="1">
        <v>6.6795852300594594E-2</v>
      </c>
      <c r="I473" s="1">
        <v>6.5665420009563297E-2</v>
      </c>
      <c r="J473" s="50">
        <v>0.14248571275866601</v>
      </c>
      <c r="N473" s="21"/>
      <c r="R473" s="21"/>
    </row>
    <row r="474" spans="1:18">
      <c r="A474" t="s">
        <v>85</v>
      </c>
      <c r="B474" s="7" t="s">
        <v>64</v>
      </c>
      <c r="C474" t="s">
        <v>8</v>
      </c>
      <c r="D474" t="s">
        <v>9</v>
      </c>
      <c r="E474" s="1">
        <v>0.60235760106846703</v>
      </c>
      <c r="F474" s="1">
        <v>0.246905669737326</v>
      </c>
      <c r="G474" s="1">
        <v>0.79737910951490898</v>
      </c>
      <c r="H474" s="1">
        <v>0.42889626461645097</v>
      </c>
      <c r="I474" s="1">
        <v>1.39973671058338</v>
      </c>
      <c r="J474" s="50">
        <v>0.675801934353778</v>
      </c>
      <c r="N474" s="21"/>
      <c r="R474" s="21"/>
    </row>
    <row r="475" spans="1:18">
      <c r="A475" t="s">
        <v>85</v>
      </c>
      <c r="B475" s="7" t="s">
        <v>64</v>
      </c>
      <c r="C475" t="s">
        <v>10</v>
      </c>
      <c r="D475" t="s">
        <v>11</v>
      </c>
      <c r="E475" s="1">
        <v>0.23529821849709201</v>
      </c>
      <c r="F475" s="1">
        <v>0.183090023244046</v>
      </c>
      <c r="G475" s="1">
        <v>0.29510410368169798</v>
      </c>
      <c r="H475" s="1">
        <v>0.20187395117538401</v>
      </c>
      <c r="I475" s="1">
        <v>0.53040232217879002</v>
      </c>
      <c r="J475" s="50">
        <v>0.38496397441942998</v>
      </c>
      <c r="N475" s="21"/>
      <c r="R475" s="21"/>
    </row>
    <row r="476" spans="1:18">
      <c r="A476" t="s">
        <v>85</v>
      </c>
      <c r="B476" s="7" t="s">
        <v>64</v>
      </c>
      <c r="C476" t="s">
        <v>12</v>
      </c>
      <c r="D476" t="s">
        <v>13</v>
      </c>
      <c r="E476" s="1">
        <v>1.8476311960423899</v>
      </c>
      <c r="F476" s="1">
        <v>0.275213813093376</v>
      </c>
      <c r="G476" s="1">
        <v>0.45125501085022102</v>
      </c>
      <c r="H476" s="1">
        <v>8.1338443908423E-2</v>
      </c>
      <c r="I476" s="1">
        <v>2.2988862068926101</v>
      </c>
      <c r="J476" s="50">
        <v>0.35655225700179899</v>
      </c>
      <c r="N476" s="21"/>
      <c r="R476" s="21"/>
    </row>
    <row r="477" spans="1:18">
      <c r="A477" t="s">
        <v>85</v>
      </c>
      <c r="B477" s="7" t="s">
        <v>64</v>
      </c>
      <c r="C477" t="s">
        <v>14</v>
      </c>
      <c r="D477" t="s">
        <v>15</v>
      </c>
      <c r="E477" s="1">
        <v>2.0332861829581201</v>
      </c>
      <c r="F477" s="1">
        <v>1.97010681311539</v>
      </c>
      <c r="G477" s="1">
        <v>0.53849501235627895</v>
      </c>
      <c r="H477" s="1">
        <v>0.32066433050813398</v>
      </c>
      <c r="I477" s="1">
        <v>2.5717811953143999</v>
      </c>
      <c r="J477" s="50">
        <v>2.2907711436235201</v>
      </c>
      <c r="N477" s="21"/>
      <c r="R477" s="21"/>
    </row>
    <row r="478" spans="1:18">
      <c r="A478" t="s">
        <v>85</v>
      </c>
      <c r="B478" s="7" t="s">
        <v>64</v>
      </c>
      <c r="C478" t="s">
        <v>16</v>
      </c>
      <c r="D478" t="s">
        <v>17</v>
      </c>
      <c r="E478" s="1">
        <v>22.0910460824899</v>
      </c>
      <c r="F478" s="1">
        <v>2.6799879086502401</v>
      </c>
      <c r="G478" s="1">
        <v>10.4977561347324</v>
      </c>
      <c r="H478" s="1">
        <v>1.0518622087896701</v>
      </c>
      <c r="I478" s="1">
        <v>32.588802217222202</v>
      </c>
      <c r="J478" s="50">
        <v>3.7318501174399099</v>
      </c>
      <c r="N478" s="21"/>
      <c r="R478" s="21"/>
    </row>
    <row r="479" spans="1:18">
      <c r="A479" t="s">
        <v>85</v>
      </c>
      <c r="B479" s="7" t="s">
        <v>64</v>
      </c>
      <c r="C479" t="s">
        <v>18</v>
      </c>
      <c r="D479" t="s">
        <v>19</v>
      </c>
      <c r="E479" s="1">
        <v>20.772843853770599</v>
      </c>
      <c r="F479" s="1">
        <v>1.3687900904179799</v>
      </c>
      <c r="G479" s="1">
        <v>9.9874680304344405</v>
      </c>
      <c r="H479" s="1">
        <v>1.6904852255857199</v>
      </c>
      <c r="I479" s="1">
        <v>30.760311884204999</v>
      </c>
      <c r="J479" s="50">
        <v>3.0592753160037001</v>
      </c>
      <c r="N479" s="21"/>
      <c r="R479" s="21"/>
    </row>
    <row r="480" spans="1:18">
      <c r="A480" t="s">
        <v>85</v>
      </c>
      <c r="B480" s="7" t="s">
        <v>64</v>
      </c>
      <c r="C480" t="s">
        <v>20</v>
      </c>
      <c r="D480" t="s">
        <v>21</v>
      </c>
      <c r="E480" s="1">
        <v>4.83200027190773</v>
      </c>
      <c r="F480" s="1">
        <v>0.78006543922539195</v>
      </c>
      <c r="G480" s="1">
        <v>0.26642191474594601</v>
      </c>
      <c r="H480" s="1">
        <v>5.3805817272090703E-2</v>
      </c>
      <c r="I480" s="1">
        <v>5.0984221866536803</v>
      </c>
      <c r="J480" s="50">
        <v>0.83387125649748295</v>
      </c>
      <c r="N480" s="21"/>
      <c r="R480" s="21"/>
    </row>
    <row r="481" spans="1:18">
      <c r="A481" t="s">
        <v>85</v>
      </c>
      <c r="B481" s="7" t="s">
        <v>64</v>
      </c>
      <c r="C481" t="s">
        <v>25</v>
      </c>
      <c r="D481" t="s">
        <v>26</v>
      </c>
      <c r="E481" s="1">
        <v>1.5925462294333202E-2</v>
      </c>
      <c r="F481" s="1">
        <v>1.2523751950774501E-3</v>
      </c>
      <c r="G481" s="1">
        <v>0.12081445705697701</v>
      </c>
      <c r="H481" s="1">
        <v>4.9826525647310098E-2</v>
      </c>
      <c r="I481" s="1">
        <v>0.13673991935131</v>
      </c>
      <c r="J481" s="50">
        <v>5.1078900842387497E-2</v>
      </c>
      <c r="N481" s="21"/>
      <c r="R481" s="21"/>
    </row>
    <row r="482" spans="1:18">
      <c r="A482" t="s">
        <v>85</v>
      </c>
      <c r="B482" s="7" t="s">
        <v>64</v>
      </c>
      <c r="C482" t="s">
        <v>22</v>
      </c>
      <c r="D482" t="s">
        <v>23</v>
      </c>
      <c r="E482" s="1">
        <v>0.13843279724975799</v>
      </c>
      <c r="F482" s="1">
        <v>6.05344318736303E-3</v>
      </c>
      <c r="G482" s="1">
        <v>4.3578347177865698E-2</v>
      </c>
      <c r="H482" s="1">
        <v>1.7045520924066E-3</v>
      </c>
      <c r="I482" s="1">
        <v>0.18201114442762401</v>
      </c>
      <c r="J482" s="50">
        <v>7.7579952797696304E-3</v>
      </c>
      <c r="N482" s="21"/>
      <c r="R482" s="21"/>
    </row>
    <row r="483" spans="1:18">
      <c r="A483" t="s">
        <v>85</v>
      </c>
      <c r="B483" s="7" t="s">
        <v>65</v>
      </c>
      <c r="C483" t="s">
        <v>2</v>
      </c>
      <c r="D483" t="s">
        <v>3</v>
      </c>
      <c r="E483" s="1">
        <v>0.13542620371106401</v>
      </c>
      <c r="F483" s="1">
        <v>0.14118967591449699</v>
      </c>
      <c r="G483" s="1">
        <v>9.6154378881586396E-3</v>
      </c>
      <c r="H483" s="1">
        <v>8.4362699203993693E-3</v>
      </c>
      <c r="I483" s="1">
        <v>0.145041641599222</v>
      </c>
      <c r="J483" s="50">
        <v>0.149625945834897</v>
      </c>
      <c r="N483" s="21"/>
      <c r="R483" s="21"/>
    </row>
    <row r="484" spans="1:18">
      <c r="A484" t="s">
        <v>85</v>
      </c>
      <c r="B484" s="7" t="s">
        <v>65</v>
      </c>
      <c r="C484" t="s">
        <v>4</v>
      </c>
      <c r="D484" t="s">
        <v>5</v>
      </c>
      <c r="E484" s="1">
        <v>1.1598721345332699E-4</v>
      </c>
      <c r="F484" s="1">
        <v>7.4474044521627199E-3</v>
      </c>
      <c r="G484" s="1">
        <v>1.3804435697213399E-6</v>
      </c>
      <c r="H484" s="1">
        <v>2.5908693474537899E-5</v>
      </c>
      <c r="I484" s="1">
        <v>1.17367657023048E-4</v>
      </c>
      <c r="J484" s="50">
        <v>7.4733131456372597E-3</v>
      </c>
      <c r="N484" s="21"/>
      <c r="R484" s="21"/>
    </row>
    <row r="485" spans="1:18">
      <c r="A485" t="s">
        <v>85</v>
      </c>
      <c r="B485" s="7" t="s">
        <v>65</v>
      </c>
      <c r="C485" t="s">
        <v>6</v>
      </c>
      <c r="D485" t="s">
        <v>7</v>
      </c>
      <c r="E485" s="1">
        <v>3.7084610606912699E-6</v>
      </c>
      <c r="F485" s="1">
        <v>7.9157916454608407E-6</v>
      </c>
      <c r="G485" s="1">
        <v>8.1646748891503202E-4</v>
      </c>
      <c r="H485" s="1">
        <v>1.80551566771935E-3</v>
      </c>
      <c r="I485" s="1">
        <v>8.20175949975723E-4</v>
      </c>
      <c r="J485" s="50">
        <v>1.81343145936481E-3</v>
      </c>
      <c r="N485" s="21"/>
      <c r="R485" s="21"/>
    </row>
    <row r="486" spans="1:18">
      <c r="A486" t="s">
        <v>85</v>
      </c>
      <c r="B486" s="7" t="s">
        <v>65</v>
      </c>
      <c r="C486" t="s">
        <v>8</v>
      </c>
      <c r="D486" t="s">
        <v>9</v>
      </c>
      <c r="E486" s="1">
        <v>2.97166282305585E-3</v>
      </c>
      <c r="F486" s="1">
        <v>1.15055515096698E-3</v>
      </c>
      <c r="G486" s="1">
        <v>1.8971608528181499E-2</v>
      </c>
      <c r="H486" s="1">
        <v>9.7012929794099007E-3</v>
      </c>
      <c r="I486" s="1">
        <v>2.19432713512373E-2</v>
      </c>
      <c r="J486" s="50">
        <v>1.0851848130376899E-2</v>
      </c>
      <c r="N486" s="21"/>
      <c r="R486" s="21"/>
    </row>
    <row r="487" spans="1:18">
      <c r="A487" t="s">
        <v>85</v>
      </c>
      <c r="B487" s="7" t="s">
        <v>65</v>
      </c>
      <c r="C487" t="s">
        <v>10</v>
      </c>
      <c r="D487" t="s">
        <v>11</v>
      </c>
      <c r="E487" s="1">
        <v>6.7806569024275601E-4</v>
      </c>
      <c r="F487" s="1">
        <v>3.5530189291166901E-4</v>
      </c>
      <c r="G487" s="1">
        <v>3.7278117283520199E-3</v>
      </c>
      <c r="H487" s="1">
        <v>2.1683818178850102E-3</v>
      </c>
      <c r="I487" s="1">
        <v>4.4058774185947802E-3</v>
      </c>
      <c r="J487" s="50">
        <v>2.5236837107966799E-3</v>
      </c>
      <c r="N487" s="21"/>
      <c r="R487" s="21"/>
    </row>
    <row r="488" spans="1:18">
      <c r="A488" t="s">
        <v>85</v>
      </c>
      <c r="B488" s="7" t="s">
        <v>65</v>
      </c>
      <c r="C488" t="s">
        <v>12</v>
      </c>
      <c r="D488" t="s">
        <v>13</v>
      </c>
      <c r="E488" s="1">
        <v>2.5849467744490699E-2</v>
      </c>
      <c r="F488" s="1">
        <v>3.8972675107722498E-3</v>
      </c>
      <c r="G488" s="1">
        <v>8.7026156201864806E-3</v>
      </c>
      <c r="H488" s="1">
        <v>1.57432752641331E-3</v>
      </c>
      <c r="I488" s="1">
        <v>3.4552083364677098E-2</v>
      </c>
      <c r="J488" s="50">
        <v>5.4715950371855603E-3</v>
      </c>
      <c r="N488" s="21"/>
      <c r="R488" s="21"/>
    </row>
    <row r="489" spans="1:18">
      <c r="A489" t="s">
        <v>85</v>
      </c>
      <c r="B489" s="7" t="s">
        <v>65</v>
      </c>
      <c r="C489" t="s">
        <v>14</v>
      </c>
      <c r="D489" t="s">
        <v>15</v>
      </c>
      <c r="E489" s="1">
        <v>7.6628622468818399E-4</v>
      </c>
      <c r="F489" s="1">
        <v>8.4941330751143996E-4</v>
      </c>
      <c r="G489" s="1">
        <v>3.3296258797564302E-3</v>
      </c>
      <c r="H489" s="1">
        <v>1.9561527778640198E-3</v>
      </c>
      <c r="I489" s="1">
        <v>4.0959121044446102E-3</v>
      </c>
      <c r="J489" s="50">
        <v>2.80556608537546E-3</v>
      </c>
      <c r="N489" s="21"/>
      <c r="R489" s="21"/>
    </row>
    <row r="490" spans="1:18">
      <c r="A490" t="s">
        <v>85</v>
      </c>
      <c r="B490" s="7" t="s">
        <v>65</v>
      </c>
      <c r="C490" t="s">
        <v>16</v>
      </c>
      <c r="D490" t="s">
        <v>17</v>
      </c>
      <c r="E490" s="1">
        <v>3.18372086323577E-2</v>
      </c>
      <c r="F490" s="1">
        <v>4.7907707920296699E-3</v>
      </c>
      <c r="G490" s="1">
        <v>0.11090197418540799</v>
      </c>
      <c r="H490" s="1">
        <v>1.15305772045392E-2</v>
      </c>
      <c r="I490" s="1">
        <v>0.14273918281776601</v>
      </c>
      <c r="J490" s="50">
        <v>1.63213479965689E-2</v>
      </c>
      <c r="N490" s="21"/>
      <c r="R490" s="21"/>
    </row>
    <row r="491" spans="1:18">
      <c r="A491" t="s">
        <v>85</v>
      </c>
      <c r="B491" s="7" t="s">
        <v>65</v>
      </c>
      <c r="C491" t="s">
        <v>18</v>
      </c>
      <c r="D491" t="s">
        <v>19</v>
      </c>
      <c r="E491" s="1">
        <v>2.6730714144401202E-3</v>
      </c>
      <c r="F491" s="1">
        <v>1.7654733180269501E-4</v>
      </c>
      <c r="G491" s="1">
        <v>0.13056752952523201</v>
      </c>
      <c r="H491" s="1">
        <v>2.2078428231116699E-2</v>
      </c>
      <c r="I491" s="1">
        <v>0.13324060093967199</v>
      </c>
      <c r="J491" s="50">
        <v>2.2254975562919398E-2</v>
      </c>
      <c r="N491" s="21"/>
      <c r="R491" s="21"/>
    </row>
    <row r="492" spans="1:18">
      <c r="A492" t="s">
        <v>85</v>
      </c>
      <c r="B492" s="7" t="s">
        <v>65</v>
      </c>
      <c r="C492" t="s">
        <v>20</v>
      </c>
      <c r="D492" t="s">
        <v>21</v>
      </c>
      <c r="E492" s="1">
        <v>0</v>
      </c>
      <c r="F492" s="1">
        <v>0</v>
      </c>
      <c r="G492" s="1">
        <v>0</v>
      </c>
      <c r="H492" s="1">
        <v>0</v>
      </c>
      <c r="I492" s="1">
        <v>0</v>
      </c>
      <c r="J492" s="50">
        <v>0</v>
      </c>
      <c r="N492" s="21"/>
      <c r="R492" s="21"/>
    </row>
    <row r="493" spans="1:18">
      <c r="A493" t="s">
        <v>85</v>
      </c>
      <c r="B493" s="7" t="s">
        <v>65</v>
      </c>
      <c r="C493" t="s">
        <v>25</v>
      </c>
      <c r="D493" t="s">
        <v>26</v>
      </c>
      <c r="E493" s="1">
        <v>0</v>
      </c>
      <c r="F493" s="1">
        <v>0</v>
      </c>
      <c r="G493" s="1">
        <v>0</v>
      </c>
      <c r="H493" s="1">
        <v>0</v>
      </c>
      <c r="I493" s="1">
        <v>0</v>
      </c>
      <c r="J493" s="50">
        <v>0</v>
      </c>
      <c r="N493" s="21"/>
      <c r="R493" s="21"/>
    </row>
    <row r="494" spans="1:18">
      <c r="A494" t="s">
        <v>85</v>
      </c>
      <c r="B494" s="7" t="s">
        <v>65</v>
      </c>
      <c r="C494" t="s">
        <v>22</v>
      </c>
      <c r="D494" t="s">
        <v>23</v>
      </c>
      <c r="E494" s="1">
        <v>4.11348247805553E-3</v>
      </c>
      <c r="F494" s="1">
        <v>1.79572590036382E-4</v>
      </c>
      <c r="G494" s="1">
        <v>1.07334056891298E-2</v>
      </c>
      <c r="H494" s="1">
        <v>4.1938056179579002E-4</v>
      </c>
      <c r="I494" s="1">
        <v>1.4846888167185299E-2</v>
      </c>
      <c r="J494" s="50">
        <v>5.9895315183217199E-4</v>
      </c>
      <c r="N494" s="21"/>
      <c r="R494" s="21"/>
    </row>
    <row r="495" spans="1:18">
      <c r="A495" t="s">
        <v>85</v>
      </c>
      <c r="B495" s="7" t="s">
        <v>66</v>
      </c>
      <c r="C495" t="s">
        <v>2</v>
      </c>
      <c r="D495" t="s">
        <v>3</v>
      </c>
      <c r="E495" s="1">
        <v>0.33601186915376302</v>
      </c>
      <c r="F495" s="1">
        <v>0.32245376020264399</v>
      </c>
      <c r="G495" s="1">
        <v>5.3133813168709097E-2</v>
      </c>
      <c r="H495" s="1">
        <v>4.6226037088305499E-2</v>
      </c>
      <c r="I495" s="1">
        <v>0.38914568232247199</v>
      </c>
      <c r="J495" s="50">
        <v>0.36867979729095002</v>
      </c>
      <c r="N495" s="21"/>
      <c r="R495" s="21"/>
    </row>
    <row r="496" spans="1:18">
      <c r="A496" t="s">
        <v>85</v>
      </c>
      <c r="B496" s="7" t="s">
        <v>66</v>
      </c>
      <c r="C496" t="s">
        <v>4</v>
      </c>
      <c r="D496" t="s">
        <v>5</v>
      </c>
      <c r="E496" s="1">
        <v>0</v>
      </c>
      <c r="F496" s="1">
        <v>0</v>
      </c>
      <c r="G496" s="1">
        <v>6.9997846568629706E-5</v>
      </c>
      <c r="H496" s="1">
        <v>1.3257519298639699E-3</v>
      </c>
      <c r="I496" s="1">
        <v>6.9997846568629706E-5</v>
      </c>
      <c r="J496" s="50">
        <v>1.3257519298639699E-3</v>
      </c>
      <c r="N496" s="21"/>
      <c r="R496" s="21"/>
    </row>
    <row r="497" spans="1:18">
      <c r="A497" t="s">
        <v>85</v>
      </c>
      <c r="B497" s="7" t="s">
        <v>66</v>
      </c>
      <c r="C497" t="s">
        <v>6</v>
      </c>
      <c r="D497" t="s">
        <v>7</v>
      </c>
      <c r="E497" s="1">
        <v>8.84771697527164E-5</v>
      </c>
      <c r="F497" s="1">
        <v>1.88880484453991E-4</v>
      </c>
      <c r="G497" s="1">
        <v>3.17844427559972E-3</v>
      </c>
      <c r="H497" s="1">
        <v>7.0282132663813598E-3</v>
      </c>
      <c r="I497" s="1">
        <v>3.2669214453524401E-3</v>
      </c>
      <c r="J497" s="50">
        <v>7.2170937508353496E-3</v>
      </c>
      <c r="N497" s="21"/>
      <c r="R497" s="21"/>
    </row>
    <row r="498" spans="1:18">
      <c r="A498" t="s">
        <v>85</v>
      </c>
      <c r="B498" s="7" t="s">
        <v>66</v>
      </c>
      <c r="C498" t="s">
        <v>8</v>
      </c>
      <c r="D498" t="s">
        <v>9</v>
      </c>
      <c r="E498" s="1">
        <v>7.5938885740905501E-2</v>
      </c>
      <c r="F498" s="1">
        <v>2.7962262716569201E-2</v>
      </c>
      <c r="G498" s="1">
        <v>0.14774327477985699</v>
      </c>
      <c r="H498" s="1">
        <v>6.1271282673652901E-2</v>
      </c>
      <c r="I498" s="1">
        <v>0.22368216052076201</v>
      </c>
      <c r="J498" s="50">
        <v>8.9233545390222199E-2</v>
      </c>
      <c r="N498" s="21"/>
      <c r="R498" s="21"/>
    </row>
    <row r="499" spans="1:18">
      <c r="A499" t="s">
        <v>85</v>
      </c>
      <c r="B499" s="7" t="s">
        <v>66</v>
      </c>
      <c r="C499" t="s">
        <v>10</v>
      </c>
      <c r="D499" t="s">
        <v>11</v>
      </c>
      <c r="E499" s="1">
        <v>6.1629418548601999E-3</v>
      </c>
      <c r="F499" s="1">
        <v>2.6243090077943099E-3</v>
      </c>
      <c r="G499" s="1">
        <v>3.0034525711310701E-2</v>
      </c>
      <c r="H499" s="1">
        <v>1.84315690958901E-2</v>
      </c>
      <c r="I499" s="1">
        <v>3.6197467566170899E-2</v>
      </c>
      <c r="J499" s="50">
        <v>2.1055878103684401E-2</v>
      </c>
      <c r="N499" s="21"/>
      <c r="R499" s="21"/>
    </row>
    <row r="500" spans="1:18">
      <c r="A500" t="s">
        <v>85</v>
      </c>
      <c r="B500" s="7" t="s">
        <v>66</v>
      </c>
      <c r="C500" t="s">
        <v>12</v>
      </c>
      <c r="D500" t="s">
        <v>13</v>
      </c>
      <c r="E500" s="1">
        <v>0.29148175614329602</v>
      </c>
      <c r="F500" s="1">
        <v>3.6838670541594898E-2</v>
      </c>
      <c r="G500" s="1">
        <v>7.2935245951169403E-2</v>
      </c>
      <c r="H500" s="1">
        <v>1.2804761956990599E-2</v>
      </c>
      <c r="I500" s="1">
        <v>0.36441700209446498</v>
      </c>
      <c r="J500" s="50">
        <v>4.9643432498585501E-2</v>
      </c>
      <c r="N500" s="21"/>
      <c r="R500" s="21"/>
    </row>
    <row r="501" spans="1:18">
      <c r="A501" t="s">
        <v>85</v>
      </c>
      <c r="B501" s="7" t="s">
        <v>66</v>
      </c>
      <c r="C501" t="s">
        <v>14</v>
      </c>
      <c r="D501" t="s">
        <v>15</v>
      </c>
      <c r="E501" s="1">
        <v>1.5632407261259199E-2</v>
      </c>
      <c r="F501" s="1">
        <v>1.6704876582841699E-2</v>
      </c>
      <c r="G501" s="1">
        <v>3.3598766471212703E-2</v>
      </c>
      <c r="H501" s="1">
        <v>1.93014451855665E-2</v>
      </c>
      <c r="I501" s="1">
        <v>4.9231173732471899E-2</v>
      </c>
      <c r="J501" s="50">
        <v>3.6006321768408199E-2</v>
      </c>
      <c r="N501" s="21"/>
      <c r="R501" s="21"/>
    </row>
    <row r="502" spans="1:18">
      <c r="A502" t="s">
        <v>85</v>
      </c>
      <c r="B502" s="7" t="s">
        <v>66</v>
      </c>
      <c r="C502" t="s">
        <v>16</v>
      </c>
      <c r="D502" t="s">
        <v>17</v>
      </c>
      <c r="E502" s="1">
        <v>6.3413537388102599</v>
      </c>
      <c r="F502" s="1">
        <v>0.77115746915281802</v>
      </c>
      <c r="G502" s="1">
        <v>0.97193809408005905</v>
      </c>
      <c r="H502" s="1">
        <v>0.101948814429993</v>
      </c>
      <c r="I502" s="1">
        <v>7.3132918328903198</v>
      </c>
      <c r="J502" s="50">
        <v>0.87310628358281095</v>
      </c>
      <c r="N502" s="21"/>
      <c r="R502" s="21"/>
    </row>
    <row r="503" spans="1:18">
      <c r="A503" t="s">
        <v>85</v>
      </c>
      <c r="B503" s="7" t="s">
        <v>66</v>
      </c>
      <c r="C503" t="s">
        <v>18</v>
      </c>
      <c r="D503" t="s">
        <v>19</v>
      </c>
      <c r="E503" s="1">
        <v>2.16352958888733</v>
      </c>
      <c r="F503" s="1">
        <v>0.137986343643107</v>
      </c>
      <c r="G503" s="1">
        <v>1.5835386040370001</v>
      </c>
      <c r="H503" s="1">
        <v>0.26966110532730198</v>
      </c>
      <c r="I503" s="1">
        <v>3.7470681929243299</v>
      </c>
      <c r="J503" s="50">
        <v>0.407647448970409</v>
      </c>
      <c r="N503" s="21"/>
      <c r="R503" s="21"/>
    </row>
    <row r="504" spans="1:18">
      <c r="A504" t="s">
        <v>85</v>
      </c>
      <c r="B504" s="7" t="s">
        <v>66</v>
      </c>
      <c r="C504" t="s">
        <v>20</v>
      </c>
      <c r="D504" t="s">
        <v>21</v>
      </c>
      <c r="E504" s="1">
        <v>1.80463679056703</v>
      </c>
      <c r="F504" s="1">
        <v>0.29089823322078001</v>
      </c>
      <c r="G504" s="1">
        <v>3.5148357093072097E-2</v>
      </c>
      <c r="H504" s="1">
        <v>7.1181340287969604E-3</v>
      </c>
      <c r="I504" s="1">
        <v>1.8397851476600999</v>
      </c>
      <c r="J504" s="50">
        <v>0.29801636724957697</v>
      </c>
      <c r="N504" s="21"/>
      <c r="R504" s="21"/>
    </row>
    <row r="505" spans="1:18">
      <c r="A505" t="s">
        <v>85</v>
      </c>
      <c r="B505" s="7" t="s">
        <v>66</v>
      </c>
      <c r="C505" t="s">
        <v>25</v>
      </c>
      <c r="D505" t="s">
        <v>26</v>
      </c>
      <c r="E505" s="1">
        <v>1.0277260822448999</v>
      </c>
      <c r="F505" s="1">
        <v>6.96430653679148E-2</v>
      </c>
      <c r="G505" s="1">
        <v>3.2053938782055602</v>
      </c>
      <c r="H505" s="1">
        <v>1.2732156715762</v>
      </c>
      <c r="I505" s="1">
        <v>4.2331199604504501</v>
      </c>
      <c r="J505" s="50">
        <v>1.3428587369441101</v>
      </c>
      <c r="N505" s="21"/>
      <c r="R505" s="21"/>
    </row>
    <row r="506" spans="1:18">
      <c r="A506" t="s">
        <v>85</v>
      </c>
      <c r="B506" s="7" t="s">
        <v>66</v>
      </c>
      <c r="C506" t="s">
        <v>22</v>
      </c>
      <c r="D506" t="s">
        <v>23</v>
      </c>
      <c r="E506" s="1">
        <v>2.57231348290393</v>
      </c>
      <c r="F506" s="1">
        <v>0.11445031415846001</v>
      </c>
      <c r="G506" s="1">
        <v>0.39755153675722898</v>
      </c>
      <c r="H506" s="1">
        <v>1.5642329261055202E-2</v>
      </c>
      <c r="I506" s="1">
        <v>2.9698650196611598</v>
      </c>
      <c r="J506" s="50">
        <v>0.13009264341951501</v>
      </c>
      <c r="N506" s="21"/>
      <c r="R506" s="21"/>
    </row>
    <row r="507" spans="1:18">
      <c r="A507" t="s">
        <v>85</v>
      </c>
      <c r="B507" s="7" t="s">
        <v>67</v>
      </c>
      <c r="C507" t="s">
        <v>2</v>
      </c>
      <c r="D507" t="s">
        <v>3</v>
      </c>
      <c r="E507" s="1">
        <v>0.33657754160571401</v>
      </c>
      <c r="F507" s="1">
        <v>0.32689241833072302</v>
      </c>
      <c r="G507" s="1">
        <v>0.20358377108026299</v>
      </c>
      <c r="H507" s="1">
        <v>0.18157980854629899</v>
      </c>
      <c r="I507" s="1">
        <v>0.540161312685977</v>
      </c>
      <c r="J507" s="50">
        <v>0.50847222687702198</v>
      </c>
      <c r="N507" s="21"/>
      <c r="R507" s="21"/>
    </row>
    <row r="508" spans="1:18">
      <c r="A508" t="s">
        <v>85</v>
      </c>
      <c r="B508" s="7" t="s">
        <v>67</v>
      </c>
      <c r="C508" t="s">
        <v>4</v>
      </c>
      <c r="D508" t="s">
        <v>5</v>
      </c>
      <c r="E508" s="1">
        <v>8.7836356377202204E-2</v>
      </c>
      <c r="F508" s="1">
        <v>6.42388108851849</v>
      </c>
      <c r="G508" s="1">
        <v>3.5365193107849397E-5</v>
      </c>
      <c r="H508" s="1">
        <v>6.5060926627028199E-4</v>
      </c>
      <c r="I508" s="1">
        <v>8.7871721570309994E-2</v>
      </c>
      <c r="J508" s="50">
        <v>6.4245316977847597</v>
      </c>
      <c r="N508" s="21"/>
      <c r="R508" s="21"/>
    </row>
    <row r="509" spans="1:18">
      <c r="A509" t="s">
        <v>85</v>
      </c>
      <c r="B509" s="7" t="s">
        <v>67</v>
      </c>
      <c r="C509" t="s">
        <v>6</v>
      </c>
      <c r="D509" t="s">
        <v>7</v>
      </c>
      <c r="E509" s="1">
        <v>3.3880640281459901E-2</v>
      </c>
      <c r="F509" s="1">
        <v>7.2312451616662304E-2</v>
      </c>
      <c r="G509" s="1">
        <v>1.6736248489343099E-2</v>
      </c>
      <c r="H509" s="1">
        <v>3.7012807347916801E-2</v>
      </c>
      <c r="I509" s="1">
        <v>5.0616888770802997E-2</v>
      </c>
      <c r="J509" s="50">
        <v>0.10932525896457899</v>
      </c>
      <c r="N509" s="21"/>
      <c r="R509" s="21"/>
    </row>
    <row r="510" spans="1:18">
      <c r="A510" t="s">
        <v>85</v>
      </c>
      <c r="B510" s="7" t="s">
        <v>67</v>
      </c>
      <c r="C510" t="s">
        <v>8</v>
      </c>
      <c r="D510" t="s">
        <v>9</v>
      </c>
      <c r="E510" s="1">
        <v>0.23209063767763599</v>
      </c>
      <c r="F510" s="1">
        <v>0.33428751560741898</v>
      </c>
      <c r="G510" s="1">
        <v>0.97304950017603498</v>
      </c>
      <c r="H510" s="1">
        <v>0.83790714086281703</v>
      </c>
      <c r="I510" s="1">
        <v>1.2051401378536699</v>
      </c>
      <c r="J510" s="50">
        <v>1.1721946564702399</v>
      </c>
      <c r="N510" s="21"/>
      <c r="R510" s="21"/>
    </row>
    <row r="511" spans="1:18">
      <c r="A511" t="s">
        <v>85</v>
      </c>
      <c r="B511" s="7" t="s">
        <v>67</v>
      </c>
      <c r="C511" t="s">
        <v>10</v>
      </c>
      <c r="D511" t="s">
        <v>11</v>
      </c>
      <c r="E511" s="1">
        <v>1.7826091197985099E-2</v>
      </c>
      <c r="F511" s="1">
        <v>5.8212044756153804E-3</v>
      </c>
      <c r="G511" s="1">
        <v>9.8854781491392305E-2</v>
      </c>
      <c r="H511" s="1">
        <v>5.2871050664508798E-2</v>
      </c>
      <c r="I511" s="1">
        <v>0.116680872689377</v>
      </c>
      <c r="J511" s="50">
        <v>5.8692255140124203E-2</v>
      </c>
      <c r="N511" s="21"/>
      <c r="R511" s="21"/>
    </row>
    <row r="512" spans="1:18">
      <c r="A512" t="s">
        <v>85</v>
      </c>
      <c r="B512" s="7" t="s">
        <v>67</v>
      </c>
      <c r="C512" t="s">
        <v>12</v>
      </c>
      <c r="D512" t="s">
        <v>13</v>
      </c>
      <c r="E512" s="1">
        <v>0.112317307895487</v>
      </c>
      <c r="F512" s="1">
        <v>1.4618686084967801E-2</v>
      </c>
      <c r="G512" s="1">
        <v>0.21076383313841399</v>
      </c>
      <c r="H512" s="1">
        <v>3.8615792154545803E-2</v>
      </c>
      <c r="I512" s="1">
        <v>0.32308114103390101</v>
      </c>
      <c r="J512" s="50">
        <v>5.3234478239513501E-2</v>
      </c>
      <c r="N512" s="21"/>
      <c r="R512" s="21"/>
    </row>
    <row r="513" spans="1:18">
      <c r="A513" t="s">
        <v>85</v>
      </c>
      <c r="B513" s="7" t="s">
        <v>67</v>
      </c>
      <c r="C513" t="s">
        <v>14</v>
      </c>
      <c r="D513" t="s">
        <v>15</v>
      </c>
      <c r="E513" s="1">
        <v>4.7876209083884701E-2</v>
      </c>
      <c r="F513" s="1">
        <v>5.38819290682278E-2</v>
      </c>
      <c r="G513" s="1">
        <v>0.140603171480989</v>
      </c>
      <c r="H513" s="1">
        <v>8.3126790083091401E-2</v>
      </c>
      <c r="I513" s="1">
        <v>0.18847938056487301</v>
      </c>
      <c r="J513" s="50">
        <v>0.13700871915131899</v>
      </c>
      <c r="N513" s="21"/>
      <c r="R513" s="21"/>
    </row>
    <row r="514" spans="1:18">
      <c r="A514" t="s">
        <v>85</v>
      </c>
      <c r="B514" s="7" t="s">
        <v>67</v>
      </c>
      <c r="C514" t="s">
        <v>16</v>
      </c>
      <c r="D514" t="s">
        <v>17</v>
      </c>
      <c r="E514" s="1">
        <v>0.62367414585438996</v>
      </c>
      <c r="F514" s="1">
        <v>8.1352050908814699E-2</v>
      </c>
      <c r="G514" s="1">
        <v>9.0431453756288498</v>
      </c>
      <c r="H514" s="1">
        <v>0.88653246782067996</v>
      </c>
      <c r="I514" s="1">
        <v>9.6668195214832409</v>
      </c>
      <c r="J514" s="50">
        <v>0.96788451872949499</v>
      </c>
      <c r="N514" s="21"/>
      <c r="R514" s="21"/>
    </row>
    <row r="515" spans="1:18">
      <c r="A515" t="s">
        <v>85</v>
      </c>
      <c r="B515" s="7" t="s">
        <v>67</v>
      </c>
      <c r="C515" t="s">
        <v>18</v>
      </c>
      <c r="D515" t="s">
        <v>19</v>
      </c>
      <c r="E515" s="1">
        <v>0.186797624891713</v>
      </c>
      <c r="F515" s="1">
        <v>1.2500821654613701E-2</v>
      </c>
      <c r="G515" s="1">
        <v>6.5094188946148597</v>
      </c>
      <c r="H515" s="1">
        <v>1.08286745078451</v>
      </c>
      <c r="I515" s="1">
        <v>6.6962165195065699</v>
      </c>
      <c r="J515" s="50">
        <v>1.09536827243912</v>
      </c>
      <c r="N515" s="21"/>
      <c r="R515" s="21"/>
    </row>
    <row r="516" spans="1:18">
      <c r="A516" t="s">
        <v>85</v>
      </c>
      <c r="B516" s="7" t="s">
        <v>67</v>
      </c>
      <c r="C516" t="s">
        <v>20</v>
      </c>
      <c r="D516" t="s">
        <v>21</v>
      </c>
      <c r="E516" s="1">
        <v>3.4003312108132101E-2</v>
      </c>
      <c r="F516" s="1">
        <v>5.4901908306203701E-3</v>
      </c>
      <c r="G516" s="1">
        <v>0.14071771924003701</v>
      </c>
      <c r="H516" s="1">
        <v>2.8348918241891199E-2</v>
      </c>
      <c r="I516" s="1">
        <v>0.17472103134816899</v>
      </c>
      <c r="J516" s="50">
        <v>3.38391090725116E-2</v>
      </c>
      <c r="N516" s="21"/>
      <c r="R516" s="21"/>
    </row>
    <row r="517" spans="1:18">
      <c r="A517" t="s">
        <v>85</v>
      </c>
      <c r="B517" s="7" t="s">
        <v>67</v>
      </c>
      <c r="C517" t="s">
        <v>25</v>
      </c>
      <c r="D517" t="s">
        <v>26</v>
      </c>
      <c r="E517" s="1">
        <v>2.2017081746799999E-5</v>
      </c>
      <c r="F517" s="1">
        <v>3.1319815380488399E-6</v>
      </c>
      <c r="G517" s="1">
        <v>8.24303331840418E-6</v>
      </c>
      <c r="H517" s="1">
        <v>2.4933508360407199E-6</v>
      </c>
      <c r="I517" s="1">
        <v>3.0260115065204199E-5</v>
      </c>
      <c r="J517" s="50">
        <v>5.6253323740895603E-6</v>
      </c>
      <c r="N517" s="21"/>
      <c r="R517" s="21"/>
    </row>
    <row r="518" spans="1:18">
      <c r="A518" t="s">
        <v>85</v>
      </c>
      <c r="B518" s="7" t="s">
        <v>67</v>
      </c>
      <c r="C518" t="s">
        <v>22</v>
      </c>
      <c r="D518" t="s">
        <v>23</v>
      </c>
      <c r="E518" s="1">
        <v>4.9821591538259803E-2</v>
      </c>
      <c r="F518" s="1">
        <v>2.1408023302085001E-3</v>
      </c>
      <c r="G518" s="1">
        <v>0.75367014320654202</v>
      </c>
      <c r="H518" s="1">
        <v>2.8891444715198802E-2</v>
      </c>
      <c r="I518" s="1">
        <v>0.80349173474480196</v>
      </c>
      <c r="J518" s="50">
        <v>3.1032247045407298E-2</v>
      </c>
      <c r="N518" s="21"/>
      <c r="R518" s="21"/>
    </row>
    <row r="519" spans="1:18">
      <c r="A519" t="s">
        <v>85</v>
      </c>
      <c r="B519" s="7" t="s">
        <v>68</v>
      </c>
      <c r="C519" t="s">
        <v>2</v>
      </c>
      <c r="D519" t="s">
        <v>3</v>
      </c>
      <c r="E519" s="1">
        <v>0.59668229543690898</v>
      </c>
      <c r="F519" s="1">
        <v>0.62773023689451801</v>
      </c>
      <c r="G519" s="1">
        <v>0.24289897633212301</v>
      </c>
      <c r="H519" s="1">
        <v>0.22554973674779699</v>
      </c>
      <c r="I519" s="1">
        <v>0.83958127176903297</v>
      </c>
      <c r="J519" s="50">
        <v>0.853279973642314</v>
      </c>
      <c r="N519" s="21"/>
      <c r="R519" s="21"/>
    </row>
    <row r="520" spans="1:18">
      <c r="A520" t="s">
        <v>85</v>
      </c>
      <c r="B520" s="7" t="s">
        <v>68</v>
      </c>
      <c r="C520" t="s">
        <v>4</v>
      </c>
      <c r="D520" t="s">
        <v>5</v>
      </c>
      <c r="E520" s="1">
        <v>0</v>
      </c>
      <c r="F520" s="1">
        <v>0</v>
      </c>
      <c r="G520" s="1">
        <v>3.8552020842084897E-4</v>
      </c>
      <c r="H520" s="1">
        <v>7.2521366833669804E-3</v>
      </c>
      <c r="I520" s="1">
        <v>3.8552020842084897E-4</v>
      </c>
      <c r="J520" s="50">
        <v>7.2521366833669804E-3</v>
      </c>
      <c r="N520" s="21"/>
      <c r="R520" s="21"/>
    </row>
    <row r="521" spans="1:18">
      <c r="A521" t="s">
        <v>85</v>
      </c>
      <c r="B521" s="7" t="s">
        <v>68</v>
      </c>
      <c r="C521" t="s">
        <v>6</v>
      </c>
      <c r="D521" t="s">
        <v>7</v>
      </c>
      <c r="E521" s="1">
        <v>4.7174335656264104</v>
      </c>
      <c r="F521" s="1">
        <v>10.0691677175788</v>
      </c>
      <c r="G521" s="1">
        <v>2.2592801065762301E-2</v>
      </c>
      <c r="H521" s="1">
        <v>4.9966334895942099E-2</v>
      </c>
      <c r="I521" s="1">
        <v>4.7400263666921703</v>
      </c>
      <c r="J521" s="50">
        <v>10.119134052474701</v>
      </c>
      <c r="N521" s="21"/>
      <c r="R521" s="21"/>
    </row>
    <row r="522" spans="1:18">
      <c r="A522" t="s">
        <v>85</v>
      </c>
      <c r="B522" s="7" t="s">
        <v>68</v>
      </c>
      <c r="C522" t="s">
        <v>8</v>
      </c>
      <c r="D522" t="s">
        <v>9</v>
      </c>
      <c r="E522" s="1">
        <v>1.3193056922104101</v>
      </c>
      <c r="F522" s="1">
        <v>1.14583298430567</v>
      </c>
      <c r="G522" s="1">
        <v>1.7503239482742201</v>
      </c>
      <c r="H522" s="1">
        <v>1.5386343948607699</v>
      </c>
      <c r="I522" s="1">
        <v>3.0696296404846199</v>
      </c>
      <c r="J522" s="50">
        <v>2.6844673791664402</v>
      </c>
      <c r="N522" s="21"/>
      <c r="R522" s="21"/>
    </row>
    <row r="523" spans="1:18">
      <c r="A523" t="s">
        <v>85</v>
      </c>
      <c r="B523" s="7" t="s">
        <v>68</v>
      </c>
      <c r="C523" t="s">
        <v>10</v>
      </c>
      <c r="D523" t="s">
        <v>11</v>
      </c>
      <c r="E523" s="1">
        <v>7.3082365159309104E-2</v>
      </c>
      <c r="F523" s="1">
        <v>4.0128251356556302E-2</v>
      </c>
      <c r="G523" s="1">
        <v>0.205913006362659</v>
      </c>
      <c r="H523" s="1">
        <v>0.13246005774698</v>
      </c>
      <c r="I523" s="1">
        <v>0.27899537152196902</v>
      </c>
      <c r="J523" s="50">
        <v>0.17258830910353601</v>
      </c>
      <c r="N523" s="21"/>
      <c r="R523" s="21"/>
    </row>
    <row r="524" spans="1:18">
      <c r="A524" t="s">
        <v>85</v>
      </c>
      <c r="B524" s="7" t="s">
        <v>68</v>
      </c>
      <c r="C524" t="s">
        <v>12</v>
      </c>
      <c r="D524" t="s">
        <v>13</v>
      </c>
      <c r="E524" s="1">
        <v>1.3657873045659299</v>
      </c>
      <c r="F524" s="1">
        <v>0.20393654662495</v>
      </c>
      <c r="G524" s="1">
        <v>0.35984076631923001</v>
      </c>
      <c r="H524" s="1">
        <v>6.4985020632893603E-2</v>
      </c>
      <c r="I524" s="1">
        <v>1.7256280708851599</v>
      </c>
      <c r="J524" s="50">
        <v>0.268921567257844</v>
      </c>
      <c r="N524" s="21"/>
      <c r="R524" s="21"/>
    </row>
    <row r="525" spans="1:18">
      <c r="A525" t="s">
        <v>85</v>
      </c>
      <c r="B525" s="7" t="s">
        <v>68</v>
      </c>
      <c r="C525" t="s">
        <v>14</v>
      </c>
      <c r="D525" t="s">
        <v>15</v>
      </c>
      <c r="E525" s="1">
        <v>9.9776967474718703E-2</v>
      </c>
      <c r="F525" s="1">
        <v>0.109098138088844</v>
      </c>
      <c r="G525" s="1">
        <v>0.215828128811514</v>
      </c>
      <c r="H525" s="1">
        <v>0.12673985956758901</v>
      </c>
      <c r="I525" s="1">
        <v>0.31560509628623301</v>
      </c>
      <c r="J525" s="50">
        <v>0.23583799765643301</v>
      </c>
      <c r="N525" s="21"/>
      <c r="R525" s="21"/>
    </row>
    <row r="526" spans="1:18">
      <c r="A526" t="s">
        <v>85</v>
      </c>
      <c r="B526" s="7" t="s">
        <v>68</v>
      </c>
      <c r="C526" t="s">
        <v>16</v>
      </c>
      <c r="D526" t="s">
        <v>17</v>
      </c>
      <c r="E526" s="1">
        <v>54.666742875864898</v>
      </c>
      <c r="F526" s="1">
        <v>7.0076745818138297</v>
      </c>
      <c r="G526" s="1">
        <v>8.5452296129985701</v>
      </c>
      <c r="H526" s="1">
        <v>0.87126421211423399</v>
      </c>
      <c r="I526" s="1">
        <v>63.211972488863502</v>
      </c>
      <c r="J526" s="50">
        <v>7.8789387939280697</v>
      </c>
      <c r="N526" s="21"/>
      <c r="R526" s="21"/>
    </row>
    <row r="527" spans="1:18">
      <c r="A527" t="s">
        <v>85</v>
      </c>
      <c r="B527" s="7" t="s">
        <v>68</v>
      </c>
      <c r="C527" t="s">
        <v>18</v>
      </c>
      <c r="D527" t="s">
        <v>19</v>
      </c>
      <c r="E527" s="1">
        <v>44.184764787660903</v>
      </c>
      <c r="F527" s="1">
        <v>2.9188336308303402</v>
      </c>
      <c r="G527" s="1">
        <v>21.1008912118781</v>
      </c>
      <c r="H527" s="1">
        <v>3.5785446618299299</v>
      </c>
      <c r="I527" s="1">
        <v>65.285655999539003</v>
      </c>
      <c r="J527" s="50">
        <v>6.4973782926602697</v>
      </c>
      <c r="N527" s="21"/>
      <c r="R527" s="21"/>
    </row>
    <row r="528" spans="1:18">
      <c r="A528" t="s">
        <v>85</v>
      </c>
      <c r="B528" s="7" t="s">
        <v>68</v>
      </c>
      <c r="C528" t="s">
        <v>20</v>
      </c>
      <c r="D528" t="s">
        <v>21</v>
      </c>
      <c r="E528" s="1">
        <v>2.27547734115053</v>
      </c>
      <c r="F528" s="1">
        <v>0.36742350964809001</v>
      </c>
      <c r="G528" s="1">
        <v>0.16721979510674601</v>
      </c>
      <c r="H528" s="1">
        <v>3.3771897692163398E-2</v>
      </c>
      <c r="I528" s="1">
        <v>2.44269713625728</v>
      </c>
      <c r="J528" s="50">
        <v>0.401195407340253</v>
      </c>
      <c r="N528" s="21"/>
      <c r="R528" s="21"/>
    </row>
    <row r="529" spans="1:18">
      <c r="A529" t="s">
        <v>85</v>
      </c>
      <c r="B529" s="7" t="s">
        <v>68</v>
      </c>
      <c r="C529" t="s">
        <v>25</v>
      </c>
      <c r="D529" t="s">
        <v>26</v>
      </c>
      <c r="E529" s="1">
        <v>3.9589911962564603E-2</v>
      </c>
      <c r="F529" s="1">
        <v>5.1277785790503697E-3</v>
      </c>
      <c r="G529" s="1">
        <v>0.11759913369863501</v>
      </c>
      <c r="H529" s="1">
        <v>3.68031604535691E-2</v>
      </c>
      <c r="I529" s="1">
        <v>0.15718904566119901</v>
      </c>
      <c r="J529" s="50">
        <v>4.1930939032619498E-2</v>
      </c>
      <c r="N529" s="21"/>
      <c r="R529" s="21"/>
    </row>
    <row r="530" spans="1:18">
      <c r="A530" t="s">
        <v>85</v>
      </c>
      <c r="B530" s="7" t="s">
        <v>68</v>
      </c>
      <c r="C530" t="s">
        <v>22</v>
      </c>
      <c r="D530" t="s">
        <v>23</v>
      </c>
      <c r="E530" s="1">
        <v>8.9891251838982296</v>
      </c>
      <c r="F530" s="1">
        <v>0.39263927047050901</v>
      </c>
      <c r="G530" s="1">
        <v>9.1136217217384008</v>
      </c>
      <c r="H530" s="1">
        <v>0.35718769086917501</v>
      </c>
      <c r="I530" s="1">
        <v>18.1027469056366</v>
      </c>
      <c r="J530" s="50">
        <v>0.74982696133968396</v>
      </c>
      <c r="N530" s="21"/>
      <c r="R530" s="21"/>
    </row>
    <row r="531" spans="1:18">
      <c r="A531" t="s">
        <v>85</v>
      </c>
      <c r="B531" s="7" t="s">
        <v>69</v>
      </c>
      <c r="C531" t="s">
        <v>2</v>
      </c>
      <c r="D531" t="s">
        <v>3</v>
      </c>
      <c r="E531" s="1">
        <v>0.40751069424957798</v>
      </c>
      <c r="F531" s="1">
        <v>0.43889472094321702</v>
      </c>
      <c r="G531" s="1">
        <v>9.1096855210033606E-2</v>
      </c>
      <c r="H531" s="1">
        <v>8.2258086587971097E-2</v>
      </c>
      <c r="I531" s="1">
        <v>0.498607549459612</v>
      </c>
      <c r="J531" s="50">
        <v>0.52115280753118798</v>
      </c>
      <c r="N531" s="21"/>
      <c r="R531" s="21"/>
    </row>
    <row r="532" spans="1:18">
      <c r="A532" t="s">
        <v>85</v>
      </c>
      <c r="B532" s="7" t="s">
        <v>69</v>
      </c>
      <c r="C532" t="s">
        <v>4</v>
      </c>
      <c r="D532" t="s">
        <v>5</v>
      </c>
      <c r="E532" s="1">
        <v>5.3196517124914802E-4</v>
      </c>
      <c r="F532" s="1">
        <v>3.54680446647751E-2</v>
      </c>
      <c r="G532" s="1">
        <v>1.4566368732423101E-4</v>
      </c>
      <c r="H532" s="1">
        <v>2.7369764579919299E-3</v>
      </c>
      <c r="I532" s="1">
        <v>6.7762885857337895E-4</v>
      </c>
      <c r="J532" s="50">
        <v>3.8205021122766997E-2</v>
      </c>
      <c r="N532" s="21"/>
      <c r="R532" s="21"/>
    </row>
    <row r="533" spans="1:18">
      <c r="A533" t="s">
        <v>85</v>
      </c>
      <c r="B533" s="7" t="s">
        <v>69</v>
      </c>
      <c r="C533" t="s">
        <v>6</v>
      </c>
      <c r="D533" t="s">
        <v>7</v>
      </c>
      <c r="E533" s="1">
        <v>4.9684998441839101E-2</v>
      </c>
      <c r="F533" s="1">
        <v>0.10604955936266799</v>
      </c>
      <c r="G533" s="1">
        <v>7.52225343195774E-3</v>
      </c>
      <c r="H533" s="1">
        <v>1.6636422325542501E-2</v>
      </c>
      <c r="I533" s="1">
        <v>5.7207251873796799E-2</v>
      </c>
      <c r="J533" s="50">
        <v>0.12268598168821</v>
      </c>
      <c r="N533" s="21"/>
      <c r="R533" s="21"/>
    </row>
    <row r="534" spans="1:18">
      <c r="A534" t="s">
        <v>85</v>
      </c>
      <c r="B534" s="7" t="s">
        <v>69</v>
      </c>
      <c r="C534" t="s">
        <v>8</v>
      </c>
      <c r="D534" t="s">
        <v>9</v>
      </c>
      <c r="E534" s="1">
        <v>0.69932755793808299</v>
      </c>
      <c r="F534" s="1">
        <v>0.317228015097482</v>
      </c>
      <c r="G534" s="1">
        <v>0.51533487769720199</v>
      </c>
      <c r="H534" s="1">
        <v>0.36256280727557499</v>
      </c>
      <c r="I534" s="1">
        <v>1.21466243563529</v>
      </c>
      <c r="J534" s="50">
        <v>0.67979082237305799</v>
      </c>
      <c r="N534" s="21"/>
      <c r="R534" s="21"/>
    </row>
    <row r="535" spans="1:18">
      <c r="A535" t="s">
        <v>85</v>
      </c>
      <c r="B535" s="7" t="s">
        <v>69</v>
      </c>
      <c r="C535" t="s">
        <v>10</v>
      </c>
      <c r="D535" t="s">
        <v>11</v>
      </c>
      <c r="E535" s="1">
        <v>3.3672226877198501E-2</v>
      </c>
      <c r="F535" s="1">
        <v>2.5344948378270501E-2</v>
      </c>
      <c r="G535" s="1">
        <v>7.7583275127773105E-2</v>
      </c>
      <c r="H535" s="1">
        <v>4.8730674546986999E-2</v>
      </c>
      <c r="I535" s="1">
        <v>0.111255502004972</v>
      </c>
      <c r="J535" s="50">
        <v>7.4075622925257406E-2</v>
      </c>
      <c r="N535" s="21"/>
      <c r="R535" s="21"/>
    </row>
    <row r="536" spans="1:18">
      <c r="A536" t="s">
        <v>85</v>
      </c>
      <c r="B536" s="7" t="s">
        <v>69</v>
      </c>
      <c r="C536" t="s">
        <v>12</v>
      </c>
      <c r="D536" t="s">
        <v>13</v>
      </c>
      <c r="E536" s="1">
        <v>0.283038412896782</v>
      </c>
      <c r="F536" s="1">
        <v>3.9335918181556399E-2</v>
      </c>
      <c r="G536" s="1">
        <v>0.14656448684689899</v>
      </c>
      <c r="H536" s="1">
        <v>2.6557061794602502E-2</v>
      </c>
      <c r="I536" s="1">
        <v>0.42960289974368099</v>
      </c>
      <c r="J536" s="50">
        <v>6.5892979976158894E-2</v>
      </c>
      <c r="N536" s="21"/>
      <c r="R536" s="21"/>
    </row>
    <row r="537" spans="1:18">
      <c r="A537" t="s">
        <v>85</v>
      </c>
      <c r="B537" s="7" t="s">
        <v>69</v>
      </c>
      <c r="C537" t="s">
        <v>14</v>
      </c>
      <c r="D537" t="s">
        <v>15</v>
      </c>
      <c r="E537" s="1">
        <v>7.4321096815205406E-2</v>
      </c>
      <c r="F537" s="1">
        <v>8.2021668317490595E-2</v>
      </c>
      <c r="G537" s="1">
        <v>0.106114682681182</v>
      </c>
      <c r="H537" s="1">
        <v>6.1945623926871397E-2</v>
      </c>
      <c r="I537" s="1">
        <v>0.18043577949638701</v>
      </c>
      <c r="J537" s="50">
        <v>0.143967292244362</v>
      </c>
      <c r="N537" s="21"/>
      <c r="R537" s="21"/>
    </row>
    <row r="538" spans="1:18">
      <c r="A538" t="s">
        <v>85</v>
      </c>
      <c r="B538" s="7" t="s">
        <v>69</v>
      </c>
      <c r="C538" t="s">
        <v>16</v>
      </c>
      <c r="D538" t="s">
        <v>17</v>
      </c>
      <c r="E538" s="1">
        <v>6.4933115121967804</v>
      </c>
      <c r="F538" s="1">
        <v>0.82480414782575395</v>
      </c>
      <c r="G538" s="1">
        <v>5.0828442301777601</v>
      </c>
      <c r="H538" s="1">
        <v>0.50592415504573296</v>
      </c>
      <c r="I538" s="1">
        <v>11.5761557423745</v>
      </c>
      <c r="J538" s="50">
        <v>1.33072830287149</v>
      </c>
      <c r="N538" s="21"/>
      <c r="R538" s="21"/>
    </row>
    <row r="539" spans="1:18">
      <c r="A539" t="s">
        <v>85</v>
      </c>
      <c r="B539" s="7" t="s">
        <v>69</v>
      </c>
      <c r="C539" t="s">
        <v>18</v>
      </c>
      <c r="D539" t="s">
        <v>19</v>
      </c>
      <c r="E539" s="1">
        <v>12.7717524114891</v>
      </c>
      <c r="F539" s="1">
        <v>0.84514970320197802</v>
      </c>
      <c r="G539" s="1">
        <v>8.0260404965880099</v>
      </c>
      <c r="H539" s="1">
        <v>1.35992596755106</v>
      </c>
      <c r="I539" s="1">
        <v>20.797792908077099</v>
      </c>
      <c r="J539" s="50">
        <v>2.2050756707530401</v>
      </c>
      <c r="N539" s="21"/>
      <c r="R539" s="21"/>
    </row>
    <row r="540" spans="1:18">
      <c r="A540" t="s">
        <v>85</v>
      </c>
      <c r="B540" s="7" t="s">
        <v>69</v>
      </c>
      <c r="C540" t="s">
        <v>20</v>
      </c>
      <c r="D540" t="s">
        <v>21</v>
      </c>
      <c r="E540" s="1">
        <v>2.5195077779286499</v>
      </c>
      <c r="F540" s="1">
        <v>0.40684803439071898</v>
      </c>
      <c r="G540" s="1">
        <v>0.10647760991982699</v>
      </c>
      <c r="H540" s="1">
        <v>2.1500140597441E-2</v>
      </c>
      <c r="I540" s="1">
        <v>2.62598538784848</v>
      </c>
      <c r="J540" s="50">
        <v>0.42834817498816002</v>
      </c>
      <c r="N540" s="21"/>
      <c r="R540" s="21"/>
    </row>
    <row r="541" spans="1:18">
      <c r="A541" t="s">
        <v>85</v>
      </c>
      <c r="B541" s="7" t="s">
        <v>69</v>
      </c>
      <c r="C541" t="s">
        <v>25</v>
      </c>
      <c r="D541" t="s">
        <v>26</v>
      </c>
      <c r="E541" s="1">
        <v>0</v>
      </c>
      <c r="F541" s="1">
        <v>0</v>
      </c>
      <c r="G541" s="1">
        <v>0</v>
      </c>
      <c r="H541" s="1">
        <v>0</v>
      </c>
      <c r="I541" s="1">
        <v>0</v>
      </c>
      <c r="J541" s="50">
        <v>0</v>
      </c>
      <c r="N541" s="21"/>
      <c r="R541" s="21"/>
    </row>
    <row r="542" spans="1:18">
      <c r="A542" t="s">
        <v>85</v>
      </c>
      <c r="B542" s="7" t="s">
        <v>69</v>
      </c>
      <c r="C542" t="s">
        <v>22</v>
      </c>
      <c r="D542" t="s">
        <v>23</v>
      </c>
      <c r="E542" s="1">
        <v>1.5984215526803501E-3</v>
      </c>
      <c r="F542" s="1">
        <v>6.9725001141317198E-5</v>
      </c>
      <c r="G542" s="1">
        <v>1.9569474429204999E-3</v>
      </c>
      <c r="H542" s="1">
        <v>7.6621760028037505E-5</v>
      </c>
      <c r="I542" s="1">
        <v>3.5553689956008502E-3</v>
      </c>
      <c r="J542" s="50">
        <v>1.46346761169355E-4</v>
      </c>
      <c r="N542" s="21"/>
      <c r="R542" s="21"/>
    </row>
    <row r="543" spans="1:18">
      <c r="A543" t="s">
        <v>85</v>
      </c>
      <c r="B543" s="7" t="s">
        <v>70</v>
      </c>
      <c r="C543" t="s">
        <v>2</v>
      </c>
      <c r="D543" t="s">
        <v>3</v>
      </c>
      <c r="E543" s="1">
        <v>2.26463866823493E-2</v>
      </c>
      <c r="F543" s="1">
        <v>2.1899582691477199E-2</v>
      </c>
      <c r="G543" s="1">
        <v>6.8657067671447497E-2</v>
      </c>
      <c r="H543" s="1">
        <v>6.2944052004257095E-2</v>
      </c>
      <c r="I543" s="1">
        <v>9.1303454353796804E-2</v>
      </c>
      <c r="J543" s="50">
        <v>8.4843634695734305E-2</v>
      </c>
      <c r="N543" s="21"/>
      <c r="R543" s="21"/>
    </row>
    <row r="544" spans="1:18">
      <c r="A544" t="s">
        <v>85</v>
      </c>
      <c r="B544" s="7" t="s">
        <v>70</v>
      </c>
      <c r="C544" t="s">
        <v>4</v>
      </c>
      <c r="D544" t="s">
        <v>5</v>
      </c>
      <c r="E544" s="1">
        <v>3.4666577719647299E-4</v>
      </c>
      <c r="F544" s="1">
        <v>2.2771221102198199E-2</v>
      </c>
      <c r="G544" s="1">
        <v>6.3735798380949905E-5</v>
      </c>
      <c r="H544" s="1">
        <v>1.2014636220201199E-3</v>
      </c>
      <c r="I544" s="1">
        <v>4.1040157557742298E-4</v>
      </c>
      <c r="J544" s="50">
        <v>2.3972684724218301E-2</v>
      </c>
      <c r="N544" s="21"/>
      <c r="R544" s="21"/>
    </row>
    <row r="545" spans="1:18">
      <c r="A545" t="s">
        <v>85</v>
      </c>
      <c r="B545" s="7" t="s">
        <v>70</v>
      </c>
      <c r="C545" t="s">
        <v>6</v>
      </c>
      <c r="D545" t="s">
        <v>7</v>
      </c>
      <c r="E545" s="1">
        <v>1.19432937513869E-4</v>
      </c>
      <c r="F545" s="1">
        <v>2.54928119744759E-4</v>
      </c>
      <c r="G545" s="1">
        <v>8.1935314478215008E-3</v>
      </c>
      <c r="H545" s="1">
        <v>1.81208908285031E-2</v>
      </c>
      <c r="I545" s="1">
        <v>8.3129643853353703E-3</v>
      </c>
      <c r="J545" s="50">
        <v>1.8375818948247899E-2</v>
      </c>
      <c r="N545" s="21"/>
      <c r="R545" s="21"/>
    </row>
    <row r="546" spans="1:18">
      <c r="A546" t="s">
        <v>85</v>
      </c>
      <c r="B546" s="7" t="s">
        <v>70</v>
      </c>
      <c r="C546" t="s">
        <v>8</v>
      </c>
      <c r="D546" t="s">
        <v>9</v>
      </c>
      <c r="E546" s="1">
        <v>5.9605741565924998E-2</v>
      </c>
      <c r="F546" s="1">
        <v>2.29783470021565E-2</v>
      </c>
      <c r="G546" s="1">
        <v>0.23529063340914599</v>
      </c>
      <c r="H546" s="1">
        <v>0.11623770280493199</v>
      </c>
      <c r="I546" s="1">
        <v>0.29489637497507099</v>
      </c>
      <c r="J546" s="50">
        <v>0.13921604980708899</v>
      </c>
      <c r="N546" s="21"/>
      <c r="R546" s="21"/>
    </row>
    <row r="547" spans="1:18">
      <c r="A547" t="s">
        <v>85</v>
      </c>
      <c r="B547" s="7" t="s">
        <v>70</v>
      </c>
      <c r="C547" t="s">
        <v>10</v>
      </c>
      <c r="D547" t="s">
        <v>11</v>
      </c>
      <c r="E547" s="1">
        <v>1.1387837356172201E-2</v>
      </c>
      <c r="F547" s="1">
        <v>7.5877772708514996E-3</v>
      </c>
      <c r="G547" s="1">
        <v>5.2229223022100202E-2</v>
      </c>
      <c r="H547" s="1">
        <v>2.99467914751772E-2</v>
      </c>
      <c r="I547" s="1">
        <v>6.3617060378272305E-2</v>
      </c>
      <c r="J547" s="50">
        <v>3.7534568746028701E-2</v>
      </c>
      <c r="N547" s="21"/>
      <c r="R547" s="21"/>
    </row>
    <row r="548" spans="1:18">
      <c r="A548" t="s">
        <v>85</v>
      </c>
      <c r="B548" s="7" t="s">
        <v>70</v>
      </c>
      <c r="C548" t="s">
        <v>12</v>
      </c>
      <c r="D548" t="s">
        <v>13</v>
      </c>
      <c r="E548" s="1">
        <v>0.199415655665135</v>
      </c>
      <c r="F548" s="1">
        <v>2.9986924928786799E-2</v>
      </c>
      <c r="G548" s="1">
        <v>0.107032235244873</v>
      </c>
      <c r="H548" s="1">
        <v>1.9294602171456902E-2</v>
      </c>
      <c r="I548" s="1">
        <v>0.30644789091000901</v>
      </c>
      <c r="J548" s="50">
        <v>4.9281527100243701E-2</v>
      </c>
      <c r="N548" s="21"/>
      <c r="R548" s="21"/>
    </row>
    <row r="549" spans="1:18">
      <c r="A549" t="s">
        <v>85</v>
      </c>
      <c r="B549" s="7" t="s">
        <v>70</v>
      </c>
      <c r="C549" t="s">
        <v>14</v>
      </c>
      <c r="D549" t="s">
        <v>15</v>
      </c>
      <c r="E549" s="1">
        <v>2.6221959485219701E-2</v>
      </c>
      <c r="F549" s="1">
        <v>2.86476842246003E-2</v>
      </c>
      <c r="G549" s="1">
        <v>5.3284190773884403E-2</v>
      </c>
      <c r="H549" s="1">
        <v>3.1116318311071402E-2</v>
      </c>
      <c r="I549" s="1">
        <v>7.9506150259104097E-2</v>
      </c>
      <c r="J549" s="50">
        <v>5.9764002535671601E-2</v>
      </c>
      <c r="N549" s="21"/>
      <c r="R549" s="21"/>
    </row>
    <row r="550" spans="1:18">
      <c r="A550" t="s">
        <v>85</v>
      </c>
      <c r="B550" s="7" t="s">
        <v>70</v>
      </c>
      <c r="C550" t="s">
        <v>16</v>
      </c>
      <c r="D550" t="s">
        <v>17</v>
      </c>
      <c r="E550" s="1">
        <v>1.0419514488532999</v>
      </c>
      <c r="F550" s="1">
        <v>0.15569101942460001</v>
      </c>
      <c r="G550" s="1">
        <v>1.70597066002891</v>
      </c>
      <c r="H550" s="1">
        <v>0.176737715754262</v>
      </c>
      <c r="I550" s="1">
        <v>2.7479221088822201</v>
      </c>
      <c r="J550" s="50">
        <v>0.33242873517886101</v>
      </c>
      <c r="N550" s="21"/>
      <c r="R550" s="21"/>
    </row>
    <row r="551" spans="1:18">
      <c r="A551" t="s">
        <v>85</v>
      </c>
      <c r="B551" s="7" t="s">
        <v>70</v>
      </c>
      <c r="C551" t="s">
        <v>18</v>
      </c>
      <c r="D551" t="s">
        <v>19</v>
      </c>
      <c r="E551" s="1">
        <v>5.9017090907715497</v>
      </c>
      <c r="F551" s="1">
        <v>0.38830013122401702</v>
      </c>
      <c r="G551" s="1">
        <v>3.04231588382138</v>
      </c>
      <c r="H551" s="1">
        <v>0.51691891592188599</v>
      </c>
      <c r="I551" s="1">
        <v>8.9440249745929297</v>
      </c>
      <c r="J551" s="50">
        <v>0.90521904714590296</v>
      </c>
      <c r="N551" s="21"/>
      <c r="R551" s="21"/>
    </row>
    <row r="552" spans="1:18">
      <c r="A552" t="s">
        <v>85</v>
      </c>
      <c r="B552" s="7" t="s">
        <v>70</v>
      </c>
      <c r="C552" t="s">
        <v>20</v>
      </c>
      <c r="D552" t="s">
        <v>21</v>
      </c>
      <c r="E552" s="1">
        <v>2.0782987319998001</v>
      </c>
      <c r="F552" s="1">
        <v>0.335541025754097</v>
      </c>
      <c r="G552" s="1">
        <v>7.8855750729644195E-2</v>
      </c>
      <c r="H552" s="1">
        <v>1.5933108106587799E-2</v>
      </c>
      <c r="I552" s="1">
        <v>2.1571544827294402</v>
      </c>
      <c r="J552" s="50">
        <v>0.35147413386068499</v>
      </c>
      <c r="N552" s="21"/>
      <c r="R552" s="21"/>
    </row>
    <row r="553" spans="1:18">
      <c r="A553" t="s">
        <v>85</v>
      </c>
      <c r="B553" s="7" t="s">
        <v>70</v>
      </c>
      <c r="C553" t="s">
        <v>25</v>
      </c>
      <c r="D553" t="s">
        <v>26</v>
      </c>
      <c r="E553" s="1">
        <v>0</v>
      </c>
      <c r="F553" s="1">
        <v>0</v>
      </c>
      <c r="G553" s="1">
        <v>0</v>
      </c>
      <c r="H553" s="1">
        <v>0</v>
      </c>
      <c r="I553" s="1">
        <v>0</v>
      </c>
      <c r="J553" s="50">
        <v>0</v>
      </c>
      <c r="N553" s="21"/>
      <c r="R553" s="21"/>
    </row>
    <row r="554" spans="1:18">
      <c r="A554" t="s">
        <v>85</v>
      </c>
      <c r="B554" s="7" t="s">
        <v>70</v>
      </c>
      <c r="C554" t="s">
        <v>22</v>
      </c>
      <c r="D554" t="s">
        <v>23</v>
      </c>
      <c r="E554" s="1">
        <v>2.6901703767085698</v>
      </c>
      <c r="F554" s="1">
        <v>0.117830714513021</v>
      </c>
      <c r="G554" s="1">
        <v>0.79466904478766398</v>
      </c>
      <c r="H554" s="1">
        <v>3.1206778605922299E-2</v>
      </c>
      <c r="I554" s="1">
        <v>3.4848394214962299</v>
      </c>
      <c r="J554" s="50">
        <v>0.14903749311894299</v>
      </c>
      <c r="N554" s="21"/>
      <c r="R554" s="21"/>
    </row>
    <row r="555" spans="1:18">
      <c r="A555" t="s">
        <v>85</v>
      </c>
      <c r="B555" s="7" t="s">
        <v>71</v>
      </c>
      <c r="C555" t="s">
        <v>2</v>
      </c>
      <c r="D555" t="s">
        <v>3</v>
      </c>
      <c r="E555" s="1">
        <v>1.66328711737434</v>
      </c>
      <c r="F555" s="1">
        <v>1.66136472253291</v>
      </c>
      <c r="G555" s="1">
        <v>0.65066915829600103</v>
      </c>
      <c r="H555" s="1">
        <v>0.57081667341785003</v>
      </c>
      <c r="I555" s="1">
        <v>2.31395627567034</v>
      </c>
      <c r="J555" s="50">
        <v>2.2321813959507599</v>
      </c>
      <c r="N555" s="21"/>
      <c r="R555" s="21"/>
    </row>
    <row r="556" spans="1:18">
      <c r="A556" t="s">
        <v>85</v>
      </c>
      <c r="B556" s="7" t="s">
        <v>71</v>
      </c>
      <c r="C556" t="s">
        <v>4</v>
      </c>
      <c r="D556" t="s">
        <v>5</v>
      </c>
      <c r="E556" s="1">
        <v>1.2722339514113E-2</v>
      </c>
      <c r="F556" s="1">
        <v>0.88831440508894699</v>
      </c>
      <c r="G556" s="1">
        <v>1.2226834012213399E-4</v>
      </c>
      <c r="H556" s="1">
        <v>2.2423137491850501E-3</v>
      </c>
      <c r="I556" s="1">
        <v>1.2844607854235199E-2</v>
      </c>
      <c r="J556" s="50">
        <v>0.89055671883813203</v>
      </c>
      <c r="N556" s="21"/>
      <c r="R556" s="21"/>
    </row>
    <row r="557" spans="1:18">
      <c r="A557" t="s">
        <v>85</v>
      </c>
      <c r="B557" s="7" t="s">
        <v>71</v>
      </c>
      <c r="C557" t="s">
        <v>6</v>
      </c>
      <c r="D557" t="s">
        <v>7</v>
      </c>
      <c r="E557" s="1">
        <v>3.2738840023801397E-2</v>
      </c>
      <c r="F557" s="1">
        <v>6.9880416542630899E-2</v>
      </c>
      <c r="G557" s="1">
        <v>4.8803609514711799E-2</v>
      </c>
      <c r="H557" s="1">
        <v>0.10792145169840001</v>
      </c>
      <c r="I557" s="1">
        <v>8.1542449538513306E-2</v>
      </c>
      <c r="J557" s="50">
        <v>0.177801868241031</v>
      </c>
      <c r="N557" s="21"/>
      <c r="R557" s="21"/>
    </row>
    <row r="558" spans="1:18">
      <c r="A558" t="s">
        <v>85</v>
      </c>
      <c r="B558" s="7" t="s">
        <v>71</v>
      </c>
      <c r="C558" t="s">
        <v>8</v>
      </c>
      <c r="D558" t="s">
        <v>9</v>
      </c>
      <c r="E558" s="1">
        <v>1.9294839316551899</v>
      </c>
      <c r="F558" s="1">
        <v>0.78965565103431401</v>
      </c>
      <c r="G558" s="1">
        <v>2.1622654595161701</v>
      </c>
      <c r="H558" s="1">
        <v>1.19896293407267</v>
      </c>
      <c r="I558" s="1">
        <v>4.0917493911713603</v>
      </c>
      <c r="J558" s="50">
        <v>1.98861858510698</v>
      </c>
      <c r="N558" s="21"/>
      <c r="R558" s="21"/>
    </row>
    <row r="559" spans="1:18">
      <c r="A559" t="s">
        <v>85</v>
      </c>
      <c r="B559" s="7" t="s">
        <v>71</v>
      </c>
      <c r="C559" t="s">
        <v>10</v>
      </c>
      <c r="D559" t="s">
        <v>11</v>
      </c>
      <c r="E559" s="1">
        <v>0.23505404451888601</v>
      </c>
      <c r="F559" s="1">
        <v>0.16875190632113299</v>
      </c>
      <c r="G559" s="1">
        <v>0.427953381940538</v>
      </c>
      <c r="H559" s="1">
        <v>0.25004290720459899</v>
      </c>
      <c r="I559" s="1">
        <v>0.66300742645942301</v>
      </c>
      <c r="J559" s="50">
        <v>0.418794813525732</v>
      </c>
      <c r="N559" s="21"/>
      <c r="R559" s="21"/>
    </row>
    <row r="560" spans="1:18">
      <c r="A560" t="s">
        <v>85</v>
      </c>
      <c r="B560" s="7" t="s">
        <v>71</v>
      </c>
      <c r="C560" t="s">
        <v>12</v>
      </c>
      <c r="D560" t="s">
        <v>13</v>
      </c>
      <c r="E560" s="1">
        <v>4.8318345292131299</v>
      </c>
      <c r="F560" s="1">
        <v>0.62402676570696702</v>
      </c>
      <c r="G560" s="1">
        <v>0.88563589401278597</v>
      </c>
      <c r="H560" s="1">
        <v>0.16079741575512599</v>
      </c>
      <c r="I560" s="1">
        <v>5.7174704232259099</v>
      </c>
      <c r="J560" s="50">
        <v>0.78482418146209298</v>
      </c>
      <c r="N560" s="21"/>
      <c r="R560" s="21"/>
    </row>
    <row r="561" spans="1:18">
      <c r="A561" t="s">
        <v>85</v>
      </c>
      <c r="B561" s="7" t="s">
        <v>71</v>
      </c>
      <c r="C561" t="s">
        <v>14</v>
      </c>
      <c r="D561" t="s">
        <v>15</v>
      </c>
      <c r="E561" s="1">
        <v>1.15320368619205</v>
      </c>
      <c r="F561" s="1">
        <v>1.18228426817629</v>
      </c>
      <c r="G561" s="1">
        <v>0.53832037601466898</v>
      </c>
      <c r="H561" s="1">
        <v>0.32275798636527903</v>
      </c>
      <c r="I561" s="1">
        <v>1.69152406220672</v>
      </c>
      <c r="J561" s="50">
        <v>1.50504225454157</v>
      </c>
      <c r="N561" s="21"/>
      <c r="R561" s="21"/>
    </row>
    <row r="562" spans="1:18">
      <c r="A562" t="s">
        <v>85</v>
      </c>
      <c r="B562" s="7" t="s">
        <v>71</v>
      </c>
      <c r="C562" t="s">
        <v>16</v>
      </c>
      <c r="D562" t="s">
        <v>17</v>
      </c>
      <c r="E562" s="1">
        <v>28.665798825581799</v>
      </c>
      <c r="F562" s="1">
        <v>3.88866669820829</v>
      </c>
      <c r="G562" s="1">
        <v>12.0153736169335</v>
      </c>
      <c r="H562" s="1">
        <v>1.2410908371849101</v>
      </c>
      <c r="I562" s="1">
        <v>40.681172442515297</v>
      </c>
      <c r="J562" s="50">
        <v>5.1297575353931997</v>
      </c>
      <c r="N562" s="21"/>
      <c r="R562" s="21"/>
    </row>
    <row r="563" spans="1:18">
      <c r="A563" t="s">
        <v>85</v>
      </c>
      <c r="B563" s="7" t="s">
        <v>71</v>
      </c>
      <c r="C563" t="s">
        <v>18</v>
      </c>
      <c r="D563" t="s">
        <v>19</v>
      </c>
      <c r="E563" s="1">
        <v>20.153516812091802</v>
      </c>
      <c r="F563" s="1">
        <v>1.3377142473628501</v>
      </c>
      <c r="G563" s="1">
        <v>20.711869264311598</v>
      </c>
      <c r="H563" s="1">
        <v>3.4797479510474201</v>
      </c>
      <c r="I563" s="1">
        <v>40.865386076403396</v>
      </c>
      <c r="J563" s="50">
        <v>4.8174621984102703</v>
      </c>
      <c r="N563" s="21"/>
      <c r="R563" s="21"/>
    </row>
    <row r="564" spans="1:18">
      <c r="A564" t="s">
        <v>85</v>
      </c>
      <c r="B564" s="7" t="s">
        <v>71</v>
      </c>
      <c r="C564" t="s">
        <v>20</v>
      </c>
      <c r="D564" t="s">
        <v>21</v>
      </c>
      <c r="E564" s="1">
        <v>33.146860828065698</v>
      </c>
      <c r="F564" s="1">
        <v>5.3516478862137102</v>
      </c>
      <c r="G564" s="1">
        <v>0.68679814431637498</v>
      </c>
      <c r="H564" s="1">
        <v>0.13855120645116301</v>
      </c>
      <c r="I564" s="1">
        <v>33.833658972382104</v>
      </c>
      <c r="J564" s="50">
        <v>5.4901990926648701</v>
      </c>
      <c r="N564" s="21"/>
      <c r="R564" s="21"/>
    </row>
    <row r="565" spans="1:18">
      <c r="A565" t="s">
        <v>85</v>
      </c>
      <c r="B565" s="7" t="s">
        <v>71</v>
      </c>
      <c r="C565" t="s">
        <v>25</v>
      </c>
      <c r="D565" t="s">
        <v>26</v>
      </c>
      <c r="E565" s="1">
        <v>0</v>
      </c>
      <c r="F565" s="1">
        <v>0</v>
      </c>
      <c r="G565" s="1">
        <v>0</v>
      </c>
      <c r="H565" s="1">
        <v>0</v>
      </c>
      <c r="I565" s="1">
        <v>0</v>
      </c>
      <c r="J565" s="50">
        <v>0</v>
      </c>
      <c r="N565" s="21"/>
      <c r="R565" s="21"/>
    </row>
    <row r="566" spans="1:18">
      <c r="A566" t="s">
        <v>85</v>
      </c>
      <c r="B566" s="7" t="s">
        <v>71</v>
      </c>
      <c r="C566" t="s">
        <v>22</v>
      </c>
      <c r="D566" t="s">
        <v>23</v>
      </c>
      <c r="E566" s="1">
        <v>2.2099199890298999</v>
      </c>
      <c r="F566" s="1">
        <v>9.5940118062614599E-2</v>
      </c>
      <c r="G566" s="1">
        <v>2.5106219653038702</v>
      </c>
      <c r="H566" s="1">
        <v>9.7384643461964501E-2</v>
      </c>
      <c r="I566" s="1">
        <v>4.7205419543337799</v>
      </c>
      <c r="J566" s="50">
        <v>0.193324761524579</v>
      </c>
      <c r="N566" s="21"/>
      <c r="R566" s="21"/>
    </row>
    <row r="567" spans="1:18">
      <c r="A567" t="s">
        <v>85</v>
      </c>
      <c r="B567" s="7" t="s">
        <v>72</v>
      </c>
      <c r="C567" t="s">
        <v>2</v>
      </c>
      <c r="D567" t="s">
        <v>3</v>
      </c>
      <c r="E567" s="1">
        <v>0.24507137782823599</v>
      </c>
      <c r="F567" s="1">
        <v>0.22614826053704801</v>
      </c>
      <c r="G567" s="1">
        <v>9.7883833831377803E-2</v>
      </c>
      <c r="H567" s="1">
        <v>8.5012798889010199E-2</v>
      </c>
      <c r="I567" s="1">
        <v>0.34295521165961401</v>
      </c>
      <c r="J567" s="50">
        <v>0.31116105942605898</v>
      </c>
      <c r="N567" s="21"/>
      <c r="R567" s="21"/>
    </row>
    <row r="568" spans="1:18">
      <c r="A568" t="s">
        <v>85</v>
      </c>
      <c r="B568" s="7" t="s">
        <v>72</v>
      </c>
      <c r="C568" t="s">
        <v>4</v>
      </c>
      <c r="D568" t="s">
        <v>5</v>
      </c>
      <c r="E568" s="1">
        <v>1.66888423488448E-4</v>
      </c>
      <c r="F568" s="1">
        <v>1.16171816218866E-2</v>
      </c>
      <c r="G568" s="1">
        <v>3.3608574400726101E-5</v>
      </c>
      <c r="H568" s="1">
        <v>6.2213854419262396E-4</v>
      </c>
      <c r="I568" s="1">
        <v>2.00496997889174E-4</v>
      </c>
      <c r="J568" s="50">
        <v>1.22393201660792E-2</v>
      </c>
      <c r="N568" s="21"/>
      <c r="R568" s="21"/>
    </row>
    <row r="569" spans="1:18">
      <c r="A569" t="s">
        <v>85</v>
      </c>
      <c r="B569" s="7" t="s">
        <v>72</v>
      </c>
      <c r="C569" t="s">
        <v>6</v>
      </c>
      <c r="D569" t="s">
        <v>7</v>
      </c>
      <c r="E569" s="1">
        <v>1.1197291865505001E-2</v>
      </c>
      <c r="F569" s="1">
        <v>2.39004039875951E-2</v>
      </c>
      <c r="G569" s="1">
        <v>7.7259516809643101E-3</v>
      </c>
      <c r="H569" s="1">
        <v>1.7084783390325799E-2</v>
      </c>
      <c r="I569" s="1">
        <v>1.89232435464693E-2</v>
      </c>
      <c r="J569" s="50">
        <v>4.0985187377920902E-2</v>
      </c>
      <c r="N569" s="21"/>
      <c r="R569" s="21"/>
    </row>
    <row r="570" spans="1:18">
      <c r="A570" t="s">
        <v>85</v>
      </c>
      <c r="B570" s="7" t="s">
        <v>72</v>
      </c>
      <c r="C570" t="s">
        <v>8</v>
      </c>
      <c r="D570" t="s">
        <v>9</v>
      </c>
      <c r="E570" s="1">
        <v>0.21753988359041801</v>
      </c>
      <c r="F570" s="1">
        <v>0.107746273476291</v>
      </c>
      <c r="G570" s="1">
        <v>0.21244187232390599</v>
      </c>
      <c r="H570" s="1">
        <v>0.140063250677569</v>
      </c>
      <c r="I570" s="1">
        <v>0.42998175591432303</v>
      </c>
      <c r="J570" s="50">
        <v>0.24780952415386001</v>
      </c>
      <c r="N570" s="21"/>
      <c r="R570" s="21"/>
    </row>
    <row r="571" spans="1:18">
      <c r="A571" t="s">
        <v>85</v>
      </c>
      <c r="B571" s="7" t="s">
        <v>72</v>
      </c>
      <c r="C571" t="s">
        <v>10</v>
      </c>
      <c r="D571" t="s">
        <v>11</v>
      </c>
      <c r="E571" s="1">
        <v>0.18142635534239801</v>
      </c>
      <c r="F571" s="1">
        <v>0.161538465982352</v>
      </c>
      <c r="G571" s="1">
        <v>8.7450734100949196E-2</v>
      </c>
      <c r="H571" s="1">
        <v>6.7068267555090294E-2</v>
      </c>
      <c r="I571" s="1">
        <v>0.26887708944334698</v>
      </c>
      <c r="J571" s="50">
        <v>0.22860673353744301</v>
      </c>
      <c r="N571" s="21"/>
      <c r="R571" s="21"/>
    </row>
    <row r="572" spans="1:18">
      <c r="A572" t="s">
        <v>85</v>
      </c>
      <c r="B572" s="7" t="s">
        <v>72</v>
      </c>
      <c r="C572" t="s">
        <v>12</v>
      </c>
      <c r="D572" t="s">
        <v>13</v>
      </c>
      <c r="E572" s="1">
        <v>0.65271708258612204</v>
      </c>
      <c r="F572" s="1">
        <v>7.6964243416269104E-2</v>
      </c>
      <c r="G572" s="1">
        <v>0.102726259087787</v>
      </c>
      <c r="H572" s="1">
        <v>1.8615713610029099E-2</v>
      </c>
      <c r="I572" s="1">
        <v>0.75544334167390903</v>
      </c>
      <c r="J572" s="50">
        <v>9.5579957026298207E-2</v>
      </c>
      <c r="N572" s="21"/>
      <c r="R572" s="21"/>
    </row>
    <row r="573" spans="1:18">
      <c r="A573" t="s">
        <v>85</v>
      </c>
      <c r="B573" s="7" t="s">
        <v>72</v>
      </c>
      <c r="C573" t="s">
        <v>14</v>
      </c>
      <c r="D573" t="s">
        <v>15</v>
      </c>
      <c r="E573" s="1">
        <v>0.37498899054957902</v>
      </c>
      <c r="F573" s="1">
        <v>0.38801499265969902</v>
      </c>
      <c r="G573" s="1">
        <v>6.4272605364162003E-2</v>
      </c>
      <c r="H573" s="1">
        <v>3.8610273559342503E-2</v>
      </c>
      <c r="I573" s="1">
        <v>0.43926159591374098</v>
      </c>
      <c r="J573" s="50">
        <v>0.42662526621904201</v>
      </c>
      <c r="N573" s="21"/>
      <c r="R573" s="21"/>
    </row>
    <row r="574" spans="1:18">
      <c r="A574" t="s">
        <v>85</v>
      </c>
      <c r="B574" s="7" t="s">
        <v>72</v>
      </c>
      <c r="C574" t="s">
        <v>16</v>
      </c>
      <c r="D574" t="s">
        <v>17</v>
      </c>
      <c r="E574" s="1">
        <v>4.5367153914170402</v>
      </c>
      <c r="F574" s="1">
        <v>0.56612884356758997</v>
      </c>
      <c r="G574" s="1">
        <v>0.90334933384456695</v>
      </c>
      <c r="H574" s="1">
        <v>9.3685201389666198E-2</v>
      </c>
      <c r="I574" s="1">
        <v>5.4400647252615997</v>
      </c>
      <c r="J574" s="50">
        <v>0.65981404495725604</v>
      </c>
      <c r="N574" s="21"/>
      <c r="R574" s="21"/>
    </row>
    <row r="575" spans="1:18">
      <c r="A575" t="s">
        <v>85</v>
      </c>
      <c r="B575" s="7" t="s">
        <v>72</v>
      </c>
      <c r="C575" t="s">
        <v>18</v>
      </c>
      <c r="D575" t="s">
        <v>19</v>
      </c>
      <c r="E575" s="1">
        <v>1.2517023533585501</v>
      </c>
      <c r="F575" s="1">
        <v>8.3070535916980506E-2</v>
      </c>
      <c r="G575" s="1">
        <v>1.4469158189989999</v>
      </c>
      <c r="H575" s="1">
        <v>0.24323355218175699</v>
      </c>
      <c r="I575" s="1">
        <v>2.6986181723575502</v>
      </c>
      <c r="J575" s="50">
        <v>0.32630408809873801</v>
      </c>
      <c r="N575" s="21"/>
      <c r="R575" s="21"/>
    </row>
    <row r="576" spans="1:18">
      <c r="A576" t="s">
        <v>85</v>
      </c>
      <c r="B576" s="7" t="s">
        <v>72</v>
      </c>
      <c r="C576" t="s">
        <v>20</v>
      </c>
      <c r="D576" t="s">
        <v>21</v>
      </c>
      <c r="E576" s="1">
        <v>0.145527253004996</v>
      </c>
      <c r="F576" s="1">
        <v>2.3496092925012198E-2</v>
      </c>
      <c r="G576" s="1">
        <v>2.9145861225963798E-2</v>
      </c>
      <c r="H576" s="1">
        <v>5.8800584862124501E-3</v>
      </c>
      <c r="I576" s="1">
        <v>0.17467311423095999</v>
      </c>
      <c r="J576" s="50">
        <v>2.9376151411224599E-2</v>
      </c>
      <c r="N576" s="21"/>
      <c r="R576" s="21"/>
    </row>
    <row r="577" spans="1:18">
      <c r="A577" t="s">
        <v>85</v>
      </c>
      <c r="B577" s="7" t="s">
        <v>72</v>
      </c>
      <c r="C577" t="s">
        <v>25</v>
      </c>
      <c r="D577" t="s">
        <v>26</v>
      </c>
      <c r="E577" s="1">
        <v>0</v>
      </c>
      <c r="F577" s="1">
        <v>0</v>
      </c>
      <c r="G577" s="1">
        <v>0</v>
      </c>
      <c r="H577" s="1">
        <v>0</v>
      </c>
      <c r="I577" s="1">
        <v>0</v>
      </c>
      <c r="J577" s="50">
        <v>0</v>
      </c>
      <c r="N577" s="21"/>
      <c r="R577" s="21"/>
    </row>
    <row r="578" spans="1:18">
      <c r="A578" t="s">
        <v>85</v>
      </c>
      <c r="B578" s="7" t="s">
        <v>72</v>
      </c>
      <c r="C578" t="s">
        <v>22</v>
      </c>
      <c r="D578" t="s">
        <v>23</v>
      </c>
      <c r="E578" s="1">
        <v>1.17853441530901</v>
      </c>
      <c r="F578" s="1">
        <v>5.1181620510899598E-2</v>
      </c>
      <c r="G578" s="1">
        <v>0.98263885206766799</v>
      </c>
      <c r="H578" s="1">
        <v>3.8140844933954997E-2</v>
      </c>
      <c r="I578" s="1">
        <v>2.1611732673766801</v>
      </c>
      <c r="J578" s="50">
        <v>8.9322465444854601E-2</v>
      </c>
      <c r="N578" s="21"/>
      <c r="R578" s="21"/>
    </row>
    <row r="579" spans="1:18">
      <c r="A579" t="s">
        <v>85</v>
      </c>
      <c r="B579" s="7" t="s">
        <v>73</v>
      </c>
      <c r="C579" t="s">
        <v>2</v>
      </c>
      <c r="D579" t="s">
        <v>3</v>
      </c>
      <c r="E579" s="1">
        <v>0.92327372396904095</v>
      </c>
      <c r="F579" s="1">
        <v>1.14280018642208</v>
      </c>
      <c r="G579" s="1">
        <v>0.24817215981419999</v>
      </c>
      <c r="H579" s="1">
        <v>0.22245681743846399</v>
      </c>
      <c r="I579" s="1">
        <v>1.17144588378324</v>
      </c>
      <c r="J579" s="50">
        <v>1.36525700386055</v>
      </c>
      <c r="N579" s="21"/>
      <c r="R579" s="21"/>
    </row>
    <row r="580" spans="1:18">
      <c r="A580" t="s">
        <v>85</v>
      </c>
      <c r="B580" s="7" t="s">
        <v>73</v>
      </c>
      <c r="C580" t="s">
        <v>4</v>
      </c>
      <c r="D580" t="s">
        <v>5</v>
      </c>
      <c r="E580" s="1">
        <v>1.9606314265761E-2</v>
      </c>
      <c r="F580" s="1">
        <v>1.3317893790170101</v>
      </c>
      <c r="G580" s="1">
        <v>2.5650514053328001E-6</v>
      </c>
      <c r="H580" s="1">
        <v>4.6758454564998498E-5</v>
      </c>
      <c r="I580" s="1">
        <v>1.9608879317166299E-2</v>
      </c>
      <c r="J580" s="50">
        <v>1.3318361374715799</v>
      </c>
      <c r="N580" s="21"/>
      <c r="R580" s="21"/>
    </row>
    <row r="581" spans="1:18">
      <c r="A581" t="s">
        <v>85</v>
      </c>
      <c r="B581" s="7" t="s">
        <v>73</v>
      </c>
      <c r="C581" t="s">
        <v>6</v>
      </c>
      <c r="D581" t="s">
        <v>7</v>
      </c>
      <c r="E581" s="1">
        <v>7.5575430090906698E-2</v>
      </c>
      <c r="F581" s="1">
        <v>0.161312748353307</v>
      </c>
      <c r="G581" s="1">
        <v>1.8411862414193899E-2</v>
      </c>
      <c r="H581" s="1">
        <v>4.0717379310610799E-2</v>
      </c>
      <c r="I581" s="1">
        <v>9.39872925051006E-2</v>
      </c>
      <c r="J581" s="50">
        <v>0.20203012766391801</v>
      </c>
      <c r="N581" s="21"/>
      <c r="R581" s="21"/>
    </row>
    <row r="582" spans="1:18">
      <c r="A582" t="s">
        <v>85</v>
      </c>
      <c r="B582" s="7" t="s">
        <v>73</v>
      </c>
      <c r="C582" t="s">
        <v>8</v>
      </c>
      <c r="D582" t="s">
        <v>9</v>
      </c>
      <c r="E582" s="1">
        <v>1.825970026799</v>
      </c>
      <c r="F582" s="1">
        <v>0.93528803385658799</v>
      </c>
      <c r="G582" s="1">
        <v>0.97320754467860904</v>
      </c>
      <c r="H582" s="1">
        <v>0.65056988429899398</v>
      </c>
      <c r="I582" s="1">
        <v>2.7991775714776002</v>
      </c>
      <c r="J582" s="50">
        <v>1.5858579181555801</v>
      </c>
      <c r="N582" s="21"/>
      <c r="R582" s="21"/>
    </row>
    <row r="583" spans="1:18">
      <c r="A583" t="s">
        <v>85</v>
      </c>
      <c r="B583" s="7" t="s">
        <v>73</v>
      </c>
      <c r="C583" t="s">
        <v>10</v>
      </c>
      <c r="D583" t="s">
        <v>11</v>
      </c>
      <c r="E583" s="1">
        <v>1.46472656786776E-2</v>
      </c>
      <c r="F583" s="1">
        <v>7.0301685971260802E-3</v>
      </c>
      <c r="G583" s="1">
        <v>0.12513699844849699</v>
      </c>
      <c r="H583" s="1">
        <v>6.89782438437124E-2</v>
      </c>
      <c r="I583" s="1">
        <v>0.13978426412717501</v>
      </c>
      <c r="J583" s="50">
        <v>7.6008412440838502E-2</v>
      </c>
      <c r="N583" s="21"/>
      <c r="R583" s="21"/>
    </row>
    <row r="584" spans="1:18">
      <c r="A584" t="s">
        <v>85</v>
      </c>
      <c r="B584" s="7" t="s">
        <v>73</v>
      </c>
      <c r="C584" t="s">
        <v>12</v>
      </c>
      <c r="D584" t="s">
        <v>13</v>
      </c>
      <c r="E584" s="1">
        <v>0.14324639387691701</v>
      </c>
      <c r="F584" s="1">
        <v>1.8706829337697201E-2</v>
      </c>
      <c r="G584" s="1">
        <v>0.22292466849648401</v>
      </c>
      <c r="H584" s="1">
        <v>4.0460792773284598E-2</v>
      </c>
      <c r="I584" s="1">
        <v>0.36617106237340102</v>
      </c>
      <c r="J584" s="50">
        <v>5.9167622110981803E-2</v>
      </c>
      <c r="N584" s="21"/>
      <c r="R584" s="21"/>
    </row>
    <row r="585" spans="1:18">
      <c r="A585" t="s">
        <v>85</v>
      </c>
      <c r="B585" s="7" t="s">
        <v>73</v>
      </c>
      <c r="C585" t="s">
        <v>14</v>
      </c>
      <c r="D585" t="s">
        <v>15</v>
      </c>
      <c r="E585" s="1">
        <v>7.3457911490604502E-2</v>
      </c>
      <c r="F585" s="1">
        <v>7.3259397992705602E-2</v>
      </c>
      <c r="G585" s="1">
        <v>0.15592182082454401</v>
      </c>
      <c r="H585" s="1">
        <v>9.1244669607945098E-2</v>
      </c>
      <c r="I585" s="1">
        <v>0.22937973231514899</v>
      </c>
      <c r="J585" s="50">
        <v>0.164504067600651</v>
      </c>
      <c r="N585" s="21"/>
      <c r="R585" s="21"/>
    </row>
    <row r="586" spans="1:18">
      <c r="A586" t="s">
        <v>85</v>
      </c>
      <c r="B586" s="7" t="s">
        <v>73</v>
      </c>
      <c r="C586" t="s">
        <v>16</v>
      </c>
      <c r="D586" t="s">
        <v>17</v>
      </c>
      <c r="E586" s="1">
        <v>0.77443335576859096</v>
      </c>
      <c r="F586" s="1">
        <v>0.12011074661144</v>
      </c>
      <c r="G586" s="1">
        <v>8.0990994529261595</v>
      </c>
      <c r="H586" s="1">
        <v>0.79416263834652701</v>
      </c>
      <c r="I586" s="1">
        <v>8.8735328086947494</v>
      </c>
      <c r="J586" s="50">
        <v>0.91427338495796695</v>
      </c>
      <c r="N586" s="21"/>
      <c r="R586" s="21"/>
    </row>
    <row r="587" spans="1:18">
      <c r="A587" t="s">
        <v>85</v>
      </c>
      <c r="B587" s="7" t="s">
        <v>73</v>
      </c>
      <c r="C587" t="s">
        <v>18</v>
      </c>
      <c r="D587" t="s">
        <v>19</v>
      </c>
      <c r="E587" s="1">
        <v>0.25448662112512299</v>
      </c>
      <c r="F587" s="1">
        <v>1.68780336347043E-2</v>
      </c>
      <c r="G587" s="1">
        <v>5.9762903446526998</v>
      </c>
      <c r="H587" s="1">
        <v>1.0091423464709499</v>
      </c>
      <c r="I587" s="1">
        <v>6.2307769657778298</v>
      </c>
      <c r="J587" s="50">
        <v>1.02602038010566</v>
      </c>
      <c r="N587" s="21"/>
      <c r="R587" s="21"/>
    </row>
    <row r="588" spans="1:18">
      <c r="A588" t="s">
        <v>85</v>
      </c>
      <c r="B588" s="7" t="s">
        <v>73</v>
      </c>
      <c r="C588" t="s">
        <v>20</v>
      </c>
      <c r="D588" t="s">
        <v>21</v>
      </c>
      <c r="E588" s="1">
        <v>2.7915073211898802E-3</v>
      </c>
      <c r="F588" s="1">
        <v>4.5076433254175198E-4</v>
      </c>
      <c r="G588" s="1">
        <v>1.30169942697415E-3</v>
      </c>
      <c r="H588" s="1">
        <v>2.6271598551159898E-4</v>
      </c>
      <c r="I588" s="1">
        <v>4.0932067481640301E-3</v>
      </c>
      <c r="J588" s="50">
        <v>7.1348031805335097E-4</v>
      </c>
      <c r="N588" s="21"/>
      <c r="R588" s="21"/>
    </row>
    <row r="589" spans="1:18">
      <c r="A589" t="s">
        <v>85</v>
      </c>
      <c r="B589" s="7" t="s">
        <v>73</v>
      </c>
      <c r="C589" t="s">
        <v>25</v>
      </c>
      <c r="D589" t="s">
        <v>26</v>
      </c>
      <c r="E589" s="1">
        <v>0.300628069144946</v>
      </c>
      <c r="F589" s="1">
        <v>3.99177469049204E-2</v>
      </c>
      <c r="G589" s="1">
        <v>1.27738648816119</v>
      </c>
      <c r="H589" s="1">
        <v>0.39894585051088299</v>
      </c>
      <c r="I589" s="1">
        <v>1.5780145573061399</v>
      </c>
      <c r="J589" s="50">
        <v>0.438863597415804</v>
      </c>
      <c r="N589" s="21"/>
      <c r="R589" s="21"/>
    </row>
    <row r="590" spans="1:18">
      <c r="A590" t="s">
        <v>85</v>
      </c>
      <c r="B590" s="7" t="s">
        <v>73</v>
      </c>
      <c r="C590" t="s">
        <v>22</v>
      </c>
      <c r="D590" t="s">
        <v>23</v>
      </c>
      <c r="E590" s="1">
        <v>0.180708288187414</v>
      </c>
      <c r="F590" s="1">
        <v>7.86461669962598E-3</v>
      </c>
      <c r="G590" s="1">
        <v>4.4047506754324299</v>
      </c>
      <c r="H590" s="1">
        <v>0.17182692010877801</v>
      </c>
      <c r="I590" s="1">
        <v>4.5854589636198497</v>
      </c>
      <c r="J590" s="50">
        <v>0.179691536808404</v>
      </c>
      <c r="N590" s="21"/>
      <c r="R590" s="21"/>
    </row>
    <row r="591" spans="1:18">
      <c r="A591" t="s">
        <v>85</v>
      </c>
      <c r="B591" s="7" t="s">
        <v>74</v>
      </c>
      <c r="C591" t="s">
        <v>2</v>
      </c>
      <c r="D591" t="s">
        <v>3</v>
      </c>
      <c r="E591" s="1">
        <v>0.28203987296244298</v>
      </c>
      <c r="F591" s="1">
        <v>0.24678588701238999</v>
      </c>
      <c r="G591" s="1">
        <v>0.25947838859009298</v>
      </c>
      <c r="H591" s="1">
        <v>0.229253608018403</v>
      </c>
      <c r="I591" s="1">
        <v>0.54151826155253702</v>
      </c>
      <c r="J591" s="50">
        <v>0.47603949503079301</v>
      </c>
      <c r="N591" s="21"/>
      <c r="R591" s="21"/>
    </row>
    <row r="592" spans="1:18">
      <c r="A592" t="s">
        <v>85</v>
      </c>
      <c r="B592" s="7" t="s">
        <v>74</v>
      </c>
      <c r="C592" t="s">
        <v>4</v>
      </c>
      <c r="D592" t="s">
        <v>5</v>
      </c>
      <c r="E592" s="1">
        <v>9.7569400469773495E-3</v>
      </c>
      <c r="F592" s="1">
        <v>0.68820570704950101</v>
      </c>
      <c r="G592" s="1">
        <v>1.6687479274308199E-6</v>
      </c>
      <c r="H592" s="1">
        <v>9.3057125573558998E-6</v>
      </c>
      <c r="I592" s="1">
        <v>9.7586087949047794E-3</v>
      </c>
      <c r="J592" s="50">
        <v>0.68821501276205799</v>
      </c>
      <c r="N592" s="21"/>
      <c r="R592" s="21"/>
    </row>
    <row r="593" spans="1:18">
      <c r="A593" t="s">
        <v>85</v>
      </c>
      <c r="B593" s="7" t="s">
        <v>74</v>
      </c>
      <c r="C593" t="s">
        <v>6</v>
      </c>
      <c r="D593" t="s">
        <v>7</v>
      </c>
      <c r="E593" s="1">
        <v>2.6877407659982802</v>
      </c>
      <c r="F593" s="1">
        <v>5.7367677193094204</v>
      </c>
      <c r="G593" s="1">
        <v>2.6710205541511101E-2</v>
      </c>
      <c r="H593" s="1">
        <v>5.9067892246400099E-2</v>
      </c>
      <c r="I593" s="1">
        <v>2.7144509715397902</v>
      </c>
      <c r="J593" s="50">
        <v>5.7958356115558196</v>
      </c>
      <c r="N593" s="21"/>
      <c r="R593" s="21"/>
    </row>
    <row r="594" spans="1:18">
      <c r="A594" t="s">
        <v>85</v>
      </c>
      <c r="B594" s="7" t="s">
        <v>74</v>
      </c>
      <c r="C594" t="s">
        <v>8</v>
      </c>
      <c r="D594" t="s">
        <v>9</v>
      </c>
      <c r="E594" s="1">
        <v>2.47423961170724E-2</v>
      </c>
      <c r="F594" s="1">
        <v>9.5834433513033793E-3</v>
      </c>
      <c r="G594" s="1">
        <v>0.91497303101492899</v>
      </c>
      <c r="H594" s="1">
        <v>0.51194721920333797</v>
      </c>
      <c r="I594" s="1">
        <v>0.93971542713200196</v>
      </c>
      <c r="J594" s="50">
        <v>0.52153066255464198</v>
      </c>
      <c r="N594" s="21"/>
      <c r="R594" s="21"/>
    </row>
    <row r="595" spans="1:18">
      <c r="A595" t="s">
        <v>85</v>
      </c>
      <c r="B595" s="7" t="s">
        <v>74</v>
      </c>
      <c r="C595" t="s">
        <v>10</v>
      </c>
      <c r="D595" t="s">
        <v>11</v>
      </c>
      <c r="E595" s="1">
        <v>1.53968921498623E-2</v>
      </c>
      <c r="F595" s="1">
        <v>5.5911685508469996E-3</v>
      </c>
      <c r="G595" s="1">
        <v>0.11893857674188001</v>
      </c>
      <c r="H595" s="1">
        <v>6.11232935860389E-2</v>
      </c>
      <c r="I595" s="1">
        <v>0.134335468891742</v>
      </c>
      <c r="J595" s="50">
        <v>6.6714462136885894E-2</v>
      </c>
      <c r="N595" s="21"/>
      <c r="R595" s="21"/>
    </row>
    <row r="596" spans="1:18">
      <c r="A596" t="s">
        <v>85</v>
      </c>
      <c r="B596" s="7" t="s">
        <v>74</v>
      </c>
      <c r="C596" t="s">
        <v>12</v>
      </c>
      <c r="D596" t="s">
        <v>13</v>
      </c>
      <c r="E596" s="1">
        <v>0.15384560402185801</v>
      </c>
      <c r="F596" s="1">
        <v>2.2029841815160801E-2</v>
      </c>
      <c r="G596" s="1">
        <v>0.24349166231665401</v>
      </c>
      <c r="H596" s="1">
        <v>4.43947358692586E-2</v>
      </c>
      <c r="I596" s="1">
        <v>0.39733726633851102</v>
      </c>
      <c r="J596" s="50">
        <v>6.6424577684419395E-2</v>
      </c>
      <c r="N596" s="21"/>
      <c r="R596" s="21"/>
    </row>
    <row r="597" spans="1:18">
      <c r="A597" t="s">
        <v>85</v>
      </c>
      <c r="B597" s="7" t="s">
        <v>74</v>
      </c>
      <c r="C597" t="s">
        <v>14</v>
      </c>
      <c r="D597" t="s">
        <v>15</v>
      </c>
      <c r="E597" s="1">
        <v>1.4100059169725201</v>
      </c>
      <c r="F597" s="1">
        <v>1.3675861524628801</v>
      </c>
      <c r="G597" s="1">
        <v>0.36168908574779601</v>
      </c>
      <c r="H597" s="1">
        <v>0.218728842271142</v>
      </c>
      <c r="I597" s="1">
        <v>1.77169500272031</v>
      </c>
      <c r="J597" s="50">
        <v>1.58631499473402</v>
      </c>
      <c r="N597" s="21"/>
      <c r="R597" s="21"/>
    </row>
    <row r="598" spans="1:18">
      <c r="A598" t="s">
        <v>85</v>
      </c>
      <c r="B598" s="7" t="s">
        <v>74</v>
      </c>
      <c r="C598" t="s">
        <v>16</v>
      </c>
      <c r="D598" t="s">
        <v>17</v>
      </c>
      <c r="E598" s="1">
        <v>1.69672004349838</v>
      </c>
      <c r="F598" s="1">
        <v>0.23095363616197001</v>
      </c>
      <c r="G598" s="1">
        <v>8.3846338450983797</v>
      </c>
      <c r="H598" s="1">
        <v>0.83413422730383402</v>
      </c>
      <c r="I598" s="1">
        <v>10.0813538885968</v>
      </c>
      <c r="J598" s="50">
        <v>1.0650878634658001</v>
      </c>
      <c r="N598" s="21"/>
      <c r="R598" s="21"/>
    </row>
    <row r="599" spans="1:18">
      <c r="A599" t="s">
        <v>85</v>
      </c>
      <c r="B599" s="7" t="s">
        <v>74</v>
      </c>
      <c r="C599" t="s">
        <v>18</v>
      </c>
      <c r="D599" t="s">
        <v>19</v>
      </c>
      <c r="E599" s="1">
        <v>7.9419296302653902E-2</v>
      </c>
      <c r="F599" s="1">
        <v>5.2907569588101404E-3</v>
      </c>
      <c r="G599" s="1">
        <v>6.0762579147889904</v>
      </c>
      <c r="H599" s="1">
        <v>1.0186692696009301</v>
      </c>
      <c r="I599" s="1">
        <v>6.15567721109164</v>
      </c>
      <c r="J599" s="50">
        <v>1.0239600265597399</v>
      </c>
      <c r="N599" s="21"/>
      <c r="R599" s="21"/>
    </row>
    <row r="600" spans="1:18">
      <c r="A600" t="s">
        <v>85</v>
      </c>
      <c r="B600" s="7" t="s">
        <v>74</v>
      </c>
      <c r="C600" t="s">
        <v>20</v>
      </c>
      <c r="D600" t="s">
        <v>21</v>
      </c>
      <c r="E600" s="1">
        <v>9.0629046705099599E-4</v>
      </c>
      <c r="F600" s="1">
        <v>1.4633882042344601E-4</v>
      </c>
      <c r="G600" s="1">
        <v>1.68842068872489E-3</v>
      </c>
      <c r="H600" s="1">
        <v>3.4046476703766099E-4</v>
      </c>
      <c r="I600" s="1">
        <v>2.59471115577589E-3</v>
      </c>
      <c r="J600" s="50">
        <v>4.86803587461107E-4</v>
      </c>
      <c r="N600" s="21"/>
      <c r="R600" s="21"/>
    </row>
    <row r="601" spans="1:18">
      <c r="A601" t="s">
        <v>85</v>
      </c>
      <c r="B601" s="7" t="s">
        <v>74</v>
      </c>
      <c r="C601" t="s">
        <v>25</v>
      </c>
      <c r="D601" t="s">
        <v>26</v>
      </c>
      <c r="E601" s="1">
        <v>3.0539719659013399E-2</v>
      </c>
      <c r="F601" s="1">
        <v>4.19142483618371E-3</v>
      </c>
      <c r="G601" s="1">
        <v>0.27981726332496798</v>
      </c>
      <c r="H601" s="1">
        <v>8.6092964336441202E-2</v>
      </c>
      <c r="I601" s="1">
        <v>0.31035698298398101</v>
      </c>
      <c r="J601" s="50">
        <v>9.0284389172624893E-2</v>
      </c>
      <c r="N601" s="21"/>
      <c r="R601" s="21"/>
    </row>
    <row r="602" spans="1:18">
      <c r="A602" t="s">
        <v>85</v>
      </c>
      <c r="B602" s="7" t="s">
        <v>74</v>
      </c>
      <c r="C602" t="s">
        <v>22</v>
      </c>
      <c r="D602" t="s">
        <v>23</v>
      </c>
      <c r="E602" s="1">
        <v>5.55605690726719E-2</v>
      </c>
      <c r="F602" s="1">
        <v>2.4040991806996599E-3</v>
      </c>
      <c r="G602" s="1">
        <v>0.33502052621417699</v>
      </c>
      <c r="H602" s="1">
        <v>1.2962173086897099E-2</v>
      </c>
      <c r="I602" s="1">
        <v>0.39058109528684898</v>
      </c>
      <c r="J602" s="50">
        <v>1.5366272267596799E-2</v>
      </c>
      <c r="N602" s="21"/>
      <c r="R602" s="21"/>
    </row>
    <row r="603" spans="1:18">
      <c r="A603" t="s">
        <v>85</v>
      </c>
      <c r="B603" s="7" t="s">
        <v>75</v>
      </c>
      <c r="C603" t="s">
        <v>2</v>
      </c>
      <c r="D603" t="s">
        <v>3</v>
      </c>
      <c r="E603" s="1">
        <v>0.45344605442545999</v>
      </c>
      <c r="F603" s="1">
        <v>0.37575795902062098</v>
      </c>
      <c r="G603" s="1">
        <v>0.20635019401973601</v>
      </c>
      <c r="H603" s="1">
        <v>0.17426363784386301</v>
      </c>
      <c r="I603" s="1">
        <v>0.65979624844519602</v>
      </c>
      <c r="J603" s="50">
        <v>0.55002159686448404</v>
      </c>
      <c r="N603" s="21"/>
      <c r="R603" s="21"/>
    </row>
    <row r="604" spans="1:18">
      <c r="A604" t="s">
        <v>85</v>
      </c>
      <c r="B604" s="7" t="s">
        <v>75</v>
      </c>
      <c r="C604" t="s">
        <v>4</v>
      </c>
      <c r="D604" t="s">
        <v>5</v>
      </c>
      <c r="E604" s="1">
        <v>2.9142559686181003E-4</v>
      </c>
      <c r="F604" s="1">
        <v>2.0383811775793199E-2</v>
      </c>
      <c r="G604" s="1">
        <v>6.0446162522363599E-5</v>
      </c>
      <c r="H604" s="1">
        <v>1.12354267756882E-3</v>
      </c>
      <c r="I604" s="1">
        <v>3.51871759384174E-4</v>
      </c>
      <c r="J604" s="50">
        <v>2.1507354453362E-2</v>
      </c>
      <c r="N604" s="21"/>
      <c r="R604" s="21"/>
    </row>
    <row r="605" spans="1:18">
      <c r="A605" t="s">
        <v>85</v>
      </c>
      <c r="B605" s="7" t="s">
        <v>75</v>
      </c>
      <c r="C605" t="s">
        <v>6</v>
      </c>
      <c r="D605" t="s">
        <v>7</v>
      </c>
      <c r="E605" s="1">
        <v>5.6623649411809901E-5</v>
      </c>
      <c r="F605" s="1">
        <v>1.20859863325004E-4</v>
      </c>
      <c r="G605" s="1">
        <v>1.00108250921206E-2</v>
      </c>
      <c r="H605" s="1">
        <v>2.2138089507918599E-2</v>
      </c>
      <c r="I605" s="1">
        <v>1.0067448741532399E-2</v>
      </c>
      <c r="J605" s="50">
        <v>2.2258949371243598E-2</v>
      </c>
      <c r="N605" s="21"/>
      <c r="R605" s="21"/>
    </row>
    <row r="606" spans="1:18">
      <c r="A606" t="s">
        <v>85</v>
      </c>
      <c r="B606" s="7" t="s">
        <v>75</v>
      </c>
      <c r="C606" t="s">
        <v>8</v>
      </c>
      <c r="D606" t="s">
        <v>9</v>
      </c>
      <c r="E606" s="1">
        <v>3.45381531994816E-2</v>
      </c>
      <c r="F606" s="1">
        <v>1.3115495756850301E-2</v>
      </c>
      <c r="G606" s="1">
        <v>0.26779936020720602</v>
      </c>
      <c r="H606" s="1">
        <v>0.120621321803801</v>
      </c>
      <c r="I606" s="1">
        <v>0.30233751340668802</v>
      </c>
      <c r="J606" s="50">
        <v>0.13373681756065101</v>
      </c>
      <c r="N606" s="21"/>
      <c r="R606" s="21"/>
    </row>
    <row r="607" spans="1:18">
      <c r="A607" t="s">
        <v>85</v>
      </c>
      <c r="B607" s="7" t="s">
        <v>75</v>
      </c>
      <c r="C607" t="s">
        <v>10</v>
      </c>
      <c r="D607" t="s">
        <v>11</v>
      </c>
      <c r="E607" s="1">
        <v>1.73540944126497E-2</v>
      </c>
      <c r="F607" s="1">
        <v>7.2284085748252902E-3</v>
      </c>
      <c r="G607" s="1">
        <v>0.10465431180269499</v>
      </c>
      <c r="H607" s="1">
        <v>4.5291483996611898E-2</v>
      </c>
      <c r="I607" s="1">
        <v>0.12200840621534501</v>
      </c>
      <c r="J607" s="50">
        <v>5.2519892571437202E-2</v>
      </c>
      <c r="N607" s="21"/>
      <c r="R607" s="21"/>
    </row>
    <row r="608" spans="1:18">
      <c r="A608" t="s">
        <v>85</v>
      </c>
      <c r="B608" s="7" t="s">
        <v>75</v>
      </c>
      <c r="C608" t="s">
        <v>12</v>
      </c>
      <c r="D608" t="s">
        <v>13</v>
      </c>
      <c r="E608" s="1">
        <v>0.25005314033286502</v>
      </c>
      <c r="F608" s="1">
        <v>3.2260428657970297E-2</v>
      </c>
      <c r="G608" s="1">
        <v>0.16803818174801599</v>
      </c>
      <c r="H608" s="1">
        <v>3.0574853111763899E-2</v>
      </c>
      <c r="I608" s="1">
        <v>0.41809132208088101</v>
      </c>
      <c r="J608" s="50">
        <v>6.28352817697342E-2</v>
      </c>
      <c r="N608" s="21"/>
      <c r="R608" s="21"/>
    </row>
    <row r="609" spans="1:18">
      <c r="A609" t="s">
        <v>85</v>
      </c>
      <c r="B609" s="7" t="s">
        <v>75</v>
      </c>
      <c r="C609" t="s">
        <v>14</v>
      </c>
      <c r="D609" t="s">
        <v>15</v>
      </c>
      <c r="E609" s="1">
        <v>6.5983880449271099E-3</v>
      </c>
      <c r="F609" s="1">
        <v>7.18699184157398E-3</v>
      </c>
      <c r="G609" s="1">
        <v>9.9453094361993594E-2</v>
      </c>
      <c r="H609" s="1">
        <v>5.8031247892018599E-2</v>
      </c>
      <c r="I609" s="1">
        <v>0.106051482406921</v>
      </c>
      <c r="J609" s="50">
        <v>6.5218239733592601E-2</v>
      </c>
      <c r="N609" s="21"/>
      <c r="R609" s="21"/>
    </row>
    <row r="610" spans="1:18">
      <c r="A610" t="s">
        <v>85</v>
      </c>
      <c r="B610" s="7" t="s">
        <v>75</v>
      </c>
      <c r="C610" t="s">
        <v>16</v>
      </c>
      <c r="D610" t="s">
        <v>17</v>
      </c>
      <c r="E610" s="1">
        <v>0.248237312428466</v>
      </c>
      <c r="F610" s="1">
        <v>3.0974501690410699E-2</v>
      </c>
      <c r="G610" s="1">
        <v>6.4172331598926302</v>
      </c>
      <c r="H610" s="1">
        <v>0.63379314245540397</v>
      </c>
      <c r="I610" s="1">
        <v>6.6654704723210996</v>
      </c>
      <c r="J610" s="50">
        <v>0.66476764414581502</v>
      </c>
      <c r="N610" s="21"/>
      <c r="R610" s="21"/>
    </row>
    <row r="611" spans="1:18">
      <c r="A611" t="s">
        <v>85</v>
      </c>
      <c r="B611" s="7" t="s">
        <v>75</v>
      </c>
      <c r="C611" t="s">
        <v>18</v>
      </c>
      <c r="D611" t="s">
        <v>19</v>
      </c>
      <c r="E611" s="1">
        <v>0.103270142931067</v>
      </c>
      <c r="F611" s="1">
        <v>6.8699523532028796E-3</v>
      </c>
      <c r="G611" s="1">
        <v>4.7221122055750699</v>
      </c>
      <c r="H611" s="1">
        <v>0.79298984273048001</v>
      </c>
      <c r="I611" s="1">
        <v>4.8253823485061398</v>
      </c>
      <c r="J611" s="50">
        <v>0.79985979508368299</v>
      </c>
      <c r="N611" s="21"/>
      <c r="R611" s="21"/>
    </row>
    <row r="612" spans="1:18">
      <c r="A612" t="s">
        <v>85</v>
      </c>
      <c r="B612" s="7" t="s">
        <v>75</v>
      </c>
      <c r="C612" t="s">
        <v>20</v>
      </c>
      <c r="D612" t="s">
        <v>21</v>
      </c>
      <c r="E612" s="1">
        <v>0</v>
      </c>
      <c r="F612" s="1">
        <v>0</v>
      </c>
      <c r="G612" s="1">
        <v>0</v>
      </c>
      <c r="H612" s="1">
        <v>0</v>
      </c>
      <c r="I612" s="1">
        <v>0</v>
      </c>
      <c r="J612" s="50">
        <v>0</v>
      </c>
      <c r="N612" s="21"/>
      <c r="R612" s="21"/>
    </row>
    <row r="613" spans="1:18">
      <c r="A613" t="s">
        <v>85</v>
      </c>
      <c r="B613" s="7" t="s">
        <v>75</v>
      </c>
      <c r="C613" t="s">
        <v>25</v>
      </c>
      <c r="D613" t="s">
        <v>26</v>
      </c>
      <c r="E613" s="1">
        <v>0</v>
      </c>
      <c r="F613" s="1">
        <v>0</v>
      </c>
      <c r="G613" s="1">
        <v>0</v>
      </c>
      <c r="H613" s="1">
        <v>0</v>
      </c>
      <c r="I613" s="1">
        <v>0</v>
      </c>
      <c r="J613" s="50">
        <v>0</v>
      </c>
      <c r="N613" s="21"/>
      <c r="R613" s="21"/>
    </row>
    <row r="614" spans="1:18">
      <c r="A614" t="s">
        <v>85</v>
      </c>
      <c r="B614" s="7" t="s">
        <v>75</v>
      </c>
      <c r="C614" t="s">
        <v>22</v>
      </c>
      <c r="D614" t="s">
        <v>23</v>
      </c>
      <c r="E614" s="1">
        <v>3.3934077552841301E-2</v>
      </c>
      <c r="F614" s="1">
        <v>1.47079127532352E-3</v>
      </c>
      <c r="G614" s="1">
        <v>0.16763548382006499</v>
      </c>
      <c r="H614" s="1">
        <v>6.4987489331833504E-3</v>
      </c>
      <c r="I614" s="1">
        <v>0.20156956137290599</v>
      </c>
      <c r="J614" s="50">
        <v>7.9695402085068704E-3</v>
      </c>
      <c r="N614" s="21"/>
      <c r="R614" s="21"/>
    </row>
    <row r="615" spans="1:18">
      <c r="A615" t="s">
        <v>85</v>
      </c>
      <c r="B615" s="7" t="s">
        <v>76</v>
      </c>
      <c r="C615" t="s">
        <v>2</v>
      </c>
      <c r="D615" t="s">
        <v>3</v>
      </c>
      <c r="E615" s="1">
        <v>0.24855672848006399</v>
      </c>
      <c r="F615" s="1">
        <v>0.302834648650747</v>
      </c>
      <c r="G615" s="1">
        <v>7.3159628344189806E-2</v>
      </c>
      <c r="H615" s="1">
        <v>6.63043823016672E-2</v>
      </c>
      <c r="I615" s="1">
        <v>0.32171635682425298</v>
      </c>
      <c r="J615" s="50">
        <v>0.36913903095241402</v>
      </c>
      <c r="N615" s="21"/>
      <c r="R615" s="21"/>
    </row>
    <row r="616" spans="1:18">
      <c r="A616" t="s">
        <v>85</v>
      </c>
      <c r="B616" s="7" t="s">
        <v>76</v>
      </c>
      <c r="C616" t="s">
        <v>4</v>
      </c>
      <c r="D616" t="s">
        <v>5</v>
      </c>
      <c r="E616" s="1">
        <v>0</v>
      </c>
      <c r="F616" s="1">
        <v>0</v>
      </c>
      <c r="G616" s="1">
        <v>2.7568894018347099E-5</v>
      </c>
      <c r="H616" s="1">
        <v>5.1459554016988198E-4</v>
      </c>
      <c r="I616" s="1">
        <v>2.7568894018347099E-5</v>
      </c>
      <c r="J616" s="50">
        <v>5.1459554016988198E-4</v>
      </c>
      <c r="N616" s="21"/>
      <c r="R616" s="21"/>
    </row>
    <row r="617" spans="1:18">
      <c r="A617" t="s">
        <v>85</v>
      </c>
      <c r="B617" s="7" t="s">
        <v>76</v>
      </c>
      <c r="C617" t="s">
        <v>6</v>
      </c>
      <c r="D617" t="s">
        <v>7</v>
      </c>
      <c r="E617" s="1">
        <v>2.7517277629492201</v>
      </c>
      <c r="F617" s="1">
        <v>5.8734355034980101</v>
      </c>
      <c r="G617" s="1">
        <v>5.4205660681589099E-3</v>
      </c>
      <c r="H617" s="1">
        <v>1.1987196893037301E-2</v>
      </c>
      <c r="I617" s="1">
        <v>2.7571483290173799</v>
      </c>
      <c r="J617" s="50">
        <v>5.8854227003910502</v>
      </c>
      <c r="N617" s="21"/>
      <c r="R617" s="21"/>
    </row>
    <row r="618" spans="1:18">
      <c r="A618" t="s">
        <v>85</v>
      </c>
      <c r="B618" s="7" t="s">
        <v>76</v>
      </c>
      <c r="C618" t="s">
        <v>8</v>
      </c>
      <c r="D618" t="s">
        <v>9</v>
      </c>
      <c r="E618" s="1">
        <v>8.2646210893374608E-3</v>
      </c>
      <c r="F618" s="1">
        <v>1.10811602515423E-2</v>
      </c>
      <c r="G618" s="1">
        <v>0.27067340050898803</v>
      </c>
      <c r="H618" s="1">
        <v>0.24639187124815801</v>
      </c>
      <c r="I618" s="1">
        <v>0.27893802159832598</v>
      </c>
      <c r="J618" s="50">
        <v>0.25747303149970002</v>
      </c>
      <c r="N618" s="21"/>
      <c r="R618" s="21"/>
    </row>
    <row r="619" spans="1:18">
      <c r="A619" t="s">
        <v>85</v>
      </c>
      <c r="B619" s="7" t="s">
        <v>76</v>
      </c>
      <c r="C619" t="s">
        <v>10</v>
      </c>
      <c r="D619" t="s">
        <v>11</v>
      </c>
      <c r="E619" s="1">
        <v>4.4207959726214902E-3</v>
      </c>
      <c r="F619" s="1">
        <v>1.5472586040548399E-3</v>
      </c>
      <c r="G619" s="1">
        <v>3.3018946747825899E-2</v>
      </c>
      <c r="H619" s="1">
        <v>1.7833986165465401E-2</v>
      </c>
      <c r="I619" s="1">
        <v>3.7439742720447401E-2</v>
      </c>
      <c r="J619" s="50">
        <v>1.93812447695202E-2</v>
      </c>
      <c r="N619" s="21"/>
      <c r="R619" s="21"/>
    </row>
    <row r="620" spans="1:18">
      <c r="A620" t="s">
        <v>85</v>
      </c>
      <c r="B620" s="7" t="s">
        <v>76</v>
      </c>
      <c r="C620" t="s">
        <v>12</v>
      </c>
      <c r="D620" t="s">
        <v>13</v>
      </c>
      <c r="E620" s="1">
        <v>0.112453356836341</v>
      </c>
      <c r="F620" s="1">
        <v>1.6735958181673199E-2</v>
      </c>
      <c r="G620" s="1">
        <v>7.7686646960186304E-2</v>
      </c>
      <c r="H620" s="1">
        <v>1.4117620848645301E-2</v>
      </c>
      <c r="I620" s="1">
        <v>0.19014000379652701</v>
      </c>
      <c r="J620" s="50">
        <v>3.08535790303185E-2</v>
      </c>
      <c r="N620" s="21"/>
      <c r="R620" s="21"/>
    </row>
    <row r="621" spans="1:18">
      <c r="A621" t="s">
        <v>85</v>
      </c>
      <c r="B621" s="7" t="s">
        <v>76</v>
      </c>
      <c r="C621" t="s">
        <v>14</v>
      </c>
      <c r="D621" t="s">
        <v>15</v>
      </c>
      <c r="E621" s="1">
        <v>3.5634353256597199E-3</v>
      </c>
      <c r="F621" s="1">
        <v>3.96786442859223E-3</v>
      </c>
      <c r="G621" s="1">
        <v>3.5270092956453503E-2</v>
      </c>
      <c r="H621" s="1">
        <v>2.0548612609489599E-2</v>
      </c>
      <c r="I621" s="1">
        <v>3.88335282821132E-2</v>
      </c>
      <c r="J621" s="50">
        <v>2.45164770380818E-2</v>
      </c>
      <c r="N621" s="21"/>
      <c r="R621" s="21"/>
    </row>
    <row r="622" spans="1:18">
      <c r="A622" t="s">
        <v>85</v>
      </c>
      <c r="B622" s="7" t="s">
        <v>76</v>
      </c>
      <c r="C622" t="s">
        <v>16</v>
      </c>
      <c r="D622" t="s">
        <v>17</v>
      </c>
      <c r="E622" s="1">
        <v>0.124095156835586</v>
      </c>
      <c r="F622" s="1">
        <v>1.74709857841822E-2</v>
      </c>
      <c r="G622" s="1">
        <v>2.46109645068654</v>
      </c>
      <c r="H622" s="1">
        <v>0.24540821814201499</v>
      </c>
      <c r="I622" s="1">
        <v>2.58519160752213</v>
      </c>
      <c r="J622" s="50">
        <v>0.26287920392619701</v>
      </c>
      <c r="N622" s="21"/>
      <c r="R622" s="21"/>
    </row>
    <row r="623" spans="1:18">
      <c r="A623" t="s">
        <v>85</v>
      </c>
      <c r="B623" s="7" t="s">
        <v>76</v>
      </c>
      <c r="C623" t="s">
        <v>18</v>
      </c>
      <c r="D623" t="s">
        <v>19</v>
      </c>
      <c r="E623" s="1">
        <v>1.08060056626021E-2</v>
      </c>
      <c r="F623" s="1">
        <v>7.1790675152626595E-4</v>
      </c>
      <c r="G623" s="1">
        <v>1.7463200083741901</v>
      </c>
      <c r="H623" s="1">
        <v>0.293971436698514</v>
      </c>
      <c r="I623" s="1">
        <v>1.7571260140367899</v>
      </c>
      <c r="J623" s="50">
        <v>0.29468934345004</v>
      </c>
      <c r="N623" s="21"/>
      <c r="R623" s="21"/>
    </row>
    <row r="624" spans="1:18">
      <c r="A624" t="s">
        <v>85</v>
      </c>
      <c r="B624" s="7" t="s">
        <v>76</v>
      </c>
      <c r="C624" t="s">
        <v>20</v>
      </c>
      <c r="D624" t="s">
        <v>21</v>
      </c>
      <c r="E624" s="1">
        <v>8.6621736034456199E-4</v>
      </c>
      <c r="F624" s="1">
        <v>1.39870174043673E-4</v>
      </c>
      <c r="G624" s="1">
        <v>4.6854968874283899E-2</v>
      </c>
      <c r="H624" s="1">
        <v>9.4530354294532094E-3</v>
      </c>
      <c r="I624" s="1">
        <v>4.7721186234628503E-2</v>
      </c>
      <c r="J624" s="50">
        <v>9.5929056034968797E-3</v>
      </c>
      <c r="N624" s="21"/>
      <c r="R624" s="21"/>
    </row>
    <row r="625" spans="1:18">
      <c r="A625" t="s">
        <v>85</v>
      </c>
      <c r="B625" s="7" t="s">
        <v>76</v>
      </c>
      <c r="C625" t="s">
        <v>25</v>
      </c>
      <c r="D625" t="s">
        <v>26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50">
        <v>0</v>
      </c>
      <c r="N625" s="21"/>
      <c r="R625" s="21"/>
    </row>
    <row r="626" spans="1:18">
      <c r="A626" t="s">
        <v>85</v>
      </c>
      <c r="B626" s="7" t="s">
        <v>76</v>
      </c>
      <c r="C626" t="s">
        <v>22</v>
      </c>
      <c r="D626" t="s">
        <v>23</v>
      </c>
      <c r="E626" s="1">
        <v>3.22459609446374E-2</v>
      </c>
      <c r="F626" s="1">
        <v>1.4002284334866399E-3</v>
      </c>
      <c r="G626" s="1">
        <v>0.28414635103006902</v>
      </c>
      <c r="H626" s="1">
        <v>1.10460738246555E-2</v>
      </c>
      <c r="I626" s="1">
        <v>0.31639231197470602</v>
      </c>
      <c r="J626" s="50">
        <v>1.2446302258142101E-2</v>
      </c>
      <c r="N626" s="21"/>
      <c r="R626" s="21"/>
    </row>
    <row r="627" spans="1:18">
      <c r="A627" t="s">
        <v>85</v>
      </c>
      <c r="B627" s="7" t="s">
        <v>77</v>
      </c>
      <c r="C627" t="s">
        <v>2</v>
      </c>
      <c r="D627" t="s">
        <v>3</v>
      </c>
      <c r="E627" s="1">
        <v>1.0073070360476499</v>
      </c>
      <c r="F627" s="1">
        <v>1.27122097835737</v>
      </c>
      <c r="G627" s="1">
        <v>0.123838376586507</v>
      </c>
      <c r="H627" s="1">
        <v>0.103739163300683</v>
      </c>
      <c r="I627" s="1">
        <v>1.13114541263416</v>
      </c>
      <c r="J627" s="50">
        <v>1.3749601416580499</v>
      </c>
      <c r="N627" s="21"/>
      <c r="R627" s="21"/>
    </row>
    <row r="628" spans="1:18">
      <c r="A628" t="s">
        <v>85</v>
      </c>
      <c r="B628" s="7" t="s">
        <v>77</v>
      </c>
      <c r="C628" t="s">
        <v>4</v>
      </c>
      <c r="D628" t="s">
        <v>5</v>
      </c>
      <c r="E628" s="1">
        <v>6.9245711967193203E-4</v>
      </c>
      <c r="F628" s="1">
        <v>4.8723751583604598E-2</v>
      </c>
      <c r="G628" s="1">
        <v>1.28061406031393E-4</v>
      </c>
      <c r="H628" s="1">
        <v>2.3793989884702202E-3</v>
      </c>
      <c r="I628" s="1">
        <v>8.2051852570332495E-4</v>
      </c>
      <c r="J628" s="50">
        <v>5.1103150572074797E-2</v>
      </c>
      <c r="N628" s="21"/>
      <c r="R628" s="21"/>
    </row>
    <row r="629" spans="1:18">
      <c r="A629" t="s">
        <v>85</v>
      </c>
      <c r="B629" s="7" t="s">
        <v>77</v>
      </c>
      <c r="C629" t="s">
        <v>6</v>
      </c>
      <c r="D629" t="s">
        <v>7</v>
      </c>
      <c r="E629" s="1">
        <v>1.6178026174760501E-3</v>
      </c>
      <c r="F629" s="1">
        <v>3.45311725978236E-3</v>
      </c>
      <c r="G629" s="1">
        <v>5.8139925553919204E-3</v>
      </c>
      <c r="H629" s="1">
        <v>1.28569585181729E-2</v>
      </c>
      <c r="I629" s="1">
        <v>7.4317951728679697E-3</v>
      </c>
      <c r="J629" s="50">
        <v>1.6310075777955301E-2</v>
      </c>
      <c r="N629" s="21"/>
      <c r="R629" s="21"/>
    </row>
    <row r="630" spans="1:18">
      <c r="A630" t="s">
        <v>85</v>
      </c>
      <c r="B630" s="7" t="s">
        <v>77</v>
      </c>
      <c r="C630" t="s">
        <v>8</v>
      </c>
      <c r="D630" t="s">
        <v>9</v>
      </c>
      <c r="E630" s="1">
        <v>5.5117653428022002E-2</v>
      </c>
      <c r="F630" s="1">
        <v>2.3060503008068001E-2</v>
      </c>
      <c r="G630" s="1">
        <v>0.21047641994691901</v>
      </c>
      <c r="H630" s="1">
        <v>9.1537350376687407E-2</v>
      </c>
      <c r="I630" s="1">
        <v>0.26559407337494101</v>
      </c>
      <c r="J630" s="50">
        <v>0.11459785338475501</v>
      </c>
      <c r="N630" s="21"/>
      <c r="R630" s="21"/>
    </row>
    <row r="631" spans="1:18">
      <c r="A631" t="s">
        <v>85</v>
      </c>
      <c r="B631" s="7" t="s">
        <v>77</v>
      </c>
      <c r="C631" t="s">
        <v>10</v>
      </c>
      <c r="D631" t="s">
        <v>11</v>
      </c>
      <c r="E631" s="1">
        <v>0.17463206323882899</v>
      </c>
      <c r="F631" s="1">
        <v>0.158810915115596</v>
      </c>
      <c r="G631" s="1">
        <v>7.8491021316613299E-2</v>
      </c>
      <c r="H631" s="1">
        <v>6.4314175044125094E-2</v>
      </c>
      <c r="I631" s="1">
        <v>0.25312308455544202</v>
      </c>
      <c r="J631" s="50">
        <v>0.22312509015972101</v>
      </c>
      <c r="N631" s="21"/>
      <c r="R631" s="21"/>
    </row>
    <row r="632" spans="1:18">
      <c r="A632" t="s">
        <v>85</v>
      </c>
      <c r="B632" s="7" t="s">
        <v>77</v>
      </c>
      <c r="C632" t="s">
        <v>12</v>
      </c>
      <c r="D632" t="s">
        <v>13</v>
      </c>
      <c r="E632" s="1">
        <v>0.12434949046362601</v>
      </c>
      <c r="F632" s="1">
        <v>1.60813309570913E-2</v>
      </c>
      <c r="G632" s="1">
        <v>0.115611636333454</v>
      </c>
      <c r="H632" s="1">
        <v>2.1029078327558601E-2</v>
      </c>
      <c r="I632" s="1">
        <v>0.23996112679708001</v>
      </c>
      <c r="J632" s="50">
        <v>3.7110409284650002E-2</v>
      </c>
      <c r="N632" s="21"/>
      <c r="R632" s="21"/>
    </row>
    <row r="633" spans="1:18">
      <c r="A633" t="s">
        <v>85</v>
      </c>
      <c r="B633" s="7" t="s">
        <v>77</v>
      </c>
      <c r="C633" t="s">
        <v>14</v>
      </c>
      <c r="D633" t="s">
        <v>15</v>
      </c>
      <c r="E633" s="1">
        <v>0.62823118818851498</v>
      </c>
      <c r="F633" s="1">
        <v>0.691500504790176</v>
      </c>
      <c r="G633" s="1">
        <v>7.1633618677946001E-2</v>
      </c>
      <c r="H633" s="1">
        <v>4.2128271619685402E-2</v>
      </c>
      <c r="I633" s="1">
        <v>0.69986480686646102</v>
      </c>
      <c r="J633" s="50">
        <v>0.73362877640986102</v>
      </c>
      <c r="N633" s="21"/>
      <c r="R633" s="21"/>
    </row>
    <row r="634" spans="1:18">
      <c r="A634" t="s">
        <v>85</v>
      </c>
      <c r="B634" s="7" t="s">
        <v>77</v>
      </c>
      <c r="C634" t="s">
        <v>16</v>
      </c>
      <c r="D634" t="s">
        <v>17</v>
      </c>
      <c r="E634" s="1">
        <v>0.26663945367494202</v>
      </c>
      <c r="F634" s="1">
        <v>4.6877613012931703E-2</v>
      </c>
      <c r="G634" s="1">
        <v>2.6456909854063402</v>
      </c>
      <c r="H634" s="1">
        <v>0.26410026221831701</v>
      </c>
      <c r="I634" s="1">
        <v>2.9123304390812801</v>
      </c>
      <c r="J634" s="50">
        <v>0.31097787523124898</v>
      </c>
      <c r="N634" s="21"/>
      <c r="R634" s="21"/>
    </row>
    <row r="635" spans="1:18">
      <c r="A635" t="s">
        <v>85</v>
      </c>
      <c r="B635" s="7" t="s">
        <v>77</v>
      </c>
      <c r="C635" t="s">
        <v>18</v>
      </c>
      <c r="D635" t="s">
        <v>19</v>
      </c>
      <c r="E635" s="1">
        <v>6.8665637294650902E-2</v>
      </c>
      <c r="F635" s="1">
        <v>4.5672136852400302E-3</v>
      </c>
      <c r="G635" s="1">
        <v>2.142337694973</v>
      </c>
      <c r="H635" s="1">
        <v>0.35935707573292902</v>
      </c>
      <c r="I635" s="1">
        <v>2.2110033322676501</v>
      </c>
      <c r="J635" s="50">
        <v>0.36392428941816901</v>
      </c>
      <c r="N635" s="21"/>
      <c r="R635" s="21"/>
    </row>
    <row r="636" spans="1:18">
      <c r="A636" t="s">
        <v>85</v>
      </c>
      <c r="B636" s="7" t="s">
        <v>77</v>
      </c>
      <c r="C636" t="s">
        <v>20</v>
      </c>
      <c r="D636" t="s">
        <v>21</v>
      </c>
      <c r="E636" s="1">
        <v>2.4875278453071301E-3</v>
      </c>
      <c r="F636" s="1">
        <v>4.0163727122074399E-4</v>
      </c>
      <c r="G636" s="1">
        <v>4.9552241088819303E-2</v>
      </c>
      <c r="H636" s="1">
        <v>9.9936663991996803E-3</v>
      </c>
      <c r="I636" s="1">
        <v>5.2039768934126401E-2</v>
      </c>
      <c r="J636" s="50">
        <v>1.03953036704204E-2</v>
      </c>
      <c r="N636" s="21"/>
      <c r="R636" s="21"/>
    </row>
    <row r="637" spans="1:18">
      <c r="A637" t="s">
        <v>85</v>
      </c>
      <c r="B637" s="7" t="s">
        <v>77</v>
      </c>
      <c r="C637" t="s">
        <v>25</v>
      </c>
      <c r="D637" t="s">
        <v>26</v>
      </c>
      <c r="E637" s="1">
        <v>0</v>
      </c>
      <c r="F637" s="1">
        <v>0</v>
      </c>
      <c r="G637" s="1">
        <v>0</v>
      </c>
      <c r="H637" s="1">
        <v>0</v>
      </c>
      <c r="I637" s="1">
        <v>0</v>
      </c>
      <c r="J637" s="50">
        <v>0</v>
      </c>
      <c r="N637" s="21"/>
      <c r="R637" s="21"/>
    </row>
    <row r="638" spans="1:18">
      <c r="A638" t="s">
        <v>85</v>
      </c>
      <c r="B638" s="7" t="s">
        <v>77</v>
      </c>
      <c r="C638" t="s">
        <v>22</v>
      </c>
      <c r="D638" t="s">
        <v>23</v>
      </c>
      <c r="E638" s="1">
        <v>6.5684748900257106E-2</v>
      </c>
      <c r="F638" s="1">
        <v>2.84584390561737E-3</v>
      </c>
      <c r="G638" s="1">
        <v>0.33694575389031001</v>
      </c>
      <c r="H638" s="1">
        <v>1.30455328470952E-2</v>
      </c>
      <c r="I638" s="1">
        <v>0.402630502790567</v>
      </c>
      <c r="J638" s="50">
        <v>1.5891376752712599E-2</v>
      </c>
      <c r="N638" s="21"/>
      <c r="R638" s="21"/>
    </row>
    <row r="639" spans="1:18">
      <c r="A639" t="s">
        <v>85</v>
      </c>
      <c r="B639" s="7" t="s">
        <v>78</v>
      </c>
      <c r="C639" t="s">
        <v>2</v>
      </c>
      <c r="D639" t="s">
        <v>3</v>
      </c>
      <c r="E639" s="1">
        <v>0.19028197342018099</v>
      </c>
      <c r="F639" s="1">
        <v>0.190267533018873</v>
      </c>
      <c r="G639" s="1">
        <v>4.4668615948809103E-2</v>
      </c>
      <c r="H639" s="1">
        <v>4.0015452182587501E-2</v>
      </c>
      <c r="I639" s="1">
        <v>0.23495058936898999</v>
      </c>
      <c r="J639" s="50">
        <v>0.23028298520146101</v>
      </c>
      <c r="N639" s="21"/>
      <c r="R639" s="21"/>
    </row>
    <row r="640" spans="1:18">
      <c r="A640" t="s">
        <v>85</v>
      </c>
      <c r="B640" s="7" t="s">
        <v>78</v>
      </c>
      <c r="C640" t="s">
        <v>4</v>
      </c>
      <c r="D640" t="s">
        <v>5</v>
      </c>
      <c r="E640" s="1">
        <v>6.6034131448917703E-3</v>
      </c>
      <c r="F640" s="1">
        <v>0.47665364582366498</v>
      </c>
      <c r="G640" s="1">
        <v>1.72182001018438E-5</v>
      </c>
      <c r="H640" s="1">
        <v>3.1799686522192598E-4</v>
      </c>
      <c r="I640" s="1">
        <v>6.6206313449936102E-3</v>
      </c>
      <c r="J640" s="50">
        <v>0.47697164268888698</v>
      </c>
      <c r="N640" s="21"/>
      <c r="R640" s="21"/>
    </row>
    <row r="641" spans="1:18">
      <c r="A641" t="s">
        <v>85</v>
      </c>
      <c r="B641" s="7" t="s">
        <v>78</v>
      </c>
      <c r="C641" t="s">
        <v>6</v>
      </c>
      <c r="D641" t="s">
        <v>7</v>
      </c>
      <c r="E641" s="1">
        <v>0.29264201838883702</v>
      </c>
      <c r="F641" s="1">
        <v>0.62460849427529297</v>
      </c>
      <c r="G641" s="1">
        <v>3.7282718699299098E-3</v>
      </c>
      <c r="H641" s="1">
        <v>8.2449351642441601E-3</v>
      </c>
      <c r="I641" s="1">
        <v>0.29637029025876699</v>
      </c>
      <c r="J641" s="50">
        <v>0.63285342943953704</v>
      </c>
      <c r="N641" s="21"/>
      <c r="R641" s="21"/>
    </row>
    <row r="642" spans="1:18">
      <c r="A642" t="s">
        <v>85</v>
      </c>
      <c r="B642" s="7" t="s">
        <v>78</v>
      </c>
      <c r="C642" t="s">
        <v>8</v>
      </c>
      <c r="D642" t="s">
        <v>9</v>
      </c>
      <c r="E642" s="1">
        <v>0.122695548169462</v>
      </c>
      <c r="F642" s="1">
        <v>0.13255417346411</v>
      </c>
      <c r="G642" s="1">
        <v>0.22719095551893001</v>
      </c>
      <c r="H642" s="1">
        <v>0.20105425302875099</v>
      </c>
      <c r="I642" s="1">
        <v>0.34988650368839203</v>
      </c>
      <c r="J642" s="50">
        <v>0.33360842649286099</v>
      </c>
      <c r="N642" s="21"/>
      <c r="R642" s="21"/>
    </row>
    <row r="643" spans="1:18">
      <c r="A643" t="s">
        <v>85</v>
      </c>
      <c r="B643" s="7" t="s">
        <v>78</v>
      </c>
      <c r="C643" t="s">
        <v>10</v>
      </c>
      <c r="D643" t="s">
        <v>11</v>
      </c>
      <c r="E643" s="1">
        <v>2.65349062796122E-3</v>
      </c>
      <c r="F643" s="1">
        <v>1.47687067779789E-3</v>
      </c>
      <c r="G643" s="1">
        <v>1.8767696992588099E-2</v>
      </c>
      <c r="H643" s="1">
        <v>1.07455571552045E-2</v>
      </c>
      <c r="I643" s="1">
        <v>2.1421187620549301E-2</v>
      </c>
      <c r="J643" s="50">
        <v>1.2222427833002401E-2</v>
      </c>
      <c r="N643" s="21"/>
      <c r="R643" s="21"/>
    </row>
    <row r="644" spans="1:18">
      <c r="A644" t="s">
        <v>85</v>
      </c>
      <c r="B644" s="7" t="s">
        <v>78</v>
      </c>
      <c r="C644" t="s">
        <v>12</v>
      </c>
      <c r="D644" t="s">
        <v>13</v>
      </c>
      <c r="E644" s="1">
        <v>2.9591555698655899E-2</v>
      </c>
      <c r="F644" s="1">
        <v>4.2861836057479204E-3</v>
      </c>
      <c r="G644" s="1">
        <v>3.4656968344208297E-2</v>
      </c>
      <c r="H644" s="1">
        <v>6.3345294159265798E-3</v>
      </c>
      <c r="I644" s="1">
        <v>6.42485240428642E-2</v>
      </c>
      <c r="J644" s="50">
        <v>1.0620713021674499E-2</v>
      </c>
      <c r="N644" s="21"/>
      <c r="R644" s="21"/>
    </row>
    <row r="645" spans="1:18">
      <c r="A645" t="s">
        <v>85</v>
      </c>
      <c r="B645" s="7" t="s">
        <v>78</v>
      </c>
      <c r="C645" t="s">
        <v>14</v>
      </c>
      <c r="D645" t="s">
        <v>15</v>
      </c>
      <c r="E645" s="1">
        <v>4.1162991071307404E-3</v>
      </c>
      <c r="F645" s="1">
        <v>4.6127909621830297E-3</v>
      </c>
      <c r="G645" s="1">
        <v>2.1592287415673699E-2</v>
      </c>
      <c r="H645" s="1">
        <v>1.27752847068435E-2</v>
      </c>
      <c r="I645" s="1">
        <v>2.57085865228045E-2</v>
      </c>
      <c r="J645" s="50">
        <v>1.73880756690265E-2</v>
      </c>
      <c r="N645" s="21"/>
      <c r="R645" s="21"/>
    </row>
    <row r="646" spans="1:18">
      <c r="A646" t="s">
        <v>85</v>
      </c>
      <c r="B646" s="7" t="s">
        <v>78</v>
      </c>
      <c r="C646" t="s">
        <v>16</v>
      </c>
      <c r="D646" t="s">
        <v>17</v>
      </c>
      <c r="E646" s="1">
        <v>0.11609797804056</v>
      </c>
      <c r="F646" s="1">
        <v>1.55420565523561E-2</v>
      </c>
      <c r="G646" s="1">
        <v>1.11925017411085</v>
      </c>
      <c r="H646" s="1">
        <v>0.108902665744325</v>
      </c>
      <c r="I646" s="1">
        <v>1.23534815215141</v>
      </c>
      <c r="J646" s="50">
        <v>0.12444472229668101</v>
      </c>
      <c r="N646" s="21"/>
      <c r="R646" s="21"/>
    </row>
    <row r="647" spans="1:18">
      <c r="A647" t="s">
        <v>85</v>
      </c>
      <c r="B647" s="7" t="s">
        <v>78</v>
      </c>
      <c r="C647" t="s">
        <v>18</v>
      </c>
      <c r="D647" t="s">
        <v>19</v>
      </c>
      <c r="E647" s="1">
        <v>7.9748772827445101E-3</v>
      </c>
      <c r="F647" s="1">
        <v>5.3261271024428495E-4</v>
      </c>
      <c r="G647" s="1">
        <v>0.79713703417694803</v>
      </c>
      <c r="H647" s="1">
        <v>0.13299527474269501</v>
      </c>
      <c r="I647" s="1">
        <v>0.80511191145969296</v>
      </c>
      <c r="J647" s="50">
        <v>0.133527887452939</v>
      </c>
      <c r="N647" s="21"/>
      <c r="R647" s="21"/>
    </row>
    <row r="648" spans="1:18">
      <c r="A648" t="s">
        <v>85</v>
      </c>
      <c r="B648" s="7" t="s">
        <v>78</v>
      </c>
      <c r="C648" t="s">
        <v>20</v>
      </c>
      <c r="D648" t="s">
        <v>21</v>
      </c>
      <c r="E648" s="1">
        <v>9.5963635731493495E-4</v>
      </c>
      <c r="F648" s="1">
        <v>1.5494464086480701E-4</v>
      </c>
      <c r="G648" s="1">
        <v>2.1513249722412298E-2</v>
      </c>
      <c r="H648" s="1">
        <v>4.3356812736943503E-3</v>
      </c>
      <c r="I648" s="1">
        <v>2.2472886079727201E-2</v>
      </c>
      <c r="J648" s="50">
        <v>4.49062591455916E-3</v>
      </c>
      <c r="N648" s="21"/>
      <c r="R648" s="21"/>
    </row>
    <row r="649" spans="1:18">
      <c r="A649" t="s">
        <v>85</v>
      </c>
      <c r="B649" s="7" t="s">
        <v>78</v>
      </c>
      <c r="C649" t="s">
        <v>25</v>
      </c>
      <c r="D649" t="s">
        <v>26</v>
      </c>
      <c r="E649" s="1">
        <v>0</v>
      </c>
      <c r="F649" s="1">
        <v>0</v>
      </c>
      <c r="G649" s="1">
        <v>0</v>
      </c>
      <c r="H649" s="1">
        <v>0</v>
      </c>
      <c r="I649" s="1">
        <v>0</v>
      </c>
      <c r="J649" s="50">
        <v>0</v>
      </c>
      <c r="N649" s="21"/>
      <c r="R649" s="21"/>
    </row>
    <row r="650" spans="1:18">
      <c r="A650" t="s">
        <v>85</v>
      </c>
      <c r="B650" s="7" t="s">
        <v>78</v>
      </c>
      <c r="C650" t="s">
        <v>22</v>
      </c>
      <c r="D650" t="s">
        <v>23</v>
      </c>
      <c r="E650" s="1">
        <v>6.8949215898360203E-3</v>
      </c>
      <c r="F650" s="1">
        <v>2.9715111539264E-4</v>
      </c>
      <c r="G650" s="1">
        <v>0.13594747412918401</v>
      </c>
      <c r="H650" s="1">
        <v>5.2300349742117396E-3</v>
      </c>
      <c r="I650" s="1">
        <v>0.14284239571901999</v>
      </c>
      <c r="J650" s="50">
        <v>5.5271860896043802E-3</v>
      </c>
      <c r="N650" s="21"/>
      <c r="R650" s="21"/>
    </row>
    <row r="651" spans="1:18">
      <c r="A651" t="s">
        <v>85</v>
      </c>
      <c r="B651" s="7" t="s">
        <v>79</v>
      </c>
      <c r="C651" t="s">
        <v>2</v>
      </c>
      <c r="D651" t="s">
        <v>3</v>
      </c>
      <c r="E651" s="1">
        <v>0.110759088310874</v>
      </c>
      <c r="F651" s="1">
        <v>8.8651688935464601E-2</v>
      </c>
      <c r="G651" s="1">
        <v>0.13690407532736801</v>
      </c>
      <c r="H651" s="1">
        <v>0.13442792518773</v>
      </c>
      <c r="I651" s="1">
        <v>0.24766316363824201</v>
      </c>
      <c r="J651" s="50">
        <v>0.22307961412319499</v>
      </c>
      <c r="N651" s="21"/>
      <c r="R651" s="21"/>
    </row>
    <row r="652" spans="1:18">
      <c r="A652" t="s">
        <v>85</v>
      </c>
      <c r="B652" s="7" t="s">
        <v>79</v>
      </c>
      <c r="C652" t="s">
        <v>4</v>
      </c>
      <c r="D652" t="s">
        <v>5</v>
      </c>
      <c r="E652" s="1">
        <v>0</v>
      </c>
      <c r="F652" s="1">
        <v>0</v>
      </c>
      <c r="G652" s="1">
        <v>9.4076739607837497E-5</v>
      </c>
      <c r="H652" s="1">
        <v>1.73777685791089E-3</v>
      </c>
      <c r="I652" s="1">
        <v>9.4076739607837497E-5</v>
      </c>
      <c r="J652" s="50">
        <v>1.73777685791089E-3</v>
      </c>
      <c r="N652" s="21"/>
      <c r="R652" s="21"/>
    </row>
    <row r="653" spans="1:18">
      <c r="A653" t="s">
        <v>85</v>
      </c>
      <c r="B653" s="7" t="s">
        <v>79</v>
      </c>
      <c r="C653" t="s">
        <v>6</v>
      </c>
      <c r="D653" t="s">
        <v>7</v>
      </c>
      <c r="E653" s="1">
        <v>7.0679180384450299E-2</v>
      </c>
      <c r="F653" s="1">
        <v>0.15085581735549899</v>
      </c>
      <c r="G653" s="1">
        <v>1.29544193285873E-2</v>
      </c>
      <c r="H653" s="1">
        <v>2.8648329865773099E-2</v>
      </c>
      <c r="I653" s="1">
        <v>8.3633599713037604E-2</v>
      </c>
      <c r="J653" s="50">
        <v>0.179504147221272</v>
      </c>
      <c r="N653" s="21"/>
      <c r="R653" s="21"/>
    </row>
    <row r="654" spans="1:18">
      <c r="A654" t="s">
        <v>85</v>
      </c>
      <c r="B654" s="7" t="s">
        <v>79</v>
      </c>
      <c r="C654" t="s">
        <v>8</v>
      </c>
      <c r="D654" t="s">
        <v>9</v>
      </c>
      <c r="E654" s="1">
        <v>1.27158942683146</v>
      </c>
      <c r="F654" s="1">
        <v>1.8503035205495699</v>
      </c>
      <c r="G654" s="1">
        <v>1.35561334017982</v>
      </c>
      <c r="H654" s="1">
        <v>1.29362012224293</v>
      </c>
      <c r="I654" s="1">
        <v>2.6272027670112701</v>
      </c>
      <c r="J654" s="50">
        <v>3.1439236427925001</v>
      </c>
      <c r="N654" s="21"/>
      <c r="R654" s="21"/>
    </row>
    <row r="655" spans="1:18">
      <c r="A655" t="s">
        <v>85</v>
      </c>
      <c r="B655" s="7" t="s">
        <v>79</v>
      </c>
      <c r="C655" t="s">
        <v>10</v>
      </c>
      <c r="D655" t="s">
        <v>11</v>
      </c>
      <c r="E655" s="1">
        <v>1.6774714241789401E-2</v>
      </c>
      <c r="F655" s="1">
        <v>5.1586906433880898E-3</v>
      </c>
      <c r="G655" s="1">
        <v>7.4369852300783704E-2</v>
      </c>
      <c r="H655" s="1">
        <v>4.4363496322879899E-2</v>
      </c>
      <c r="I655" s="1">
        <v>9.1144566542573094E-2</v>
      </c>
      <c r="J655" s="50">
        <v>4.9522186966267999E-2</v>
      </c>
      <c r="N655" s="21"/>
      <c r="R655" s="21"/>
    </row>
    <row r="656" spans="1:18">
      <c r="A656" t="s">
        <v>85</v>
      </c>
      <c r="B656" s="7" t="s">
        <v>79</v>
      </c>
      <c r="C656" t="s">
        <v>12</v>
      </c>
      <c r="D656" t="s">
        <v>13</v>
      </c>
      <c r="E656" s="1">
        <v>4.9088476617827302E-2</v>
      </c>
      <c r="F656" s="1">
        <v>6.7464063789931198E-3</v>
      </c>
      <c r="G656" s="1">
        <v>0.135040686052119</v>
      </c>
      <c r="H656" s="1">
        <v>2.4691973333409799E-2</v>
      </c>
      <c r="I656" s="1">
        <v>0.184129162669946</v>
      </c>
      <c r="J656" s="50">
        <v>3.1438379712402903E-2</v>
      </c>
      <c r="N656" s="21"/>
      <c r="R656" s="21"/>
    </row>
    <row r="657" spans="1:18">
      <c r="A657" t="s">
        <v>85</v>
      </c>
      <c r="B657" s="7" t="s">
        <v>79</v>
      </c>
      <c r="C657" t="s">
        <v>14</v>
      </c>
      <c r="D657" t="s">
        <v>15</v>
      </c>
      <c r="E657" s="1">
        <v>6.5183463688388999E-3</v>
      </c>
      <c r="F657" s="1">
        <v>7.3011043507296199E-3</v>
      </c>
      <c r="G657" s="1">
        <v>0.10059240011992</v>
      </c>
      <c r="H657" s="1">
        <v>5.9001976477866001E-2</v>
      </c>
      <c r="I657" s="1">
        <v>0.107110746488759</v>
      </c>
      <c r="J657" s="50">
        <v>6.6303080828595595E-2</v>
      </c>
      <c r="N657" s="21"/>
      <c r="R657" s="21"/>
    </row>
    <row r="658" spans="1:18">
      <c r="A658" t="s">
        <v>85</v>
      </c>
      <c r="B658" s="7" t="s">
        <v>79</v>
      </c>
      <c r="C658" t="s">
        <v>16</v>
      </c>
      <c r="D658" t="s">
        <v>17</v>
      </c>
      <c r="E658" s="1">
        <v>0.53399273222682397</v>
      </c>
      <c r="F658" s="1">
        <v>6.4493369263599498E-2</v>
      </c>
      <c r="G658" s="1">
        <v>6.8129973028892996</v>
      </c>
      <c r="H658" s="1">
        <v>0.64186026553388997</v>
      </c>
      <c r="I658" s="1">
        <v>7.3469900351161304</v>
      </c>
      <c r="J658" s="50">
        <v>0.70635363479749003</v>
      </c>
      <c r="N658" s="21"/>
      <c r="R658" s="21"/>
    </row>
    <row r="659" spans="1:18">
      <c r="A659" t="s">
        <v>85</v>
      </c>
      <c r="B659" s="7" t="s">
        <v>79</v>
      </c>
      <c r="C659" t="s">
        <v>18</v>
      </c>
      <c r="D659" t="s">
        <v>19</v>
      </c>
      <c r="E659" s="1">
        <v>2.92186689869137E-2</v>
      </c>
      <c r="F659" s="1">
        <v>1.95165901940863E-3</v>
      </c>
      <c r="G659" s="1">
        <v>4.3061055402869499</v>
      </c>
      <c r="H659" s="1">
        <v>0.71852210103460101</v>
      </c>
      <c r="I659" s="1">
        <v>4.3353242092738604</v>
      </c>
      <c r="J659" s="50">
        <v>0.72047376005400998</v>
      </c>
      <c r="N659" s="21"/>
      <c r="R659" s="21"/>
    </row>
    <row r="660" spans="1:18">
      <c r="A660" t="s">
        <v>85</v>
      </c>
      <c r="B660" s="7" t="s">
        <v>79</v>
      </c>
      <c r="C660" t="s">
        <v>20</v>
      </c>
      <c r="D660" t="s">
        <v>21</v>
      </c>
      <c r="E660" s="1">
        <v>7.80462160033684E-4</v>
      </c>
      <c r="F660" s="1">
        <v>1.26016221361398E-4</v>
      </c>
      <c r="G660" s="1">
        <v>0.102432310051145</v>
      </c>
      <c r="H660" s="1">
        <v>2.0643709886311298E-2</v>
      </c>
      <c r="I660" s="1">
        <v>0.103212772211179</v>
      </c>
      <c r="J660" s="50">
        <v>2.0769726107672699E-2</v>
      </c>
      <c r="N660" s="21"/>
      <c r="R660" s="21"/>
    </row>
    <row r="661" spans="1:18">
      <c r="A661" t="s">
        <v>85</v>
      </c>
      <c r="B661" s="7" t="s">
        <v>79</v>
      </c>
      <c r="C661" t="s">
        <v>25</v>
      </c>
      <c r="D661" t="s">
        <v>26</v>
      </c>
      <c r="E661" s="1">
        <v>0</v>
      </c>
      <c r="F661" s="1">
        <v>0</v>
      </c>
      <c r="G661" s="1">
        <v>0</v>
      </c>
      <c r="H661" s="1">
        <v>0</v>
      </c>
      <c r="I661" s="1">
        <v>0</v>
      </c>
      <c r="J661" s="50">
        <v>0</v>
      </c>
      <c r="N661" s="21"/>
      <c r="R661" s="21"/>
    </row>
    <row r="662" spans="1:18">
      <c r="A662" t="s">
        <v>85</v>
      </c>
      <c r="B662" s="7" t="s">
        <v>79</v>
      </c>
      <c r="C662" t="s">
        <v>22</v>
      </c>
      <c r="D662" t="s">
        <v>23</v>
      </c>
      <c r="E662" s="1">
        <v>0.18881950177638099</v>
      </c>
      <c r="F662" s="1">
        <v>8.1372866482562305E-3</v>
      </c>
      <c r="G662" s="1">
        <v>5.8487251733672396</v>
      </c>
      <c r="H662" s="1">
        <v>0.22503687890663401</v>
      </c>
      <c r="I662" s="1">
        <v>6.0375446751436197</v>
      </c>
      <c r="J662" s="50">
        <v>0.23317416555489001</v>
      </c>
      <c r="N662" s="21"/>
      <c r="R662" s="21"/>
    </row>
    <row r="663" spans="1:18">
      <c r="A663" t="s">
        <v>85</v>
      </c>
      <c r="B663" s="7" t="s">
        <v>80</v>
      </c>
      <c r="C663" t="s">
        <v>2</v>
      </c>
      <c r="D663" t="s">
        <v>3</v>
      </c>
      <c r="E663" s="1">
        <v>0.47570628228960599</v>
      </c>
      <c r="F663" s="1">
        <v>0.36709115779622098</v>
      </c>
      <c r="G663" s="1">
        <v>0.14772780058802101</v>
      </c>
      <c r="H663" s="1">
        <v>0.12014890842669</v>
      </c>
      <c r="I663" s="1">
        <v>0.62343408287762703</v>
      </c>
      <c r="J663" s="50">
        <v>0.48724006622291099</v>
      </c>
      <c r="N663" s="21"/>
      <c r="R663" s="21"/>
    </row>
    <row r="664" spans="1:18">
      <c r="A664" t="s">
        <v>85</v>
      </c>
      <c r="B664" s="7" t="s">
        <v>80</v>
      </c>
      <c r="C664" t="s">
        <v>4</v>
      </c>
      <c r="D664" t="s">
        <v>5</v>
      </c>
      <c r="E664" s="1">
        <v>1.80696471016587E-4</v>
      </c>
      <c r="F664" s="1">
        <v>1.2721427774967599E-2</v>
      </c>
      <c r="G664" s="1">
        <v>1.5971297897831999E-5</v>
      </c>
      <c r="H664" s="1">
        <v>2.9674621647658202E-4</v>
      </c>
      <c r="I664" s="1">
        <v>1.9666776891441901E-4</v>
      </c>
      <c r="J664" s="50">
        <v>1.30181739914442E-2</v>
      </c>
      <c r="N664" s="21"/>
      <c r="R664" s="21"/>
    </row>
    <row r="665" spans="1:18">
      <c r="A665" t="s">
        <v>85</v>
      </c>
      <c r="B665" s="7" t="s">
        <v>80</v>
      </c>
      <c r="C665" t="s">
        <v>6</v>
      </c>
      <c r="D665" t="s">
        <v>7</v>
      </c>
      <c r="E665" s="1">
        <v>1.22114692058972E-4</v>
      </c>
      <c r="F665" s="1">
        <v>2.6064701801098601E-4</v>
      </c>
      <c r="G665" s="1">
        <v>8.2598614918098692E-3</v>
      </c>
      <c r="H665" s="1">
        <v>1.8265774679772299E-2</v>
      </c>
      <c r="I665" s="1">
        <v>8.3819761838688396E-3</v>
      </c>
      <c r="J665" s="50">
        <v>1.8526421697783301E-2</v>
      </c>
      <c r="N665" s="21"/>
      <c r="R665" s="21"/>
    </row>
    <row r="666" spans="1:18">
      <c r="A666" t="s">
        <v>85</v>
      </c>
      <c r="B666" s="7" t="s">
        <v>80</v>
      </c>
      <c r="C666" t="s">
        <v>8</v>
      </c>
      <c r="D666" t="s">
        <v>9</v>
      </c>
      <c r="E666" s="1">
        <v>1.03060737049415E-2</v>
      </c>
      <c r="F666" s="1">
        <v>3.7598938488922502E-3</v>
      </c>
      <c r="G666" s="1">
        <v>0.102406767003055</v>
      </c>
      <c r="H666" s="1">
        <v>3.2177516350119298E-2</v>
      </c>
      <c r="I666" s="1">
        <v>0.112712840707996</v>
      </c>
      <c r="J666" s="50">
        <v>3.5937410199011498E-2</v>
      </c>
      <c r="N666" s="21"/>
      <c r="R666" s="21"/>
    </row>
    <row r="667" spans="1:18">
      <c r="A667" t="s">
        <v>85</v>
      </c>
      <c r="B667" s="7" t="s">
        <v>80</v>
      </c>
      <c r="C667" t="s">
        <v>10</v>
      </c>
      <c r="D667" t="s">
        <v>11</v>
      </c>
      <c r="E667" s="1">
        <v>7.1267899005705597E-3</v>
      </c>
      <c r="F667" s="1">
        <v>2.5136448627857801E-3</v>
      </c>
      <c r="G667" s="1">
        <v>3.6381332048500102E-2</v>
      </c>
      <c r="H667" s="1">
        <v>2.20480390722461E-2</v>
      </c>
      <c r="I667" s="1">
        <v>4.3508121949070701E-2</v>
      </c>
      <c r="J667" s="50">
        <v>2.4561683935031799E-2</v>
      </c>
      <c r="N667" s="21"/>
      <c r="R667" s="21"/>
    </row>
    <row r="668" spans="1:18">
      <c r="A668" t="s">
        <v>85</v>
      </c>
      <c r="B668" s="7" t="s">
        <v>80</v>
      </c>
      <c r="C668" t="s">
        <v>12</v>
      </c>
      <c r="D668" t="s">
        <v>13</v>
      </c>
      <c r="E668" s="1">
        <v>0.19390646286770999</v>
      </c>
      <c r="F668" s="1">
        <v>2.7165131181415302E-2</v>
      </c>
      <c r="G668" s="1">
        <v>6.9602594749117799E-2</v>
      </c>
      <c r="H668" s="1">
        <v>1.26789276388141E-2</v>
      </c>
      <c r="I668" s="1">
        <v>0.26350905761682802</v>
      </c>
      <c r="J668" s="50">
        <v>3.98440588202294E-2</v>
      </c>
      <c r="N668" s="21"/>
      <c r="R668" s="21"/>
    </row>
    <row r="669" spans="1:18">
      <c r="A669" t="s">
        <v>85</v>
      </c>
      <c r="B669" s="7" t="s">
        <v>80</v>
      </c>
      <c r="C669" t="s">
        <v>14</v>
      </c>
      <c r="D669" t="s">
        <v>15</v>
      </c>
      <c r="E669" s="1">
        <v>3.8427124752655903E-2</v>
      </c>
      <c r="F669" s="1">
        <v>4.24172263974932E-2</v>
      </c>
      <c r="G669" s="1">
        <v>3.0676049256646E-2</v>
      </c>
      <c r="H669" s="1">
        <v>1.8197669050599299E-2</v>
      </c>
      <c r="I669" s="1">
        <v>6.9103174009301896E-2</v>
      </c>
      <c r="J669" s="50">
        <v>6.0614895448092503E-2</v>
      </c>
      <c r="N669" s="21"/>
      <c r="R669" s="21"/>
    </row>
    <row r="670" spans="1:18">
      <c r="A670" t="s">
        <v>85</v>
      </c>
      <c r="B670" s="7" t="s">
        <v>80</v>
      </c>
      <c r="C670" t="s">
        <v>16</v>
      </c>
      <c r="D670" t="s">
        <v>17</v>
      </c>
      <c r="E670" s="1">
        <v>0.53622032797696795</v>
      </c>
      <c r="F670" s="1">
        <v>7.6603770387827799E-2</v>
      </c>
      <c r="G670" s="1">
        <v>0.79414054513118804</v>
      </c>
      <c r="H670" s="1">
        <v>8.1839968856557394E-2</v>
      </c>
      <c r="I670" s="1">
        <v>1.33036087310816</v>
      </c>
      <c r="J670" s="50">
        <v>0.15844373924438501</v>
      </c>
      <c r="N670" s="21"/>
      <c r="R670" s="21"/>
    </row>
    <row r="671" spans="1:18">
      <c r="A671" t="s">
        <v>85</v>
      </c>
      <c r="B671" s="7" t="s">
        <v>80</v>
      </c>
      <c r="C671" t="s">
        <v>18</v>
      </c>
      <c r="D671" t="s">
        <v>19</v>
      </c>
      <c r="E671" s="1">
        <v>1.90104078345462E-2</v>
      </c>
      <c r="F671" s="1">
        <v>1.2647935026134901E-3</v>
      </c>
      <c r="G671" s="1">
        <v>0.91665238533023996</v>
      </c>
      <c r="H671" s="1">
        <v>0.153741229456136</v>
      </c>
      <c r="I671" s="1">
        <v>0.93566279316478596</v>
      </c>
      <c r="J671" s="50">
        <v>0.15500602295874899</v>
      </c>
      <c r="N671" s="21"/>
      <c r="R671" s="21"/>
    </row>
    <row r="672" spans="1:18">
      <c r="A672" t="s">
        <v>85</v>
      </c>
      <c r="B672" s="7" t="s">
        <v>80</v>
      </c>
      <c r="C672" t="s">
        <v>20</v>
      </c>
      <c r="D672" t="s">
        <v>21</v>
      </c>
      <c r="E672" s="1">
        <v>1.08425516467825E-2</v>
      </c>
      <c r="F672" s="1">
        <v>1.7506592874216901E-3</v>
      </c>
      <c r="G672" s="1">
        <v>3.9168221746676501E-2</v>
      </c>
      <c r="H672" s="1">
        <v>7.8991903318260601E-3</v>
      </c>
      <c r="I672" s="1">
        <v>5.0010773393459003E-2</v>
      </c>
      <c r="J672" s="50">
        <v>9.6498496192477506E-3</v>
      </c>
      <c r="N672" s="21"/>
      <c r="R672" s="21"/>
    </row>
    <row r="673" spans="1:18">
      <c r="A673" t="s">
        <v>85</v>
      </c>
      <c r="B673" s="7" t="s">
        <v>80</v>
      </c>
      <c r="C673" t="s">
        <v>25</v>
      </c>
      <c r="D673" t="s">
        <v>26</v>
      </c>
      <c r="E673" s="1">
        <v>0</v>
      </c>
      <c r="F673" s="1">
        <v>0</v>
      </c>
      <c r="G673" s="1">
        <v>0</v>
      </c>
      <c r="H673" s="1">
        <v>0</v>
      </c>
      <c r="I673" s="1">
        <v>0</v>
      </c>
      <c r="J673" s="50">
        <v>0</v>
      </c>
      <c r="N673" s="21"/>
      <c r="R673" s="21"/>
    </row>
    <row r="674" spans="1:18">
      <c r="A674" t="s">
        <v>85</v>
      </c>
      <c r="B674" s="7" t="s">
        <v>80</v>
      </c>
      <c r="C674" t="s">
        <v>22</v>
      </c>
      <c r="D674" t="s">
        <v>23</v>
      </c>
      <c r="E674" s="1">
        <v>2.8626616386978301E-2</v>
      </c>
      <c r="F674" s="1">
        <v>1.23998616631241E-3</v>
      </c>
      <c r="G674" s="1">
        <v>9.7308235067167098E-2</v>
      </c>
      <c r="H674" s="1">
        <v>3.7669360456193601E-3</v>
      </c>
      <c r="I674" s="1">
        <v>0.12593485145414501</v>
      </c>
      <c r="J674" s="50">
        <v>5.0069222119317703E-3</v>
      </c>
      <c r="N674" s="21"/>
      <c r="R674" s="21"/>
    </row>
    <row r="675" spans="1:18">
      <c r="A675" t="s">
        <v>85</v>
      </c>
      <c r="B675" s="7" t="s">
        <v>81</v>
      </c>
      <c r="C675" t="s">
        <v>2</v>
      </c>
      <c r="D675" t="s">
        <v>3</v>
      </c>
      <c r="E675" s="1">
        <v>5.4329077501279903E-2</v>
      </c>
      <c r="F675" s="1">
        <v>5.5911316210090899E-2</v>
      </c>
      <c r="G675" s="1">
        <v>7.8347667087635808E-3</v>
      </c>
      <c r="H675" s="1">
        <v>7.0514535955818998E-3</v>
      </c>
      <c r="I675" s="1">
        <v>6.2163844210043499E-2</v>
      </c>
      <c r="J675" s="50">
        <v>6.2962769805672794E-2</v>
      </c>
      <c r="N675" s="21"/>
      <c r="R675" s="21"/>
    </row>
    <row r="676" spans="1:18">
      <c r="A676" t="s">
        <v>85</v>
      </c>
      <c r="B676" s="7" t="s">
        <v>81</v>
      </c>
      <c r="C676" t="s">
        <v>4</v>
      </c>
      <c r="D676" t="s">
        <v>5</v>
      </c>
      <c r="E676" s="1">
        <v>2.3361771052192901E-4</v>
      </c>
      <c r="F676" s="1">
        <v>1.6833239585203798E-2</v>
      </c>
      <c r="G676" s="1">
        <v>1.29584491117453E-6</v>
      </c>
      <c r="H676" s="1">
        <v>2.3948858734969E-5</v>
      </c>
      <c r="I676" s="1">
        <v>2.34913555433104E-4</v>
      </c>
      <c r="J676" s="50">
        <v>1.6857188443938801E-2</v>
      </c>
      <c r="N676" s="21"/>
      <c r="R676" s="21"/>
    </row>
    <row r="677" spans="1:18">
      <c r="A677" t="s">
        <v>85</v>
      </c>
      <c r="B677" s="7" t="s">
        <v>81</v>
      </c>
      <c r="C677" t="s">
        <v>6</v>
      </c>
      <c r="D677" t="s">
        <v>7</v>
      </c>
      <c r="E677" s="1">
        <v>1.5902483332040301E-7</v>
      </c>
      <c r="F677" s="1">
        <v>3.3942068288929898E-7</v>
      </c>
      <c r="G677" s="1">
        <v>8.6203213706738998E-4</v>
      </c>
      <c r="H677" s="1">
        <v>1.90633643489278E-3</v>
      </c>
      <c r="I677" s="1">
        <v>8.6219116190070996E-4</v>
      </c>
      <c r="J677" s="50">
        <v>1.90667585557567E-3</v>
      </c>
      <c r="N677" s="21"/>
      <c r="R677" s="21"/>
    </row>
    <row r="678" spans="1:18">
      <c r="A678" t="s">
        <v>85</v>
      </c>
      <c r="B678" s="7" t="s">
        <v>81</v>
      </c>
      <c r="C678" t="s">
        <v>8</v>
      </c>
      <c r="D678" t="s">
        <v>9</v>
      </c>
      <c r="E678" s="1">
        <v>3.4360458311978202E-4</v>
      </c>
      <c r="F678" s="1">
        <v>1.27537035793539E-4</v>
      </c>
      <c r="G678" s="1">
        <v>6.0638998282183396E-3</v>
      </c>
      <c r="H678" s="1">
        <v>2.4471239231369599E-3</v>
      </c>
      <c r="I678" s="1">
        <v>6.4075044113381203E-3</v>
      </c>
      <c r="J678" s="50">
        <v>2.5746609589305E-3</v>
      </c>
      <c r="N678" s="21"/>
      <c r="R678" s="21"/>
    </row>
    <row r="679" spans="1:18">
      <c r="A679" t="s">
        <v>85</v>
      </c>
      <c r="B679" s="7" t="s">
        <v>81</v>
      </c>
      <c r="C679" t="s">
        <v>10</v>
      </c>
      <c r="D679" t="s">
        <v>11</v>
      </c>
      <c r="E679" s="1">
        <v>2.6514856575696102E-3</v>
      </c>
      <c r="F679" s="1">
        <v>8.6019441674232695E-4</v>
      </c>
      <c r="G679" s="1">
        <v>4.20331169020357E-3</v>
      </c>
      <c r="H679" s="1">
        <v>2.0583376975013899E-3</v>
      </c>
      <c r="I679" s="1">
        <v>6.8547973477731802E-3</v>
      </c>
      <c r="J679" s="50">
        <v>2.9185321142437201E-3</v>
      </c>
      <c r="N679" s="21"/>
      <c r="R679" s="21"/>
    </row>
    <row r="680" spans="1:18">
      <c r="A680" t="s">
        <v>85</v>
      </c>
      <c r="B680" s="7" t="s">
        <v>81</v>
      </c>
      <c r="C680" t="s">
        <v>12</v>
      </c>
      <c r="D680" t="s">
        <v>13</v>
      </c>
      <c r="E680" s="1">
        <v>2.8389804899562599E-2</v>
      </c>
      <c r="F680" s="1">
        <v>3.8051691607004002E-3</v>
      </c>
      <c r="G680" s="1">
        <v>7.7628853554592104E-3</v>
      </c>
      <c r="H680" s="1">
        <v>1.4181552361573E-3</v>
      </c>
      <c r="I680" s="1">
        <v>3.6152690255021797E-2</v>
      </c>
      <c r="J680" s="50">
        <v>5.2233243968576896E-3</v>
      </c>
      <c r="N680" s="21"/>
      <c r="R680" s="21"/>
    </row>
    <row r="681" spans="1:18">
      <c r="A681" t="s">
        <v>85</v>
      </c>
      <c r="B681" s="7" t="s">
        <v>81</v>
      </c>
      <c r="C681" t="s">
        <v>14</v>
      </c>
      <c r="D681" t="s">
        <v>15</v>
      </c>
      <c r="E681" s="1">
        <v>2.7641527235052198E-4</v>
      </c>
      <c r="F681" s="1">
        <v>3.0906222033919999E-4</v>
      </c>
      <c r="G681" s="1">
        <v>3.2730654817144499E-3</v>
      </c>
      <c r="H681" s="1">
        <v>1.95017964639639E-3</v>
      </c>
      <c r="I681" s="1">
        <v>3.54948075406497E-3</v>
      </c>
      <c r="J681" s="50">
        <v>2.2592418667355899E-3</v>
      </c>
      <c r="N681" s="21"/>
      <c r="R681" s="21"/>
    </row>
    <row r="682" spans="1:18">
      <c r="A682" t="s">
        <v>85</v>
      </c>
      <c r="B682" s="7" t="s">
        <v>81</v>
      </c>
      <c r="C682" t="s">
        <v>16</v>
      </c>
      <c r="D682" t="s">
        <v>17</v>
      </c>
      <c r="E682" s="1">
        <v>1.8103107854303802E-2</v>
      </c>
      <c r="F682" s="1">
        <v>2.74208516968447E-3</v>
      </c>
      <c r="G682" s="1">
        <v>0.136845169539349</v>
      </c>
      <c r="H682" s="1">
        <v>1.3949803044802801E-2</v>
      </c>
      <c r="I682" s="1">
        <v>0.154948277393652</v>
      </c>
      <c r="J682" s="50">
        <v>1.6691888214487201E-2</v>
      </c>
      <c r="N682" s="21"/>
      <c r="R682" s="21"/>
    </row>
    <row r="683" spans="1:18">
      <c r="A683" t="s">
        <v>85</v>
      </c>
      <c r="B683" s="7" t="s">
        <v>81</v>
      </c>
      <c r="C683" t="s">
        <v>18</v>
      </c>
      <c r="D683" t="s">
        <v>19</v>
      </c>
      <c r="E683" s="1">
        <v>1.53433630963741E-3</v>
      </c>
      <c r="F683" s="1">
        <v>1.02422222343619E-4</v>
      </c>
      <c r="G683" s="1">
        <v>0.13351638793564799</v>
      </c>
      <c r="H683" s="1">
        <v>2.22849223478527E-2</v>
      </c>
      <c r="I683" s="1">
        <v>0.135050724245285</v>
      </c>
      <c r="J683" s="50">
        <v>2.23873445701963E-2</v>
      </c>
      <c r="N683" s="21"/>
      <c r="R683" s="21"/>
    </row>
    <row r="684" spans="1:18">
      <c r="A684" t="s">
        <v>85</v>
      </c>
      <c r="B684" s="7" t="s">
        <v>81</v>
      </c>
      <c r="C684" t="s">
        <v>20</v>
      </c>
      <c r="D684" t="s">
        <v>21</v>
      </c>
      <c r="E684" s="1">
        <v>2.59242834378718E-4</v>
      </c>
      <c r="F684" s="1">
        <v>4.1857401449677601E-5</v>
      </c>
      <c r="G684" s="1">
        <v>4.2013389864053599E-3</v>
      </c>
      <c r="H684" s="1">
        <v>8.4677631794457099E-4</v>
      </c>
      <c r="I684" s="1">
        <v>4.4605818207840804E-3</v>
      </c>
      <c r="J684" s="50">
        <v>8.8863371939424903E-4</v>
      </c>
      <c r="N684" s="21"/>
      <c r="R684" s="21"/>
    </row>
    <row r="685" spans="1:18">
      <c r="A685" t="s">
        <v>85</v>
      </c>
      <c r="B685" s="7" t="s">
        <v>81</v>
      </c>
      <c r="C685" t="s">
        <v>25</v>
      </c>
      <c r="D685" t="s">
        <v>26</v>
      </c>
      <c r="E685" s="1">
        <v>0</v>
      </c>
      <c r="F685" s="1">
        <v>0</v>
      </c>
      <c r="G685" s="1">
        <v>0</v>
      </c>
      <c r="H685" s="1">
        <v>0</v>
      </c>
      <c r="I685" s="1">
        <v>0</v>
      </c>
      <c r="J685" s="50">
        <v>0</v>
      </c>
      <c r="N685" s="21"/>
      <c r="R685" s="21"/>
    </row>
    <row r="686" spans="1:18">
      <c r="A686" t="s">
        <v>85</v>
      </c>
      <c r="B686" s="7" t="s">
        <v>81</v>
      </c>
      <c r="C686" t="s">
        <v>22</v>
      </c>
      <c r="D686" t="s">
        <v>23</v>
      </c>
      <c r="E686" s="1">
        <v>2.3462314434161001E-3</v>
      </c>
      <c r="F686" s="1">
        <v>1.01171014964862E-4</v>
      </c>
      <c r="G686" s="1">
        <v>2.0399141011905701E-2</v>
      </c>
      <c r="H686" s="1">
        <v>7.8515876009056297E-4</v>
      </c>
      <c r="I686" s="1">
        <v>2.2745372455321801E-2</v>
      </c>
      <c r="J686" s="50">
        <v>8.8632977505542505E-4</v>
      </c>
      <c r="N686" s="21"/>
      <c r="R686" s="21"/>
    </row>
    <row r="687" spans="1:18">
      <c r="A687" t="s">
        <v>85</v>
      </c>
      <c r="B687" s="7" t="s">
        <v>82</v>
      </c>
      <c r="C687" t="s">
        <v>2</v>
      </c>
      <c r="D687" t="s">
        <v>3</v>
      </c>
      <c r="E687" s="1">
        <v>0.88918648182608495</v>
      </c>
      <c r="F687" s="1">
        <v>0.77234201618001896</v>
      </c>
      <c r="G687" s="1">
        <v>0.33024891862144001</v>
      </c>
      <c r="H687" s="1">
        <v>0.28014127378314901</v>
      </c>
      <c r="I687" s="1">
        <v>1.2194354004475301</v>
      </c>
      <c r="J687" s="50">
        <v>1.05248328996317</v>
      </c>
      <c r="N687" s="21"/>
      <c r="R687" s="21"/>
    </row>
    <row r="688" spans="1:18">
      <c r="A688" t="s">
        <v>85</v>
      </c>
      <c r="B688" s="7" t="s">
        <v>82</v>
      </c>
      <c r="C688" t="s">
        <v>4</v>
      </c>
      <c r="D688" t="s">
        <v>5</v>
      </c>
      <c r="E688" s="1">
        <v>4.2789710911453798E-3</v>
      </c>
      <c r="F688" s="1">
        <v>0.31397327004544801</v>
      </c>
      <c r="G688" s="1">
        <v>6.7963850792479097E-5</v>
      </c>
      <c r="H688" s="1">
        <v>1.2471387831198401E-3</v>
      </c>
      <c r="I688" s="1">
        <v>4.3469349419378604E-3</v>
      </c>
      <c r="J688" s="50">
        <v>0.315220408828568</v>
      </c>
      <c r="N688" s="21"/>
      <c r="R688" s="21"/>
    </row>
    <row r="689" spans="1:18">
      <c r="A689" t="s">
        <v>85</v>
      </c>
      <c r="B689" s="7" t="s">
        <v>82</v>
      </c>
      <c r="C689" t="s">
        <v>6</v>
      </c>
      <c r="D689" t="s">
        <v>7</v>
      </c>
      <c r="E689" s="1">
        <v>6.8772632230590394E-2</v>
      </c>
      <c r="F689" s="1">
        <v>0.14677647028850399</v>
      </c>
      <c r="G689" s="1">
        <v>2.1470796010853801E-2</v>
      </c>
      <c r="H689" s="1">
        <v>4.7488909882195299E-2</v>
      </c>
      <c r="I689" s="1">
        <v>9.0243428241444199E-2</v>
      </c>
      <c r="J689" s="50">
        <v>0.194265380170699</v>
      </c>
      <c r="N689" s="21"/>
      <c r="R689" s="21"/>
    </row>
    <row r="690" spans="1:18">
      <c r="A690" t="s">
        <v>85</v>
      </c>
      <c r="B690" s="7" t="s">
        <v>82</v>
      </c>
      <c r="C690" t="s">
        <v>8</v>
      </c>
      <c r="D690" t="s">
        <v>9</v>
      </c>
      <c r="E690" s="1">
        <v>0.58834643384712504</v>
      </c>
      <c r="F690" s="1">
        <v>0.22514446848444999</v>
      </c>
      <c r="G690" s="1">
        <v>0.65537061537149299</v>
      </c>
      <c r="H690" s="1">
        <v>0.38553817910865801</v>
      </c>
      <c r="I690" s="1">
        <v>1.24371704921862</v>
      </c>
      <c r="J690" s="50">
        <v>0.61068264759310797</v>
      </c>
      <c r="N690" s="21"/>
      <c r="R690" s="21"/>
    </row>
    <row r="691" spans="1:18">
      <c r="A691" t="s">
        <v>85</v>
      </c>
      <c r="B691" s="7" t="s">
        <v>82</v>
      </c>
      <c r="C691" t="s">
        <v>10</v>
      </c>
      <c r="D691" t="s">
        <v>11</v>
      </c>
      <c r="E691" s="1">
        <v>3.4622319591897599E-2</v>
      </c>
      <c r="F691" s="1">
        <v>1.5520734423478001E-2</v>
      </c>
      <c r="G691" s="1">
        <v>0.15612211712536</v>
      </c>
      <c r="H691" s="1">
        <v>7.8595518541294707E-2</v>
      </c>
      <c r="I691" s="1">
        <v>0.19074443671725699</v>
      </c>
      <c r="J691" s="50">
        <v>9.4116252964772704E-2</v>
      </c>
      <c r="N691" s="21"/>
      <c r="R691" s="21"/>
    </row>
    <row r="692" spans="1:18">
      <c r="A692" t="s">
        <v>85</v>
      </c>
      <c r="B692" s="7" t="s">
        <v>82</v>
      </c>
      <c r="C692" t="s">
        <v>12</v>
      </c>
      <c r="D692" t="s">
        <v>13</v>
      </c>
      <c r="E692" s="1">
        <v>1.0381776770858699</v>
      </c>
      <c r="F692" s="1">
        <v>0.13459849314800901</v>
      </c>
      <c r="G692" s="1">
        <v>0.23617989755656699</v>
      </c>
      <c r="H692" s="1">
        <v>4.3381232453175503E-2</v>
      </c>
      <c r="I692" s="1">
        <v>1.27435757464244</v>
      </c>
      <c r="J692" s="50">
        <v>0.177979725601184</v>
      </c>
      <c r="N692" s="21"/>
      <c r="R692" s="21"/>
    </row>
    <row r="693" spans="1:18">
      <c r="A693" t="s">
        <v>85</v>
      </c>
      <c r="B693" s="7" t="s">
        <v>82</v>
      </c>
      <c r="C693" t="s">
        <v>14</v>
      </c>
      <c r="D693" t="s">
        <v>15</v>
      </c>
      <c r="E693" s="1">
        <v>0.27174767830829699</v>
      </c>
      <c r="F693" s="1">
        <v>0.30427540574022099</v>
      </c>
      <c r="G693" s="1">
        <v>0.13269211697856001</v>
      </c>
      <c r="H693" s="1">
        <v>7.89634657525283E-2</v>
      </c>
      <c r="I693" s="1">
        <v>0.40443979528685697</v>
      </c>
      <c r="J693" s="50">
        <v>0.38323887149274899</v>
      </c>
      <c r="N693" s="21"/>
      <c r="R693" s="21"/>
    </row>
    <row r="694" spans="1:18">
      <c r="A694" t="s">
        <v>85</v>
      </c>
      <c r="B694" s="7" t="s">
        <v>82</v>
      </c>
      <c r="C694" t="s">
        <v>16</v>
      </c>
      <c r="D694" t="s">
        <v>17</v>
      </c>
      <c r="E694" s="1">
        <v>2.4186951281761999</v>
      </c>
      <c r="F694" s="1">
        <v>0.30048515407496201</v>
      </c>
      <c r="G694" s="1">
        <v>5.9077403785147196</v>
      </c>
      <c r="H694" s="1">
        <v>0.59099046644458597</v>
      </c>
      <c r="I694" s="1">
        <v>8.3264355066909292</v>
      </c>
      <c r="J694" s="50">
        <v>0.89147562051954798</v>
      </c>
      <c r="N694" s="21"/>
      <c r="R694" s="21"/>
    </row>
    <row r="695" spans="1:18">
      <c r="A695" t="s">
        <v>85</v>
      </c>
      <c r="B695" s="7" t="s">
        <v>82</v>
      </c>
      <c r="C695" t="s">
        <v>18</v>
      </c>
      <c r="D695" t="s">
        <v>19</v>
      </c>
      <c r="E695" s="1">
        <v>0.77019547323255699</v>
      </c>
      <c r="F695" s="1">
        <v>5.16781131078307E-2</v>
      </c>
      <c r="G695" s="1">
        <v>5.95625394002096</v>
      </c>
      <c r="H695" s="1">
        <v>0.99018696000751505</v>
      </c>
      <c r="I695" s="1">
        <v>6.72644941325352</v>
      </c>
      <c r="J695" s="50">
        <v>1.04186507311535</v>
      </c>
      <c r="N695" s="21"/>
      <c r="R695" s="21"/>
    </row>
    <row r="696" spans="1:18">
      <c r="A696" t="s">
        <v>85</v>
      </c>
      <c r="B696" s="7" t="s">
        <v>82</v>
      </c>
      <c r="C696" t="s">
        <v>20</v>
      </c>
      <c r="D696" t="s">
        <v>21</v>
      </c>
      <c r="E696" s="1">
        <v>9.6216234110334795E-2</v>
      </c>
      <c r="F696" s="1">
        <v>1.55362830473431E-2</v>
      </c>
      <c r="G696" s="1">
        <v>7.8778495477028601E-2</v>
      </c>
      <c r="H696" s="1">
        <v>1.5866935108803801E-2</v>
      </c>
      <c r="I696" s="1">
        <v>0.17499472958736301</v>
      </c>
      <c r="J696" s="50">
        <v>3.1403218156146898E-2</v>
      </c>
      <c r="N696" s="21"/>
      <c r="R696" s="21"/>
    </row>
    <row r="697" spans="1:18">
      <c r="A697" t="s">
        <v>85</v>
      </c>
      <c r="B697" s="7" t="s">
        <v>82</v>
      </c>
      <c r="C697" t="s">
        <v>25</v>
      </c>
      <c r="D697" t="s">
        <v>26</v>
      </c>
      <c r="E697" s="1">
        <v>2.0745254447334799E-2</v>
      </c>
      <c r="F697" s="1">
        <v>1.93708769601955E-3</v>
      </c>
      <c r="G697" s="1">
        <v>0.17077955595536201</v>
      </c>
      <c r="H697" s="1">
        <v>6.4998937399995099E-2</v>
      </c>
      <c r="I697" s="1">
        <v>0.191524810402697</v>
      </c>
      <c r="J697" s="50">
        <v>6.6936025096014706E-2</v>
      </c>
      <c r="N697" s="21"/>
      <c r="R697" s="21"/>
    </row>
    <row r="698" spans="1:18">
      <c r="A698" t="s">
        <v>85</v>
      </c>
      <c r="B698" s="7" t="s">
        <v>82</v>
      </c>
      <c r="C698" t="s">
        <v>22</v>
      </c>
      <c r="D698" t="s">
        <v>23</v>
      </c>
      <c r="E698" s="1">
        <v>1.61093974011367</v>
      </c>
      <c r="F698" s="1">
        <v>6.9035201710365604E-2</v>
      </c>
      <c r="G698" s="1">
        <v>0.78532766539520704</v>
      </c>
      <c r="H698" s="1">
        <v>3.0073529747807401E-2</v>
      </c>
      <c r="I698" s="1">
        <v>2.3962674055088802</v>
      </c>
      <c r="J698" s="50">
        <v>9.9108731458173005E-2</v>
      </c>
      <c r="N698" s="21"/>
      <c r="R698" s="21"/>
    </row>
    <row r="699" spans="1:18">
      <c r="A699" t="s">
        <v>85</v>
      </c>
      <c r="B699" s="7" t="s">
        <v>83</v>
      </c>
      <c r="C699" t="s">
        <v>2</v>
      </c>
      <c r="D699" t="s">
        <v>3</v>
      </c>
      <c r="E699" s="1">
        <v>0.29603097908781201</v>
      </c>
      <c r="F699" s="1">
        <v>0.281111820549998</v>
      </c>
      <c r="G699" s="1">
        <v>8.6325123089461095E-2</v>
      </c>
      <c r="H699" s="1">
        <v>7.4755745993584199E-2</v>
      </c>
      <c r="I699" s="1">
        <v>0.38235610217727301</v>
      </c>
      <c r="J699" s="50">
        <v>0.35586756654358298</v>
      </c>
      <c r="N699" s="21"/>
      <c r="R699" s="21"/>
    </row>
    <row r="700" spans="1:18">
      <c r="A700" t="s">
        <v>85</v>
      </c>
      <c r="B700" s="7" t="s">
        <v>83</v>
      </c>
      <c r="C700" t="s">
        <v>4</v>
      </c>
      <c r="D700" t="s">
        <v>5</v>
      </c>
      <c r="E700" s="1">
        <v>2.3952573961481499E-3</v>
      </c>
      <c r="F700" s="1">
        <v>7.9936065938613094E-3</v>
      </c>
      <c r="G700" s="1">
        <v>1.5863165033235501E-5</v>
      </c>
      <c r="H700" s="1">
        <v>2.9691419306022401E-4</v>
      </c>
      <c r="I700" s="1">
        <v>2.4111205611813801E-3</v>
      </c>
      <c r="J700" s="50">
        <v>8.2905207869215305E-3</v>
      </c>
      <c r="N700" s="21"/>
      <c r="R700" s="21"/>
    </row>
    <row r="701" spans="1:18">
      <c r="A701" t="s">
        <v>85</v>
      </c>
      <c r="B701" s="7" t="s">
        <v>83</v>
      </c>
      <c r="C701" t="s">
        <v>6</v>
      </c>
      <c r="D701" t="s">
        <v>7</v>
      </c>
      <c r="E701" s="1">
        <v>3.0401889549497502E-4</v>
      </c>
      <c r="F701" s="1">
        <v>6.4895623203498596E-4</v>
      </c>
      <c r="G701" s="1">
        <v>4.8573555960437298E-3</v>
      </c>
      <c r="H701" s="1">
        <v>1.0741089180389801E-2</v>
      </c>
      <c r="I701" s="1">
        <v>5.1613744915387002E-3</v>
      </c>
      <c r="J701" s="50">
        <v>1.1390045412424801E-2</v>
      </c>
      <c r="N701" s="21"/>
      <c r="R701" s="21"/>
    </row>
    <row r="702" spans="1:18">
      <c r="A702" t="s">
        <v>85</v>
      </c>
      <c r="B702" s="7" t="s">
        <v>83</v>
      </c>
      <c r="C702" t="s">
        <v>8</v>
      </c>
      <c r="D702" t="s">
        <v>9</v>
      </c>
      <c r="E702" s="1">
        <v>6.7467846988968202E-3</v>
      </c>
      <c r="F702" s="1">
        <v>2.79096894918009E-3</v>
      </c>
      <c r="G702" s="1">
        <v>0.19237916389718299</v>
      </c>
      <c r="H702" s="1">
        <v>0.107046028559226</v>
      </c>
      <c r="I702" s="1">
        <v>0.19912594859607899</v>
      </c>
      <c r="J702" s="50">
        <v>0.109836997508406</v>
      </c>
      <c r="N702" s="21"/>
      <c r="R702" s="21"/>
    </row>
    <row r="703" spans="1:18">
      <c r="A703" t="s">
        <v>85</v>
      </c>
      <c r="B703" s="7" t="s">
        <v>83</v>
      </c>
      <c r="C703" t="s">
        <v>10</v>
      </c>
      <c r="D703" t="s">
        <v>11</v>
      </c>
      <c r="E703" s="1">
        <v>1.2955719091598599E-2</v>
      </c>
      <c r="F703" s="1">
        <v>5.9969536643499199E-3</v>
      </c>
      <c r="G703" s="1">
        <v>4.1375041929091798E-2</v>
      </c>
      <c r="H703" s="1">
        <v>2.14560312795159E-2</v>
      </c>
      <c r="I703" s="1">
        <v>5.4330761020690399E-2</v>
      </c>
      <c r="J703" s="50">
        <v>2.7452984943865801E-2</v>
      </c>
      <c r="N703" s="21"/>
      <c r="R703" s="21"/>
    </row>
    <row r="704" spans="1:18">
      <c r="A704" t="s">
        <v>85</v>
      </c>
      <c r="B704" s="7" t="s">
        <v>83</v>
      </c>
      <c r="C704" t="s">
        <v>12</v>
      </c>
      <c r="D704" t="s">
        <v>13</v>
      </c>
      <c r="E704" s="1">
        <v>5.6709968764804497E-2</v>
      </c>
      <c r="F704" s="1">
        <v>8.2648162267574803E-3</v>
      </c>
      <c r="G704" s="1">
        <v>8.9764045412559099E-2</v>
      </c>
      <c r="H704" s="1">
        <v>1.6177076332755402E-2</v>
      </c>
      <c r="I704" s="1">
        <v>0.146474014177364</v>
      </c>
      <c r="J704" s="50">
        <v>2.44418925595128E-2</v>
      </c>
      <c r="N704" s="21"/>
      <c r="R704" s="21"/>
    </row>
    <row r="705" spans="1:25">
      <c r="A705" t="s">
        <v>85</v>
      </c>
      <c r="B705" s="7" t="s">
        <v>83</v>
      </c>
      <c r="C705" t="s">
        <v>14</v>
      </c>
      <c r="D705" t="s">
        <v>15</v>
      </c>
      <c r="E705" s="1">
        <v>2.3430062216213101E-2</v>
      </c>
      <c r="F705" s="1">
        <v>2.4011603202264899E-2</v>
      </c>
      <c r="G705" s="1">
        <v>6.1706513951510299E-2</v>
      </c>
      <c r="H705" s="1">
        <v>3.5685898931998E-2</v>
      </c>
      <c r="I705" s="1">
        <v>8.5136576167723396E-2</v>
      </c>
      <c r="J705" s="50">
        <v>5.9697502134262899E-2</v>
      </c>
      <c r="N705" s="21"/>
      <c r="R705" s="21"/>
    </row>
    <row r="706" spans="1:25">
      <c r="A706" t="s">
        <v>85</v>
      </c>
      <c r="B706" s="7" t="s">
        <v>83</v>
      </c>
      <c r="C706" t="s">
        <v>16</v>
      </c>
      <c r="D706" t="s">
        <v>17</v>
      </c>
      <c r="E706" s="1">
        <v>0.36961892809838198</v>
      </c>
      <c r="F706" s="1">
        <v>3.5230236195636901E-2</v>
      </c>
      <c r="G706" s="1">
        <v>3.7807221835187801</v>
      </c>
      <c r="H706" s="1">
        <v>0.374861803284402</v>
      </c>
      <c r="I706" s="1">
        <v>4.15034111161716</v>
      </c>
      <c r="J706" s="50">
        <v>0.41009203948003897</v>
      </c>
      <c r="N706" s="21"/>
      <c r="R706" s="21"/>
    </row>
    <row r="707" spans="1:25">
      <c r="A707" t="s">
        <v>85</v>
      </c>
      <c r="B707" s="7" t="s">
        <v>83</v>
      </c>
      <c r="C707" t="s">
        <v>18</v>
      </c>
      <c r="D707" t="s">
        <v>19</v>
      </c>
      <c r="E707" s="1">
        <v>3.6344973493914801E-2</v>
      </c>
      <c r="F707" s="1">
        <v>2.3847727561664301E-3</v>
      </c>
      <c r="G707" s="1">
        <v>2.6857330531568202</v>
      </c>
      <c r="H707" s="1">
        <v>0.45534150684623498</v>
      </c>
      <c r="I707" s="1">
        <v>2.7220780266507401</v>
      </c>
      <c r="J707" s="50">
        <v>0.45772627960240098</v>
      </c>
      <c r="N707" s="21"/>
      <c r="R707" s="21"/>
    </row>
    <row r="708" spans="1:25">
      <c r="A708" t="s">
        <v>85</v>
      </c>
      <c r="B708" s="7" t="s">
        <v>83</v>
      </c>
      <c r="C708" t="s">
        <v>20</v>
      </c>
      <c r="D708" t="s">
        <v>21</v>
      </c>
      <c r="E708" s="1">
        <v>8.3391028568018499E-2</v>
      </c>
      <c r="F708" s="1">
        <v>1.3460298660811301E-2</v>
      </c>
      <c r="G708" s="1">
        <v>5.9669002563593199E-2</v>
      </c>
      <c r="H708" s="1">
        <v>1.2055807299755E-2</v>
      </c>
      <c r="I708" s="1">
        <v>0.143060031131612</v>
      </c>
      <c r="J708" s="50">
        <v>2.5516105960566301E-2</v>
      </c>
      <c r="N708" s="21"/>
      <c r="R708" s="21"/>
    </row>
    <row r="709" spans="1:25">
      <c r="A709" t="s">
        <v>85</v>
      </c>
      <c r="B709" s="7" t="s">
        <v>83</v>
      </c>
      <c r="C709" t="s">
        <v>25</v>
      </c>
      <c r="D709" t="s">
        <v>26</v>
      </c>
      <c r="E709" s="1">
        <v>0</v>
      </c>
      <c r="F709" s="1">
        <v>0</v>
      </c>
      <c r="G709" s="1">
        <v>0</v>
      </c>
      <c r="H709" s="1">
        <v>0</v>
      </c>
      <c r="I709" s="1">
        <v>0</v>
      </c>
      <c r="J709" s="50">
        <v>0</v>
      </c>
      <c r="N709" s="21"/>
      <c r="R709" s="21"/>
    </row>
    <row r="710" spans="1:25" s="9" customFormat="1">
      <c r="A710" s="9" t="s">
        <v>85</v>
      </c>
      <c r="B710" s="49" t="s">
        <v>83</v>
      </c>
      <c r="C710" s="9" t="s">
        <v>22</v>
      </c>
      <c r="D710" s="9" t="s">
        <v>23</v>
      </c>
      <c r="E710" s="10">
        <v>7.1006001328363003E-2</v>
      </c>
      <c r="F710" s="10">
        <v>3.1139916694190501E-3</v>
      </c>
      <c r="G710" s="10">
        <v>4.9379094251387597E-2</v>
      </c>
      <c r="H710" s="10">
        <v>1.9349170304305799E-3</v>
      </c>
      <c r="I710" s="10">
        <v>0.12038509557975099</v>
      </c>
      <c r="J710" s="51">
        <v>5.04890869984963E-3</v>
      </c>
      <c r="N710" s="57"/>
      <c r="R710" s="57"/>
    </row>
    <row r="711" spans="1:25">
      <c r="J711" s="21"/>
      <c r="N711" s="21"/>
      <c r="R711" s="21"/>
    </row>
    <row r="712" spans="1:25">
      <c r="A712" t="s">
        <v>85</v>
      </c>
      <c r="B712" s="41" t="s">
        <v>191</v>
      </c>
      <c r="E712" s="13">
        <f>SUM(E3:E708)</f>
        <v>2214.6491705238395</v>
      </c>
      <c r="F712" s="13">
        <f t="shared" ref="F712:J712" si="0">SUM(F3:F708)</f>
        <v>415.08642871106696</v>
      </c>
      <c r="G712" s="13">
        <f t="shared" si="0"/>
        <v>1245.4652696559992</v>
      </c>
      <c r="H712" s="13">
        <f t="shared" si="0"/>
        <v>226.33735555578721</v>
      </c>
      <c r="I712" s="13">
        <f t="shared" si="0"/>
        <v>3460.1144401798365</v>
      </c>
      <c r="J712" s="52">
        <f t="shared" si="0"/>
        <v>641.42378426685366</v>
      </c>
      <c r="K712" s="14">
        <f>E712/3.095313</f>
        <v>715.48472497735759</v>
      </c>
      <c r="L712" s="14">
        <f>G712/3.095313</f>
        <v>402.37134973296696</v>
      </c>
      <c r="M712" s="14">
        <f>I712/3.095313</f>
        <v>1117.8560747103238</v>
      </c>
      <c r="N712" s="54">
        <f>L712-K712</f>
        <v>-313.11337524439062</v>
      </c>
      <c r="O712" s="14"/>
      <c r="P712" s="14"/>
      <c r="Q712" s="14"/>
      <c r="R712" s="58"/>
      <c r="S712" s="1"/>
      <c r="U712" s="1"/>
      <c r="W712" s="1"/>
      <c r="Y712" s="12">
        <f>G712/E712</f>
        <v>0.56237587706110781</v>
      </c>
    </row>
    <row r="713" spans="1:25">
      <c r="E713" s="6"/>
      <c r="F713" s="6"/>
      <c r="G713" s="6"/>
      <c r="H713" s="6"/>
      <c r="I713" s="6"/>
      <c r="J713" s="53"/>
      <c r="K713" s="15"/>
      <c r="L713" s="15"/>
      <c r="M713" s="15"/>
      <c r="N713" s="55"/>
      <c r="O713" s="15"/>
      <c r="P713" s="15"/>
      <c r="Q713" s="15"/>
      <c r="R713" s="27"/>
      <c r="Y713" s="12"/>
    </row>
    <row r="714" spans="1:25">
      <c r="A714" t="s">
        <v>85</v>
      </c>
      <c r="C714" t="s">
        <v>2</v>
      </c>
      <c r="D714" t="s">
        <v>3</v>
      </c>
      <c r="E714" s="6">
        <f>E3+E15+E27+E39+E51+E63+E75+E87+E99+E111+E123+E135+E147+E159+E171+E183+E195+E207+E219+E231+E243+E255+E267+E279+E291+E303+E315+E327+E339+E351+E363+E375+E387+E399+E411+E423+E435+E447+E459+E471+E483+E495+E507+E519+E531+E543+E555+E567+E579+E591+E603+E615+E627+E639+E651+E663+E675+E687+E699</f>
        <v>55.273536802956869</v>
      </c>
      <c r="F714" s="6">
        <f t="shared" ref="F714:J714" si="1">F3+F15+F27+F39+F51+F63+F75+F87+F99+F111+F123+F135+F147+F159+F171+F183+F195+F207+F219+F231+F243+F255+F267+F279+F291+F303+F315+F327+F339+F351+F363+F375+F387+F399+F411+F423+F435+F447+F459+F471+F483+F495+F507+F519+F531+F543+F555+F567+F579+F591+F603+F615+F627+F639+F651+F663+F675+F687+F699</f>
        <v>60.667539293430842</v>
      </c>
      <c r="G714" s="6">
        <f t="shared" si="1"/>
        <v>19.165087510768959</v>
      </c>
      <c r="H714" s="6">
        <f t="shared" si="1"/>
        <v>16.891078651270128</v>
      </c>
      <c r="I714" s="6">
        <f t="shared" si="1"/>
        <v>74.438624313725839</v>
      </c>
      <c r="J714" s="53">
        <f t="shared" si="1"/>
        <v>77.558617944700899</v>
      </c>
      <c r="K714" s="15">
        <f t="shared" ref="K714:K776" si="2">E714/3.095313</f>
        <v>17.85717205431466</v>
      </c>
      <c r="L714" s="15">
        <f t="shared" ref="L714:L776" si="3">G714/3.095313</f>
        <v>6.1916476656056947</v>
      </c>
      <c r="M714" s="15">
        <f t="shared" ref="M714:M776" si="4">I714/3.095313</f>
        <v>24.048819719920356</v>
      </c>
      <c r="N714" s="55">
        <f t="shared" ref="N714:N725" si="5">L714-K714</f>
        <v>-11.665524388708965</v>
      </c>
      <c r="O714" s="15"/>
      <c r="P714" s="15"/>
      <c r="Q714" s="15"/>
      <c r="R714" s="27"/>
      <c r="S714" s="5">
        <f>E714/E$712*100</f>
        <v>2.4958145758988457</v>
      </c>
      <c r="T714" s="5">
        <f t="shared" ref="T714:X725" si="6">F714/F$712*100</f>
        <v>14.615640285281467</v>
      </c>
      <c r="U714" s="5">
        <f t="shared" si="6"/>
        <v>1.5387893968382118</v>
      </c>
      <c r="V714" s="5">
        <f t="shared" si="6"/>
        <v>7.4627887251721674</v>
      </c>
      <c r="W714" s="5">
        <f t="shared" si="6"/>
        <v>2.15133417118588</v>
      </c>
      <c r="X714" s="5">
        <f t="shared" si="6"/>
        <v>12.091634243552454</v>
      </c>
      <c r="Y714" s="12">
        <f t="shared" ref="Y714:Y777" si="7">G714/E714</f>
        <v>0.34673170235315426</v>
      </c>
    </row>
    <row r="715" spans="1:25">
      <c r="A715" t="s">
        <v>85</v>
      </c>
      <c r="C715" t="s">
        <v>4</v>
      </c>
      <c r="D715" t="s">
        <v>5</v>
      </c>
      <c r="E715" s="6">
        <f t="shared" ref="E715:J725" si="8">E4+E16+E28+E40+E52+E64+E76+E88+E100+E112+E124+E136+E148+E160+E172+E184+E196+E208+E220+E232+E244+E256+E268+E280+E292+E304+E316+E328+E340+E352+E364+E376+E388+E400+E412+E424+E436+E448+E460+E472+E484+E496+E508+E520+E532+E544+E556+E568+E580+E592+E604+E616+E628+E640+E652+E664+E676+E688+E700</f>
        <v>0.3284762611466866</v>
      </c>
      <c r="F715" s="6">
        <f t="shared" si="8"/>
        <v>21.369575235317619</v>
      </c>
      <c r="G715" s="6">
        <f t="shared" si="8"/>
        <v>7.0515345132222207E-3</v>
      </c>
      <c r="H715" s="6">
        <f t="shared" si="8"/>
        <v>0.13178930309713868</v>
      </c>
      <c r="I715" s="6">
        <f t="shared" si="8"/>
        <v>0.3355277956599087</v>
      </c>
      <c r="J715" s="53">
        <f t="shared" si="8"/>
        <v>21.501364538414759</v>
      </c>
      <c r="K715" s="15">
        <f t="shared" si="2"/>
        <v>0.10612053163821772</v>
      </c>
      <c r="L715" s="15">
        <f t="shared" si="3"/>
        <v>2.2781329426853508E-3</v>
      </c>
      <c r="M715" s="15">
        <f t="shared" si="4"/>
        <v>0.10839866458090303</v>
      </c>
      <c r="N715" s="55">
        <f t="shared" si="5"/>
        <v>-0.10384239869553237</v>
      </c>
      <c r="O715" s="15"/>
      <c r="P715" s="15"/>
      <c r="Q715" s="15"/>
      <c r="R715" s="27"/>
      <c r="S715" s="5">
        <f t="shared" ref="S715:S725" si="9">E715/E$712*100</f>
        <v>1.4831977250328584E-2</v>
      </c>
      <c r="T715" s="5">
        <f t="shared" si="6"/>
        <v>5.148223058430208</v>
      </c>
      <c r="U715" s="5">
        <f t="shared" si="6"/>
        <v>5.6617672808892319E-4</v>
      </c>
      <c r="V715" s="5">
        <f t="shared" si="6"/>
        <v>5.8226934203380099E-2</v>
      </c>
      <c r="W715" s="5">
        <f t="shared" si="6"/>
        <v>9.6970144040227167E-3</v>
      </c>
      <c r="X715" s="5">
        <f t="shared" si="6"/>
        <v>3.3521308479371061</v>
      </c>
      <c r="Y715" s="12">
        <f t="shared" si="7"/>
        <v>2.1467409817092505E-2</v>
      </c>
    </row>
    <row r="716" spans="1:25">
      <c r="A716" t="s">
        <v>85</v>
      </c>
      <c r="C716" t="s">
        <v>6</v>
      </c>
      <c r="D716" t="s">
        <v>7</v>
      </c>
      <c r="E716" s="6">
        <f t="shared" si="8"/>
        <v>27.589195649343178</v>
      </c>
      <c r="F716" s="6">
        <f t="shared" si="8"/>
        <v>58.888337402818273</v>
      </c>
      <c r="G716" s="6">
        <f t="shared" si="8"/>
        <v>1.4526564366415926</v>
      </c>
      <c r="H716" s="6">
        <f t="shared" si="8"/>
        <v>3.2123520534361747</v>
      </c>
      <c r="I716" s="6">
        <f t="shared" si="8"/>
        <v>29.041852085984782</v>
      </c>
      <c r="J716" s="53">
        <f t="shared" si="8"/>
        <v>62.100689456254429</v>
      </c>
      <c r="K716" s="15">
        <f t="shared" si="2"/>
        <v>8.913216740711901</v>
      </c>
      <c r="L716" s="15">
        <f t="shared" si="3"/>
        <v>0.4693084145744203</v>
      </c>
      <c r="M716" s="15">
        <f t="shared" si="4"/>
        <v>9.3825251552863254</v>
      </c>
      <c r="N716" s="55">
        <f t="shared" si="5"/>
        <v>-8.4439083261374801</v>
      </c>
      <c r="O716" s="15"/>
      <c r="P716" s="15"/>
      <c r="Q716" s="15"/>
      <c r="R716" s="27"/>
      <c r="S716" s="5">
        <f t="shared" si="9"/>
        <v>1.2457591936702732</v>
      </c>
      <c r="T716" s="5">
        <f t="shared" si="6"/>
        <v>14.187006206316907</v>
      </c>
      <c r="U716" s="5">
        <f t="shared" si="6"/>
        <v>0.11663564388614547</v>
      </c>
      <c r="V716" s="5">
        <f t="shared" si="6"/>
        <v>1.4192761268010838</v>
      </c>
      <c r="W716" s="5">
        <f t="shared" si="6"/>
        <v>0.83933212580319627</v>
      </c>
      <c r="X716" s="5">
        <f t="shared" si="6"/>
        <v>9.6816942214320001</v>
      </c>
      <c r="Y716" s="12">
        <f t="shared" si="7"/>
        <v>5.2653091271842728E-2</v>
      </c>
    </row>
    <row r="717" spans="1:25">
      <c r="A717" t="s">
        <v>85</v>
      </c>
      <c r="C717" t="s">
        <v>8</v>
      </c>
      <c r="D717" t="s">
        <v>9</v>
      </c>
      <c r="E717" s="6">
        <f t="shared" si="8"/>
        <v>52.586273926625886</v>
      </c>
      <c r="F717" s="6">
        <f t="shared" si="8"/>
        <v>24.890342535987621</v>
      </c>
      <c r="G717" s="6">
        <f t="shared" si="8"/>
        <v>58.048252747568505</v>
      </c>
      <c r="H717" s="6">
        <f t="shared" si="8"/>
        <v>32.677732486128583</v>
      </c>
      <c r="I717" s="6">
        <f t="shared" si="8"/>
        <v>110.63452667419445</v>
      </c>
      <c r="J717" s="53">
        <f t="shared" si="8"/>
        <v>57.56807502211614</v>
      </c>
      <c r="K717" s="15">
        <f t="shared" si="2"/>
        <v>16.98900044248381</v>
      </c>
      <c r="L717" s="15">
        <f t="shared" si="3"/>
        <v>18.753597050627352</v>
      </c>
      <c r="M717" s="15">
        <f t="shared" si="4"/>
        <v>35.742597493111184</v>
      </c>
      <c r="N717" s="55">
        <f t="shared" si="5"/>
        <v>1.7645966081435418</v>
      </c>
      <c r="O717" s="15"/>
      <c r="P717" s="15"/>
      <c r="Q717" s="15"/>
      <c r="R717" s="27"/>
      <c r="S717" s="5">
        <f t="shared" si="9"/>
        <v>2.3744742339567693</v>
      </c>
      <c r="T717" s="5">
        <f t="shared" si="6"/>
        <v>5.9964240732412071</v>
      </c>
      <c r="U717" s="5">
        <f t="shared" si="6"/>
        <v>4.6607684824163407</v>
      </c>
      <c r="V717" s="5">
        <f t="shared" si="6"/>
        <v>14.437622285497737</v>
      </c>
      <c r="W717" s="5">
        <f t="shared" si="6"/>
        <v>3.1974239172402728</v>
      </c>
      <c r="X717" s="5">
        <f t="shared" si="6"/>
        <v>8.9750452718114211</v>
      </c>
      <c r="Y717" s="12">
        <f t="shared" si="7"/>
        <v>1.103867005838135</v>
      </c>
    </row>
    <row r="718" spans="1:25">
      <c r="A718" t="s">
        <v>85</v>
      </c>
      <c r="C718" t="s">
        <v>10</v>
      </c>
      <c r="D718" t="s">
        <v>11</v>
      </c>
      <c r="E718" s="6">
        <f t="shared" si="8"/>
        <v>10.083818261545607</v>
      </c>
      <c r="F718" s="6">
        <f t="shared" si="8"/>
        <v>6.356807619238352</v>
      </c>
      <c r="G718" s="6">
        <f t="shared" si="8"/>
        <v>13.08735462566972</v>
      </c>
      <c r="H718" s="6">
        <f t="shared" si="8"/>
        <v>7.9389113350164466</v>
      </c>
      <c r="I718" s="6">
        <f t="shared" si="8"/>
        <v>23.171172887215334</v>
      </c>
      <c r="J718" s="53">
        <f t="shared" si="8"/>
        <v>14.295718954254799</v>
      </c>
      <c r="K718" s="15">
        <f t="shared" si="2"/>
        <v>3.257770138769684</v>
      </c>
      <c r="L718" s="15">
        <f t="shared" si="3"/>
        <v>4.2281199431752849</v>
      </c>
      <c r="M718" s="15">
        <f t="shared" si="4"/>
        <v>7.4858900819449712</v>
      </c>
      <c r="N718" s="55">
        <f t="shared" si="5"/>
        <v>0.97034980440560092</v>
      </c>
      <c r="O718" s="15"/>
      <c r="P718" s="15"/>
      <c r="Q718" s="15"/>
      <c r="R718" s="27"/>
      <c r="S718" s="5">
        <f t="shared" si="9"/>
        <v>0.45532350657420129</v>
      </c>
      <c r="T718" s="5">
        <f t="shared" si="6"/>
        <v>1.5314419310160567</v>
      </c>
      <c r="U718" s="5">
        <f t="shared" si="6"/>
        <v>1.0508004473930037</v>
      </c>
      <c r="V718" s="5">
        <f t="shared" si="6"/>
        <v>3.5075568129361119</v>
      </c>
      <c r="W718" s="5">
        <f t="shared" si="6"/>
        <v>0.66966492836609859</v>
      </c>
      <c r="X718" s="5">
        <f t="shared" si="6"/>
        <v>2.228747873856094</v>
      </c>
      <c r="Y718" s="12">
        <f t="shared" si="7"/>
        <v>1.2978570503970728</v>
      </c>
    </row>
    <row r="719" spans="1:25">
      <c r="A719" t="s">
        <v>85</v>
      </c>
      <c r="C719" t="s">
        <v>12</v>
      </c>
      <c r="D719" t="s">
        <v>13</v>
      </c>
      <c r="E719" s="6">
        <f t="shared" si="8"/>
        <v>106.15221172859914</v>
      </c>
      <c r="F719" s="6">
        <f t="shared" si="8"/>
        <v>14.278829378020424</v>
      </c>
      <c r="G719" s="6">
        <f t="shared" si="8"/>
        <v>21.073652688964952</v>
      </c>
      <c r="H719" s="6">
        <f t="shared" si="8"/>
        <v>3.7970062294659312</v>
      </c>
      <c r="I719" s="6">
        <f t="shared" si="8"/>
        <v>127.22586441756398</v>
      </c>
      <c r="J719" s="53">
        <f t="shared" si="8"/>
        <v>18.075835607486347</v>
      </c>
      <c r="K719" s="15">
        <f t="shared" si="2"/>
        <v>34.294500016185488</v>
      </c>
      <c r="L719" s="15">
        <f t="shared" si="3"/>
        <v>6.8082461091866806</v>
      </c>
      <c r="M719" s="15">
        <f t="shared" si="4"/>
        <v>41.102746125372128</v>
      </c>
      <c r="N719" s="55">
        <f t="shared" si="5"/>
        <v>-27.486253906998808</v>
      </c>
      <c r="O719" s="15"/>
      <c r="P719" s="15"/>
      <c r="Q719" s="15"/>
      <c r="R719" s="27"/>
      <c r="S719" s="5">
        <f t="shared" si="9"/>
        <v>4.7931840917038135</v>
      </c>
      <c r="T719" s="5">
        <f t="shared" si="6"/>
        <v>3.4399653639265622</v>
      </c>
      <c r="U719" s="5">
        <f t="shared" si="6"/>
        <v>1.6920305368920925</v>
      </c>
      <c r="V719" s="5">
        <f t="shared" si="6"/>
        <v>1.6775870779890119</v>
      </c>
      <c r="W719" s="5">
        <f t="shared" si="6"/>
        <v>3.6769264894877729</v>
      </c>
      <c r="X719" s="5">
        <f t="shared" si="6"/>
        <v>2.8180800355177036</v>
      </c>
      <c r="Y719" s="12">
        <f t="shared" si="7"/>
        <v>0.19852297324566592</v>
      </c>
    </row>
    <row r="720" spans="1:25">
      <c r="A720" t="s">
        <v>85</v>
      </c>
      <c r="C720" t="s">
        <v>14</v>
      </c>
      <c r="D720" t="s">
        <v>15</v>
      </c>
      <c r="E720" s="6">
        <f t="shared" si="8"/>
        <v>34.798558669615083</v>
      </c>
      <c r="F720" s="6">
        <f t="shared" si="8"/>
        <v>35.634899955229422</v>
      </c>
      <c r="G720" s="6">
        <f t="shared" si="8"/>
        <v>14.205437656862953</v>
      </c>
      <c r="H720" s="6">
        <f t="shared" si="8"/>
        <v>8.3804253422768404</v>
      </c>
      <c r="I720" s="6">
        <f t="shared" si="8"/>
        <v>49.003996326478017</v>
      </c>
      <c r="J720" s="53">
        <f t="shared" si="8"/>
        <v>44.01532529750618</v>
      </c>
      <c r="K720" s="15">
        <f t="shared" si="2"/>
        <v>11.242339197882439</v>
      </c>
      <c r="L720" s="15">
        <f t="shared" si="3"/>
        <v>4.5893380271600819</v>
      </c>
      <c r="M720" s="15">
        <f t="shared" si="4"/>
        <v>15.831677225042514</v>
      </c>
      <c r="N720" s="55">
        <f t="shared" si="5"/>
        <v>-6.6530011707223569</v>
      </c>
      <c r="O720" s="15"/>
      <c r="P720" s="15"/>
      <c r="Q720" s="15"/>
      <c r="R720" s="27"/>
      <c r="S720" s="5">
        <f t="shared" si="9"/>
        <v>1.5712898969629598</v>
      </c>
      <c r="T720" s="5">
        <f t="shared" si="6"/>
        <v>8.5849349654440612</v>
      </c>
      <c r="U720" s="5">
        <f t="shared" si="6"/>
        <v>1.1405727644887707</v>
      </c>
      <c r="V720" s="5">
        <f t="shared" si="6"/>
        <v>3.7026258090265829</v>
      </c>
      <c r="W720" s="5">
        <f t="shared" si="6"/>
        <v>1.4162536289964756</v>
      </c>
      <c r="X720" s="5">
        <f t="shared" si="6"/>
        <v>6.8621286545860816</v>
      </c>
      <c r="Y720" s="12">
        <f t="shared" si="7"/>
        <v>0.4082191389514836</v>
      </c>
    </row>
    <row r="721" spans="1:25">
      <c r="A721" t="s">
        <v>85</v>
      </c>
      <c r="C721" t="s">
        <v>16</v>
      </c>
      <c r="D721" t="s">
        <v>17</v>
      </c>
      <c r="E721" s="6">
        <f t="shared" si="8"/>
        <v>751.64800069680302</v>
      </c>
      <c r="F721" s="6">
        <f t="shared" si="8"/>
        <v>97.002383421988981</v>
      </c>
      <c r="G721" s="6">
        <f t="shared" si="8"/>
        <v>411.46576866919531</v>
      </c>
      <c r="H721" s="6">
        <f t="shared" si="8"/>
        <v>41.541432190279515</v>
      </c>
      <c r="I721" s="6">
        <f t="shared" si="8"/>
        <v>1163.1137693659973</v>
      </c>
      <c r="J721" s="53">
        <f t="shared" si="8"/>
        <v>138.5438156122685</v>
      </c>
      <c r="K721" s="15">
        <f t="shared" si="2"/>
        <v>242.83424671327359</v>
      </c>
      <c r="L721" s="15">
        <f t="shared" si="3"/>
        <v>132.93187754168812</v>
      </c>
      <c r="M721" s="15">
        <f t="shared" si="4"/>
        <v>375.76612425496137</v>
      </c>
      <c r="N721" s="55">
        <f t="shared" si="5"/>
        <v>-109.90236917158546</v>
      </c>
      <c r="O721" s="15"/>
      <c r="P721" s="15"/>
      <c r="Q721" s="15"/>
      <c r="R721" s="27"/>
      <c r="S721" s="5">
        <f t="shared" si="9"/>
        <v>33.939822645544027</v>
      </c>
      <c r="T721" s="5">
        <f t="shared" si="6"/>
        <v>23.369201378903746</v>
      </c>
      <c r="U721" s="5">
        <f t="shared" si="6"/>
        <v>33.037113012620836</v>
      </c>
      <c r="V721" s="5">
        <f t="shared" si="6"/>
        <v>18.35376758214375</v>
      </c>
      <c r="W721" s="5">
        <f t="shared" si="6"/>
        <v>33.614893075777736</v>
      </c>
      <c r="X721" s="5">
        <f t="shared" si="6"/>
        <v>21.599419761246281</v>
      </c>
      <c r="Y721" s="12">
        <f t="shared" si="7"/>
        <v>0.5474181642041922</v>
      </c>
    </row>
    <row r="722" spans="1:25">
      <c r="A722" t="s">
        <v>85</v>
      </c>
      <c r="C722" t="s">
        <v>18</v>
      </c>
      <c r="D722" t="s">
        <v>19</v>
      </c>
      <c r="E722" s="6">
        <f t="shared" si="8"/>
        <v>783.40768566049235</v>
      </c>
      <c r="F722" s="6">
        <f t="shared" si="8"/>
        <v>51.043732137411865</v>
      </c>
      <c r="G722" s="6">
        <f t="shared" si="8"/>
        <v>596.18432643342237</v>
      </c>
      <c r="H722" s="6">
        <f t="shared" si="8"/>
        <v>100.77426004310979</v>
      </c>
      <c r="I722" s="6">
        <f t="shared" si="8"/>
        <v>1379.5920120939147</v>
      </c>
      <c r="J722" s="53">
        <f t="shared" si="8"/>
        <v>151.81799218052168</v>
      </c>
      <c r="K722" s="15">
        <f t="shared" si="2"/>
        <v>253.09481970336839</v>
      </c>
      <c r="L722" s="15">
        <f t="shared" si="3"/>
        <v>192.60873663937133</v>
      </c>
      <c r="M722" s="15">
        <f t="shared" si="4"/>
        <v>445.70355634273972</v>
      </c>
      <c r="N722" s="55">
        <f t="shared" si="5"/>
        <v>-60.486083063997057</v>
      </c>
      <c r="O722" s="15"/>
      <c r="P722" s="15"/>
      <c r="Q722" s="15"/>
      <c r="R722" s="27"/>
      <c r="S722" s="5">
        <f t="shared" si="9"/>
        <v>35.37389560781719</v>
      </c>
      <c r="T722" s="5">
        <f t="shared" si="6"/>
        <v>12.297133465893761</v>
      </c>
      <c r="U722" s="5">
        <f t="shared" si="6"/>
        <v>47.868402352005369</v>
      </c>
      <c r="V722" s="5">
        <f t="shared" si="6"/>
        <v>44.523918641556783</v>
      </c>
      <c r="W722" s="5">
        <f t="shared" si="6"/>
        <v>39.871282755093254</v>
      </c>
      <c r="X722" s="5">
        <f t="shared" si="6"/>
        <v>23.668905940874861</v>
      </c>
      <c r="Y722" s="12">
        <f t="shared" si="7"/>
        <v>0.76101414033330339</v>
      </c>
    </row>
    <row r="723" spans="1:25">
      <c r="A723" t="s">
        <v>85</v>
      </c>
      <c r="C723" t="s">
        <v>20</v>
      </c>
      <c r="D723" t="s">
        <v>21</v>
      </c>
      <c r="E723" s="6">
        <f t="shared" si="8"/>
        <v>234.3959124580127</v>
      </c>
      <c r="F723" s="6">
        <f t="shared" si="8"/>
        <v>37.832738726143482</v>
      </c>
      <c r="G723" s="6">
        <f t="shared" si="8"/>
        <v>11.197893761288789</v>
      </c>
      <c r="H723" s="6">
        <f t="shared" si="8"/>
        <v>2.2613278221574569</v>
      </c>
      <c r="I723" s="6">
        <f t="shared" si="8"/>
        <v>245.59380621930177</v>
      </c>
      <c r="J723" s="53">
        <f t="shared" si="8"/>
        <v>40.094066548300937</v>
      </c>
      <c r="K723" s="15">
        <f t="shared" si="2"/>
        <v>75.726077607664465</v>
      </c>
      <c r="L723" s="15">
        <f t="shared" si="3"/>
        <v>3.6176935131564365</v>
      </c>
      <c r="M723" s="15">
        <f t="shared" si="4"/>
        <v>79.343771120820989</v>
      </c>
      <c r="N723" s="55">
        <f t="shared" si="5"/>
        <v>-72.108384094508025</v>
      </c>
      <c r="O723" s="15"/>
      <c r="P723" s="15"/>
      <c r="Q723" s="15"/>
      <c r="R723" s="27"/>
      <c r="S723" s="5">
        <f t="shared" si="9"/>
        <v>10.583884597964117</v>
      </c>
      <c r="T723" s="5">
        <f t="shared" si="6"/>
        <v>9.1144243967749823</v>
      </c>
      <c r="U723" s="5">
        <f t="shared" si="6"/>
        <v>0.89909321713817647</v>
      </c>
      <c r="V723" s="5">
        <f t="shared" si="6"/>
        <v>0.99909615741714752</v>
      </c>
      <c r="W723" s="5">
        <f t="shared" si="6"/>
        <v>7.097852122097362</v>
      </c>
      <c r="X723" s="5">
        <f t="shared" si="6"/>
        <v>6.250791993023519</v>
      </c>
      <c r="Y723" s="12">
        <f t="shared" si="7"/>
        <v>4.7773417393934571E-2</v>
      </c>
    </row>
    <row r="724" spans="1:25">
      <c r="A724" t="s">
        <v>85</v>
      </c>
      <c r="C724" t="s">
        <v>25</v>
      </c>
      <c r="D724" t="s">
        <v>26</v>
      </c>
      <c r="E724" s="6">
        <f t="shared" si="8"/>
        <v>3.3441216974435193</v>
      </c>
      <c r="F724" s="6">
        <f t="shared" si="8"/>
        <v>0.27588745299156142</v>
      </c>
      <c r="G724" s="6">
        <f t="shared" si="8"/>
        <v>13.794562571126326</v>
      </c>
      <c r="H724" s="6">
        <f t="shared" si="8"/>
        <v>5.3862980263675535</v>
      </c>
      <c r="I724" s="6">
        <f t="shared" si="8"/>
        <v>17.138684268569847</v>
      </c>
      <c r="J724" s="53">
        <f t="shared" si="8"/>
        <v>5.6621854793591115</v>
      </c>
      <c r="K724" s="15">
        <f t="shared" si="2"/>
        <v>1.080382403150673</v>
      </c>
      <c r="L724" s="15">
        <f t="shared" si="3"/>
        <v>4.4565969810246413</v>
      </c>
      <c r="M724" s="15">
        <f t="shared" si="4"/>
        <v>5.5369793841753152</v>
      </c>
      <c r="N724" s="55">
        <f t="shared" si="5"/>
        <v>3.3762145778739683</v>
      </c>
      <c r="O724" s="15"/>
      <c r="P724" s="15"/>
      <c r="Q724" s="15"/>
      <c r="R724" s="27"/>
      <c r="S724" s="5">
        <f t="shared" si="9"/>
        <v>0.15100006547098027</v>
      </c>
      <c r="T724" s="5">
        <f t="shared" si="6"/>
        <v>6.6465062191566129E-2</v>
      </c>
      <c r="U724" s="5">
        <f t="shared" si="6"/>
        <v>1.1075830781645497</v>
      </c>
      <c r="V724" s="5">
        <f t="shared" si="6"/>
        <v>2.3797653786053661</v>
      </c>
      <c r="W724" s="5">
        <f t="shared" si="6"/>
        <v>0.49532131277366298</v>
      </c>
      <c r="X724" s="5">
        <f t="shared" si="6"/>
        <v>0.88275265405553682</v>
      </c>
      <c r="Y724" s="12">
        <f t="shared" si="7"/>
        <v>4.1250181121314622</v>
      </c>
    </row>
    <row r="725" spans="1:25">
      <c r="A725" t="s">
        <v>85</v>
      </c>
      <c r="C725" t="s">
        <v>22</v>
      </c>
      <c r="D725" t="s">
        <v>23</v>
      </c>
      <c r="E725" s="6">
        <f t="shared" si="8"/>
        <v>155.11238471258326</v>
      </c>
      <c r="F725" s="6">
        <f t="shared" si="8"/>
        <v>6.8484695441581813</v>
      </c>
      <c r="G725" s="6">
        <f t="shared" si="8"/>
        <v>85.83260411422782</v>
      </c>
      <c r="H725" s="6">
        <f t="shared" si="8"/>
        <v>3.3466769902120763</v>
      </c>
      <c r="I725" s="6">
        <f t="shared" si="8"/>
        <v>240.94498882681111</v>
      </c>
      <c r="J725" s="53">
        <f t="shared" si="8"/>
        <v>10.195146534370261</v>
      </c>
      <c r="K725" s="15">
        <f t="shared" si="2"/>
        <v>50.112019273198953</v>
      </c>
      <c r="L725" s="15">
        <f t="shared" si="3"/>
        <v>27.729862574230076</v>
      </c>
      <c r="M725" s="15">
        <f t="shared" si="4"/>
        <v>77.841881847429036</v>
      </c>
      <c r="N725" s="55">
        <f t="shared" si="5"/>
        <v>-22.382156698968878</v>
      </c>
      <c r="O725" s="15"/>
      <c r="P725" s="15"/>
      <c r="Q725" s="15"/>
      <c r="R725" s="27"/>
      <c r="S725" s="5">
        <f t="shared" si="9"/>
        <v>7.0039258035571361</v>
      </c>
      <c r="T725" s="5">
        <f t="shared" si="6"/>
        <v>1.6498900157791616</v>
      </c>
      <c r="U725" s="5">
        <f t="shared" si="6"/>
        <v>6.8916096020834861</v>
      </c>
      <c r="V725" s="5">
        <f t="shared" si="6"/>
        <v>1.4786233505265081</v>
      </c>
      <c r="W725" s="5">
        <f t="shared" si="6"/>
        <v>6.9634976817208454</v>
      </c>
      <c r="X725" s="5">
        <f t="shared" si="6"/>
        <v>1.5894556429682909</v>
      </c>
      <c r="Y725" s="12">
        <f t="shared" si="7"/>
        <v>0.55335751734635519</v>
      </c>
    </row>
    <row r="726" spans="1:25">
      <c r="E726" s="6"/>
      <c r="F726" s="6"/>
      <c r="G726" s="6"/>
      <c r="H726" s="6"/>
      <c r="I726" s="6"/>
      <c r="J726" s="53"/>
      <c r="K726" s="15"/>
      <c r="L726" s="15"/>
      <c r="M726" s="15"/>
      <c r="N726" s="27"/>
      <c r="O726" s="15"/>
      <c r="P726" s="15"/>
      <c r="Q726" s="15"/>
      <c r="R726" s="27"/>
      <c r="Y726" s="12"/>
    </row>
    <row r="727" spans="1:25">
      <c r="A727" t="s">
        <v>85</v>
      </c>
      <c r="B727" s="7" t="s">
        <v>1</v>
      </c>
      <c r="E727" s="6">
        <f>SUM(E3:E14)</f>
        <v>41.039075859401748</v>
      </c>
      <c r="F727" s="6">
        <f t="shared" ref="F727:J727" si="10">SUM(F3:F14)</f>
        <v>7.5785050861575076</v>
      </c>
      <c r="G727" s="6">
        <f t="shared" si="10"/>
        <v>24.217338128512861</v>
      </c>
      <c r="H727" s="6">
        <f t="shared" si="10"/>
        <v>4.2858818474030258</v>
      </c>
      <c r="I727" s="6">
        <f t="shared" si="10"/>
        <v>65.256413987914598</v>
      </c>
      <c r="J727" s="53">
        <f t="shared" si="10"/>
        <v>11.864386933560535</v>
      </c>
      <c r="K727" s="15">
        <f t="shared" si="2"/>
        <v>13.258457499904452</v>
      </c>
      <c r="L727" s="15">
        <f t="shared" si="3"/>
        <v>7.8238737499286373</v>
      </c>
      <c r="M727" s="15">
        <f t="shared" si="4"/>
        <v>21.082331249833086</v>
      </c>
      <c r="N727" s="55">
        <f t="shared" ref="N727:N785" si="11">L727-K727</f>
        <v>-5.4345837499758147</v>
      </c>
      <c r="O727" s="12">
        <f>E727/0.932369</f>
        <v>44.015916294301661</v>
      </c>
      <c r="P727" s="12">
        <f>G727/0.932369</f>
        <v>25.973984686870608</v>
      </c>
      <c r="Q727" s="12">
        <f>O727+P727</f>
        <v>69.989900981172269</v>
      </c>
      <c r="R727" s="28">
        <f>P727-O727</f>
        <v>-18.041931607431053</v>
      </c>
      <c r="S727" s="5">
        <f t="shared" ref="S727:X742" si="12">E727/E$712*100</f>
        <v>1.853073453150804</v>
      </c>
      <c r="T727" s="5">
        <f t="shared" si="12"/>
        <v>1.8257655663882828</v>
      </c>
      <c r="U727" s="5">
        <f t="shared" si="12"/>
        <v>1.9444410629934108</v>
      </c>
      <c r="V727" s="5">
        <f t="shared" si="12"/>
        <v>1.8935813033949886</v>
      </c>
      <c r="W727" s="5">
        <f t="shared" si="12"/>
        <v>1.8859611471267683</v>
      </c>
      <c r="X727" s="5">
        <f t="shared" si="12"/>
        <v>1.8496955093614917</v>
      </c>
      <c r="Y727" s="12">
        <f t="shared" si="7"/>
        <v>0.59010437300002816</v>
      </c>
    </row>
    <row r="728" spans="1:25">
      <c r="A728" t="s">
        <v>85</v>
      </c>
      <c r="B728" s="7" t="s">
        <v>24</v>
      </c>
      <c r="E728" s="6">
        <f>SUM(E15:E26)</f>
        <v>150.8407475123733</v>
      </c>
      <c r="F728" s="6">
        <f t="shared" ref="F728:J728" si="13">SUM(F15:F26)</f>
        <v>13.103997572121861</v>
      </c>
      <c r="G728" s="6">
        <f t="shared" si="13"/>
        <v>53.798466005181218</v>
      </c>
      <c r="H728" s="6">
        <f t="shared" si="13"/>
        <v>8.9715132330741092</v>
      </c>
      <c r="I728" s="6">
        <f t="shared" si="13"/>
        <v>204.63921351755425</v>
      </c>
      <c r="J728" s="53">
        <f t="shared" si="13"/>
        <v>22.075510805195947</v>
      </c>
      <c r="K728" s="15">
        <f t="shared" si="2"/>
        <v>48.731985266877146</v>
      </c>
      <c r="L728" s="15">
        <f t="shared" si="3"/>
        <v>17.380622252153891</v>
      </c>
      <c r="M728" s="15">
        <f t="shared" si="4"/>
        <v>66.112607519030959</v>
      </c>
      <c r="N728" s="55">
        <f t="shared" si="11"/>
        <v>-31.351363014723255</v>
      </c>
      <c r="O728" s="12">
        <f>E728/1.75143</f>
        <v>86.12433697742604</v>
      </c>
      <c r="P728" s="12">
        <f>G728/1.75143</f>
        <v>30.716880494899151</v>
      </c>
      <c r="Q728" s="12">
        <f t="shared" ref="Q728:Q785" si="14">O728+P728</f>
        <v>116.84121747232518</v>
      </c>
      <c r="R728" s="28">
        <f t="shared" ref="R728:R785" si="15">P728-O728</f>
        <v>-55.407456482526889</v>
      </c>
      <c r="S728" s="5">
        <f t="shared" si="12"/>
        <v>6.8110448155855927</v>
      </c>
      <c r="T728" s="5">
        <f t="shared" si="12"/>
        <v>3.1569323075227014</v>
      </c>
      <c r="U728" s="5">
        <f t="shared" si="12"/>
        <v>4.3195476675187017</v>
      </c>
      <c r="V728" s="5">
        <f t="shared" si="12"/>
        <v>3.9637792935434497</v>
      </c>
      <c r="W728" s="5">
        <f t="shared" si="12"/>
        <v>5.9142325219427807</v>
      </c>
      <c r="X728" s="5">
        <f t="shared" si="12"/>
        <v>3.4416420698256802</v>
      </c>
      <c r="Y728" s="12">
        <f t="shared" si="7"/>
        <v>0.3566573813270727</v>
      </c>
    </row>
    <row r="729" spans="1:25">
      <c r="A729" t="s">
        <v>85</v>
      </c>
      <c r="B729" s="7" t="s">
        <v>27</v>
      </c>
      <c r="E729" s="6">
        <f>SUM(E27:E38)</f>
        <v>58.00539989678532</v>
      </c>
      <c r="F729" s="6">
        <f t="shared" ref="F729:J729" si="16">SUM(F27:F38)</f>
        <v>6.7964588531319698</v>
      </c>
      <c r="G729" s="6">
        <f t="shared" si="16"/>
        <v>30.106460223641665</v>
      </c>
      <c r="H729" s="6">
        <f t="shared" si="16"/>
        <v>5.3342799263657055</v>
      </c>
      <c r="I729" s="6">
        <f t="shared" si="16"/>
        <v>88.111860120426996</v>
      </c>
      <c r="J729" s="53">
        <f t="shared" si="16"/>
        <v>12.130738779497678</v>
      </c>
      <c r="K729" s="15">
        <f t="shared" si="2"/>
        <v>18.739752618486506</v>
      </c>
      <c r="L729" s="15">
        <f t="shared" si="3"/>
        <v>9.7264671532868139</v>
      </c>
      <c r="M729" s="15">
        <f t="shared" si="4"/>
        <v>28.466219771773321</v>
      </c>
      <c r="N729" s="55">
        <f t="shared" si="11"/>
        <v>-9.0132854651996919</v>
      </c>
      <c r="O729" s="12">
        <f>E729/0.936826</f>
        <v>61.916940709144832</v>
      </c>
      <c r="P729" s="12">
        <f>G729/0.936826</f>
        <v>32.13666168919486</v>
      </c>
      <c r="Q729" s="12">
        <f t="shared" si="14"/>
        <v>94.053602398339692</v>
      </c>
      <c r="R729" s="28">
        <f t="shared" si="15"/>
        <v>-29.780279019949973</v>
      </c>
      <c r="S729" s="5">
        <f t="shared" si="12"/>
        <v>2.6191687906516172</v>
      </c>
      <c r="T729" s="5">
        <f t="shared" si="12"/>
        <v>1.6373599286867662</v>
      </c>
      <c r="U729" s="5">
        <f t="shared" si="12"/>
        <v>2.4172862107955164</v>
      </c>
      <c r="V729" s="5">
        <f t="shared" si="12"/>
        <v>2.3567828267971973</v>
      </c>
      <c r="W729" s="5">
        <f t="shared" si="12"/>
        <v>2.546501326581772</v>
      </c>
      <c r="X729" s="5">
        <f t="shared" si="12"/>
        <v>1.8912206059466741</v>
      </c>
      <c r="Y729" s="12">
        <f t="shared" si="7"/>
        <v>0.51902857798089541</v>
      </c>
    </row>
    <row r="730" spans="1:25">
      <c r="A730" t="s">
        <v>85</v>
      </c>
      <c r="B730" s="7" t="s">
        <v>28</v>
      </c>
      <c r="E730" s="6">
        <f>SUM(E39:E50)</f>
        <v>73.150559289561869</v>
      </c>
      <c r="F730" s="6">
        <f t="shared" ref="F730:J730" si="17">SUM(F39:F50)</f>
        <v>12.176998540596845</v>
      </c>
      <c r="G730" s="6">
        <f t="shared" si="17"/>
        <v>24.110699476052677</v>
      </c>
      <c r="H730" s="6">
        <f t="shared" si="17"/>
        <v>4.3526403226417401</v>
      </c>
      <c r="I730" s="6">
        <f t="shared" si="17"/>
        <v>97.261258765614571</v>
      </c>
      <c r="J730" s="53">
        <f t="shared" si="17"/>
        <v>16.529638863238592</v>
      </c>
      <c r="K730" s="15">
        <f t="shared" si="2"/>
        <v>23.632685705633605</v>
      </c>
      <c r="L730" s="15">
        <f t="shared" si="3"/>
        <v>7.7894220959407585</v>
      </c>
      <c r="M730" s="15">
        <f t="shared" si="4"/>
        <v>31.42210780157437</v>
      </c>
      <c r="N730" s="55">
        <f t="shared" si="11"/>
        <v>-15.843263609692848</v>
      </c>
      <c r="O730" s="12">
        <f>E730/0.823128</f>
        <v>88.868996425296999</v>
      </c>
      <c r="P730" s="12">
        <f>G730/0.823128</f>
        <v>29.291555476247531</v>
      </c>
      <c r="Q730" s="12">
        <f t="shared" si="14"/>
        <v>118.16055190154452</v>
      </c>
      <c r="R730" s="28">
        <f t="shared" si="15"/>
        <v>-59.577440949049468</v>
      </c>
      <c r="S730" s="5">
        <f t="shared" si="12"/>
        <v>3.3030314807044263</v>
      </c>
      <c r="T730" s="5">
        <f t="shared" si="12"/>
        <v>2.933605557379714</v>
      </c>
      <c r="U730" s="5">
        <f t="shared" si="12"/>
        <v>1.9358789091495192</v>
      </c>
      <c r="V730" s="5">
        <f t="shared" si="12"/>
        <v>1.9230764236656945</v>
      </c>
      <c r="W730" s="5">
        <f t="shared" si="12"/>
        <v>2.8109260675366419</v>
      </c>
      <c r="X730" s="5">
        <f t="shared" si="12"/>
        <v>2.5770230647327712</v>
      </c>
      <c r="Y730" s="12">
        <f t="shared" si="7"/>
        <v>0.32960376120450419</v>
      </c>
    </row>
    <row r="731" spans="1:25">
      <c r="A731" t="s">
        <v>85</v>
      </c>
      <c r="B731" s="7" t="s">
        <v>29</v>
      </c>
      <c r="E731" s="6">
        <f>SUM(E51:E62)</f>
        <v>17.141358437484197</v>
      </c>
      <c r="F731" s="6">
        <f t="shared" ref="F731:J731" si="18">SUM(F51:F62)</f>
        <v>4.4913746183309211</v>
      </c>
      <c r="G731" s="6">
        <f t="shared" si="18"/>
        <v>7.1935243891518894</v>
      </c>
      <c r="H731" s="6">
        <f t="shared" si="18"/>
        <v>1.4022350716034389</v>
      </c>
      <c r="I731" s="6">
        <f t="shared" si="18"/>
        <v>24.334882826636065</v>
      </c>
      <c r="J731" s="53">
        <f t="shared" si="18"/>
        <v>5.893609689934352</v>
      </c>
      <c r="K731" s="15">
        <f t="shared" si="2"/>
        <v>5.5378433255325703</v>
      </c>
      <c r="L731" s="15">
        <f t="shared" si="3"/>
        <v>2.324005484793263</v>
      </c>
      <c r="M731" s="15">
        <f t="shared" si="4"/>
        <v>7.8618488103258262</v>
      </c>
      <c r="N731" s="55">
        <f t="shared" si="11"/>
        <v>-3.2138378407393073</v>
      </c>
      <c r="O731" s="12">
        <f>E731/0.317313</f>
        <v>54.020347220202751</v>
      </c>
      <c r="P731" s="12">
        <f>G731/0.317313</f>
        <v>22.670121895894241</v>
      </c>
      <c r="Q731" s="12">
        <f t="shared" si="14"/>
        <v>76.690469116096992</v>
      </c>
      <c r="R731" s="28">
        <f t="shared" si="15"/>
        <v>-31.350225324308511</v>
      </c>
      <c r="S731" s="5">
        <f t="shared" si="12"/>
        <v>0.7739988195705817</v>
      </c>
      <c r="T731" s="5">
        <f t="shared" si="12"/>
        <v>1.0820335977443565</v>
      </c>
      <c r="U731" s="5">
        <f t="shared" si="12"/>
        <v>0.57757727689498395</v>
      </c>
      <c r="V731" s="5">
        <f t="shared" si="12"/>
        <v>0.61953320438871107</v>
      </c>
      <c r="W731" s="5">
        <f t="shared" si="12"/>
        <v>0.70329705122040065</v>
      </c>
      <c r="X731" s="5">
        <f t="shared" si="12"/>
        <v>0.91883242163692724</v>
      </c>
      <c r="Y731" s="12">
        <f t="shared" si="7"/>
        <v>0.41965894449889751</v>
      </c>
    </row>
    <row r="732" spans="1:25">
      <c r="A732" t="s">
        <v>85</v>
      </c>
      <c r="B732" s="7" t="s">
        <v>30</v>
      </c>
      <c r="E732" s="6">
        <f>SUM(E63:E74)</f>
        <v>6.666584602596183</v>
      </c>
      <c r="F732" s="6">
        <f t="shared" ref="F732:J732" si="19">SUM(F63:F74)</f>
        <v>1.0960313068235286</v>
      </c>
      <c r="G732" s="6">
        <f t="shared" si="19"/>
        <v>2.6472696750239115</v>
      </c>
      <c r="H732" s="6">
        <f t="shared" si="19"/>
        <v>0.47267554974416454</v>
      </c>
      <c r="I732" s="6">
        <f t="shared" si="19"/>
        <v>9.313854277620095</v>
      </c>
      <c r="J732" s="53">
        <f t="shared" si="19"/>
        <v>1.5687068565676934</v>
      </c>
      <c r="K732" s="15">
        <f t="shared" si="2"/>
        <v>2.153767519664791</v>
      </c>
      <c r="L732" s="15">
        <f t="shared" si="3"/>
        <v>0.85525104408630448</v>
      </c>
      <c r="M732" s="15">
        <f t="shared" si="4"/>
        <v>3.0090185637510958</v>
      </c>
      <c r="N732" s="55">
        <f t="shared" si="11"/>
        <v>-1.2985164755784866</v>
      </c>
      <c r="O732" s="12">
        <f>E732/0.180734</f>
        <v>36.886167531267958</v>
      </c>
      <c r="P732" s="12">
        <f>G732/0.180734</f>
        <v>14.647325212875892</v>
      </c>
      <c r="Q732" s="12">
        <f t="shared" si="14"/>
        <v>51.53349274414385</v>
      </c>
      <c r="R732" s="28">
        <f t="shared" si="15"/>
        <v>-22.238842318392066</v>
      </c>
      <c r="S732" s="5">
        <f t="shared" si="12"/>
        <v>0.30102215246215769</v>
      </c>
      <c r="T732" s="5">
        <f t="shared" si="12"/>
        <v>0.26404893800718626</v>
      </c>
      <c r="U732" s="5">
        <f t="shared" si="12"/>
        <v>0.21255266923300833</v>
      </c>
      <c r="V732" s="5">
        <f t="shared" si="12"/>
        <v>0.20883673779057665</v>
      </c>
      <c r="W732" s="5">
        <f t="shared" si="12"/>
        <v>0.26917763671238615</v>
      </c>
      <c r="X732" s="5">
        <f t="shared" si="12"/>
        <v>0.24456636860772521</v>
      </c>
      <c r="Y732" s="12">
        <f t="shared" si="7"/>
        <v>0.39709533934257418</v>
      </c>
    </row>
    <row r="733" spans="1:25">
      <c r="A733" t="s">
        <v>85</v>
      </c>
      <c r="B733" s="7" t="s">
        <v>31</v>
      </c>
      <c r="E733" s="6">
        <f>SUM(E75:E86)</f>
        <v>1.0831616000269586</v>
      </c>
      <c r="F733" s="6">
        <f t="shared" ref="F733:J733" si="20">SUM(F75:F86)</f>
        <v>0.54203640456637425</v>
      </c>
      <c r="G733" s="6">
        <f t="shared" si="20"/>
        <v>3.5935307732809361</v>
      </c>
      <c r="H733" s="6">
        <f t="shared" si="20"/>
        <v>0.64422364916228136</v>
      </c>
      <c r="I733" s="6">
        <f t="shared" si="20"/>
        <v>4.6766923733078913</v>
      </c>
      <c r="J733" s="53">
        <f t="shared" si="20"/>
        <v>1.1862600537286561</v>
      </c>
      <c r="K733" s="15">
        <f t="shared" si="2"/>
        <v>0.34993604847941345</v>
      </c>
      <c r="L733" s="15">
        <f t="shared" si="3"/>
        <v>1.1609587700116066</v>
      </c>
      <c r="M733" s="15">
        <f t="shared" si="4"/>
        <v>1.5108948184910189</v>
      </c>
      <c r="N733" s="55">
        <f t="shared" si="11"/>
        <v>0.81102272153219324</v>
      </c>
      <c r="O733" s="12">
        <f>E733/0.33424</f>
        <v>3.2406701771988948</v>
      </c>
      <c r="P733" s="12">
        <f>G733/0.33424</f>
        <v>10.7513486515107</v>
      </c>
      <c r="Q733" s="12">
        <f t="shared" si="14"/>
        <v>13.992018828709595</v>
      </c>
      <c r="R733" s="28">
        <f t="shared" si="15"/>
        <v>7.5106784743118045</v>
      </c>
      <c r="S733" s="5">
        <f t="shared" si="12"/>
        <v>4.8908947495767657E-2</v>
      </c>
      <c r="T733" s="5">
        <f t="shared" si="12"/>
        <v>0.13058398614705721</v>
      </c>
      <c r="U733" s="5">
        <f t="shared" si="12"/>
        <v>0.28852918349730283</v>
      </c>
      <c r="V733" s="5">
        <f t="shared" si="12"/>
        <v>0.28462983831385019</v>
      </c>
      <c r="W733" s="5">
        <f t="shared" si="12"/>
        <v>0.13516004901458761</v>
      </c>
      <c r="X733" s="5">
        <f t="shared" si="12"/>
        <v>0.18494170045230696</v>
      </c>
      <c r="Y733" s="12">
        <f t="shared" si="7"/>
        <v>3.317631250213724</v>
      </c>
    </row>
    <row r="734" spans="1:25">
      <c r="A734" t="s">
        <v>85</v>
      </c>
      <c r="B734" s="7" t="s">
        <v>32</v>
      </c>
      <c r="E734" s="6">
        <f>SUM(E87:E98)</f>
        <v>0.82153683316386361</v>
      </c>
      <c r="F734" s="6">
        <f t="shared" ref="F734:J734" si="21">SUM(F87:F98)</f>
        <v>0.72886975893790629</v>
      </c>
      <c r="G734" s="6">
        <f t="shared" si="21"/>
        <v>1.1066794089373149</v>
      </c>
      <c r="H734" s="6">
        <f t="shared" si="21"/>
        <v>0.21778060223310475</v>
      </c>
      <c r="I734" s="6">
        <f t="shared" si="21"/>
        <v>1.9282162421011781</v>
      </c>
      <c r="J734" s="53">
        <f t="shared" si="21"/>
        <v>0.94665036117101131</v>
      </c>
      <c r="K734" s="15">
        <f t="shared" si="2"/>
        <v>0.26541316925424457</v>
      </c>
      <c r="L734" s="15">
        <f t="shared" si="3"/>
        <v>0.35753392595104755</v>
      </c>
      <c r="M734" s="15">
        <f t="shared" si="4"/>
        <v>0.62294709520529201</v>
      </c>
      <c r="N734" s="55">
        <f t="shared" si="11"/>
        <v>9.2120756696802975E-2</v>
      </c>
      <c r="O734" s="12">
        <f>E734/0.141421</f>
        <v>5.8091572903873097</v>
      </c>
      <c r="P734" s="12">
        <f>G734/0.141421</f>
        <v>7.8254248586653672</v>
      </c>
      <c r="Q734" s="12">
        <f t="shared" si="14"/>
        <v>13.634582149052676</v>
      </c>
      <c r="R734" s="28">
        <f t="shared" si="15"/>
        <v>2.0162675682780575</v>
      </c>
      <c r="S734" s="5">
        <f t="shared" si="12"/>
        <v>3.7095574508965785E-2</v>
      </c>
      <c r="T734" s="5">
        <f t="shared" si="12"/>
        <v>0.17559469751906956</v>
      </c>
      <c r="U734" s="5">
        <f t="shared" si="12"/>
        <v>8.8856705674577555E-2</v>
      </c>
      <c r="V734" s="5">
        <f t="shared" si="12"/>
        <v>9.6219469251255157E-2</v>
      </c>
      <c r="W734" s="5">
        <f t="shared" si="12"/>
        <v>5.5726949944492607E-2</v>
      </c>
      <c r="X734" s="5">
        <f t="shared" si="12"/>
        <v>0.147585790298224</v>
      </c>
      <c r="Y734" s="12">
        <f t="shared" si="7"/>
        <v>1.347084347606575</v>
      </c>
    </row>
    <row r="735" spans="1:25">
      <c r="A735" t="s">
        <v>85</v>
      </c>
      <c r="B735" s="7" t="s">
        <v>33</v>
      </c>
      <c r="E735" s="6">
        <f>SUM(E99:E110)</f>
        <v>1.1734922793040075</v>
      </c>
      <c r="F735" s="6">
        <f t="shared" ref="F735:J735" si="22">SUM(F99:F110)</f>
        <v>0.72186034010083022</v>
      </c>
      <c r="G735" s="6">
        <f t="shared" si="22"/>
        <v>8.486054133370601</v>
      </c>
      <c r="H735" s="6">
        <f t="shared" si="22"/>
        <v>1.5055670988842309</v>
      </c>
      <c r="I735" s="6">
        <f t="shared" si="22"/>
        <v>9.6595464126746151</v>
      </c>
      <c r="J735" s="53">
        <f t="shared" si="22"/>
        <v>2.2274274389850617</v>
      </c>
      <c r="K735" s="15">
        <f t="shared" si="2"/>
        <v>0.37911910016983985</v>
      </c>
      <c r="L735" s="15">
        <f t="shared" si="3"/>
        <v>2.7415819121913039</v>
      </c>
      <c r="M735" s="15">
        <f t="shared" si="4"/>
        <v>3.1207010123611458</v>
      </c>
      <c r="N735" s="55">
        <f t="shared" si="11"/>
        <v>2.3624628120214641</v>
      </c>
      <c r="O735" s="12">
        <f>E735/0.684156</f>
        <v>1.7152407920182056</v>
      </c>
      <c r="P735" s="12">
        <f>G735/0.684156</f>
        <v>12.403682980739189</v>
      </c>
      <c r="Q735" s="12">
        <f t="shared" si="14"/>
        <v>14.118923772757395</v>
      </c>
      <c r="R735" s="28">
        <f t="shared" si="15"/>
        <v>10.688442188720984</v>
      </c>
      <c r="S735" s="5">
        <f t="shared" si="12"/>
        <v>5.2987728030369559E-2</v>
      </c>
      <c r="T735" s="5">
        <f t="shared" si="12"/>
        <v>0.17390603261647519</v>
      </c>
      <c r="U735" s="5">
        <f t="shared" si="12"/>
        <v>0.68135614377384213</v>
      </c>
      <c r="V735" s="5">
        <f t="shared" si="12"/>
        <v>0.66518719156508899</v>
      </c>
      <c r="W735" s="5">
        <f t="shared" si="12"/>
        <v>0.27916840843485419</v>
      </c>
      <c r="X735" s="5">
        <f t="shared" si="12"/>
        <v>0.34726299423570761</v>
      </c>
      <c r="Y735" s="12">
        <f t="shared" si="7"/>
        <v>7.2314528889816287</v>
      </c>
    </row>
    <row r="736" spans="1:25">
      <c r="A736" t="s">
        <v>85</v>
      </c>
      <c r="B736" s="7" t="s">
        <v>34</v>
      </c>
      <c r="E736" s="6">
        <f>SUM(E111:E122)</f>
        <v>171.3859451660897</v>
      </c>
      <c r="F736" s="6">
        <f t="shared" ref="F736:J736" si="23">SUM(F111:F122)</f>
        <v>15.880518446668853</v>
      </c>
      <c r="G736" s="6">
        <f t="shared" si="23"/>
        <v>52.250741109714724</v>
      </c>
      <c r="H736" s="6">
        <f t="shared" si="23"/>
        <v>9.8870421057079909</v>
      </c>
      <c r="I736" s="6">
        <f t="shared" si="23"/>
        <v>223.63668627580435</v>
      </c>
      <c r="J736" s="53">
        <f t="shared" si="23"/>
        <v>25.767560552376843</v>
      </c>
      <c r="K736" s="15">
        <f t="shared" si="2"/>
        <v>55.369503880896602</v>
      </c>
      <c r="L736" s="15">
        <f t="shared" si="3"/>
        <v>16.880600155691759</v>
      </c>
      <c r="M736" s="15">
        <f t="shared" si="4"/>
        <v>72.25010403658834</v>
      </c>
      <c r="N736" s="55">
        <f t="shared" si="11"/>
        <v>-38.488903725204842</v>
      </c>
      <c r="O736" s="12">
        <f>E736/1.332131</f>
        <v>128.65547394820007</v>
      </c>
      <c r="P736" s="12">
        <f>G736/1.332131</f>
        <v>39.22342555628142</v>
      </c>
      <c r="Q736" s="12">
        <f t="shared" si="14"/>
        <v>167.8788995044815</v>
      </c>
      <c r="R736" s="28">
        <f t="shared" si="15"/>
        <v>-89.432048391918642</v>
      </c>
      <c r="S736" s="5">
        <f t="shared" si="12"/>
        <v>7.7387401782265632</v>
      </c>
      <c r="T736" s="5">
        <f t="shared" si="12"/>
        <v>3.8258341753020675</v>
      </c>
      <c r="U736" s="5">
        <f t="shared" si="12"/>
        <v>4.195278855439021</v>
      </c>
      <c r="V736" s="5">
        <f t="shared" si="12"/>
        <v>4.368276761663874</v>
      </c>
      <c r="W736" s="5">
        <f t="shared" si="12"/>
        <v>6.4632742685869378</v>
      </c>
      <c r="X736" s="5">
        <f t="shared" si="12"/>
        <v>4.0172443218377252</v>
      </c>
      <c r="Y736" s="12">
        <f t="shared" si="7"/>
        <v>0.30487179715395368</v>
      </c>
    </row>
    <row r="737" spans="1:25">
      <c r="A737" t="s">
        <v>85</v>
      </c>
      <c r="B737" s="7" t="s">
        <v>35</v>
      </c>
      <c r="E737" s="6">
        <f>SUM(E123:E134)</f>
        <v>76.094875866137372</v>
      </c>
      <c r="F737" s="6">
        <f t="shared" ref="F737:J737" si="24">SUM(F123:F134)</f>
        <v>7.879763211730495</v>
      </c>
      <c r="G737" s="6">
        <f t="shared" si="24"/>
        <v>51.52393870131656</v>
      </c>
      <c r="H737" s="6">
        <f t="shared" si="24"/>
        <v>9.0993242955848093</v>
      </c>
      <c r="I737" s="6">
        <f t="shared" si="24"/>
        <v>127.61881456745392</v>
      </c>
      <c r="J737" s="53">
        <f t="shared" si="24"/>
        <v>16.979087507315302</v>
      </c>
      <c r="K737" s="15">
        <f t="shared" si="2"/>
        <v>24.583903426289158</v>
      </c>
      <c r="L737" s="15">
        <f t="shared" si="3"/>
        <v>16.645792752240745</v>
      </c>
      <c r="M737" s="15">
        <f t="shared" si="4"/>
        <v>41.229696178529899</v>
      </c>
      <c r="N737" s="55">
        <f t="shared" si="11"/>
        <v>-7.9381106740484135</v>
      </c>
      <c r="O737" s="12">
        <f>E737/0.852533</f>
        <v>89.25739633086036</v>
      </c>
      <c r="P737" s="12">
        <f>G737/0.852533</f>
        <v>60.43629830319361</v>
      </c>
      <c r="Q737" s="12">
        <f t="shared" si="14"/>
        <v>149.69369463405397</v>
      </c>
      <c r="R737" s="28">
        <f t="shared" si="15"/>
        <v>-28.82109802766675</v>
      </c>
      <c r="S737" s="5">
        <f t="shared" si="12"/>
        <v>3.4359787942456976</v>
      </c>
      <c r="T737" s="5">
        <f t="shared" si="12"/>
        <v>1.8983427707330403</v>
      </c>
      <c r="U737" s="5">
        <f t="shared" si="12"/>
        <v>4.1369229601679391</v>
      </c>
      <c r="V737" s="5">
        <f t="shared" si="12"/>
        <v>4.0202485680018576</v>
      </c>
      <c r="W737" s="5">
        <f t="shared" si="12"/>
        <v>3.6882830546154146</v>
      </c>
      <c r="X737" s="5">
        <f t="shared" si="12"/>
        <v>2.6470935321992108</v>
      </c>
      <c r="Y737" s="12">
        <f t="shared" si="7"/>
        <v>0.67710129118227513</v>
      </c>
    </row>
    <row r="738" spans="1:25">
      <c r="A738" t="s">
        <v>85</v>
      </c>
      <c r="B738" s="7" t="s">
        <v>36</v>
      </c>
      <c r="E738" s="6">
        <f>SUM(E135:E146)</f>
        <v>40.808407173896889</v>
      </c>
      <c r="F738" s="6">
        <f t="shared" ref="F738:J738" si="25">SUM(F135:F146)</f>
        <v>9.5536757438780828</v>
      </c>
      <c r="G738" s="6">
        <f t="shared" si="25"/>
        <v>20.368269230713157</v>
      </c>
      <c r="H738" s="6">
        <f t="shared" si="25"/>
        <v>4.0052275180716927</v>
      </c>
      <c r="I738" s="6">
        <f t="shared" si="25"/>
        <v>61.176676404610006</v>
      </c>
      <c r="J738" s="53">
        <f t="shared" si="25"/>
        <v>13.558903261949768</v>
      </c>
      <c r="K738" s="15">
        <f t="shared" si="2"/>
        <v>13.183935574171946</v>
      </c>
      <c r="L738" s="15">
        <f t="shared" si="3"/>
        <v>6.5803585067853092</v>
      </c>
      <c r="M738" s="15">
        <f t="shared" si="4"/>
        <v>19.764294080957242</v>
      </c>
      <c r="N738" s="55">
        <f t="shared" si="11"/>
        <v>-6.6035770673866363</v>
      </c>
      <c r="O738" s="12">
        <f>E738/1.215817</f>
        <v>33.564596624242704</v>
      </c>
      <c r="P738" s="12">
        <f>G738/1.215817</f>
        <v>16.752742584380016</v>
      </c>
      <c r="Q738" s="12">
        <f t="shared" si="14"/>
        <v>50.31733920862272</v>
      </c>
      <c r="R738" s="28">
        <f t="shared" si="15"/>
        <v>-16.811854039862688</v>
      </c>
      <c r="S738" s="5">
        <f t="shared" si="12"/>
        <v>1.842657867306555</v>
      </c>
      <c r="T738" s="5">
        <f t="shared" si="12"/>
        <v>2.3016112026462321</v>
      </c>
      <c r="U738" s="5">
        <f t="shared" si="12"/>
        <v>1.6353943965325444</v>
      </c>
      <c r="V738" s="5">
        <f t="shared" si="12"/>
        <v>1.7695830669385424</v>
      </c>
      <c r="W738" s="5">
        <f t="shared" si="12"/>
        <v>1.7680535560965549</v>
      </c>
      <c r="X738" s="5">
        <f t="shared" si="12"/>
        <v>2.1138759731910426</v>
      </c>
      <c r="Y738" s="12">
        <f t="shared" si="7"/>
        <v>0.49911943742175086</v>
      </c>
    </row>
    <row r="739" spans="1:25">
      <c r="A739" t="s">
        <v>85</v>
      </c>
      <c r="B739" s="7" t="s">
        <v>37</v>
      </c>
      <c r="E739" s="6">
        <f>SUM(E147:E158)</f>
        <v>40.411713719755241</v>
      </c>
      <c r="F739" s="6">
        <f t="shared" ref="F739:J739" si="26">SUM(F147:F158)</f>
        <v>6.9589298594722875</v>
      </c>
      <c r="G739" s="6">
        <f t="shared" si="26"/>
        <v>21.976493576289752</v>
      </c>
      <c r="H739" s="6">
        <f t="shared" si="26"/>
        <v>4.4251942874232384</v>
      </c>
      <c r="I739" s="6">
        <f t="shared" si="26"/>
        <v>62.388207296045039</v>
      </c>
      <c r="J739" s="53">
        <f t="shared" si="26"/>
        <v>11.384124146895532</v>
      </c>
      <c r="K739" s="15">
        <f t="shared" si="2"/>
        <v>13.055776175060565</v>
      </c>
      <c r="L739" s="15">
        <f t="shared" si="3"/>
        <v>7.0999261064356824</v>
      </c>
      <c r="M739" s="15">
        <f t="shared" si="4"/>
        <v>20.155702281496261</v>
      </c>
      <c r="N739" s="55">
        <f t="shared" si="11"/>
        <v>-5.9558500686248825</v>
      </c>
      <c r="O739" s="12">
        <f>E739/1.609504</f>
        <v>25.108178494589165</v>
      </c>
      <c r="P739" s="12">
        <f>G739/1.609504</f>
        <v>13.654202522199231</v>
      </c>
      <c r="Q739" s="12">
        <f t="shared" si="14"/>
        <v>38.762381016788396</v>
      </c>
      <c r="R739" s="28">
        <f t="shared" si="15"/>
        <v>-11.453975972389934</v>
      </c>
      <c r="S739" s="5">
        <f t="shared" si="12"/>
        <v>1.8247456191987512</v>
      </c>
      <c r="T739" s="5">
        <f t="shared" si="12"/>
        <v>1.6765014170858987</v>
      </c>
      <c r="U739" s="5">
        <f t="shared" si="12"/>
        <v>1.7645207868670409</v>
      </c>
      <c r="V739" s="5">
        <f t="shared" si="12"/>
        <v>1.9551320976410917</v>
      </c>
      <c r="W739" s="5">
        <f t="shared" si="12"/>
        <v>1.8030677416785805</v>
      </c>
      <c r="X739" s="5">
        <f t="shared" si="12"/>
        <v>1.7748210194462259</v>
      </c>
      <c r="Y739" s="12">
        <f t="shared" si="7"/>
        <v>0.54381493763642486</v>
      </c>
    </row>
    <row r="740" spans="1:25">
      <c r="A740" t="s">
        <v>85</v>
      </c>
      <c r="B740" s="7" t="s">
        <v>38</v>
      </c>
      <c r="E740" s="6">
        <f>SUM(E159:E170)</f>
        <v>2.9832769879101093</v>
      </c>
      <c r="F740" s="6">
        <f t="shared" ref="F740:J740" si="27">SUM(F159:F170)</f>
        <v>0.66630152100550633</v>
      </c>
      <c r="G740" s="6">
        <f t="shared" si="27"/>
        <v>1.092651289420594</v>
      </c>
      <c r="H740" s="6">
        <f t="shared" si="27"/>
        <v>0.38319267443159688</v>
      </c>
      <c r="I740" s="6">
        <f t="shared" si="27"/>
        <v>4.0759282773307026</v>
      </c>
      <c r="J740" s="53">
        <f t="shared" si="27"/>
        <v>1.0494941954371044</v>
      </c>
      <c r="K740" s="15">
        <f t="shared" si="2"/>
        <v>0.96380462586824311</v>
      </c>
      <c r="L740" s="15">
        <f t="shared" si="3"/>
        <v>0.3530018739366888</v>
      </c>
      <c r="M740" s="15">
        <f t="shared" si="4"/>
        <v>1.3168064998049318</v>
      </c>
      <c r="N740" s="55">
        <f t="shared" si="11"/>
        <v>-0.61080275193155431</v>
      </c>
      <c r="O740" s="12">
        <f>E740/0.182365</f>
        <v>16.358824269515036</v>
      </c>
      <c r="P740" s="12">
        <f>G740/0.182365</f>
        <v>5.9915624676916845</v>
      </c>
      <c r="Q740" s="12">
        <f t="shared" si="14"/>
        <v>22.350386737206719</v>
      </c>
      <c r="R740" s="28">
        <f t="shared" si="15"/>
        <v>-10.367261801823352</v>
      </c>
      <c r="S740" s="5">
        <f t="shared" si="12"/>
        <v>0.13470652722862028</v>
      </c>
      <c r="T740" s="5">
        <f t="shared" si="12"/>
        <v>0.16052115292579344</v>
      </c>
      <c r="U740" s="5">
        <f t="shared" si="12"/>
        <v>8.7730370010428882E-2</v>
      </c>
      <c r="V740" s="5">
        <f t="shared" si="12"/>
        <v>0.16930156027079157</v>
      </c>
      <c r="W740" s="5">
        <f t="shared" si="12"/>
        <v>0.11779749912314633</v>
      </c>
      <c r="X740" s="5">
        <f t="shared" si="12"/>
        <v>0.16361946986993545</v>
      </c>
      <c r="Y740" s="12">
        <f t="shared" si="7"/>
        <v>0.36625874628759653</v>
      </c>
    </row>
    <row r="741" spans="1:25">
      <c r="A741" t="s">
        <v>85</v>
      </c>
      <c r="B741" s="7" t="s">
        <v>39</v>
      </c>
      <c r="E741" s="6">
        <f>SUM(E171:E182)</f>
        <v>1.5615011578987883</v>
      </c>
      <c r="F741" s="6">
        <f t="shared" ref="F741:J741" si="28">SUM(F171:F182)</f>
        <v>0.17997891950931721</v>
      </c>
      <c r="G741" s="6">
        <f t="shared" si="28"/>
        <v>0.60507328820725736</v>
      </c>
      <c r="H741" s="6">
        <f t="shared" si="28"/>
        <v>0.11861175632539442</v>
      </c>
      <c r="I741" s="6">
        <f t="shared" si="28"/>
        <v>2.1665744461060488</v>
      </c>
      <c r="J741" s="53">
        <f t="shared" si="28"/>
        <v>0.29859067583471199</v>
      </c>
      <c r="K741" s="15">
        <f t="shared" si="2"/>
        <v>0.50447278123368733</v>
      </c>
      <c r="L741" s="15">
        <f t="shared" si="3"/>
        <v>0.19548048556228639</v>
      </c>
      <c r="M741" s="15">
        <f t="shared" si="4"/>
        <v>0.69995326679597469</v>
      </c>
      <c r="N741" s="55">
        <f t="shared" si="11"/>
        <v>-0.30899229567140096</v>
      </c>
      <c r="O741" s="12">
        <f>E741/0.108669</f>
        <v>14.369334013368929</v>
      </c>
      <c r="P741" s="12">
        <f>G741/0.108669</f>
        <v>5.5680395348007012</v>
      </c>
      <c r="Q741" s="12">
        <f t="shared" si="14"/>
        <v>19.937373548169631</v>
      </c>
      <c r="R741" s="28">
        <f t="shared" si="15"/>
        <v>-8.8012944785682272</v>
      </c>
      <c r="S741" s="5">
        <f t="shared" si="12"/>
        <v>7.0507833867403946E-2</v>
      </c>
      <c r="T741" s="5">
        <f t="shared" si="12"/>
        <v>4.3359384229494244E-2</v>
      </c>
      <c r="U741" s="5">
        <f t="shared" si="12"/>
        <v>4.8582108465728649E-2</v>
      </c>
      <c r="V741" s="5">
        <f t="shared" si="12"/>
        <v>5.240485205552347E-2</v>
      </c>
      <c r="W741" s="5">
        <f t="shared" si="12"/>
        <v>6.2615687531810169E-2</v>
      </c>
      <c r="X741" s="5">
        <f t="shared" si="12"/>
        <v>4.6551232298939559E-2</v>
      </c>
      <c r="Y741" s="12">
        <f t="shared" si="7"/>
        <v>0.38749461385060102</v>
      </c>
    </row>
    <row r="742" spans="1:25">
      <c r="A742" t="s">
        <v>85</v>
      </c>
      <c r="B742" s="7" t="s">
        <v>40</v>
      </c>
      <c r="E742" s="6">
        <f>SUM(E183:E194)</f>
        <v>48.428615495486881</v>
      </c>
      <c r="F742" s="6">
        <f t="shared" ref="F742:J742" si="29">SUM(F183:F194)</f>
        <v>6.2845309548787753</v>
      </c>
      <c r="G742" s="6">
        <f t="shared" si="29"/>
        <v>9.9047392181986247</v>
      </c>
      <c r="H742" s="6">
        <f t="shared" si="29"/>
        <v>1.8695001661916804</v>
      </c>
      <c r="I742" s="6">
        <f t="shared" si="29"/>
        <v>58.333354713685466</v>
      </c>
      <c r="J742" s="53">
        <f t="shared" si="29"/>
        <v>8.1540311210704441</v>
      </c>
      <c r="K742" s="15">
        <f t="shared" si="2"/>
        <v>15.645789455052487</v>
      </c>
      <c r="L742" s="15">
        <f t="shared" si="3"/>
        <v>3.1999152325463127</v>
      </c>
      <c r="M742" s="15">
        <f t="shared" si="4"/>
        <v>18.845704687598786</v>
      </c>
      <c r="N742" s="55">
        <f t="shared" si="11"/>
        <v>-12.445874222506173</v>
      </c>
      <c r="O742" s="12">
        <f>E742/0.602045</f>
        <v>80.440192170829221</v>
      </c>
      <c r="P742" s="12">
        <f>G742/0.602045</f>
        <v>16.451825392119567</v>
      </c>
      <c r="Q742" s="12">
        <f t="shared" si="14"/>
        <v>96.89201756294878</v>
      </c>
      <c r="R742" s="28">
        <f t="shared" si="15"/>
        <v>-63.988366778709654</v>
      </c>
      <c r="S742" s="5">
        <f t="shared" si="12"/>
        <v>2.1867398294977742</v>
      </c>
      <c r="T742" s="5">
        <f t="shared" si="12"/>
        <v>1.5140294936631877</v>
      </c>
      <c r="U742" s="5">
        <f t="shared" si="12"/>
        <v>0.79526418435853607</v>
      </c>
      <c r="V742" s="5">
        <f t="shared" si="12"/>
        <v>0.8259795037372385</v>
      </c>
      <c r="W742" s="5">
        <f t="shared" si="12"/>
        <v>1.685879346541314</v>
      </c>
      <c r="X742" s="5">
        <f t="shared" si="12"/>
        <v>1.2712392837740636</v>
      </c>
      <c r="Y742" s="12">
        <f t="shared" si="7"/>
        <v>0.20452245262146013</v>
      </c>
    </row>
    <row r="743" spans="1:25">
      <c r="A743" t="s">
        <v>85</v>
      </c>
      <c r="B743" s="7" t="s">
        <v>41</v>
      </c>
      <c r="E743" s="6">
        <f>SUM(E195:E206)</f>
        <v>1.0251422091394979</v>
      </c>
      <c r="F743" s="6">
        <f t="shared" ref="F743:J743" si="30">SUM(F195:F206)</f>
        <v>0.53576016241350455</v>
      </c>
      <c r="G743" s="6">
        <f t="shared" si="30"/>
        <v>7.0389486758192454</v>
      </c>
      <c r="H743" s="6">
        <f t="shared" si="30"/>
        <v>1.2031850019807684</v>
      </c>
      <c r="I743" s="6">
        <f t="shared" si="30"/>
        <v>8.0640908849587465</v>
      </c>
      <c r="J743" s="53">
        <f t="shared" si="30"/>
        <v>1.7389451643942722</v>
      </c>
      <c r="K743" s="15">
        <f t="shared" si="2"/>
        <v>0.33119177580409409</v>
      </c>
      <c r="L743" s="15">
        <f t="shared" si="3"/>
        <v>2.2740668474623553</v>
      </c>
      <c r="M743" s="15">
        <f t="shared" si="4"/>
        <v>2.6052586232664505</v>
      </c>
      <c r="N743" s="55">
        <f t="shared" si="11"/>
        <v>1.9428750716582612</v>
      </c>
      <c r="O743" s="12">
        <f>E743/0.863431</f>
        <v>1.1872890933259264</v>
      </c>
      <c r="P743" s="12">
        <f>G743/0.863431</f>
        <v>8.1523001557961727</v>
      </c>
      <c r="Q743" s="12">
        <f t="shared" si="14"/>
        <v>9.3395892491220991</v>
      </c>
      <c r="R743" s="28">
        <f t="shared" si="15"/>
        <v>6.9650110624702464</v>
      </c>
      <c r="S743" s="5">
        <f t="shared" ref="S743:X785" si="31">E743/E$712*100</f>
        <v>4.6289146957620243E-2</v>
      </c>
      <c r="T743" s="5">
        <f t="shared" si="31"/>
        <v>0.12907195353920761</v>
      </c>
      <c r="U743" s="5">
        <f t="shared" si="31"/>
        <v>0.56516619510100208</v>
      </c>
      <c r="V743" s="5">
        <f t="shared" si="31"/>
        <v>0.53158922840035105</v>
      </c>
      <c r="W743" s="5">
        <f t="shared" si="31"/>
        <v>0.23305850209219156</v>
      </c>
      <c r="X743" s="5">
        <f t="shared" si="31"/>
        <v>0.27110706011344488</v>
      </c>
      <c r="Y743" s="12">
        <f t="shared" si="7"/>
        <v>6.8663143640604973</v>
      </c>
    </row>
    <row r="744" spans="1:25">
      <c r="A744" t="s">
        <v>85</v>
      </c>
      <c r="B744" s="7" t="s">
        <v>42</v>
      </c>
      <c r="E744" s="6">
        <f>SUM(E207:E218)</f>
        <v>3.1576653374978769</v>
      </c>
      <c r="F744" s="6">
        <f t="shared" ref="F744:J744" si="32">SUM(F207:F218)</f>
        <v>0.92383788726746729</v>
      </c>
      <c r="G744" s="6">
        <f t="shared" si="32"/>
        <v>7.2781446223047466</v>
      </c>
      <c r="H744" s="6">
        <f t="shared" si="32"/>
        <v>1.1675258688445627</v>
      </c>
      <c r="I744" s="6">
        <f t="shared" si="32"/>
        <v>10.435809959802624</v>
      </c>
      <c r="J744" s="53">
        <f t="shared" si="32"/>
        <v>2.0913637561120315</v>
      </c>
      <c r="K744" s="15">
        <f t="shared" si="2"/>
        <v>1.0201441138579126</v>
      </c>
      <c r="L744" s="15">
        <f t="shared" si="3"/>
        <v>2.351343667766312</v>
      </c>
      <c r="M744" s="15">
        <f t="shared" si="4"/>
        <v>3.3714877816242246</v>
      </c>
      <c r="N744" s="55">
        <f t="shared" si="11"/>
        <v>1.3311995539083994</v>
      </c>
      <c r="O744" s="12">
        <f>E744/0.512196</f>
        <v>6.1649550904299861</v>
      </c>
      <c r="P744" s="12">
        <f>G744/0.512196</f>
        <v>14.209686569798958</v>
      </c>
      <c r="Q744" s="12">
        <f t="shared" si="14"/>
        <v>20.374641660228946</v>
      </c>
      <c r="R744" s="28">
        <f t="shared" si="15"/>
        <v>8.0447314793689717</v>
      </c>
      <c r="S744" s="5">
        <f t="shared" si="31"/>
        <v>0.1425808376118996</v>
      </c>
      <c r="T744" s="5">
        <f t="shared" si="31"/>
        <v>0.22256518723972343</v>
      </c>
      <c r="U744" s="5">
        <f t="shared" si="31"/>
        <v>0.58437154368142186</v>
      </c>
      <c r="V744" s="5">
        <f t="shared" si="31"/>
        <v>0.51583436855910125</v>
      </c>
      <c r="W744" s="5">
        <f t="shared" si="31"/>
        <v>0.30160302903912717</v>
      </c>
      <c r="X744" s="5">
        <f t="shared" si="31"/>
        <v>0.32605023502557784</v>
      </c>
      <c r="Y744" s="12">
        <f t="shared" si="7"/>
        <v>2.3049132331648301</v>
      </c>
    </row>
    <row r="745" spans="1:25">
      <c r="A745" t="s">
        <v>85</v>
      </c>
      <c r="B745" s="7" t="s">
        <v>43</v>
      </c>
      <c r="E745" s="6">
        <f>SUM(E219:E230)</f>
        <v>0.78126982006708012</v>
      </c>
      <c r="F745" s="6">
        <f t="shared" ref="F745:J745" si="33">SUM(F219:F230)</f>
        <v>0.18193165943300638</v>
      </c>
      <c r="G745" s="6">
        <f t="shared" si="33"/>
        <v>0.74916476928813214</v>
      </c>
      <c r="H745" s="6">
        <f t="shared" si="33"/>
        <v>0.14622215191092128</v>
      </c>
      <c r="I745" s="6">
        <f t="shared" si="33"/>
        <v>1.5304345893552109</v>
      </c>
      <c r="J745" s="53">
        <f t="shared" si="33"/>
        <v>0.32815381134392752</v>
      </c>
      <c r="K745" s="15">
        <f t="shared" si="2"/>
        <v>0.25240414137991218</v>
      </c>
      <c r="L745" s="15">
        <f t="shared" si="3"/>
        <v>0.24203199136505166</v>
      </c>
      <c r="M745" s="15">
        <f t="shared" si="4"/>
        <v>0.4944361327449634</v>
      </c>
      <c r="N745" s="55">
        <f t="shared" si="11"/>
        <v>-1.0372150014860526E-2</v>
      </c>
      <c r="O745" s="12">
        <f>E745/0.239579</f>
        <v>3.2610112742230335</v>
      </c>
      <c r="P745" s="12">
        <f>G745/0.239579</f>
        <v>3.1270051602524935</v>
      </c>
      <c r="Q745" s="12">
        <f t="shared" si="14"/>
        <v>6.388016434475527</v>
      </c>
      <c r="R745" s="28">
        <f t="shared" si="15"/>
        <v>-0.13400611397053996</v>
      </c>
      <c r="S745" s="5">
        <f t="shared" si="31"/>
        <v>3.5277362684143936E-2</v>
      </c>
      <c r="T745" s="5">
        <f t="shared" si="31"/>
        <v>4.3829825995020721E-2</v>
      </c>
      <c r="U745" s="5">
        <f t="shared" si="31"/>
        <v>6.0151397838259547E-2</v>
      </c>
      <c r="V745" s="5">
        <f t="shared" si="31"/>
        <v>6.4603631844978721E-2</v>
      </c>
      <c r="W745" s="5">
        <f t="shared" si="31"/>
        <v>4.4230750624411945E-2</v>
      </c>
      <c r="X745" s="5">
        <f t="shared" si="31"/>
        <v>5.1160218780943206E-2</v>
      </c>
      <c r="Y745" s="12">
        <f t="shared" si="7"/>
        <v>0.95890657753016562</v>
      </c>
    </row>
    <row r="746" spans="1:25">
      <c r="A746" t="s">
        <v>85</v>
      </c>
      <c r="B746" s="7" t="s">
        <v>44</v>
      </c>
      <c r="E746" s="6">
        <f>SUM(E231:E242)</f>
        <v>6.4351178257271524</v>
      </c>
      <c r="F746" s="6">
        <f t="shared" ref="F746:J746" si="34">SUM(F231:F242)</f>
        <v>9.3387125343072874</v>
      </c>
      <c r="G746" s="6">
        <f t="shared" si="34"/>
        <v>5.4330797546433418</v>
      </c>
      <c r="H746" s="6">
        <f t="shared" si="34"/>
        <v>1.1742282449042134</v>
      </c>
      <c r="I746" s="6">
        <f t="shared" si="34"/>
        <v>11.868197580370493</v>
      </c>
      <c r="J746" s="53">
        <f t="shared" si="34"/>
        <v>10.512940779211496</v>
      </c>
      <c r="K746" s="15">
        <f t="shared" si="2"/>
        <v>2.07898775526971</v>
      </c>
      <c r="L746" s="15">
        <f t="shared" si="3"/>
        <v>1.7552602126645487</v>
      </c>
      <c r="M746" s="15">
        <f t="shared" si="4"/>
        <v>3.8342479679342585</v>
      </c>
      <c r="N746" s="55">
        <f t="shared" si="11"/>
        <v>-0.32372754260516134</v>
      </c>
      <c r="O746" s="12">
        <f>E746/0.205812</f>
        <v>31.266970952748881</v>
      </c>
      <c r="P746" s="12">
        <f>G746/0.205812</f>
        <v>26.398265186885808</v>
      </c>
      <c r="Q746" s="12">
        <f t="shared" si="14"/>
        <v>57.665236139634686</v>
      </c>
      <c r="R746" s="28">
        <f t="shared" si="15"/>
        <v>-4.8687057658630728</v>
      </c>
      <c r="S746" s="5">
        <f t="shared" si="31"/>
        <v>0.2905705296972626</v>
      </c>
      <c r="T746" s="5">
        <f t="shared" si="31"/>
        <v>2.2498236242765168</v>
      </c>
      <c r="U746" s="5">
        <f t="shared" si="31"/>
        <v>0.4362289248052636</v>
      </c>
      <c r="V746" s="5">
        <f t="shared" si="31"/>
        <v>0.51879560138043224</v>
      </c>
      <c r="W746" s="5">
        <f t="shared" si="31"/>
        <v>0.34300014596493095</v>
      </c>
      <c r="X746" s="5">
        <f t="shared" si="31"/>
        <v>1.6390007725123212</v>
      </c>
      <c r="Y746" s="12">
        <f t="shared" si="7"/>
        <v>0.84428597918165038</v>
      </c>
    </row>
    <row r="747" spans="1:25">
      <c r="A747" t="s">
        <v>85</v>
      </c>
      <c r="B747" s="7" t="s">
        <v>45</v>
      </c>
      <c r="E747" s="6">
        <f>SUM(E243:E254)</f>
        <v>170.93783626816963</v>
      </c>
      <c r="F747" s="6">
        <f t="shared" ref="F747:J747" si="35">SUM(F243:F254)</f>
        <v>28.343068581448431</v>
      </c>
      <c r="G747" s="6">
        <f t="shared" si="35"/>
        <v>96.052147520527683</v>
      </c>
      <c r="H747" s="6">
        <f t="shared" si="35"/>
        <v>16.783864697824498</v>
      </c>
      <c r="I747" s="6">
        <f t="shared" si="35"/>
        <v>266.98998378869692</v>
      </c>
      <c r="J747" s="53">
        <f t="shared" si="35"/>
        <v>45.126933279272912</v>
      </c>
      <c r="K747" s="15">
        <f t="shared" si="2"/>
        <v>55.224733740390597</v>
      </c>
      <c r="L747" s="15">
        <f t="shared" si="3"/>
        <v>31.031481314014989</v>
      </c>
      <c r="M747" s="15">
        <f t="shared" si="4"/>
        <v>86.256215054405459</v>
      </c>
      <c r="N747" s="55">
        <f t="shared" si="11"/>
        <v>-24.193252426375608</v>
      </c>
      <c r="O747" s="12">
        <f>E747/4.434878</f>
        <v>38.543977143941639</v>
      </c>
      <c r="P747" s="12">
        <f>G747/4.434878</f>
        <v>21.658351711259627</v>
      </c>
      <c r="Q747" s="12">
        <f t="shared" si="14"/>
        <v>60.202328855201266</v>
      </c>
      <c r="R747" s="28">
        <f t="shared" si="15"/>
        <v>-16.885625432682012</v>
      </c>
      <c r="S747" s="5">
        <f t="shared" si="31"/>
        <v>7.7185063234072899</v>
      </c>
      <c r="T747" s="5">
        <f t="shared" si="31"/>
        <v>6.8282330187136644</v>
      </c>
      <c r="U747" s="5">
        <f t="shared" si="31"/>
        <v>7.7121498174780534</v>
      </c>
      <c r="V747" s="5">
        <f t="shared" si="31"/>
        <v>7.4154196317309378</v>
      </c>
      <c r="W747" s="5">
        <f t="shared" si="31"/>
        <v>7.7162183044679979</v>
      </c>
      <c r="X747" s="5">
        <f t="shared" si="31"/>
        <v>7.0354318605214985</v>
      </c>
      <c r="Y747" s="12">
        <f t="shared" si="7"/>
        <v>0.56191273750440918</v>
      </c>
    </row>
    <row r="748" spans="1:25">
      <c r="A748" t="s">
        <v>85</v>
      </c>
      <c r="B748" s="7" t="s">
        <v>46</v>
      </c>
      <c r="E748" s="6">
        <f>SUM(E255:E266)</f>
        <v>2.2286953664843066</v>
      </c>
      <c r="F748" s="6">
        <f t="shared" ref="F748:J748" si="36">SUM(F255:F266)</f>
        <v>1.0347031285118546</v>
      </c>
      <c r="G748" s="6">
        <f t="shared" si="36"/>
        <v>1.0827992003501068</v>
      </c>
      <c r="H748" s="6">
        <f t="shared" si="36"/>
        <v>0.26701981540887915</v>
      </c>
      <c r="I748" s="6">
        <f t="shared" si="36"/>
        <v>3.3114945668344173</v>
      </c>
      <c r="J748" s="53">
        <f t="shared" si="36"/>
        <v>1.3017229439207345</v>
      </c>
      <c r="K748" s="15">
        <f t="shared" si="2"/>
        <v>0.72002261693221548</v>
      </c>
      <c r="L748" s="15">
        <f t="shared" si="3"/>
        <v>0.34981896834023146</v>
      </c>
      <c r="M748" s="15">
        <f t="shared" si="4"/>
        <v>1.0698415852724481</v>
      </c>
      <c r="N748" s="55">
        <f t="shared" si="11"/>
        <v>-0.37020364859198401</v>
      </c>
      <c r="O748" s="12">
        <f>E748/0.141375</f>
        <v>15.764423458774935</v>
      </c>
      <c r="P748" s="12">
        <f>G748/0.141375</f>
        <v>7.6590571200714894</v>
      </c>
      <c r="Q748" s="12">
        <f t="shared" si="14"/>
        <v>23.423480578846423</v>
      </c>
      <c r="R748" s="28">
        <f t="shared" si="15"/>
        <v>-8.1053663387034458</v>
      </c>
      <c r="S748" s="5">
        <f t="shared" si="31"/>
        <v>0.10063424022853898</v>
      </c>
      <c r="T748" s="5">
        <f t="shared" si="31"/>
        <v>0.24927414074337031</v>
      </c>
      <c r="U748" s="5">
        <f t="shared" si="31"/>
        <v>8.6939333173792863E-2</v>
      </c>
      <c r="V748" s="5">
        <f t="shared" si="31"/>
        <v>0.1179742578299518</v>
      </c>
      <c r="W748" s="5">
        <f t="shared" si="31"/>
        <v>9.5704770003569736E-2</v>
      </c>
      <c r="X748" s="5">
        <f t="shared" si="31"/>
        <v>0.20294273082009295</v>
      </c>
      <c r="Y748" s="12">
        <f t="shared" si="7"/>
        <v>0.48584441670832151</v>
      </c>
    </row>
    <row r="749" spans="1:25">
      <c r="A749" t="s">
        <v>85</v>
      </c>
      <c r="B749" s="7" t="s">
        <v>47</v>
      </c>
      <c r="E749" s="6">
        <f>SUM(E267:E278)</f>
        <v>361.77907731958703</v>
      </c>
      <c r="F749" s="6">
        <f t="shared" ref="F749:J749" si="37">SUM(F267:F278)</f>
        <v>70.554997470911587</v>
      </c>
      <c r="G749" s="6">
        <f t="shared" si="37"/>
        <v>272.97317860735558</v>
      </c>
      <c r="H749" s="6">
        <f t="shared" si="37"/>
        <v>49.562753753760418</v>
      </c>
      <c r="I749" s="6">
        <f t="shared" si="37"/>
        <v>634.75225592694244</v>
      </c>
      <c r="J749" s="53">
        <f t="shared" si="37"/>
        <v>120.11775122467184</v>
      </c>
      <c r="K749" s="15">
        <f t="shared" si="2"/>
        <v>116.87964264666837</v>
      </c>
      <c r="L749" s="15">
        <f t="shared" si="3"/>
        <v>88.189200448340955</v>
      </c>
      <c r="M749" s="15">
        <f t="shared" si="4"/>
        <v>205.06884309500927</v>
      </c>
      <c r="N749" s="55">
        <f t="shared" si="11"/>
        <v>-28.690442198327418</v>
      </c>
      <c r="O749" s="12">
        <f>E749/20.116842</f>
        <v>17.983890181152045</v>
      </c>
      <c r="P749" s="12">
        <f>G749/20.116842</f>
        <v>13.569385224945128</v>
      </c>
      <c r="Q749" s="12">
        <f t="shared" si="14"/>
        <v>31.553275406097171</v>
      </c>
      <c r="R749" s="28">
        <f t="shared" si="15"/>
        <v>-4.4145049562069172</v>
      </c>
      <c r="S749" s="5">
        <f t="shared" si="31"/>
        <v>16.335728572034462</v>
      </c>
      <c r="T749" s="5">
        <f t="shared" si="31"/>
        <v>16.997664243083086</v>
      </c>
      <c r="U749" s="5">
        <f t="shared" si="31"/>
        <v>21.917365763458942</v>
      </c>
      <c r="V749" s="5">
        <f t="shared" si="31"/>
        <v>21.897734747344561</v>
      </c>
      <c r="W749" s="5">
        <f t="shared" si="31"/>
        <v>18.34483416374956</v>
      </c>
      <c r="X749" s="5">
        <f t="shared" si="31"/>
        <v>18.726737949383377</v>
      </c>
      <c r="Y749" s="12">
        <f t="shared" si="7"/>
        <v>0.75453003150377751</v>
      </c>
    </row>
    <row r="750" spans="1:25">
      <c r="A750" t="s">
        <v>85</v>
      </c>
      <c r="B750" s="7" t="s">
        <v>48</v>
      </c>
      <c r="E750" s="6">
        <f>SUM(E279:E290)</f>
        <v>57.643247399927851</v>
      </c>
      <c r="F750" s="6">
        <f t="shared" ref="F750:J750" si="38">SUM(F279:F290)</f>
        <v>14.691308931613378</v>
      </c>
      <c r="G750" s="6">
        <f t="shared" si="38"/>
        <v>31.548834151469816</v>
      </c>
      <c r="H750" s="6">
        <f t="shared" si="38"/>
        <v>6.3647193026908697</v>
      </c>
      <c r="I750" s="6">
        <f t="shared" si="38"/>
        <v>89.192081551397735</v>
      </c>
      <c r="J750" s="53">
        <f t="shared" si="38"/>
        <v>21.056028234304243</v>
      </c>
      <c r="K750" s="15">
        <f t="shared" si="2"/>
        <v>18.622752335524016</v>
      </c>
      <c r="L750" s="15">
        <f t="shared" si="3"/>
        <v>10.192453606943729</v>
      </c>
      <c r="M750" s="15">
        <f t="shared" si="4"/>
        <v>28.815205942467767</v>
      </c>
      <c r="N750" s="55">
        <f t="shared" si="11"/>
        <v>-8.4302987285802864</v>
      </c>
      <c r="O750" s="12">
        <f>E750/1.936126</f>
        <v>29.772466977835045</v>
      </c>
      <c r="P750" s="12">
        <f>G750/1.936126</f>
        <v>16.294824898518907</v>
      </c>
      <c r="Q750" s="12">
        <f t="shared" si="14"/>
        <v>46.067291876353949</v>
      </c>
      <c r="R750" s="28">
        <f t="shared" si="15"/>
        <v>-13.477642079316137</v>
      </c>
      <c r="S750" s="5">
        <f t="shared" si="31"/>
        <v>2.6028162007390665</v>
      </c>
      <c r="T750" s="5">
        <f t="shared" si="31"/>
        <v>3.539337332042646</v>
      </c>
      <c r="U750" s="5">
        <f t="shared" si="31"/>
        <v>2.5330962588931674</v>
      </c>
      <c r="V750" s="5">
        <f t="shared" si="31"/>
        <v>2.8120498655919417</v>
      </c>
      <c r="W750" s="5">
        <f t="shared" si="31"/>
        <v>2.5777205665706839</v>
      </c>
      <c r="X750" s="5">
        <f t="shared" si="31"/>
        <v>3.2827015072993042</v>
      </c>
      <c r="Y750" s="12">
        <f t="shared" si="7"/>
        <v>0.54731188082768045</v>
      </c>
    </row>
    <row r="751" spans="1:25">
      <c r="A751" t="s">
        <v>85</v>
      </c>
      <c r="B751" s="7" t="s">
        <v>49</v>
      </c>
      <c r="E751" s="6">
        <f>SUM(E291:E302)</f>
        <v>7.1511077441080477</v>
      </c>
      <c r="F751" s="6">
        <f t="shared" ref="F751:J751" si="39">SUM(F291:F302)</f>
        <v>1.1993738381771148</v>
      </c>
      <c r="G751" s="6">
        <f t="shared" si="39"/>
        <v>2.2250300580999105</v>
      </c>
      <c r="H751" s="6">
        <f t="shared" si="39"/>
        <v>0.37467073096987774</v>
      </c>
      <c r="I751" s="6">
        <f t="shared" si="39"/>
        <v>9.3761378022079622</v>
      </c>
      <c r="J751" s="53">
        <f t="shared" si="39"/>
        <v>1.5740445691469913</v>
      </c>
      <c r="K751" s="15">
        <f t="shared" si="2"/>
        <v>2.3103019772501354</v>
      </c>
      <c r="L751" s="15">
        <f t="shared" si="3"/>
        <v>0.71883846903363591</v>
      </c>
      <c r="M751" s="15">
        <f t="shared" si="4"/>
        <v>3.0291404462837725</v>
      </c>
      <c r="N751" s="55">
        <f t="shared" si="11"/>
        <v>-1.5914635082164996</v>
      </c>
      <c r="O751" s="12">
        <f>E751/0.157944</f>
        <v>45.27622286448392</v>
      </c>
      <c r="P751" s="12">
        <f>G751/0.157944</f>
        <v>14.087461746567838</v>
      </c>
      <c r="Q751" s="12">
        <f t="shared" si="14"/>
        <v>59.36368461105176</v>
      </c>
      <c r="R751" s="28">
        <f t="shared" si="15"/>
        <v>-31.18876111791608</v>
      </c>
      <c r="S751" s="5">
        <f t="shared" si="31"/>
        <v>0.32290025161938263</v>
      </c>
      <c r="T751" s="5">
        <f t="shared" si="31"/>
        <v>0.28894556777041103</v>
      </c>
      <c r="U751" s="5">
        <f t="shared" si="31"/>
        <v>0.17865051015950606</v>
      </c>
      <c r="V751" s="5">
        <f t="shared" si="31"/>
        <v>0.16553640915784651</v>
      </c>
      <c r="W751" s="5">
        <f t="shared" si="31"/>
        <v>0.27097767904233377</v>
      </c>
      <c r="X751" s="5">
        <f t="shared" si="31"/>
        <v>0.2453985349087299</v>
      </c>
      <c r="Y751" s="12">
        <f t="shared" si="7"/>
        <v>0.3111448096881439</v>
      </c>
    </row>
    <row r="752" spans="1:25">
      <c r="A752" t="s">
        <v>85</v>
      </c>
      <c r="B752" s="7" t="s">
        <v>50</v>
      </c>
      <c r="E752" s="6">
        <f>SUM(E303:E314)</f>
        <v>3.7431593167369694</v>
      </c>
      <c r="F752" s="6">
        <f t="shared" ref="F752:J752" si="40">SUM(F303:F314)</f>
        <v>1.0326009054158329</v>
      </c>
      <c r="G752" s="6">
        <f t="shared" si="40"/>
        <v>11.669710663501757</v>
      </c>
      <c r="H752" s="6">
        <f t="shared" si="40"/>
        <v>2.0816995522398032</v>
      </c>
      <c r="I752" s="6">
        <f t="shared" si="40"/>
        <v>15.412869980238728</v>
      </c>
      <c r="J752" s="53">
        <f t="shared" si="40"/>
        <v>3.1143004576556375</v>
      </c>
      <c r="K752" s="15">
        <f t="shared" si="2"/>
        <v>1.2092991295991615</v>
      </c>
      <c r="L752" s="15">
        <f t="shared" si="3"/>
        <v>3.7701229773860532</v>
      </c>
      <c r="M752" s="15">
        <f t="shared" si="4"/>
        <v>4.9794221069852158</v>
      </c>
      <c r="N752" s="55">
        <f t="shared" si="11"/>
        <v>2.5608238477868914</v>
      </c>
      <c r="O752" s="12">
        <f>E752/0.829625</f>
        <v>4.5118689971215549</v>
      </c>
      <c r="P752" s="12">
        <f>G752/0.829625</f>
        <v>14.066247598013268</v>
      </c>
      <c r="Q752" s="12">
        <f t="shared" si="14"/>
        <v>18.578116595134823</v>
      </c>
      <c r="R752" s="28">
        <f t="shared" si="15"/>
        <v>9.5543786008917131</v>
      </c>
      <c r="S752" s="5">
        <f t="shared" si="31"/>
        <v>0.16901816172769185</v>
      </c>
      <c r="T752" s="5">
        <f t="shared" si="31"/>
        <v>0.24876768643636021</v>
      </c>
      <c r="U752" s="5">
        <f t="shared" si="31"/>
        <v>0.93697599987874103</v>
      </c>
      <c r="V752" s="5">
        <f t="shared" si="31"/>
        <v>0.91973308918805918</v>
      </c>
      <c r="W752" s="5">
        <f t="shared" si="31"/>
        <v>0.44544393680336358</v>
      </c>
      <c r="X752" s="5">
        <f t="shared" si="31"/>
        <v>0.48552930746328304</v>
      </c>
      <c r="Y752" s="12">
        <f t="shared" si="7"/>
        <v>3.1176099321560842</v>
      </c>
    </row>
    <row r="753" spans="1:25">
      <c r="A753" t="s">
        <v>85</v>
      </c>
      <c r="B753" s="7" t="s">
        <v>51</v>
      </c>
      <c r="E753" s="6">
        <f>SUM(E315:E326)</f>
        <v>1.0249571418967762</v>
      </c>
      <c r="F753" s="6">
        <f t="shared" ref="F753:J753" si="41">SUM(F315:F326)</f>
        <v>0.7241249659278669</v>
      </c>
      <c r="G753" s="6">
        <f t="shared" si="41"/>
        <v>1.1622883309111491</v>
      </c>
      <c r="H753" s="6">
        <f t="shared" si="41"/>
        <v>0.29952635454782561</v>
      </c>
      <c r="I753" s="6">
        <f t="shared" si="41"/>
        <v>2.187245472807926</v>
      </c>
      <c r="J753" s="53">
        <f t="shared" si="41"/>
        <v>1.0236513204756927</v>
      </c>
      <c r="K753" s="15">
        <f t="shared" si="2"/>
        <v>0.33113198629565938</v>
      </c>
      <c r="L753" s="15">
        <f t="shared" si="3"/>
        <v>0.37549945059228229</v>
      </c>
      <c r="M753" s="15">
        <f t="shared" si="4"/>
        <v>0.70663143688794183</v>
      </c>
      <c r="N753" s="55">
        <f t="shared" si="11"/>
        <v>4.4367464296622916E-2</v>
      </c>
      <c r="O753" s="12">
        <f>E753/0.250113</f>
        <v>4.0979762823075028</v>
      </c>
      <c r="P753" s="12">
        <f>G753/0.250113</f>
        <v>4.6470528557537962</v>
      </c>
      <c r="Q753" s="12">
        <f t="shared" si="14"/>
        <v>8.7450291380612981</v>
      </c>
      <c r="R753" s="28">
        <f t="shared" si="15"/>
        <v>0.54907657344629346</v>
      </c>
      <c r="S753" s="5">
        <f t="shared" si="31"/>
        <v>4.6280790453791791E-2</v>
      </c>
      <c r="T753" s="5">
        <f t="shared" si="31"/>
        <v>0.17445161196342443</v>
      </c>
      <c r="U753" s="5">
        <f t="shared" si="31"/>
        <v>9.3321617168190985E-2</v>
      </c>
      <c r="V753" s="5">
        <f t="shared" si="31"/>
        <v>0.13233624375097858</v>
      </c>
      <c r="W753" s="5">
        <f t="shared" si="31"/>
        <v>6.3213096289793408E-2</v>
      </c>
      <c r="X753" s="5">
        <f t="shared" si="31"/>
        <v>0.1595904837931329</v>
      </c>
      <c r="Y753" s="12">
        <f t="shared" si="7"/>
        <v>1.1339872501988026</v>
      </c>
    </row>
    <row r="754" spans="1:25">
      <c r="A754" t="s">
        <v>85</v>
      </c>
      <c r="B754" s="7" t="s">
        <v>52</v>
      </c>
      <c r="E754" s="6">
        <f>SUM(E327:E338)</f>
        <v>1.2127512825968687</v>
      </c>
      <c r="F754" s="6">
        <f t="shared" ref="F754:J754" si="42">SUM(F327:F338)</f>
        <v>0.56345249943401532</v>
      </c>
      <c r="G754" s="6">
        <f t="shared" si="42"/>
        <v>1.0856261135903571</v>
      </c>
      <c r="H754" s="6">
        <f t="shared" si="42"/>
        <v>0.21022561401774337</v>
      </c>
      <c r="I754" s="6">
        <f t="shared" si="42"/>
        <v>2.2983773961872265</v>
      </c>
      <c r="J754" s="53">
        <f t="shared" si="42"/>
        <v>0.77367811345175863</v>
      </c>
      <c r="K754" s="15">
        <f t="shared" si="2"/>
        <v>0.39180247121918482</v>
      </c>
      <c r="L754" s="15">
        <f t="shared" si="3"/>
        <v>0.35073225667011931</v>
      </c>
      <c r="M754" s="15">
        <f t="shared" si="4"/>
        <v>0.74253472788930441</v>
      </c>
      <c r="N754" s="55">
        <f t="shared" si="11"/>
        <v>-4.1070214549065509E-2</v>
      </c>
      <c r="O754" s="12">
        <f>E754/0.249512</f>
        <v>4.8604928123571955</v>
      </c>
      <c r="P754" s="12">
        <f>G754/0.249512</f>
        <v>4.3509976016799072</v>
      </c>
      <c r="Q754" s="12">
        <f t="shared" si="14"/>
        <v>9.2114904140371028</v>
      </c>
      <c r="R754" s="28">
        <f t="shared" si="15"/>
        <v>-0.50949521067728831</v>
      </c>
      <c r="S754" s="5">
        <f t="shared" si="31"/>
        <v>5.4760424302780747E-2</v>
      </c>
      <c r="T754" s="5">
        <f t="shared" si="31"/>
        <v>0.13574341642140819</v>
      </c>
      <c r="U754" s="5">
        <f t="shared" si="31"/>
        <v>8.7166309654721233E-2</v>
      </c>
      <c r="V754" s="5">
        <f t="shared" si="31"/>
        <v>9.2881536722703009E-2</v>
      </c>
      <c r="W754" s="5">
        <f t="shared" si="31"/>
        <v>6.6424895358887903E-2</v>
      </c>
      <c r="X754" s="5">
        <f t="shared" si="31"/>
        <v>0.12061886890210524</v>
      </c>
      <c r="Y754" s="12">
        <f t="shared" si="7"/>
        <v>0.89517622382200412</v>
      </c>
    </row>
    <row r="755" spans="1:25">
      <c r="A755" t="s">
        <v>85</v>
      </c>
      <c r="B755" s="7" t="s">
        <v>53</v>
      </c>
      <c r="E755" s="6">
        <f>SUM(E339:E350)</f>
        <v>19.726600714794436</v>
      </c>
      <c r="F755" s="6">
        <f t="shared" ref="F755:J755" si="43">SUM(F339:F350)</f>
        <v>3.3814324041395949</v>
      </c>
      <c r="G755" s="6">
        <f t="shared" si="43"/>
        <v>17.706022719270905</v>
      </c>
      <c r="H755" s="6">
        <f t="shared" si="43"/>
        <v>2.5793405122370174</v>
      </c>
      <c r="I755" s="6">
        <f t="shared" si="43"/>
        <v>37.43262343406532</v>
      </c>
      <c r="J755" s="53">
        <f t="shared" si="43"/>
        <v>5.9607729163766132</v>
      </c>
      <c r="K755" s="15">
        <f t="shared" si="2"/>
        <v>6.373055233766161</v>
      </c>
      <c r="L755" s="15">
        <f t="shared" si="3"/>
        <v>5.7202689095645267</v>
      </c>
      <c r="M755" s="15">
        <f t="shared" si="4"/>
        <v>12.093324143330682</v>
      </c>
      <c r="N755" s="55">
        <f t="shared" si="11"/>
        <v>-0.65278632420163429</v>
      </c>
      <c r="O755" s="12">
        <f>E755/0.924964</f>
        <v>21.326884846106914</v>
      </c>
      <c r="P755" s="12">
        <f>G755/0.924964</f>
        <v>19.142391184165984</v>
      </c>
      <c r="Q755" s="12">
        <f t="shared" si="14"/>
        <v>40.469276030272894</v>
      </c>
      <c r="R755" s="28">
        <f t="shared" si="15"/>
        <v>-2.1844936619409303</v>
      </c>
      <c r="S755" s="5">
        <f t="shared" si="31"/>
        <v>0.89073253575998346</v>
      </c>
      <c r="T755" s="5">
        <f t="shared" si="31"/>
        <v>0.81463333181951358</v>
      </c>
      <c r="U755" s="5">
        <f t="shared" si="31"/>
        <v>1.4216392179415291</v>
      </c>
      <c r="V755" s="5">
        <f t="shared" si="31"/>
        <v>1.1396000036773719</v>
      </c>
      <c r="W755" s="5">
        <f t="shared" si="31"/>
        <v>1.0818319475040192</v>
      </c>
      <c r="X755" s="5">
        <f t="shared" si="31"/>
        <v>0.92930338141261271</v>
      </c>
      <c r="Y755" s="12">
        <f t="shared" si="7"/>
        <v>0.89757089806110635</v>
      </c>
    </row>
    <row r="756" spans="1:25">
      <c r="A756" t="s">
        <v>85</v>
      </c>
      <c r="B756" s="7" t="s">
        <v>54</v>
      </c>
      <c r="E756" s="6">
        <f>SUM(E351:E362)</f>
        <v>3.2846987661035665</v>
      </c>
      <c r="F756" s="6">
        <f t="shared" ref="F756:J756" si="44">SUM(F351:F362)</f>
        <v>2.8236248999033986</v>
      </c>
      <c r="G756" s="6">
        <f t="shared" si="44"/>
        <v>2.7022100647711249</v>
      </c>
      <c r="H756" s="6">
        <f t="shared" si="44"/>
        <v>0.50721014055256264</v>
      </c>
      <c r="I756" s="6">
        <f t="shared" si="44"/>
        <v>5.9869088308746861</v>
      </c>
      <c r="J756" s="53">
        <f t="shared" si="44"/>
        <v>3.330835040455959</v>
      </c>
      <c r="K756" s="15">
        <f t="shared" si="2"/>
        <v>1.0611846899178101</v>
      </c>
      <c r="L756" s="15">
        <f t="shared" si="3"/>
        <v>0.87300058661955182</v>
      </c>
      <c r="M756" s="15">
        <f t="shared" si="4"/>
        <v>1.9341852765373602</v>
      </c>
      <c r="N756" s="55">
        <f t="shared" si="11"/>
        <v>-0.1881841032982583</v>
      </c>
      <c r="O756" s="12">
        <f>E756/0.434147</f>
        <v>7.5658677040347309</v>
      </c>
      <c r="P756" s="12">
        <f>G756/0.434147</f>
        <v>6.224182281050255</v>
      </c>
      <c r="Q756" s="12">
        <f t="shared" si="14"/>
        <v>13.790049985084986</v>
      </c>
      <c r="R756" s="28">
        <f t="shared" si="15"/>
        <v>-1.3416854229844759</v>
      </c>
      <c r="S756" s="5">
        <f t="shared" si="31"/>
        <v>0.14831688963749612</v>
      </c>
      <c r="T756" s="5">
        <f t="shared" si="31"/>
        <v>0.68024987197759368</v>
      </c>
      <c r="U756" s="5">
        <f t="shared" si="31"/>
        <v>0.21696390341879884</v>
      </c>
      <c r="V756" s="5">
        <f t="shared" si="31"/>
        <v>0.22409475418102004</v>
      </c>
      <c r="W756" s="5">
        <f t="shared" si="31"/>
        <v>0.17302632425543479</v>
      </c>
      <c r="X756" s="5">
        <f t="shared" si="31"/>
        <v>0.51928773490417068</v>
      </c>
      <c r="Y756" s="12">
        <f t="shared" si="7"/>
        <v>0.82266602120613586</v>
      </c>
    </row>
    <row r="757" spans="1:25">
      <c r="A757" t="s">
        <v>85</v>
      </c>
      <c r="B757" s="7" t="s">
        <v>55</v>
      </c>
      <c r="E757" s="6">
        <f>SUM(E363:E374)</f>
        <v>0.51941638506856647</v>
      </c>
      <c r="F757" s="6">
        <f t="shared" ref="F757:J757" si="45">SUM(F363:F374)</f>
        <v>0.33328359703684812</v>
      </c>
      <c r="G757" s="6">
        <f t="shared" si="45"/>
        <v>2.7557480691585283</v>
      </c>
      <c r="H757" s="6">
        <f t="shared" si="45"/>
        <v>0.52271016873852283</v>
      </c>
      <c r="I757" s="6">
        <f t="shared" si="45"/>
        <v>3.2751644542270997</v>
      </c>
      <c r="J757" s="53">
        <f t="shared" si="45"/>
        <v>0.85599376577537145</v>
      </c>
      <c r="K757" s="15">
        <f t="shared" si="2"/>
        <v>0.16780738654493632</v>
      </c>
      <c r="L757" s="15">
        <f t="shared" si="3"/>
        <v>0.89029706177001433</v>
      </c>
      <c r="M757" s="15">
        <f t="shared" si="4"/>
        <v>1.0581044483149522</v>
      </c>
      <c r="N757" s="55">
        <f t="shared" si="11"/>
        <v>0.72248967522507801</v>
      </c>
      <c r="O757" s="12">
        <f>E757/0.379886</f>
        <v>1.3672954124883951</v>
      </c>
      <c r="P757" s="12">
        <f>G757/0.379886</f>
        <v>7.2541448465027099</v>
      </c>
      <c r="Q757" s="12">
        <f t="shared" si="14"/>
        <v>8.6214402589911057</v>
      </c>
      <c r="R757" s="28">
        <f t="shared" si="15"/>
        <v>5.8868494340143149</v>
      </c>
      <c r="S757" s="5">
        <f t="shared" si="31"/>
        <v>2.345366444409373E-2</v>
      </c>
      <c r="T757" s="5">
        <f t="shared" si="31"/>
        <v>8.0292578601465173E-2</v>
      </c>
      <c r="U757" s="5">
        <f t="shared" si="31"/>
        <v>0.2212625382897809</v>
      </c>
      <c r="V757" s="5">
        <f t="shared" si="31"/>
        <v>0.23094295126625097</v>
      </c>
      <c r="W757" s="5">
        <f t="shared" si="31"/>
        <v>9.4654801476938319E-2</v>
      </c>
      <c r="X757" s="5">
        <f t="shared" si="31"/>
        <v>0.13345213987563165</v>
      </c>
      <c r="Y757" s="12">
        <f t="shared" si="7"/>
        <v>5.3054700397923549</v>
      </c>
    </row>
    <row r="758" spans="1:25">
      <c r="A758" t="s">
        <v>85</v>
      </c>
      <c r="B758" s="7" t="s">
        <v>56</v>
      </c>
      <c r="E758" s="6">
        <f>SUM(E375:E386)</f>
        <v>0.81522278305995532</v>
      </c>
      <c r="F758" s="6">
        <f t="shared" ref="F758:J758" si="46">SUM(F375:F386)</f>
        <v>0.52388005125487824</v>
      </c>
      <c r="G758" s="6">
        <f t="shared" si="46"/>
        <v>9.292222566029503</v>
      </c>
      <c r="H758" s="6">
        <f t="shared" si="46"/>
        <v>1.3584206088815127</v>
      </c>
      <c r="I758" s="6">
        <f t="shared" si="46"/>
        <v>10.107445349089465</v>
      </c>
      <c r="J758" s="53">
        <f t="shared" si="46"/>
        <v>1.8823006601363914</v>
      </c>
      <c r="K758" s="15">
        <f t="shared" si="2"/>
        <v>0.26337329473948362</v>
      </c>
      <c r="L758" s="15">
        <f t="shared" si="3"/>
        <v>3.002030026052132</v>
      </c>
      <c r="M758" s="15">
        <f t="shared" si="4"/>
        <v>3.2654033207916178</v>
      </c>
      <c r="N758" s="55">
        <f t="shared" si="11"/>
        <v>2.7386567313126484</v>
      </c>
      <c r="O758" s="12">
        <f>E758/0.429531</f>
        <v>1.8979370128348252</v>
      </c>
      <c r="P758" s="12">
        <f>G758/0.429531</f>
        <v>21.633415436905608</v>
      </c>
      <c r="Q758" s="12">
        <f t="shared" si="14"/>
        <v>23.531352449740432</v>
      </c>
      <c r="R758" s="28">
        <f t="shared" si="15"/>
        <v>19.735478424070784</v>
      </c>
      <c r="S758" s="5">
        <f t="shared" si="31"/>
        <v>3.6810470656493531E-2</v>
      </c>
      <c r="T758" s="5">
        <f t="shared" si="31"/>
        <v>0.12620987221423716</v>
      </c>
      <c r="U758" s="5">
        <f t="shared" si="31"/>
        <v>0.74608443867696439</v>
      </c>
      <c r="V758" s="5">
        <f t="shared" si="31"/>
        <v>0.60017517017719679</v>
      </c>
      <c r="W758" s="5">
        <f t="shared" si="31"/>
        <v>0.29211303625449275</v>
      </c>
      <c r="X758" s="5">
        <f t="shared" si="31"/>
        <v>0.29345663605035444</v>
      </c>
      <c r="Y758" s="12">
        <f t="shared" si="7"/>
        <v>11.398384293371876</v>
      </c>
    </row>
    <row r="759" spans="1:25">
      <c r="A759" t="s">
        <v>85</v>
      </c>
      <c r="B759" s="7" t="s">
        <v>57</v>
      </c>
      <c r="E759" s="6">
        <f>SUM(E387:E398)</f>
        <v>411.65097976874148</v>
      </c>
      <c r="F759" s="6">
        <f t="shared" ref="F759:J759" si="47">SUM(F387:F398)</f>
        <v>72.949520857106762</v>
      </c>
      <c r="G759" s="6">
        <f t="shared" si="47"/>
        <v>153.34679566685114</v>
      </c>
      <c r="H759" s="6">
        <f t="shared" si="47"/>
        <v>29.001712114881052</v>
      </c>
      <c r="I759" s="6">
        <f t="shared" si="47"/>
        <v>564.99777543559219</v>
      </c>
      <c r="J759" s="53">
        <f t="shared" si="47"/>
        <v>101.95123297198786</v>
      </c>
      <c r="K759" s="15">
        <f t="shared" si="2"/>
        <v>132.9917135258184</v>
      </c>
      <c r="L759" s="15">
        <f t="shared" si="3"/>
        <v>49.541612000741488</v>
      </c>
      <c r="M759" s="15">
        <f t="shared" si="4"/>
        <v>182.53332552655974</v>
      </c>
      <c r="N759" s="55">
        <f t="shared" si="11"/>
        <v>-83.450101525076917</v>
      </c>
      <c r="O759" s="12">
        <f>E759/4.106054</f>
        <v>100.2546434529944</v>
      </c>
      <c r="P759" s="12">
        <f>G759/4.106054</f>
        <v>37.346512166389218</v>
      </c>
      <c r="Q759" s="12">
        <f t="shared" si="14"/>
        <v>137.60115561938363</v>
      </c>
      <c r="R759" s="28">
        <f t="shared" si="15"/>
        <v>-62.908131286605183</v>
      </c>
      <c r="S759" s="5">
        <f t="shared" si="31"/>
        <v>18.587638405561641</v>
      </c>
      <c r="T759" s="5">
        <f t="shared" si="31"/>
        <v>17.574537689326721</v>
      </c>
      <c r="U759" s="5">
        <f t="shared" si="31"/>
        <v>12.31241042226781</v>
      </c>
      <c r="V759" s="5">
        <f t="shared" si="31"/>
        <v>12.813488981377077</v>
      </c>
      <c r="W759" s="5">
        <f t="shared" si="31"/>
        <v>16.328875394255078</v>
      </c>
      <c r="X759" s="5">
        <f t="shared" si="31"/>
        <v>15.894520202196425</v>
      </c>
      <c r="Y759" s="12">
        <f t="shared" si="7"/>
        <v>0.37251653270204471</v>
      </c>
    </row>
    <row r="760" spans="1:25">
      <c r="A760" t="s">
        <v>85</v>
      </c>
      <c r="B760" s="7" t="s">
        <v>58</v>
      </c>
      <c r="E760" s="6">
        <f>SUM(E399:E410)</f>
        <v>1.3875499232515915</v>
      </c>
      <c r="F760" s="6">
        <f t="shared" ref="F760:J760" si="48">SUM(F399:F410)</f>
        <v>0.44970279559026327</v>
      </c>
      <c r="G760" s="6">
        <f t="shared" si="48"/>
        <v>5.4265732514489837</v>
      </c>
      <c r="H760" s="6">
        <f t="shared" si="48"/>
        <v>0.96822974708945897</v>
      </c>
      <c r="I760" s="6">
        <f t="shared" si="48"/>
        <v>6.8141231747005699</v>
      </c>
      <c r="J760" s="53">
        <f t="shared" si="48"/>
        <v>1.4179325426797227</v>
      </c>
      <c r="K760" s="15">
        <f t="shared" si="2"/>
        <v>0.44827451157656478</v>
      </c>
      <c r="L760" s="15">
        <f t="shared" si="3"/>
        <v>1.7531581625021391</v>
      </c>
      <c r="M760" s="15">
        <f t="shared" si="4"/>
        <v>2.2014326740787022</v>
      </c>
      <c r="N760" s="55">
        <f t="shared" si="11"/>
        <v>1.3048836509255743</v>
      </c>
      <c r="O760" s="12">
        <f>E760/0.607963</f>
        <v>2.2822933685957723</v>
      </c>
      <c r="P760" s="12">
        <f>G760/0.607963</f>
        <v>8.9258281366612504</v>
      </c>
      <c r="Q760" s="12">
        <f t="shared" si="14"/>
        <v>11.208121505257022</v>
      </c>
      <c r="R760" s="28">
        <f t="shared" si="15"/>
        <v>6.6435347680654786</v>
      </c>
      <c r="S760" s="5">
        <f t="shared" si="31"/>
        <v>6.2653260919127388E-2</v>
      </c>
      <c r="T760" s="5">
        <f t="shared" si="31"/>
        <v>0.1083395564115858</v>
      </c>
      <c r="U760" s="5">
        <f t="shared" si="31"/>
        <v>0.43570650933910166</v>
      </c>
      <c r="V760" s="5">
        <f t="shared" si="31"/>
        <v>0.42778168222028712</v>
      </c>
      <c r="W760" s="5">
        <f t="shared" si="31"/>
        <v>0.1969334625344476</v>
      </c>
      <c r="X760" s="5">
        <f t="shared" si="31"/>
        <v>0.2210601754190355</v>
      </c>
      <c r="Y760" s="12">
        <f t="shared" si="7"/>
        <v>3.9109030677125651</v>
      </c>
    </row>
    <row r="761" spans="1:25">
      <c r="A761" t="s">
        <v>85</v>
      </c>
      <c r="B761" s="7" t="s">
        <v>59</v>
      </c>
      <c r="E761" s="6">
        <f>SUM(E411:E422)</f>
        <v>4.3016432699739422</v>
      </c>
      <c r="F761" s="6">
        <f t="shared" ref="F761:J761" si="49">SUM(F411:F422)</f>
        <v>8.9226839535370601</v>
      </c>
      <c r="G761" s="6">
        <f t="shared" si="49"/>
        <v>4.5309834653116274</v>
      </c>
      <c r="H761" s="6">
        <f t="shared" si="49"/>
        <v>1.5798601406988104</v>
      </c>
      <c r="I761" s="6">
        <f t="shared" si="49"/>
        <v>8.8326267352855794</v>
      </c>
      <c r="J761" s="53">
        <f t="shared" si="49"/>
        <v>10.502544094235869</v>
      </c>
      <c r="K761" s="15">
        <f t="shared" si="2"/>
        <v>1.389728040419157</v>
      </c>
      <c r="L761" s="15">
        <f t="shared" si="3"/>
        <v>1.4638207720226122</v>
      </c>
      <c r="M761" s="15">
        <f t="shared" si="4"/>
        <v>2.8535488124417721</v>
      </c>
      <c r="N761" s="55">
        <f t="shared" si="11"/>
        <v>7.4092731603455197E-2</v>
      </c>
      <c r="O761" s="12">
        <f>E761/0.161337</f>
        <v>26.662472154396959</v>
      </c>
      <c r="P761" s="12">
        <f>G761/0.161337</f>
        <v>28.083969984018715</v>
      </c>
      <c r="Q761" s="12">
        <f t="shared" si="14"/>
        <v>54.746442138415674</v>
      </c>
      <c r="R761" s="28">
        <f t="shared" si="15"/>
        <v>1.4214978296217566</v>
      </c>
      <c r="S761" s="5">
        <f t="shared" si="31"/>
        <v>0.194235878405809</v>
      </c>
      <c r="T761" s="5">
        <f t="shared" si="31"/>
        <v>2.1495966469546888</v>
      </c>
      <c r="U761" s="5">
        <f t="shared" si="31"/>
        <v>0.36379845955584911</v>
      </c>
      <c r="V761" s="5">
        <f t="shared" si="31"/>
        <v>0.69801122170900742</v>
      </c>
      <c r="W761" s="5">
        <f t="shared" si="31"/>
        <v>0.25526978624517721</v>
      </c>
      <c r="X761" s="5">
        <f t="shared" si="31"/>
        <v>1.6373798963878865</v>
      </c>
      <c r="Y761" s="12">
        <f t="shared" si="7"/>
        <v>1.0533145546815821</v>
      </c>
    </row>
    <row r="762" spans="1:25">
      <c r="A762" t="s">
        <v>85</v>
      </c>
      <c r="B762" s="7" t="s">
        <v>60</v>
      </c>
      <c r="E762" s="6">
        <f>SUM(E423:E434)</f>
        <v>1.3898076281108076</v>
      </c>
      <c r="F762" s="6">
        <f t="shared" ref="F762:J762" si="50">SUM(F423:F434)</f>
        <v>0.61007310144399196</v>
      </c>
      <c r="G762" s="6">
        <f t="shared" si="50"/>
        <v>2.3550743742288685</v>
      </c>
      <c r="H762" s="6">
        <f t="shared" si="50"/>
        <v>0.40187605264819781</v>
      </c>
      <c r="I762" s="6">
        <f t="shared" si="50"/>
        <v>3.7448820023396698</v>
      </c>
      <c r="J762" s="53">
        <f t="shared" si="50"/>
        <v>1.0119491540921897</v>
      </c>
      <c r="K762" s="15">
        <f t="shared" si="2"/>
        <v>0.44900390626434472</v>
      </c>
      <c r="L762" s="15">
        <f t="shared" si="3"/>
        <v>0.76085176983034297</v>
      </c>
      <c r="M762" s="15">
        <f t="shared" si="4"/>
        <v>1.2098556760946857</v>
      </c>
      <c r="N762" s="55">
        <f t="shared" si="11"/>
        <v>0.31184786356599825</v>
      </c>
      <c r="O762" s="12">
        <f>E762/0.296899</f>
        <v>4.681078845367642</v>
      </c>
      <c r="P762" s="12">
        <f>G762/0.296899</f>
        <v>7.9322408436164089</v>
      </c>
      <c r="Q762" s="12">
        <f t="shared" si="14"/>
        <v>12.613319688984051</v>
      </c>
      <c r="R762" s="28">
        <f t="shared" si="15"/>
        <v>3.2511619982487669</v>
      </c>
      <c r="S762" s="5">
        <f t="shared" si="31"/>
        <v>6.2755205050471774E-2</v>
      </c>
      <c r="T762" s="5">
        <f t="shared" si="31"/>
        <v>0.14697495732115376</v>
      </c>
      <c r="U762" s="5">
        <f t="shared" si="31"/>
        <v>0.1890919346855289</v>
      </c>
      <c r="V762" s="5">
        <f t="shared" si="31"/>
        <v>0.17755621985657782</v>
      </c>
      <c r="W762" s="5">
        <f t="shared" si="31"/>
        <v>0.1082300041539965</v>
      </c>
      <c r="X762" s="5">
        <f t="shared" si="31"/>
        <v>0.15776607898144063</v>
      </c>
      <c r="Y762" s="12">
        <f t="shared" si="7"/>
        <v>1.694532629260473</v>
      </c>
    </row>
    <row r="763" spans="1:25">
      <c r="A763" t="s">
        <v>85</v>
      </c>
      <c r="B763" s="7" t="s">
        <v>61</v>
      </c>
      <c r="E763" s="6">
        <f>SUM(E435:E446)</f>
        <v>1.2725854594963975</v>
      </c>
      <c r="F763" s="6">
        <f t="shared" ref="F763:J763" si="51">SUM(F435:F446)</f>
        <v>0.30495214715670738</v>
      </c>
      <c r="G763" s="6">
        <f t="shared" si="51"/>
        <v>0.4843241181889551</v>
      </c>
      <c r="H763" s="6">
        <f t="shared" si="51"/>
        <v>9.9071291147262389E-2</v>
      </c>
      <c r="I763" s="6">
        <f t="shared" si="51"/>
        <v>1.7569095776853494</v>
      </c>
      <c r="J763" s="53">
        <f t="shared" si="51"/>
        <v>0.40402343830397025</v>
      </c>
      <c r="K763" s="15">
        <f t="shared" si="2"/>
        <v>0.41113304518683491</v>
      </c>
      <c r="L763" s="15">
        <f t="shared" si="3"/>
        <v>0.15647015929857663</v>
      </c>
      <c r="M763" s="15">
        <f t="shared" si="4"/>
        <v>0.56760320448541046</v>
      </c>
      <c r="N763" s="55">
        <f t="shared" si="11"/>
        <v>-0.25466288588825825</v>
      </c>
      <c r="O763" s="12">
        <f>E763/0.1225</f>
        <v>10.388452730582836</v>
      </c>
      <c r="P763" s="12">
        <f>G763/0.1225</f>
        <v>3.9536662709302459</v>
      </c>
      <c r="Q763" s="12">
        <f t="shared" si="14"/>
        <v>14.342119001513081</v>
      </c>
      <c r="R763" s="28">
        <f t="shared" si="15"/>
        <v>-6.4347864596525906</v>
      </c>
      <c r="S763" s="5">
        <f t="shared" si="31"/>
        <v>5.7462169468376241E-2</v>
      </c>
      <c r="T763" s="5">
        <f t="shared" si="31"/>
        <v>7.3467144686866701E-2</v>
      </c>
      <c r="U763" s="5">
        <f t="shared" si="31"/>
        <v>3.8887003113521321E-2</v>
      </c>
      <c r="V763" s="5">
        <f t="shared" si="31"/>
        <v>4.3771515711132129E-2</v>
      </c>
      <c r="W763" s="5">
        <f t="shared" si="31"/>
        <v>5.0776054031150354E-2</v>
      </c>
      <c r="X763" s="5">
        <f t="shared" si="31"/>
        <v>6.2988533979258091E-2</v>
      </c>
      <c r="Y763" s="12">
        <f t="shared" si="7"/>
        <v>0.3805827848925899</v>
      </c>
    </row>
    <row r="764" spans="1:25">
      <c r="A764" t="s">
        <v>85</v>
      </c>
      <c r="B764" s="7" t="s">
        <v>62</v>
      </c>
      <c r="E764" s="6">
        <f>SUM(E447:E458)</f>
        <v>62.492459271770137</v>
      </c>
      <c r="F764" s="6">
        <f t="shared" ref="F764:J764" si="52">SUM(F447:F458)</f>
        <v>9.6176120866374877</v>
      </c>
      <c r="G764" s="6">
        <f t="shared" si="52"/>
        <v>25.735099317896388</v>
      </c>
      <c r="H764" s="6">
        <f t="shared" si="52"/>
        <v>4.6883310895384067</v>
      </c>
      <c r="I764" s="6">
        <f t="shared" si="52"/>
        <v>88.227558589666472</v>
      </c>
      <c r="J764" s="53">
        <f t="shared" si="52"/>
        <v>14.305943176175887</v>
      </c>
      <c r="K764" s="15">
        <f t="shared" si="2"/>
        <v>20.18938287396788</v>
      </c>
      <c r="L764" s="15">
        <f t="shared" si="3"/>
        <v>8.3142154986899186</v>
      </c>
      <c r="M764" s="15">
        <f t="shared" si="4"/>
        <v>28.50359837265778</v>
      </c>
      <c r="N764" s="55">
        <f t="shared" si="11"/>
        <v>-11.875167375277961</v>
      </c>
      <c r="O764" s="12">
        <f>E764/1.097025</f>
        <v>56.96539210297864</v>
      </c>
      <c r="P764" s="12">
        <f>G764/1.097025</f>
        <v>23.458990741228678</v>
      </c>
      <c r="Q764" s="12">
        <f t="shared" si="14"/>
        <v>80.424382844207315</v>
      </c>
      <c r="R764" s="28">
        <f t="shared" si="15"/>
        <v>-33.506401361749965</v>
      </c>
      <c r="S764" s="5">
        <f t="shared" si="31"/>
        <v>2.8217769253713696</v>
      </c>
      <c r="T764" s="5">
        <f t="shared" si="31"/>
        <v>2.3170143424111096</v>
      </c>
      <c r="U764" s="5">
        <f t="shared" si="31"/>
        <v>2.0663040507748955</v>
      </c>
      <c r="V764" s="5">
        <f t="shared" si="31"/>
        <v>2.0713907688926918</v>
      </c>
      <c r="W764" s="5">
        <f t="shared" si="31"/>
        <v>2.5498451023799351</v>
      </c>
      <c r="X764" s="5">
        <f t="shared" si="31"/>
        <v>2.2303418624439622</v>
      </c>
      <c r="Y764" s="12">
        <f t="shared" si="7"/>
        <v>0.411811274796826</v>
      </c>
    </row>
    <row r="765" spans="1:25">
      <c r="A765" t="s">
        <v>85</v>
      </c>
      <c r="B765" s="7" t="s">
        <v>63</v>
      </c>
      <c r="E765" s="6">
        <f>SUM(E459:E470)</f>
        <v>1.2397791170973691</v>
      </c>
      <c r="F765" s="6">
        <f t="shared" ref="F765:J765" si="53">SUM(F459:F470)</f>
        <v>0.34191295538440747</v>
      </c>
      <c r="G765" s="6">
        <f t="shared" si="53"/>
        <v>7.9258084874193289</v>
      </c>
      <c r="H765" s="6">
        <f t="shared" si="53"/>
        <v>1.3436106896144639</v>
      </c>
      <c r="I765" s="6">
        <f t="shared" si="53"/>
        <v>9.1655876045166984</v>
      </c>
      <c r="J765" s="53">
        <f t="shared" si="53"/>
        <v>1.6855236449988715</v>
      </c>
      <c r="K765" s="15">
        <f t="shared" si="2"/>
        <v>0.40053432951606804</v>
      </c>
      <c r="L765" s="15">
        <f t="shared" si="3"/>
        <v>2.5605838528831586</v>
      </c>
      <c r="M765" s="15">
        <f t="shared" si="4"/>
        <v>2.9611181823992272</v>
      </c>
      <c r="N765" s="55">
        <f t="shared" si="11"/>
        <v>2.1600495233670904</v>
      </c>
      <c r="O765" s="12">
        <f>E765/0.677379</f>
        <v>1.8302591563915758</v>
      </c>
      <c r="P765" s="12">
        <f>G765/0.677379</f>
        <v>11.700700032654289</v>
      </c>
      <c r="Q765" s="12">
        <f t="shared" si="14"/>
        <v>13.530959189045864</v>
      </c>
      <c r="R765" s="28">
        <f t="shared" si="15"/>
        <v>9.8704408762627143</v>
      </c>
      <c r="S765" s="5">
        <f t="shared" si="31"/>
        <v>5.5980835863231534E-2</v>
      </c>
      <c r="T765" s="5">
        <f t="shared" si="31"/>
        <v>8.2371509096580461E-2</v>
      </c>
      <c r="U765" s="5">
        <f t="shared" si="31"/>
        <v>0.6363733040591697</v>
      </c>
      <c r="V765" s="5">
        <f t="shared" si="31"/>
        <v>0.59363187588506272</v>
      </c>
      <c r="W765" s="5">
        <f t="shared" si="31"/>
        <v>0.26489261447781259</v>
      </c>
      <c r="X765" s="5">
        <f t="shared" si="31"/>
        <v>0.2627784760001412</v>
      </c>
      <c r="Y765" s="12">
        <f t="shared" si="7"/>
        <v>6.392919817826594</v>
      </c>
    </row>
    <row r="766" spans="1:25">
      <c r="A766" t="s">
        <v>85</v>
      </c>
      <c r="B766" s="7" t="s">
        <v>64</v>
      </c>
      <c r="E766" s="6">
        <f>SUM(E471:E482)</f>
        <v>53.662976651372354</v>
      </c>
      <c r="F766" s="6">
        <f t="shared" ref="F766:J766" si="54">SUM(F471:F482)</f>
        <v>8.7088404691618599</v>
      </c>
      <c r="G766" s="6">
        <f t="shared" si="54"/>
        <v>23.483670638566352</v>
      </c>
      <c r="H766" s="6">
        <f t="shared" si="54"/>
        <v>4.3362657765914951</v>
      </c>
      <c r="I766" s="6">
        <f t="shared" si="54"/>
        <v>77.146647289938571</v>
      </c>
      <c r="J766" s="53">
        <f t="shared" si="54"/>
        <v>13.045106245753349</v>
      </c>
      <c r="K766" s="15">
        <f t="shared" si="2"/>
        <v>17.33684982790831</v>
      </c>
      <c r="L766" s="15">
        <f t="shared" si="3"/>
        <v>7.5868484507273903</v>
      </c>
      <c r="M766" s="15">
        <f t="shared" si="4"/>
        <v>24.923698278635658</v>
      </c>
      <c r="N766" s="55">
        <f t="shared" si="11"/>
        <v>-9.7500013771809186</v>
      </c>
      <c r="O766" s="12">
        <f>E766/1.040443</f>
        <v>51.577046172997804</v>
      </c>
      <c r="P766" s="12">
        <f>G766/1.040443</f>
        <v>22.570838228107018</v>
      </c>
      <c r="Q766" s="12">
        <f t="shared" si="14"/>
        <v>74.147884401104818</v>
      </c>
      <c r="R766" s="28">
        <f t="shared" si="15"/>
        <v>-29.006207944890786</v>
      </c>
      <c r="S766" s="5">
        <f t="shared" si="31"/>
        <v>2.4230915381816089</v>
      </c>
      <c r="T766" s="5">
        <f t="shared" si="31"/>
        <v>2.0980788257049721</v>
      </c>
      <c r="U766" s="5">
        <f t="shared" si="31"/>
        <v>1.8855339615413444</v>
      </c>
      <c r="V766" s="5">
        <f t="shared" si="31"/>
        <v>1.9158418485289319</v>
      </c>
      <c r="W766" s="5">
        <f t="shared" si="31"/>
        <v>2.2295981425957963</v>
      </c>
      <c r="X766" s="5">
        <f t="shared" si="31"/>
        <v>2.0337733906552722</v>
      </c>
      <c r="Y766" s="12">
        <f t="shared" si="7"/>
        <v>0.4376140144280608</v>
      </c>
    </row>
    <row r="767" spans="1:25">
      <c r="A767" t="s">
        <v>85</v>
      </c>
      <c r="B767" s="7" t="s">
        <v>65</v>
      </c>
      <c r="E767" s="6">
        <f>SUM(E483:E494)</f>
        <v>0.20443514439290889</v>
      </c>
      <c r="F767" s="6">
        <f t="shared" ref="F767:J767" si="55">SUM(F483:F494)</f>
        <v>0.16004442473433622</v>
      </c>
      <c r="G767" s="6">
        <f t="shared" si="55"/>
        <v>0.29736785697688961</v>
      </c>
      <c r="H767" s="6">
        <f t="shared" si="55"/>
        <v>5.9696235380617184E-2</v>
      </c>
      <c r="I767" s="6">
        <f t="shared" si="55"/>
        <v>0.50180300136979783</v>
      </c>
      <c r="J767" s="53">
        <f t="shared" si="55"/>
        <v>0.21974066011495411</v>
      </c>
      <c r="K767" s="15">
        <f t="shared" si="2"/>
        <v>6.6046679089613522E-2</v>
      </c>
      <c r="L767" s="15">
        <f t="shared" si="3"/>
        <v>9.6070367351182129E-2</v>
      </c>
      <c r="M767" s="15">
        <f t="shared" si="4"/>
        <v>0.16211704644079544</v>
      </c>
      <c r="N767" s="55">
        <f t="shared" si="11"/>
        <v>3.0023688261568607E-2</v>
      </c>
      <c r="O767" s="12">
        <f>E767/0.135452</f>
        <v>1.5092811061697791</v>
      </c>
      <c r="P767" s="12">
        <f>G767/0.135452</f>
        <v>2.1953744276709806</v>
      </c>
      <c r="Q767" s="12">
        <f t="shared" si="14"/>
        <v>3.7046555338407599</v>
      </c>
      <c r="R767" s="28">
        <f t="shared" si="15"/>
        <v>0.6860933215012015</v>
      </c>
      <c r="S767" s="5">
        <f t="shared" si="31"/>
        <v>9.2310397111138396E-3</v>
      </c>
      <c r="T767" s="5">
        <f t="shared" si="31"/>
        <v>3.8556891689113693E-2</v>
      </c>
      <c r="U767" s="5">
        <f t="shared" si="31"/>
        <v>2.3876045701300318E-2</v>
      </c>
      <c r="V767" s="5">
        <f t="shared" si="31"/>
        <v>2.6374893014910819E-2</v>
      </c>
      <c r="W767" s="5">
        <f t="shared" si="31"/>
        <v>1.4502497245256346E-2</v>
      </c>
      <c r="X767" s="5">
        <f t="shared" si="31"/>
        <v>3.4258265051103041E-2</v>
      </c>
      <c r="Y767" s="12">
        <f t="shared" si="7"/>
        <v>1.4545828598108899</v>
      </c>
    </row>
    <row r="768" spans="1:25">
      <c r="A768" t="s">
        <v>85</v>
      </c>
      <c r="B768" s="7" t="s">
        <v>66</v>
      </c>
      <c r="E768" s="6">
        <f>SUM(E495:E506)</f>
        <v>14.634876020737288</v>
      </c>
      <c r="F768" s="6">
        <f t="shared" ref="F768:J768" si="56">SUM(F495:F506)</f>
        <v>1.7909081850789781</v>
      </c>
      <c r="G768" s="6">
        <f t="shared" si="56"/>
        <v>6.5342645383773474</v>
      </c>
      <c r="H768" s="6">
        <f t="shared" si="56"/>
        <v>1.8339751158199979</v>
      </c>
      <c r="I768" s="6">
        <f t="shared" si="56"/>
        <v>21.169140559114624</v>
      </c>
      <c r="J768" s="53">
        <f t="shared" si="56"/>
        <v>3.6248833008989716</v>
      </c>
      <c r="K768" s="15">
        <f t="shared" si="2"/>
        <v>4.7280762949457094</v>
      </c>
      <c r="L768" s="15">
        <f t="shared" si="3"/>
        <v>2.1110189949699265</v>
      </c>
      <c r="M768" s="15">
        <f t="shared" si="4"/>
        <v>6.8390952899156314</v>
      </c>
      <c r="N768" s="55">
        <f t="shared" si="11"/>
        <v>-2.6170572999757828</v>
      </c>
      <c r="O768" s="12">
        <f>E768/0.20343</f>
        <v>71.940598833688682</v>
      </c>
      <c r="P768" s="12">
        <f>G768/0.20343</f>
        <v>32.120456856792742</v>
      </c>
      <c r="Q768" s="12">
        <f t="shared" si="14"/>
        <v>104.06105569048142</v>
      </c>
      <c r="R768" s="28">
        <f t="shared" si="15"/>
        <v>-39.82014197689594</v>
      </c>
      <c r="S768" s="5">
        <f t="shared" si="31"/>
        <v>0.66082141657116933</v>
      </c>
      <c r="T768" s="5">
        <f t="shared" si="31"/>
        <v>0.4314542854701694</v>
      </c>
      <c r="U768" s="5">
        <f t="shared" si="31"/>
        <v>0.52464445999221865</v>
      </c>
      <c r="V768" s="5">
        <f t="shared" si="31"/>
        <v>0.81028388412356589</v>
      </c>
      <c r="W768" s="5">
        <f t="shared" si="31"/>
        <v>0.61180463609216273</v>
      </c>
      <c r="X768" s="5">
        <f t="shared" si="31"/>
        <v>0.56513079025315649</v>
      </c>
      <c r="Y768" s="12">
        <f t="shared" si="7"/>
        <v>0.44648581437372226</v>
      </c>
    </row>
    <row r="769" spans="1:25">
      <c r="A769" t="s">
        <v>85</v>
      </c>
      <c r="B769" s="7" t="s">
        <v>67</v>
      </c>
      <c r="E769" s="6">
        <f>SUM(E507:E518)</f>
        <v>1.7627234755936103</v>
      </c>
      <c r="F769" s="6">
        <f t="shared" ref="F769:J769" si="57">SUM(F507:F518)</f>
        <v>7.3331822914079012</v>
      </c>
      <c r="G769" s="6">
        <f t="shared" si="57"/>
        <v>18.090587046773148</v>
      </c>
      <c r="H769" s="6">
        <f t="shared" si="57"/>
        <v>3.2584067738385647</v>
      </c>
      <c r="I769" s="6">
        <f t="shared" si="57"/>
        <v>19.853310522366758</v>
      </c>
      <c r="J769" s="53">
        <f t="shared" si="57"/>
        <v>10.591589065246467</v>
      </c>
      <c r="K769" s="15">
        <f t="shared" si="2"/>
        <v>0.56948149527805758</v>
      </c>
      <c r="L769" s="15">
        <f t="shared" si="3"/>
        <v>5.8445097625904552</v>
      </c>
      <c r="M769" s="15">
        <f t="shared" si="4"/>
        <v>6.4139912578685125</v>
      </c>
      <c r="N769" s="55">
        <f t="shared" si="11"/>
        <v>5.2750282673123978</v>
      </c>
      <c r="O769" s="12">
        <f>E769/0.755425</f>
        <v>2.3334195659312442</v>
      </c>
      <c r="P769" s="12">
        <f>G769/0.755425</f>
        <v>23.947562030344702</v>
      </c>
      <c r="Q769" s="12">
        <f t="shared" si="14"/>
        <v>26.280981596275947</v>
      </c>
      <c r="R769" s="28">
        <f t="shared" si="15"/>
        <v>21.614142464413458</v>
      </c>
      <c r="S769" s="5">
        <f t="shared" si="31"/>
        <v>7.9593801991521149E-2</v>
      </c>
      <c r="T769" s="5">
        <f t="shared" si="31"/>
        <v>1.7666639485610303</v>
      </c>
      <c r="U769" s="5">
        <f t="shared" si="31"/>
        <v>1.4525163798240488</v>
      </c>
      <c r="V769" s="5">
        <f t="shared" si="31"/>
        <v>1.4396239479944966</v>
      </c>
      <c r="W769" s="5">
        <f t="shared" si="31"/>
        <v>0.57377612404446665</v>
      </c>
      <c r="X769" s="5">
        <f t="shared" si="31"/>
        <v>1.651262289463219</v>
      </c>
      <c r="Y769" s="12">
        <f t="shared" si="7"/>
        <v>10.262861587340582</v>
      </c>
    </row>
    <row r="770" spans="1:25">
      <c r="A770" t="s">
        <v>85</v>
      </c>
      <c r="B770" s="7" t="s">
        <v>68</v>
      </c>
      <c r="E770" s="6">
        <f>SUM(E519:E530)</f>
        <v>118.32776829101081</v>
      </c>
      <c r="F770" s="6">
        <f t="shared" ref="F770:J770" si="58">SUM(F519:F530)</f>
        <v>22.887592646191163</v>
      </c>
      <c r="G770" s="6">
        <f t="shared" si="58"/>
        <v>41.842344622794371</v>
      </c>
      <c r="H770" s="6">
        <f t="shared" si="58"/>
        <v>7.0231591640944098</v>
      </c>
      <c r="I770" s="6">
        <f t="shared" si="58"/>
        <v>160.17011291380516</v>
      </c>
      <c r="J770" s="53">
        <f t="shared" si="58"/>
        <v>29.910751810285532</v>
      </c>
      <c r="K770" s="15">
        <f t="shared" si="2"/>
        <v>38.228046175301436</v>
      </c>
      <c r="L770" s="15">
        <f t="shared" si="3"/>
        <v>13.517968820211195</v>
      </c>
      <c r="M770" s="15">
        <f t="shared" si="4"/>
        <v>51.746014995512624</v>
      </c>
      <c r="N770" s="55">
        <f t="shared" si="11"/>
        <v>-24.710077355090242</v>
      </c>
      <c r="O770" s="12">
        <f>E770/0.72715</f>
        <v>162.72814177406426</v>
      </c>
      <c r="P770" s="12">
        <f>G770/0.72715</f>
        <v>57.542934226492982</v>
      </c>
      <c r="Q770" s="12">
        <f t="shared" si="14"/>
        <v>220.27107600055723</v>
      </c>
      <c r="R770" s="28">
        <f t="shared" si="15"/>
        <v>-105.18520754757128</v>
      </c>
      <c r="S770" s="5">
        <f t="shared" si="31"/>
        <v>5.3429576957790692</v>
      </c>
      <c r="T770" s="5">
        <f t="shared" si="31"/>
        <v>5.5139342226297501</v>
      </c>
      <c r="U770" s="5">
        <f t="shared" si="31"/>
        <v>3.359575384575062</v>
      </c>
      <c r="V770" s="5">
        <f t="shared" si="31"/>
        <v>3.102960687531473</v>
      </c>
      <c r="W770" s="5">
        <f t="shared" si="31"/>
        <v>4.6290409084122786</v>
      </c>
      <c r="X770" s="5">
        <f t="shared" si="31"/>
        <v>4.6631809645901221</v>
      </c>
      <c r="Y770" s="12">
        <f t="shared" si="7"/>
        <v>0.35361390844361146</v>
      </c>
    </row>
    <row r="771" spans="1:25">
      <c r="A771" t="s">
        <v>85</v>
      </c>
      <c r="B771" s="7" t="s">
        <v>69</v>
      </c>
      <c r="E771" s="6">
        <f>SUM(E531:E542)</f>
        <v>23.334257075557147</v>
      </c>
      <c r="F771" s="6">
        <f t="shared" ref="F771:J771" si="59">SUM(F531:F542)</f>
        <v>3.1212144853650514</v>
      </c>
      <c r="G771" s="6">
        <f t="shared" si="59"/>
        <v>14.161681378810888</v>
      </c>
      <c r="H771" s="6">
        <f t="shared" si="59"/>
        <v>2.4888545378698033</v>
      </c>
      <c r="I771" s="6">
        <f t="shared" si="59"/>
        <v>37.495938454367987</v>
      </c>
      <c r="J771" s="53">
        <f t="shared" si="59"/>
        <v>5.6100690232348605</v>
      </c>
      <c r="K771" s="15">
        <f t="shared" si="2"/>
        <v>7.5385775446803436</v>
      </c>
      <c r="L771" s="15">
        <f t="shared" si="3"/>
        <v>4.5752017255802206</v>
      </c>
      <c r="M771" s="15">
        <f t="shared" si="4"/>
        <v>12.113779270260547</v>
      </c>
      <c r="N771" s="55">
        <f t="shared" si="11"/>
        <v>-2.9633758191001229</v>
      </c>
      <c r="O771" s="12">
        <f>E771/0.489193</f>
        <v>47.699490948474626</v>
      </c>
      <c r="P771" s="12">
        <f>G771/0.489193</f>
        <v>28.949067911460077</v>
      </c>
      <c r="Q771" s="12">
        <f t="shared" si="14"/>
        <v>76.648558859934695</v>
      </c>
      <c r="R771" s="28">
        <f t="shared" si="15"/>
        <v>-18.750423037014549</v>
      </c>
      <c r="S771" s="5">
        <f t="shared" si="31"/>
        <v>1.0536322134506662</v>
      </c>
      <c r="T771" s="5">
        <f t="shared" si="31"/>
        <v>0.75194327481558398</v>
      </c>
      <c r="U771" s="5">
        <f t="shared" si="31"/>
        <v>1.1370595169403948</v>
      </c>
      <c r="V771" s="5">
        <f t="shared" si="31"/>
        <v>1.0996216385749702</v>
      </c>
      <c r="W771" s="5">
        <f t="shared" si="31"/>
        <v>1.08366180086284</v>
      </c>
      <c r="X771" s="5">
        <f t="shared" si="31"/>
        <v>0.87462753344065036</v>
      </c>
      <c r="Y771" s="12">
        <f t="shared" si="7"/>
        <v>0.60690517520891551</v>
      </c>
    </row>
    <row r="772" spans="1:25">
      <c r="A772" t="s">
        <v>85</v>
      </c>
      <c r="B772" s="7" t="s">
        <v>70</v>
      </c>
      <c r="E772" s="6">
        <f>SUM(E543:E554)</f>
        <v>12.031873327802732</v>
      </c>
      <c r="F772" s="6">
        <f t="shared" ref="F772:J772" si="60">SUM(F543:F554)</f>
        <v>1.1314893562555504</v>
      </c>
      <c r="G772" s="6">
        <f t="shared" si="60"/>
        <v>6.1465619567352521</v>
      </c>
      <c r="H772" s="6">
        <f t="shared" si="60"/>
        <v>1.0196583396060759</v>
      </c>
      <c r="I772" s="6">
        <f t="shared" si="60"/>
        <v>18.178435284537986</v>
      </c>
      <c r="J772" s="53">
        <f t="shared" si="60"/>
        <v>2.1511476958616251</v>
      </c>
      <c r="K772" s="15">
        <f t="shared" si="2"/>
        <v>3.8871265451354136</v>
      </c>
      <c r="L772" s="15">
        <f t="shared" si="3"/>
        <v>1.9857642689883874</v>
      </c>
      <c r="M772" s="15">
        <f t="shared" si="4"/>
        <v>5.8728908141238012</v>
      </c>
      <c r="N772" s="55">
        <f t="shared" si="11"/>
        <v>-1.9013622761470261</v>
      </c>
      <c r="O772" s="12">
        <f>E772/0.384033</f>
        <v>31.330311009217258</v>
      </c>
      <c r="P772" s="12">
        <f>G772/0.384033</f>
        <v>16.005296307179986</v>
      </c>
      <c r="Q772" s="12">
        <f t="shared" si="14"/>
        <v>47.335607316397244</v>
      </c>
      <c r="R772" s="28">
        <f t="shared" si="15"/>
        <v>-15.325014702037272</v>
      </c>
      <c r="S772" s="5">
        <f t="shared" si="31"/>
        <v>0.54328574872907687</v>
      </c>
      <c r="T772" s="5">
        <f t="shared" si="31"/>
        <v>0.27259126726187344</v>
      </c>
      <c r="U772" s="5">
        <f t="shared" si="31"/>
        <v>0.49351532366959927</v>
      </c>
      <c r="V772" s="5">
        <f t="shared" si="31"/>
        <v>0.45050377879613973</v>
      </c>
      <c r="W772" s="5">
        <f t="shared" si="31"/>
        <v>0.52537092627471527</v>
      </c>
      <c r="X772" s="5">
        <f t="shared" si="31"/>
        <v>0.33537074062827021</v>
      </c>
      <c r="Y772" s="12">
        <f t="shared" si="7"/>
        <v>0.51085660472605232</v>
      </c>
    </row>
    <row r="773" spans="1:25">
      <c r="A773" t="s">
        <v>85</v>
      </c>
      <c r="B773" s="7" t="s">
        <v>71</v>
      </c>
      <c r="E773" s="6">
        <f>SUM(E555:E566)</f>
        <v>94.034420943260713</v>
      </c>
      <c r="F773" s="6">
        <f t="shared" ref="F773:J773" si="61">SUM(F555:F566)</f>
        <v>16.05824708525066</v>
      </c>
      <c r="G773" s="6">
        <f t="shared" si="61"/>
        <v>40.638433138500339</v>
      </c>
      <c r="H773" s="6">
        <f t="shared" si="61"/>
        <v>7.5703163204085673</v>
      </c>
      <c r="I773" s="6">
        <f t="shared" si="61"/>
        <v>134.67285408176107</v>
      </c>
      <c r="J773" s="53">
        <f t="shared" si="61"/>
        <v>23.628563405659218</v>
      </c>
      <c r="K773" s="15">
        <f t="shared" si="2"/>
        <v>30.379616194956927</v>
      </c>
      <c r="L773" s="15">
        <f t="shared" si="3"/>
        <v>13.129022214716359</v>
      </c>
      <c r="M773" s="15">
        <f t="shared" si="4"/>
        <v>43.508638409673296</v>
      </c>
      <c r="N773" s="55">
        <f t="shared" si="11"/>
        <v>-17.250593980240566</v>
      </c>
      <c r="O773" s="12">
        <f>E773/2.72879</f>
        <v>34.460116367789645</v>
      </c>
      <c r="P773" s="12">
        <f>G773/2.72879</f>
        <v>14.892473637949545</v>
      </c>
      <c r="Q773" s="12">
        <f t="shared" si="14"/>
        <v>49.352590005739188</v>
      </c>
      <c r="R773" s="28">
        <f t="shared" si="15"/>
        <v>-19.567642729840102</v>
      </c>
      <c r="S773" s="5">
        <f t="shared" si="31"/>
        <v>4.2460188365193021</v>
      </c>
      <c r="T773" s="5">
        <f t="shared" si="31"/>
        <v>3.8686514360671791</v>
      </c>
      <c r="U773" s="5">
        <f t="shared" si="31"/>
        <v>3.2629117911673911</v>
      </c>
      <c r="V773" s="5">
        <f t="shared" si="31"/>
        <v>3.3447047668375931</v>
      </c>
      <c r="W773" s="5">
        <f t="shared" si="31"/>
        <v>3.8921502860686177</v>
      </c>
      <c r="X773" s="5">
        <f t="shared" si="31"/>
        <v>3.6837678903139874</v>
      </c>
      <c r="Y773" s="12">
        <f t="shared" si="7"/>
        <v>0.43216550632051109</v>
      </c>
    </row>
    <row r="774" spans="1:25">
      <c r="A774" t="s">
        <v>85</v>
      </c>
      <c r="B774" s="7" t="s">
        <v>72</v>
      </c>
      <c r="E774" s="6">
        <f>SUM(E567:E578)</f>
        <v>8.7955872832753439</v>
      </c>
      <c r="F774" s="6">
        <f t="shared" ref="F774:J774" si="62">SUM(F567:F578)</f>
        <v>1.719806914601623</v>
      </c>
      <c r="G774" s="6">
        <f t="shared" si="62"/>
        <v>3.9345847311007454</v>
      </c>
      <c r="H774" s="6">
        <f t="shared" si="62"/>
        <v>0.7480168832171501</v>
      </c>
      <c r="I774" s="6">
        <f t="shared" si="62"/>
        <v>12.730172014376082</v>
      </c>
      <c r="J774" s="53">
        <f t="shared" si="62"/>
        <v>2.4678237978187756</v>
      </c>
      <c r="K774" s="15">
        <f t="shared" si="2"/>
        <v>2.8415825098383731</v>
      </c>
      <c r="L774" s="15">
        <f t="shared" si="3"/>
        <v>1.2711427668545137</v>
      </c>
      <c r="M774" s="15">
        <f t="shared" si="4"/>
        <v>4.1127252766928848</v>
      </c>
      <c r="N774" s="55">
        <f t="shared" si="11"/>
        <v>-1.5704397429838595</v>
      </c>
      <c r="O774" s="12">
        <f>E774/0.499567</f>
        <v>17.606421727766936</v>
      </c>
      <c r="P774" s="12">
        <f>G774/0.499567</f>
        <v>7.875990069601766</v>
      </c>
      <c r="Q774" s="12">
        <f t="shared" si="14"/>
        <v>25.482411797368702</v>
      </c>
      <c r="R774" s="28">
        <f t="shared" si="15"/>
        <v>-9.7304316581651698</v>
      </c>
      <c r="S774" s="5">
        <f t="shared" si="31"/>
        <v>0.39715488124897402</v>
      </c>
      <c r="T774" s="5">
        <f t="shared" si="31"/>
        <v>0.41432501658558074</v>
      </c>
      <c r="U774" s="5">
        <f t="shared" si="31"/>
        <v>0.31591284212906939</v>
      </c>
      <c r="V774" s="5">
        <f t="shared" si="31"/>
        <v>0.33048759511232351</v>
      </c>
      <c r="W774" s="5">
        <f t="shared" si="31"/>
        <v>0.36791187790061769</v>
      </c>
      <c r="X774" s="5">
        <f t="shared" si="31"/>
        <v>0.38474154815439127</v>
      </c>
      <c r="Y774" s="12">
        <f t="shared" si="7"/>
        <v>0.4473362158070206</v>
      </c>
    </row>
    <row r="775" spans="1:25">
      <c r="A775" t="s">
        <v>85</v>
      </c>
      <c r="B775" s="7" t="s">
        <v>73</v>
      </c>
      <c r="E775" s="6">
        <f>SUM(E579:E590)</f>
        <v>4.5888249077181715</v>
      </c>
      <c r="F775" s="6">
        <f t="shared" ref="F775:J775" si="63">SUM(F579:F590)</f>
        <v>3.8554086517597463</v>
      </c>
      <c r="G775" s="6">
        <f t="shared" si="63"/>
        <v>21.502606280327385</v>
      </c>
      <c r="H775" s="6">
        <f t="shared" si="63"/>
        <v>3.488815017150225</v>
      </c>
      <c r="I775" s="6">
        <f t="shared" si="63"/>
        <v>26.091431188045565</v>
      </c>
      <c r="J775" s="53">
        <f t="shared" si="63"/>
        <v>7.3442236689099873</v>
      </c>
      <c r="K775" s="15">
        <f t="shared" si="2"/>
        <v>1.4825075550415003</v>
      </c>
      <c r="L775" s="15">
        <f t="shared" si="3"/>
        <v>6.9468277619508543</v>
      </c>
      <c r="M775" s="15">
        <f t="shared" si="4"/>
        <v>8.4293353169923577</v>
      </c>
      <c r="N775" s="55">
        <f t="shared" si="11"/>
        <v>5.4643202069093544</v>
      </c>
      <c r="O775" s="12">
        <f>E775/0.859419</f>
        <v>5.3394501491335093</v>
      </c>
      <c r="P775" s="12">
        <f>G775/0.859419</f>
        <v>25.019933560146313</v>
      </c>
      <c r="Q775" s="12">
        <f t="shared" si="14"/>
        <v>30.359383709279822</v>
      </c>
      <c r="R775" s="28">
        <f t="shared" si="15"/>
        <v>19.680483411012805</v>
      </c>
      <c r="S775" s="5">
        <f t="shared" si="31"/>
        <v>0.20720324324022657</v>
      </c>
      <c r="T775" s="5">
        <f t="shared" si="31"/>
        <v>0.92882069494096031</v>
      </c>
      <c r="U775" s="5">
        <f t="shared" si="31"/>
        <v>1.7264717695633907</v>
      </c>
      <c r="V775" s="5">
        <f t="shared" si="31"/>
        <v>1.5414225409602385</v>
      </c>
      <c r="W775" s="5">
        <f t="shared" si="31"/>
        <v>0.75406266582007864</v>
      </c>
      <c r="X775" s="5">
        <f t="shared" si="31"/>
        <v>1.1449877365094003</v>
      </c>
      <c r="Y775" s="12">
        <f t="shared" si="7"/>
        <v>4.6858633120128612</v>
      </c>
    </row>
    <row r="776" spans="1:25">
      <c r="A776" t="s">
        <v>85</v>
      </c>
      <c r="B776" s="7" t="s">
        <v>74</v>
      </c>
      <c r="E776" s="6">
        <f>SUM(E591:E602)</f>
        <v>6.4466743072687827</v>
      </c>
      <c r="F776" s="6">
        <f t="shared" ref="F776:J776" si="64">SUM(F591:F602)</f>
        <v>8.319536175509592</v>
      </c>
      <c r="G776" s="6">
        <f t="shared" si="64"/>
        <v>17.002700588816033</v>
      </c>
      <c r="H776" s="6">
        <f t="shared" si="64"/>
        <v>3.0767239960022783</v>
      </c>
      <c r="I776" s="6">
        <f t="shared" si="64"/>
        <v>23.449374896084841</v>
      </c>
      <c r="J776" s="53">
        <f t="shared" si="64"/>
        <v>11.396260171511862</v>
      </c>
      <c r="K776" s="15">
        <f t="shared" si="2"/>
        <v>2.0827212974160556</v>
      </c>
      <c r="L776" s="15">
        <f t="shared" si="3"/>
        <v>5.4930472584892165</v>
      </c>
      <c r="M776" s="15">
        <f t="shared" si="4"/>
        <v>7.5757685559052801</v>
      </c>
      <c r="N776" s="55">
        <f t="shared" si="11"/>
        <v>3.4103259610731609</v>
      </c>
      <c r="O776" s="12">
        <f>E776/0.811671</f>
        <v>7.9424721436010186</v>
      </c>
      <c r="P776" s="12">
        <f>G776/0.811671</f>
        <v>20.94777389954308</v>
      </c>
      <c r="Q776" s="12">
        <f t="shared" si="14"/>
        <v>28.890246043144099</v>
      </c>
      <c r="R776" s="28">
        <f t="shared" si="15"/>
        <v>13.00530175594206</v>
      </c>
      <c r="S776" s="5">
        <f t="shared" si="31"/>
        <v>0.29109234966294573</v>
      </c>
      <c r="T776" s="5">
        <f t="shared" si="31"/>
        <v>2.0042900947987023</v>
      </c>
      <c r="U776" s="5">
        <f t="shared" si="31"/>
        <v>1.3651685842281434</v>
      </c>
      <c r="V776" s="5">
        <f t="shared" si="31"/>
        <v>1.3593531604392777</v>
      </c>
      <c r="W776" s="5">
        <f t="shared" si="31"/>
        <v>0.6777051829206574</v>
      </c>
      <c r="X776" s="5">
        <f t="shared" si="31"/>
        <v>1.7767130641308804</v>
      </c>
      <c r="Y776" s="12">
        <f t="shared" si="7"/>
        <v>2.6374375031859563</v>
      </c>
    </row>
    <row r="777" spans="1:25">
      <c r="A777" t="s">
        <v>85</v>
      </c>
      <c r="B777" s="7" t="s">
        <v>75</v>
      </c>
      <c r="E777" s="6">
        <f>SUM(E603:E614)</f>
        <v>1.1477794125740313</v>
      </c>
      <c r="F777" s="6">
        <f t="shared" ref="F777:J777" si="65">SUM(F603:F614)</f>
        <v>0.4953692008098961</v>
      </c>
      <c r="G777" s="6">
        <f t="shared" si="65"/>
        <v>12.163347262682056</v>
      </c>
      <c r="H777" s="6">
        <f t="shared" si="65"/>
        <v>1.885325910952613</v>
      </c>
      <c r="I777" s="6">
        <f t="shared" si="65"/>
        <v>13.311126675256094</v>
      </c>
      <c r="J777" s="53">
        <f t="shared" si="65"/>
        <v>2.3806951117625097</v>
      </c>
      <c r="K777" s="15">
        <f t="shared" ref="K777:K785" si="66">E777/3.095313</f>
        <v>0.37081206733342681</v>
      </c>
      <c r="L777" s="15">
        <f t="shared" ref="L777:L785" si="67">G777/3.095313</f>
        <v>3.9296017115820132</v>
      </c>
      <c r="M777" s="15">
        <f t="shared" ref="M777:M785" si="68">I777/3.095313</f>
        <v>4.3004137789154422</v>
      </c>
      <c r="N777" s="55">
        <f t="shared" si="11"/>
        <v>3.5587896442485865</v>
      </c>
      <c r="O777" s="12">
        <f>E777/0.666535</f>
        <v>1.722009215681144</v>
      </c>
      <c r="P777" s="12">
        <f>G777/0.666535</f>
        <v>18.24862499746008</v>
      </c>
      <c r="Q777" s="12">
        <f t="shared" si="14"/>
        <v>19.970634213141224</v>
      </c>
      <c r="R777" s="28">
        <f t="shared" si="15"/>
        <v>16.526615781778936</v>
      </c>
      <c r="S777" s="5">
        <f t="shared" si="31"/>
        <v>5.1826692365118159E-2</v>
      </c>
      <c r="T777" s="5">
        <f t="shared" si="31"/>
        <v>0.11934121824896192</v>
      </c>
      <c r="U777" s="5">
        <f t="shared" si="31"/>
        <v>0.97661071400582722</v>
      </c>
      <c r="V777" s="5">
        <f t="shared" si="31"/>
        <v>0.83297160838654472</v>
      </c>
      <c r="W777" s="5">
        <f t="shared" si="31"/>
        <v>0.38470191970194662</v>
      </c>
      <c r="X777" s="5">
        <f t="shared" si="31"/>
        <v>0.37115790997423648</v>
      </c>
      <c r="Y777" s="12">
        <f t="shared" si="7"/>
        <v>10.597286490271077</v>
      </c>
    </row>
    <row r="778" spans="1:25">
      <c r="A778" t="s">
        <v>85</v>
      </c>
      <c r="B778" s="7" t="s">
        <v>76</v>
      </c>
      <c r="E778" s="6">
        <f>SUM(E615:E626)</f>
        <v>3.2970000414564136</v>
      </c>
      <c r="F778" s="6">
        <f t="shared" ref="F778:J778" si="69">SUM(F615:F626)</f>
        <v>6.2293313847578595</v>
      </c>
      <c r="G778" s="6">
        <f t="shared" si="69"/>
        <v>5.0336746294449028</v>
      </c>
      <c r="H778" s="6">
        <f t="shared" si="69"/>
        <v>0.93757702970127033</v>
      </c>
      <c r="I778" s="6">
        <f t="shared" si="69"/>
        <v>8.3306746709013186</v>
      </c>
      <c r="J778" s="53">
        <f t="shared" si="69"/>
        <v>7.1669084144591295</v>
      </c>
      <c r="K778" s="15">
        <f t="shared" si="66"/>
        <v>1.0651588519340092</v>
      </c>
      <c r="L778" s="15">
        <f t="shared" si="67"/>
        <v>1.6262247564123249</v>
      </c>
      <c r="M778" s="15">
        <f t="shared" si="68"/>
        <v>2.6913836083463347</v>
      </c>
      <c r="N778" s="55">
        <f t="shared" si="11"/>
        <v>0.56106590447831572</v>
      </c>
      <c r="O778" s="12">
        <f>E778/0.513518</f>
        <v>6.420417670765997</v>
      </c>
      <c r="P778" s="12">
        <f>G778/0.513518</f>
        <v>9.8023333737958609</v>
      </c>
      <c r="Q778" s="12">
        <f t="shared" si="14"/>
        <v>16.222751044561857</v>
      </c>
      <c r="R778" s="28">
        <f t="shared" si="15"/>
        <v>3.3819157030298639</v>
      </c>
      <c r="S778" s="5">
        <f t="shared" si="31"/>
        <v>0.1488723399325845</v>
      </c>
      <c r="T778" s="5">
        <f t="shared" si="31"/>
        <v>1.5007311619657813</v>
      </c>
      <c r="U778" s="5">
        <f t="shared" si="31"/>
        <v>0.40416017628779144</v>
      </c>
      <c r="V778" s="5">
        <f t="shared" si="31"/>
        <v>0.41423874879115047</v>
      </c>
      <c r="W778" s="5">
        <f t="shared" si="31"/>
        <v>0.24076298096280133</v>
      </c>
      <c r="X778" s="5">
        <f t="shared" si="31"/>
        <v>1.1173437266051638</v>
      </c>
      <c r="Y778" s="12">
        <f t="shared" ref="Y778:Y785" si="70">G778/E778</f>
        <v>1.526743878116948</v>
      </c>
    </row>
    <row r="779" spans="1:25">
      <c r="A779" t="s">
        <v>85</v>
      </c>
      <c r="B779" s="7" t="s">
        <v>77</v>
      </c>
      <c r="E779" s="6">
        <f>SUM(E627:E638)</f>
        <v>2.395425058818947</v>
      </c>
      <c r="F779" s="6">
        <f t="shared" ref="F779:J779" si="71">SUM(F627:F638)</f>
        <v>2.2675434089466977</v>
      </c>
      <c r="G779" s="6">
        <f t="shared" si="71"/>
        <v>5.780519802181332</v>
      </c>
      <c r="H779" s="6">
        <f t="shared" si="71"/>
        <v>0.98448093337292342</v>
      </c>
      <c r="I779" s="6">
        <f t="shared" si="71"/>
        <v>8.1759448610002803</v>
      </c>
      <c r="J779" s="53">
        <f t="shared" si="71"/>
        <v>3.2520243423196176</v>
      </c>
      <c r="K779" s="15">
        <f t="shared" si="66"/>
        <v>0.77388782937911194</v>
      </c>
      <c r="L779" s="15">
        <f t="shared" si="67"/>
        <v>1.86750735779591</v>
      </c>
      <c r="M779" s="15">
        <f t="shared" si="68"/>
        <v>2.6413951871750223</v>
      </c>
      <c r="N779" s="55">
        <f t="shared" si="11"/>
        <v>1.0936195284167982</v>
      </c>
      <c r="O779" s="12">
        <f>E779/0.427406</f>
        <v>5.6045658198971164</v>
      </c>
      <c r="P779" s="12">
        <f>G779/0.427406</f>
        <v>13.524657590631231</v>
      </c>
      <c r="Q779" s="12">
        <f t="shared" si="14"/>
        <v>19.129223410528347</v>
      </c>
      <c r="R779" s="28">
        <f t="shared" si="15"/>
        <v>7.9200917707341141</v>
      </c>
      <c r="S779" s="5">
        <f t="shared" si="31"/>
        <v>0.10816273253123644</v>
      </c>
      <c r="T779" s="5">
        <f t="shared" si="31"/>
        <v>0.54628223235047935</v>
      </c>
      <c r="U779" s="5">
        <f t="shared" si="31"/>
        <v>0.46412533075112772</v>
      </c>
      <c r="V779" s="5">
        <f t="shared" si="31"/>
        <v>0.43496175474678567</v>
      </c>
      <c r="W779" s="5">
        <f t="shared" si="31"/>
        <v>0.2362911690451297</v>
      </c>
      <c r="X779" s="5">
        <f t="shared" si="31"/>
        <v>0.50700089739214715</v>
      </c>
      <c r="Y779" s="12">
        <f t="shared" si="70"/>
        <v>2.413149925479777</v>
      </c>
    </row>
    <row r="780" spans="1:25">
      <c r="A780" t="s">
        <v>85</v>
      </c>
      <c r="B780" s="7" t="s">
        <v>78</v>
      </c>
      <c r="E780" s="6">
        <f>SUM(E639:E650)</f>
        <v>0.78051171182757517</v>
      </c>
      <c r="F780" s="6">
        <f t="shared" ref="F780:J780" si="72">SUM(F639:F650)</f>
        <v>1.4509864568465276</v>
      </c>
      <c r="G780" s="6">
        <f t="shared" si="72"/>
        <v>2.4244699464296353</v>
      </c>
      <c r="H780" s="6">
        <f t="shared" si="72"/>
        <v>0.5309516652537053</v>
      </c>
      <c r="I780" s="6">
        <f t="shared" si="72"/>
        <v>3.2049816582572115</v>
      </c>
      <c r="J780" s="53">
        <f t="shared" si="72"/>
        <v>1.981938122100233</v>
      </c>
      <c r="K780" s="15">
        <f t="shared" si="66"/>
        <v>0.25215922002963032</v>
      </c>
      <c r="L780" s="15">
        <f t="shared" si="67"/>
        <v>0.78327133521864678</v>
      </c>
      <c r="M780" s="15">
        <f t="shared" si="68"/>
        <v>1.0354305552482774</v>
      </c>
      <c r="N780" s="55">
        <f t="shared" si="11"/>
        <v>0.53111211518901646</v>
      </c>
      <c r="O780" s="12">
        <f>E780/0.356137</f>
        <v>2.1916052300872284</v>
      </c>
      <c r="P780" s="12">
        <f>G780/0.356137</f>
        <v>6.8076890253740423</v>
      </c>
      <c r="Q780" s="12">
        <f t="shared" si="14"/>
        <v>8.9992942554612707</v>
      </c>
      <c r="R780" s="28">
        <f t="shared" si="15"/>
        <v>4.6160837952868139</v>
      </c>
      <c r="S780" s="5">
        <f t="shared" si="31"/>
        <v>3.5243131156658898E-2</v>
      </c>
      <c r="T780" s="5">
        <f t="shared" si="31"/>
        <v>0.34956249023899771</v>
      </c>
      <c r="U780" s="5">
        <f t="shared" si="31"/>
        <v>0.19466379396506819</v>
      </c>
      <c r="V780" s="5">
        <f t="shared" si="31"/>
        <v>0.2345841957682665</v>
      </c>
      <c r="W780" s="5">
        <f t="shared" si="31"/>
        <v>9.2626464056796781E-2</v>
      </c>
      <c r="X780" s="5">
        <f t="shared" si="31"/>
        <v>0.30899043202234622</v>
      </c>
      <c r="Y780" s="12">
        <f t="shared" si="70"/>
        <v>3.1062569717918995</v>
      </c>
    </row>
    <row r="781" spans="1:25">
      <c r="A781" t="s">
        <v>85</v>
      </c>
      <c r="B781" s="7" t="s">
        <v>79</v>
      </c>
      <c r="E781" s="6">
        <f>SUM(E651:E662)</f>
        <v>2.278220597905392</v>
      </c>
      <c r="F781" s="6">
        <f t="shared" ref="F781:J781" si="73">SUM(F651:F662)</f>
        <v>2.1837255593662701</v>
      </c>
      <c r="G781" s="6">
        <f t="shared" si="73"/>
        <v>18.88582917664284</v>
      </c>
      <c r="H781" s="6">
        <f t="shared" si="73"/>
        <v>3.1925545556499362</v>
      </c>
      <c r="I781" s="6">
        <f t="shared" si="73"/>
        <v>21.164049774548225</v>
      </c>
      <c r="J781" s="53">
        <f t="shared" si="73"/>
        <v>5.3762801150162076</v>
      </c>
      <c r="K781" s="15">
        <f t="shared" si="66"/>
        <v>0.73602268911266555</v>
      </c>
      <c r="L781" s="15">
        <f t="shared" si="67"/>
        <v>6.1014279255903494</v>
      </c>
      <c r="M781" s="15">
        <f t="shared" si="68"/>
        <v>6.8374506147030125</v>
      </c>
      <c r="N781" s="55">
        <f t="shared" si="11"/>
        <v>5.3654052364776836</v>
      </c>
      <c r="O781" s="12">
        <f>E781/0.347257</f>
        <v>6.5606182104475712</v>
      </c>
      <c r="P781" s="12">
        <f>G781/0.347257</f>
        <v>54.385740752937565</v>
      </c>
      <c r="Q781" s="12">
        <f t="shared" si="14"/>
        <v>60.946358963385137</v>
      </c>
      <c r="R781" s="28">
        <f t="shared" si="15"/>
        <v>47.825122542489993</v>
      </c>
      <c r="S781" s="5">
        <f t="shared" si="31"/>
        <v>0.10287049652051733</v>
      </c>
      <c r="T781" s="5">
        <f t="shared" si="31"/>
        <v>0.52608936556832508</v>
      </c>
      <c r="U781" s="5">
        <f t="shared" si="31"/>
        <v>1.5163673878966657</v>
      </c>
      <c r="V781" s="5">
        <f t="shared" si="31"/>
        <v>1.4105292287304476</v>
      </c>
      <c r="W781" s="5">
        <f t="shared" si="31"/>
        <v>0.61165750845651912</v>
      </c>
      <c r="X781" s="5">
        <f t="shared" si="31"/>
        <v>0.83817910200528145</v>
      </c>
      <c r="Y781" s="12">
        <f t="shared" si="70"/>
        <v>8.2897280421424373</v>
      </c>
    </row>
    <row r="782" spans="1:25">
      <c r="A782" t="s">
        <v>85</v>
      </c>
      <c r="B782" s="7" t="s">
        <v>80</v>
      </c>
      <c r="E782" s="6">
        <f>SUM(E663:E674)</f>
        <v>1.3204754485238346</v>
      </c>
      <c r="F782" s="6">
        <f t="shared" ref="F782:J782" si="74">SUM(F663:F674)</f>
        <v>0.53678833822396133</v>
      </c>
      <c r="G782" s="6">
        <f t="shared" si="74"/>
        <v>2.2423397637103193</v>
      </c>
      <c r="H782" s="6">
        <f t="shared" si="74"/>
        <v>0.47106090612485646</v>
      </c>
      <c r="I782" s="6">
        <f t="shared" si="74"/>
        <v>3.562815212234157</v>
      </c>
      <c r="J782" s="53">
        <f t="shared" si="74"/>
        <v>1.0078492443488172</v>
      </c>
      <c r="K782" s="15">
        <f t="shared" si="66"/>
        <v>0.42660482107103048</v>
      </c>
      <c r="L782" s="15">
        <f t="shared" si="67"/>
        <v>0.72443070012962152</v>
      </c>
      <c r="M782" s="15">
        <f t="shared" si="68"/>
        <v>1.1510355212006531</v>
      </c>
      <c r="N782" s="55">
        <f t="shared" si="11"/>
        <v>0.29782587905859104</v>
      </c>
      <c r="O782" s="12">
        <f>E782/0.316032</f>
        <v>4.1782966551609793</v>
      </c>
      <c r="P782" s="12">
        <f>G782/0.316032</f>
        <v>7.095293399751669</v>
      </c>
      <c r="Q782" s="12">
        <f t="shared" si="14"/>
        <v>11.273590054912649</v>
      </c>
      <c r="R782" s="28">
        <f t="shared" si="15"/>
        <v>2.9169967445906897</v>
      </c>
      <c r="S782" s="5">
        <f t="shared" si="31"/>
        <v>5.9624588223673246E-2</v>
      </c>
      <c r="T782" s="5">
        <f t="shared" si="31"/>
        <v>0.12931965515972302</v>
      </c>
      <c r="U782" s="5">
        <f t="shared" si="31"/>
        <v>0.18004032856971269</v>
      </c>
      <c r="V782" s="5">
        <f t="shared" si="31"/>
        <v>0.20812335858927636</v>
      </c>
      <c r="W782" s="5">
        <f t="shared" si="31"/>
        <v>0.10296813223463737</v>
      </c>
      <c r="X782" s="5">
        <f t="shared" si="31"/>
        <v>0.15712689006392042</v>
      </c>
      <c r="Y782" s="12">
        <f t="shared" si="70"/>
        <v>1.6981305985030173</v>
      </c>
    </row>
    <row r="783" spans="1:25">
      <c r="A783" t="s">
        <v>85</v>
      </c>
      <c r="B783" s="7" t="s">
        <v>81</v>
      </c>
      <c r="E783" s="6">
        <f>SUM(E675:E686)</f>
        <v>0.10846708309097369</v>
      </c>
      <c r="F783" s="6">
        <f t="shared" ref="F783:J783" si="75">SUM(F675:F686)</f>
        <v>8.0834393857995679E-2</v>
      </c>
      <c r="G783" s="6">
        <f t="shared" si="75"/>
        <v>0.32496329451964578</v>
      </c>
      <c r="H783" s="6">
        <f t="shared" si="75"/>
        <v>5.4722195863092321E-2</v>
      </c>
      <c r="I783" s="6">
        <f t="shared" si="75"/>
        <v>0.43343037761061826</v>
      </c>
      <c r="J783" s="53">
        <f t="shared" si="75"/>
        <v>0.13555658972108794</v>
      </c>
      <c r="K783" s="15">
        <f t="shared" si="66"/>
        <v>3.5042363434965605E-2</v>
      </c>
      <c r="L783" s="15">
        <f t="shared" si="67"/>
        <v>0.10498560065481126</v>
      </c>
      <c r="M783" s="15">
        <f t="shared" si="68"/>
        <v>0.14002796408977647</v>
      </c>
      <c r="N783" s="55">
        <f t="shared" si="11"/>
        <v>6.9943237219845661E-2</v>
      </c>
      <c r="O783" s="12">
        <f>E783/0.112996</f>
        <v>0.95991967052792748</v>
      </c>
      <c r="P783" s="12">
        <f>G783/0.112996</f>
        <v>2.8758831686046036</v>
      </c>
      <c r="Q783" s="12">
        <f t="shared" si="14"/>
        <v>3.8358028391325312</v>
      </c>
      <c r="R783" s="28">
        <f t="shared" si="15"/>
        <v>1.915963498076676</v>
      </c>
      <c r="S783" s="5">
        <f t="shared" si="31"/>
        <v>4.897709512397287E-3</v>
      </c>
      <c r="T783" s="5">
        <f t="shared" si="31"/>
        <v>1.9474111478181528E-2</v>
      </c>
      <c r="U783" s="5">
        <f t="shared" si="31"/>
        <v>2.6091718688342189E-2</v>
      </c>
      <c r="V783" s="5">
        <f t="shared" si="31"/>
        <v>2.417727101596559E-2</v>
      </c>
      <c r="W783" s="5">
        <f t="shared" si="31"/>
        <v>1.2526475210689595E-2</v>
      </c>
      <c r="X783" s="5">
        <f t="shared" si="31"/>
        <v>2.1133701781269134E-2</v>
      </c>
      <c r="Y783" s="12">
        <f t="shared" si="70"/>
        <v>2.9959623257047672</v>
      </c>
    </row>
    <row r="784" spans="1:25">
      <c r="A784" t="s">
        <v>85</v>
      </c>
      <c r="B784" s="7" t="s">
        <v>82</v>
      </c>
      <c r="E784" s="6">
        <f>SUM(E687:E698)</f>
        <v>7.8119240240611072</v>
      </c>
      <c r="F784" s="6">
        <f t="shared" ref="F784:J784" si="76">SUM(F687:F698)</f>
        <v>2.3513026979466498</v>
      </c>
      <c r="G784" s="6">
        <f t="shared" si="76"/>
        <v>14.431032460878342</v>
      </c>
      <c r="H784" s="6">
        <f t="shared" si="76"/>
        <v>2.6074725470128275</v>
      </c>
      <c r="I784" s="6">
        <f t="shared" si="76"/>
        <v>22.242956484939477</v>
      </c>
      <c r="J784" s="53">
        <f t="shared" si="76"/>
        <v>4.9587752449594831</v>
      </c>
      <c r="K784" s="15">
        <f t="shared" si="66"/>
        <v>2.5237913012548674</v>
      </c>
      <c r="L784" s="15">
        <f t="shared" si="67"/>
        <v>4.6622207385418992</v>
      </c>
      <c r="M784" s="15">
        <f t="shared" si="68"/>
        <v>7.1860120397967755</v>
      </c>
      <c r="N784" s="55">
        <f t="shared" si="11"/>
        <v>2.1384294372870318</v>
      </c>
      <c r="O784" s="12">
        <f>E784/0.973046</f>
        <v>8.0283193436498461</v>
      </c>
      <c r="P784" s="12">
        <f>G784/0.973046</f>
        <v>14.830781341147636</v>
      </c>
      <c r="Q784" s="12">
        <f t="shared" si="14"/>
        <v>22.859100684797482</v>
      </c>
      <c r="R784" s="28">
        <f t="shared" si="15"/>
        <v>6.8024619974977902</v>
      </c>
      <c r="S784" s="5">
        <f t="shared" si="31"/>
        <v>0.35273866976471596</v>
      </c>
      <c r="T784" s="5">
        <f t="shared" si="31"/>
        <v>0.56646099108755554</v>
      </c>
      <c r="U784" s="5">
        <f t="shared" si="31"/>
        <v>1.1586860599384061</v>
      </c>
      <c r="V784" s="5">
        <f t="shared" si="31"/>
        <v>1.152029253240145</v>
      </c>
      <c r="W784" s="5">
        <f t="shared" si="31"/>
        <v>0.64283875199756157</v>
      </c>
      <c r="X784" s="5">
        <f t="shared" si="31"/>
        <v>0.77308877010654586</v>
      </c>
      <c r="Y784" s="12">
        <f t="shared" si="70"/>
        <v>1.8473083476529031</v>
      </c>
    </row>
    <row r="785" spans="1:25">
      <c r="A785" t="s">
        <v>85</v>
      </c>
      <c r="B785" s="7" t="s">
        <v>83</v>
      </c>
      <c r="E785" s="6">
        <f>SUM(E699:E710)</f>
        <v>0.9589337216396463</v>
      </c>
      <c r="F785" s="6">
        <f t="shared" ref="F785:J785" si="77">SUM(F699:F710)</f>
        <v>0.3850080247004804</v>
      </c>
      <c r="G785" s="6">
        <f t="shared" si="77"/>
        <v>7.0519264405314628</v>
      </c>
      <c r="H785" s="6">
        <f t="shared" si="77"/>
        <v>1.1103528189313521</v>
      </c>
      <c r="I785" s="6">
        <f t="shared" si="77"/>
        <v>8.0108601621711131</v>
      </c>
      <c r="J785" s="53">
        <f t="shared" si="77"/>
        <v>1.4953608436318326</v>
      </c>
      <c r="K785" s="15">
        <f t="shared" si="66"/>
        <v>0.30980185901705137</v>
      </c>
      <c r="L785" s="15">
        <f t="shared" si="67"/>
        <v>2.2782595622902959</v>
      </c>
      <c r="M785" s="15">
        <f t="shared" si="68"/>
        <v>2.5880614213073487</v>
      </c>
      <c r="N785" s="55">
        <f t="shared" si="11"/>
        <v>1.9684577032732444</v>
      </c>
      <c r="O785" s="12">
        <f>E785/0.30966</f>
        <v>3.0967310005801405</v>
      </c>
      <c r="P785" s="12">
        <f>G785/0.30966</f>
        <v>22.773126785931225</v>
      </c>
      <c r="Q785" s="12">
        <f t="shared" si="14"/>
        <v>25.869857786511368</v>
      </c>
      <c r="R785" s="28">
        <f t="shared" si="15"/>
        <v>19.676395785351083</v>
      </c>
      <c r="S785" s="5">
        <f t="shared" si="31"/>
        <v>4.3299576944407225E-2</v>
      </c>
      <c r="T785" s="5">
        <f t="shared" si="31"/>
        <v>9.2753700933083619E-2</v>
      </c>
      <c r="U785" s="5">
        <f t="shared" si="31"/>
        <v>0.56620819643403009</v>
      </c>
      <c r="V785" s="5">
        <f t="shared" ref="V785:X785" si="78">H785/H$712*100</f>
        <v>0.49057426521786601</v>
      </c>
      <c r="W785" s="5">
        <f t="shared" si="78"/>
        <v>0.23152009277920749</v>
      </c>
      <c r="X785" s="5">
        <f t="shared" si="78"/>
        <v>0.23313149283059834</v>
      </c>
      <c r="Y785" s="12">
        <f t="shared" si="70"/>
        <v>7.3539247618423795</v>
      </c>
    </row>
    <row r="787" spans="1:25">
      <c r="A787" t="s">
        <v>319</v>
      </c>
    </row>
    <row r="788" spans="1:25">
      <c r="A788" s="18" t="s">
        <v>325</v>
      </c>
    </row>
    <row r="789" spans="1:25">
      <c r="A789" s="40" t="s">
        <v>322</v>
      </c>
    </row>
    <row r="790" spans="1:25">
      <c r="A790" s="46" t="s">
        <v>323</v>
      </c>
    </row>
    <row r="791" spans="1:25">
      <c r="A791" t="s">
        <v>324</v>
      </c>
    </row>
  </sheetData>
  <mergeCells count="4">
    <mergeCell ref="E1:J1"/>
    <mergeCell ref="S1:X1"/>
    <mergeCell ref="K1:N1"/>
    <mergeCell ref="O1:R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Y826"/>
  <sheetViews>
    <sheetView workbookViewId="0">
      <pane xSplit="4" ySplit="2" topLeftCell="E3" activePane="bottomRight" state="frozen"/>
      <selection pane="topRight" activeCell="G1" sqref="G1"/>
      <selection pane="bottomLeft" activeCell="A3" sqref="A3"/>
      <selection pane="bottomRight"/>
    </sheetView>
  </sheetViews>
  <sheetFormatPr defaultRowHeight="12.75"/>
  <cols>
    <col min="1" max="1" width="8.7109375" customWidth="1"/>
    <col min="2" max="2" width="20.7109375" style="7" customWidth="1"/>
    <col min="4" max="4" width="24.7109375" customWidth="1"/>
    <col min="5" max="10" width="10.7109375" customWidth="1"/>
    <col min="19" max="24" width="10.7109375" customWidth="1"/>
  </cols>
  <sheetData>
    <row r="1" spans="1:25">
      <c r="E1" s="62" t="s">
        <v>190</v>
      </c>
      <c r="F1" s="62"/>
      <c r="G1" s="62"/>
      <c r="H1" s="62"/>
      <c r="I1" s="62"/>
      <c r="J1" s="63"/>
      <c r="K1" s="60" t="s">
        <v>335</v>
      </c>
      <c r="L1" s="62"/>
      <c r="M1" s="62"/>
      <c r="N1" s="63"/>
      <c r="O1" s="60" t="s">
        <v>332</v>
      </c>
      <c r="P1" s="62"/>
      <c r="Q1" s="62"/>
      <c r="R1" s="63"/>
      <c r="S1" s="61" t="s">
        <v>333</v>
      </c>
      <c r="T1" s="61"/>
      <c r="U1" s="61"/>
      <c r="V1" s="61"/>
      <c r="W1" s="61"/>
      <c r="X1" s="61"/>
    </row>
    <row r="2" spans="1:25" s="3" customFormat="1" ht="63.75">
      <c r="A2" s="48" t="s">
        <v>352</v>
      </c>
      <c r="B2" s="4" t="s">
        <v>351</v>
      </c>
      <c r="C2" s="4" t="s">
        <v>329</v>
      </c>
      <c r="D2" s="4" t="s">
        <v>330</v>
      </c>
      <c r="E2" s="2" t="s">
        <v>87</v>
      </c>
      <c r="F2" s="2" t="s">
        <v>88</v>
      </c>
      <c r="G2" s="2" t="s">
        <v>89</v>
      </c>
      <c r="H2" s="2" t="s">
        <v>90</v>
      </c>
      <c r="I2" s="2" t="s">
        <v>283</v>
      </c>
      <c r="J2" s="20" t="s">
        <v>284</v>
      </c>
      <c r="K2" s="2" t="s">
        <v>187</v>
      </c>
      <c r="L2" s="2" t="s">
        <v>188</v>
      </c>
      <c r="M2" s="2" t="s">
        <v>189</v>
      </c>
      <c r="N2" s="20" t="s">
        <v>282</v>
      </c>
      <c r="O2" s="2" t="s">
        <v>187</v>
      </c>
      <c r="P2" s="2" t="s">
        <v>188</v>
      </c>
      <c r="Q2" s="2" t="s">
        <v>189</v>
      </c>
      <c r="R2" s="20" t="s">
        <v>282</v>
      </c>
      <c r="S2" s="2" t="s">
        <v>87</v>
      </c>
      <c r="T2" s="2" t="s">
        <v>88</v>
      </c>
      <c r="U2" s="2" t="s">
        <v>89</v>
      </c>
      <c r="V2" s="2" t="s">
        <v>90</v>
      </c>
      <c r="W2" s="2" t="s">
        <v>283</v>
      </c>
      <c r="X2" s="2" t="s">
        <v>284</v>
      </c>
      <c r="Y2" s="2" t="s">
        <v>192</v>
      </c>
    </row>
    <row r="3" spans="1:25">
      <c r="A3" t="s">
        <v>86</v>
      </c>
      <c r="B3" s="7" t="s">
        <v>1</v>
      </c>
      <c r="C3" t="s">
        <v>2</v>
      </c>
      <c r="D3" t="s">
        <v>3</v>
      </c>
      <c r="E3" s="1">
        <v>0.30642526848419999</v>
      </c>
      <c r="F3" s="1">
        <v>0.29636098314753601</v>
      </c>
      <c r="G3" s="1">
        <v>5.2681846421746698E-2</v>
      </c>
      <c r="H3" s="1">
        <v>4.4596328391859098E-2</v>
      </c>
      <c r="I3" s="1">
        <v>0.35910711490594699</v>
      </c>
      <c r="J3" s="50">
        <v>0.34095731153939501</v>
      </c>
      <c r="N3" s="21"/>
      <c r="R3" s="21"/>
    </row>
    <row r="4" spans="1:25">
      <c r="A4" t="s">
        <v>86</v>
      </c>
      <c r="B4" s="7" t="s">
        <v>1</v>
      </c>
      <c r="C4" t="s">
        <v>4</v>
      </c>
      <c r="D4" t="s">
        <v>5</v>
      </c>
      <c r="E4" s="1">
        <v>4.9525361192588602E-3</v>
      </c>
      <c r="F4" s="1">
        <v>0.32520132371677202</v>
      </c>
      <c r="G4" s="1">
        <v>0.45851657595288398</v>
      </c>
      <c r="H4" s="1">
        <v>8.5422223429277402</v>
      </c>
      <c r="I4" s="1">
        <v>0.46346911207214297</v>
      </c>
      <c r="J4" s="50">
        <v>8.8674236666445108</v>
      </c>
      <c r="N4" s="21"/>
      <c r="R4" s="21"/>
    </row>
    <row r="5" spans="1:25">
      <c r="A5" t="s">
        <v>86</v>
      </c>
      <c r="B5" s="7" t="s">
        <v>1</v>
      </c>
      <c r="C5" t="s">
        <v>6</v>
      </c>
      <c r="D5" t="s">
        <v>7</v>
      </c>
      <c r="E5" s="1">
        <v>1.30811923518875E-2</v>
      </c>
      <c r="F5" s="1">
        <v>2.8533462304235702E-2</v>
      </c>
      <c r="G5" s="1">
        <v>2.4688442153112098E-3</v>
      </c>
      <c r="H5" s="1">
        <v>5.4694223303879902E-3</v>
      </c>
      <c r="I5" s="1">
        <v>1.5550036567198699E-2</v>
      </c>
      <c r="J5" s="50">
        <v>3.4002884634623698E-2</v>
      </c>
      <c r="N5" s="21"/>
      <c r="R5" s="21"/>
    </row>
    <row r="6" spans="1:25">
      <c r="A6" t="s">
        <v>86</v>
      </c>
      <c r="B6" s="7" t="s">
        <v>1</v>
      </c>
      <c r="C6" t="s">
        <v>8</v>
      </c>
      <c r="D6" t="s">
        <v>9</v>
      </c>
      <c r="E6" s="1">
        <v>0.10446822318917801</v>
      </c>
      <c r="F6" s="1">
        <v>3.9525536363344098E-2</v>
      </c>
      <c r="G6" s="1">
        <v>0.31794094413843899</v>
      </c>
      <c r="H6" s="1">
        <v>0.13876473948720899</v>
      </c>
      <c r="I6" s="1">
        <v>0.42240916732761702</v>
      </c>
      <c r="J6" s="50">
        <v>0.17829027585055299</v>
      </c>
      <c r="N6" s="21"/>
      <c r="R6" s="21"/>
    </row>
    <row r="7" spans="1:25">
      <c r="A7" t="s">
        <v>86</v>
      </c>
      <c r="B7" s="7" t="s">
        <v>1</v>
      </c>
      <c r="C7" t="s">
        <v>10</v>
      </c>
      <c r="D7" t="s">
        <v>11</v>
      </c>
      <c r="E7" s="1">
        <v>1.5675984212284701E-2</v>
      </c>
      <c r="F7" s="1">
        <v>9.0022439720552003E-3</v>
      </c>
      <c r="G7" s="1">
        <v>2.7872480805121499E-2</v>
      </c>
      <c r="H7" s="1">
        <v>1.5920735565303101E-2</v>
      </c>
      <c r="I7" s="1">
        <v>4.3548465017406203E-2</v>
      </c>
      <c r="J7" s="50">
        <v>2.4922979537358302E-2</v>
      </c>
      <c r="N7" s="21"/>
      <c r="R7" s="21"/>
    </row>
    <row r="8" spans="1:25">
      <c r="A8" t="s">
        <v>86</v>
      </c>
      <c r="B8" s="7" t="s">
        <v>1</v>
      </c>
      <c r="C8" t="s">
        <v>12</v>
      </c>
      <c r="D8" t="s">
        <v>13</v>
      </c>
      <c r="E8" s="1">
        <v>0.61739291405087804</v>
      </c>
      <c r="F8" s="1">
        <v>7.4466362951929196E-2</v>
      </c>
      <c r="G8" s="1">
        <v>5.6263510023388801E-2</v>
      </c>
      <c r="H8" s="1">
        <v>1.01383778579243E-2</v>
      </c>
      <c r="I8" s="1">
        <v>0.67365642407426696</v>
      </c>
      <c r="J8" s="50">
        <v>8.4604740809853501E-2</v>
      </c>
      <c r="N8" s="21"/>
      <c r="R8" s="21"/>
    </row>
    <row r="9" spans="1:25">
      <c r="A9" t="s">
        <v>86</v>
      </c>
      <c r="B9" s="7" t="s">
        <v>1</v>
      </c>
      <c r="C9" t="s">
        <v>14</v>
      </c>
      <c r="D9" t="s">
        <v>15</v>
      </c>
      <c r="E9" s="1">
        <v>8.5727149061328597E-2</v>
      </c>
      <c r="F9" s="1">
        <v>9.2891472241374701E-2</v>
      </c>
      <c r="G9" s="1">
        <v>9.0839139996386306E-2</v>
      </c>
      <c r="H9" s="1">
        <v>5.3275067573775203E-2</v>
      </c>
      <c r="I9" s="1">
        <v>0.17656628905771499</v>
      </c>
      <c r="J9" s="50">
        <v>0.14616653981514999</v>
      </c>
      <c r="N9" s="21"/>
      <c r="R9" s="21"/>
    </row>
    <row r="10" spans="1:25">
      <c r="A10" t="s">
        <v>86</v>
      </c>
      <c r="B10" s="7" t="s">
        <v>1</v>
      </c>
      <c r="C10" t="s">
        <v>16</v>
      </c>
      <c r="D10" t="s">
        <v>17</v>
      </c>
      <c r="E10" s="1">
        <v>0.55286669080369699</v>
      </c>
      <c r="F10" s="1">
        <v>8.9350725880396206E-2</v>
      </c>
      <c r="G10" s="1">
        <v>0.49529414855070503</v>
      </c>
      <c r="H10" s="1">
        <v>9.2004891486794305E-2</v>
      </c>
      <c r="I10" s="1">
        <v>1.0481608393544</v>
      </c>
      <c r="J10" s="50">
        <v>0.18135561736719</v>
      </c>
      <c r="N10" s="21"/>
      <c r="R10" s="21"/>
    </row>
    <row r="11" spans="1:25">
      <c r="A11" t="s">
        <v>86</v>
      </c>
      <c r="B11" s="7" t="s">
        <v>1</v>
      </c>
      <c r="C11" t="s">
        <v>18</v>
      </c>
      <c r="D11" t="s">
        <v>19</v>
      </c>
      <c r="E11" s="1">
        <v>2.17357784929714</v>
      </c>
      <c r="F11" s="1">
        <v>0.14254131572753601</v>
      </c>
      <c r="G11" s="1">
        <v>1.5887145334155</v>
      </c>
      <c r="H11" s="1">
        <v>0.26554939870972399</v>
      </c>
      <c r="I11" s="1">
        <v>3.7622923827126402</v>
      </c>
      <c r="J11" s="50">
        <v>0.40809071443726003</v>
      </c>
      <c r="N11" s="21"/>
      <c r="R11" s="21"/>
    </row>
    <row r="12" spans="1:25">
      <c r="A12" t="s">
        <v>86</v>
      </c>
      <c r="B12" s="7" t="s">
        <v>1</v>
      </c>
      <c r="C12" t="s">
        <v>20</v>
      </c>
      <c r="D12" t="s">
        <v>21</v>
      </c>
      <c r="E12" s="1">
        <v>4.0418936940572703</v>
      </c>
      <c r="F12" s="1">
        <v>0.65158017926414502</v>
      </c>
      <c r="G12" s="1">
        <v>3.7153395137213503E-2</v>
      </c>
      <c r="H12" s="1">
        <v>7.49758228956416E-3</v>
      </c>
      <c r="I12" s="1">
        <v>4.0790470891944803</v>
      </c>
      <c r="J12" s="50">
        <v>0.65907776155370901</v>
      </c>
      <c r="N12" s="21"/>
      <c r="R12" s="21"/>
    </row>
    <row r="13" spans="1:25">
      <c r="A13" t="s">
        <v>86</v>
      </c>
      <c r="B13" s="7" t="s">
        <v>1</v>
      </c>
      <c r="C13" t="s">
        <v>25</v>
      </c>
      <c r="D13" t="s">
        <v>26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50">
        <v>0</v>
      </c>
      <c r="N13" s="21"/>
      <c r="R13" s="21"/>
    </row>
    <row r="14" spans="1:25">
      <c r="A14" t="s">
        <v>86</v>
      </c>
      <c r="B14" s="7" t="s">
        <v>1</v>
      </c>
      <c r="C14" t="s">
        <v>22</v>
      </c>
      <c r="D14" t="s">
        <v>23</v>
      </c>
      <c r="E14" s="1">
        <v>3.6975689225855798E-2</v>
      </c>
      <c r="F14" s="1">
        <v>1.60753901747262E-3</v>
      </c>
      <c r="G14" s="1">
        <v>4.7569309695857598E-2</v>
      </c>
      <c r="H14" s="1">
        <v>1.84592815229145E-3</v>
      </c>
      <c r="I14" s="1">
        <v>8.4544998921713396E-2</v>
      </c>
      <c r="J14" s="50">
        <v>3.45346716976407E-3</v>
      </c>
      <c r="N14" s="21"/>
      <c r="R14" s="21"/>
    </row>
    <row r="15" spans="1:25">
      <c r="A15" t="s">
        <v>86</v>
      </c>
      <c r="B15" s="7" t="s">
        <v>24</v>
      </c>
      <c r="C15" t="s">
        <v>2</v>
      </c>
      <c r="D15" t="s">
        <v>3</v>
      </c>
      <c r="E15" s="1">
        <v>0.189467290977788</v>
      </c>
      <c r="F15" s="1">
        <v>0.22540774290409801</v>
      </c>
      <c r="G15" s="1">
        <v>5.3244152078923801E-2</v>
      </c>
      <c r="H15" s="1">
        <v>4.5982581249408801E-2</v>
      </c>
      <c r="I15" s="1">
        <v>0.242711443056712</v>
      </c>
      <c r="J15" s="50">
        <v>0.271390324153507</v>
      </c>
      <c r="N15" s="21"/>
      <c r="R15" s="21"/>
    </row>
    <row r="16" spans="1:25">
      <c r="A16" t="s">
        <v>86</v>
      </c>
      <c r="B16" s="7" t="s">
        <v>24</v>
      </c>
      <c r="C16" t="s">
        <v>4</v>
      </c>
      <c r="D16" t="s">
        <v>5</v>
      </c>
      <c r="E16" s="1">
        <v>7.1289630339778701E-4</v>
      </c>
      <c r="F16" s="1">
        <v>4.7948310128262998E-2</v>
      </c>
      <c r="G16" s="1">
        <v>0.90687321520304798</v>
      </c>
      <c r="H16" s="1">
        <v>16.993772269996501</v>
      </c>
      <c r="I16" s="1">
        <v>0.90758611150644597</v>
      </c>
      <c r="J16" s="50">
        <v>17.0417205801247</v>
      </c>
      <c r="N16" s="21"/>
      <c r="R16" s="21"/>
    </row>
    <row r="17" spans="1:18">
      <c r="A17" t="s">
        <v>86</v>
      </c>
      <c r="B17" s="7" t="s">
        <v>24</v>
      </c>
      <c r="C17" t="s">
        <v>6</v>
      </c>
      <c r="D17" t="s">
        <v>7</v>
      </c>
      <c r="E17" s="1">
        <v>3.4222001114431899E-4</v>
      </c>
      <c r="F17" s="1">
        <v>7.4665368856365803E-4</v>
      </c>
      <c r="G17" s="1">
        <v>4.3483585363608499E-3</v>
      </c>
      <c r="H17" s="1">
        <v>9.6329928700755307E-3</v>
      </c>
      <c r="I17" s="1">
        <v>4.6905785475051696E-3</v>
      </c>
      <c r="J17" s="50">
        <v>1.03796465586392E-2</v>
      </c>
      <c r="N17" s="21"/>
      <c r="R17" s="21"/>
    </row>
    <row r="18" spans="1:18">
      <c r="A18" t="s">
        <v>86</v>
      </c>
      <c r="B18" s="7" t="s">
        <v>24</v>
      </c>
      <c r="C18" t="s">
        <v>8</v>
      </c>
      <c r="D18" t="s">
        <v>9</v>
      </c>
      <c r="E18" s="1">
        <v>0.38987031284456303</v>
      </c>
      <c r="F18" s="1">
        <v>0.14360960521767699</v>
      </c>
      <c r="G18" s="1">
        <v>0.42277977440726699</v>
      </c>
      <c r="H18" s="1">
        <v>0.17735948665089701</v>
      </c>
      <c r="I18" s="1">
        <v>0.81265008725182997</v>
      </c>
      <c r="J18" s="50">
        <v>0.32096909186857397</v>
      </c>
      <c r="N18" s="21"/>
      <c r="R18" s="21"/>
    </row>
    <row r="19" spans="1:18">
      <c r="A19" t="s">
        <v>86</v>
      </c>
      <c r="B19" s="7" t="s">
        <v>24</v>
      </c>
      <c r="C19" t="s">
        <v>10</v>
      </c>
      <c r="D19" t="s">
        <v>11</v>
      </c>
      <c r="E19" s="1">
        <v>9.2773810454264194E-2</v>
      </c>
      <c r="F19" s="1">
        <v>5.5963543597800799E-2</v>
      </c>
      <c r="G19" s="1">
        <v>6.69055873372493E-2</v>
      </c>
      <c r="H19" s="1">
        <v>4.1639264039557103E-2</v>
      </c>
      <c r="I19" s="1">
        <v>0.15967939779151299</v>
      </c>
      <c r="J19" s="50">
        <v>9.7602807637357999E-2</v>
      </c>
      <c r="N19" s="21"/>
      <c r="R19" s="21"/>
    </row>
    <row r="20" spans="1:18">
      <c r="A20" t="s">
        <v>86</v>
      </c>
      <c r="B20" s="7" t="s">
        <v>24</v>
      </c>
      <c r="C20" t="s">
        <v>12</v>
      </c>
      <c r="D20" t="s">
        <v>13</v>
      </c>
      <c r="E20" s="1">
        <v>0.97653326158561005</v>
      </c>
      <c r="F20" s="1">
        <v>0.15028671085190701</v>
      </c>
      <c r="G20" s="1">
        <v>7.6334452179217901E-2</v>
      </c>
      <c r="H20" s="1">
        <v>1.30357598101759E-2</v>
      </c>
      <c r="I20" s="1">
        <v>1.0528677137648299</v>
      </c>
      <c r="J20" s="50">
        <v>0.163322470662083</v>
      </c>
      <c r="N20" s="21"/>
      <c r="R20" s="21"/>
    </row>
    <row r="21" spans="1:18">
      <c r="A21" t="s">
        <v>86</v>
      </c>
      <c r="B21" s="7" t="s">
        <v>24</v>
      </c>
      <c r="C21" t="s">
        <v>14</v>
      </c>
      <c r="D21" t="s">
        <v>15</v>
      </c>
      <c r="E21" s="1">
        <v>5.5120774091344499E-2</v>
      </c>
      <c r="F21" s="1">
        <v>5.8099251678295397E-2</v>
      </c>
      <c r="G21" s="1">
        <v>0.124279846504983</v>
      </c>
      <c r="H21" s="1">
        <v>7.0500341936480096E-2</v>
      </c>
      <c r="I21" s="1">
        <v>0.179400620596328</v>
      </c>
      <c r="J21" s="50">
        <v>0.12859959361477499</v>
      </c>
      <c r="N21" s="21"/>
      <c r="R21" s="21"/>
    </row>
    <row r="22" spans="1:18">
      <c r="A22" t="s">
        <v>86</v>
      </c>
      <c r="B22" s="7" t="s">
        <v>24</v>
      </c>
      <c r="C22" t="s">
        <v>16</v>
      </c>
      <c r="D22" t="s">
        <v>17</v>
      </c>
      <c r="E22" s="1">
        <v>2.8590381778891398</v>
      </c>
      <c r="F22" s="1">
        <v>0.37718162123788201</v>
      </c>
      <c r="G22" s="1">
        <v>0.71254654647322102</v>
      </c>
      <c r="H22" s="1">
        <v>0.13252252499421399</v>
      </c>
      <c r="I22" s="1">
        <v>3.57158472436236</v>
      </c>
      <c r="J22" s="50">
        <v>0.50970414623209603</v>
      </c>
      <c r="N22" s="21"/>
      <c r="R22" s="21"/>
    </row>
    <row r="23" spans="1:18">
      <c r="A23" t="s">
        <v>86</v>
      </c>
      <c r="B23" s="7" t="s">
        <v>24</v>
      </c>
      <c r="C23" t="s">
        <v>18</v>
      </c>
      <c r="D23" t="s">
        <v>19</v>
      </c>
      <c r="E23" s="1">
        <v>12.8351317015872</v>
      </c>
      <c r="F23" s="1">
        <v>0.79832078331373402</v>
      </c>
      <c r="G23" s="1">
        <v>4.05574877568439</v>
      </c>
      <c r="H23" s="1">
        <v>0.67877063425759998</v>
      </c>
      <c r="I23" s="1">
        <v>16.890880477271601</v>
      </c>
      <c r="J23" s="50">
        <v>1.4770914175713299</v>
      </c>
      <c r="N23" s="21"/>
      <c r="R23" s="21"/>
    </row>
    <row r="24" spans="1:18">
      <c r="A24" t="s">
        <v>86</v>
      </c>
      <c r="B24" s="7" t="s">
        <v>24</v>
      </c>
      <c r="C24" t="s">
        <v>20</v>
      </c>
      <c r="D24" t="s">
        <v>21</v>
      </c>
      <c r="E24" s="1">
        <v>0.78674454380574199</v>
      </c>
      <c r="F24" s="1">
        <v>0.126442679004245</v>
      </c>
      <c r="G24" s="1">
        <v>2.41203847466126E-2</v>
      </c>
      <c r="H24" s="1">
        <v>4.8871236529824599E-3</v>
      </c>
      <c r="I24" s="1">
        <v>0.81086492855235504</v>
      </c>
      <c r="J24" s="50">
        <v>0.13132980265722699</v>
      </c>
      <c r="N24" s="21"/>
      <c r="R24" s="21"/>
    </row>
    <row r="25" spans="1:18">
      <c r="A25" t="s">
        <v>86</v>
      </c>
      <c r="B25" s="7" t="s">
        <v>24</v>
      </c>
      <c r="C25" t="s">
        <v>25</v>
      </c>
      <c r="D25" t="s">
        <v>26</v>
      </c>
      <c r="E25" s="1">
        <v>8.7776222942226399E-3</v>
      </c>
      <c r="F25" s="1">
        <v>5.7010940947095298E-4</v>
      </c>
      <c r="G25" s="1">
        <v>8.2066275172600803E-2</v>
      </c>
      <c r="H25" s="1">
        <v>3.06688905826519E-2</v>
      </c>
      <c r="I25" s="1">
        <v>9.0843897466823406E-2</v>
      </c>
      <c r="J25" s="50">
        <v>3.1238999992122801E-2</v>
      </c>
      <c r="N25" s="21"/>
      <c r="R25" s="21"/>
    </row>
    <row r="26" spans="1:18">
      <c r="A26" t="s">
        <v>86</v>
      </c>
      <c r="B26" s="7" t="s">
        <v>24</v>
      </c>
      <c r="C26" t="s">
        <v>22</v>
      </c>
      <c r="D26" t="s">
        <v>23</v>
      </c>
      <c r="E26" s="1">
        <v>5.8104404767054003</v>
      </c>
      <c r="F26" s="1">
        <v>0.25881824973636303</v>
      </c>
      <c r="G26" s="1">
        <v>0.60557280383116596</v>
      </c>
      <c r="H26" s="1">
        <v>2.35067589040024E-2</v>
      </c>
      <c r="I26" s="1">
        <v>6.4160132805365704</v>
      </c>
      <c r="J26" s="50">
        <v>0.28232500864036503</v>
      </c>
      <c r="N26" s="21"/>
      <c r="R26" s="21"/>
    </row>
    <row r="27" spans="1:18">
      <c r="A27" t="s">
        <v>86</v>
      </c>
      <c r="B27" s="7" t="s">
        <v>27</v>
      </c>
      <c r="C27" t="s">
        <v>2</v>
      </c>
      <c r="D27" t="s">
        <v>3</v>
      </c>
      <c r="E27" s="1">
        <v>0.39650065224615999</v>
      </c>
      <c r="F27" s="1">
        <v>0.41568158793770699</v>
      </c>
      <c r="G27" s="1">
        <v>4.3607927774627998E-2</v>
      </c>
      <c r="H27" s="1">
        <v>3.8146213022215297E-2</v>
      </c>
      <c r="I27" s="1">
        <v>0.44010858002078801</v>
      </c>
      <c r="J27" s="50">
        <v>0.45382780095992198</v>
      </c>
      <c r="N27" s="21"/>
      <c r="R27" s="21"/>
    </row>
    <row r="28" spans="1:18">
      <c r="A28" t="s">
        <v>86</v>
      </c>
      <c r="B28" s="7" t="s">
        <v>27</v>
      </c>
      <c r="C28" t="s">
        <v>4</v>
      </c>
      <c r="D28" t="s">
        <v>5</v>
      </c>
      <c r="E28" s="1">
        <v>8.59107654931831E-4</v>
      </c>
      <c r="F28" s="1">
        <v>5.7096411512575898E-2</v>
      </c>
      <c r="G28" s="1">
        <v>6.7686459084731601E-2</v>
      </c>
      <c r="H28" s="1">
        <v>1.2664514299468399</v>
      </c>
      <c r="I28" s="1">
        <v>6.8545566739663402E-2</v>
      </c>
      <c r="J28" s="50">
        <v>1.3235478414594199</v>
      </c>
      <c r="N28" s="21"/>
      <c r="R28" s="21"/>
    </row>
    <row r="29" spans="1:18">
      <c r="A29" t="s">
        <v>86</v>
      </c>
      <c r="B29" s="7" t="s">
        <v>27</v>
      </c>
      <c r="C29" t="s">
        <v>6</v>
      </c>
      <c r="D29" t="s">
        <v>7</v>
      </c>
      <c r="E29" s="1">
        <v>1.2006583525417201E-3</v>
      </c>
      <c r="F29" s="1">
        <v>2.6194948028875099E-3</v>
      </c>
      <c r="G29" s="1">
        <v>2.8792170420713502E-3</v>
      </c>
      <c r="H29" s="1">
        <v>6.3785339174573701E-3</v>
      </c>
      <c r="I29" s="1">
        <v>4.0798753946130698E-3</v>
      </c>
      <c r="J29" s="50">
        <v>8.9980287203448792E-3</v>
      </c>
      <c r="N29" s="21"/>
      <c r="R29" s="21"/>
    </row>
    <row r="30" spans="1:18">
      <c r="A30" t="s">
        <v>86</v>
      </c>
      <c r="B30" s="7" t="s">
        <v>27</v>
      </c>
      <c r="C30" t="s">
        <v>8</v>
      </c>
      <c r="D30" t="s">
        <v>9</v>
      </c>
      <c r="E30" s="1">
        <v>0.112295124236336</v>
      </c>
      <c r="F30" s="1">
        <v>4.1902867836779399E-2</v>
      </c>
      <c r="G30" s="1">
        <v>0.26073125455540802</v>
      </c>
      <c r="H30" s="1">
        <v>0.113583337136308</v>
      </c>
      <c r="I30" s="1">
        <v>0.373026378791744</v>
      </c>
      <c r="J30" s="50">
        <v>0.15548620497308699</v>
      </c>
      <c r="N30" s="21"/>
      <c r="R30" s="21"/>
    </row>
    <row r="31" spans="1:18">
      <c r="A31" t="s">
        <v>86</v>
      </c>
      <c r="B31" s="7" t="s">
        <v>27</v>
      </c>
      <c r="C31" t="s">
        <v>10</v>
      </c>
      <c r="D31" t="s">
        <v>11</v>
      </c>
      <c r="E31" s="1">
        <v>6.6214303320818402E-2</v>
      </c>
      <c r="F31" s="1">
        <v>4.6987863551438601E-2</v>
      </c>
      <c r="G31" s="1">
        <v>3.4021594327404599E-2</v>
      </c>
      <c r="H31" s="1">
        <v>2.10710693072962E-2</v>
      </c>
      <c r="I31" s="1">
        <v>0.10023589764822299</v>
      </c>
      <c r="J31" s="50">
        <v>6.8058932858734794E-2</v>
      </c>
      <c r="N31" s="21"/>
      <c r="R31" s="21"/>
    </row>
    <row r="32" spans="1:18">
      <c r="A32" t="s">
        <v>86</v>
      </c>
      <c r="B32" s="7" t="s">
        <v>27</v>
      </c>
      <c r="C32" t="s">
        <v>12</v>
      </c>
      <c r="D32" t="s">
        <v>13</v>
      </c>
      <c r="E32" s="1">
        <v>0.16984918794720799</v>
      </c>
      <c r="F32" s="1">
        <v>2.38306970556551E-2</v>
      </c>
      <c r="G32" s="1">
        <v>4.7252522885585499E-2</v>
      </c>
      <c r="H32" s="1">
        <v>8.1255012458993792E-3</v>
      </c>
      <c r="I32" s="1">
        <v>0.217101710832793</v>
      </c>
      <c r="J32" s="50">
        <v>3.1956198301554398E-2</v>
      </c>
      <c r="N32" s="21"/>
      <c r="R32" s="21"/>
    </row>
    <row r="33" spans="1:18">
      <c r="A33" t="s">
        <v>86</v>
      </c>
      <c r="B33" s="7" t="s">
        <v>27</v>
      </c>
      <c r="C33" t="s">
        <v>14</v>
      </c>
      <c r="D33" t="s">
        <v>15</v>
      </c>
      <c r="E33" s="1">
        <v>5.3006267302964101E-2</v>
      </c>
      <c r="F33" s="1">
        <v>5.5195062057406603E-2</v>
      </c>
      <c r="G33" s="1">
        <v>8.8594319018935594E-2</v>
      </c>
      <c r="H33" s="1">
        <v>5.0343479085212799E-2</v>
      </c>
      <c r="I33" s="1">
        <v>0.14160058632190001</v>
      </c>
      <c r="J33" s="50">
        <v>0.105538541142619</v>
      </c>
      <c r="N33" s="21"/>
      <c r="R33" s="21"/>
    </row>
    <row r="34" spans="1:18">
      <c r="A34" t="s">
        <v>86</v>
      </c>
      <c r="B34" s="7" t="s">
        <v>27</v>
      </c>
      <c r="C34" t="s">
        <v>16</v>
      </c>
      <c r="D34" t="s">
        <v>17</v>
      </c>
      <c r="E34" s="1">
        <v>0.92423306754830103</v>
      </c>
      <c r="F34" s="1">
        <v>0.189848963743879</v>
      </c>
      <c r="G34" s="1">
        <v>0.47017635505347199</v>
      </c>
      <c r="H34" s="1">
        <v>8.7590216344377303E-2</v>
      </c>
      <c r="I34" s="1">
        <v>1.39440942260177</v>
      </c>
      <c r="J34" s="50">
        <v>0.27743918008825602</v>
      </c>
      <c r="N34" s="21"/>
      <c r="R34" s="21"/>
    </row>
    <row r="35" spans="1:18">
      <c r="A35" t="s">
        <v>86</v>
      </c>
      <c r="B35" s="7" t="s">
        <v>27</v>
      </c>
      <c r="C35" t="s">
        <v>18</v>
      </c>
      <c r="D35" t="s">
        <v>19</v>
      </c>
      <c r="E35" s="1">
        <v>5.0704046539935002</v>
      </c>
      <c r="F35" s="1">
        <v>0.31709991466804299</v>
      </c>
      <c r="G35" s="1">
        <v>1.85500748619127</v>
      </c>
      <c r="H35" s="1">
        <v>0.31102918663204598</v>
      </c>
      <c r="I35" s="1">
        <v>6.9254121401847701</v>
      </c>
      <c r="J35" s="50">
        <v>0.62812910130008903</v>
      </c>
      <c r="N35" s="21"/>
      <c r="R35" s="21"/>
    </row>
    <row r="36" spans="1:18">
      <c r="A36" t="s">
        <v>86</v>
      </c>
      <c r="B36" s="7" t="s">
        <v>27</v>
      </c>
      <c r="C36" t="s">
        <v>20</v>
      </c>
      <c r="D36" t="s">
        <v>21</v>
      </c>
      <c r="E36" s="1">
        <v>1.0461902380142001</v>
      </c>
      <c r="F36" s="1">
        <v>0.16821371372518101</v>
      </c>
      <c r="G36" s="1">
        <v>1.95985692495226E-2</v>
      </c>
      <c r="H36" s="1">
        <v>3.97008612607828E-3</v>
      </c>
      <c r="I36" s="1">
        <v>1.0657888072637201</v>
      </c>
      <c r="J36" s="50">
        <v>0.17218379985125901</v>
      </c>
      <c r="N36" s="21"/>
      <c r="R36" s="21"/>
    </row>
    <row r="37" spans="1:18">
      <c r="A37" t="s">
        <v>86</v>
      </c>
      <c r="B37" s="7" t="s">
        <v>27</v>
      </c>
      <c r="C37" t="s">
        <v>25</v>
      </c>
      <c r="D37" t="s">
        <v>26</v>
      </c>
      <c r="E37" s="1">
        <v>3.9114496822325297E-2</v>
      </c>
      <c r="F37" s="1">
        <v>2.55044664891666E-3</v>
      </c>
      <c r="G37" s="1">
        <v>0.27036048060232898</v>
      </c>
      <c r="H37" s="1">
        <v>0.103748939838031</v>
      </c>
      <c r="I37" s="1">
        <v>0.30947497742465502</v>
      </c>
      <c r="J37" s="50">
        <v>0.10629938648694701</v>
      </c>
      <c r="N37" s="21"/>
      <c r="R37" s="21"/>
    </row>
    <row r="38" spans="1:18">
      <c r="A38" t="s">
        <v>86</v>
      </c>
      <c r="B38" s="7" t="s">
        <v>27</v>
      </c>
      <c r="C38" t="s">
        <v>22</v>
      </c>
      <c r="D38" t="s">
        <v>23</v>
      </c>
      <c r="E38" s="1">
        <v>1.9909603813861101</v>
      </c>
      <c r="F38" s="1">
        <v>8.8549103646535898E-2</v>
      </c>
      <c r="G38" s="1">
        <v>0.38766983425440599</v>
      </c>
      <c r="H38" s="1">
        <v>1.5077595351986399E-2</v>
      </c>
      <c r="I38" s="1">
        <v>2.3786302156405199</v>
      </c>
      <c r="J38" s="50">
        <v>0.103626698998522</v>
      </c>
      <c r="N38" s="21"/>
      <c r="R38" s="21"/>
    </row>
    <row r="39" spans="1:18">
      <c r="A39" t="s">
        <v>86</v>
      </c>
      <c r="B39" s="7" t="s">
        <v>28</v>
      </c>
      <c r="C39" t="s">
        <v>2</v>
      </c>
      <c r="D39" t="s">
        <v>3</v>
      </c>
      <c r="E39" s="1">
        <v>0.25920145356431201</v>
      </c>
      <c r="F39" s="1">
        <v>0.27484851441284602</v>
      </c>
      <c r="G39" s="1">
        <v>4.6176392041428899E-2</v>
      </c>
      <c r="H39" s="1">
        <v>3.8137918092275597E-2</v>
      </c>
      <c r="I39" s="1">
        <v>0.30537784560574099</v>
      </c>
      <c r="J39" s="50">
        <v>0.31298643250512198</v>
      </c>
      <c r="N39" s="21"/>
      <c r="R39" s="21"/>
    </row>
    <row r="40" spans="1:18">
      <c r="A40" t="s">
        <v>86</v>
      </c>
      <c r="B40" s="7" t="s">
        <v>28</v>
      </c>
      <c r="C40" t="s">
        <v>4</v>
      </c>
      <c r="D40" t="s">
        <v>5</v>
      </c>
      <c r="E40" s="1">
        <v>1.06279880378011E-3</v>
      </c>
      <c r="F40" s="1">
        <v>4.8717857077227603E-2</v>
      </c>
      <c r="G40" s="1">
        <v>0.46069803885456101</v>
      </c>
      <c r="H40" s="1">
        <v>8.5941637779730709</v>
      </c>
      <c r="I40" s="1">
        <v>0.46176083765834097</v>
      </c>
      <c r="J40" s="50">
        <v>8.6428816350502995</v>
      </c>
      <c r="N40" s="21"/>
      <c r="R40" s="21"/>
    </row>
    <row r="41" spans="1:18">
      <c r="A41" t="s">
        <v>86</v>
      </c>
      <c r="B41" s="7" t="s">
        <v>28</v>
      </c>
      <c r="C41" t="s">
        <v>6</v>
      </c>
      <c r="D41" t="s">
        <v>7</v>
      </c>
      <c r="E41" s="1">
        <v>8.5932424828035999E-4</v>
      </c>
      <c r="F41" s="1">
        <v>1.87429553175766E-3</v>
      </c>
      <c r="G41" s="1">
        <v>2.6930216979554702E-3</v>
      </c>
      <c r="H41" s="1">
        <v>5.9665847528318E-3</v>
      </c>
      <c r="I41" s="1">
        <v>3.5523459462358299E-3</v>
      </c>
      <c r="J41" s="50">
        <v>7.8408802845894594E-3</v>
      </c>
      <c r="N41" s="21"/>
      <c r="R41" s="21"/>
    </row>
    <row r="42" spans="1:18">
      <c r="A42" t="s">
        <v>86</v>
      </c>
      <c r="B42" s="7" t="s">
        <v>28</v>
      </c>
      <c r="C42" t="s">
        <v>8</v>
      </c>
      <c r="D42" t="s">
        <v>9</v>
      </c>
      <c r="E42" s="1">
        <v>0.21920192514279599</v>
      </c>
      <c r="F42" s="1">
        <v>8.1462731419324197E-2</v>
      </c>
      <c r="G42" s="1">
        <v>0.29295575632257198</v>
      </c>
      <c r="H42" s="1">
        <v>0.117782931238714</v>
      </c>
      <c r="I42" s="1">
        <v>0.512157681465368</v>
      </c>
      <c r="J42" s="50">
        <v>0.199245662658038</v>
      </c>
      <c r="N42" s="21"/>
      <c r="R42" s="21"/>
    </row>
    <row r="43" spans="1:18">
      <c r="A43" t="s">
        <v>86</v>
      </c>
      <c r="B43" s="7" t="s">
        <v>28</v>
      </c>
      <c r="C43" t="s">
        <v>10</v>
      </c>
      <c r="D43" t="s">
        <v>11</v>
      </c>
      <c r="E43" s="1">
        <v>8.4027422023626994E-2</v>
      </c>
      <c r="F43" s="1">
        <v>6.8465818963112393E-2</v>
      </c>
      <c r="G43" s="1">
        <v>3.6320611139393798E-2</v>
      </c>
      <c r="H43" s="1">
        <v>2.1669978248354201E-2</v>
      </c>
      <c r="I43" s="1">
        <v>0.12034803316302101</v>
      </c>
      <c r="J43" s="50">
        <v>9.0135797211466695E-2</v>
      </c>
      <c r="N43" s="21"/>
      <c r="R43" s="21"/>
    </row>
    <row r="44" spans="1:18">
      <c r="A44" t="s">
        <v>86</v>
      </c>
      <c r="B44" s="7" t="s">
        <v>28</v>
      </c>
      <c r="C44" t="s">
        <v>12</v>
      </c>
      <c r="D44" t="s">
        <v>13</v>
      </c>
      <c r="E44" s="1">
        <v>0.241428167620936</v>
      </c>
      <c r="F44" s="1">
        <v>3.4948590305033202E-2</v>
      </c>
      <c r="G44" s="1">
        <v>7.3321305459275399E-2</v>
      </c>
      <c r="H44" s="1">
        <v>1.32127001234467E-2</v>
      </c>
      <c r="I44" s="1">
        <v>0.31474947308021201</v>
      </c>
      <c r="J44" s="50">
        <v>4.81612904284799E-2</v>
      </c>
      <c r="N44" s="21"/>
      <c r="R44" s="21"/>
    </row>
    <row r="45" spans="1:18">
      <c r="A45" t="s">
        <v>86</v>
      </c>
      <c r="B45" s="7" t="s">
        <v>28</v>
      </c>
      <c r="C45" t="s">
        <v>14</v>
      </c>
      <c r="D45" t="s">
        <v>15</v>
      </c>
      <c r="E45" s="1">
        <v>0.26181743685313802</v>
      </c>
      <c r="F45" s="1">
        <v>0.28076047908065299</v>
      </c>
      <c r="G45" s="1">
        <v>0.12352617773664901</v>
      </c>
      <c r="H45" s="1">
        <v>7.2779592759331005E-2</v>
      </c>
      <c r="I45" s="1">
        <v>0.385343614589788</v>
      </c>
      <c r="J45" s="50">
        <v>0.35354007183998398</v>
      </c>
      <c r="N45" s="21"/>
      <c r="R45" s="21"/>
    </row>
    <row r="46" spans="1:18">
      <c r="A46" t="s">
        <v>86</v>
      </c>
      <c r="B46" s="7" t="s">
        <v>28</v>
      </c>
      <c r="C46" t="s">
        <v>16</v>
      </c>
      <c r="D46" t="s">
        <v>17</v>
      </c>
      <c r="E46" s="1">
        <v>2.2879441634561499</v>
      </c>
      <c r="F46" s="1">
        <v>0.39206538753644499</v>
      </c>
      <c r="G46" s="1">
        <v>0.57372748142103203</v>
      </c>
      <c r="H46" s="1">
        <v>0.113322583909043</v>
      </c>
      <c r="I46" s="1">
        <v>2.86167164487718</v>
      </c>
      <c r="J46" s="50">
        <v>0.50538797144548797</v>
      </c>
      <c r="N46" s="21"/>
      <c r="R46" s="21"/>
    </row>
    <row r="47" spans="1:18">
      <c r="A47" t="s">
        <v>86</v>
      </c>
      <c r="B47" s="7" t="s">
        <v>28</v>
      </c>
      <c r="C47" t="s">
        <v>18</v>
      </c>
      <c r="D47" t="s">
        <v>19</v>
      </c>
      <c r="E47" s="1">
        <v>1.96207113761052</v>
      </c>
      <c r="F47" s="1">
        <v>0.12877253795133101</v>
      </c>
      <c r="G47" s="1">
        <v>1.34282291867311</v>
      </c>
      <c r="H47" s="1">
        <v>0.22528807580313001</v>
      </c>
      <c r="I47" s="1">
        <v>3.3048940562836302</v>
      </c>
      <c r="J47" s="50">
        <v>0.35406061375446102</v>
      </c>
      <c r="N47" s="21"/>
      <c r="R47" s="21"/>
    </row>
    <row r="48" spans="1:18">
      <c r="A48" t="s">
        <v>86</v>
      </c>
      <c r="B48" s="7" t="s">
        <v>28</v>
      </c>
      <c r="C48" t="s">
        <v>20</v>
      </c>
      <c r="D48" t="s">
        <v>21</v>
      </c>
      <c r="E48" s="1">
        <v>6.4507709545552299</v>
      </c>
      <c r="F48" s="1">
        <v>1.0401205310610899</v>
      </c>
      <c r="G48" s="1">
        <v>5.15008413062647E-2</v>
      </c>
      <c r="H48" s="1">
        <v>1.03956861955897E-2</v>
      </c>
      <c r="I48" s="1">
        <v>6.50227179586149</v>
      </c>
      <c r="J48" s="50">
        <v>1.05051621725668</v>
      </c>
      <c r="N48" s="21"/>
      <c r="R48" s="21"/>
    </row>
    <row r="49" spans="1:18">
      <c r="A49" t="s">
        <v>86</v>
      </c>
      <c r="B49" s="7" t="s">
        <v>28</v>
      </c>
      <c r="C49" t="s">
        <v>25</v>
      </c>
      <c r="D49" t="s">
        <v>26</v>
      </c>
      <c r="E49" s="1">
        <v>2.33166099963549E-2</v>
      </c>
      <c r="F49" s="1">
        <v>2.7001909570973002E-3</v>
      </c>
      <c r="G49" s="1">
        <v>0.13714242795822301</v>
      </c>
      <c r="H49" s="1">
        <v>5.9746359632423501E-2</v>
      </c>
      <c r="I49" s="1">
        <v>0.160459037954578</v>
      </c>
      <c r="J49" s="50">
        <v>6.2446550589520797E-2</v>
      </c>
      <c r="N49" s="21"/>
      <c r="R49" s="21"/>
    </row>
    <row r="50" spans="1:18">
      <c r="A50" t="s">
        <v>86</v>
      </c>
      <c r="B50" s="7" t="s">
        <v>28</v>
      </c>
      <c r="C50" t="s">
        <v>22</v>
      </c>
      <c r="D50" t="s">
        <v>23</v>
      </c>
      <c r="E50" s="1">
        <v>3.08573349913124E-2</v>
      </c>
      <c r="F50" s="1">
        <v>1.34280680036457E-3</v>
      </c>
      <c r="G50" s="1">
        <v>0.146177423003409</v>
      </c>
      <c r="H50" s="1">
        <v>5.6936295152660099E-3</v>
      </c>
      <c r="I50" s="1">
        <v>0.17703475799472099</v>
      </c>
      <c r="J50" s="50">
        <v>7.0364363156305799E-3</v>
      </c>
      <c r="N50" s="21"/>
      <c r="R50" s="21"/>
    </row>
    <row r="51" spans="1:18">
      <c r="A51" t="s">
        <v>86</v>
      </c>
      <c r="B51" s="7" t="s">
        <v>29</v>
      </c>
      <c r="C51" t="s">
        <v>2</v>
      </c>
      <c r="D51" t="s">
        <v>3</v>
      </c>
      <c r="E51" s="1">
        <v>3.9327318661926E-2</v>
      </c>
      <c r="F51" s="1">
        <v>4.9314806942029298E-2</v>
      </c>
      <c r="G51" s="1">
        <v>1.36618426014021E-2</v>
      </c>
      <c r="H51" s="1">
        <v>1.10633075141156E-2</v>
      </c>
      <c r="I51" s="1">
        <v>5.2989161263328102E-2</v>
      </c>
      <c r="J51" s="50">
        <v>6.0378114456145E-2</v>
      </c>
      <c r="N51" s="21"/>
      <c r="R51" s="21"/>
    </row>
    <row r="52" spans="1:18">
      <c r="A52" t="s">
        <v>86</v>
      </c>
      <c r="B52" s="7" t="s">
        <v>29</v>
      </c>
      <c r="C52" t="s">
        <v>4</v>
      </c>
      <c r="D52" t="s">
        <v>5</v>
      </c>
      <c r="E52" s="1">
        <v>3.0322064789497099E-2</v>
      </c>
      <c r="F52" s="1">
        <v>8.0662439828822194E-2</v>
      </c>
      <c r="G52" s="1">
        <v>7.4005666683692697E-2</v>
      </c>
      <c r="H52" s="1">
        <v>1.16535108480544</v>
      </c>
      <c r="I52" s="1">
        <v>0.10432773147318999</v>
      </c>
      <c r="J52" s="50">
        <v>1.2460135246342601</v>
      </c>
      <c r="N52" s="21"/>
      <c r="R52" s="21"/>
    </row>
    <row r="53" spans="1:18">
      <c r="A53" t="s">
        <v>86</v>
      </c>
      <c r="B53" s="7" t="s">
        <v>29</v>
      </c>
      <c r="C53" t="s">
        <v>6</v>
      </c>
      <c r="D53" t="s">
        <v>7</v>
      </c>
      <c r="E53" s="1">
        <v>2.45930483762694E-2</v>
      </c>
      <c r="F53" s="1">
        <v>5.3640502097483903E-2</v>
      </c>
      <c r="G53" s="1">
        <v>1.2543013356586001E-3</v>
      </c>
      <c r="H53" s="1">
        <v>2.7790486059092699E-3</v>
      </c>
      <c r="I53" s="1">
        <v>2.5847349711928001E-2</v>
      </c>
      <c r="J53" s="50">
        <v>5.6419550703393197E-2</v>
      </c>
      <c r="N53" s="21"/>
      <c r="R53" s="21"/>
    </row>
    <row r="54" spans="1:18">
      <c r="A54" t="s">
        <v>86</v>
      </c>
      <c r="B54" s="7" t="s">
        <v>29</v>
      </c>
      <c r="C54" t="s">
        <v>8</v>
      </c>
      <c r="D54" t="s">
        <v>9</v>
      </c>
      <c r="E54" s="1">
        <v>2.6213992731987299E-2</v>
      </c>
      <c r="F54" s="1">
        <v>1.1698493440906401E-2</v>
      </c>
      <c r="G54" s="1">
        <v>0.11686515841471699</v>
      </c>
      <c r="H54" s="1">
        <v>5.2246082086506003E-2</v>
      </c>
      <c r="I54" s="1">
        <v>0.143079151146704</v>
      </c>
      <c r="J54" s="50">
        <v>6.3944575527412395E-2</v>
      </c>
      <c r="N54" s="21"/>
      <c r="R54" s="21"/>
    </row>
    <row r="55" spans="1:18">
      <c r="A55" t="s">
        <v>86</v>
      </c>
      <c r="B55" s="7" t="s">
        <v>29</v>
      </c>
      <c r="C55" t="s">
        <v>10</v>
      </c>
      <c r="D55" t="s">
        <v>11</v>
      </c>
      <c r="E55" s="1">
        <v>2.3061140582554102E-3</v>
      </c>
      <c r="F55" s="1">
        <v>1.33344853252478E-3</v>
      </c>
      <c r="G55" s="1">
        <v>1.03393069468525E-2</v>
      </c>
      <c r="H55" s="1">
        <v>6.90646819322107E-3</v>
      </c>
      <c r="I55" s="1">
        <v>1.2645421005107901E-2</v>
      </c>
      <c r="J55" s="50">
        <v>8.2399167257458591E-3</v>
      </c>
      <c r="N55" s="21"/>
      <c r="R55" s="21"/>
    </row>
    <row r="56" spans="1:18">
      <c r="A56" t="s">
        <v>86</v>
      </c>
      <c r="B56" s="7" t="s">
        <v>29</v>
      </c>
      <c r="C56" t="s">
        <v>12</v>
      </c>
      <c r="D56" t="s">
        <v>13</v>
      </c>
      <c r="E56" s="1">
        <v>6.43012456510592E-2</v>
      </c>
      <c r="F56" s="1">
        <v>8.2033252675030293E-3</v>
      </c>
      <c r="G56" s="1">
        <v>1.79320418739372E-2</v>
      </c>
      <c r="H56" s="1">
        <v>3.22300919111289E-3</v>
      </c>
      <c r="I56" s="1">
        <v>8.2233287524996396E-2</v>
      </c>
      <c r="J56" s="50">
        <v>1.14263344586159E-2</v>
      </c>
      <c r="N56" s="21"/>
      <c r="R56" s="21"/>
    </row>
    <row r="57" spans="1:18">
      <c r="A57" t="s">
        <v>86</v>
      </c>
      <c r="B57" s="7" t="s">
        <v>29</v>
      </c>
      <c r="C57" t="s">
        <v>14</v>
      </c>
      <c r="D57" t="s">
        <v>15</v>
      </c>
      <c r="E57" s="1">
        <v>0.43080848005030198</v>
      </c>
      <c r="F57" s="1">
        <v>0.40598206707347201</v>
      </c>
      <c r="G57" s="1">
        <v>0.13314213532066799</v>
      </c>
      <c r="H57" s="1">
        <v>7.96506338514157E-2</v>
      </c>
      <c r="I57" s="1">
        <v>0.56395061537097002</v>
      </c>
      <c r="J57" s="50">
        <v>0.48563270092488797</v>
      </c>
      <c r="N57" s="21"/>
      <c r="R57" s="21"/>
    </row>
    <row r="58" spans="1:18">
      <c r="A58" t="s">
        <v>86</v>
      </c>
      <c r="B58" s="7" t="s">
        <v>29</v>
      </c>
      <c r="C58" t="s">
        <v>16</v>
      </c>
      <c r="D58" t="s">
        <v>17</v>
      </c>
      <c r="E58" s="1">
        <v>0.95332462098747695</v>
      </c>
      <c r="F58" s="1">
        <v>0.18124880984621</v>
      </c>
      <c r="G58" s="1">
        <v>0.19573605251288201</v>
      </c>
      <c r="H58" s="1">
        <v>3.8070479312952502E-2</v>
      </c>
      <c r="I58" s="1">
        <v>1.1490606735003599</v>
      </c>
      <c r="J58" s="50">
        <v>0.21931928915916299</v>
      </c>
      <c r="N58" s="21"/>
      <c r="R58" s="21"/>
    </row>
    <row r="59" spans="1:18">
      <c r="A59" t="s">
        <v>86</v>
      </c>
      <c r="B59" s="7" t="s">
        <v>29</v>
      </c>
      <c r="C59" t="s">
        <v>18</v>
      </c>
      <c r="D59" t="s">
        <v>19</v>
      </c>
      <c r="E59" s="1">
        <v>0.15874466830808401</v>
      </c>
      <c r="F59" s="1">
        <v>1.0396662215737399E-2</v>
      </c>
      <c r="G59" s="1">
        <v>0.34374910236137501</v>
      </c>
      <c r="H59" s="1">
        <v>5.7753048427059299E-2</v>
      </c>
      <c r="I59" s="1">
        <v>0.50249377066945899</v>
      </c>
      <c r="J59" s="50">
        <v>6.8149710642796693E-2</v>
      </c>
      <c r="N59" s="21"/>
      <c r="R59" s="21"/>
    </row>
    <row r="60" spans="1:18">
      <c r="A60" t="s">
        <v>86</v>
      </c>
      <c r="B60" s="7" t="s">
        <v>29</v>
      </c>
      <c r="C60" t="s">
        <v>20</v>
      </c>
      <c r="D60" t="s">
        <v>21</v>
      </c>
      <c r="E60" s="1">
        <v>0.48976239757661999</v>
      </c>
      <c r="F60" s="1">
        <v>7.8964866352091795E-2</v>
      </c>
      <c r="G60" s="1">
        <v>6.8529482729946297E-3</v>
      </c>
      <c r="H60" s="1">
        <v>1.38371192507005E-3</v>
      </c>
      <c r="I60" s="1">
        <v>0.49661534584961498</v>
      </c>
      <c r="J60" s="50">
        <v>8.0348578277161797E-2</v>
      </c>
      <c r="N60" s="21"/>
      <c r="R60" s="21"/>
    </row>
    <row r="61" spans="1:18">
      <c r="A61" t="s">
        <v>86</v>
      </c>
      <c r="B61" s="7" t="s">
        <v>29</v>
      </c>
      <c r="C61" t="s">
        <v>25</v>
      </c>
      <c r="D61" t="s">
        <v>26</v>
      </c>
      <c r="E61" s="1">
        <v>7.9898463758623098E-2</v>
      </c>
      <c r="F61" s="1">
        <v>1.6505641886867799E-2</v>
      </c>
      <c r="G61" s="1">
        <v>0</v>
      </c>
      <c r="H61" s="1">
        <v>0</v>
      </c>
      <c r="I61" s="1">
        <v>7.9898463758623098E-2</v>
      </c>
      <c r="J61" s="50">
        <v>1.6505641886867799E-2</v>
      </c>
      <c r="N61" s="21"/>
      <c r="R61" s="21"/>
    </row>
    <row r="62" spans="1:18">
      <c r="A62" t="s">
        <v>86</v>
      </c>
      <c r="B62" s="7" t="s">
        <v>29</v>
      </c>
      <c r="C62" t="s">
        <v>22</v>
      </c>
      <c r="D62" t="s">
        <v>23</v>
      </c>
      <c r="E62" s="1">
        <v>8.0980958590836094E-3</v>
      </c>
      <c r="F62" s="1">
        <v>3.5298389208066798E-4</v>
      </c>
      <c r="G62" s="1">
        <v>3.7854498651462003E-2</v>
      </c>
      <c r="H62" s="1">
        <v>1.47648902855424E-3</v>
      </c>
      <c r="I62" s="1">
        <v>4.5952594510545598E-2</v>
      </c>
      <c r="J62" s="50">
        <v>1.8294729206349101E-3</v>
      </c>
      <c r="N62" s="21"/>
      <c r="R62" s="21"/>
    </row>
    <row r="63" spans="1:18">
      <c r="A63" t="s">
        <v>86</v>
      </c>
      <c r="B63" s="7" t="s">
        <v>30</v>
      </c>
      <c r="C63" t="s">
        <v>2</v>
      </c>
      <c r="D63" t="s">
        <v>3</v>
      </c>
      <c r="E63" s="1">
        <v>5.9484633074818001E-2</v>
      </c>
      <c r="F63" s="1">
        <v>7.08231731464221E-2</v>
      </c>
      <c r="G63" s="1">
        <v>4.7306454533000298E-3</v>
      </c>
      <c r="H63" s="1">
        <v>3.8426384162992002E-3</v>
      </c>
      <c r="I63" s="1">
        <v>6.4215278528118105E-2</v>
      </c>
      <c r="J63" s="50">
        <v>7.4665811562721299E-2</v>
      </c>
      <c r="N63" s="21"/>
      <c r="R63" s="21"/>
    </row>
    <row r="64" spans="1:18">
      <c r="A64" t="s">
        <v>86</v>
      </c>
      <c r="B64" s="7" t="s">
        <v>30</v>
      </c>
      <c r="C64" t="s">
        <v>4</v>
      </c>
      <c r="D64" t="s">
        <v>5</v>
      </c>
      <c r="E64" s="1">
        <v>1.9240605714980101E-5</v>
      </c>
      <c r="F64" s="1">
        <v>1.2323966416255901E-3</v>
      </c>
      <c r="G64" s="1">
        <v>0.14985297510329301</v>
      </c>
      <c r="H64" s="1">
        <v>2.8124423486078598</v>
      </c>
      <c r="I64" s="1">
        <v>0.14987221570900799</v>
      </c>
      <c r="J64" s="50">
        <v>2.8136747452494899</v>
      </c>
      <c r="N64" s="21"/>
      <c r="R64" s="21"/>
    </row>
    <row r="65" spans="1:18">
      <c r="A65" t="s">
        <v>86</v>
      </c>
      <c r="B65" s="7" t="s">
        <v>30</v>
      </c>
      <c r="C65" t="s">
        <v>6</v>
      </c>
      <c r="D65" t="s">
        <v>7</v>
      </c>
      <c r="E65" s="1">
        <v>2.9860174760753102E-7</v>
      </c>
      <c r="F65" s="1">
        <v>6.5126450732140698E-7</v>
      </c>
      <c r="G65" s="1">
        <v>3.2246348712239097E-4</v>
      </c>
      <c r="H65" s="1">
        <v>7.14489837631347E-4</v>
      </c>
      <c r="I65" s="1">
        <v>3.2276208886999902E-4</v>
      </c>
      <c r="J65" s="50">
        <v>7.1514110213866805E-4</v>
      </c>
      <c r="N65" s="21"/>
      <c r="R65" s="21"/>
    </row>
    <row r="66" spans="1:18">
      <c r="A66" t="s">
        <v>86</v>
      </c>
      <c r="B66" s="7" t="s">
        <v>30</v>
      </c>
      <c r="C66" t="s">
        <v>8</v>
      </c>
      <c r="D66" t="s">
        <v>9</v>
      </c>
      <c r="E66" s="1">
        <v>1.00838353071899E-2</v>
      </c>
      <c r="F66" s="1">
        <v>3.70630114626639E-3</v>
      </c>
      <c r="G66" s="1">
        <v>4.3861882132993198E-2</v>
      </c>
      <c r="H66" s="1">
        <v>1.7539298919759201E-2</v>
      </c>
      <c r="I66" s="1">
        <v>5.3945717440183102E-2</v>
      </c>
      <c r="J66" s="50">
        <v>2.1245600066025602E-2</v>
      </c>
      <c r="N66" s="21"/>
      <c r="R66" s="21"/>
    </row>
    <row r="67" spans="1:18">
      <c r="A67" t="s">
        <v>86</v>
      </c>
      <c r="B67" s="7" t="s">
        <v>30</v>
      </c>
      <c r="C67" t="s">
        <v>10</v>
      </c>
      <c r="D67" t="s">
        <v>11</v>
      </c>
      <c r="E67" s="1">
        <v>4.8933811483880298E-3</v>
      </c>
      <c r="F67" s="1">
        <v>1.7040599146351601E-3</v>
      </c>
      <c r="G67" s="1">
        <v>3.64729663525691E-3</v>
      </c>
      <c r="H67" s="1">
        <v>2.3427591593273701E-3</v>
      </c>
      <c r="I67" s="1">
        <v>8.5406777836449406E-3</v>
      </c>
      <c r="J67" s="50">
        <v>4.0468190739625298E-3</v>
      </c>
      <c r="N67" s="21"/>
      <c r="R67" s="21"/>
    </row>
    <row r="68" spans="1:18">
      <c r="A68" t="s">
        <v>86</v>
      </c>
      <c r="B68" s="7" t="s">
        <v>30</v>
      </c>
      <c r="C68" t="s">
        <v>12</v>
      </c>
      <c r="D68" t="s">
        <v>13</v>
      </c>
      <c r="E68" s="1">
        <v>1.98541225994107E-2</v>
      </c>
      <c r="F68" s="1">
        <v>2.66688707267957E-3</v>
      </c>
      <c r="G68" s="1">
        <v>6.8154671706552499E-3</v>
      </c>
      <c r="H68" s="1">
        <v>1.22564570941682E-3</v>
      </c>
      <c r="I68" s="1">
        <v>2.66695897700659E-2</v>
      </c>
      <c r="J68" s="50">
        <v>3.89253278209639E-3</v>
      </c>
      <c r="N68" s="21"/>
      <c r="R68" s="21"/>
    </row>
    <row r="69" spans="1:18">
      <c r="A69" t="s">
        <v>86</v>
      </c>
      <c r="B69" s="7" t="s">
        <v>30</v>
      </c>
      <c r="C69" t="s">
        <v>14</v>
      </c>
      <c r="D69" t="s">
        <v>15</v>
      </c>
      <c r="E69" s="1">
        <v>1.94770023937797E-2</v>
      </c>
      <c r="F69" s="1">
        <v>2.15651046892638E-2</v>
      </c>
      <c r="G69" s="1">
        <v>1.18388757366907E-2</v>
      </c>
      <c r="H69" s="1">
        <v>6.8996939024471996E-3</v>
      </c>
      <c r="I69" s="1">
        <v>3.1315878130470397E-2</v>
      </c>
      <c r="J69" s="50">
        <v>2.8464798591710999E-2</v>
      </c>
      <c r="N69" s="21"/>
      <c r="R69" s="21"/>
    </row>
    <row r="70" spans="1:18">
      <c r="A70" t="s">
        <v>86</v>
      </c>
      <c r="B70" s="7" t="s">
        <v>30</v>
      </c>
      <c r="C70" t="s">
        <v>16</v>
      </c>
      <c r="D70" t="s">
        <v>17</v>
      </c>
      <c r="E70" s="1">
        <v>0.120432079561342</v>
      </c>
      <c r="F70" s="1">
        <v>1.68144768263566E-2</v>
      </c>
      <c r="G70" s="1">
        <v>5.7534277239032899E-2</v>
      </c>
      <c r="H70" s="1">
        <v>1.13974265675042E-2</v>
      </c>
      <c r="I70" s="1">
        <v>0.17796635680037501</v>
      </c>
      <c r="J70" s="50">
        <v>2.8211903393860802E-2</v>
      </c>
      <c r="N70" s="21"/>
      <c r="R70" s="21"/>
    </row>
    <row r="71" spans="1:18">
      <c r="A71" t="s">
        <v>86</v>
      </c>
      <c r="B71" s="7" t="s">
        <v>30</v>
      </c>
      <c r="C71" t="s">
        <v>18</v>
      </c>
      <c r="D71" t="s">
        <v>19</v>
      </c>
      <c r="E71" s="1">
        <v>0.40900042460005798</v>
      </c>
      <c r="F71" s="1">
        <v>2.6786275295353702E-2</v>
      </c>
      <c r="G71" s="1">
        <v>0.18407576717655</v>
      </c>
      <c r="H71" s="1">
        <v>3.09345462138205E-2</v>
      </c>
      <c r="I71" s="1">
        <v>0.59307619177660797</v>
      </c>
      <c r="J71" s="50">
        <v>5.7720821509174201E-2</v>
      </c>
      <c r="N71" s="21"/>
      <c r="R71" s="21"/>
    </row>
    <row r="72" spans="1:18">
      <c r="A72" t="s">
        <v>86</v>
      </c>
      <c r="B72" s="7" t="s">
        <v>30</v>
      </c>
      <c r="C72" t="s">
        <v>20</v>
      </c>
      <c r="D72" t="s">
        <v>21</v>
      </c>
      <c r="E72" s="1">
        <v>0.495288663948528</v>
      </c>
      <c r="F72" s="1">
        <v>7.9855772825789803E-2</v>
      </c>
      <c r="G72" s="1">
        <v>4.6170353705194296E-3</v>
      </c>
      <c r="H72" s="1">
        <v>9.3230841257211695E-4</v>
      </c>
      <c r="I72" s="1">
        <v>0.49990569931904699</v>
      </c>
      <c r="J72" s="50">
        <v>8.0788081238361897E-2</v>
      </c>
      <c r="N72" s="21"/>
      <c r="R72" s="21"/>
    </row>
    <row r="73" spans="1:18">
      <c r="A73" t="s">
        <v>86</v>
      </c>
      <c r="B73" s="7" t="s">
        <v>30</v>
      </c>
      <c r="C73" t="s">
        <v>25</v>
      </c>
      <c r="D73" t="s">
        <v>26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50">
        <v>0</v>
      </c>
      <c r="N73" s="21"/>
      <c r="R73" s="21"/>
    </row>
    <row r="74" spans="1:18">
      <c r="A74" t="s">
        <v>86</v>
      </c>
      <c r="B74" s="7" t="s">
        <v>30</v>
      </c>
      <c r="C74" t="s">
        <v>22</v>
      </c>
      <c r="D74" t="s">
        <v>23</v>
      </c>
      <c r="E74" s="1">
        <v>5.2731621559400099E-4</v>
      </c>
      <c r="F74" s="1">
        <v>2.2980676234961999E-5</v>
      </c>
      <c r="G74" s="1">
        <v>2.15611297382421E-3</v>
      </c>
      <c r="H74" s="1">
        <v>8.4109781507188299E-5</v>
      </c>
      <c r="I74" s="1">
        <v>2.68342918941821E-3</v>
      </c>
      <c r="J74" s="50">
        <v>1.0709045774215E-4</v>
      </c>
      <c r="N74" s="21"/>
      <c r="R74" s="21"/>
    </row>
    <row r="75" spans="1:18">
      <c r="A75" t="s">
        <v>86</v>
      </c>
      <c r="B75" s="7" t="s">
        <v>31</v>
      </c>
      <c r="C75" t="s">
        <v>2</v>
      </c>
      <c r="D75" t="s">
        <v>3</v>
      </c>
      <c r="E75" s="1">
        <v>0.101672637625861</v>
      </c>
      <c r="F75" s="1">
        <v>0.107155975890251</v>
      </c>
      <c r="G75" s="1">
        <v>1.04856987057964E-2</v>
      </c>
      <c r="H75" s="1">
        <v>8.8871521139551393E-3</v>
      </c>
      <c r="I75" s="1">
        <v>0.112158336331658</v>
      </c>
      <c r="J75" s="50">
        <v>0.11604312800420601</v>
      </c>
      <c r="N75" s="21"/>
      <c r="R75" s="21"/>
    </row>
    <row r="76" spans="1:18">
      <c r="A76" t="s">
        <v>86</v>
      </c>
      <c r="B76" s="7" t="s">
        <v>31</v>
      </c>
      <c r="C76" t="s">
        <v>4</v>
      </c>
      <c r="D76" t="s">
        <v>5</v>
      </c>
      <c r="E76" s="1">
        <v>6.4114620297219E-3</v>
      </c>
      <c r="F76" s="1">
        <v>1.6076746886506E-2</v>
      </c>
      <c r="G76" s="1">
        <v>1.8741401449435401E-3</v>
      </c>
      <c r="H76" s="1">
        <v>3.4103404646572598E-2</v>
      </c>
      <c r="I76" s="1">
        <v>8.2856021746654396E-3</v>
      </c>
      <c r="J76" s="50">
        <v>5.0180151533078601E-2</v>
      </c>
      <c r="N76" s="21"/>
      <c r="R76" s="21"/>
    </row>
    <row r="77" spans="1:18">
      <c r="A77" t="s">
        <v>86</v>
      </c>
      <c r="B77" s="7" t="s">
        <v>31</v>
      </c>
      <c r="C77" t="s">
        <v>6</v>
      </c>
      <c r="D77" t="s">
        <v>7</v>
      </c>
      <c r="E77" s="1">
        <v>6.90692945490814E-5</v>
      </c>
      <c r="F77" s="1">
        <v>1.5066670565865199E-4</v>
      </c>
      <c r="G77" s="1">
        <v>7.1364520881521203E-4</v>
      </c>
      <c r="H77" s="1">
        <v>1.5808766337680601E-3</v>
      </c>
      <c r="I77" s="1">
        <v>7.8271450336429296E-4</v>
      </c>
      <c r="J77" s="50">
        <v>1.7315433394267099E-3</v>
      </c>
      <c r="N77" s="21"/>
      <c r="R77" s="21"/>
    </row>
    <row r="78" spans="1:18">
      <c r="A78" t="s">
        <v>86</v>
      </c>
      <c r="B78" s="7" t="s">
        <v>31</v>
      </c>
      <c r="C78" t="s">
        <v>8</v>
      </c>
      <c r="D78" t="s">
        <v>9</v>
      </c>
      <c r="E78" s="1">
        <v>1.83388550862906E-3</v>
      </c>
      <c r="F78" s="1">
        <v>7.5307467410507998E-4</v>
      </c>
      <c r="G78" s="1">
        <v>4.9728496515117397E-2</v>
      </c>
      <c r="H78" s="1">
        <v>2.33911504265524E-2</v>
      </c>
      <c r="I78" s="1">
        <v>5.1562382023746502E-2</v>
      </c>
      <c r="J78" s="50">
        <v>2.4144225100657501E-2</v>
      </c>
      <c r="N78" s="21"/>
      <c r="R78" s="21"/>
    </row>
    <row r="79" spans="1:18">
      <c r="A79" t="s">
        <v>86</v>
      </c>
      <c r="B79" s="7" t="s">
        <v>31</v>
      </c>
      <c r="C79" t="s">
        <v>10</v>
      </c>
      <c r="D79" t="s">
        <v>11</v>
      </c>
      <c r="E79" s="1">
        <v>2.45982934211043E-3</v>
      </c>
      <c r="F79" s="1">
        <v>1.3032664692123599E-3</v>
      </c>
      <c r="G79" s="1">
        <v>5.9668119894292198E-3</v>
      </c>
      <c r="H79" s="1">
        <v>3.1086127202632199E-3</v>
      </c>
      <c r="I79" s="1">
        <v>8.4266413315396502E-3</v>
      </c>
      <c r="J79" s="50">
        <v>4.4118791894755798E-3</v>
      </c>
      <c r="N79" s="21"/>
      <c r="R79" s="21"/>
    </row>
    <row r="80" spans="1:18">
      <c r="A80" t="s">
        <v>86</v>
      </c>
      <c r="B80" s="7" t="s">
        <v>31</v>
      </c>
      <c r="C80" t="s">
        <v>12</v>
      </c>
      <c r="D80" t="s">
        <v>13</v>
      </c>
      <c r="E80" s="1">
        <v>3.21345762822157E-2</v>
      </c>
      <c r="F80" s="1">
        <v>4.5622974117946096E-3</v>
      </c>
      <c r="G80" s="1">
        <v>7.6530356034226503E-3</v>
      </c>
      <c r="H80" s="1">
        <v>1.3777570784872901E-3</v>
      </c>
      <c r="I80" s="1">
        <v>3.9787611885638299E-2</v>
      </c>
      <c r="J80" s="50">
        <v>5.9400544902819003E-3</v>
      </c>
      <c r="N80" s="21"/>
      <c r="R80" s="21"/>
    </row>
    <row r="81" spans="1:18">
      <c r="A81" t="s">
        <v>86</v>
      </c>
      <c r="B81" s="7" t="s">
        <v>31</v>
      </c>
      <c r="C81" t="s">
        <v>14</v>
      </c>
      <c r="D81" t="s">
        <v>15</v>
      </c>
      <c r="E81" s="1">
        <v>5.0007379320581398E-3</v>
      </c>
      <c r="F81" s="1">
        <v>5.1055919067985499E-3</v>
      </c>
      <c r="G81" s="1">
        <v>1.4331596731259401E-2</v>
      </c>
      <c r="H81" s="1">
        <v>8.3178220893431899E-3</v>
      </c>
      <c r="I81" s="1">
        <v>1.9332334663317501E-2</v>
      </c>
      <c r="J81" s="50">
        <v>1.3423413996141701E-2</v>
      </c>
      <c r="N81" s="21"/>
      <c r="R81" s="21"/>
    </row>
    <row r="82" spans="1:18">
      <c r="A82" t="s">
        <v>86</v>
      </c>
      <c r="B82" s="7" t="s">
        <v>31</v>
      </c>
      <c r="C82" t="s">
        <v>16</v>
      </c>
      <c r="D82" t="s">
        <v>17</v>
      </c>
      <c r="E82" s="1">
        <v>3.2580250267031798E-2</v>
      </c>
      <c r="F82" s="1">
        <v>5.5959466102323101E-3</v>
      </c>
      <c r="G82" s="1">
        <v>9.1300558723766606E-2</v>
      </c>
      <c r="H82" s="1">
        <v>1.56625263462267E-2</v>
      </c>
      <c r="I82" s="1">
        <v>0.12388080899079799</v>
      </c>
      <c r="J82" s="50">
        <v>2.1258472956458999E-2</v>
      </c>
      <c r="N82" s="21"/>
      <c r="R82" s="21"/>
    </row>
    <row r="83" spans="1:18">
      <c r="A83" t="s">
        <v>86</v>
      </c>
      <c r="B83" s="7" t="s">
        <v>31</v>
      </c>
      <c r="C83" t="s">
        <v>18</v>
      </c>
      <c r="D83" t="s">
        <v>19</v>
      </c>
      <c r="E83" s="1">
        <v>2.2035993177022199E-2</v>
      </c>
      <c r="F83" s="1">
        <v>1.4409370534469101E-3</v>
      </c>
      <c r="G83" s="1">
        <v>0.17400117570769499</v>
      </c>
      <c r="H83" s="1">
        <v>2.8952377240933701E-2</v>
      </c>
      <c r="I83" s="1">
        <v>0.19603716888471701</v>
      </c>
      <c r="J83" s="50">
        <v>3.0393314294380601E-2</v>
      </c>
      <c r="N83" s="21"/>
      <c r="R83" s="21"/>
    </row>
    <row r="84" spans="1:18">
      <c r="A84" t="s">
        <v>86</v>
      </c>
      <c r="B84" s="7" t="s">
        <v>31</v>
      </c>
      <c r="C84" t="s">
        <v>20</v>
      </c>
      <c r="D84" t="s">
        <v>21</v>
      </c>
      <c r="E84" s="1">
        <v>3.0195078465693401E-2</v>
      </c>
      <c r="F84" s="1">
        <v>4.8658419903835001E-3</v>
      </c>
      <c r="G84" s="1">
        <v>3.9834828380540298E-3</v>
      </c>
      <c r="H84" s="1">
        <v>8.03767851815174E-4</v>
      </c>
      <c r="I84" s="1">
        <v>3.4178561303747398E-2</v>
      </c>
      <c r="J84" s="50">
        <v>5.6696098421986701E-3</v>
      </c>
      <c r="N84" s="21"/>
      <c r="R84" s="21"/>
    </row>
    <row r="85" spans="1:18">
      <c r="A85" t="s">
        <v>86</v>
      </c>
      <c r="B85" s="7" t="s">
        <v>31</v>
      </c>
      <c r="C85" t="s">
        <v>25</v>
      </c>
      <c r="D85" t="s">
        <v>26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50">
        <v>0</v>
      </c>
      <c r="N85" s="21"/>
      <c r="R85" s="21"/>
    </row>
    <row r="86" spans="1:18">
      <c r="A86" t="s">
        <v>86</v>
      </c>
      <c r="B86" s="7" t="s">
        <v>31</v>
      </c>
      <c r="C86" t="s">
        <v>22</v>
      </c>
      <c r="D86" t="s">
        <v>23</v>
      </c>
      <c r="E86" s="1">
        <v>4.0735080164679598E-3</v>
      </c>
      <c r="F86" s="1">
        <v>1.7703051158030899E-4</v>
      </c>
      <c r="G86" s="1">
        <v>7.1852946608087203E-3</v>
      </c>
      <c r="H86" s="1">
        <v>2.7752536968443002E-4</v>
      </c>
      <c r="I86" s="1">
        <v>1.12588026772767E-2</v>
      </c>
      <c r="J86" s="50">
        <v>4.5455588126473901E-4</v>
      </c>
      <c r="N86" s="21"/>
      <c r="R86" s="21"/>
    </row>
    <row r="87" spans="1:18">
      <c r="A87" t="s">
        <v>86</v>
      </c>
      <c r="B87" s="7" t="s">
        <v>32</v>
      </c>
      <c r="C87" t="s">
        <v>2</v>
      </c>
      <c r="D87" t="s">
        <v>3</v>
      </c>
      <c r="E87" s="1">
        <v>6.4006858534744707E-2</v>
      </c>
      <c r="F87" s="1">
        <v>6.0246299107689798E-2</v>
      </c>
      <c r="G87" s="1">
        <v>7.1753410252008397E-3</v>
      </c>
      <c r="H87" s="1">
        <v>6.3844426578998602E-3</v>
      </c>
      <c r="I87" s="1">
        <v>7.1182199559945605E-2</v>
      </c>
      <c r="J87" s="50">
        <v>6.6630741765589599E-2</v>
      </c>
      <c r="N87" s="21"/>
      <c r="R87" s="21"/>
    </row>
    <row r="88" spans="1:18">
      <c r="A88" t="s">
        <v>86</v>
      </c>
      <c r="B88" s="7" t="s">
        <v>32</v>
      </c>
      <c r="C88" t="s">
        <v>4</v>
      </c>
      <c r="D88" t="s">
        <v>5</v>
      </c>
      <c r="E88" s="1">
        <v>1.87113274759401E-4</v>
      </c>
      <c r="F88" s="1">
        <v>1.26119093869018E-2</v>
      </c>
      <c r="G88" s="1">
        <v>0.106512587694894</v>
      </c>
      <c r="H88" s="1">
        <v>1.9824154051887199</v>
      </c>
      <c r="I88" s="1">
        <v>0.10669970096965301</v>
      </c>
      <c r="J88" s="50">
        <v>1.9950273145756201</v>
      </c>
      <c r="N88" s="21"/>
      <c r="R88" s="21"/>
    </row>
    <row r="89" spans="1:18">
      <c r="A89" t="s">
        <v>86</v>
      </c>
      <c r="B89" s="7" t="s">
        <v>32</v>
      </c>
      <c r="C89" t="s">
        <v>6</v>
      </c>
      <c r="D89" t="s">
        <v>7</v>
      </c>
      <c r="E89" s="1">
        <v>8.5783608829742195E-4</v>
      </c>
      <c r="F89" s="1">
        <v>1.8712824815010499E-3</v>
      </c>
      <c r="G89" s="1">
        <v>1.9830944590132999E-4</v>
      </c>
      <c r="H89" s="1">
        <v>4.39294025522855E-4</v>
      </c>
      <c r="I89" s="1">
        <v>1.05614553419875E-3</v>
      </c>
      <c r="J89" s="50">
        <v>2.3105765070239098E-3</v>
      </c>
      <c r="N89" s="21"/>
      <c r="R89" s="21"/>
    </row>
    <row r="90" spans="1:18">
      <c r="A90" t="s">
        <v>86</v>
      </c>
      <c r="B90" s="7" t="s">
        <v>32</v>
      </c>
      <c r="C90" t="s">
        <v>8</v>
      </c>
      <c r="D90" t="s">
        <v>9</v>
      </c>
      <c r="E90" s="1">
        <v>3.9136656830113699E-3</v>
      </c>
      <c r="F90" s="1">
        <v>2.0746060670652402E-3</v>
      </c>
      <c r="G90" s="1">
        <v>1.41954761042037E-2</v>
      </c>
      <c r="H90" s="1">
        <v>6.6650259087748104E-3</v>
      </c>
      <c r="I90" s="1">
        <v>1.8109141787215101E-2</v>
      </c>
      <c r="J90" s="50">
        <v>8.7396319758400506E-3</v>
      </c>
      <c r="N90" s="21"/>
      <c r="R90" s="21"/>
    </row>
    <row r="91" spans="1:18">
      <c r="A91" t="s">
        <v>86</v>
      </c>
      <c r="B91" s="7" t="s">
        <v>32</v>
      </c>
      <c r="C91" t="s">
        <v>10</v>
      </c>
      <c r="D91" t="s">
        <v>11</v>
      </c>
      <c r="E91" s="1">
        <v>1.0058003281488001E-3</v>
      </c>
      <c r="F91" s="1">
        <v>8.0705986948949901E-4</v>
      </c>
      <c r="G91" s="1">
        <v>1.61903974060684E-3</v>
      </c>
      <c r="H91" s="1">
        <v>9.8685512409721105E-4</v>
      </c>
      <c r="I91" s="1">
        <v>2.6248400687556399E-3</v>
      </c>
      <c r="J91" s="50">
        <v>1.7939149935867101E-3</v>
      </c>
      <c r="N91" s="21"/>
      <c r="R91" s="21"/>
    </row>
    <row r="92" spans="1:18">
      <c r="A92" t="s">
        <v>86</v>
      </c>
      <c r="B92" s="7" t="s">
        <v>32</v>
      </c>
      <c r="C92" t="s">
        <v>12</v>
      </c>
      <c r="D92" t="s">
        <v>13</v>
      </c>
      <c r="E92" s="1">
        <v>5.0233625453841996E-3</v>
      </c>
      <c r="F92" s="1">
        <v>7.5297942045483E-4</v>
      </c>
      <c r="G92" s="1">
        <v>5.6652108530000902E-3</v>
      </c>
      <c r="H92" s="1">
        <v>1.0174462052066E-3</v>
      </c>
      <c r="I92" s="1">
        <v>1.0688573398384299E-2</v>
      </c>
      <c r="J92" s="50">
        <v>1.77042562566143E-3</v>
      </c>
      <c r="N92" s="21"/>
      <c r="R92" s="21"/>
    </row>
    <row r="93" spans="1:18">
      <c r="A93" t="s">
        <v>86</v>
      </c>
      <c r="B93" s="7" t="s">
        <v>32</v>
      </c>
      <c r="C93" t="s">
        <v>14</v>
      </c>
      <c r="D93" t="s">
        <v>15</v>
      </c>
      <c r="E93" s="1">
        <v>9.9561872211908403E-2</v>
      </c>
      <c r="F93" s="1">
        <v>0.110688221437909</v>
      </c>
      <c r="G93" s="1">
        <v>5.1513666299885796E-3</v>
      </c>
      <c r="H93" s="1">
        <v>2.9402691332216101E-3</v>
      </c>
      <c r="I93" s="1">
        <v>0.104713238841897</v>
      </c>
      <c r="J93" s="50">
        <v>0.11362849057113</v>
      </c>
      <c r="N93" s="21"/>
      <c r="R93" s="21"/>
    </row>
    <row r="94" spans="1:18">
      <c r="A94" t="s">
        <v>86</v>
      </c>
      <c r="B94" s="7" t="s">
        <v>32</v>
      </c>
      <c r="C94" t="s">
        <v>16</v>
      </c>
      <c r="D94" t="s">
        <v>17</v>
      </c>
      <c r="E94" s="1">
        <v>1.01861211919873E-2</v>
      </c>
      <c r="F94" s="1">
        <v>1.5770707202857801E-3</v>
      </c>
      <c r="G94" s="1">
        <v>2.7897964467694901E-2</v>
      </c>
      <c r="H94" s="1">
        <v>4.7924059569565804E-3</v>
      </c>
      <c r="I94" s="1">
        <v>3.8084085659682201E-2</v>
      </c>
      <c r="J94" s="50">
        <v>6.3694766772423601E-3</v>
      </c>
      <c r="N94" s="21"/>
      <c r="R94" s="21"/>
    </row>
    <row r="95" spans="1:18">
      <c r="A95" t="s">
        <v>86</v>
      </c>
      <c r="B95" s="7" t="s">
        <v>32</v>
      </c>
      <c r="C95" t="s">
        <v>18</v>
      </c>
      <c r="D95" t="s">
        <v>19</v>
      </c>
      <c r="E95" s="1">
        <v>7.5011488415159802E-3</v>
      </c>
      <c r="F95" s="1">
        <v>4.9032502750133401E-4</v>
      </c>
      <c r="G95" s="1">
        <v>5.3068559750522701E-2</v>
      </c>
      <c r="H95" s="1">
        <v>8.82379835853952E-3</v>
      </c>
      <c r="I95" s="1">
        <v>6.0569708592038703E-2</v>
      </c>
      <c r="J95" s="50">
        <v>9.3141233860408491E-3</v>
      </c>
      <c r="N95" s="21"/>
      <c r="R95" s="21"/>
    </row>
    <row r="96" spans="1:18">
      <c r="A96" t="s">
        <v>86</v>
      </c>
      <c r="B96" s="7" t="s">
        <v>32</v>
      </c>
      <c r="C96" t="s">
        <v>20</v>
      </c>
      <c r="D96" t="s">
        <v>21</v>
      </c>
      <c r="E96" s="1">
        <v>2.86312257164405E-4</v>
      </c>
      <c r="F96" s="1">
        <v>4.6135824294225397E-5</v>
      </c>
      <c r="G96" s="1">
        <v>9.9104378463660291E-4</v>
      </c>
      <c r="H96" s="1">
        <v>1.9996275986913699E-4</v>
      </c>
      <c r="I96" s="1">
        <v>1.27735604180101E-3</v>
      </c>
      <c r="J96" s="50">
        <v>2.4609858416336198E-4</v>
      </c>
      <c r="N96" s="21"/>
      <c r="R96" s="21"/>
    </row>
    <row r="97" spans="1:18">
      <c r="A97" t="s">
        <v>86</v>
      </c>
      <c r="B97" s="7" t="s">
        <v>32</v>
      </c>
      <c r="C97" t="s">
        <v>25</v>
      </c>
      <c r="D97" t="s">
        <v>26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50">
        <v>0</v>
      </c>
      <c r="N97" s="21"/>
      <c r="R97" s="21"/>
    </row>
    <row r="98" spans="1:18">
      <c r="A98" t="s">
        <v>86</v>
      </c>
      <c r="B98" s="7" t="s">
        <v>32</v>
      </c>
      <c r="C98" t="s">
        <v>22</v>
      </c>
      <c r="D98" t="s">
        <v>23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50">
        <v>0</v>
      </c>
      <c r="N98" s="21"/>
      <c r="R98" s="21"/>
    </row>
    <row r="99" spans="1:18">
      <c r="A99" t="s">
        <v>86</v>
      </c>
      <c r="B99" s="7" t="s">
        <v>33</v>
      </c>
      <c r="C99" t="s">
        <v>2</v>
      </c>
      <c r="D99" t="s">
        <v>3</v>
      </c>
      <c r="E99" s="1">
        <v>6.7998673037491797E-2</v>
      </c>
      <c r="F99" s="1">
        <v>6.1695355256041799E-2</v>
      </c>
      <c r="G99" s="1">
        <v>2.0575412536817599E-2</v>
      </c>
      <c r="H99" s="1">
        <v>1.78124373777763E-2</v>
      </c>
      <c r="I99" s="1">
        <v>8.8574085574309402E-2</v>
      </c>
      <c r="J99" s="50">
        <v>7.9507792633818103E-2</v>
      </c>
      <c r="N99" s="21"/>
      <c r="R99" s="21"/>
    </row>
    <row r="100" spans="1:18">
      <c r="A100" t="s">
        <v>86</v>
      </c>
      <c r="B100" s="7" t="s">
        <v>33</v>
      </c>
      <c r="C100" t="s">
        <v>4</v>
      </c>
      <c r="D100" t="s">
        <v>5</v>
      </c>
      <c r="E100" s="1">
        <v>1.44111806876454E-3</v>
      </c>
      <c r="F100" s="1">
        <v>0.10382517105585699</v>
      </c>
      <c r="G100" s="1">
        <v>0.122505769216373</v>
      </c>
      <c r="H100" s="1">
        <v>2.2265805708443098</v>
      </c>
      <c r="I100" s="1">
        <v>0.123946887285138</v>
      </c>
      <c r="J100" s="50">
        <v>2.33040574190017</v>
      </c>
      <c r="N100" s="21"/>
      <c r="R100" s="21"/>
    </row>
    <row r="101" spans="1:18">
      <c r="A101" t="s">
        <v>86</v>
      </c>
      <c r="B101" s="7" t="s">
        <v>33</v>
      </c>
      <c r="C101" t="s">
        <v>6</v>
      </c>
      <c r="D101" t="s">
        <v>7</v>
      </c>
      <c r="E101" s="1">
        <v>2.92843237129102E-3</v>
      </c>
      <c r="F101" s="1">
        <v>6.3863747262326099E-3</v>
      </c>
      <c r="G101" s="1">
        <v>1.33823885061293E-3</v>
      </c>
      <c r="H101" s="1">
        <v>2.96498895213763E-3</v>
      </c>
      <c r="I101" s="1">
        <v>4.2666712219039497E-3</v>
      </c>
      <c r="J101" s="50">
        <v>9.3513636783702399E-3</v>
      </c>
      <c r="N101" s="21"/>
      <c r="R101" s="21"/>
    </row>
    <row r="102" spans="1:18">
      <c r="A102" t="s">
        <v>86</v>
      </c>
      <c r="B102" s="7" t="s">
        <v>33</v>
      </c>
      <c r="C102" t="s">
        <v>8</v>
      </c>
      <c r="D102" t="s">
        <v>9</v>
      </c>
      <c r="E102" s="1">
        <v>2.1157893576313602E-3</v>
      </c>
      <c r="F102" s="1">
        <v>9.6587306976737505E-4</v>
      </c>
      <c r="G102" s="1">
        <v>6.3990436766452705E-2</v>
      </c>
      <c r="H102" s="1">
        <v>3.6294055589497602E-2</v>
      </c>
      <c r="I102" s="1">
        <v>6.6106226124083997E-2</v>
      </c>
      <c r="J102" s="50">
        <v>3.7259928659265001E-2</v>
      </c>
      <c r="N102" s="21"/>
      <c r="R102" s="21"/>
    </row>
    <row r="103" spans="1:18">
      <c r="A103" t="s">
        <v>86</v>
      </c>
      <c r="B103" s="7" t="s">
        <v>33</v>
      </c>
      <c r="C103" t="s">
        <v>10</v>
      </c>
      <c r="D103" t="s">
        <v>11</v>
      </c>
      <c r="E103" s="1">
        <v>4.0969202060347799E-3</v>
      </c>
      <c r="F103" s="1">
        <v>1.9198829639849801E-3</v>
      </c>
      <c r="G103" s="1">
        <v>1.2093471829897401E-2</v>
      </c>
      <c r="H103" s="1">
        <v>5.9291637784926101E-3</v>
      </c>
      <c r="I103" s="1">
        <v>1.61903920359322E-2</v>
      </c>
      <c r="J103" s="50">
        <v>7.84904674247759E-3</v>
      </c>
      <c r="N103" s="21"/>
      <c r="R103" s="21"/>
    </row>
    <row r="104" spans="1:18">
      <c r="A104" t="s">
        <v>86</v>
      </c>
      <c r="B104" s="7" t="s">
        <v>33</v>
      </c>
      <c r="C104" t="s">
        <v>12</v>
      </c>
      <c r="D104" t="s">
        <v>13</v>
      </c>
      <c r="E104" s="1">
        <v>3.4168606469732701E-2</v>
      </c>
      <c r="F104" s="1">
        <v>4.4090202088950198E-3</v>
      </c>
      <c r="G104" s="1">
        <v>1.5181020026720501E-2</v>
      </c>
      <c r="H104" s="1">
        <v>2.7999582089913802E-3</v>
      </c>
      <c r="I104" s="1">
        <v>4.9349626496453199E-2</v>
      </c>
      <c r="J104" s="50">
        <v>7.2089784178864004E-3</v>
      </c>
      <c r="N104" s="21"/>
      <c r="R104" s="21"/>
    </row>
    <row r="105" spans="1:18">
      <c r="A105" t="s">
        <v>86</v>
      </c>
      <c r="B105" s="7" t="s">
        <v>33</v>
      </c>
      <c r="C105" t="s">
        <v>14</v>
      </c>
      <c r="D105" t="s">
        <v>15</v>
      </c>
      <c r="E105" s="1">
        <v>4.7076354630935201E-3</v>
      </c>
      <c r="F105" s="1">
        <v>5.3098624039826601E-3</v>
      </c>
      <c r="G105" s="1">
        <v>2.9232929192055002E-2</v>
      </c>
      <c r="H105" s="1">
        <v>1.7157824426543601E-2</v>
      </c>
      <c r="I105" s="1">
        <v>3.3940564655148497E-2</v>
      </c>
      <c r="J105" s="50">
        <v>2.24676868305262E-2</v>
      </c>
      <c r="N105" s="21"/>
      <c r="R105" s="21"/>
    </row>
    <row r="106" spans="1:18">
      <c r="A106" t="s">
        <v>86</v>
      </c>
      <c r="B106" s="7" t="s">
        <v>33</v>
      </c>
      <c r="C106" t="s">
        <v>16</v>
      </c>
      <c r="D106" t="s">
        <v>17</v>
      </c>
      <c r="E106" s="1">
        <v>4.5080025383236702E-2</v>
      </c>
      <c r="F106" s="1">
        <v>5.92787147807931E-3</v>
      </c>
      <c r="G106" s="1">
        <v>0.21219090716177799</v>
      </c>
      <c r="H106" s="1">
        <v>3.3259220678488903E-2</v>
      </c>
      <c r="I106" s="1">
        <v>0.25727093254501399</v>
      </c>
      <c r="J106" s="50">
        <v>3.9187092156568203E-2</v>
      </c>
      <c r="N106" s="21"/>
      <c r="R106" s="21"/>
    </row>
    <row r="107" spans="1:18">
      <c r="A107" t="s">
        <v>86</v>
      </c>
      <c r="B107" s="7" t="s">
        <v>33</v>
      </c>
      <c r="C107" t="s">
        <v>18</v>
      </c>
      <c r="D107" t="s">
        <v>19</v>
      </c>
      <c r="E107" s="1">
        <v>1.3290600927190199E-2</v>
      </c>
      <c r="F107" s="1">
        <v>8.8282489230178903E-4</v>
      </c>
      <c r="G107" s="1">
        <v>0.39845173525299199</v>
      </c>
      <c r="H107" s="1">
        <v>6.5038864656611295E-2</v>
      </c>
      <c r="I107" s="1">
        <v>0.41174233618018202</v>
      </c>
      <c r="J107" s="50">
        <v>6.5921689548913101E-2</v>
      </c>
      <c r="N107" s="21"/>
      <c r="R107" s="21"/>
    </row>
    <row r="108" spans="1:18">
      <c r="A108" t="s">
        <v>86</v>
      </c>
      <c r="B108" s="7" t="s">
        <v>33</v>
      </c>
      <c r="C108" t="s">
        <v>20</v>
      </c>
      <c r="D108" t="s">
        <v>21</v>
      </c>
      <c r="E108" s="1">
        <v>6.5184270700780603E-2</v>
      </c>
      <c r="F108" s="1">
        <v>1.05046110064567E-2</v>
      </c>
      <c r="G108" s="1">
        <v>8.8594382515731693E-3</v>
      </c>
      <c r="H108" s="1">
        <v>1.78257277418408E-3</v>
      </c>
      <c r="I108" s="1">
        <v>7.4043708952353807E-2</v>
      </c>
      <c r="J108" s="50">
        <v>1.22871837806408E-2</v>
      </c>
      <c r="N108" s="21"/>
      <c r="R108" s="21"/>
    </row>
    <row r="109" spans="1:18">
      <c r="A109" t="s">
        <v>86</v>
      </c>
      <c r="B109" s="7" t="s">
        <v>33</v>
      </c>
      <c r="C109" t="s">
        <v>25</v>
      </c>
      <c r="D109" t="s">
        <v>26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50">
        <v>0</v>
      </c>
      <c r="N109" s="21"/>
      <c r="R109" s="21"/>
    </row>
    <row r="110" spans="1:18">
      <c r="A110" t="s">
        <v>86</v>
      </c>
      <c r="B110" s="7" t="s">
        <v>33</v>
      </c>
      <c r="C110" t="s">
        <v>22</v>
      </c>
      <c r="D110" t="s">
        <v>23</v>
      </c>
      <c r="E110" s="1">
        <v>5.1071509018487697E-3</v>
      </c>
      <c r="F110" s="1">
        <v>2.17243094401826E-4</v>
      </c>
      <c r="G110" s="1">
        <v>1.12897739827813E-2</v>
      </c>
      <c r="H110" s="1">
        <v>4.2672366253744402E-4</v>
      </c>
      <c r="I110" s="1">
        <v>1.6396924884630099E-2</v>
      </c>
      <c r="J110" s="50">
        <v>6.4396675693926999E-4</v>
      </c>
      <c r="N110" s="21"/>
      <c r="R110" s="21"/>
    </row>
    <row r="111" spans="1:18">
      <c r="A111" t="s">
        <v>86</v>
      </c>
      <c r="B111" s="7" t="s">
        <v>34</v>
      </c>
      <c r="C111" t="s">
        <v>2</v>
      </c>
      <c r="D111" t="s">
        <v>3</v>
      </c>
      <c r="E111" s="1">
        <v>0.12666175900792201</v>
      </c>
      <c r="F111" s="1">
        <v>0.15820552849365599</v>
      </c>
      <c r="G111" s="1">
        <v>4.7271519883943E-2</v>
      </c>
      <c r="H111" s="1">
        <v>3.8860080913647302E-2</v>
      </c>
      <c r="I111" s="1">
        <v>0.173933278891865</v>
      </c>
      <c r="J111" s="50">
        <v>0.197065609407303</v>
      </c>
      <c r="N111" s="21"/>
      <c r="R111" s="21"/>
    </row>
    <row r="112" spans="1:18">
      <c r="A112" t="s">
        <v>86</v>
      </c>
      <c r="B112" s="7" t="s">
        <v>34</v>
      </c>
      <c r="C112" t="s">
        <v>4</v>
      </c>
      <c r="D112" t="s">
        <v>5</v>
      </c>
      <c r="E112" s="1">
        <v>3.9362954730745402E-4</v>
      </c>
      <c r="F112" s="1">
        <v>2.51241660267441E-2</v>
      </c>
      <c r="G112" s="1">
        <v>0.49518242167492399</v>
      </c>
      <c r="H112" s="1">
        <v>9.1838865803771501</v>
      </c>
      <c r="I112" s="1">
        <v>0.49557605122223097</v>
      </c>
      <c r="J112" s="50">
        <v>9.2090107464038997</v>
      </c>
      <c r="N112" s="21"/>
      <c r="R112" s="21"/>
    </row>
    <row r="113" spans="1:18">
      <c r="A113" t="s">
        <v>86</v>
      </c>
      <c r="B113" s="7" t="s">
        <v>34</v>
      </c>
      <c r="C113" t="s">
        <v>6</v>
      </c>
      <c r="D113" t="s">
        <v>7</v>
      </c>
      <c r="E113" s="1">
        <v>4.4567946836714901E-3</v>
      </c>
      <c r="F113" s="1">
        <v>9.7215877737330206E-3</v>
      </c>
      <c r="G113" s="1">
        <v>3.70935283909776E-3</v>
      </c>
      <c r="H113" s="1">
        <v>8.2185414228487397E-3</v>
      </c>
      <c r="I113" s="1">
        <v>8.1661475227692501E-3</v>
      </c>
      <c r="J113" s="50">
        <v>1.7940129196581799E-2</v>
      </c>
      <c r="N113" s="21"/>
      <c r="R113" s="21"/>
    </row>
    <row r="114" spans="1:18">
      <c r="A114" t="s">
        <v>86</v>
      </c>
      <c r="B114" s="7" t="s">
        <v>34</v>
      </c>
      <c r="C114" t="s">
        <v>8</v>
      </c>
      <c r="D114" t="s">
        <v>9</v>
      </c>
      <c r="E114" s="1">
        <v>0.36971900531985902</v>
      </c>
      <c r="F114" s="1">
        <v>0.141142707319283</v>
      </c>
      <c r="G114" s="1">
        <v>0.48978887378358399</v>
      </c>
      <c r="H114" s="1">
        <v>0.25647018988227099</v>
      </c>
      <c r="I114" s="1">
        <v>0.85950787910344295</v>
      </c>
      <c r="J114" s="50">
        <v>0.39761289720155402</v>
      </c>
      <c r="N114" s="21"/>
      <c r="R114" s="21"/>
    </row>
    <row r="115" spans="1:18">
      <c r="A115" t="s">
        <v>86</v>
      </c>
      <c r="B115" s="7" t="s">
        <v>34</v>
      </c>
      <c r="C115" t="s">
        <v>10</v>
      </c>
      <c r="D115" t="s">
        <v>11</v>
      </c>
      <c r="E115" s="1">
        <v>8.2057335001784401E-2</v>
      </c>
      <c r="F115" s="1">
        <v>5.8268927932121899E-2</v>
      </c>
      <c r="G115" s="1">
        <v>5.7633352204480001E-2</v>
      </c>
      <c r="H115" s="1">
        <v>3.6735092433015197E-2</v>
      </c>
      <c r="I115" s="1">
        <v>0.13969068720626401</v>
      </c>
      <c r="J115" s="50">
        <v>9.5004020365137096E-2</v>
      </c>
      <c r="N115" s="21"/>
      <c r="R115" s="21"/>
    </row>
    <row r="116" spans="1:18">
      <c r="A116" t="s">
        <v>86</v>
      </c>
      <c r="B116" s="7" t="s">
        <v>34</v>
      </c>
      <c r="C116" t="s">
        <v>12</v>
      </c>
      <c r="D116" t="s">
        <v>13</v>
      </c>
      <c r="E116" s="1">
        <v>0.63909742042136297</v>
      </c>
      <c r="F116" s="1">
        <v>8.7045496652959506E-2</v>
      </c>
      <c r="G116" s="1">
        <v>8.3825835849156399E-2</v>
      </c>
      <c r="H116" s="1">
        <v>1.4782219206345501E-2</v>
      </c>
      <c r="I116" s="1">
        <v>0.72292325627051901</v>
      </c>
      <c r="J116" s="50">
        <v>0.101827715859305</v>
      </c>
      <c r="N116" s="21"/>
      <c r="R116" s="21"/>
    </row>
    <row r="117" spans="1:18">
      <c r="A117" t="s">
        <v>86</v>
      </c>
      <c r="B117" s="7" t="s">
        <v>34</v>
      </c>
      <c r="C117" t="s">
        <v>14</v>
      </c>
      <c r="D117" t="s">
        <v>15</v>
      </c>
      <c r="E117" s="1">
        <v>0.131596712918678</v>
      </c>
      <c r="F117" s="1">
        <v>0.13386561592159499</v>
      </c>
      <c r="G117" s="1">
        <v>0.13010039552184499</v>
      </c>
      <c r="H117" s="1">
        <v>7.5170488348802397E-2</v>
      </c>
      <c r="I117" s="1">
        <v>0.26169710844052402</v>
      </c>
      <c r="J117" s="50">
        <v>0.20903610427039801</v>
      </c>
      <c r="N117" s="21"/>
      <c r="R117" s="21"/>
    </row>
    <row r="118" spans="1:18">
      <c r="A118" t="s">
        <v>86</v>
      </c>
      <c r="B118" s="7" t="s">
        <v>34</v>
      </c>
      <c r="C118" t="s">
        <v>16</v>
      </c>
      <c r="D118" t="s">
        <v>17</v>
      </c>
      <c r="E118" s="1">
        <v>2.4797240501429401</v>
      </c>
      <c r="F118" s="1">
        <v>0.32021590881996498</v>
      </c>
      <c r="G118" s="1">
        <v>0.58437620114937106</v>
      </c>
      <c r="H118" s="1">
        <v>0.12033470852733801</v>
      </c>
      <c r="I118" s="1">
        <v>3.0641002512923099</v>
      </c>
      <c r="J118" s="50">
        <v>0.440550617347304</v>
      </c>
      <c r="N118" s="21"/>
      <c r="R118" s="21"/>
    </row>
    <row r="119" spans="1:18">
      <c r="A119" t="s">
        <v>86</v>
      </c>
      <c r="B119" s="7" t="s">
        <v>34</v>
      </c>
      <c r="C119" t="s">
        <v>18</v>
      </c>
      <c r="D119" t="s">
        <v>19</v>
      </c>
      <c r="E119" s="1">
        <v>14.887063610749101</v>
      </c>
      <c r="F119" s="1">
        <v>0.95804125652713201</v>
      </c>
      <c r="G119" s="1">
        <v>4.22263577574964</v>
      </c>
      <c r="H119" s="1">
        <v>0.71136999302827297</v>
      </c>
      <c r="I119" s="1">
        <v>19.109699386498701</v>
      </c>
      <c r="J119" s="50">
        <v>1.6694112495554001</v>
      </c>
      <c r="N119" s="21"/>
      <c r="R119" s="21"/>
    </row>
    <row r="120" spans="1:18">
      <c r="A120" t="s">
        <v>86</v>
      </c>
      <c r="B120" s="7" t="s">
        <v>34</v>
      </c>
      <c r="C120" t="s">
        <v>20</v>
      </c>
      <c r="D120" t="s">
        <v>21</v>
      </c>
      <c r="E120" s="1">
        <v>3.7777631448700202</v>
      </c>
      <c r="F120" s="1">
        <v>0.60857902812209996</v>
      </c>
      <c r="G120" s="1">
        <v>3.7852482482117498E-2</v>
      </c>
      <c r="H120" s="1">
        <v>7.6553839764564703E-3</v>
      </c>
      <c r="I120" s="1">
        <v>3.8156156273521402</v>
      </c>
      <c r="J120" s="50">
        <v>0.61623441209855601</v>
      </c>
      <c r="N120" s="21"/>
      <c r="R120" s="21"/>
    </row>
    <row r="121" spans="1:18">
      <c r="A121" t="s">
        <v>86</v>
      </c>
      <c r="B121" s="7" t="s">
        <v>34</v>
      </c>
      <c r="C121" t="s">
        <v>25</v>
      </c>
      <c r="D121" t="s">
        <v>26</v>
      </c>
      <c r="E121" s="1">
        <v>1.77702666946801E-3</v>
      </c>
      <c r="F121" s="1">
        <v>1.2812310137260601E-4</v>
      </c>
      <c r="G121" s="1">
        <v>9.7963140317853092E-3</v>
      </c>
      <c r="H121" s="1">
        <v>4.1727719719712704E-3</v>
      </c>
      <c r="I121" s="1">
        <v>1.15733407012533E-2</v>
      </c>
      <c r="J121" s="50">
        <v>4.3008950733438803E-3</v>
      </c>
      <c r="N121" s="21"/>
      <c r="R121" s="21"/>
    </row>
    <row r="122" spans="1:18">
      <c r="A122" t="s">
        <v>86</v>
      </c>
      <c r="B122" s="7" t="s">
        <v>34</v>
      </c>
      <c r="C122" t="s">
        <v>22</v>
      </c>
      <c r="D122" t="s">
        <v>23</v>
      </c>
      <c r="E122" s="1">
        <v>5.1608850543515601</v>
      </c>
      <c r="F122" s="1">
        <v>0.227103549962377</v>
      </c>
      <c r="G122" s="1">
        <v>0.675126383608595</v>
      </c>
      <c r="H122" s="1">
        <v>2.6395326311594702E-2</v>
      </c>
      <c r="I122" s="1">
        <v>5.8360114379601598</v>
      </c>
      <c r="J122" s="50">
        <v>0.253498876273972</v>
      </c>
      <c r="N122" s="21"/>
      <c r="R122" s="21"/>
    </row>
    <row r="123" spans="1:18">
      <c r="A123" t="s">
        <v>86</v>
      </c>
      <c r="B123" s="7" t="s">
        <v>35</v>
      </c>
      <c r="C123" t="s">
        <v>2</v>
      </c>
      <c r="D123" t="s">
        <v>3</v>
      </c>
      <c r="E123" s="1">
        <v>0.18196192006296399</v>
      </c>
      <c r="F123" s="1">
        <v>0.177569128817643</v>
      </c>
      <c r="G123" s="1">
        <v>5.90985814699427E-2</v>
      </c>
      <c r="H123" s="1">
        <v>4.9860827147035297E-2</v>
      </c>
      <c r="I123" s="1">
        <v>0.24106050153290701</v>
      </c>
      <c r="J123" s="50">
        <v>0.22742995596467799</v>
      </c>
      <c r="N123" s="21"/>
      <c r="R123" s="21"/>
    </row>
    <row r="124" spans="1:18">
      <c r="A124" t="s">
        <v>86</v>
      </c>
      <c r="B124" s="7" t="s">
        <v>35</v>
      </c>
      <c r="C124" t="s">
        <v>4</v>
      </c>
      <c r="D124" t="s">
        <v>5</v>
      </c>
      <c r="E124" s="1">
        <v>2.2184332807589201E-2</v>
      </c>
      <c r="F124" s="1">
        <v>3.50296510934478E-2</v>
      </c>
      <c r="G124" s="1">
        <v>0.54373143578936101</v>
      </c>
      <c r="H124" s="1">
        <v>10.2376512540059</v>
      </c>
      <c r="I124" s="1">
        <v>0.56591576859695003</v>
      </c>
      <c r="J124" s="50">
        <v>10.2726809050993</v>
      </c>
      <c r="N124" s="21"/>
      <c r="R124" s="21"/>
    </row>
    <row r="125" spans="1:18">
      <c r="A125" t="s">
        <v>86</v>
      </c>
      <c r="B125" s="7" t="s">
        <v>35</v>
      </c>
      <c r="C125" t="s">
        <v>6</v>
      </c>
      <c r="D125" t="s">
        <v>7</v>
      </c>
      <c r="E125" s="1">
        <v>1.4246939688901099E-4</v>
      </c>
      <c r="F125" s="1">
        <v>3.1077378274361599E-4</v>
      </c>
      <c r="G125" s="1">
        <v>3.5095685538576301E-3</v>
      </c>
      <c r="H125" s="1">
        <v>7.7754748246975898E-3</v>
      </c>
      <c r="I125" s="1">
        <v>3.6520379507466402E-3</v>
      </c>
      <c r="J125" s="50">
        <v>8.0862486074412092E-3</v>
      </c>
      <c r="N125" s="21"/>
      <c r="R125" s="21"/>
    </row>
    <row r="126" spans="1:18">
      <c r="A126" t="s">
        <v>86</v>
      </c>
      <c r="B126" s="7" t="s">
        <v>35</v>
      </c>
      <c r="C126" t="s">
        <v>8</v>
      </c>
      <c r="D126" t="s">
        <v>9</v>
      </c>
      <c r="E126" s="1">
        <v>0.123143138985165</v>
      </c>
      <c r="F126" s="1">
        <v>4.7567257774771901E-2</v>
      </c>
      <c r="G126" s="1">
        <v>0.31636394137903001</v>
      </c>
      <c r="H126" s="1">
        <v>0.12915592945590201</v>
      </c>
      <c r="I126" s="1">
        <v>0.439507080364195</v>
      </c>
      <c r="J126" s="50">
        <v>0.17672318723067401</v>
      </c>
      <c r="N126" s="21"/>
      <c r="R126" s="21"/>
    </row>
    <row r="127" spans="1:18">
      <c r="A127" t="s">
        <v>86</v>
      </c>
      <c r="B127" s="7" t="s">
        <v>35</v>
      </c>
      <c r="C127" t="s">
        <v>10</v>
      </c>
      <c r="D127" t="s">
        <v>11</v>
      </c>
      <c r="E127" s="1">
        <v>0.11691787324752401</v>
      </c>
      <c r="F127" s="1">
        <v>7.7310564935722595E-2</v>
      </c>
      <c r="G127" s="1">
        <v>4.77940231035896E-2</v>
      </c>
      <c r="H127" s="1">
        <v>2.7610826135603998E-2</v>
      </c>
      <c r="I127" s="1">
        <v>0.164711896351114</v>
      </c>
      <c r="J127" s="50">
        <v>0.104921391071327</v>
      </c>
      <c r="N127" s="21"/>
      <c r="R127" s="21"/>
    </row>
    <row r="128" spans="1:18">
      <c r="A128" t="s">
        <v>86</v>
      </c>
      <c r="B128" s="7" t="s">
        <v>35</v>
      </c>
      <c r="C128" t="s">
        <v>12</v>
      </c>
      <c r="D128" t="s">
        <v>13</v>
      </c>
      <c r="E128" s="1">
        <v>0.18805012974929</v>
      </c>
      <c r="F128" s="1">
        <v>2.6362994037603199E-2</v>
      </c>
      <c r="G128" s="1">
        <v>6.6152129491948305E-2</v>
      </c>
      <c r="H128" s="1">
        <v>1.1723981494206301E-2</v>
      </c>
      <c r="I128" s="1">
        <v>0.25420225924123802</v>
      </c>
      <c r="J128" s="50">
        <v>3.8086975531809397E-2</v>
      </c>
      <c r="N128" s="21"/>
      <c r="R128" s="21"/>
    </row>
    <row r="129" spans="1:18">
      <c r="A129" t="s">
        <v>86</v>
      </c>
      <c r="B129" s="7" t="s">
        <v>35</v>
      </c>
      <c r="C129" t="s">
        <v>14</v>
      </c>
      <c r="D129" t="s">
        <v>15</v>
      </c>
      <c r="E129" s="1">
        <v>0.22912730457233099</v>
      </c>
      <c r="F129" s="1">
        <v>0.25122260452217499</v>
      </c>
      <c r="G129" s="1">
        <v>0.111852202220781</v>
      </c>
      <c r="H129" s="1">
        <v>6.4374432265008497E-2</v>
      </c>
      <c r="I129" s="1">
        <v>0.34097950679311301</v>
      </c>
      <c r="J129" s="50">
        <v>0.31559703678718398</v>
      </c>
      <c r="N129" s="21"/>
      <c r="R129" s="21"/>
    </row>
    <row r="130" spans="1:18">
      <c r="A130" t="s">
        <v>86</v>
      </c>
      <c r="B130" s="7" t="s">
        <v>35</v>
      </c>
      <c r="C130" t="s">
        <v>16</v>
      </c>
      <c r="D130" t="s">
        <v>17</v>
      </c>
      <c r="E130" s="1">
        <v>0.44588637446873303</v>
      </c>
      <c r="F130" s="1">
        <v>8.2358189441923094E-2</v>
      </c>
      <c r="G130" s="1">
        <v>0.69478867749765405</v>
      </c>
      <c r="H130" s="1">
        <v>0.12774038123565801</v>
      </c>
      <c r="I130" s="1">
        <v>1.14067505196639</v>
      </c>
      <c r="J130" s="50">
        <v>0.210098570677581</v>
      </c>
      <c r="N130" s="21"/>
      <c r="R130" s="21"/>
    </row>
    <row r="131" spans="1:18">
      <c r="A131" t="s">
        <v>86</v>
      </c>
      <c r="B131" s="7" t="s">
        <v>35</v>
      </c>
      <c r="C131" t="s">
        <v>18</v>
      </c>
      <c r="D131" t="s">
        <v>19</v>
      </c>
      <c r="E131" s="1">
        <v>9.1164355011785698</v>
      </c>
      <c r="F131" s="1">
        <v>0.58947634452180997</v>
      </c>
      <c r="G131" s="1">
        <v>3.7484051617357199</v>
      </c>
      <c r="H131" s="1">
        <v>0.63129102186044805</v>
      </c>
      <c r="I131" s="1">
        <v>12.8648406629143</v>
      </c>
      <c r="J131" s="50">
        <v>1.22076736638226</v>
      </c>
      <c r="N131" s="21"/>
      <c r="R131" s="21"/>
    </row>
    <row r="132" spans="1:18">
      <c r="A132" t="s">
        <v>86</v>
      </c>
      <c r="B132" s="7" t="s">
        <v>35</v>
      </c>
      <c r="C132" t="s">
        <v>20</v>
      </c>
      <c r="D132" t="s">
        <v>21</v>
      </c>
      <c r="E132" s="1">
        <v>1.78643084054364</v>
      </c>
      <c r="F132" s="1">
        <v>0.287858415833738</v>
      </c>
      <c r="G132" s="1">
        <v>2.8212082136476802E-2</v>
      </c>
      <c r="H132" s="1">
        <v>5.7031146678807399E-3</v>
      </c>
      <c r="I132" s="1">
        <v>1.81464292268012</v>
      </c>
      <c r="J132" s="50">
        <v>0.29356153050161898</v>
      </c>
      <c r="N132" s="21"/>
      <c r="R132" s="21"/>
    </row>
    <row r="133" spans="1:18">
      <c r="A133" t="s">
        <v>86</v>
      </c>
      <c r="B133" s="7" t="s">
        <v>35</v>
      </c>
      <c r="C133" t="s">
        <v>25</v>
      </c>
      <c r="D133" t="s">
        <v>26</v>
      </c>
      <c r="E133" s="1">
        <v>6.4579775879294907E-2</v>
      </c>
      <c r="F133" s="1">
        <v>4.7508047015594598E-3</v>
      </c>
      <c r="G133" s="1">
        <v>0.44585293813717197</v>
      </c>
      <c r="H133" s="1">
        <v>0.191804625941186</v>
      </c>
      <c r="I133" s="1">
        <v>0.51043271401646695</v>
      </c>
      <c r="J133" s="50">
        <v>0.196555430642746</v>
      </c>
      <c r="N133" s="21"/>
      <c r="R133" s="21"/>
    </row>
    <row r="134" spans="1:18">
      <c r="A134" t="s">
        <v>86</v>
      </c>
      <c r="B134" s="7" t="s">
        <v>35</v>
      </c>
      <c r="C134" t="s">
        <v>22</v>
      </c>
      <c r="D134" t="s">
        <v>23</v>
      </c>
      <c r="E134" s="1">
        <v>1.11626065500149</v>
      </c>
      <c r="F134" s="1">
        <v>4.9026922539626601E-2</v>
      </c>
      <c r="G134" s="1">
        <v>0.41075122617433901</v>
      </c>
      <c r="H134" s="1">
        <v>1.60586821230362E-2</v>
      </c>
      <c r="I134" s="1">
        <v>1.52701188117583</v>
      </c>
      <c r="J134" s="50">
        <v>6.5085604662662805E-2</v>
      </c>
      <c r="N134" s="21"/>
      <c r="R134" s="21"/>
    </row>
    <row r="135" spans="1:18">
      <c r="A135" t="s">
        <v>86</v>
      </c>
      <c r="B135" s="7" t="s">
        <v>36</v>
      </c>
      <c r="C135" t="s">
        <v>2</v>
      </c>
      <c r="D135" t="s">
        <v>3</v>
      </c>
      <c r="E135" s="1">
        <v>0.56359052227162199</v>
      </c>
      <c r="F135" s="1">
        <v>0.53231693236593203</v>
      </c>
      <c r="G135" s="1">
        <v>9.5827155528713306E-2</v>
      </c>
      <c r="H135" s="1">
        <v>8.1556574540707E-2</v>
      </c>
      <c r="I135" s="1">
        <v>0.659417677800336</v>
      </c>
      <c r="J135" s="50">
        <v>0.613873506906639</v>
      </c>
      <c r="N135" s="21"/>
      <c r="R135" s="21"/>
    </row>
    <row r="136" spans="1:18">
      <c r="A136" t="s">
        <v>86</v>
      </c>
      <c r="B136" s="7" t="s">
        <v>36</v>
      </c>
      <c r="C136" t="s">
        <v>4</v>
      </c>
      <c r="D136" t="s">
        <v>5</v>
      </c>
      <c r="E136" s="1">
        <v>1.50024342153482E-2</v>
      </c>
      <c r="F136" s="1">
        <v>0.123526241179889</v>
      </c>
      <c r="G136" s="1">
        <v>0.32944855313670202</v>
      </c>
      <c r="H136" s="1">
        <v>5.9143719062814997</v>
      </c>
      <c r="I136" s="1">
        <v>0.34445098735204999</v>
      </c>
      <c r="J136" s="50">
        <v>6.03789814746139</v>
      </c>
      <c r="N136" s="21"/>
      <c r="R136" s="21"/>
    </row>
    <row r="137" spans="1:18">
      <c r="A137" t="s">
        <v>86</v>
      </c>
      <c r="B137" s="7" t="s">
        <v>36</v>
      </c>
      <c r="C137" t="s">
        <v>6</v>
      </c>
      <c r="D137" t="s">
        <v>7</v>
      </c>
      <c r="E137" s="1">
        <v>1.6252394219865799E-2</v>
      </c>
      <c r="F137" s="1">
        <v>3.5450634105615199E-2</v>
      </c>
      <c r="G137" s="1">
        <v>3.8899314213625101E-3</v>
      </c>
      <c r="H137" s="1">
        <v>8.6180623612400007E-3</v>
      </c>
      <c r="I137" s="1">
        <v>2.0142325641228299E-2</v>
      </c>
      <c r="J137" s="50">
        <v>4.4068696466855198E-2</v>
      </c>
      <c r="N137" s="21"/>
      <c r="R137" s="21"/>
    </row>
    <row r="138" spans="1:18">
      <c r="A138" t="s">
        <v>86</v>
      </c>
      <c r="B138" s="7" t="s">
        <v>36</v>
      </c>
      <c r="C138" t="s">
        <v>8</v>
      </c>
      <c r="D138" t="s">
        <v>9</v>
      </c>
      <c r="E138" s="1">
        <v>8.0819793118849403E-2</v>
      </c>
      <c r="F138" s="1">
        <v>3.94043597067898E-2</v>
      </c>
      <c r="G138" s="1">
        <v>0.25950920426076102</v>
      </c>
      <c r="H138" s="1">
        <v>0.11678814929930301</v>
      </c>
      <c r="I138" s="1">
        <v>0.34032899737961098</v>
      </c>
      <c r="J138" s="50">
        <v>0.156192509006092</v>
      </c>
      <c r="N138" s="21"/>
      <c r="R138" s="21"/>
    </row>
    <row r="139" spans="1:18">
      <c r="A139" t="s">
        <v>86</v>
      </c>
      <c r="B139" s="7" t="s">
        <v>36</v>
      </c>
      <c r="C139" t="s">
        <v>10</v>
      </c>
      <c r="D139" t="s">
        <v>11</v>
      </c>
      <c r="E139" s="1">
        <v>2.97298018479621E-2</v>
      </c>
      <c r="F139" s="1">
        <v>2.1515627224879302E-2</v>
      </c>
      <c r="G139" s="1">
        <v>3.8902923848367299E-2</v>
      </c>
      <c r="H139" s="1">
        <v>2.2828557210197602E-2</v>
      </c>
      <c r="I139" s="1">
        <v>6.8632725696329402E-2</v>
      </c>
      <c r="J139" s="50">
        <v>4.43441844350769E-2</v>
      </c>
      <c r="N139" s="21"/>
      <c r="R139" s="21"/>
    </row>
    <row r="140" spans="1:18">
      <c r="A140" t="s">
        <v>86</v>
      </c>
      <c r="B140" s="7" t="s">
        <v>36</v>
      </c>
      <c r="C140" t="s">
        <v>12</v>
      </c>
      <c r="D140" t="s">
        <v>13</v>
      </c>
      <c r="E140" s="1">
        <v>1.50214865155168</v>
      </c>
      <c r="F140" s="1">
        <v>0.18186827373397699</v>
      </c>
      <c r="G140" s="1">
        <v>7.0224618008127598E-2</v>
      </c>
      <c r="H140" s="1">
        <v>1.25609387759543E-2</v>
      </c>
      <c r="I140" s="1">
        <v>1.5723732695598001</v>
      </c>
      <c r="J140" s="50">
        <v>0.194429212509932</v>
      </c>
      <c r="N140" s="21"/>
      <c r="R140" s="21"/>
    </row>
    <row r="141" spans="1:18">
      <c r="A141" t="s">
        <v>86</v>
      </c>
      <c r="B141" s="7" t="s">
        <v>36</v>
      </c>
      <c r="C141" t="s">
        <v>14</v>
      </c>
      <c r="D141" t="s">
        <v>15</v>
      </c>
      <c r="E141" s="1">
        <v>0.68359774861101896</v>
      </c>
      <c r="F141" s="1">
        <v>0.66852130042316005</v>
      </c>
      <c r="G141" s="1">
        <v>0.214462623744436</v>
      </c>
      <c r="H141" s="1">
        <v>0.12691060991129899</v>
      </c>
      <c r="I141" s="1">
        <v>0.898060372355454</v>
      </c>
      <c r="J141" s="50">
        <v>0.79543191033445904</v>
      </c>
      <c r="N141" s="21"/>
      <c r="R141" s="21"/>
    </row>
    <row r="142" spans="1:18">
      <c r="A142" t="s">
        <v>86</v>
      </c>
      <c r="B142" s="7" t="s">
        <v>36</v>
      </c>
      <c r="C142" t="s">
        <v>16</v>
      </c>
      <c r="D142" t="s">
        <v>17</v>
      </c>
      <c r="E142" s="1">
        <v>1.4609582542409001</v>
      </c>
      <c r="F142" s="1">
        <v>0.221052311914581</v>
      </c>
      <c r="G142" s="1">
        <v>0.51021069311813205</v>
      </c>
      <c r="H142" s="1">
        <v>9.1245122712577106E-2</v>
      </c>
      <c r="I142" s="1">
        <v>1.9711689473590299</v>
      </c>
      <c r="J142" s="50">
        <v>0.31229743462715798</v>
      </c>
      <c r="N142" s="21"/>
      <c r="R142" s="21"/>
    </row>
    <row r="143" spans="1:18">
      <c r="A143" t="s">
        <v>86</v>
      </c>
      <c r="B143" s="7" t="s">
        <v>36</v>
      </c>
      <c r="C143" t="s">
        <v>18</v>
      </c>
      <c r="D143" t="s">
        <v>19</v>
      </c>
      <c r="E143" s="1">
        <v>1.44208522247285</v>
      </c>
      <c r="F143" s="1">
        <v>9.4129799131849198E-2</v>
      </c>
      <c r="G143" s="1">
        <v>0.998332894296448</v>
      </c>
      <c r="H143" s="1">
        <v>0.16772027683857399</v>
      </c>
      <c r="I143" s="1">
        <v>2.44041811676929</v>
      </c>
      <c r="J143" s="50">
        <v>0.26185007597042298</v>
      </c>
      <c r="N143" s="21"/>
      <c r="R143" s="21"/>
    </row>
    <row r="144" spans="1:18">
      <c r="A144" t="s">
        <v>86</v>
      </c>
      <c r="B144" s="7" t="s">
        <v>36</v>
      </c>
      <c r="C144" t="s">
        <v>20</v>
      </c>
      <c r="D144" t="s">
        <v>21</v>
      </c>
      <c r="E144" s="1">
        <v>0.70672071419435101</v>
      </c>
      <c r="F144" s="1">
        <v>0.11392477005879501</v>
      </c>
      <c r="G144" s="1">
        <v>2.5522117570856099E-2</v>
      </c>
      <c r="H144" s="1">
        <v>5.1544544783864903E-3</v>
      </c>
      <c r="I144" s="1">
        <v>0.73224283176520699</v>
      </c>
      <c r="J144" s="50">
        <v>0.119079224537182</v>
      </c>
      <c r="N144" s="21"/>
      <c r="R144" s="21"/>
    </row>
    <row r="145" spans="1:18">
      <c r="A145" t="s">
        <v>86</v>
      </c>
      <c r="B145" s="7" t="s">
        <v>36</v>
      </c>
      <c r="C145" t="s">
        <v>25</v>
      </c>
      <c r="D145" t="s">
        <v>26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50">
        <v>0</v>
      </c>
      <c r="N145" s="21"/>
      <c r="R145" s="21"/>
    </row>
    <row r="146" spans="1:18">
      <c r="A146" t="s">
        <v>86</v>
      </c>
      <c r="B146" s="7" t="s">
        <v>36</v>
      </c>
      <c r="C146" t="s">
        <v>22</v>
      </c>
      <c r="D146" t="s">
        <v>23</v>
      </c>
      <c r="E146" s="1">
        <v>1.30257244974366E-2</v>
      </c>
      <c r="F146" s="1">
        <v>5.6892811427141396E-4</v>
      </c>
      <c r="G146" s="1">
        <v>8.1002067862487204E-2</v>
      </c>
      <c r="H146" s="1">
        <v>3.1595343282959502E-3</v>
      </c>
      <c r="I146" s="1">
        <v>9.4027792359923798E-2</v>
      </c>
      <c r="J146" s="50">
        <v>3.72846244256737E-3</v>
      </c>
      <c r="N146" s="21"/>
      <c r="R146" s="21"/>
    </row>
    <row r="147" spans="1:18">
      <c r="A147" t="s">
        <v>86</v>
      </c>
      <c r="B147" s="7" t="s">
        <v>37</v>
      </c>
      <c r="C147" t="s">
        <v>2</v>
      </c>
      <c r="D147" t="s">
        <v>3</v>
      </c>
      <c r="E147" s="1">
        <v>0.13048362812195</v>
      </c>
      <c r="F147" s="1">
        <v>0.13651453611693401</v>
      </c>
      <c r="G147" s="1">
        <v>5.1927771997311002E-2</v>
      </c>
      <c r="H147" s="1">
        <v>4.2801970419174898E-2</v>
      </c>
      <c r="I147" s="1">
        <v>0.18241140011926099</v>
      </c>
      <c r="J147" s="50">
        <v>0.179316506536109</v>
      </c>
      <c r="N147" s="21"/>
      <c r="R147" s="21"/>
    </row>
    <row r="148" spans="1:18">
      <c r="A148" t="s">
        <v>86</v>
      </c>
      <c r="B148" s="7" t="s">
        <v>37</v>
      </c>
      <c r="C148" t="s">
        <v>4</v>
      </c>
      <c r="D148" t="s">
        <v>5</v>
      </c>
      <c r="E148" s="1">
        <v>3.4583890739587697E-4</v>
      </c>
      <c r="F148" s="1">
        <v>2.2874163718700199E-2</v>
      </c>
      <c r="G148" s="1">
        <v>0.71042711241900303</v>
      </c>
      <c r="H148" s="1">
        <v>13.2519384996887</v>
      </c>
      <c r="I148" s="1">
        <v>0.71077295132639895</v>
      </c>
      <c r="J148" s="50">
        <v>13.274812663407401</v>
      </c>
      <c r="N148" s="21"/>
      <c r="R148" s="21"/>
    </row>
    <row r="149" spans="1:18">
      <c r="A149" t="s">
        <v>86</v>
      </c>
      <c r="B149" s="7" t="s">
        <v>37</v>
      </c>
      <c r="C149" t="s">
        <v>6</v>
      </c>
      <c r="D149" t="s">
        <v>7</v>
      </c>
      <c r="E149" s="1">
        <v>7.5000434995787001E-3</v>
      </c>
      <c r="F149" s="1">
        <v>1.6359375811452598E-2</v>
      </c>
      <c r="G149" s="1">
        <v>3.6010812927802301E-3</v>
      </c>
      <c r="H149" s="1">
        <v>7.9777386938985305E-3</v>
      </c>
      <c r="I149" s="1">
        <v>1.1101124792358899E-2</v>
      </c>
      <c r="J149" s="50">
        <v>2.4337114505351101E-2</v>
      </c>
      <c r="N149" s="21"/>
      <c r="R149" s="21"/>
    </row>
    <row r="150" spans="1:18">
      <c r="A150" t="s">
        <v>86</v>
      </c>
      <c r="B150" s="7" t="s">
        <v>37</v>
      </c>
      <c r="C150" t="s">
        <v>8</v>
      </c>
      <c r="D150" t="s">
        <v>9</v>
      </c>
      <c r="E150" s="1">
        <v>0.38753903115813099</v>
      </c>
      <c r="F150" s="1">
        <v>0.14584357251470501</v>
      </c>
      <c r="G150" s="1">
        <v>0.52740637476963903</v>
      </c>
      <c r="H150" s="1">
        <v>0.239767507995329</v>
      </c>
      <c r="I150" s="1">
        <v>0.91494540592776996</v>
      </c>
      <c r="J150" s="50">
        <v>0.38561108051003401</v>
      </c>
      <c r="N150" s="21"/>
      <c r="R150" s="21"/>
    </row>
    <row r="151" spans="1:18">
      <c r="A151" t="s">
        <v>86</v>
      </c>
      <c r="B151" s="7" t="s">
        <v>37</v>
      </c>
      <c r="C151" t="s">
        <v>10</v>
      </c>
      <c r="D151" t="s">
        <v>11</v>
      </c>
      <c r="E151" s="1">
        <v>4.7459174146862598E-2</v>
      </c>
      <c r="F151" s="1">
        <v>2.9029042374554601E-2</v>
      </c>
      <c r="G151" s="1">
        <v>3.8671009398094799E-2</v>
      </c>
      <c r="H151" s="1">
        <v>2.1287188306969799E-2</v>
      </c>
      <c r="I151" s="1">
        <v>8.6130183544957398E-2</v>
      </c>
      <c r="J151" s="50">
        <v>5.0316230681524299E-2</v>
      </c>
      <c r="N151" s="21"/>
      <c r="R151" s="21"/>
    </row>
    <row r="152" spans="1:18">
      <c r="A152" t="s">
        <v>86</v>
      </c>
      <c r="B152" s="7" t="s">
        <v>37</v>
      </c>
      <c r="C152" t="s">
        <v>12</v>
      </c>
      <c r="D152" t="s">
        <v>13</v>
      </c>
      <c r="E152" s="1">
        <v>0.77966493268862902</v>
      </c>
      <c r="F152" s="1">
        <v>8.9472586908707297E-2</v>
      </c>
      <c r="G152" s="1">
        <v>6.6247872028076596E-2</v>
      </c>
      <c r="H152" s="1">
        <v>1.19636249675741E-2</v>
      </c>
      <c r="I152" s="1">
        <v>0.84591280471670605</v>
      </c>
      <c r="J152" s="50">
        <v>0.101436211876281</v>
      </c>
      <c r="N152" s="21"/>
      <c r="R152" s="21"/>
    </row>
    <row r="153" spans="1:18">
      <c r="A153" t="s">
        <v>86</v>
      </c>
      <c r="B153" s="7" t="s">
        <v>37</v>
      </c>
      <c r="C153" t="s">
        <v>14</v>
      </c>
      <c r="D153" t="s">
        <v>15</v>
      </c>
      <c r="E153" s="1">
        <v>5.0092668188312497E-2</v>
      </c>
      <c r="F153" s="1">
        <v>5.5228386900186999E-2</v>
      </c>
      <c r="G153" s="1">
        <v>9.7147926096937995E-2</v>
      </c>
      <c r="H153" s="1">
        <v>5.7276066421500203E-2</v>
      </c>
      <c r="I153" s="1">
        <v>0.14724059428525099</v>
      </c>
      <c r="J153" s="50">
        <v>0.112504453321687</v>
      </c>
      <c r="N153" s="21"/>
      <c r="R153" s="21"/>
    </row>
    <row r="154" spans="1:18">
      <c r="A154" t="s">
        <v>86</v>
      </c>
      <c r="B154" s="7" t="s">
        <v>37</v>
      </c>
      <c r="C154" t="s">
        <v>16</v>
      </c>
      <c r="D154" t="s">
        <v>17</v>
      </c>
      <c r="E154" s="1">
        <v>1.2882204682279399</v>
      </c>
      <c r="F154" s="1">
        <v>0.238523749043318</v>
      </c>
      <c r="G154" s="1">
        <v>0.53556339918703699</v>
      </c>
      <c r="H154" s="1">
        <v>0.10680057906597799</v>
      </c>
      <c r="I154" s="1">
        <v>1.82378386741498</v>
      </c>
      <c r="J154" s="50">
        <v>0.34532432810929597</v>
      </c>
      <c r="N154" s="21"/>
      <c r="R154" s="21"/>
    </row>
    <row r="155" spans="1:18">
      <c r="A155" t="s">
        <v>86</v>
      </c>
      <c r="B155" s="7" t="s">
        <v>37</v>
      </c>
      <c r="C155" t="s">
        <v>18</v>
      </c>
      <c r="D155" t="s">
        <v>19</v>
      </c>
      <c r="E155" s="1">
        <v>0.52773754460728595</v>
      </c>
      <c r="F155" s="1">
        <v>3.4662340676835698E-2</v>
      </c>
      <c r="G155" s="1">
        <v>1.26796264347271</v>
      </c>
      <c r="H155" s="1">
        <v>0.21158857247259399</v>
      </c>
      <c r="I155" s="1">
        <v>1.7957001880800001</v>
      </c>
      <c r="J155" s="50">
        <v>0.24625091314943001</v>
      </c>
      <c r="N155" s="21"/>
      <c r="R155" s="21"/>
    </row>
    <row r="156" spans="1:18">
      <c r="A156" t="s">
        <v>86</v>
      </c>
      <c r="B156" s="7" t="s">
        <v>37</v>
      </c>
      <c r="C156" t="s">
        <v>20</v>
      </c>
      <c r="D156" t="s">
        <v>21</v>
      </c>
      <c r="E156" s="1">
        <v>4.2012053864643102</v>
      </c>
      <c r="F156" s="1">
        <v>0.67727096189377201</v>
      </c>
      <c r="G156" s="1">
        <v>4.2828817434779502E-2</v>
      </c>
      <c r="H156" s="1">
        <v>8.6406981268999598E-3</v>
      </c>
      <c r="I156" s="1">
        <v>4.2440342038990897</v>
      </c>
      <c r="J156" s="50">
        <v>0.68591166002067205</v>
      </c>
      <c r="N156" s="21"/>
      <c r="R156" s="21"/>
    </row>
    <row r="157" spans="1:18">
      <c r="A157" t="s">
        <v>86</v>
      </c>
      <c r="B157" s="7" t="s">
        <v>37</v>
      </c>
      <c r="C157" t="s">
        <v>25</v>
      </c>
      <c r="D157" t="s">
        <v>26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50">
        <v>0</v>
      </c>
      <c r="N157" s="21"/>
      <c r="R157" s="21"/>
    </row>
    <row r="158" spans="1:18">
      <c r="A158" t="s">
        <v>86</v>
      </c>
      <c r="B158" s="7" t="s">
        <v>37</v>
      </c>
      <c r="C158" t="s">
        <v>22</v>
      </c>
      <c r="D158" t="s">
        <v>23</v>
      </c>
      <c r="E158" s="1">
        <v>5.7403934319131197E-2</v>
      </c>
      <c r="F158" s="1">
        <v>2.4915300033429501E-3</v>
      </c>
      <c r="G158" s="1">
        <v>4.9384851577127201E-2</v>
      </c>
      <c r="H158" s="1">
        <v>1.9130843541321401E-3</v>
      </c>
      <c r="I158" s="1">
        <v>0.106788785896258</v>
      </c>
      <c r="J158" s="50">
        <v>4.4046143574750897E-3</v>
      </c>
      <c r="N158" s="21"/>
      <c r="R158" s="21"/>
    </row>
    <row r="159" spans="1:18">
      <c r="A159" t="s">
        <v>86</v>
      </c>
      <c r="B159" s="7" t="s">
        <v>38</v>
      </c>
      <c r="C159" t="s">
        <v>2</v>
      </c>
      <c r="D159" t="s">
        <v>3</v>
      </c>
      <c r="E159" s="1">
        <v>7.4247506166421604E-2</v>
      </c>
      <c r="F159" s="1">
        <v>7.4403322872763897E-2</v>
      </c>
      <c r="G159" s="1">
        <v>4.3178914270713001E-3</v>
      </c>
      <c r="H159" s="1">
        <v>3.6448702609437802E-3</v>
      </c>
      <c r="I159" s="1">
        <v>7.8565397593493E-2</v>
      </c>
      <c r="J159" s="50">
        <v>7.80481931337077E-2</v>
      </c>
      <c r="N159" s="21"/>
      <c r="R159" s="21"/>
    </row>
    <row r="160" spans="1:18">
      <c r="A160" t="s">
        <v>86</v>
      </c>
      <c r="B160" s="7" t="s">
        <v>38</v>
      </c>
      <c r="C160" t="s">
        <v>4</v>
      </c>
      <c r="D160" t="s">
        <v>5</v>
      </c>
      <c r="E160" s="1">
        <v>5.47140070470054E-5</v>
      </c>
      <c r="F160" s="1">
        <v>3.6207073276090002E-3</v>
      </c>
      <c r="G160" s="1">
        <v>1.25942446594671E-2</v>
      </c>
      <c r="H160" s="1">
        <v>0.23460821030602</v>
      </c>
      <c r="I160" s="1">
        <v>1.2648958666514099E-2</v>
      </c>
      <c r="J160" s="50">
        <v>0.23822891763362899</v>
      </c>
      <c r="N160" s="21"/>
      <c r="R160" s="21"/>
    </row>
    <row r="161" spans="1:18">
      <c r="A161" t="s">
        <v>86</v>
      </c>
      <c r="B161" s="7" t="s">
        <v>38</v>
      </c>
      <c r="C161" t="s">
        <v>6</v>
      </c>
      <c r="D161" t="s">
        <v>7</v>
      </c>
      <c r="E161" s="1">
        <v>4.0455952355984199E-5</v>
      </c>
      <c r="F161" s="1">
        <v>8.8244506723602901E-5</v>
      </c>
      <c r="G161" s="1">
        <v>2.47140859706747E-4</v>
      </c>
      <c r="H161" s="1">
        <v>5.4750641812465796E-4</v>
      </c>
      <c r="I161" s="1">
        <v>2.8759681206273101E-4</v>
      </c>
      <c r="J161" s="50">
        <v>6.3575092484826105E-4</v>
      </c>
      <c r="N161" s="21"/>
      <c r="R161" s="21"/>
    </row>
    <row r="162" spans="1:18">
      <c r="A162" t="s">
        <v>86</v>
      </c>
      <c r="B162" s="7" t="s">
        <v>38</v>
      </c>
      <c r="C162" t="s">
        <v>8</v>
      </c>
      <c r="D162" t="s">
        <v>9</v>
      </c>
      <c r="E162" s="1">
        <v>3.5900801868781002E-2</v>
      </c>
      <c r="F162" s="1">
        <v>1.47452146034176E-2</v>
      </c>
      <c r="G162" s="1">
        <v>4.03077505173123E-2</v>
      </c>
      <c r="H162" s="1">
        <v>2.4782960760193502E-2</v>
      </c>
      <c r="I162" s="1">
        <v>7.6208552386093406E-2</v>
      </c>
      <c r="J162" s="50">
        <v>3.9528175363611098E-2</v>
      </c>
      <c r="N162" s="21"/>
      <c r="R162" s="21"/>
    </row>
    <row r="163" spans="1:18">
      <c r="A163" t="s">
        <v>86</v>
      </c>
      <c r="B163" s="7" t="s">
        <v>38</v>
      </c>
      <c r="C163" t="s">
        <v>10</v>
      </c>
      <c r="D163" t="s">
        <v>11</v>
      </c>
      <c r="E163" s="1">
        <v>5.4978200003329104E-3</v>
      </c>
      <c r="F163" s="1">
        <v>1.97197669033138E-3</v>
      </c>
      <c r="G163" s="1">
        <v>2.23312644941387E-3</v>
      </c>
      <c r="H163" s="1">
        <v>1.4454507171066499E-3</v>
      </c>
      <c r="I163" s="1">
        <v>7.7309464497467796E-3</v>
      </c>
      <c r="J163" s="50">
        <v>3.4174274074380401E-3</v>
      </c>
      <c r="N163" s="21"/>
      <c r="R163" s="21"/>
    </row>
    <row r="164" spans="1:18">
      <c r="A164" t="s">
        <v>86</v>
      </c>
      <c r="B164" s="7" t="s">
        <v>38</v>
      </c>
      <c r="C164" t="s">
        <v>12</v>
      </c>
      <c r="D164" t="s">
        <v>13</v>
      </c>
      <c r="E164" s="1">
        <v>0.23499237472065601</v>
      </c>
      <c r="F164" s="1">
        <v>2.6260870826615799E-2</v>
      </c>
      <c r="G164" s="1">
        <v>4.3770037257767798E-3</v>
      </c>
      <c r="H164" s="1">
        <v>7.8899659300178996E-4</v>
      </c>
      <c r="I164" s="1">
        <v>0.239369378446432</v>
      </c>
      <c r="J164" s="50">
        <v>2.7049867419617599E-2</v>
      </c>
      <c r="N164" s="21"/>
      <c r="R164" s="21"/>
    </row>
    <row r="165" spans="1:18">
      <c r="A165" t="s">
        <v>86</v>
      </c>
      <c r="B165" s="7" t="s">
        <v>38</v>
      </c>
      <c r="C165" t="s">
        <v>14</v>
      </c>
      <c r="D165" t="s">
        <v>15</v>
      </c>
      <c r="E165" s="1">
        <v>9.9036939462021894E-4</v>
      </c>
      <c r="F165" s="1">
        <v>1.08279621123542E-3</v>
      </c>
      <c r="G165" s="1">
        <v>3.9358835346263998E-3</v>
      </c>
      <c r="H165" s="1">
        <v>2.3083698088165101E-3</v>
      </c>
      <c r="I165" s="1">
        <v>4.9262529292466196E-3</v>
      </c>
      <c r="J165" s="50">
        <v>3.3911660200519399E-3</v>
      </c>
      <c r="N165" s="21"/>
      <c r="R165" s="21"/>
    </row>
    <row r="166" spans="1:18">
      <c r="A166" t="s">
        <v>86</v>
      </c>
      <c r="B166" s="7" t="s">
        <v>38</v>
      </c>
      <c r="C166" t="s">
        <v>16</v>
      </c>
      <c r="D166" t="s">
        <v>17</v>
      </c>
      <c r="E166" s="1">
        <v>0.108847744317769</v>
      </c>
      <c r="F166" s="1">
        <v>1.35195811288789E-2</v>
      </c>
      <c r="G166" s="1">
        <v>2.1513819796703901E-2</v>
      </c>
      <c r="H166" s="1">
        <v>4.25058881401551E-3</v>
      </c>
      <c r="I166" s="1">
        <v>0.130361564114473</v>
      </c>
      <c r="J166" s="50">
        <v>1.77701699428944E-2</v>
      </c>
      <c r="N166" s="21"/>
      <c r="R166" s="21"/>
    </row>
    <row r="167" spans="1:18">
      <c r="A167" t="s">
        <v>86</v>
      </c>
      <c r="B167" s="7" t="s">
        <v>38</v>
      </c>
      <c r="C167" t="s">
        <v>18</v>
      </c>
      <c r="D167" t="s">
        <v>19</v>
      </c>
      <c r="E167" s="1">
        <v>4.3277292558905204E-3</v>
      </c>
      <c r="F167" s="1">
        <v>2.8414814769752101E-4</v>
      </c>
      <c r="G167" s="1">
        <v>5.6131230202517098E-2</v>
      </c>
      <c r="H167" s="1">
        <v>9.3660600397042094E-3</v>
      </c>
      <c r="I167" s="1">
        <v>6.0458959458407603E-2</v>
      </c>
      <c r="J167" s="50">
        <v>9.6502081874017299E-3</v>
      </c>
      <c r="N167" s="21"/>
      <c r="R167" s="21"/>
    </row>
    <row r="168" spans="1:18">
      <c r="A168" t="s">
        <v>86</v>
      </c>
      <c r="B168" s="7" t="s">
        <v>38</v>
      </c>
      <c r="C168" t="s">
        <v>20</v>
      </c>
      <c r="D168" t="s">
        <v>21</v>
      </c>
      <c r="E168" s="1">
        <v>2.6600906236947199E-3</v>
      </c>
      <c r="F168" s="1">
        <v>4.2881978950366702E-4</v>
      </c>
      <c r="G168" s="1">
        <v>1.0325891710223499E-3</v>
      </c>
      <c r="H168" s="1">
        <v>2.0832905285721499E-4</v>
      </c>
      <c r="I168" s="1">
        <v>3.6926797947170699E-3</v>
      </c>
      <c r="J168" s="50">
        <v>6.3714884236088204E-4</v>
      </c>
      <c r="N168" s="21"/>
      <c r="R168" s="21"/>
    </row>
    <row r="169" spans="1:18">
      <c r="A169" t="s">
        <v>86</v>
      </c>
      <c r="B169" s="7" t="s">
        <v>38</v>
      </c>
      <c r="C169" t="s">
        <v>25</v>
      </c>
      <c r="D169" t="s">
        <v>26</v>
      </c>
      <c r="E169" s="1">
        <v>0</v>
      </c>
      <c r="F169" s="1">
        <v>0</v>
      </c>
      <c r="G169" s="1">
        <v>0</v>
      </c>
      <c r="H169" s="1">
        <v>0</v>
      </c>
      <c r="I169" s="1">
        <v>0</v>
      </c>
      <c r="J169" s="50">
        <v>0</v>
      </c>
      <c r="N169" s="21"/>
      <c r="R169" s="21"/>
    </row>
    <row r="170" spans="1:18">
      <c r="A170" t="s">
        <v>86</v>
      </c>
      <c r="B170" s="7" t="s">
        <v>38</v>
      </c>
      <c r="C170" t="s">
        <v>22</v>
      </c>
      <c r="D170" t="s">
        <v>23</v>
      </c>
      <c r="E170" s="1">
        <v>0</v>
      </c>
      <c r="F170" s="1">
        <v>0</v>
      </c>
      <c r="G170" s="1">
        <v>0</v>
      </c>
      <c r="H170" s="1">
        <v>0</v>
      </c>
      <c r="I170" s="1">
        <v>0</v>
      </c>
      <c r="J170" s="50">
        <v>0</v>
      </c>
      <c r="N170" s="21"/>
      <c r="R170" s="21"/>
    </row>
    <row r="171" spans="1:18">
      <c r="A171" t="s">
        <v>86</v>
      </c>
      <c r="B171" s="7" t="s">
        <v>39</v>
      </c>
      <c r="C171" t="s">
        <v>2</v>
      </c>
      <c r="D171" t="s">
        <v>3</v>
      </c>
      <c r="E171" s="1">
        <v>1.72425162810888E-3</v>
      </c>
      <c r="F171" s="1">
        <v>1.58651837836784E-3</v>
      </c>
      <c r="G171" s="1">
        <v>1.70579348071468E-3</v>
      </c>
      <c r="H171" s="1">
        <v>1.3993217066887501E-3</v>
      </c>
      <c r="I171" s="1">
        <v>3.43004510882357E-3</v>
      </c>
      <c r="J171" s="50">
        <v>2.9858400850565799E-3</v>
      </c>
      <c r="N171" s="21"/>
      <c r="R171" s="21"/>
    </row>
    <row r="172" spans="1:18">
      <c r="A172" t="s">
        <v>86</v>
      </c>
      <c r="B172" s="7" t="s">
        <v>39</v>
      </c>
      <c r="C172" t="s">
        <v>4</v>
      </c>
      <c r="D172" t="s">
        <v>5</v>
      </c>
      <c r="E172" s="1">
        <v>6.0475665701390198E-5</v>
      </c>
      <c r="F172" s="1">
        <v>4.0393609194342497E-3</v>
      </c>
      <c r="G172" s="1">
        <v>1.1193216238132001E-2</v>
      </c>
      <c r="H172" s="1">
        <v>0.208308456500646</v>
      </c>
      <c r="I172" s="1">
        <v>1.12536919038334E-2</v>
      </c>
      <c r="J172" s="50">
        <v>0.21234781742008099</v>
      </c>
      <c r="N172" s="21"/>
      <c r="R172" s="21"/>
    </row>
    <row r="173" spans="1:18">
      <c r="A173" t="s">
        <v>86</v>
      </c>
      <c r="B173" s="7" t="s">
        <v>39</v>
      </c>
      <c r="C173" t="s">
        <v>6</v>
      </c>
      <c r="D173" t="s">
        <v>7</v>
      </c>
      <c r="E173" s="1">
        <v>1.4755829505283801E-7</v>
      </c>
      <c r="F173" s="1">
        <v>3.2185811073170499E-7</v>
      </c>
      <c r="G173" s="1">
        <v>2.2468798032203901E-4</v>
      </c>
      <c r="H173" s="1">
        <v>4.9776364353761298E-4</v>
      </c>
      <c r="I173" s="1">
        <v>2.2483553861709201E-4</v>
      </c>
      <c r="J173" s="50">
        <v>4.9808550164834504E-4</v>
      </c>
      <c r="N173" s="21"/>
      <c r="R173" s="21"/>
    </row>
    <row r="174" spans="1:18">
      <c r="A174" t="s">
        <v>86</v>
      </c>
      <c r="B174" s="7" t="s">
        <v>39</v>
      </c>
      <c r="C174" t="s">
        <v>8</v>
      </c>
      <c r="D174" t="s">
        <v>9</v>
      </c>
      <c r="E174" s="1">
        <v>6.3618819034716705E-4</v>
      </c>
      <c r="F174" s="1">
        <v>2.5182707364632898E-4</v>
      </c>
      <c r="G174" s="1">
        <v>9.8408159898178207E-3</v>
      </c>
      <c r="H174" s="1">
        <v>4.3886441493366096E-3</v>
      </c>
      <c r="I174" s="1">
        <v>1.0477004180165001E-2</v>
      </c>
      <c r="J174" s="50">
        <v>4.6404712229829396E-3</v>
      </c>
      <c r="N174" s="21"/>
      <c r="R174" s="21"/>
    </row>
    <row r="175" spans="1:18">
      <c r="A175" t="s">
        <v>86</v>
      </c>
      <c r="B175" s="7" t="s">
        <v>39</v>
      </c>
      <c r="C175" t="s">
        <v>10</v>
      </c>
      <c r="D175" t="s">
        <v>11</v>
      </c>
      <c r="E175" s="1">
        <v>4.7169040959810498E-4</v>
      </c>
      <c r="F175" s="1">
        <v>1.98163054014992E-4</v>
      </c>
      <c r="G175" s="1">
        <v>1.4114867841729299E-3</v>
      </c>
      <c r="H175" s="1">
        <v>7.6815445002663201E-4</v>
      </c>
      <c r="I175" s="1">
        <v>1.88317719377103E-3</v>
      </c>
      <c r="J175" s="50">
        <v>9.6631750404162404E-4</v>
      </c>
      <c r="N175" s="21"/>
      <c r="R175" s="21"/>
    </row>
    <row r="176" spans="1:18">
      <c r="A176" t="s">
        <v>86</v>
      </c>
      <c r="B176" s="7" t="s">
        <v>39</v>
      </c>
      <c r="C176" t="s">
        <v>12</v>
      </c>
      <c r="D176" t="s">
        <v>13</v>
      </c>
      <c r="E176" s="1">
        <v>0.28960538426542598</v>
      </c>
      <c r="F176" s="1">
        <v>3.2050776597760303E-2</v>
      </c>
      <c r="G176" s="1">
        <v>4.9894950712613996E-3</v>
      </c>
      <c r="H176" s="1">
        <v>9.0078847336640404E-4</v>
      </c>
      <c r="I176" s="1">
        <v>0.29459487933668799</v>
      </c>
      <c r="J176" s="50">
        <v>3.2951565071126697E-2</v>
      </c>
      <c r="N176" s="21"/>
      <c r="R176" s="21"/>
    </row>
    <row r="177" spans="1:18">
      <c r="A177" t="s">
        <v>86</v>
      </c>
      <c r="B177" s="7" t="s">
        <v>39</v>
      </c>
      <c r="C177" t="s">
        <v>14</v>
      </c>
      <c r="D177" t="s">
        <v>15</v>
      </c>
      <c r="E177" s="1">
        <v>3.41042213367856E-4</v>
      </c>
      <c r="F177" s="1">
        <v>3.6971838820559901E-4</v>
      </c>
      <c r="G177" s="1">
        <v>2.9416345761517802E-3</v>
      </c>
      <c r="H177" s="1">
        <v>1.75015413407204E-3</v>
      </c>
      <c r="I177" s="1">
        <v>3.2826767895196402E-3</v>
      </c>
      <c r="J177" s="50">
        <v>2.11987252227764E-3</v>
      </c>
      <c r="N177" s="21"/>
      <c r="R177" s="21"/>
    </row>
    <row r="178" spans="1:18">
      <c r="A178" t="s">
        <v>86</v>
      </c>
      <c r="B178" s="7" t="s">
        <v>39</v>
      </c>
      <c r="C178" t="s">
        <v>16</v>
      </c>
      <c r="D178" t="s">
        <v>17</v>
      </c>
      <c r="E178" s="1">
        <v>7.9451004199929294E-3</v>
      </c>
      <c r="F178" s="1">
        <v>1.32316290910773E-3</v>
      </c>
      <c r="G178" s="1">
        <v>1.01658395867234E-2</v>
      </c>
      <c r="H178" s="1">
        <v>2.13877874141917E-3</v>
      </c>
      <c r="I178" s="1">
        <v>1.81109400067163E-2</v>
      </c>
      <c r="J178" s="50">
        <v>3.4619416505269002E-3</v>
      </c>
      <c r="N178" s="21"/>
      <c r="R178" s="21"/>
    </row>
    <row r="179" spans="1:18">
      <c r="A179" t="s">
        <v>86</v>
      </c>
      <c r="B179" s="7" t="s">
        <v>39</v>
      </c>
      <c r="C179" t="s">
        <v>18</v>
      </c>
      <c r="D179" t="s">
        <v>19</v>
      </c>
      <c r="E179" s="1">
        <v>5.0589441992315902E-2</v>
      </c>
      <c r="F179" s="1">
        <v>3.3266853833913098E-3</v>
      </c>
      <c r="G179" s="1">
        <v>4.1773014581935899E-2</v>
      </c>
      <c r="H179" s="1">
        <v>6.9554678834171301E-3</v>
      </c>
      <c r="I179" s="1">
        <v>9.2362456574251794E-2</v>
      </c>
      <c r="J179" s="50">
        <v>1.02821532668084E-2</v>
      </c>
      <c r="N179" s="21"/>
      <c r="R179" s="21"/>
    </row>
    <row r="180" spans="1:18">
      <c r="A180" t="s">
        <v>86</v>
      </c>
      <c r="B180" s="7" t="s">
        <v>39</v>
      </c>
      <c r="C180" t="s">
        <v>20</v>
      </c>
      <c r="D180" t="s">
        <v>21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50">
        <v>0</v>
      </c>
      <c r="N180" s="21"/>
      <c r="R180" s="21"/>
    </row>
    <row r="181" spans="1:18">
      <c r="A181" t="s">
        <v>86</v>
      </c>
      <c r="B181" s="7" t="s">
        <v>39</v>
      </c>
      <c r="C181" t="s">
        <v>25</v>
      </c>
      <c r="D181" t="s">
        <v>26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50">
        <v>0</v>
      </c>
      <c r="N181" s="21"/>
      <c r="R181" s="21"/>
    </row>
    <row r="182" spans="1:18">
      <c r="A182" t="s">
        <v>86</v>
      </c>
      <c r="B182" s="7" t="s">
        <v>39</v>
      </c>
      <c r="C182" t="s">
        <v>22</v>
      </c>
      <c r="D182" t="s">
        <v>23</v>
      </c>
      <c r="E182" s="1">
        <v>2.37678341648143E-3</v>
      </c>
      <c r="F182" s="1">
        <v>1.02980335397876E-4</v>
      </c>
      <c r="G182" s="1">
        <v>6.3278020032235399E-3</v>
      </c>
      <c r="H182" s="1">
        <v>2.4456026704682102E-4</v>
      </c>
      <c r="I182" s="1">
        <v>8.7045854197049695E-3</v>
      </c>
      <c r="J182" s="50">
        <v>3.4754060244469702E-4</v>
      </c>
      <c r="N182" s="21"/>
      <c r="R182" s="21"/>
    </row>
    <row r="183" spans="1:18">
      <c r="A183" t="s">
        <v>86</v>
      </c>
      <c r="B183" s="7" t="s">
        <v>40</v>
      </c>
      <c r="C183" t="s">
        <v>2</v>
      </c>
      <c r="D183" t="s">
        <v>3</v>
      </c>
      <c r="E183" s="1">
        <v>0.176415205225396</v>
      </c>
      <c r="F183" s="1">
        <v>0.16342605441720701</v>
      </c>
      <c r="G183" s="1">
        <v>3.1621658132654898E-2</v>
      </c>
      <c r="H183" s="1">
        <v>2.6933455987870399E-2</v>
      </c>
      <c r="I183" s="1">
        <v>0.20803686335805099</v>
      </c>
      <c r="J183" s="50">
        <v>0.19035951040507701</v>
      </c>
      <c r="N183" s="21"/>
      <c r="R183" s="21"/>
    </row>
    <row r="184" spans="1:18">
      <c r="A184" t="s">
        <v>86</v>
      </c>
      <c r="B184" s="7" t="s">
        <v>40</v>
      </c>
      <c r="C184" t="s">
        <v>4</v>
      </c>
      <c r="D184" t="s">
        <v>5</v>
      </c>
      <c r="E184" s="1">
        <v>1.00331232461412E-4</v>
      </c>
      <c r="F184" s="1">
        <v>6.6832059150444502E-3</v>
      </c>
      <c r="G184" s="1">
        <v>3.2091626095607603E-2</v>
      </c>
      <c r="H184" s="1">
        <v>0.49422522539083902</v>
      </c>
      <c r="I184" s="1">
        <v>3.2191957328069003E-2</v>
      </c>
      <c r="J184" s="50">
        <v>0.50090843130588303</v>
      </c>
      <c r="N184" s="21"/>
      <c r="R184" s="21"/>
    </row>
    <row r="185" spans="1:18">
      <c r="A185" t="s">
        <v>86</v>
      </c>
      <c r="B185" s="7" t="s">
        <v>40</v>
      </c>
      <c r="C185" t="s">
        <v>6</v>
      </c>
      <c r="D185" t="s">
        <v>7</v>
      </c>
      <c r="E185" s="1">
        <v>2.5090828711896102E-3</v>
      </c>
      <c r="F185" s="1">
        <v>5.4728093006095697E-3</v>
      </c>
      <c r="G185" s="1">
        <v>1.61443873013396E-3</v>
      </c>
      <c r="H185" s="1">
        <v>3.5766056404318699E-3</v>
      </c>
      <c r="I185" s="1">
        <v>4.1235216013235697E-3</v>
      </c>
      <c r="J185" s="50">
        <v>9.0494149410414396E-3</v>
      </c>
      <c r="N185" s="21"/>
      <c r="R185" s="21"/>
    </row>
    <row r="186" spans="1:18">
      <c r="A186" t="s">
        <v>86</v>
      </c>
      <c r="B186" s="7" t="s">
        <v>40</v>
      </c>
      <c r="C186" t="s">
        <v>8</v>
      </c>
      <c r="D186" t="s">
        <v>9</v>
      </c>
      <c r="E186" s="1">
        <v>0.17384925786249</v>
      </c>
      <c r="F186" s="1">
        <v>8.7316724964626599E-2</v>
      </c>
      <c r="G186" s="1">
        <v>0.14341104737427701</v>
      </c>
      <c r="H186" s="1">
        <v>6.7013974110802302E-2</v>
      </c>
      <c r="I186" s="1">
        <v>0.31726030523676702</v>
      </c>
      <c r="J186" s="50">
        <v>0.15433069907542901</v>
      </c>
      <c r="N186" s="21"/>
      <c r="R186" s="21"/>
    </row>
    <row r="187" spans="1:18">
      <c r="A187" t="s">
        <v>86</v>
      </c>
      <c r="B187" s="7" t="s">
        <v>40</v>
      </c>
      <c r="C187" t="s">
        <v>10</v>
      </c>
      <c r="D187" t="s">
        <v>11</v>
      </c>
      <c r="E187" s="1">
        <v>2.84623743316407E-2</v>
      </c>
      <c r="F187" s="1">
        <v>2.05458749937583E-2</v>
      </c>
      <c r="G187" s="1">
        <v>1.8515368209057401E-2</v>
      </c>
      <c r="H187" s="1">
        <v>1.2950116729261E-2</v>
      </c>
      <c r="I187" s="1">
        <v>4.69777425406981E-2</v>
      </c>
      <c r="J187" s="50">
        <v>3.34959917230193E-2</v>
      </c>
      <c r="N187" s="21"/>
      <c r="R187" s="21"/>
    </row>
    <row r="188" spans="1:18">
      <c r="A188" t="s">
        <v>86</v>
      </c>
      <c r="B188" s="7" t="s">
        <v>40</v>
      </c>
      <c r="C188" t="s">
        <v>12</v>
      </c>
      <c r="D188" t="s">
        <v>13</v>
      </c>
      <c r="E188" s="1">
        <v>0.19913393229356799</v>
      </c>
      <c r="F188" s="1">
        <v>2.7771334871215799E-2</v>
      </c>
      <c r="G188" s="1">
        <v>2.6382575460978101E-2</v>
      </c>
      <c r="H188" s="1">
        <v>4.7748497625921303E-3</v>
      </c>
      <c r="I188" s="1">
        <v>0.22551650775454701</v>
      </c>
      <c r="J188" s="50">
        <v>3.2546184633807901E-2</v>
      </c>
      <c r="N188" s="21"/>
      <c r="R188" s="21"/>
    </row>
    <row r="189" spans="1:18">
      <c r="A189" t="s">
        <v>86</v>
      </c>
      <c r="B189" s="7" t="s">
        <v>40</v>
      </c>
      <c r="C189" t="s">
        <v>14</v>
      </c>
      <c r="D189" t="s">
        <v>15</v>
      </c>
      <c r="E189" s="1">
        <v>0.14496269174163601</v>
      </c>
      <c r="F189" s="1">
        <v>0.13888779421061501</v>
      </c>
      <c r="G189" s="1">
        <v>7.0686097910471896E-2</v>
      </c>
      <c r="H189" s="1">
        <v>4.2207631100962303E-2</v>
      </c>
      <c r="I189" s="1">
        <v>0.21564878965210801</v>
      </c>
      <c r="J189" s="50">
        <v>0.18109542531157699</v>
      </c>
      <c r="N189" s="21"/>
      <c r="R189" s="21"/>
    </row>
    <row r="190" spans="1:18">
      <c r="A190" t="s">
        <v>86</v>
      </c>
      <c r="B190" s="7" t="s">
        <v>40</v>
      </c>
      <c r="C190" t="s">
        <v>16</v>
      </c>
      <c r="D190" t="s">
        <v>17</v>
      </c>
      <c r="E190" s="1">
        <v>1.3147724701344301</v>
      </c>
      <c r="F190" s="1">
        <v>0.17152791442896401</v>
      </c>
      <c r="G190" s="1">
        <v>0.26806883835974399</v>
      </c>
      <c r="H190" s="1">
        <v>4.2501285026475003E-2</v>
      </c>
      <c r="I190" s="1">
        <v>1.5828413084941699</v>
      </c>
      <c r="J190" s="50">
        <v>0.214029199455439</v>
      </c>
      <c r="N190" s="21"/>
      <c r="R190" s="21"/>
    </row>
    <row r="191" spans="1:18">
      <c r="A191" t="s">
        <v>86</v>
      </c>
      <c r="B191" s="7" t="s">
        <v>40</v>
      </c>
      <c r="C191" t="s">
        <v>18</v>
      </c>
      <c r="D191" t="s">
        <v>19</v>
      </c>
      <c r="E191" s="1">
        <v>3.8184336954686802</v>
      </c>
      <c r="F191" s="1">
        <v>0.25127476285141398</v>
      </c>
      <c r="G191" s="1">
        <v>0.46027200066520801</v>
      </c>
      <c r="H191" s="1">
        <v>7.6678393628882693E-2</v>
      </c>
      <c r="I191" s="1">
        <v>4.2787056961338896</v>
      </c>
      <c r="J191" s="50">
        <v>0.32795315648029699</v>
      </c>
      <c r="N191" s="21"/>
      <c r="R191" s="21"/>
    </row>
    <row r="192" spans="1:18">
      <c r="A192" t="s">
        <v>86</v>
      </c>
      <c r="B192" s="7" t="s">
        <v>40</v>
      </c>
      <c r="C192" t="s">
        <v>20</v>
      </c>
      <c r="D192" t="s">
        <v>21</v>
      </c>
      <c r="E192" s="1">
        <v>0.84817012501761102</v>
      </c>
      <c r="F192" s="1">
        <v>0.136736660242604</v>
      </c>
      <c r="G192" s="1">
        <v>1.5115260489552401E-2</v>
      </c>
      <c r="H192" s="1">
        <v>3.0486345401098602E-3</v>
      </c>
      <c r="I192" s="1">
        <v>0.86328538550716305</v>
      </c>
      <c r="J192" s="50">
        <v>0.13978529478271401</v>
      </c>
      <c r="N192" s="21"/>
      <c r="R192" s="21"/>
    </row>
    <row r="193" spans="1:18">
      <c r="A193" t="s">
        <v>86</v>
      </c>
      <c r="B193" s="7" t="s">
        <v>40</v>
      </c>
      <c r="C193" t="s">
        <v>25</v>
      </c>
      <c r="D193" t="s">
        <v>26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50">
        <v>0</v>
      </c>
      <c r="N193" s="21"/>
      <c r="R193" s="21"/>
    </row>
    <row r="194" spans="1:18">
      <c r="A194" t="s">
        <v>86</v>
      </c>
      <c r="B194" s="7" t="s">
        <v>40</v>
      </c>
      <c r="C194" t="s">
        <v>22</v>
      </c>
      <c r="D194" t="s">
        <v>23</v>
      </c>
      <c r="E194" s="1">
        <v>7.0879872147600401E-3</v>
      </c>
      <c r="F194" s="1">
        <v>3.0704544960695701E-4</v>
      </c>
      <c r="G194" s="1">
        <v>4.30320739375811E-2</v>
      </c>
      <c r="H194" s="1">
        <v>1.66401828383712E-3</v>
      </c>
      <c r="I194" s="1">
        <v>5.0120061152341099E-2</v>
      </c>
      <c r="J194" s="50">
        <v>1.9710637334440801E-3</v>
      </c>
      <c r="N194" s="21"/>
      <c r="R194" s="21"/>
    </row>
    <row r="195" spans="1:18">
      <c r="A195" t="s">
        <v>86</v>
      </c>
      <c r="B195" s="7" t="s">
        <v>41</v>
      </c>
      <c r="C195" t="s">
        <v>2</v>
      </c>
      <c r="D195" t="s">
        <v>3</v>
      </c>
      <c r="E195" s="1">
        <v>7.1061289600123895E-2</v>
      </c>
      <c r="F195" s="1">
        <v>8.1052000519482206E-2</v>
      </c>
      <c r="G195" s="1">
        <v>2.1481347713342699E-2</v>
      </c>
      <c r="H195" s="1">
        <v>1.8349182545289E-2</v>
      </c>
      <c r="I195" s="1">
        <v>9.2542637313466597E-2</v>
      </c>
      <c r="J195" s="50">
        <v>9.9401183064771206E-2</v>
      </c>
      <c r="N195" s="21"/>
      <c r="R195" s="21"/>
    </row>
    <row r="196" spans="1:18">
      <c r="A196" t="s">
        <v>86</v>
      </c>
      <c r="B196" s="7" t="s">
        <v>41</v>
      </c>
      <c r="C196" t="s">
        <v>4</v>
      </c>
      <c r="D196" t="s">
        <v>5</v>
      </c>
      <c r="E196" s="1">
        <v>5.4323318705434495E-4</v>
      </c>
      <c r="F196" s="1">
        <v>3.7707679560148401E-2</v>
      </c>
      <c r="G196" s="1">
        <v>0.11586486600000501</v>
      </c>
      <c r="H196" s="1">
        <v>2.1370347120334801</v>
      </c>
      <c r="I196" s="1">
        <v>0.11640809918705899</v>
      </c>
      <c r="J196" s="50">
        <v>2.1747423915936301</v>
      </c>
      <c r="N196" s="21"/>
      <c r="R196" s="21"/>
    </row>
    <row r="197" spans="1:18">
      <c r="A197" t="s">
        <v>86</v>
      </c>
      <c r="B197" s="7" t="s">
        <v>41</v>
      </c>
      <c r="C197" t="s">
        <v>6</v>
      </c>
      <c r="D197" t="s">
        <v>7</v>
      </c>
      <c r="E197" s="1">
        <v>9.4539567571248799E-6</v>
      </c>
      <c r="F197" s="1">
        <v>2.0621030953427899E-5</v>
      </c>
      <c r="G197" s="1">
        <v>1.4122736799818999E-3</v>
      </c>
      <c r="H197" s="1">
        <v>3.1285895054694399E-3</v>
      </c>
      <c r="I197" s="1">
        <v>1.42172763673902E-3</v>
      </c>
      <c r="J197" s="50">
        <v>3.14921053642287E-3</v>
      </c>
      <c r="N197" s="21"/>
      <c r="R197" s="21"/>
    </row>
    <row r="198" spans="1:18">
      <c r="A198" t="s">
        <v>86</v>
      </c>
      <c r="B198" s="7" t="s">
        <v>41</v>
      </c>
      <c r="C198" t="s">
        <v>8</v>
      </c>
      <c r="D198" t="s">
        <v>9</v>
      </c>
      <c r="E198" s="1">
        <v>3.5018946216388599E-3</v>
      </c>
      <c r="F198" s="1">
        <v>1.4601341827005299E-3</v>
      </c>
      <c r="G198" s="1">
        <v>6.6594608126337301E-2</v>
      </c>
      <c r="H198" s="1">
        <v>3.0973104654956701E-2</v>
      </c>
      <c r="I198" s="1">
        <v>7.00965027479762E-2</v>
      </c>
      <c r="J198" s="50">
        <v>3.2433238837657301E-2</v>
      </c>
      <c r="N198" s="21"/>
      <c r="R198" s="21"/>
    </row>
    <row r="199" spans="1:18">
      <c r="A199" t="s">
        <v>86</v>
      </c>
      <c r="B199" s="7" t="s">
        <v>41</v>
      </c>
      <c r="C199" t="s">
        <v>10</v>
      </c>
      <c r="D199" t="s">
        <v>11</v>
      </c>
      <c r="E199" s="1">
        <v>1.7302709283819699E-3</v>
      </c>
      <c r="F199" s="1">
        <v>8.3141789077843104E-4</v>
      </c>
      <c r="G199" s="1">
        <v>1.28819269636065E-2</v>
      </c>
      <c r="H199" s="1">
        <v>6.0540896763135498E-3</v>
      </c>
      <c r="I199" s="1">
        <v>1.46121978919884E-2</v>
      </c>
      <c r="J199" s="50">
        <v>6.8855075670919801E-3</v>
      </c>
      <c r="N199" s="21"/>
      <c r="R199" s="21"/>
    </row>
    <row r="200" spans="1:18">
      <c r="A200" t="s">
        <v>86</v>
      </c>
      <c r="B200" s="7" t="s">
        <v>41</v>
      </c>
      <c r="C200" t="s">
        <v>12</v>
      </c>
      <c r="D200" t="s">
        <v>13</v>
      </c>
      <c r="E200" s="1">
        <v>1.53023475496952E-2</v>
      </c>
      <c r="F200" s="1">
        <v>2.0857138912322801E-3</v>
      </c>
      <c r="G200" s="1">
        <v>1.6969364081215899E-2</v>
      </c>
      <c r="H200" s="1">
        <v>3.0873478875810701E-3</v>
      </c>
      <c r="I200" s="1">
        <v>3.2271711630911103E-2</v>
      </c>
      <c r="J200" s="50">
        <v>5.1730617788133502E-3</v>
      </c>
      <c r="N200" s="21"/>
      <c r="R200" s="21"/>
    </row>
    <row r="201" spans="1:18">
      <c r="A201" t="s">
        <v>86</v>
      </c>
      <c r="B201" s="7" t="s">
        <v>41</v>
      </c>
      <c r="C201" t="s">
        <v>14</v>
      </c>
      <c r="D201" t="s">
        <v>15</v>
      </c>
      <c r="E201" s="1">
        <v>9.6985587111786207E-3</v>
      </c>
      <c r="F201" s="1">
        <v>1.08532329756408E-2</v>
      </c>
      <c r="G201" s="1">
        <v>2.62826297890408E-2</v>
      </c>
      <c r="H201" s="1">
        <v>1.5304345837506599E-2</v>
      </c>
      <c r="I201" s="1">
        <v>3.5981188500219398E-2</v>
      </c>
      <c r="J201" s="50">
        <v>2.6157578813147401E-2</v>
      </c>
      <c r="N201" s="21"/>
      <c r="R201" s="21"/>
    </row>
    <row r="202" spans="1:18">
      <c r="A202" t="s">
        <v>86</v>
      </c>
      <c r="B202" s="7" t="s">
        <v>41</v>
      </c>
      <c r="C202" t="s">
        <v>16</v>
      </c>
      <c r="D202" t="s">
        <v>17</v>
      </c>
      <c r="E202" s="1">
        <v>7.2197139097999699E-2</v>
      </c>
      <c r="F202" s="1">
        <v>1.1435328684511E-2</v>
      </c>
      <c r="G202" s="1">
        <v>0.181610367497679</v>
      </c>
      <c r="H202" s="1">
        <v>3.1431674908314097E-2</v>
      </c>
      <c r="I202" s="1">
        <v>0.25380750659567802</v>
      </c>
      <c r="J202" s="50">
        <v>4.2867003592825102E-2</v>
      </c>
      <c r="N202" s="21"/>
      <c r="R202" s="21"/>
    </row>
    <row r="203" spans="1:18">
      <c r="A203" t="s">
        <v>86</v>
      </c>
      <c r="B203" s="7" t="s">
        <v>41</v>
      </c>
      <c r="C203" t="s">
        <v>18</v>
      </c>
      <c r="D203" t="s">
        <v>19</v>
      </c>
      <c r="E203" s="1">
        <v>1.0174219612779801E-2</v>
      </c>
      <c r="F203" s="1">
        <v>6.7032585854826302E-4</v>
      </c>
      <c r="G203" s="1">
        <v>0.35013715090316</v>
      </c>
      <c r="H203" s="1">
        <v>5.77728332999961E-2</v>
      </c>
      <c r="I203" s="1">
        <v>0.36031137051593998</v>
      </c>
      <c r="J203" s="50">
        <v>5.8443159158544401E-2</v>
      </c>
      <c r="N203" s="21"/>
      <c r="R203" s="21"/>
    </row>
    <row r="204" spans="1:18">
      <c r="A204" t="s">
        <v>86</v>
      </c>
      <c r="B204" s="7" t="s">
        <v>41</v>
      </c>
      <c r="C204" t="s">
        <v>20</v>
      </c>
      <c r="D204" t="s">
        <v>21</v>
      </c>
      <c r="E204" s="1">
        <v>1.3831751986668401E-3</v>
      </c>
      <c r="F204" s="1">
        <v>2.2290702571851E-4</v>
      </c>
      <c r="G204" s="1">
        <v>7.0283607884733196E-3</v>
      </c>
      <c r="H204" s="1">
        <v>1.4163695054529499E-3</v>
      </c>
      <c r="I204" s="1">
        <v>8.4115359871401608E-3</v>
      </c>
      <c r="J204" s="50">
        <v>1.63927653117146E-3</v>
      </c>
      <c r="N204" s="21"/>
      <c r="R204" s="21"/>
    </row>
    <row r="205" spans="1:18">
      <c r="A205" t="s">
        <v>86</v>
      </c>
      <c r="B205" s="7" t="s">
        <v>41</v>
      </c>
      <c r="C205" t="s">
        <v>25</v>
      </c>
      <c r="D205" t="s">
        <v>26</v>
      </c>
      <c r="E205" s="1">
        <v>3.3949997546137297E-5</v>
      </c>
      <c r="F205" s="1">
        <v>4.6835267212669102E-6</v>
      </c>
      <c r="G205" s="1">
        <v>0</v>
      </c>
      <c r="H205" s="1">
        <v>0</v>
      </c>
      <c r="I205" s="1">
        <v>3.3949997546137297E-5</v>
      </c>
      <c r="J205" s="50">
        <v>4.6835267212669102E-6</v>
      </c>
      <c r="N205" s="21"/>
      <c r="R205" s="21"/>
    </row>
    <row r="206" spans="1:18">
      <c r="A206" t="s">
        <v>86</v>
      </c>
      <c r="B206" s="7" t="s">
        <v>41</v>
      </c>
      <c r="C206" t="s">
        <v>22</v>
      </c>
      <c r="D206" t="s">
        <v>23</v>
      </c>
      <c r="E206" s="1">
        <v>1.9057647543717599E-2</v>
      </c>
      <c r="F206" s="1">
        <v>8.2084600486040198E-4</v>
      </c>
      <c r="G206" s="1">
        <v>2.5551854865110701E-2</v>
      </c>
      <c r="H206" s="1">
        <v>9.7792539711550209E-4</v>
      </c>
      <c r="I206" s="1">
        <v>4.46095024088283E-2</v>
      </c>
      <c r="J206" s="50">
        <v>1.7987714019759001E-3</v>
      </c>
      <c r="N206" s="21"/>
      <c r="R206" s="21"/>
    </row>
    <row r="207" spans="1:18">
      <c r="A207" t="s">
        <v>86</v>
      </c>
      <c r="B207" s="7" t="s">
        <v>42</v>
      </c>
      <c r="C207" t="s">
        <v>2</v>
      </c>
      <c r="D207" t="s">
        <v>3</v>
      </c>
      <c r="E207" s="1">
        <v>9.9574455362268499E-2</v>
      </c>
      <c r="F207" s="1">
        <v>0.12556385565252301</v>
      </c>
      <c r="G207" s="1">
        <v>1.7057663885639601E-2</v>
      </c>
      <c r="H207" s="1">
        <v>1.4240370522128801E-2</v>
      </c>
      <c r="I207" s="1">
        <v>0.11663211924790801</v>
      </c>
      <c r="J207" s="50">
        <v>0.13980422617465099</v>
      </c>
      <c r="N207" s="21"/>
      <c r="R207" s="21"/>
    </row>
    <row r="208" spans="1:18">
      <c r="A208" t="s">
        <v>86</v>
      </c>
      <c r="B208" s="7" t="s">
        <v>42</v>
      </c>
      <c r="C208" t="s">
        <v>4</v>
      </c>
      <c r="D208" t="s">
        <v>5</v>
      </c>
      <c r="E208" s="1">
        <v>5.4996539359740404E-4</v>
      </c>
      <c r="F208" s="1">
        <v>3.6579320208107099E-2</v>
      </c>
      <c r="G208" s="1">
        <v>7.5464931469816296E-2</v>
      </c>
      <c r="H208" s="1">
        <v>1.40040756697414</v>
      </c>
      <c r="I208" s="1">
        <v>7.60148968634137E-2</v>
      </c>
      <c r="J208" s="50">
        <v>1.43698688718225</v>
      </c>
      <c r="N208" s="21"/>
      <c r="R208" s="21"/>
    </row>
    <row r="209" spans="1:18">
      <c r="A209" t="s">
        <v>86</v>
      </c>
      <c r="B209" s="7" t="s">
        <v>42</v>
      </c>
      <c r="C209" t="s">
        <v>6</v>
      </c>
      <c r="D209" t="s">
        <v>7</v>
      </c>
      <c r="E209" s="1">
        <v>1.5663729238259E-3</v>
      </c>
      <c r="F209" s="1">
        <v>3.4163987643644898E-3</v>
      </c>
      <c r="G209" s="1">
        <v>9.5381045864308296E-4</v>
      </c>
      <c r="H209" s="1">
        <v>2.11312895951576E-3</v>
      </c>
      <c r="I209" s="1">
        <v>2.5201833824689802E-3</v>
      </c>
      <c r="J209" s="50">
        <v>5.5295277238802502E-3</v>
      </c>
      <c r="N209" s="21"/>
      <c r="R209" s="21"/>
    </row>
    <row r="210" spans="1:18">
      <c r="A210" t="s">
        <v>86</v>
      </c>
      <c r="B210" s="7" t="s">
        <v>42</v>
      </c>
      <c r="C210" t="s">
        <v>8</v>
      </c>
      <c r="D210" t="s">
        <v>9</v>
      </c>
      <c r="E210" s="1">
        <v>2.0141095378401402E-2</v>
      </c>
      <c r="F210" s="1">
        <v>7.8121448592648104E-3</v>
      </c>
      <c r="G210" s="1">
        <v>6.8014452652408297E-2</v>
      </c>
      <c r="H210" s="1">
        <v>3.1673787037950603E-2</v>
      </c>
      <c r="I210" s="1">
        <v>8.8155548030809702E-2</v>
      </c>
      <c r="J210" s="50">
        <v>3.9485931897215401E-2</v>
      </c>
      <c r="N210" s="21"/>
      <c r="R210" s="21"/>
    </row>
    <row r="211" spans="1:18">
      <c r="A211" t="s">
        <v>86</v>
      </c>
      <c r="B211" s="7" t="s">
        <v>42</v>
      </c>
      <c r="C211" t="s">
        <v>10</v>
      </c>
      <c r="D211" t="s">
        <v>11</v>
      </c>
      <c r="E211" s="1">
        <v>1.2752188003662601E-3</v>
      </c>
      <c r="F211" s="1">
        <v>8.7419428670307796E-4</v>
      </c>
      <c r="G211" s="1">
        <v>1.1362938143645101E-2</v>
      </c>
      <c r="H211" s="1">
        <v>5.49581393227734E-3</v>
      </c>
      <c r="I211" s="1">
        <v>1.2638156944011301E-2</v>
      </c>
      <c r="J211" s="50">
        <v>6.3700082189804197E-3</v>
      </c>
      <c r="N211" s="21"/>
      <c r="R211" s="21"/>
    </row>
    <row r="212" spans="1:18">
      <c r="A212" t="s">
        <v>86</v>
      </c>
      <c r="B212" s="7" t="s">
        <v>42</v>
      </c>
      <c r="C212" t="s">
        <v>12</v>
      </c>
      <c r="D212" t="s">
        <v>13</v>
      </c>
      <c r="E212" s="1">
        <v>0.13192199174750299</v>
      </c>
      <c r="F212" s="1">
        <v>1.6698786838800099E-2</v>
      </c>
      <c r="G212" s="1">
        <v>1.4776192169230999E-2</v>
      </c>
      <c r="H212" s="1">
        <v>2.68852639408567E-3</v>
      </c>
      <c r="I212" s="1">
        <v>0.146698183916734</v>
      </c>
      <c r="J212" s="50">
        <v>1.93873132328857E-2</v>
      </c>
      <c r="N212" s="21"/>
      <c r="R212" s="21"/>
    </row>
    <row r="213" spans="1:18">
      <c r="A213" t="s">
        <v>86</v>
      </c>
      <c r="B213" s="7" t="s">
        <v>42</v>
      </c>
      <c r="C213" t="s">
        <v>14</v>
      </c>
      <c r="D213" t="s">
        <v>15</v>
      </c>
      <c r="E213" s="1">
        <v>1.0381850197304801E-2</v>
      </c>
      <c r="F213" s="1">
        <v>1.16096242997186E-2</v>
      </c>
      <c r="G213" s="1">
        <v>2.39192669788094E-2</v>
      </c>
      <c r="H213" s="1">
        <v>1.38805583257119E-2</v>
      </c>
      <c r="I213" s="1">
        <v>3.4301117176114199E-2</v>
      </c>
      <c r="J213" s="50">
        <v>2.5490182625430499E-2</v>
      </c>
      <c r="N213" s="21"/>
      <c r="R213" s="21"/>
    </row>
    <row r="214" spans="1:18">
      <c r="A214" t="s">
        <v>86</v>
      </c>
      <c r="B214" s="7" t="s">
        <v>42</v>
      </c>
      <c r="C214" t="s">
        <v>16</v>
      </c>
      <c r="D214" t="s">
        <v>17</v>
      </c>
      <c r="E214" s="1">
        <v>7.8551178978697997E-2</v>
      </c>
      <c r="F214" s="1">
        <v>1.16572760135993E-2</v>
      </c>
      <c r="G214" s="1">
        <v>0.162684002054101</v>
      </c>
      <c r="H214" s="1">
        <v>2.6848002039546799E-2</v>
      </c>
      <c r="I214" s="1">
        <v>0.24123518103279901</v>
      </c>
      <c r="J214" s="50">
        <v>3.8505278053145998E-2</v>
      </c>
      <c r="N214" s="21"/>
      <c r="R214" s="21"/>
    </row>
    <row r="215" spans="1:18">
      <c r="A215" t="s">
        <v>86</v>
      </c>
      <c r="B215" s="7" t="s">
        <v>42</v>
      </c>
      <c r="C215" t="s">
        <v>18</v>
      </c>
      <c r="D215" t="s">
        <v>19</v>
      </c>
      <c r="E215" s="1">
        <v>9.3503089394960395E-2</v>
      </c>
      <c r="F215" s="1">
        <v>6.1769527392863104E-3</v>
      </c>
      <c r="G215" s="1">
        <v>0.34011750602817198</v>
      </c>
      <c r="H215" s="1">
        <v>5.65112813476236E-2</v>
      </c>
      <c r="I215" s="1">
        <v>0.43362059542313203</v>
      </c>
      <c r="J215" s="50">
        <v>6.2688234086909905E-2</v>
      </c>
      <c r="N215" s="21"/>
      <c r="R215" s="21"/>
    </row>
    <row r="216" spans="1:18">
      <c r="A216" t="s">
        <v>86</v>
      </c>
      <c r="B216" s="7" t="s">
        <v>42</v>
      </c>
      <c r="C216" t="s">
        <v>20</v>
      </c>
      <c r="D216" t="s">
        <v>21</v>
      </c>
      <c r="E216" s="1">
        <v>3.9965471902595204E-3</v>
      </c>
      <c r="F216" s="1">
        <v>6.4436038998321105E-4</v>
      </c>
      <c r="G216" s="1">
        <v>6.9160764688913799E-3</v>
      </c>
      <c r="H216" s="1">
        <v>1.39419198669352E-3</v>
      </c>
      <c r="I216" s="1">
        <v>1.09126236591509E-2</v>
      </c>
      <c r="J216" s="50">
        <v>2.0385523766767301E-3</v>
      </c>
      <c r="N216" s="21"/>
      <c r="R216" s="21"/>
    </row>
    <row r="217" spans="1:18">
      <c r="A217" t="s">
        <v>86</v>
      </c>
      <c r="B217" s="7" t="s">
        <v>42</v>
      </c>
      <c r="C217" t="s">
        <v>25</v>
      </c>
      <c r="D217" t="s">
        <v>26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50">
        <v>0</v>
      </c>
      <c r="N217" s="21"/>
      <c r="R217" s="21"/>
    </row>
    <row r="218" spans="1:18">
      <c r="A218" t="s">
        <v>86</v>
      </c>
      <c r="B218" s="7" t="s">
        <v>42</v>
      </c>
      <c r="C218" t="s">
        <v>22</v>
      </c>
      <c r="D218" t="s">
        <v>23</v>
      </c>
      <c r="E218" s="1">
        <v>0.108127449567992</v>
      </c>
      <c r="F218" s="1">
        <v>4.6661884596733202E-3</v>
      </c>
      <c r="G218" s="1">
        <v>8.5909792916666297E-2</v>
      </c>
      <c r="H218" s="1">
        <v>3.3124318398540598E-3</v>
      </c>
      <c r="I218" s="1">
        <v>0.19403724248465801</v>
      </c>
      <c r="J218" s="50">
        <v>7.9786202995273808E-3</v>
      </c>
      <c r="N218" s="21"/>
      <c r="R218" s="21"/>
    </row>
    <row r="219" spans="1:18">
      <c r="A219" t="s">
        <v>86</v>
      </c>
      <c r="B219" s="7" t="s">
        <v>43</v>
      </c>
      <c r="C219" t="s">
        <v>2</v>
      </c>
      <c r="D219" t="s">
        <v>3</v>
      </c>
      <c r="E219" s="1">
        <v>1.8991890846368702E-2</v>
      </c>
      <c r="F219" s="1">
        <v>1.9002944572251001E-2</v>
      </c>
      <c r="G219" s="1">
        <v>3.2048628067166398E-3</v>
      </c>
      <c r="H219" s="1">
        <v>2.68002756113389E-3</v>
      </c>
      <c r="I219" s="1">
        <v>2.2196753653085301E-2</v>
      </c>
      <c r="J219" s="50">
        <v>2.1682972133384899E-2</v>
      </c>
      <c r="N219" s="21"/>
      <c r="R219" s="21"/>
    </row>
    <row r="220" spans="1:18">
      <c r="A220" t="s">
        <v>86</v>
      </c>
      <c r="B220" s="7" t="s">
        <v>43</v>
      </c>
      <c r="C220" t="s">
        <v>4</v>
      </c>
      <c r="D220" t="s">
        <v>5</v>
      </c>
      <c r="E220" s="1">
        <v>1.6072509822799E-4</v>
      </c>
      <c r="F220" s="1">
        <v>1.08402257780037E-2</v>
      </c>
      <c r="G220" s="1">
        <v>9.2719311872185503E-3</v>
      </c>
      <c r="H220" s="1">
        <v>0.17195979210741699</v>
      </c>
      <c r="I220" s="1">
        <v>9.4326562854465407E-3</v>
      </c>
      <c r="J220" s="50">
        <v>0.182800017885421</v>
      </c>
      <c r="N220" s="21"/>
      <c r="R220" s="21"/>
    </row>
    <row r="221" spans="1:18">
      <c r="A221" t="s">
        <v>86</v>
      </c>
      <c r="B221" s="7" t="s">
        <v>43</v>
      </c>
      <c r="C221" t="s">
        <v>6</v>
      </c>
      <c r="D221" t="s">
        <v>7</v>
      </c>
      <c r="E221" s="1">
        <v>4.1766820947611902E-6</v>
      </c>
      <c r="F221" s="1">
        <v>9.1096301420205408E-6</v>
      </c>
      <c r="G221" s="1">
        <v>2.1462185614482701E-4</v>
      </c>
      <c r="H221" s="1">
        <v>4.7548934015689202E-4</v>
      </c>
      <c r="I221" s="1">
        <v>2.1879853823958799E-4</v>
      </c>
      <c r="J221" s="50">
        <v>4.8459897029891298E-4</v>
      </c>
      <c r="N221" s="21"/>
      <c r="R221" s="21"/>
    </row>
    <row r="222" spans="1:18">
      <c r="A222" t="s">
        <v>86</v>
      </c>
      <c r="B222" s="7" t="s">
        <v>43</v>
      </c>
      <c r="C222" t="s">
        <v>8</v>
      </c>
      <c r="D222" t="s">
        <v>9</v>
      </c>
      <c r="E222" s="1">
        <v>5.3253529554448502E-3</v>
      </c>
      <c r="F222" s="1">
        <v>1.9828191971540498E-3</v>
      </c>
      <c r="G222" s="1">
        <v>1.9598531207803801E-2</v>
      </c>
      <c r="H222" s="1">
        <v>8.1076230659954795E-3</v>
      </c>
      <c r="I222" s="1">
        <v>2.49238841632487E-2</v>
      </c>
      <c r="J222" s="50">
        <v>1.00904422631495E-2</v>
      </c>
      <c r="N222" s="21"/>
      <c r="R222" s="21"/>
    </row>
    <row r="223" spans="1:18">
      <c r="A223" t="s">
        <v>86</v>
      </c>
      <c r="B223" s="7" t="s">
        <v>43</v>
      </c>
      <c r="C223" t="s">
        <v>10</v>
      </c>
      <c r="D223" t="s">
        <v>11</v>
      </c>
      <c r="E223" s="1">
        <v>5.4986912774201405E-4</v>
      </c>
      <c r="F223" s="1">
        <v>4.46263141643254E-4</v>
      </c>
      <c r="G223" s="1">
        <v>1.8653927744389999E-3</v>
      </c>
      <c r="H223" s="1">
        <v>9.9520317519898103E-4</v>
      </c>
      <c r="I223" s="1">
        <v>2.4152619021810201E-3</v>
      </c>
      <c r="J223" s="50">
        <v>1.4414663168422299E-3</v>
      </c>
      <c r="N223" s="21"/>
      <c r="R223" s="21"/>
    </row>
    <row r="224" spans="1:18">
      <c r="A224" t="s">
        <v>86</v>
      </c>
      <c r="B224" s="7" t="s">
        <v>43</v>
      </c>
      <c r="C224" t="s">
        <v>12</v>
      </c>
      <c r="D224" t="s">
        <v>13</v>
      </c>
      <c r="E224" s="1">
        <v>9.9419366796471106E-2</v>
      </c>
      <c r="F224" s="1">
        <v>1.11088880977678E-2</v>
      </c>
      <c r="G224" s="1">
        <v>3.0353354656951401E-3</v>
      </c>
      <c r="H224" s="1">
        <v>5.5260745621628197E-4</v>
      </c>
      <c r="I224" s="1">
        <v>0.10245470226216601</v>
      </c>
      <c r="J224" s="50">
        <v>1.1661495553984101E-2</v>
      </c>
      <c r="N224" s="21"/>
      <c r="R224" s="21"/>
    </row>
    <row r="225" spans="1:18">
      <c r="A225" t="s">
        <v>86</v>
      </c>
      <c r="B225" s="7" t="s">
        <v>43</v>
      </c>
      <c r="C225" t="s">
        <v>14</v>
      </c>
      <c r="D225" t="s">
        <v>15</v>
      </c>
      <c r="E225" s="1">
        <v>3.8110486201814502E-4</v>
      </c>
      <c r="F225" s="1">
        <v>4.2379802858995302E-4</v>
      </c>
      <c r="G225" s="1">
        <v>3.40975439418512E-3</v>
      </c>
      <c r="H225" s="1">
        <v>2.0070952458988199E-3</v>
      </c>
      <c r="I225" s="1">
        <v>3.7908592562032701E-3</v>
      </c>
      <c r="J225" s="50">
        <v>2.4308932744887702E-3</v>
      </c>
      <c r="N225" s="21"/>
      <c r="R225" s="21"/>
    </row>
    <row r="226" spans="1:18">
      <c r="A226" t="s">
        <v>86</v>
      </c>
      <c r="B226" s="7" t="s">
        <v>43</v>
      </c>
      <c r="C226" t="s">
        <v>16</v>
      </c>
      <c r="D226" t="s">
        <v>17</v>
      </c>
      <c r="E226" s="1">
        <v>4.9202840421113898E-2</v>
      </c>
      <c r="F226" s="1">
        <v>3.2142016646778998E-3</v>
      </c>
      <c r="G226" s="1">
        <v>1.9189635189304201E-2</v>
      </c>
      <c r="H226" s="1">
        <v>3.4733486221533599E-3</v>
      </c>
      <c r="I226" s="1">
        <v>6.8392475610418099E-2</v>
      </c>
      <c r="J226" s="50">
        <v>6.6875502868312597E-3</v>
      </c>
      <c r="N226" s="21"/>
      <c r="R226" s="21"/>
    </row>
    <row r="227" spans="1:18">
      <c r="A227" t="s">
        <v>86</v>
      </c>
      <c r="B227" s="7" t="s">
        <v>43</v>
      </c>
      <c r="C227" t="s">
        <v>18</v>
      </c>
      <c r="D227" t="s">
        <v>19</v>
      </c>
      <c r="E227" s="1">
        <v>2.3256526952476699E-3</v>
      </c>
      <c r="F227" s="1">
        <v>1.5373139798162199E-4</v>
      </c>
      <c r="G227" s="1">
        <v>3.7906954349230498E-2</v>
      </c>
      <c r="H227" s="1">
        <v>6.29532400556877E-3</v>
      </c>
      <c r="I227" s="1">
        <v>4.0232607044478202E-2</v>
      </c>
      <c r="J227" s="50">
        <v>6.4490554035503897E-3</v>
      </c>
      <c r="N227" s="21"/>
      <c r="R227" s="21"/>
    </row>
    <row r="228" spans="1:18">
      <c r="A228" t="s">
        <v>86</v>
      </c>
      <c r="B228" s="7" t="s">
        <v>43</v>
      </c>
      <c r="C228" t="s">
        <v>20</v>
      </c>
      <c r="D228" t="s">
        <v>21</v>
      </c>
      <c r="E228" s="1">
        <v>1.0750731982866299E-3</v>
      </c>
      <c r="F228" s="1">
        <v>1.73335478820349E-4</v>
      </c>
      <c r="G228" s="1">
        <v>9.8907541434540896E-4</v>
      </c>
      <c r="H228" s="1">
        <v>1.9936725598222101E-4</v>
      </c>
      <c r="I228" s="1">
        <v>2.0641486126320402E-3</v>
      </c>
      <c r="J228" s="50">
        <v>3.7270273480257001E-4</v>
      </c>
      <c r="N228" s="21"/>
      <c r="R228" s="21"/>
    </row>
    <row r="229" spans="1:18">
      <c r="A229" t="s">
        <v>86</v>
      </c>
      <c r="B229" s="7" t="s">
        <v>43</v>
      </c>
      <c r="C229" t="s">
        <v>25</v>
      </c>
      <c r="D229" t="s">
        <v>26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50">
        <v>0</v>
      </c>
      <c r="N229" s="21"/>
      <c r="R229" s="21"/>
    </row>
    <row r="230" spans="1:18">
      <c r="A230" t="s">
        <v>86</v>
      </c>
      <c r="B230" s="7" t="s">
        <v>43</v>
      </c>
      <c r="C230" t="s">
        <v>22</v>
      </c>
      <c r="D230" t="s">
        <v>23</v>
      </c>
      <c r="E230" s="1">
        <v>1.74454895854086E-3</v>
      </c>
      <c r="F230" s="1">
        <v>7.5235462650249105E-5</v>
      </c>
      <c r="G230" s="1">
        <v>3.6180056694031599E-4</v>
      </c>
      <c r="H230" s="1">
        <v>1.3942609358346E-5</v>
      </c>
      <c r="I230" s="1">
        <v>2.1063495254811798E-3</v>
      </c>
      <c r="J230" s="50">
        <v>8.9178072008595097E-5</v>
      </c>
      <c r="N230" s="21"/>
      <c r="R230" s="21"/>
    </row>
    <row r="231" spans="1:18">
      <c r="A231" t="s">
        <v>86</v>
      </c>
      <c r="B231" s="7" t="s">
        <v>44</v>
      </c>
      <c r="C231" t="s">
        <v>2</v>
      </c>
      <c r="D231" t="s">
        <v>3</v>
      </c>
      <c r="E231" s="1">
        <v>0.18282453773989801</v>
      </c>
      <c r="F231" s="1">
        <v>0.13992506226744</v>
      </c>
      <c r="G231" s="1">
        <v>3.5797002250379302E-2</v>
      </c>
      <c r="H231" s="1">
        <v>3.0835566268990901E-2</v>
      </c>
      <c r="I231" s="1">
        <v>0.218621539990277</v>
      </c>
      <c r="J231" s="50">
        <v>0.17076062853643101</v>
      </c>
      <c r="N231" s="21"/>
      <c r="R231" s="21"/>
    </row>
    <row r="232" spans="1:18">
      <c r="A232" t="s">
        <v>86</v>
      </c>
      <c r="B232" s="7" t="s">
        <v>44</v>
      </c>
      <c r="C232" t="s">
        <v>4</v>
      </c>
      <c r="D232" t="s">
        <v>5</v>
      </c>
      <c r="E232" s="1">
        <v>1.1045975086517799E-3</v>
      </c>
      <c r="F232" s="1">
        <v>7.4232857101403593E-2</v>
      </c>
      <c r="G232" s="1">
        <v>0.29321098241969901</v>
      </c>
      <c r="H232" s="1">
        <v>5.4452004581820699</v>
      </c>
      <c r="I232" s="1">
        <v>0.294315579928351</v>
      </c>
      <c r="J232" s="50">
        <v>5.5194333152834698</v>
      </c>
      <c r="N232" s="21"/>
      <c r="R232" s="21"/>
    </row>
    <row r="233" spans="1:18">
      <c r="A233" t="s">
        <v>86</v>
      </c>
      <c r="B233" s="7" t="s">
        <v>44</v>
      </c>
      <c r="C233" t="s">
        <v>6</v>
      </c>
      <c r="D233" t="s">
        <v>7</v>
      </c>
      <c r="E233" s="1">
        <v>0.460995899072349</v>
      </c>
      <c r="F233" s="1">
        <v>1.00548935501881</v>
      </c>
      <c r="G233" s="1">
        <v>1.49135030602571E-3</v>
      </c>
      <c r="H233" s="1">
        <v>3.3039838211051499E-3</v>
      </c>
      <c r="I233" s="1">
        <v>0.46248724937837499</v>
      </c>
      <c r="J233" s="50">
        <v>1.00879333883992</v>
      </c>
      <c r="N233" s="21"/>
      <c r="R233" s="21"/>
    </row>
    <row r="234" spans="1:18">
      <c r="A234" t="s">
        <v>86</v>
      </c>
      <c r="B234" s="7" t="s">
        <v>44</v>
      </c>
      <c r="C234" t="s">
        <v>8</v>
      </c>
      <c r="D234" t="s">
        <v>9</v>
      </c>
      <c r="E234" s="1">
        <v>9.2632690741996399E-2</v>
      </c>
      <c r="F234" s="1">
        <v>3.9275497321295698E-2</v>
      </c>
      <c r="G234" s="1">
        <v>0.11705475012236199</v>
      </c>
      <c r="H234" s="1">
        <v>5.6571399144317802E-2</v>
      </c>
      <c r="I234" s="1">
        <v>0.209687440864358</v>
      </c>
      <c r="J234" s="50">
        <v>9.5846896465613493E-2</v>
      </c>
      <c r="N234" s="21"/>
      <c r="R234" s="21"/>
    </row>
    <row r="235" spans="1:18">
      <c r="A235" t="s">
        <v>86</v>
      </c>
      <c r="B235" s="7" t="s">
        <v>44</v>
      </c>
      <c r="C235" t="s">
        <v>10</v>
      </c>
      <c r="D235" t="s">
        <v>11</v>
      </c>
      <c r="E235" s="1">
        <v>1.2176880231405899E-3</v>
      </c>
      <c r="F235" s="1">
        <v>9.7323751727557096E-4</v>
      </c>
      <c r="G235" s="1">
        <v>1.05407993141708E-2</v>
      </c>
      <c r="H235" s="1">
        <v>5.5352116021856398E-3</v>
      </c>
      <c r="I235" s="1">
        <v>1.1758487337311401E-2</v>
      </c>
      <c r="J235" s="50">
        <v>6.5084491194612104E-3</v>
      </c>
      <c r="N235" s="21"/>
      <c r="R235" s="21"/>
    </row>
    <row r="236" spans="1:18">
      <c r="A236" t="s">
        <v>86</v>
      </c>
      <c r="B236" s="7" t="s">
        <v>44</v>
      </c>
      <c r="C236" t="s">
        <v>12</v>
      </c>
      <c r="D236" t="s">
        <v>13</v>
      </c>
      <c r="E236" s="1">
        <v>1.77292469253299E-2</v>
      </c>
      <c r="F236" s="1">
        <v>2.0617242124014402E-3</v>
      </c>
      <c r="G236" s="1">
        <v>2.18588446154496E-2</v>
      </c>
      <c r="H236" s="1">
        <v>3.9710953440761599E-3</v>
      </c>
      <c r="I236" s="1">
        <v>3.9588091540779503E-2</v>
      </c>
      <c r="J236" s="50">
        <v>6.0328195564776001E-3</v>
      </c>
      <c r="N236" s="21"/>
      <c r="R236" s="21"/>
    </row>
    <row r="237" spans="1:18">
      <c r="A237" t="s">
        <v>86</v>
      </c>
      <c r="B237" s="7" t="s">
        <v>44</v>
      </c>
      <c r="C237" t="s">
        <v>14</v>
      </c>
      <c r="D237" t="s">
        <v>15</v>
      </c>
      <c r="E237" s="1">
        <v>0.25945087411537099</v>
      </c>
      <c r="F237" s="1">
        <v>0.29024536620430402</v>
      </c>
      <c r="G237" s="1">
        <v>2.4070002835651499E-2</v>
      </c>
      <c r="H237" s="1">
        <v>1.3963044788656599E-2</v>
      </c>
      <c r="I237" s="1">
        <v>0.28352087695102202</v>
      </c>
      <c r="J237" s="50">
        <v>0.30420841099296098</v>
      </c>
      <c r="N237" s="21"/>
      <c r="R237" s="21"/>
    </row>
    <row r="238" spans="1:18">
      <c r="A238" t="s">
        <v>86</v>
      </c>
      <c r="B238" s="7" t="s">
        <v>44</v>
      </c>
      <c r="C238" t="s">
        <v>16</v>
      </c>
      <c r="D238" t="s">
        <v>17</v>
      </c>
      <c r="E238" s="1">
        <v>0.14844277813114901</v>
      </c>
      <c r="F238" s="1">
        <v>2.1878284249284698E-2</v>
      </c>
      <c r="G238" s="1">
        <v>0.175161207402734</v>
      </c>
      <c r="H238" s="1">
        <v>3.4977046440885499E-2</v>
      </c>
      <c r="I238" s="1">
        <v>0.32360398553388198</v>
      </c>
      <c r="J238" s="50">
        <v>5.6855330690170201E-2</v>
      </c>
      <c r="N238" s="21"/>
      <c r="R238" s="21"/>
    </row>
    <row r="239" spans="1:18">
      <c r="A239" t="s">
        <v>86</v>
      </c>
      <c r="B239" s="7" t="s">
        <v>44</v>
      </c>
      <c r="C239" t="s">
        <v>18</v>
      </c>
      <c r="D239" t="s">
        <v>19</v>
      </c>
      <c r="E239" s="1">
        <v>2.5503285887011298E-2</v>
      </c>
      <c r="F239" s="1">
        <v>1.68301407621484E-3</v>
      </c>
      <c r="G239" s="1">
        <v>0.224643564687525</v>
      </c>
      <c r="H239" s="1">
        <v>3.7342580571570201E-2</v>
      </c>
      <c r="I239" s="1">
        <v>0.25014685057453601</v>
      </c>
      <c r="J239" s="50">
        <v>3.9025594647785003E-2</v>
      </c>
      <c r="N239" s="21"/>
      <c r="R239" s="21"/>
    </row>
    <row r="240" spans="1:18">
      <c r="A240" t="s">
        <v>86</v>
      </c>
      <c r="B240" s="7" t="s">
        <v>44</v>
      </c>
      <c r="C240" t="s">
        <v>20</v>
      </c>
      <c r="D240" t="s">
        <v>21</v>
      </c>
      <c r="E240" s="1">
        <v>2.4958543844482198E-3</v>
      </c>
      <c r="F240" s="1">
        <v>4.02390052083573E-4</v>
      </c>
      <c r="G240" s="1">
        <v>5.1896551709467997E-3</v>
      </c>
      <c r="H240" s="1">
        <v>1.04629572761483E-3</v>
      </c>
      <c r="I240" s="1">
        <v>7.68550955539502E-3</v>
      </c>
      <c r="J240" s="50">
        <v>1.4486857796983999E-3</v>
      </c>
      <c r="N240" s="21"/>
      <c r="R240" s="21"/>
    </row>
    <row r="241" spans="1:18">
      <c r="A241" t="s">
        <v>86</v>
      </c>
      <c r="B241" s="7" t="s">
        <v>44</v>
      </c>
      <c r="C241" t="s">
        <v>25</v>
      </c>
      <c r="D241" t="s">
        <v>26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50">
        <v>0</v>
      </c>
      <c r="N241" s="21"/>
      <c r="R241" s="21"/>
    </row>
    <row r="242" spans="1:18">
      <c r="A242" t="s">
        <v>86</v>
      </c>
      <c r="B242" s="7" t="s">
        <v>44</v>
      </c>
      <c r="C242" t="s">
        <v>22</v>
      </c>
      <c r="D242" t="s">
        <v>23</v>
      </c>
      <c r="E242" s="1">
        <v>6.6628194264179103E-4</v>
      </c>
      <c r="F242" s="1">
        <v>2.8779946624002499E-5</v>
      </c>
      <c r="G242" s="1">
        <v>4.2029646876301399E-4</v>
      </c>
      <c r="H242" s="1">
        <v>1.62140303515181E-5</v>
      </c>
      <c r="I242" s="1">
        <v>1.0865784114048099E-3</v>
      </c>
      <c r="J242" s="50">
        <v>4.4993976975520599E-5</v>
      </c>
      <c r="N242" s="21"/>
      <c r="R242" s="21"/>
    </row>
    <row r="243" spans="1:18">
      <c r="A243" t="s">
        <v>86</v>
      </c>
      <c r="B243" s="7" t="s">
        <v>45</v>
      </c>
      <c r="C243" t="s">
        <v>2</v>
      </c>
      <c r="D243" t="s">
        <v>3</v>
      </c>
      <c r="E243" s="1">
        <v>1.88068687530928</v>
      </c>
      <c r="F243" s="1">
        <v>2.3687775062153502</v>
      </c>
      <c r="G243" s="1">
        <v>0.226808851926912</v>
      </c>
      <c r="H243" s="1">
        <v>0.19189768018634901</v>
      </c>
      <c r="I243" s="1">
        <v>2.1074957272361901</v>
      </c>
      <c r="J243" s="50">
        <v>2.5606751864017001</v>
      </c>
      <c r="N243" s="21"/>
      <c r="R243" s="21"/>
    </row>
    <row r="244" spans="1:18">
      <c r="A244" t="s">
        <v>86</v>
      </c>
      <c r="B244" s="7" t="s">
        <v>45</v>
      </c>
      <c r="C244" t="s">
        <v>4</v>
      </c>
      <c r="D244" t="s">
        <v>5</v>
      </c>
      <c r="E244" s="1">
        <v>3.32946513305206E-3</v>
      </c>
      <c r="F244" s="1">
        <v>4.2307941773258299E-2</v>
      </c>
      <c r="G244" s="1">
        <v>0.81425450769083996</v>
      </c>
      <c r="H244" s="1">
        <v>14.9520036346415</v>
      </c>
      <c r="I244" s="1">
        <v>0.81758397282389195</v>
      </c>
      <c r="J244" s="50">
        <v>14.994311576414701</v>
      </c>
      <c r="N244" s="21"/>
      <c r="R244" s="21"/>
    </row>
    <row r="245" spans="1:18">
      <c r="A245" t="s">
        <v>86</v>
      </c>
      <c r="B245" s="7" t="s">
        <v>45</v>
      </c>
      <c r="C245" t="s">
        <v>6</v>
      </c>
      <c r="D245" t="s">
        <v>7</v>
      </c>
      <c r="E245" s="1">
        <v>5.1892702920728298E-2</v>
      </c>
      <c r="F245" s="1">
        <v>0.11319550393288701</v>
      </c>
      <c r="G245" s="1">
        <v>1.32604390247817E-2</v>
      </c>
      <c r="H245" s="1">
        <v>2.9375673469429701E-2</v>
      </c>
      <c r="I245" s="1">
        <v>6.5153141945510001E-2</v>
      </c>
      <c r="J245" s="50">
        <v>0.14257117740231701</v>
      </c>
      <c r="N245" s="21"/>
      <c r="R245" s="21"/>
    </row>
    <row r="246" spans="1:18">
      <c r="A246" t="s">
        <v>86</v>
      </c>
      <c r="B246" s="7" t="s">
        <v>45</v>
      </c>
      <c r="C246" t="s">
        <v>8</v>
      </c>
      <c r="D246" t="s">
        <v>9</v>
      </c>
      <c r="E246" s="1">
        <v>0.96647110182246099</v>
      </c>
      <c r="F246" s="1">
        <v>0.41916518314340401</v>
      </c>
      <c r="G246" s="1">
        <v>0.96497316318445403</v>
      </c>
      <c r="H246" s="1">
        <v>0.43461293221154501</v>
      </c>
      <c r="I246" s="1">
        <v>1.9314442650069199</v>
      </c>
      <c r="J246" s="50">
        <v>0.85377811535494896</v>
      </c>
      <c r="N246" s="21"/>
      <c r="R246" s="21"/>
    </row>
    <row r="247" spans="1:18">
      <c r="A247" t="s">
        <v>86</v>
      </c>
      <c r="B247" s="7" t="s">
        <v>45</v>
      </c>
      <c r="C247" t="s">
        <v>10</v>
      </c>
      <c r="D247" t="s">
        <v>11</v>
      </c>
      <c r="E247" s="1">
        <v>0.19548899371621201</v>
      </c>
      <c r="F247" s="1">
        <v>0.10399684562028801</v>
      </c>
      <c r="G247" s="1">
        <v>0.141360235171719</v>
      </c>
      <c r="H247" s="1">
        <v>8.0567424569074397E-2</v>
      </c>
      <c r="I247" s="1">
        <v>0.33684922888793101</v>
      </c>
      <c r="J247" s="50">
        <v>0.184564270189362</v>
      </c>
      <c r="N247" s="21"/>
      <c r="R247" s="21"/>
    </row>
    <row r="248" spans="1:18">
      <c r="A248" t="s">
        <v>86</v>
      </c>
      <c r="B248" s="7" t="s">
        <v>45</v>
      </c>
      <c r="C248" t="s">
        <v>12</v>
      </c>
      <c r="D248" t="s">
        <v>13</v>
      </c>
      <c r="E248" s="1">
        <v>2.2618762030298898</v>
      </c>
      <c r="F248" s="1">
        <v>0.32234601616950798</v>
      </c>
      <c r="G248" s="1">
        <v>0.1770623035219</v>
      </c>
      <c r="H248" s="1">
        <v>3.1841605142381303E-2</v>
      </c>
      <c r="I248" s="1">
        <v>2.4389385065517901</v>
      </c>
      <c r="J248" s="50">
        <v>0.35418762131188902</v>
      </c>
      <c r="N248" s="21"/>
      <c r="R248" s="21"/>
    </row>
    <row r="249" spans="1:18">
      <c r="A249" t="s">
        <v>86</v>
      </c>
      <c r="B249" s="7" t="s">
        <v>45</v>
      </c>
      <c r="C249" t="s">
        <v>14</v>
      </c>
      <c r="D249" t="s">
        <v>15</v>
      </c>
      <c r="E249" s="1">
        <v>0.445655791621346</v>
      </c>
      <c r="F249" s="1">
        <v>0.45970377999054401</v>
      </c>
      <c r="G249" s="1">
        <v>0.37615846956750199</v>
      </c>
      <c r="H249" s="1">
        <v>0.22124919849890401</v>
      </c>
      <c r="I249" s="1">
        <v>0.82181426118884804</v>
      </c>
      <c r="J249" s="50">
        <v>0.68095297848944802</v>
      </c>
      <c r="N249" s="21"/>
      <c r="R249" s="21"/>
    </row>
    <row r="250" spans="1:18">
      <c r="A250" t="s">
        <v>86</v>
      </c>
      <c r="B250" s="7" t="s">
        <v>45</v>
      </c>
      <c r="C250" t="s">
        <v>16</v>
      </c>
      <c r="D250" t="s">
        <v>17</v>
      </c>
      <c r="E250" s="1">
        <v>4.2847622498240403</v>
      </c>
      <c r="F250" s="1">
        <v>0.72516627356290897</v>
      </c>
      <c r="G250" s="1">
        <v>1.67434921699984</v>
      </c>
      <c r="H250" s="1">
        <v>0.31137668803581697</v>
      </c>
      <c r="I250" s="1">
        <v>5.95911146682388</v>
      </c>
      <c r="J250" s="50">
        <v>1.0365429615987301</v>
      </c>
      <c r="N250" s="21"/>
      <c r="R250" s="21"/>
    </row>
    <row r="251" spans="1:18">
      <c r="A251" t="s">
        <v>86</v>
      </c>
      <c r="B251" s="7" t="s">
        <v>45</v>
      </c>
      <c r="C251" t="s">
        <v>18</v>
      </c>
      <c r="D251" t="s">
        <v>19</v>
      </c>
      <c r="E251" s="1">
        <v>14.0300084701323</v>
      </c>
      <c r="F251" s="1">
        <v>0.91816968213730099</v>
      </c>
      <c r="G251" s="1">
        <v>6.3726042588957297</v>
      </c>
      <c r="H251" s="1">
        <v>1.0633762921258101</v>
      </c>
      <c r="I251" s="1">
        <v>20.402612729028</v>
      </c>
      <c r="J251" s="50">
        <v>1.9815459742631101</v>
      </c>
      <c r="N251" s="21"/>
      <c r="R251" s="21"/>
    </row>
    <row r="252" spans="1:18">
      <c r="A252" t="s">
        <v>86</v>
      </c>
      <c r="B252" s="7" t="s">
        <v>45</v>
      </c>
      <c r="C252" t="s">
        <v>20</v>
      </c>
      <c r="D252" t="s">
        <v>21</v>
      </c>
      <c r="E252" s="1">
        <v>2.34829991478676</v>
      </c>
      <c r="F252" s="1">
        <v>0.37848838509747101</v>
      </c>
      <c r="G252" s="1">
        <v>7.5230167016279798E-2</v>
      </c>
      <c r="H252" s="1">
        <v>1.5181933514196E-2</v>
      </c>
      <c r="I252" s="1">
        <v>2.4235300818030399</v>
      </c>
      <c r="J252" s="50">
        <v>0.39367031861166701</v>
      </c>
      <c r="N252" s="21"/>
      <c r="R252" s="21"/>
    </row>
    <row r="253" spans="1:18">
      <c r="A253" t="s">
        <v>86</v>
      </c>
      <c r="B253" s="7" t="s">
        <v>45</v>
      </c>
      <c r="C253" t="s">
        <v>25</v>
      </c>
      <c r="D253" t="s">
        <v>26</v>
      </c>
      <c r="E253" s="1">
        <v>3.0584380757623601E-3</v>
      </c>
      <c r="F253" s="1">
        <v>6.3194462236603496E-4</v>
      </c>
      <c r="G253" s="1">
        <v>0</v>
      </c>
      <c r="H253" s="1">
        <v>0</v>
      </c>
      <c r="I253" s="1">
        <v>3.0584380757623601E-3</v>
      </c>
      <c r="J253" s="50">
        <v>6.3194462236603496E-4</v>
      </c>
      <c r="N253" s="21"/>
      <c r="R253" s="21"/>
    </row>
    <row r="254" spans="1:18">
      <c r="A254" t="s">
        <v>86</v>
      </c>
      <c r="B254" s="7" t="s">
        <v>45</v>
      </c>
      <c r="C254" t="s">
        <v>22</v>
      </c>
      <c r="D254" t="s">
        <v>23</v>
      </c>
      <c r="E254" s="1">
        <v>1.9659471405844799</v>
      </c>
      <c r="F254" s="1">
        <v>8.551070366744E-2</v>
      </c>
      <c r="G254" s="1">
        <v>1.2930534918929999</v>
      </c>
      <c r="H254" s="1">
        <v>5.0091299610982701E-2</v>
      </c>
      <c r="I254" s="1">
        <v>3.2590006324774801</v>
      </c>
      <c r="J254" s="50">
        <v>0.13560200327842301</v>
      </c>
      <c r="N254" s="21"/>
      <c r="R254" s="21"/>
    </row>
    <row r="255" spans="1:18">
      <c r="A255" t="s">
        <v>86</v>
      </c>
      <c r="B255" s="7" t="s">
        <v>46</v>
      </c>
      <c r="C255" t="s">
        <v>2</v>
      </c>
      <c r="D255" t="s">
        <v>3</v>
      </c>
      <c r="E255" s="1">
        <v>0.19095232939416701</v>
      </c>
      <c r="F255" s="1">
        <v>0.17119054409597401</v>
      </c>
      <c r="G255" s="1">
        <v>1.4892418272927799E-2</v>
      </c>
      <c r="H255" s="1">
        <v>1.3160694598614299E-2</v>
      </c>
      <c r="I255" s="1">
        <v>0.20584474766709501</v>
      </c>
      <c r="J255" s="50">
        <v>0.184351238694589</v>
      </c>
      <c r="N255" s="21"/>
      <c r="R255" s="21"/>
    </row>
    <row r="256" spans="1:18">
      <c r="A256" t="s">
        <v>86</v>
      </c>
      <c r="B256" s="7" t="s">
        <v>46</v>
      </c>
      <c r="C256" t="s">
        <v>4</v>
      </c>
      <c r="D256" t="s">
        <v>5</v>
      </c>
      <c r="E256" s="1">
        <v>5.91685616279499E-4</v>
      </c>
      <c r="F256" s="1">
        <v>3.9342188294470899E-2</v>
      </c>
      <c r="G256" s="1">
        <v>4.14435285815284E-3</v>
      </c>
      <c r="H256" s="1">
        <v>7.4762179843398002E-2</v>
      </c>
      <c r="I256" s="1">
        <v>4.7360384744323403E-3</v>
      </c>
      <c r="J256" s="50">
        <v>0.11410436813786901</v>
      </c>
      <c r="N256" s="21"/>
      <c r="R256" s="21"/>
    </row>
    <row r="257" spans="1:18">
      <c r="A257" t="s">
        <v>86</v>
      </c>
      <c r="B257" s="7" t="s">
        <v>46</v>
      </c>
      <c r="C257" t="s">
        <v>6</v>
      </c>
      <c r="D257" t="s">
        <v>7</v>
      </c>
      <c r="E257" s="1">
        <v>2.5953043488338002E-4</v>
      </c>
      <c r="F257" s="1">
        <v>5.6611667097364305E-4</v>
      </c>
      <c r="G257" s="1">
        <v>2.6235451444492298E-4</v>
      </c>
      <c r="H257" s="1">
        <v>5.81193225649307E-4</v>
      </c>
      <c r="I257" s="1">
        <v>5.2188494932830305E-4</v>
      </c>
      <c r="J257" s="50">
        <v>1.1473098966229499E-3</v>
      </c>
      <c r="N257" s="21"/>
      <c r="R257" s="21"/>
    </row>
    <row r="258" spans="1:18">
      <c r="A258" t="s">
        <v>86</v>
      </c>
      <c r="B258" s="7" t="s">
        <v>46</v>
      </c>
      <c r="C258" t="s">
        <v>8</v>
      </c>
      <c r="D258" t="s">
        <v>9</v>
      </c>
      <c r="E258" s="1">
        <v>3.7483642268970302E-2</v>
      </c>
      <c r="F258" s="1">
        <v>1.5244452754894401E-2</v>
      </c>
      <c r="G258" s="1">
        <v>3.3745708976547002E-2</v>
      </c>
      <c r="H258" s="1">
        <v>1.4312325665247601E-2</v>
      </c>
      <c r="I258" s="1">
        <v>7.1229351245517297E-2</v>
      </c>
      <c r="J258" s="50">
        <v>2.9556778420142E-2</v>
      </c>
      <c r="N258" s="21"/>
      <c r="R258" s="21"/>
    </row>
    <row r="259" spans="1:18">
      <c r="A259" t="s">
        <v>86</v>
      </c>
      <c r="B259" s="7" t="s">
        <v>46</v>
      </c>
      <c r="C259" t="s">
        <v>10</v>
      </c>
      <c r="D259" t="s">
        <v>11</v>
      </c>
      <c r="E259" s="1">
        <v>9.9528744557092594E-4</v>
      </c>
      <c r="F259" s="1">
        <v>5.2249219742256403E-4</v>
      </c>
      <c r="G259" s="1">
        <v>2.51597948753329E-3</v>
      </c>
      <c r="H259" s="1">
        <v>1.6284501362986701E-3</v>
      </c>
      <c r="I259" s="1">
        <v>3.5112669331042201E-3</v>
      </c>
      <c r="J259" s="50">
        <v>2.1509423337212302E-3</v>
      </c>
      <c r="N259" s="21"/>
      <c r="R259" s="21"/>
    </row>
    <row r="260" spans="1:18">
      <c r="A260" t="s">
        <v>86</v>
      </c>
      <c r="B260" s="7" t="s">
        <v>46</v>
      </c>
      <c r="C260" t="s">
        <v>12</v>
      </c>
      <c r="D260" t="s">
        <v>13</v>
      </c>
      <c r="E260" s="1">
        <v>0.21588914630766101</v>
      </c>
      <c r="F260" s="1">
        <v>3.3635573146404897E-2</v>
      </c>
      <c r="G260" s="1">
        <v>3.21808092749053E-3</v>
      </c>
      <c r="H260" s="1">
        <v>5.7992283407445205E-4</v>
      </c>
      <c r="I260" s="1">
        <v>0.219107227235152</v>
      </c>
      <c r="J260" s="50">
        <v>3.4215495980479398E-2</v>
      </c>
      <c r="N260" s="21"/>
      <c r="R260" s="21"/>
    </row>
    <row r="261" spans="1:18">
      <c r="A261" t="s">
        <v>86</v>
      </c>
      <c r="B261" s="7" t="s">
        <v>46</v>
      </c>
      <c r="C261" t="s">
        <v>14</v>
      </c>
      <c r="D261" t="s">
        <v>15</v>
      </c>
      <c r="E261" s="1">
        <v>9.4143225964844496E-4</v>
      </c>
      <c r="F261" s="1">
        <v>9.5472500024894498E-4</v>
      </c>
      <c r="G261" s="1">
        <v>5.2300493017605702E-3</v>
      </c>
      <c r="H261" s="1">
        <v>3.0664394556904201E-3</v>
      </c>
      <c r="I261" s="1">
        <v>6.1714815614090203E-3</v>
      </c>
      <c r="J261" s="50">
        <v>4.0211644559393703E-3</v>
      </c>
      <c r="N261" s="21"/>
      <c r="R261" s="21"/>
    </row>
    <row r="262" spans="1:18">
      <c r="A262" t="s">
        <v>86</v>
      </c>
      <c r="B262" s="7" t="s">
        <v>46</v>
      </c>
      <c r="C262" t="s">
        <v>16</v>
      </c>
      <c r="D262" t="s">
        <v>17</v>
      </c>
      <c r="E262" s="1">
        <v>1.6857785526566599E-2</v>
      </c>
      <c r="F262" s="1">
        <v>2.98309553192397E-3</v>
      </c>
      <c r="G262" s="1">
        <v>2.9610876222650101E-2</v>
      </c>
      <c r="H262" s="1">
        <v>4.9802568231590797E-3</v>
      </c>
      <c r="I262" s="1">
        <v>4.6468661749216801E-2</v>
      </c>
      <c r="J262" s="50">
        <v>7.9633523550830393E-3</v>
      </c>
      <c r="N262" s="21"/>
      <c r="R262" s="21"/>
    </row>
    <row r="263" spans="1:18">
      <c r="A263" t="s">
        <v>86</v>
      </c>
      <c r="B263" s="7" t="s">
        <v>46</v>
      </c>
      <c r="C263" t="s">
        <v>18</v>
      </c>
      <c r="D263" t="s">
        <v>19</v>
      </c>
      <c r="E263" s="1">
        <v>1.6235717899417398E-2</v>
      </c>
      <c r="F263" s="1">
        <v>1.0639902443316601E-3</v>
      </c>
      <c r="G263" s="1">
        <v>5.4374674989219898E-2</v>
      </c>
      <c r="H263" s="1">
        <v>9.06537115405418E-3</v>
      </c>
      <c r="I263" s="1">
        <v>7.0610392888637297E-2</v>
      </c>
      <c r="J263" s="50">
        <v>1.01293613983858E-2</v>
      </c>
      <c r="N263" s="21"/>
      <c r="R263" s="21"/>
    </row>
    <row r="264" spans="1:18">
      <c r="A264" t="s">
        <v>86</v>
      </c>
      <c r="B264" s="7" t="s">
        <v>46</v>
      </c>
      <c r="C264" t="s">
        <v>20</v>
      </c>
      <c r="D264" t="s">
        <v>21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50">
        <v>0</v>
      </c>
      <c r="N264" s="21"/>
      <c r="R264" s="21"/>
    </row>
    <row r="265" spans="1:18">
      <c r="A265" t="s">
        <v>86</v>
      </c>
      <c r="B265" s="7" t="s">
        <v>46</v>
      </c>
      <c r="C265" t="s">
        <v>25</v>
      </c>
      <c r="D265" t="s">
        <v>26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50">
        <v>0</v>
      </c>
      <c r="N265" s="21"/>
      <c r="R265" s="21"/>
    </row>
    <row r="266" spans="1:18">
      <c r="A266" t="s">
        <v>86</v>
      </c>
      <c r="B266" s="7" t="s">
        <v>46</v>
      </c>
      <c r="C266" t="s">
        <v>22</v>
      </c>
      <c r="D266" t="s">
        <v>23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50">
        <v>0</v>
      </c>
      <c r="N266" s="21"/>
      <c r="R266" s="21"/>
    </row>
    <row r="267" spans="1:18">
      <c r="A267" t="s">
        <v>86</v>
      </c>
      <c r="B267" s="7" t="s">
        <v>47</v>
      </c>
      <c r="C267" t="s">
        <v>2</v>
      </c>
      <c r="D267" t="s">
        <v>3</v>
      </c>
      <c r="E267" s="1">
        <v>3.2044039932592101</v>
      </c>
      <c r="F267" s="1">
        <v>3.5574756417153601</v>
      </c>
      <c r="G267" s="1">
        <v>0.89015663125700795</v>
      </c>
      <c r="H267" s="1">
        <v>0.745681884532721</v>
      </c>
      <c r="I267" s="1">
        <v>4.0945606245162196</v>
      </c>
      <c r="J267" s="50">
        <v>4.3031575262480803</v>
      </c>
      <c r="N267" s="21"/>
      <c r="R267" s="21"/>
    </row>
    <row r="268" spans="1:18">
      <c r="A268" t="s">
        <v>86</v>
      </c>
      <c r="B268" s="7" t="s">
        <v>47</v>
      </c>
      <c r="C268" t="s">
        <v>4</v>
      </c>
      <c r="D268" t="s">
        <v>5</v>
      </c>
      <c r="E268" s="1">
        <v>6.4490193156402304E-3</v>
      </c>
      <c r="F268" s="1">
        <v>0.43631992179641099</v>
      </c>
      <c r="G268" s="1">
        <v>1.60508446165075</v>
      </c>
      <c r="H268" s="1">
        <v>28.886267825973999</v>
      </c>
      <c r="I268" s="1">
        <v>1.6115334809663899</v>
      </c>
      <c r="J268" s="50">
        <v>29.322587747770399</v>
      </c>
      <c r="N268" s="21"/>
      <c r="R268" s="21"/>
    </row>
    <row r="269" spans="1:18">
      <c r="A269" t="s">
        <v>86</v>
      </c>
      <c r="B269" s="7" t="s">
        <v>47</v>
      </c>
      <c r="C269" t="s">
        <v>6</v>
      </c>
      <c r="D269" t="s">
        <v>7</v>
      </c>
      <c r="E269" s="1">
        <v>0.51504202697906298</v>
      </c>
      <c r="F269" s="1">
        <v>1.1233695925704299</v>
      </c>
      <c r="G269" s="1">
        <v>5.72102776334441E-2</v>
      </c>
      <c r="H269" s="1">
        <v>0.12674459315580699</v>
      </c>
      <c r="I269" s="1">
        <v>0.57225230461250698</v>
      </c>
      <c r="J269" s="50">
        <v>1.2501141857262299</v>
      </c>
      <c r="N269" s="21"/>
      <c r="R269" s="21"/>
    </row>
    <row r="270" spans="1:18">
      <c r="A270" t="s">
        <v>86</v>
      </c>
      <c r="B270" s="7" t="s">
        <v>47</v>
      </c>
      <c r="C270" t="s">
        <v>8</v>
      </c>
      <c r="D270" t="s">
        <v>9</v>
      </c>
      <c r="E270" s="1">
        <v>3.9289237395102798</v>
      </c>
      <c r="F270" s="1">
        <v>1.7238134743137901</v>
      </c>
      <c r="G270" s="1">
        <v>3.8770929050063399</v>
      </c>
      <c r="H270" s="1">
        <v>1.70787306171722</v>
      </c>
      <c r="I270" s="1">
        <v>7.8060166445166201</v>
      </c>
      <c r="J270" s="50">
        <v>3.4316865360310098</v>
      </c>
      <c r="N270" s="21"/>
      <c r="R270" s="21"/>
    </row>
    <row r="271" spans="1:18">
      <c r="A271" t="s">
        <v>86</v>
      </c>
      <c r="B271" s="7" t="s">
        <v>47</v>
      </c>
      <c r="C271" t="s">
        <v>10</v>
      </c>
      <c r="D271" t="s">
        <v>11</v>
      </c>
      <c r="E271" s="1">
        <v>1.0672938188115999</v>
      </c>
      <c r="F271" s="1">
        <v>0.598848687991413</v>
      </c>
      <c r="G271" s="1">
        <v>0.62000749274451605</v>
      </c>
      <c r="H271" s="1">
        <v>0.31326129169380601</v>
      </c>
      <c r="I271" s="1">
        <v>1.68730131155611</v>
      </c>
      <c r="J271" s="50">
        <v>0.91210997968521901</v>
      </c>
      <c r="N271" s="21"/>
      <c r="R271" s="21"/>
    </row>
    <row r="272" spans="1:18">
      <c r="A272" t="s">
        <v>86</v>
      </c>
      <c r="B272" s="7" t="s">
        <v>47</v>
      </c>
      <c r="C272" t="s">
        <v>12</v>
      </c>
      <c r="D272" t="s">
        <v>13</v>
      </c>
      <c r="E272" s="1">
        <v>8.0403337851182304</v>
      </c>
      <c r="F272" s="1">
        <v>1.03734935951701</v>
      </c>
      <c r="G272" s="1">
        <v>0.72792521840970703</v>
      </c>
      <c r="H272" s="1">
        <v>0.132394735576568</v>
      </c>
      <c r="I272" s="1">
        <v>8.7682590035279393</v>
      </c>
      <c r="J272" s="50">
        <v>1.16974409509358</v>
      </c>
      <c r="N272" s="21"/>
      <c r="R272" s="21"/>
    </row>
    <row r="273" spans="1:18">
      <c r="A273" t="s">
        <v>86</v>
      </c>
      <c r="B273" s="7" t="s">
        <v>47</v>
      </c>
      <c r="C273" t="s">
        <v>14</v>
      </c>
      <c r="D273" t="s">
        <v>15</v>
      </c>
      <c r="E273" s="1">
        <v>1.5419458411456901</v>
      </c>
      <c r="F273" s="1">
        <v>1.56222180041767</v>
      </c>
      <c r="G273" s="1">
        <v>1.2988536314400101</v>
      </c>
      <c r="H273" s="1">
        <v>0.771350261386203</v>
      </c>
      <c r="I273" s="1">
        <v>2.8407994725857</v>
      </c>
      <c r="J273" s="50">
        <v>2.3335720618038698</v>
      </c>
      <c r="N273" s="21"/>
      <c r="R273" s="21"/>
    </row>
    <row r="274" spans="1:18">
      <c r="A274" t="s">
        <v>86</v>
      </c>
      <c r="B274" s="7" t="s">
        <v>47</v>
      </c>
      <c r="C274" t="s">
        <v>16</v>
      </c>
      <c r="D274" t="s">
        <v>17</v>
      </c>
      <c r="E274" s="1">
        <v>14.931024273736</v>
      </c>
      <c r="F274" s="1">
        <v>2.1389201228955299</v>
      </c>
      <c r="G274" s="1">
        <v>6.4117039306033003</v>
      </c>
      <c r="H274" s="1">
        <v>1.1747889057146901</v>
      </c>
      <c r="I274" s="1">
        <v>21.342728204339299</v>
      </c>
      <c r="J274" s="50">
        <v>3.31370902861021</v>
      </c>
      <c r="N274" s="21"/>
      <c r="R274" s="21"/>
    </row>
    <row r="275" spans="1:18">
      <c r="A275" t="s">
        <v>86</v>
      </c>
      <c r="B275" s="7" t="s">
        <v>47</v>
      </c>
      <c r="C275" t="s">
        <v>18</v>
      </c>
      <c r="D275" t="s">
        <v>19</v>
      </c>
      <c r="E275" s="1">
        <v>18.657065952903199</v>
      </c>
      <c r="F275" s="1">
        <v>1.2316795460646901</v>
      </c>
      <c r="G275" s="1">
        <v>15.022040648744399</v>
      </c>
      <c r="H275" s="1">
        <v>2.4932627006385002</v>
      </c>
      <c r="I275" s="1">
        <v>33.679106601647597</v>
      </c>
      <c r="J275" s="50">
        <v>3.7249422467031899</v>
      </c>
      <c r="N275" s="21"/>
      <c r="R275" s="21"/>
    </row>
    <row r="276" spans="1:18">
      <c r="A276" t="s">
        <v>86</v>
      </c>
      <c r="B276" s="7" t="s">
        <v>47</v>
      </c>
      <c r="C276" t="s">
        <v>20</v>
      </c>
      <c r="D276" t="s">
        <v>21</v>
      </c>
      <c r="E276" s="1">
        <v>3.2812708036993099</v>
      </c>
      <c r="F276" s="1">
        <v>0.52899280451527397</v>
      </c>
      <c r="G276" s="1">
        <v>0.28652987906939498</v>
      </c>
      <c r="H276" s="1">
        <v>5.7758954265761303E-2</v>
      </c>
      <c r="I276" s="1">
        <v>3.5678006827687101</v>
      </c>
      <c r="J276" s="50">
        <v>0.58675175878103503</v>
      </c>
      <c r="N276" s="21"/>
      <c r="R276" s="21"/>
    </row>
    <row r="277" spans="1:18">
      <c r="A277" t="s">
        <v>86</v>
      </c>
      <c r="B277" s="7" t="s">
        <v>47</v>
      </c>
      <c r="C277" t="s">
        <v>25</v>
      </c>
      <c r="D277" t="s">
        <v>26</v>
      </c>
      <c r="E277" s="1">
        <v>2.3589841149972299E-2</v>
      </c>
      <c r="F277" s="1">
        <v>4.8992353009827301E-3</v>
      </c>
      <c r="G277" s="1">
        <v>8.9347933960498495E-4</v>
      </c>
      <c r="H277" s="1">
        <v>3.7168984464186402E-4</v>
      </c>
      <c r="I277" s="1">
        <v>2.4483320489577302E-2</v>
      </c>
      <c r="J277" s="50">
        <v>5.2709251456245897E-3</v>
      </c>
      <c r="N277" s="21"/>
      <c r="R277" s="21"/>
    </row>
    <row r="278" spans="1:18">
      <c r="A278" t="s">
        <v>86</v>
      </c>
      <c r="B278" s="7" t="s">
        <v>47</v>
      </c>
      <c r="C278" t="s">
        <v>22</v>
      </c>
      <c r="D278" t="s">
        <v>23</v>
      </c>
      <c r="E278" s="1">
        <v>4.5313326550266604</v>
      </c>
      <c r="F278" s="1">
        <v>0.19552863576135501</v>
      </c>
      <c r="G278" s="1">
        <v>3.7002407035816902</v>
      </c>
      <c r="H278" s="1">
        <v>0.142510146453693</v>
      </c>
      <c r="I278" s="1">
        <v>8.2315733586083493</v>
      </c>
      <c r="J278" s="50">
        <v>0.33803878221504802</v>
      </c>
      <c r="N278" s="21"/>
      <c r="R278" s="21"/>
    </row>
    <row r="279" spans="1:18">
      <c r="A279" t="s">
        <v>86</v>
      </c>
      <c r="B279" s="7" t="s">
        <v>48</v>
      </c>
      <c r="C279" t="s">
        <v>2</v>
      </c>
      <c r="D279" t="s">
        <v>3</v>
      </c>
      <c r="E279" s="1">
        <v>1.2852707225186699</v>
      </c>
      <c r="F279" s="1">
        <v>1.4521010735798501</v>
      </c>
      <c r="G279" s="1">
        <v>0.14135958280410199</v>
      </c>
      <c r="H279" s="1">
        <v>0.122581228739002</v>
      </c>
      <c r="I279" s="1">
        <v>1.42663030532277</v>
      </c>
      <c r="J279" s="50">
        <v>1.5746823023188601</v>
      </c>
      <c r="N279" s="21"/>
      <c r="R279" s="21"/>
    </row>
    <row r="280" spans="1:18">
      <c r="A280" t="s">
        <v>86</v>
      </c>
      <c r="B280" s="7" t="s">
        <v>48</v>
      </c>
      <c r="C280" t="s">
        <v>4</v>
      </c>
      <c r="D280" t="s">
        <v>5</v>
      </c>
      <c r="E280" s="1">
        <v>1.78605949065281E-3</v>
      </c>
      <c r="F280" s="1">
        <v>0.12078519332583</v>
      </c>
      <c r="G280" s="1">
        <v>0.27226298844677599</v>
      </c>
      <c r="H280" s="1">
        <v>5.0434939118998097</v>
      </c>
      <c r="I280" s="1">
        <v>0.27404904793742801</v>
      </c>
      <c r="J280" s="50">
        <v>5.1642791052256403</v>
      </c>
      <c r="N280" s="21"/>
      <c r="R280" s="21"/>
    </row>
    <row r="281" spans="1:18">
      <c r="A281" t="s">
        <v>86</v>
      </c>
      <c r="B281" s="7" t="s">
        <v>48</v>
      </c>
      <c r="C281" t="s">
        <v>6</v>
      </c>
      <c r="D281" t="s">
        <v>7</v>
      </c>
      <c r="E281" s="1">
        <v>2.0857477417325899E-2</v>
      </c>
      <c r="F281" s="1">
        <v>4.5493370110313201E-2</v>
      </c>
      <c r="G281" s="1">
        <v>5.2194162940486398E-3</v>
      </c>
      <c r="H281" s="1">
        <v>1.1563034390300901E-2</v>
      </c>
      <c r="I281" s="1">
        <v>2.6076893711374501E-2</v>
      </c>
      <c r="J281" s="50">
        <v>5.7056404500614097E-2</v>
      </c>
      <c r="N281" s="21"/>
      <c r="R281" s="21"/>
    </row>
    <row r="282" spans="1:18">
      <c r="A282" t="s">
        <v>86</v>
      </c>
      <c r="B282" s="7" t="s">
        <v>48</v>
      </c>
      <c r="C282" t="s">
        <v>8</v>
      </c>
      <c r="D282" t="s">
        <v>9</v>
      </c>
      <c r="E282" s="1">
        <v>0.93913705829236704</v>
      </c>
      <c r="F282" s="1">
        <v>0.43259821271082799</v>
      </c>
      <c r="G282" s="1">
        <v>0.526790822229252</v>
      </c>
      <c r="H282" s="1">
        <v>0.248091240790171</v>
      </c>
      <c r="I282" s="1">
        <v>1.46592788052162</v>
      </c>
      <c r="J282" s="50">
        <v>0.68068945350099896</v>
      </c>
      <c r="N282" s="21"/>
      <c r="R282" s="21"/>
    </row>
    <row r="283" spans="1:18">
      <c r="A283" t="s">
        <v>86</v>
      </c>
      <c r="B283" s="7" t="s">
        <v>48</v>
      </c>
      <c r="C283" t="s">
        <v>10</v>
      </c>
      <c r="D283" t="s">
        <v>11</v>
      </c>
      <c r="E283" s="1">
        <v>7.0247718049311694E-2</v>
      </c>
      <c r="F283" s="1">
        <v>4.3166152315345797E-2</v>
      </c>
      <c r="G283" s="1">
        <v>5.8240318369580199E-2</v>
      </c>
      <c r="H283" s="1">
        <v>3.0211064056856599E-2</v>
      </c>
      <c r="I283" s="1">
        <v>0.128488036418892</v>
      </c>
      <c r="J283" s="50">
        <v>7.3377216372202403E-2</v>
      </c>
      <c r="N283" s="21"/>
      <c r="R283" s="21"/>
    </row>
    <row r="284" spans="1:18">
      <c r="A284" t="s">
        <v>86</v>
      </c>
      <c r="B284" s="7" t="s">
        <v>48</v>
      </c>
      <c r="C284" t="s">
        <v>12</v>
      </c>
      <c r="D284" t="s">
        <v>13</v>
      </c>
      <c r="E284" s="1">
        <v>0.93078513769828297</v>
      </c>
      <c r="F284" s="1">
        <v>0.120121283192674</v>
      </c>
      <c r="G284" s="1">
        <v>8.7847662979487706E-2</v>
      </c>
      <c r="H284" s="1">
        <v>1.5959759876764901E-2</v>
      </c>
      <c r="I284" s="1">
        <v>1.0186328006777701</v>
      </c>
      <c r="J284" s="50">
        <v>0.13608104306943899</v>
      </c>
      <c r="N284" s="21"/>
      <c r="R284" s="21"/>
    </row>
    <row r="285" spans="1:18">
      <c r="A285" t="s">
        <v>86</v>
      </c>
      <c r="B285" s="7" t="s">
        <v>48</v>
      </c>
      <c r="C285" t="s">
        <v>14</v>
      </c>
      <c r="D285" t="s">
        <v>15</v>
      </c>
      <c r="E285" s="1">
        <v>0.141425362687947</v>
      </c>
      <c r="F285" s="1">
        <v>0.15617039136093899</v>
      </c>
      <c r="G285" s="1">
        <v>0.13349815153729699</v>
      </c>
      <c r="H285" s="1">
        <v>7.8884870147030994E-2</v>
      </c>
      <c r="I285" s="1">
        <v>0.27492351422524403</v>
      </c>
      <c r="J285" s="50">
        <v>0.23505526150796999</v>
      </c>
      <c r="N285" s="21"/>
      <c r="R285" s="21"/>
    </row>
    <row r="286" spans="1:18">
      <c r="A286" t="s">
        <v>86</v>
      </c>
      <c r="B286" s="7" t="s">
        <v>48</v>
      </c>
      <c r="C286" t="s">
        <v>16</v>
      </c>
      <c r="D286" t="s">
        <v>17</v>
      </c>
      <c r="E286" s="1">
        <v>1.66797328879058</v>
      </c>
      <c r="F286" s="1">
        <v>0.241511591559877</v>
      </c>
      <c r="G286" s="1">
        <v>0.78647879515255803</v>
      </c>
      <c r="H286" s="1">
        <v>0.134436728686536</v>
      </c>
      <c r="I286" s="1">
        <v>2.4544520839431301</v>
      </c>
      <c r="J286" s="50">
        <v>0.375948320246413</v>
      </c>
      <c r="N286" s="21"/>
      <c r="R286" s="21"/>
    </row>
    <row r="287" spans="1:18">
      <c r="A287" t="s">
        <v>86</v>
      </c>
      <c r="B287" s="7" t="s">
        <v>48</v>
      </c>
      <c r="C287" t="s">
        <v>18</v>
      </c>
      <c r="D287" t="s">
        <v>19</v>
      </c>
      <c r="E287" s="1">
        <v>1.51045882628145</v>
      </c>
      <c r="F287" s="1">
        <v>9.96223915179828E-2</v>
      </c>
      <c r="G287" s="1">
        <v>1.80919443429131</v>
      </c>
      <c r="H287" s="1">
        <v>0.300334134290273</v>
      </c>
      <c r="I287" s="1">
        <v>3.31965326057276</v>
      </c>
      <c r="J287" s="50">
        <v>0.39995652580825602</v>
      </c>
      <c r="N287" s="21"/>
      <c r="R287" s="21"/>
    </row>
    <row r="288" spans="1:18">
      <c r="A288" t="s">
        <v>86</v>
      </c>
      <c r="B288" s="7" t="s">
        <v>48</v>
      </c>
      <c r="C288" t="s">
        <v>20</v>
      </c>
      <c r="D288" t="s">
        <v>21</v>
      </c>
      <c r="E288" s="1">
        <v>4.1126425530267499</v>
      </c>
      <c r="F288" s="1">
        <v>0.66299426606684397</v>
      </c>
      <c r="G288" s="1">
        <v>4.6912619260622498E-2</v>
      </c>
      <c r="H288" s="1">
        <v>9.4575481105723495E-3</v>
      </c>
      <c r="I288" s="1">
        <v>4.1595551722873703</v>
      </c>
      <c r="J288" s="50">
        <v>0.67245181417741595</v>
      </c>
      <c r="N288" s="21"/>
      <c r="R288" s="21"/>
    </row>
    <row r="289" spans="1:18">
      <c r="A289" t="s">
        <v>86</v>
      </c>
      <c r="B289" s="7" t="s">
        <v>48</v>
      </c>
      <c r="C289" t="s">
        <v>25</v>
      </c>
      <c r="D289" t="s">
        <v>26</v>
      </c>
      <c r="E289" s="1">
        <v>0</v>
      </c>
      <c r="F289" s="1">
        <v>0</v>
      </c>
      <c r="G289" s="1">
        <v>0</v>
      </c>
      <c r="H289" s="1">
        <v>0</v>
      </c>
      <c r="I289" s="1">
        <v>0</v>
      </c>
      <c r="J289" s="50">
        <v>0</v>
      </c>
      <c r="N289" s="21"/>
      <c r="R289" s="21"/>
    </row>
    <row r="290" spans="1:18">
      <c r="A290" t="s">
        <v>86</v>
      </c>
      <c r="B290" s="7" t="s">
        <v>48</v>
      </c>
      <c r="C290" t="s">
        <v>22</v>
      </c>
      <c r="D290" t="s">
        <v>23</v>
      </c>
      <c r="E290" s="1">
        <v>6.7171687921008999E-2</v>
      </c>
      <c r="F290" s="1">
        <v>2.9005402476007902E-3</v>
      </c>
      <c r="G290" s="1">
        <v>0.137946314861499</v>
      </c>
      <c r="H290" s="1">
        <v>5.3140255308871797E-3</v>
      </c>
      <c r="I290" s="1">
        <v>0.205118002782508</v>
      </c>
      <c r="J290" s="50">
        <v>8.2145657784879703E-3</v>
      </c>
      <c r="N290" s="21"/>
      <c r="R290" s="21"/>
    </row>
    <row r="291" spans="1:18">
      <c r="A291" t="s">
        <v>86</v>
      </c>
      <c r="B291" s="7" t="s">
        <v>49</v>
      </c>
      <c r="C291" t="s">
        <v>2</v>
      </c>
      <c r="D291" t="s">
        <v>3</v>
      </c>
      <c r="E291" s="1">
        <v>1.4181776513426701E-2</v>
      </c>
      <c r="F291" s="1">
        <v>1.4585304936571401E-2</v>
      </c>
      <c r="G291" s="1">
        <v>3.20738766367683E-3</v>
      </c>
      <c r="H291" s="1">
        <v>2.6253920824086899E-3</v>
      </c>
      <c r="I291" s="1">
        <v>1.7389164177103501E-2</v>
      </c>
      <c r="J291" s="50">
        <v>1.7210697018980099E-2</v>
      </c>
      <c r="N291" s="21"/>
      <c r="R291" s="21"/>
    </row>
    <row r="292" spans="1:18">
      <c r="A292" t="s">
        <v>86</v>
      </c>
      <c r="B292" s="7" t="s">
        <v>49</v>
      </c>
      <c r="C292" t="s">
        <v>4</v>
      </c>
      <c r="D292" t="s">
        <v>5</v>
      </c>
      <c r="E292" s="1">
        <v>3.2253957027498798E-5</v>
      </c>
      <c r="F292" s="1">
        <v>2.1857488406553899E-3</v>
      </c>
      <c r="G292" s="1">
        <v>0.11454726864757001</v>
      </c>
      <c r="H292" s="1">
        <v>2.1234946524683198</v>
      </c>
      <c r="I292" s="1">
        <v>0.114579522604597</v>
      </c>
      <c r="J292" s="50">
        <v>2.1256804013089798</v>
      </c>
      <c r="N292" s="21"/>
      <c r="R292" s="21"/>
    </row>
    <row r="293" spans="1:18">
      <c r="A293" t="s">
        <v>86</v>
      </c>
      <c r="B293" s="7" t="s">
        <v>49</v>
      </c>
      <c r="C293" t="s">
        <v>6</v>
      </c>
      <c r="D293" t="s">
        <v>7</v>
      </c>
      <c r="E293" s="1">
        <v>6.6741439007929598E-3</v>
      </c>
      <c r="F293" s="1">
        <v>1.4557267727240799E-2</v>
      </c>
      <c r="G293" s="1">
        <v>2.5690007486327802E-4</v>
      </c>
      <c r="H293" s="1">
        <v>5.69134566898148E-4</v>
      </c>
      <c r="I293" s="1">
        <v>6.9310439756562403E-3</v>
      </c>
      <c r="J293" s="50">
        <v>1.51264022941389E-2</v>
      </c>
      <c r="N293" s="21"/>
      <c r="R293" s="21"/>
    </row>
    <row r="294" spans="1:18">
      <c r="A294" t="s">
        <v>86</v>
      </c>
      <c r="B294" s="7" t="s">
        <v>49</v>
      </c>
      <c r="C294" t="s">
        <v>8</v>
      </c>
      <c r="D294" t="s">
        <v>9</v>
      </c>
      <c r="E294" s="1">
        <v>3.7897863532567799E-2</v>
      </c>
      <c r="F294" s="1">
        <v>1.6662385557537698E-2</v>
      </c>
      <c r="G294" s="1">
        <v>4.1029472286911103E-2</v>
      </c>
      <c r="H294" s="1">
        <v>1.7883112024504402E-2</v>
      </c>
      <c r="I294" s="1">
        <v>7.8927335819479E-2</v>
      </c>
      <c r="J294" s="50">
        <v>3.4545497582042103E-2</v>
      </c>
      <c r="N294" s="21"/>
      <c r="R294" s="21"/>
    </row>
    <row r="295" spans="1:18">
      <c r="A295" t="s">
        <v>86</v>
      </c>
      <c r="B295" s="7" t="s">
        <v>49</v>
      </c>
      <c r="C295" t="s">
        <v>10</v>
      </c>
      <c r="D295" t="s">
        <v>11</v>
      </c>
      <c r="E295" s="1">
        <v>5.6796862600905001E-4</v>
      </c>
      <c r="F295" s="1">
        <v>3.2233951339684098E-4</v>
      </c>
      <c r="G295" s="1">
        <v>2.4481589117746399E-3</v>
      </c>
      <c r="H295" s="1">
        <v>1.4128855777797099E-3</v>
      </c>
      <c r="I295" s="1">
        <v>3.0161275377836899E-3</v>
      </c>
      <c r="J295" s="50">
        <v>1.73522509117655E-3</v>
      </c>
      <c r="N295" s="21"/>
      <c r="R295" s="21"/>
    </row>
    <row r="296" spans="1:18">
      <c r="A296" t="s">
        <v>86</v>
      </c>
      <c r="B296" s="7" t="s">
        <v>49</v>
      </c>
      <c r="C296" t="s">
        <v>12</v>
      </c>
      <c r="D296" t="s">
        <v>13</v>
      </c>
      <c r="E296" s="1">
        <v>0.12577877586181199</v>
      </c>
      <c r="F296" s="1">
        <v>1.42665888722621E-2</v>
      </c>
      <c r="G296" s="1">
        <v>8.4558854726308908E-3</v>
      </c>
      <c r="H296" s="1">
        <v>1.53706477600241E-3</v>
      </c>
      <c r="I296" s="1">
        <v>0.13423466133444301</v>
      </c>
      <c r="J296" s="50">
        <v>1.5803653648264498E-2</v>
      </c>
      <c r="N296" s="21"/>
      <c r="R296" s="21"/>
    </row>
    <row r="297" spans="1:18">
      <c r="A297" t="s">
        <v>86</v>
      </c>
      <c r="B297" s="7" t="s">
        <v>49</v>
      </c>
      <c r="C297" t="s">
        <v>14</v>
      </c>
      <c r="D297" t="s">
        <v>15</v>
      </c>
      <c r="E297" s="1">
        <v>1.3393656987442199E-3</v>
      </c>
      <c r="F297" s="1">
        <v>1.4144025717815699E-3</v>
      </c>
      <c r="G297" s="1">
        <v>8.8643526260109001E-3</v>
      </c>
      <c r="H297" s="1">
        <v>5.3271933937832899E-3</v>
      </c>
      <c r="I297" s="1">
        <v>1.02037183247551E-2</v>
      </c>
      <c r="J297" s="50">
        <v>6.7415959655648602E-3</v>
      </c>
      <c r="N297" s="21"/>
      <c r="R297" s="21"/>
    </row>
    <row r="298" spans="1:18">
      <c r="A298" t="s">
        <v>86</v>
      </c>
      <c r="B298" s="7" t="s">
        <v>49</v>
      </c>
      <c r="C298" t="s">
        <v>16</v>
      </c>
      <c r="D298" t="s">
        <v>17</v>
      </c>
      <c r="E298" s="1">
        <v>0.10311138711576399</v>
      </c>
      <c r="F298" s="1">
        <v>1.42665406935384E-2</v>
      </c>
      <c r="G298" s="1">
        <v>4.0621741060275697E-2</v>
      </c>
      <c r="H298" s="1">
        <v>9.2730675713871193E-3</v>
      </c>
      <c r="I298" s="1">
        <v>0.14373312817604</v>
      </c>
      <c r="J298" s="50">
        <v>2.3539608264925599E-2</v>
      </c>
      <c r="N298" s="21"/>
      <c r="R298" s="21"/>
    </row>
    <row r="299" spans="1:18">
      <c r="A299" t="s">
        <v>86</v>
      </c>
      <c r="B299" s="7" t="s">
        <v>49</v>
      </c>
      <c r="C299" t="s">
        <v>18</v>
      </c>
      <c r="D299" t="s">
        <v>19</v>
      </c>
      <c r="E299" s="1">
        <v>0.110123036390869</v>
      </c>
      <c r="F299" s="1">
        <v>7.2659326202239496E-3</v>
      </c>
      <c r="G299" s="1">
        <v>0.12458412377096</v>
      </c>
      <c r="H299" s="1">
        <v>2.0671049542630701E-2</v>
      </c>
      <c r="I299" s="1">
        <v>0.23470716016182899</v>
      </c>
      <c r="J299" s="50">
        <v>2.7936982162854701E-2</v>
      </c>
      <c r="N299" s="21"/>
      <c r="R299" s="21"/>
    </row>
    <row r="300" spans="1:18">
      <c r="A300" t="s">
        <v>86</v>
      </c>
      <c r="B300" s="7" t="s">
        <v>49</v>
      </c>
      <c r="C300" t="s">
        <v>20</v>
      </c>
      <c r="D300" t="s">
        <v>21</v>
      </c>
      <c r="E300" s="1">
        <v>0.972759795730609</v>
      </c>
      <c r="F300" s="1">
        <v>0.15681728914399601</v>
      </c>
      <c r="G300" s="1">
        <v>6.2640191002511303E-3</v>
      </c>
      <c r="H300" s="1">
        <v>1.2627319777596599E-3</v>
      </c>
      <c r="I300" s="1">
        <v>0.97902381483085998</v>
      </c>
      <c r="J300" s="50">
        <v>0.15808002112175601</v>
      </c>
      <c r="N300" s="21"/>
      <c r="R300" s="21"/>
    </row>
    <row r="301" spans="1:18">
      <c r="A301" t="s">
        <v>86</v>
      </c>
      <c r="B301" s="7" t="s">
        <v>49</v>
      </c>
      <c r="C301" t="s">
        <v>25</v>
      </c>
      <c r="D301" t="s">
        <v>26</v>
      </c>
      <c r="E301" s="1">
        <v>0</v>
      </c>
      <c r="F301" s="1">
        <v>0</v>
      </c>
      <c r="G301" s="1">
        <v>0</v>
      </c>
      <c r="H301" s="1">
        <v>0</v>
      </c>
      <c r="I301" s="1">
        <v>0</v>
      </c>
      <c r="J301" s="50">
        <v>0</v>
      </c>
      <c r="N301" s="21"/>
      <c r="R301" s="21"/>
    </row>
    <row r="302" spans="1:18">
      <c r="A302" t="s">
        <v>86</v>
      </c>
      <c r="B302" s="7" t="s">
        <v>49</v>
      </c>
      <c r="C302" t="s">
        <v>22</v>
      </c>
      <c r="D302" t="s">
        <v>23</v>
      </c>
      <c r="E302" s="1">
        <v>2.37887569309378E-2</v>
      </c>
      <c r="F302" s="1">
        <v>1.0266999196651501E-3</v>
      </c>
      <c r="G302" s="1">
        <v>7.3892035201109693E-2</v>
      </c>
      <c r="H302" s="1">
        <v>2.84493119852362E-3</v>
      </c>
      <c r="I302" s="1">
        <v>9.76807921320475E-2</v>
      </c>
      <c r="J302" s="50">
        <v>3.8716311181887699E-3</v>
      </c>
      <c r="N302" s="21"/>
      <c r="R302" s="21"/>
    </row>
    <row r="303" spans="1:18">
      <c r="A303" t="s">
        <v>86</v>
      </c>
      <c r="B303" s="7" t="s">
        <v>50</v>
      </c>
      <c r="C303" t="s">
        <v>2</v>
      </c>
      <c r="D303" t="s">
        <v>3</v>
      </c>
      <c r="E303" s="1">
        <v>0.122685435287887</v>
      </c>
      <c r="F303" s="1">
        <v>0.123303687396574</v>
      </c>
      <c r="G303" s="1">
        <v>3.03904077681179E-2</v>
      </c>
      <c r="H303" s="1">
        <v>2.5485382962207599E-2</v>
      </c>
      <c r="I303" s="1">
        <v>0.153075843056005</v>
      </c>
      <c r="J303" s="50">
        <v>0.148789070358782</v>
      </c>
      <c r="N303" s="21"/>
      <c r="R303" s="21"/>
    </row>
    <row r="304" spans="1:18">
      <c r="A304" t="s">
        <v>86</v>
      </c>
      <c r="B304" s="7" t="s">
        <v>50</v>
      </c>
      <c r="C304" t="s">
        <v>4</v>
      </c>
      <c r="D304" t="s">
        <v>5</v>
      </c>
      <c r="E304" s="1">
        <v>3.2721390766507198E-4</v>
      </c>
      <c r="F304" s="1">
        <v>2.1946106277076199E-2</v>
      </c>
      <c r="G304" s="1">
        <v>1.90793226836403E-2</v>
      </c>
      <c r="H304" s="1">
        <v>0.35461584904628901</v>
      </c>
      <c r="I304" s="1">
        <v>1.9406536591305399E-2</v>
      </c>
      <c r="J304" s="50">
        <v>0.37656195532336501</v>
      </c>
      <c r="N304" s="21"/>
      <c r="R304" s="21"/>
    </row>
    <row r="305" spans="1:18">
      <c r="A305" t="s">
        <v>86</v>
      </c>
      <c r="B305" s="7" t="s">
        <v>50</v>
      </c>
      <c r="C305" t="s">
        <v>6</v>
      </c>
      <c r="D305" t="s">
        <v>7</v>
      </c>
      <c r="E305" s="1">
        <v>6.9858390953686901E-4</v>
      </c>
      <c r="F305" s="1">
        <v>1.5237747428689099E-3</v>
      </c>
      <c r="G305" s="1">
        <v>2.0740968764809201E-3</v>
      </c>
      <c r="H305" s="1">
        <v>4.5948266635054301E-3</v>
      </c>
      <c r="I305" s="1">
        <v>2.7726807860177899E-3</v>
      </c>
      <c r="J305" s="50">
        <v>6.11860140637434E-3</v>
      </c>
      <c r="N305" s="21"/>
      <c r="R305" s="21"/>
    </row>
    <row r="306" spans="1:18">
      <c r="A306" t="s">
        <v>86</v>
      </c>
      <c r="B306" s="7" t="s">
        <v>50</v>
      </c>
      <c r="C306" t="s">
        <v>8</v>
      </c>
      <c r="D306" t="s">
        <v>9</v>
      </c>
      <c r="E306" s="1">
        <v>2.5889236861863198E-2</v>
      </c>
      <c r="F306" s="1">
        <v>1.12996983252016E-2</v>
      </c>
      <c r="G306" s="1">
        <v>0.118861964683542</v>
      </c>
      <c r="H306" s="1">
        <v>6.0238811526944103E-2</v>
      </c>
      <c r="I306" s="1">
        <v>0.14475120154540599</v>
      </c>
      <c r="J306" s="50">
        <v>7.1538509852145701E-2</v>
      </c>
      <c r="N306" s="21"/>
      <c r="R306" s="21"/>
    </row>
    <row r="307" spans="1:18">
      <c r="A307" t="s">
        <v>86</v>
      </c>
      <c r="B307" s="7" t="s">
        <v>50</v>
      </c>
      <c r="C307" t="s">
        <v>10</v>
      </c>
      <c r="D307" t="s">
        <v>11</v>
      </c>
      <c r="E307" s="1">
        <v>2.8073299496911501E-2</v>
      </c>
      <c r="F307" s="1">
        <v>2.09617079368342E-2</v>
      </c>
      <c r="G307" s="1">
        <v>2.0474455036364698E-2</v>
      </c>
      <c r="H307" s="1">
        <v>1.0473341946233901E-2</v>
      </c>
      <c r="I307" s="1">
        <v>4.8547754533276102E-2</v>
      </c>
      <c r="J307" s="50">
        <v>3.1435049883068097E-2</v>
      </c>
      <c r="N307" s="21"/>
      <c r="R307" s="21"/>
    </row>
    <row r="308" spans="1:18">
      <c r="A308" t="s">
        <v>86</v>
      </c>
      <c r="B308" s="7" t="s">
        <v>50</v>
      </c>
      <c r="C308" t="s">
        <v>12</v>
      </c>
      <c r="D308" t="s">
        <v>13</v>
      </c>
      <c r="E308" s="1">
        <v>8.9194553220215703E-2</v>
      </c>
      <c r="F308" s="1">
        <v>1.20479655056305E-2</v>
      </c>
      <c r="G308" s="1">
        <v>2.4262109396988599E-2</v>
      </c>
      <c r="H308" s="1">
        <v>4.3924823615132096E-3</v>
      </c>
      <c r="I308" s="1">
        <v>0.113456662617204</v>
      </c>
      <c r="J308" s="50">
        <v>1.6440447867143701E-2</v>
      </c>
      <c r="N308" s="21"/>
      <c r="R308" s="21"/>
    </row>
    <row r="309" spans="1:18">
      <c r="A309" t="s">
        <v>86</v>
      </c>
      <c r="B309" s="7" t="s">
        <v>50</v>
      </c>
      <c r="C309" t="s">
        <v>14</v>
      </c>
      <c r="D309" t="s">
        <v>15</v>
      </c>
      <c r="E309" s="1">
        <v>1.63533481390109E-2</v>
      </c>
      <c r="F309" s="1">
        <v>1.8123485667045199E-2</v>
      </c>
      <c r="G309" s="1">
        <v>4.3252697853690902E-2</v>
      </c>
      <c r="H309" s="1">
        <v>2.51134876292603E-2</v>
      </c>
      <c r="I309" s="1">
        <v>5.9606045992701799E-2</v>
      </c>
      <c r="J309" s="50">
        <v>4.3236973296305499E-2</v>
      </c>
      <c r="N309" s="21"/>
      <c r="R309" s="21"/>
    </row>
    <row r="310" spans="1:18">
      <c r="A310" t="s">
        <v>86</v>
      </c>
      <c r="B310" s="7" t="s">
        <v>50</v>
      </c>
      <c r="C310" t="s">
        <v>16</v>
      </c>
      <c r="D310" t="s">
        <v>17</v>
      </c>
      <c r="E310" s="1">
        <v>0.109279794012706</v>
      </c>
      <c r="F310" s="1">
        <v>2.1818093601780001E-2</v>
      </c>
      <c r="G310" s="1">
        <v>0.28279985856342499</v>
      </c>
      <c r="H310" s="1">
        <v>4.7328979989121701E-2</v>
      </c>
      <c r="I310" s="1">
        <v>0.39207965257613198</v>
      </c>
      <c r="J310" s="50">
        <v>6.9147073590901706E-2</v>
      </c>
      <c r="N310" s="21"/>
      <c r="R310" s="21"/>
    </row>
    <row r="311" spans="1:18">
      <c r="A311" t="s">
        <v>86</v>
      </c>
      <c r="B311" s="7" t="s">
        <v>50</v>
      </c>
      <c r="C311" t="s">
        <v>18</v>
      </c>
      <c r="D311" t="s">
        <v>19</v>
      </c>
      <c r="E311" s="1">
        <v>0.243885571701284</v>
      </c>
      <c r="F311" s="1">
        <v>1.6038147876083701E-2</v>
      </c>
      <c r="G311" s="1">
        <v>0.53801450345312296</v>
      </c>
      <c r="H311" s="1">
        <v>8.9501821717514196E-2</v>
      </c>
      <c r="I311" s="1">
        <v>0.78190007515440696</v>
      </c>
      <c r="J311" s="50">
        <v>0.105539969593598</v>
      </c>
      <c r="N311" s="21"/>
      <c r="R311" s="21"/>
    </row>
    <row r="312" spans="1:18">
      <c r="A312" t="s">
        <v>86</v>
      </c>
      <c r="B312" s="7" t="s">
        <v>50</v>
      </c>
      <c r="C312" t="s">
        <v>20</v>
      </c>
      <c r="D312" t="s">
        <v>21</v>
      </c>
      <c r="E312" s="1">
        <v>7.0966372601349997E-3</v>
      </c>
      <c r="F312" s="1">
        <v>1.1439591656778E-3</v>
      </c>
      <c r="G312" s="1">
        <v>1.0920468757520599E-2</v>
      </c>
      <c r="H312" s="1">
        <v>2.2024483565418599E-3</v>
      </c>
      <c r="I312" s="1">
        <v>1.8017106017655601E-2</v>
      </c>
      <c r="J312" s="50">
        <v>3.3464075222196599E-3</v>
      </c>
      <c r="N312" s="21"/>
      <c r="R312" s="21"/>
    </row>
    <row r="313" spans="1:18">
      <c r="A313" t="s">
        <v>86</v>
      </c>
      <c r="B313" s="7" t="s">
        <v>50</v>
      </c>
      <c r="C313" t="s">
        <v>25</v>
      </c>
      <c r="D313" t="s">
        <v>26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50">
        <v>0</v>
      </c>
      <c r="N313" s="21"/>
      <c r="R313" s="21"/>
    </row>
    <row r="314" spans="1:18">
      <c r="A314" t="s">
        <v>86</v>
      </c>
      <c r="B314" s="7" t="s">
        <v>50</v>
      </c>
      <c r="C314" t="s">
        <v>22</v>
      </c>
      <c r="D314" t="s">
        <v>23</v>
      </c>
      <c r="E314" s="1">
        <v>3.5714203089046298E-2</v>
      </c>
      <c r="F314" s="1">
        <v>1.5466984766176199E-3</v>
      </c>
      <c r="G314" s="1">
        <v>8.9252202711628301E-2</v>
      </c>
      <c r="H314" s="1">
        <v>3.44618127854501E-3</v>
      </c>
      <c r="I314" s="1">
        <v>0.124966405800675</v>
      </c>
      <c r="J314" s="50">
        <v>4.9928797551626299E-3</v>
      </c>
      <c r="N314" s="21"/>
      <c r="R314" s="21"/>
    </row>
    <row r="315" spans="1:18">
      <c r="A315" t="s">
        <v>86</v>
      </c>
      <c r="B315" s="7" t="s">
        <v>51</v>
      </c>
      <c r="C315" t="s">
        <v>2</v>
      </c>
      <c r="D315" t="s">
        <v>3</v>
      </c>
      <c r="E315" s="1">
        <v>0.18352948689752899</v>
      </c>
      <c r="F315" s="1">
        <v>0.171273474776688</v>
      </c>
      <c r="G315" s="1">
        <v>1.48402061469711E-2</v>
      </c>
      <c r="H315" s="1">
        <v>1.29611611111735E-2</v>
      </c>
      <c r="I315" s="1">
        <v>0.1983696930445</v>
      </c>
      <c r="J315" s="50">
        <v>0.18423463588786099</v>
      </c>
      <c r="N315" s="21"/>
      <c r="R315" s="21"/>
    </row>
    <row r="316" spans="1:18">
      <c r="A316" t="s">
        <v>86</v>
      </c>
      <c r="B316" s="7" t="s">
        <v>51</v>
      </c>
      <c r="C316" t="s">
        <v>4</v>
      </c>
      <c r="D316" t="s">
        <v>5</v>
      </c>
      <c r="E316" s="1">
        <v>8.8121929915123602E-5</v>
      </c>
      <c r="F316" s="1">
        <v>5.88253833870187E-3</v>
      </c>
      <c r="G316" s="1">
        <v>1.9862247668225301E-2</v>
      </c>
      <c r="H316" s="1">
        <v>0.36965713829417601</v>
      </c>
      <c r="I316" s="1">
        <v>1.9950369598140401E-2</v>
      </c>
      <c r="J316" s="50">
        <v>0.37553967663287802</v>
      </c>
      <c r="N316" s="21"/>
      <c r="R316" s="21"/>
    </row>
    <row r="317" spans="1:18">
      <c r="A317" t="s">
        <v>86</v>
      </c>
      <c r="B317" s="7" t="s">
        <v>51</v>
      </c>
      <c r="C317" t="s">
        <v>6</v>
      </c>
      <c r="D317" t="s">
        <v>7</v>
      </c>
      <c r="E317" s="1">
        <v>3.0617365846892701E-6</v>
      </c>
      <c r="F317" s="1">
        <v>6.6785368995341701E-6</v>
      </c>
      <c r="G317" s="1">
        <v>4.7419788067016102E-4</v>
      </c>
      <c r="H317" s="1">
        <v>1.0504921200147001E-3</v>
      </c>
      <c r="I317" s="1">
        <v>4.7725961725484999E-4</v>
      </c>
      <c r="J317" s="50">
        <v>1.0571706569142299E-3</v>
      </c>
      <c r="N317" s="21"/>
      <c r="R317" s="21"/>
    </row>
    <row r="318" spans="1:18">
      <c r="A318" t="s">
        <v>86</v>
      </c>
      <c r="B318" s="7" t="s">
        <v>51</v>
      </c>
      <c r="C318" t="s">
        <v>8</v>
      </c>
      <c r="D318" t="s">
        <v>9</v>
      </c>
      <c r="E318" s="1">
        <v>2.14936864742019E-3</v>
      </c>
      <c r="F318" s="1">
        <v>8.6272320049515403E-4</v>
      </c>
      <c r="G318" s="1">
        <v>2.6804121632124801E-2</v>
      </c>
      <c r="H318" s="1">
        <v>1.27912303281448E-2</v>
      </c>
      <c r="I318" s="1">
        <v>2.8953490279545E-2</v>
      </c>
      <c r="J318" s="50">
        <v>1.3653953528639899E-2</v>
      </c>
      <c r="N318" s="21"/>
      <c r="R318" s="21"/>
    </row>
    <row r="319" spans="1:18">
      <c r="A319" t="s">
        <v>86</v>
      </c>
      <c r="B319" s="7" t="s">
        <v>51</v>
      </c>
      <c r="C319" t="s">
        <v>10</v>
      </c>
      <c r="D319" t="s">
        <v>11</v>
      </c>
      <c r="E319" s="1">
        <v>1.55364675255831E-3</v>
      </c>
      <c r="F319" s="1">
        <v>7.7020692551776199E-4</v>
      </c>
      <c r="G319" s="1">
        <v>3.3041571969806499E-3</v>
      </c>
      <c r="H319" s="1">
        <v>1.8146057862705599E-3</v>
      </c>
      <c r="I319" s="1">
        <v>4.8578039495389604E-3</v>
      </c>
      <c r="J319" s="50">
        <v>2.5848127117883198E-3</v>
      </c>
      <c r="N319" s="21"/>
      <c r="R319" s="21"/>
    </row>
    <row r="320" spans="1:18">
      <c r="A320" t="s">
        <v>86</v>
      </c>
      <c r="B320" s="7" t="s">
        <v>51</v>
      </c>
      <c r="C320" t="s">
        <v>12</v>
      </c>
      <c r="D320" t="s">
        <v>13</v>
      </c>
      <c r="E320" s="1">
        <v>2.9207584766488999E-2</v>
      </c>
      <c r="F320" s="1">
        <v>3.4111513320762201E-3</v>
      </c>
      <c r="G320" s="1">
        <v>4.9340350121014204E-3</v>
      </c>
      <c r="H320" s="1">
        <v>8.9052000850848201E-4</v>
      </c>
      <c r="I320" s="1">
        <v>3.4141619778590503E-2</v>
      </c>
      <c r="J320" s="50">
        <v>4.3016713405847002E-3</v>
      </c>
      <c r="N320" s="21"/>
      <c r="R320" s="21"/>
    </row>
    <row r="321" spans="1:18">
      <c r="A321" t="s">
        <v>86</v>
      </c>
      <c r="B321" s="7" t="s">
        <v>51</v>
      </c>
      <c r="C321" t="s">
        <v>14</v>
      </c>
      <c r="D321" t="s">
        <v>15</v>
      </c>
      <c r="E321" s="1">
        <v>4.4173648869435403E-3</v>
      </c>
      <c r="F321" s="1">
        <v>4.8821861865248097E-3</v>
      </c>
      <c r="G321" s="1">
        <v>6.6430030195402702E-3</v>
      </c>
      <c r="H321" s="1">
        <v>3.8992735655198401E-3</v>
      </c>
      <c r="I321" s="1">
        <v>1.1060367906483799E-2</v>
      </c>
      <c r="J321" s="50">
        <v>8.7814597520446507E-3</v>
      </c>
      <c r="N321" s="21"/>
      <c r="R321" s="21"/>
    </row>
    <row r="322" spans="1:18">
      <c r="A322" t="s">
        <v>86</v>
      </c>
      <c r="B322" s="7" t="s">
        <v>51</v>
      </c>
      <c r="C322" t="s">
        <v>16</v>
      </c>
      <c r="D322" t="s">
        <v>17</v>
      </c>
      <c r="E322" s="1">
        <v>1.5694401621371101E-2</v>
      </c>
      <c r="F322" s="1">
        <v>2.3296993482185202E-3</v>
      </c>
      <c r="G322" s="1">
        <v>2.77777997359215E-2</v>
      </c>
      <c r="H322" s="1">
        <v>5.6236875990341804E-3</v>
      </c>
      <c r="I322" s="1">
        <v>4.34722013572926E-2</v>
      </c>
      <c r="J322" s="50">
        <v>7.9533869472526997E-3</v>
      </c>
      <c r="N322" s="21"/>
      <c r="R322" s="21"/>
    </row>
    <row r="323" spans="1:18">
      <c r="A323" t="s">
        <v>86</v>
      </c>
      <c r="B323" s="7" t="s">
        <v>51</v>
      </c>
      <c r="C323" t="s">
        <v>18</v>
      </c>
      <c r="D323" t="s">
        <v>19</v>
      </c>
      <c r="E323" s="1">
        <v>1.9631189803522501E-3</v>
      </c>
      <c r="F323" s="1">
        <v>1.28794347120177E-4</v>
      </c>
      <c r="G323" s="1">
        <v>5.9984444912651501E-2</v>
      </c>
      <c r="H323" s="1">
        <v>9.9911590483726994E-3</v>
      </c>
      <c r="I323" s="1">
        <v>6.19475638930038E-2</v>
      </c>
      <c r="J323" s="50">
        <v>1.01199533954929E-2</v>
      </c>
      <c r="N323" s="21"/>
      <c r="R323" s="21"/>
    </row>
    <row r="324" spans="1:18">
      <c r="A324" t="s">
        <v>86</v>
      </c>
      <c r="B324" s="7" t="s">
        <v>51</v>
      </c>
      <c r="C324" t="s">
        <v>20</v>
      </c>
      <c r="D324" t="s">
        <v>21</v>
      </c>
      <c r="E324" s="1">
        <v>1.3910147971055501E-3</v>
      </c>
      <c r="F324" s="1">
        <v>2.2421071202330099E-4</v>
      </c>
      <c r="G324" s="1">
        <v>1.95903543375269E-3</v>
      </c>
      <c r="H324" s="1">
        <v>3.95211960884969E-4</v>
      </c>
      <c r="I324" s="1">
        <v>3.3500502308582399E-3</v>
      </c>
      <c r="J324" s="50">
        <v>6.1942267290827002E-4</v>
      </c>
      <c r="N324" s="21"/>
      <c r="R324" s="21"/>
    </row>
    <row r="325" spans="1:18">
      <c r="A325" t="s">
        <v>86</v>
      </c>
      <c r="B325" s="7" t="s">
        <v>51</v>
      </c>
      <c r="C325" t="s">
        <v>25</v>
      </c>
      <c r="D325" t="s">
        <v>26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50">
        <v>0</v>
      </c>
      <c r="N325" s="21"/>
      <c r="R325" s="21"/>
    </row>
    <row r="326" spans="1:18">
      <c r="A326" t="s">
        <v>86</v>
      </c>
      <c r="B326" s="7" t="s">
        <v>51</v>
      </c>
      <c r="C326" t="s">
        <v>22</v>
      </c>
      <c r="D326" t="s">
        <v>23</v>
      </c>
      <c r="E326" s="1">
        <v>8.6691186833084304E-4</v>
      </c>
      <c r="F326" s="1">
        <v>3.7620005419862302E-5</v>
      </c>
      <c r="G326" s="1">
        <v>2.8326042988284202E-3</v>
      </c>
      <c r="H326" s="1">
        <v>1.0951931297729001E-4</v>
      </c>
      <c r="I326" s="1">
        <v>3.6995161671592599E-3</v>
      </c>
      <c r="J326" s="50">
        <v>1.47139318397152E-4</v>
      </c>
      <c r="N326" s="21"/>
      <c r="R326" s="21"/>
    </row>
    <row r="327" spans="1:18">
      <c r="A327" t="s">
        <v>86</v>
      </c>
      <c r="B327" s="7" t="s">
        <v>52</v>
      </c>
      <c r="C327" t="s">
        <v>2</v>
      </c>
      <c r="D327" t="s">
        <v>3</v>
      </c>
      <c r="E327" s="1">
        <v>0.11544497233925401</v>
      </c>
      <c r="F327" s="1">
        <v>0.122443277718897</v>
      </c>
      <c r="G327" s="1">
        <v>6.65543837023992E-3</v>
      </c>
      <c r="H327" s="1">
        <v>5.7085325734287902E-3</v>
      </c>
      <c r="I327" s="1">
        <v>0.122100410709494</v>
      </c>
      <c r="J327" s="50">
        <v>0.128151810292326</v>
      </c>
      <c r="N327" s="21"/>
      <c r="R327" s="21"/>
    </row>
    <row r="328" spans="1:18">
      <c r="A328" t="s">
        <v>86</v>
      </c>
      <c r="B328" s="7" t="s">
        <v>52</v>
      </c>
      <c r="C328" t="s">
        <v>4</v>
      </c>
      <c r="D328" t="s">
        <v>5</v>
      </c>
      <c r="E328" s="1">
        <v>2.5006807290836401E-5</v>
      </c>
      <c r="F328" s="1">
        <v>1.6638851436669899E-3</v>
      </c>
      <c r="G328" s="1">
        <v>2.8425688431330101E-2</v>
      </c>
      <c r="H328" s="1">
        <v>0.52969806075982295</v>
      </c>
      <c r="I328" s="1">
        <v>2.8450695238620899E-2</v>
      </c>
      <c r="J328" s="50">
        <v>0.53136194590348995</v>
      </c>
      <c r="N328" s="21"/>
      <c r="R328" s="21"/>
    </row>
    <row r="329" spans="1:18">
      <c r="A329" t="s">
        <v>86</v>
      </c>
      <c r="B329" s="7" t="s">
        <v>52</v>
      </c>
      <c r="C329" t="s">
        <v>6</v>
      </c>
      <c r="D329" t="s">
        <v>7</v>
      </c>
      <c r="E329" s="1">
        <v>9.2093719682968108E-6</v>
      </c>
      <c r="F329" s="1">
        <v>2.0087957162400699E-5</v>
      </c>
      <c r="G329" s="1">
        <v>2.7652003967385599E-4</v>
      </c>
      <c r="H329" s="1">
        <v>6.1258707617679496E-4</v>
      </c>
      <c r="I329" s="1">
        <v>2.8572941164215301E-4</v>
      </c>
      <c r="J329" s="50">
        <v>6.3267503333919596E-4</v>
      </c>
      <c r="N329" s="21"/>
      <c r="R329" s="21"/>
    </row>
    <row r="330" spans="1:18">
      <c r="A330" t="s">
        <v>86</v>
      </c>
      <c r="B330" s="7" t="s">
        <v>52</v>
      </c>
      <c r="C330" t="s">
        <v>8</v>
      </c>
      <c r="D330" t="s">
        <v>9</v>
      </c>
      <c r="E330" s="1">
        <v>6.8076871719856301E-4</v>
      </c>
      <c r="F330" s="1">
        <v>2.4474644038010999E-4</v>
      </c>
      <c r="G330" s="1">
        <v>1.3885900519838099E-2</v>
      </c>
      <c r="H330" s="1">
        <v>6.0779517754994501E-3</v>
      </c>
      <c r="I330" s="1">
        <v>1.45666692370367E-2</v>
      </c>
      <c r="J330" s="50">
        <v>6.3226982158795597E-3</v>
      </c>
      <c r="N330" s="21"/>
      <c r="R330" s="21"/>
    </row>
    <row r="331" spans="1:18">
      <c r="A331" t="s">
        <v>86</v>
      </c>
      <c r="B331" s="7" t="s">
        <v>52</v>
      </c>
      <c r="C331" t="s">
        <v>10</v>
      </c>
      <c r="D331" t="s">
        <v>11</v>
      </c>
      <c r="E331" s="1">
        <v>1.12177560169773E-3</v>
      </c>
      <c r="F331" s="1">
        <v>5.3557883606876596E-4</v>
      </c>
      <c r="G331" s="1">
        <v>2.6203842890393401E-3</v>
      </c>
      <c r="H331" s="1">
        <v>1.4395802754906899E-3</v>
      </c>
      <c r="I331" s="1">
        <v>3.7421598907370702E-3</v>
      </c>
      <c r="J331" s="50">
        <v>1.9751591115594498E-3</v>
      </c>
      <c r="N331" s="21"/>
      <c r="R331" s="21"/>
    </row>
    <row r="332" spans="1:18">
      <c r="A332" t="s">
        <v>86</v>
      </c>
      <c r="B332" s="7" t="s">
        <v>52</v>
      </c>
      <c r="C332" t="s">
        <v>12</v>
      </c>
      <c r="D332" t="s">
        <v>13</v>
      </c>
      <c r="E332" s="1">
        <v>9.3551332060849895E-2</v>
      </c>
      <c r="F332" s="1">
        <v>1.0475386455473299E-2</v>
      </c>
      <c r="G332" s="1">
        <v>4.41189256597591E-3</v>
      </c>
      <c r="H332" s="1">
        <v>7.9624092760663401E-4</v>
      </c>
      <c r="I332" s="1">
        <v>9.7963224626825801E-2</v>
      </c>
      <c r="J332" s="50">
        <v>1.12716273830799E-2</v>
      </c>
      <c r="N332" s="21"/>
      <c r="R332" s="21"/>
    </row>
    <row r="333" spans="1:18">
      <c r="A333" t="s">
        <v>86</v>
      </c>
      <c r="B333" s="7" t="s">
        <v>52</v>
      </c>
      <c r="C333" t="s">
        <v>14</v>
      </c>
      <c r="D333" t="s">
        <v>15</v>
      </c>
      <c r="E333" s="1">
        <v>4.0045688353309E-3</v>
      </c>
      <c r="F333" s="1">
        <v>4.4570873712932203E-3</v>
      </c>
      <c r="G333" s="1">
        <v>5.05684776990696E-3</v>
      </c>
      <c r="H333" s="1">
        <v>2.9515915258467801E-3</v>
      </c>
      <c r="I333" s="1">
        <v>9.0614166052378608E-3</v>
      </c>
      <c r="J333" s="50">
        <v>7.4086788971399996E-3</v>
      </c>
      <c r="N333" s="21"/>
      <c r="R333" s="21"/>
    </row>
    <row r="334" spans="1:18">
      <c r="A334" t="s">
        <v>86</v>
      </c>
      <c r="B334" s="7" t="s">
        <v>52</v>
      </c>
      <c r="C334" t="s">
        <v>16</v>
      </c>
      <c r="D334" t="s">
        <v>17</v>
      </c>
      <c r="E334" s="1">
        <v>2.0435551359895499E-2</v>
      </c>
      <c r="F334" s="1">
        <v>2.62234958268757E-3</v>
      </c>
      <c r="G334" s="1">
        <v>2.79104352639436E-2</v>
      </c>
      <c r="H334" s="1">
        <v>5.0538753372915499E-3</v>
      </c>
      <c r="I334" s="1">
        <v>4.8345986623839002E-2</v>
      </c>
      <c r="J334" s="50">
        <v>7.6762249199791299E-3</v>
      </c>
      <c r="N334" s="21"/>
      <c r="R334" s="21"/>
    </row>
    <row r="335" spans="1:18">
      <c r="A335" t="s">
        <v>86</v>
      </c>
      <c r="B335" s="7" t="s">
        <v>52</v>
      </c>
      <c r="C335" t="s">
        <v>18</v>
      </c>
      <c r="D335" t="s">
        <v>19</v>
      </c>
      <c r="E335" s="1">
        <v>2.8485480583571199E-2</v>
      </c>
      <c r="F335" s="1">
        <v>1.87102009229507E-3</v>
      </c>
      <c r="G335" s="1">
        <v>5.4769834923876701E-2</v>
      </c>
      <c r="H335" s="1">
        <v>9.1280036004385695E-3</v>
      </c>
      <c r="I335" s="1">
        <v>8.32553155074479E-2</v>
      </c>
      <c r="J335" s="50">
        <v>1.09990236927336E-2</v>
      </c>
      <c r="N335" s="21"/>
      <c r="R335" s="21"/>
    </row>
    <row r="336" spans="1:18">
      <c r="A336" t="s">
        <v>86</v>
      </c>
      <c r="B336" s="7" t="s">
        <v>52</v>
      </c>
      <c r="C336" t="s">
        <v>20</v>
      </c>
      <c r="D336" t="s">
        <v>21</v>
      </c>
      <c r="E336" s="1">
        <v>3.8767353214505299E-3</v>
      </c>
      <c r="F336" s="1">
        <v>6.2492923225831E-4</v>
      </c>
      <c r="G336" s="1">
        <v>1.4043808684623799E-3</v>
      </c>
      <c r="H336" s="1">
        <v>2.8330403038239702E-4</v>
      </c>
      <c r="I336" s="1">
        <v>5.2811161899129098E-3</v>
      </c>
      <c r="J336" s="50">
        <v>9.0823326264070697E-4</v>
      </c>
      <c r="N336" s="21"/>
      <c r="R336" s="21"/>
    </row>
    <row r="337" spans="1:18">
      <c r="A337" t="s">
        <v>86</v>
      </c>
      <c r="B337" s="7" t="s">
        <v>52</v>
      </c>
      <c r="C337" t="s">
        <v>25</v>
      </c>
      <c r="D337" t="s">
        <v>26</v>
      </c>
      <c r="E337" s="1">
        <v>0</v>
      </c>
      <c r="F337" s="1">
        <v>0</v>
      </c>
      <c r="G337" s="1">
        <v>0</v>
      </c>
      <c r="H337" s="1">
        <v>0</v>
      </c>
      <c r="I337" s="1">
        <v>0</v>
      </c>
      <c r="J337" s="50">
        <v>0</v>
      </c>
      <c r="N337" s="21"/>
      <c r="R337" s="21"/>
    </row>
    <row r="338" spans="1:18">
      <c r="A338" t="s">
        <v>86</v>
      </c>
      <c r="B338" s="7" t="s">
        <v>52</v>
      </c>
      <c r="C338" t="s">
        <v>22</v>
      </c>
      <c r="D338" t="s">
        <v>23</v>
      </c>
      <c r="E338" s="1">
        <v>1.11874157868792E-3</v>
      </c>
      <c r="F338" s="1">
        <v>4.85277804468195E-5</v>
      </c>
      <c r="G338" s="1">
        <v>1.6508231145557801E-3</v>
      </c>
      <c r="H338" s="1">
        <v>6.3865473868318106E-5</v>
      </c>
      <c r="I338" s="1">
        <v>2.7695646932436998E-3</v>
      </c>
      <c r="J338" s="50">
        <v>1.1239325431513801E-4</v>
      </c>
      <c r="N338" s="21"/>
      <c r="R338" s="21"/>
    </row>
    <row r="339" spans="1:18">
      <c r="A339" t="s">
        <v>86</v>
      </c>
      <c r="B339" s="7" t="s">
        <v>53</v>
      </c>
      <c r="C339" t="s">
        <v>2</v>
      </c>
      <c r="D339" t="s">
        <v>3</v>
      </c>
      <c r="E339" s="1">
        <v>8.5440552864751801E-2</v>
      </c>
      <c r="F339" s="1">
        <v>8.6193480750901996E-2</v>
      </c>
      <c r="G339" s="1">
        <v>2.6552447281033599E-2</v>
      </c>
      <c r="H339" s="1">
        <v>2.2339968217376601E-2</v>
      </c>
      <c r="I339" s="1">
        <v>0.111993000145785</v>
      </c>
      <c r="J339" s="50">
        <v>0.108533448968279</v>
      </c>
      <c r="N339" s="21"/>
      <c r="R339" s="21"/>
    </row>
    <row r="340" spans="1:18">
      <c r="A340" t="s">
        <v>86</v>
      </c>
      <c r="B340" s="7" t="s">
        <v>53</v>
      </c>
      <c r="C340" t="s">
        <v>4</v>
      </c>
      <c r="D340" t="s">
        <v>5</v>
      </c>
      <c r="E340" s="1">
        <v>1.3084286609752001E-3</v>
      </c>
      <c r="F340" s="1">
        <v>8.8949075686925505E-2</v>
      </c>
      <c r="G340" s="1">
        <v>0.17735923692889699</v>
      </c>
      <c r="H340" s="1">
        <v>3.2752698848431701</v>
      </c>
      <c r="I340" s="1">
        <v>0.17866766558987199</v>
      </c>
      <c r="J340" s="50">
        <v>3.3642189605300898</v>
      </c>
      <c r="N340" s="21"/>
      <c r="R340" s="21"/>
    </row>
    <row r="341" spans="1:18">
      <c r="A341" t="s">
        <v>86</v>
      </c>
      <c r="B341" s="7" t="s">
        <v>53</v>
      </c>
      <c r="C341" t="s">
        <v>6</v>
      </c>
      <c r="D341" t="s">
        <v>7</v>
      </c>
      <c r="E341" s="1">
        <v>2.3624446876251899E-3</v>
      </c>
      <c r="F341" s="1">
        <v>5.1528136025435298E-3</v>
      </c>
      <c r="G341" s="1">
        <v>1.7583168676726501E-3</v>
      </c>
      <c r="H341" s="1">
        <v>3.8953618123958901E-3</v>
      </c>
      <c r="I341" s="1">
        <v>4.1207615552978404E-3</v>
      </c>
      <c r="J341" s="50">
        <v>9.0481754149394199E-3</v>
      </c>
      <c r="N341" s="21"/>
      <c r="R341" s="21"/>
    </row>
    <row r="342" spans="1:18">
      <c r="A342" t="s">
        <v>86</v>
      </c>
      <c r="B342" s="7" t="s">
        <v>53</v>
      </c>
      <c r="C342" t="s">
        <v>8</v>
      </c>
      <c r="D342" t="s">
        <v>9</v>
      </c>
      <c r="E342" s="1">
        <v>0.36717534765362903</v>
      </c>
      <c r="F342" s="1">
        <v>0.15883665933949001</v>
      </c>
      <c r="G342" s="1">
        <v>0.142789601449095</v>
      </c>
      <c r="H342" s="1">
        <v>6.4470281872100493E-2</v>
      </c>
      <c r="I342" s="1">
        <v>0.50996494910272405</v>
      </c>
      <c r="J342" s="50">
        <v>0.22330694121159</v>
      </c>
      <c r="N342" s="21"/>
      <c r="R342" s="21"/>
    </row>
    <row r="343" spans="1:18">
      <c r="A343" t="s">
        <v>86</v>
      </c>
      <c r="B343" s="7" t="s">
        <v>53</v>
      </c>
      <c r="C343" t="s">
        <v>10</v>
      </c>
      <c r="D343" t="s">
        <v>11</v>
      </c>
      <c r="E343" s="1">
        <v>1.4602998307543901E-2</v>
      </c>
      <c r="F343" s="1">
        <v>9.7072431645060901E-3</v>
      </c>
      <c r="G343" s="1">
        <v>1.94286171248398E-2</v>
      </c>
      <c r="H343" s="1">
        <v>1.05024004351732E-2</v>
      </c>
      <c r="I343" s="1">
        <v>3.4031615432383699E-2</v>
      </c>
      <c r="J343" s="50">
        <v>2.0209643599679299E-2</v>
      </c>
      <c r="N343" s="21"/>
      <c r="R343" s="21"/>
    </row>
    <row r="344" spans="1:18">
      <c r="A344" t="s">
        <v>86</v>
      </c>
      <c r="B344" s="7" t="s">
        <v>53</v>
      </c>
      <c r="C344" t="s">
        <v>12</v>
      </c>
      <c r="D344" t="s">
        <v>13</v>
      </c>
      <c r="E344" s="1">
        <v>0.20119512128449299</v>
      </c>
      <c r="F344" s="1">
        <v>2.40009756436282E-2</v>
      </c>
      <c r="G344" s="1">
        <v>2.89418653793189E-2</v>
      </c>
      <c r="H344" s="1">
        <v>5.2649146772458504E-3</v>
      </c>
      <c r="I344" s="1">
        <v>0.23013698666381199</v>
      </c>
      <c r="J344" s="50">
        <v>2.9265890320874E-2</v>
      </c>
      <c r="N344" s="21"/>
      <c r="R344" s="21"/>
    </row>
    <row r="345" spans="1:18">
      <c r="A345" t="s">
        <v>86</v>
      </c>
      <c r="B345" s="7" t="s">
        <v>53</v>
      </c>
      <c r="C345" t="s">
        <v>14</v>
      </c>
      <c r="D345" t="s">
        <v>15</v>
      </c>
      <c r="E345" s="1">
        <v>0.104104472593727</v>
      </c>
      <c r="F345" s="1">
        <v>0.114094803405923</v>
      </c>
      <c r="G345" s="1">
        <v>5.2568338648607299E-2</v>
      </c>
      <c r="H345" s="1">
        <v>3.0861061335225599E-2</v>
      </c>
      <c r="I345" s="1">
        <v>0.15667281124233401</v>
      </c>
      <c r="J345" s="50">
        <v>0.14495586474114899</v>
      </c>
      <c r="N345" s="21"/>
      <c r="R345" s="21"/>
    </row>
    <row r="346" spans="1:18">
      <c r="A346" t="s">
        <v>86</v>
      </c>
      <c r="B346" s="7" t="s">
        <v>53</v>
      </c>
      <c r="C346" t="s">
        <v>16</v>
      </c>
      <c r="D346" t="s">
        <v>17</v>
      </c>
      <c r="E346" s="1">
        <v>0.39937279791093</v>
      </c>
      <c r="F346" s="1">
        <v>6.0800247566534703E-2</v>
      </c>
      <c r="G346" s="1">
        <v>0.30465819852702503</v>
      </c>
      <c r="H346" s="1">
        <v>5.1783280658405401E-2</v>
      </c>
      <c r="I346" s="1">
        <v>0.70403099643795497</v>
      </c>
      <c r="J346" s="50">
        <v>0.11258352822494</v>
      </c>
      <c r="N346" s="21"/>
      <c r="R346" s="21"/>
    </row>
    <row r="347" spans="1:18">
      <c r="A347" t="s">
        <v>86</v>
      </c>
      <c r="B347" s="7" t="s">
        <v>53</v>
      </c>
      <c r="C347" t="s">
        <v>18</v>
      </c>
      <c r="D347" t="s">
        <v>19</v>
      </c>
      <c r="E347" s="1">
        <v>1.0654671221230501</v>
      </c>
      <c r="F347" s="1">
        <v>7.0322837644112901E-2</v>
      </c>
      <c r="G347" s="1">
        <v>0.88394059838469896</v>
      </c>
      <c r="H347" s="1">
        <v>0.146552865459011</v>
      </c>
      <c r="I347" s="1">
        <v>1.94940772050775</v>
      </c>
      <c r="J347" s="50">
        <v>0.21687570310312401</v>
      </c>
      <c r="N347" s="21"/>
      <c r="R347" s="21"/>
    </row>
    <row r="348" spans="1:18">
      <c r="A348" t="s">
        <v>86</v>
      </c>
      <c r="B348" s="7" t="s">
        <v>53</v>
      </c>
      <c r="C348" t="s">
        <v>20</v>
      </c>
      <c r="D348" t="s">
        <v>21</v>
      </c>
      <c r="E348" s="1">
        <v>0.63603962092754196</v>
      </c>
      <c r="F348" s="1">
        <v>0.10253356291144</v>
      </c>
      <c r="G348" s="1">
        <v>1.4236837785431399E-2</v>
      </c>
      <c r="H348" s="1">
        <v>2.8696838074684099E-3</v>
      </c>
      <c r="I348" s="1">
        <v>0.65027645871297302</v>
      </c>
      <c r="J348" s="50">
        <v>0.10540324671890799</v>
      </c>
      <c r="N348" s="21"/>
      <c r="R348" s="21"/>
    </row>
    <row r="349" spans="1:18">
      <c r="A349" t="s">
        <v>86</v>
      </c>
      <c r="B349" s="7" t="s">
        <v>53</v>
      </c>
      <c r="C349" t="s">
        <v>25</v>
      </c>
      <c r="D349" t="s">
        <v>26</v>
      </c>
      <c r="E349" s="1">
        <v>0</v>
      </c>
      <c r="F349" s="1">
        <v>0</v>
      </c>
      <c r="G349" s="1">
        <v>0</v>
      </c>
      <c r="H349" s="1">
        <v>0</v>
      </c>
      <c r="I349" s="1">
        <v>0</v>
      </c>
      <c r="J349" s="50">
        <v>0</v>
      </c>
      <c r="N349" s="21"/>
      <c r="R349" s="21"/>
    </row>
    <row r="350" spans="1:18">
      <c r="A350" t="s">
        <v>86</v>
      </c>
      <c r="B350" s="7" t="s">
        <v>53</v>
      </c>
      <c r="C350" t="s">
        <v>22</v>
      </c>
      <c r="D350" t="s">
        <v>23</v>
      </c>
      <c r="E350" s="1">
        <v>0.64894028037221896</v>
      </c>
      <c r="F350" s="1">
        <v>2.7990546527912202E-2</v>
      </c>
      <c r="G350" s="1">
        <v>0.58833266472405299</v>
      </c>
      <c r="H350" s="1">
        <v>2.2632925852152E-2</v>
      </c>
      <c r="I350" s="1">
        <v>1.2372729450962701</v>
      </c>
      <c r="J350" s="50">
        <v>5.0623472380064198E-2</v>
      </c>
      <c r="N350" s="21"/>
      <c r="R350" s="21"/>
    </row>
    <row r="351" spans="1:18">
      <c r="A351" t="s">
        <v>86</v>
      </c>
      <c r="B351" s="7" t="s">
        <v>54</v>
      </c>
      <c r="C351" t="s">
        <v>2</v>
      </c>
      <c r="D351" t="s">
        <v>3</v>
      </c>
      <c r="E351" s="1">
        <v>0.10190886251789399</v>
      </c>
      <c r="F351" s="1">
        <v>0.108282498859801</v>
      </c>
      <c r="G351" s="1">
        <v>1.14932654180963E-2</v>
      </c>
      <c r="H351" s="1">
        <v>9.8005252069173505E-3</v>
      </c>
      <c r="I351" s="1">
        <v>0.113402127935991</v>
      </c>
      <c r="J351" s="50">
        <v>0.118083024066718</v>
      </c>
      <c r="N351" s="21"/>
      <c r="R351" s="21"/>
    </row>
    <row r="352" spans="1:18">
      <c r="A352" t="s">
        <v>86</v>
      </c>
      <c r="B352" s="7" t="s">
        <v>54</v>
      </c>
      <c r="C352" t="s">
        <v>4</v>
      </c>
      <c r="D352" t="s">
        <v>5</v>
      </c>
      <c r="E352" s="1">
        <v>7.5622888283776804E-5</v>
      </c>
      <c r="F352" s="1">
        <v>5.1518947959452097E-3</v>
      </c>
      <c r="G352" s="1">
        <v>8.7746056597247601E-2</v>
      </c>
      <c r="H352" s="1">
        <v>1.6239575455446</v>
      </c>
      <c r="I352" s="1">
        <v>8.7821679485531406E-2</v>
      </c>
      <c r="J352" s="50">
        <v>1.6291094403405399</v>
      </c>
      <c r="N352" s="21"/>
      <c r="R352" s="21"/>
    </row>
    <row r="353" spans="1:18">
      <c r="A353" t="s">
        <v>86</v>
      </c>
      <c r="B353" s="7" t="s">
        <v>54</v>
      </c>
      <c r="C353" t="s">
        <v>6</v>
      </c>
      <c r="D353" t="s">
        <v>7</v>
      </c>
      <c r="E353" s="1">
        <v>0.12508675913452899</v>
      </c>
      <c r="F353" s="1">
        <v>0.27282949127325701</v>
      </c>
      <c r="G353" s="1">
        <v>6.2618299131208903E-4</v>
      </c>
      <c r="H353" s="1">
        <v>1.3872461243345201E-3</v>
      </c>
      <c r="I353" s="1">
        <v>0.125712942125841</v>
      </c>
      <c r="J353" s="50">
        <v>0.274216737397592</v>
      </c>
      <c r="N353" s="21"/>
      <c r="R353" s="21"/>
    </row>
    <row r="354" spans="1:18">
      <c r="A354" t="s">
        <v>86</v>
      </c>
      <c r="B354" s="7" t="s">
        <v>54</v>
      </c>
      <c r="C354" t="s">
        <v>8</v>
      </c>
      <c r="D354" t="s">
        <v>9</v>
      </c>
      <c r="E354" s="1">
        <v>1.45663377448385E-2</v>
      </c>
      <c r="F354" s="1">
        <v>6.4369207247032996E-3</v>
      </c>
      <c r="G354" s="1">
        <v>5.0296843406899397E-2</v>
      </c>
      <c r="H354" s="1">
        <v>2.3039164045786899E-2</v>
      </c>
      <c r="I354" s="1">
        <v>6.4863181151737795E-2</v>
      </c>
      <c r="J354" s="50">
        <v>2.9476084770490199E-2</v>
      </c>
      <c r="N354" s="21"/>
      <c r="R354" s="21"/>
    </row>
    <row r="355" spans="1:18">
      <c r="A355" t="s">
        <v>86</v>
      </c>
      <c r="B355" s="7" t="s">
        <v>54</v>
      </c>
      <c r="C355" t="s">
        <v>10</v>
      </c>
      <c r="D355" t="s">
        <v>11</v>
      </c>
      <c r="E355" s="1">
        <v>2.1708329252192E-3</v>
      </c>
      <c r="F355" s="1">
        <v>8.5694244002460895E-4</v>
      </c>
      <c r="G355" s="1">
        <v>4.8102215372599101E-3</v>
      </c>
      <c r="H355" s="1">
        <v>2.4994702487209498E-3</v>
      </c>
      <c r="I355" s="1">
        <v>6.9810544624791101E-3</v>
      </c>
      <c r="J355" s="50">
        <v>3.3564126887455602E-3</v>
      </c>
      <c r="N355" s="21"/>
      <c r="R355" s="21"/>
    </row>
    <row r="356" spans="1:18">
      <c r="A356" t="s">
        <v>86</v>
      </c>
      <c r="B356" s="7" t="s">
        <v>54</v>
      </c>
      <c r="C356" t="s">
        <v>12</v>
      </c>
      <c r="D356" t="s">
        <v>13</v>
      </c>
      <c r="E356" s="1">
        <v>8.30997093883169E-2</v>
      </c>
      <c r="F356" s="1">
        <v>9.4233073159652701E-3</v>
      </c>
      <c r="G356" s="1">
        <v>9.5223459427523794E-3</v>
      </c>
      <c r="H356" s="1">
        <v>1.7331007581602199E-3</v>
      </c>
      <c r="I356" s="1">
        <v>9.2622055331069306E-2</v>
      </c>
      <c r="J356" s="50">
        <v>1.11564080741255E-2</v>
      </c>
      <c r="N356" s="21"/>
      <c r="R356" s="21"/>
    </row>
    <row r="357" spans="1:18">
      <c r="A357" t="s">
        <v>86</v>
      </c>
      <c r="B357" s="7" t="s">
        <v>54</v>
      </c>
      <c r="C357" t="s">
        <v>14</v>
      </c>
      <c r="D357" t="s">
        <v>15</v>
      </c>
      <c r="E357" s="1">
        <v>4.9188026051278297E-2</v>
      </c>
      <c r="F357" s="1">
        <v>5.4988610025330398E-2</v>
      </c>
      <c r="G357" s="1">
        <v>9.9056978422528506E-3</v>
      </c>
      <c r="H357" s="1">
        <v>5.8023505326456198E-3</v>
      </c>
      <c r="I357" s="1">
        <v>5.9093723893531097E-2</v>
      </c>
      <c r="J357" s="50">
        <v>6.0790960557975997E-2</v>
      </c>
      <c r="N357" s="21"/>
      <c r="R357" s="21"/>
    </row>
    <row r="358" spans="1:18">
      <c r="A358" t="s">
        <v>86</v>
      </c>
      <c r="B358" s="7" t="s">
        <v>54</v>
      </c>
      <c r="C358" t="s">
        <v>16</v>
      </c>
      <c r="D358" t="s">
        <v>17</v>
      </c>
      <c r="E358" s="1">
        <v>2.8972735369157902E-2</v>
      </c>
      <c r="F358" s="1">
        <v>5.1369635037714096E-3</v>
      </c>
      <c r="G358" s="1">
        <v>7.2310182437268902E-2</v>
      </c>
      <c r="H358" s="1">
        <v>1.46857655728265E-2</v>
      </c>
      <c r="I358" s="1">
        <v>0.10128291780642699</v>
      </c>
      <c r="J358" s="50">
        <v>1.9822729076597899E-2</v>
      </c>
      <c r="N358" s="21"/>
      <c r="R358" s="21"/>
    </row>
    <row r="359" spans="1:18">
      <c r="A359" t="s">
        <v>86</v>
      </c>
      <c r="B359" s="7" t="s">
        <v>54</v>
      </c>
      <c r="C359" t="s">
        <v>18</v>
      </c>
      <c r="D359" t="s">
        <v>19</v>
      </c>
      <c r="E359" s="1">
        <v>2.9517578786712202E-2</v>
      </c>
      <c r="F359" s="1">
        <v>1.94911853187625E-3</v>
      </c>
      <c r="G359" s="1">
        <v>0.113268185710395</v>
      </c>
      <c r="H359" s="1">
        <v>1.8769249917115399E-2</v>
      </c>
      <c r="I359" s="1">
        <v>0.142785764497107</v>
      </c>
      <c r="J359" s="50">
        <v>2.0718368448991699E-2</v>
      </c>
      <c r="N359" s="21"/>
      <c r="R359" s="21"/>
    </row>
    <row r="360" spans="1:18">
      <c r="A360" t="s">
        <v>86</v>
      </c>
      <c r="B360" s="7" t="s">
        <v>54</v>
      </c>
      <c r="C360" t="s">
        <v>20</v>
      </c>
      <c r="D360" t="s">
        <v>21</v>
      </c>
      <c r="E360" s="1">
        <v>0.154424878112466</v>
      </c>
      <c r="F360" s="1">
        <v>2.4894311677983502E-2</v>
      </c>
      <c r="G360" s="1">
        <v>3.2656544211523298E-3</v>
      </c>
      <c r="H360" s="1">
        <v>6.5819698711707005E-4</v>
      </c>
      <c r="I360" s="1">
        <v>0.15769053253361801</v>
      </c>
      <c r="J360" s="50">
        <v>2.5552508665100601E-2</v>
      </c>
      <c r="N360" s="21"/>
      <c r="R360" s="21"/>
    </row>
    <row r="361" spans="1:18">
      <c r="A361" t="s">
        <v>86</v>
      </c>
      <c r="B361" s="7" t="s">
        <v>54</v>
      </c>
      <c r="C361" t="s">
        <v>25</v>
      </c>
      <c r="D361" t="s">
        <v>26</v>
      </c>
      <c r="E361" s="1">
        <v>0</v>
      </c>
      <c r="F361" s="1">
        <v>0</v>
      </c>
      <c r="G361" s="1">
        <v>0</v>
      </c>
      <c r="H361" s="1">
        <v>0</v>
      </c>
      <c r="I361" s="1">
        <v>0</v>
      </c>
      <c r="J361" s="50">
        <v>0</v>
      </c>
      <c r="N361" s="21"/>
      <c r="R361" s="21"/>
    </row>
    <row r="362" spans="1:18">
      <c r="A362" t="s">
        <v>86</v>
      </c>
      <c r="B362" s="7" t="s">
        <v>54</v>
      </c>
      <c r="C362" t="s">
        <v>22</v>
      </c>
      <c r="D362" t="s">
        <v>23</v>
      </c>
      <c r="E362" s="1">
        <v>4.7610271893346198E-2</v>
      </c>
      <c r="F362" s="1">
        <v>2.05234990903887E-3</v>
      </c>
      <c r="G362" s="1">
        <v>4.4878753473009299E-2</v>
      </c>
      <c r="H362" s="1">
        <v>1.72545078119495E-3</v>
      </c>
      <c r="I362" s="1">
        <v>9.2489025366355504E-2</v>
      </c>
      <c r="J362" s="50">
        <v>3.7778006902338202E-3</v>
      </c>
      <c r="N362" s="21"/>
      <c r="R362" s="21"/>
    </row>
    <row r="363" spans="1:18">
      <c r="A363" t="s">
        <v>86</v>
      </c>
      <c r="B363" s="7" t="s">
        <v>55</v>
      </c>
      <c r="C363" t="s">
        <v>2</v>
      </c>
      <c r="D363" t="s">
        <v>3</v>
      </c>
      <c r="E363" s="1">
        <v>4.5552824769680901E-2</v>
      </c>
      <c r="F363" s="1">
        <v>4.7976296062244302E-2</v>
      </c>
      <c r="G363" s="1">
        <v>9.7569350215340502E-3</v>
      </c>
      <c r="H363" s="1">
        <v>8.0350800624907799E-3</v>
      </c>
      <c r="I363" s="1">
        <v>5.5309759791215003E-2</v>
      </c>
      <c r="J363" s="50">
        <v>5.6011376124735099E-2</v>
      </c>
      <c r="N363" s="21"/>
      <c r="R363" s="21"/>
    </row>
    <row r="364" spans="1:18">
      <c r="A364" t="s">
        <v>86</v>
      </c>
      <c r="B364" s="7" t="s">
        <v>55</v>
      </c>
      <c r="C364" t="s">
        <v>4</v>
      </c>
      <c r="D364" t="s">
        <v>5</v>
      </c>
      <c r="E364" s="1">
        <v>3.8550824764150898E-4</v>
      </c>
      <c r="F364" s="1">
        <v>2.5561337177746501E-2</v>
      </c>
      <c r="G364" s="1">
        <v>2.3827311510850501E-2</v>
      </c>
      <c r="H364" s="1">
        <v>0.44519540565555599</v>
      </c>
      <c r="I364" s="1">
        <v>2.4212819758491998E-2</v>
      </c>
      <c r="J364" s="50">
        <v>0.47075674283330199</v>
      </c>
      <c r="N364" s="21"/>
      <c r="R364" s="21"/>
    </row>
    <row r="365" spans="1:18">
      <c r="A365" t="s">
        <v>86</v>
      </c>
      <c r="B365" s="7" t="s">
        <v>55</v>
      </c>
      <c r="C365" t="s">
        <v>6</v>
      </c>
      <c r="D365" t="s">
        <v>7</v>
      </c>
      <c r="E365" s="1">
        <v>7.2584027398371002E-5</v>
      </c>
      <c r="F365" s="1">
        <v>1.5833795544077301E-4</v>
      </c>
      <c r="G365" s="1">
        <v>6.2517556733349697E-4</v>
      </c>
      <c r="H365" s="1">
        <v>1.38489354284361E-3</v>
      </c>
      <c r="I365" s="1">
        <v>6.9775959473186797E-4</v>
      </c>
      <c r="J365" s="50">
        <v>1.5432314982843801E-3</v>
      </c>
      <c r="N365" s="21"/>
      <c r="R365" s="21"/>
    </row>
    <row r="366" spans="1:18">
      <c r="A366" t="s">
        <v>86</v>
      </c>
      <c r="B366" s="7" t="s">
        <v>55</v>
      </c>
      <c r="C366" t="s">
        <v>8</v>
      </c>
      <c r="D366" t="s">
        <v>9</v>
      </c>
      <c r="E366" s="1">
        <v>8.2661434172953501E-4</v>
      </c>
      <c r="F366" s="1">
        <v>3.4741562878863E-4</v>
      </c>
      <c r="G366" s="1">
        <v>3.1557233375971397E-2</v>
      </c>
      <c r="H366" s="1">
        <v>1.44078619856053E-2</v>
      </c>
      <c r="I366" s="1">
        <v>3.2383847717700899E-2</v>
      </c>
      <c r="J366" s="50">
        <v>1.4755277614393899E-2</v>
      </c>
      <c r="N366" s="21"/>
      <c r="R366" s="21"/>
    </row>
    <row r="367" spans="1:18">
      <c r="A367" t="s">
        <v>86</v>
      </c>
      <c r="B367" s="7" t="s">
        <v>55</v>
      </c>
      <c r="C367" t="s">
        <v>10</v>
      </c>
      <c r="D367" t="s">
        <v>11</v>
      </c>
      <c r="E367" s="1">
        <v>3.2250047562688701E-3</v>
      </c>
      <c r="F367" s="1">
        <v>1.3829544802795499E-3</v>
      </c>
      <c r="G367" s="1">
        <v>6.7387764900169603E-3</v>
      </c>
      <c r="H367" s="1">
        <v>3.1222284772512601E-3</v>
      </c>
      <c r="I367" s="1">
        <v>9.96378124628583E-3</v>
      </c>
      <c r="J367" s="50">
        <v>4.5051829575308002E-3</v>
      </c>
      <c r="N367" s="21"/>
      <c r="R367" s="21"/>
    </row>
    <row r="368" spans="1:18">
      <c r="A368" t="s">
        <v>86</v>
      </c>
      <c r="B368" s="7" t="s">
        <v>55</v>
      </c>
      <c r="C368" t="s">
        <v>12</v>
      </c>
      <c r="D368" t="s">
        <v>13</v>
      </c>
      <c r="E368" s="1">
        <v>1.9287163888722599E-2</v>
      </c>
      <c r="F368" s="1">
        <v>2.9125959881866901E-3</v>
      </c>
      <c r="G368" s="1">
        <v>9.0482996231297606E-3</v>
      </c>
      <c r="H368" s="1">
        <v>1.61900433872884E-3</v>
      </c>
      <c r="I368" s="1">
        <v>2.8335463511852399E-2</v>
      </c>
      <c r="J368" s="50">
        <v>4.5316003269155296E-3</v>
      </c>
      <c r="N368" s="21"/>
      <c r="R368" s="21"/>
    </row>
    <row r="369" spans="1:18">
      <c r="A369" t="s">
        <v>86</v>
      </c>
      <c r="B369" s="7" t="s">
        <v>55</v>
      </c>
      <c r="C369" t="s">
        <v>14</v>
      </c>
      <c r="D369" t="s">
        <v>15</v>
      </c>
      <c r="E369" s="1">
        <v>5.93922785333362E-3</v>
      </c>
      <c r="F369" s="1">
        <v>6.5710293093287101E-3</v>
      </c>
      <c r="G369" s="1">
        <v>1.0834118189766701E-2</v>
      </c>
      <c r="H369" s="1">
        <v>6.2848608847946696E-3</v>
      </c>
      <c r="I369" s="1">
        <v>1.6773346043100299E-2</v>
      </c>
      <c r="J369" s="50">
        <v>1.28558901941234E-2</v>
      </c>
      <c r="N369" s="21"/>
      <c r="R369" s="21"/>
    </row>
    <row r="370" spans="1:18">
      <c r="A370" t="s">
        <v>86</v>
      </c>
      <c r="B370" s="7" t="s">
        <v>55</v>
      </c>
      <c r="C370" t="s">
        <v>16</v>
      </c>
      <c r="D370" t="s">
        <v>17</v>
      </c>
      <c r="E370" s="1">
        <v>2.1837936857673899E-2</v>
      </c>
      <c r="F370" s="1">
        <v>4.1027126469327596E-3</v>
      </c>
      <c r="G370" s="1">
        <v>7.0151540468446294E-2</v>
      </c>
      <c r="H370" s="1">
        <v>1.4279833634022099E-2</v>
      </c>
      <c r="I370" s="1">
        <v>9.19894773261202E-2</v>
      </c>
      <c r="J370" s="50">
        <v>1.8382546280954801E-2</v>
      </c>
      <c r="N370" s="21"/>
      <c r="R370" s="21"/>
    </row>
    <row r="371" spans="1:18">
      <c r="A371" t="s">
        <v>86</v>
      </c>
      <c r="B371" s="7" t="s">
        <v>55</v>
      </c>
      <c r="C371" t="s">
        <v>18</v>
      </c>
      <c r="D371" t="s">
        <v>19</v>
      </c>
      <c r="E371" s="1">
        <v>3.3287436530184699E-3</v>
      </c>
      <c r="F371" s="1">
        <v>2.1683267803469799E-4</v>
      </c>
      <c r="G371" s="1">
        <v>0.177056708843357</v>
      </c>
      <c r="H371" s="1">
        <v>2.9553487312535501E-2</v>
      </c>
      <c r="I371" s="1">
        <v>0.180385452496376</v>
      </c>
      <c r="J371" s="50">
        <v>2.9770319990570199E-2</v>
      </c>
      <c r="N371" s="21"/>
      <c r="R371" s="21"/>
    </row>
    <row r="372" spans="1:18">
      <c r="A372" t="s">
        <v>86</v>
      </c>
      <c r="B372" s="7" t="s">
        <v>55</v>
      </c>
      <c r="C372" t="s">
        <v>20</v>
      </c>
      <c r="D372" t="s">
        <v>21</v>
      </c>
      <c r="E372" s="1">
        <v>0</v>
      </c>
      <c r="F372" s="1">
        <v>0</v>
      </c>
      <c r="G372" s="1">
        <v>0</v>
      </c>
      <c r="H372" s="1">
        <v>0</v>
      </c>
      <c r="I372" s="1">
        <v>0</v>
      </c>
      <c r="J372" s="50">
        <v>0</v>
      </c>
      <c r="N372" s="21"/>
      <c r="R372" s="21"/>
    </row>
    <row r="373" spans="1:18">
      <c r="A373" t="s">
        <v>86</v>
      </c>
      <c r="B373" s="7" t="s">
        <v>55</v>
      </c>
      <c r="C373" t="s">
        <v>25</v>
      </c>
      <c r="D373" t="s">
        <v>26</v>
      </c>
      <c r="E373" s="1">
        <v>0</v>
      </c>
      <c r="F373" s="1">
        <v>0</v>
      </c>
      <c r="G373" s="1">
        <v>0</v>
      </c>
      <c r="H373" s="1">
        <v>0</v>
      </c>
      <c r="I373" s="1">
        <v>0</v>
      </c>
      <c r="J373" s="50">
        <v>0</v>
      </c>
      <c r="N373" s="21"/>
      <c r="R373" s="21"/>
    </row>
    <row r="374" spans="1:18">
      <c r="A374" t="s">
        <v>86</v>
      </c>
      <c r="B374" s="7" t="s">
        <v>55</v>
      </c>
      <c r="C374" t="s">
        <v>22</v>
      </c>
      <c r="D374" t="s">
        <v>23</v>
      </c>
      <c r="E374" s="1">
        <v>2.2924488146410802E-3</v>
      </c>
      <c r="F374" s="1">
        <v>9.9986814034554297E-5</v>
      </c>
      <c r="G374" s="1">
        <v>6.8759470385043597E-3</v>
      </c>
      <c r="H374" s="1">
        <v>2.6645614871768301E-4</v>
      </c>
      <c r="I374" s="1">
        <v>9.1683958531454408E-3</v>
      </c>
      <c r="J374" s="50">
        <v>3.6644296275223701E-4</v>
      </c>
      <c r="N374" s="21"/>
      <c r="R374" s="21"/>
    </row>
    <row r="375" spans="1:18">
      <c r="A375" t="s">
        <v>86</v>
      </c>
      <c r="B375" s="7" t="s">
        <v>56</v>
      </c>
      <c r="C375" t="s">
        <v>2</v>
      </c>
      <c r="D375" t="s">
        <v>3</v>
      </c>
      <c r="E375" s="1">
        <v>9.3321490017366199E-2</v>
      </c>
      <c r="F375" s="1">
        <v>0.10632644072205399</v>
      </c>
      <c r="G375" s="1">
        <v>1.6124851663046901E-2</v>
      </c>
      <c r="H375" s="1">
        <v>1.3673184780571701E-2</v>
      </c>
      <c r="I375" s="1">
        <v>0.10944634168041301</v>
      </c>
      <c r="J375" s="50">
        <v>0.119999625502625</v>
      </c>
      <c r="N375" s="21"/>
      <c r="R375" s="21"/>
    </row>
    <row r="376" spans="1:18">
      <c r="A376" t="s">
        <v>86</v>
      </c>
      <c r="B376" s="7" t="s">
        <v>56</v>
      </c>
      <c r="C376" t="s">
        <v>4</v>
      </c>
      <c r="D376" t="s">
        <v>5</v>
      </c>
      <c r="E376" s="1">
        <v>1.3770376577073599E-3</v>
      </c>
      <c r="F376" s="1">
        <v>2.1711488364088E-2</v>
      </c>
      <c r="G376" s="1">
        <v>5.06974792243183E-3</v>
      </c>
      <c r="H376" s="1">
        <v>9.4699417933378799E-2</v>
      </c>
      <c r="I376" s="1">
        <v>6.4467855801391902E-3</v>
      </c>
      <c r="J376" s="50">
        <v>0.116410906297467</v>
      </c>
      <c r="N376" s="21"/>
      <c r="R376" s="21"/>
    </row>
    <row r="377" spans="1:18">
      <c r="A377" t="s">
        <v>86</v>
      </c>
      <c r="B377" s="7" t="s">
        <v>56</v>
      </c>
      <c r="C377" t="s">
        <v>6</v>
      </c>
      <c r="D377" t="s">
        <v>7</v>
      </c>
      <c r="E377" s="1">
        <v>3.0688660576994102E-4</v>
      </c>
      <c r="F377" s="1">
        <v>6.6944502334154805E-4</v>
      </c>
      <c r="G377" s="1">
        <v>8.4289182635723602E-4</v>
      </c>
      <c r="H377" s="1">
        <v>1.8672222937979499E-3</v>
      </c>
      <c r="I377" s="1">
        <v>1.1497784321271799E-3</v>
      </c>
      <c r="J377" s="50">
        <v>2.5366673171394998E-3</v>
      </c>
      <c r="N377" s="21"/>
      <c r="R377" s="21"/>
    </row>
    <row r="378" spans="1:18">
      <c r="A378" t="s">
        <v>86</v>
      </c>
      <c r="B378" s="7" t="s">
        <v>56</v>
      </c>
      <c r="C378" t="s">
        <v>8</v>
      </c>
      <c r="D378" t="s">
        <v>9</v>
      </c>
      <c r="E378" s="1">
        <v>1.00767933198229E-3</v>
      </c>
      <c r="F378" s="1">
        <v>7.3675193303858401E-4</v>
      </c>
      <c r="G378" s="1">
        <v>4.2356839343145297E-2</v>
      </c>
      <c r="H378" s="1">
        <v>1.7025158081018E-2</v>
      </c>
      <c r="I378" s="1">
        <v>4.3364518675127597E-2</v>
      </c>
      <c r="J378" s="50">
        <v>1.7761910014056501E-2</v>
      </c>
      <c r="N378" s="21"/>
      <c r="R378" s="21"/>
    </row>
    <row r="379" spans="1:18">
      <c r="A379" t="s">
        <v>86</v>
      </c>
      <c r="B379" s="7" t="s">
        <v>56</v>
      </c>
      <c r="C379" t="s">
        <v>10</v>
      </c>
      <c r="D379" t="s">
        <v>11</v>
      </c>
      <c r="E379" s="1">
        <v>3.7721645123387302E-3</v>
      </c>
      <c r="F379" s="1">
        <v>2.07822413168473E-3</v>
      </c>
      <c r="G379" s="1">
        <v>9.1879021967275001E-3</v>
      </c>
      <c r="H379" s="1">
        <v>5.2307282397320402E-3</v>
      </c>
      <c r="I379" s="1">
        <v>1.2960066709066201E-2</v>
      </c>
      <c r="J379" s="50">
        <v>7.3089523714167702E-3</v>
      </c>
      <c r="N379" s="21"/>
      <c r="R379" s="21"/>
    </row>
    <row r="380" spans="1:18">
      <c r="A380" t="s">
        <v>86</v>
      </c>
      <c r="B380" s="7" t="s">
        <v>56</v>
      </c>
      <c r="C380" t="s">
        <v>12</v>
      </c>
      <c r="D380" t="s">
        <v>13</v>
      </c>
      <c r="E380" s="1">
        <v>1.04216596910124E-2</v>
      </c>
      <c r="F380" s="1">
        <v>1.4867213727933E-3</v>
      </c>
      <c r="G380" s="1">
        <v>1.20067476281912E-2</v>
      </c>
      <c r="H380" s="1">
        <v>2.1531376523501199E-3</v>
      </c>
      <c r="I380" s="1">
        <v>2.2428407319203598E-2</v>
      </c>
      <c r="J380" s="50">
        <v>3.63985902514342E-3</v>
      </c>
      <c r="N380" s="21"/>
      <c r="R380" s="21"/>
    </row>
    <row r="381" spans="1:18">
      <c r="A381" t="s">
        <v>86</v>
      </c>
      <c r="B381" s="7" t="s">
        <v>56</v>
      </c>
      <c r="C381" t="s">
        <v>14</v>
      </c>
      <c r="D381" t="s">
        <v>15</v>
      </c>
      <c r="E381" s="1">
        <v>3.4361617162229799E-3</v>
      </c>
      <c r="F381" s="1">
        <v>3.7563977895489699E-3</v>
      </c>
      <c r="G381" s="1">
        <v>3.1004910951570201E-2</v>
      </c>
      <c r="H381" s="1">
        <v>1.78024137475397E-2</v>
      </c>
      <c r="I381" s="1">
        <v>3.4441072667793199E-2</v>
      </c>
      <c r="J381" s="50">
        <v>2.15588115370886E-2</v>
      </c>
      <c r="N381" s="21"/>
      <c r="R381" s="21"/>
    </row>
    <row r="382" spans="1:18">
      <c r="A382" t="s">
        <v>86</v>
      </c>
      <c r="B382" s="7" t="s">
        <v>56</v>
      </c>
      <c r="C382" t="s">
        <v>16</v>
      </c>
      <c r="D382" t="s">
        <v>17</v>
      </c>
      <c r="E382" s="1">
        <v>3.2151215652218901E-2</v>
      </c>
      <c r="F382" s="1">
        <v>4.6846696749195602E-3</v>
      </c>
      <c r="G382" s="1">
        <v>0.23968456811490499</v>
      </c>
      <c r="H382" s="1">
        <v>3.6906907559957097E-2</v>
      </c>
      <c r="I382" s="1">
        <v>0.27183578376712297</v>
      </c>
      <c r="J382" s="50">
        <v>4.1591577234876699E-2</v>
      </c>
      <c r="N382" s="21"/>
      <c r="R382" s="21"/>
    </row>
    <row r="383" spans="1:18">
      <c r="A383" t="s">
        <v>86</v>
      </c>
      <c r="B383" s="7" t="s">
        <v>56</v>
      </c>
      <c r="C383" t="s">
        <v>18</v>
      </c>
      <c r="D383" t="s">
        <v>19</v>
      </c>
      <c r="E383" s="1">
        <v>1.2054717533280499E-2</v>
      </c>
      <c r="F383" s="1">
        <v>7.85749161177891E-4</v>
      </c>
      <c r="G383" s="1">
        <v>0.416460518382823</v>
      </c>
      <c r="H383" s="1">
        <v>6.9625875427203304E-2</v>
      </c>
      <c r="I383" s="1">
        <v>0.42851523591610402</v>
      </c>
      <c r="J383" s="50">
        <v>7.0411624588381197E-2</v>
      </c>
      <c r="N383" s="21"/>
      <c r="R383" s="21"/>
    </row>
    <row r="384" spans="1:18">
      <c r="A384" t="s">
        <v>86</v>
      </c>
      <c r="B384" s="7" t="s">
        <v>56</v>
      </c>
      <c r="C384" t="s">
        <v>20</v>
      </c>
      <c r="D384" t="s">
        <v>21</v>
      </c>
      <c r="E384" s="1">
        <v>2.75184222091646E-3</v>
      </c>
      <c r="F384" s="1">
        <v>4.43467179606925E-4</v>
      </c>
      <c r="G384" s="1">
        <v>7.8580323513944197E-3</v>
      </c>
      <c r="H384" s="1">
        <v>1.5865296970182499E-3</v>
      </c>
      <c r="I384" s="1">
        <v>1.06098745723109E-2</v>
      </c>
      <c r="J384" s="50">
        <v>2.0299968766251701E-3</v>
      </c>
      <c r="N384" s="21"/>
      <c r="R384" s="21"/>
    </row>
    <row r="385" spans="1:18">
      <c r="A385" t="s">
        <v>86</v>
      </c>
      <c r="B385" s="7" t="s">
        <v>56</v>
      </c>
      <c r="C385" t="s">
        <v>25</v>
      </c>
      <c r="D385" t="s">
        <v>26</v>
      </c>
      <c r="E385" s="1">
        <v>0</v>
      </c>
      <c r="F385" s="1">
        <v>0</v>
      </c>
      <c r="G385" s="1">
        <v>0</v>
      </c>
      <c r="H385" s="1">
        <v>0</v>
      </c>
      <c r="I385" s="1">
        <v>0</v>
      </c>
      <c r="J385" s="50">
        <v>0</v>
      </c>
      <c r="N385" s="21"/>
      <c r="R385" s="21"/>
    </row>
    <row r="386" spans="1:18">
      <c r="A386" t="s">
        <v>86</v>
      </c>
      <c r="B386" s="7" t="s">
        <v>56</v>
      </c>
      <c r="C386" t="s">
        <v>22</v>
      </c>
      <c r="D386" t="s">
        <v>23</v>
      </c>
      <c r="E386" s="1">
        <v>1.33970045987367E-2</v>
      </c>
      <c r="F386" s="1">
        <v>5.8451816130753495E-4</v>
      </c>
      <c r="G386" s="1">
        <v>3.0075635151407699E-2</v>
      </c>
      <c r="H386" s="1">
        <v>1.1674181009683499E-3</v>
      </c>
      <c r="I386" s="1">
        <v>4.3472639750144398E-2</v>
      </c>
      <c r="J386" s="50">
        <v>1.75193626227588E-3</v>
      </c>
      <c r="N386" s="21"/>
      <c r="R386" s="21"/>
    </row>
    <row r="387" spans="1:18">
      <c r="A387" t="s">
        <v>86</v>
      </c>
      <c r="B387" s="7" t="s">
        <v>57</v>
      </c>
      <c r="C387" t="s">
        <v>2</v>
      </c>
      <c r="D387" t="s">
        <v>3</v>
      </c>
      <c r="E387" s="1">
        <v>1.5601871910073299</v>
      </c>
      <c r="F387" s="1">
        <v>1.9612819507761401</v>
      </c>
      <c r="G387" s="1">
        <v>0.31116455388654102</v>
      </c>
      <c r="H387" s="1">
        <v>0.25688963093684197</v>
      </c>
      <c r="I387" s="1">
        <v>1.8713517448938699</v>
      </c>
      <c r="J387" s="50">
        <v>2.2181715817129799</v>
      </c>
      <c r="N387" s="21"/>
      <c r="R387" s="21"/>
    </row>
    <row r="388" spans="1:18">
      <c r="A388" t="s">
        <v>86</v>
      </c>
      <c r="B388" s="7" t="s">
        <v>57</v>
      </c>
      <c r="C388" t="s">
        <v>4</v>
      </c>
      <c r="D388" t="s">
        <v>5</v>
      </c>
      <c r="E388" s="1">
        <v>2.6177258667896702E-2</v>
      </c>
      <c r="F388" s="1">
        <v>1.6861943945786</v>
      </c>
      <c r="G388" s="1">
        <v>2.22368698728638</v>
      </c>
      <c r="H388" s="1">
        <v>40.991448077258298</v>
      </c>
      <c r="I388" s="1">
        <v>2.2498642459542801</v>
      </c>
      <c r="J388" s="50">
        <v>42.677642471836897</v>
      </c>
      <c r="N388" s="21"/>
      <c r="R388" s="21"/>
    </row>
    <row r="389" spans="1:18">
      <c r="A389" t="s">
        <v>86</v>
      </c>
      <c r="B389" s="7" t="s">
        <v>57</v>
      </c>
      <c r="C389" t="s">
        <v>6</v>
      </c>
      <c r="D389" t="s">
        <v>7</v>
      </c>
      <c r="E389" s="1">
        <v>0.44868287369584098</v>
      </c>
      <c r="F389" s="1">
        <v>0.97861600662415305</v>
      </c>
      <c r="G389" s="1">
        <v>1.9634711085719798E-2</v>
      </c>
      <c r="H389" s="1">
        <v>4.35028652630901E-2</v>
      </c>
      <c r="I389" s="1">
        <v>0.46831758478156099</v>
      </c>
      <c r="J389" s="50">
        <v>1.02211887188724</v>
      </c>
      <c r="N389" s="21"/>
      <c r="R389" s="21"/>
    </row>
    <row r="390" spans="1:18">
      <c r="A390" t="s">
        <v>86</v>
      </c>
      <c r="B390" s="7" t="s">
        <v>57</v>
      </c>
      <c r="C390" t="s">
        <v>8</v>
      </c>
      <c r="D390" t="s">
        <v>9</v>
      </c>
      <c r="E390" s="1">
        <v>1.3306501618692399</v>
      </c>
      <c r="F390" s="1">
        <v>0.58641622173362795</v>
      </c>
      <c r="G390" s="1">
        <v>2.06017715921223</v>
      </c>
      <c r="H390" s="1">
        <v>0.97669647849853303</v>
      </c>
      <c r="I390" s="1">
        <v>3.3908273210814599</v>
      </c>
      <c r="J390" s="50">
        <v>1.5631127002321601</v>
      </c>
      <c r="N390" s="21"/>
      <c r="R390" s="21"/>
    </row>
    <row r="391" spans="1:18">
      <c r="A391" t="s">
        <v>86</v>
      </c>
      <c r="B391" s="7" t="s">
        <v>57</v>
      </c>
      <c r="C391" t="s">
        <v>10</v>
      </c>
      <c r="D391" t="s">
        <v>11</v>
      </c>
      <c r="E391" s="1">
        <v>0.25773472039172302</v>
      </c>
      <c r="F391" s="1">
        <v>0.17115779525197999</v>
      </c>
      <c r="G391" s="1">
        <v>0.23962865592655899</v>
      </c>
      <c r="H391" s="1">
        <v>0.14627461088510299</v>
      </c>
      <c r="I391" s="1">
        <v>0.49736337631828198</v>
      </c>
      <c r="J391" s="50">
        <v>0.31743240613708201</v>
      </c>
      <c r="N391" s="21"/>
      <c r="R391" s="21"/>
    </row>
    <row r="392" spans="1:18">
      <c r="A392" t="s">
        <v>86</v>
      </c>
      <c r="B392" s="7" t="s">
        <v>57</v>
      </c>
      <c r="C392" t="s">
        <v>12</v>
      </c>
      <c r="D392" t="s">
        <v>13</v>
      </c>
      <c r="E392" s="1">
        <v>2.03654964521033</v>
      </c>
      <c r="F392" s="1">
        <v>0.28527945600084997</v>
      </c>
      <c r="G392" s="1">
        <v>0.329894201332461</v>
      </c>
      <c r="H392" s="1">
        <v>5.9509539633772299E-2</v>
      </c>
      <c r="I392" s="1">
        <v>2.3664438465428002</v>
      </c>
      <c r="J392" s="50">
        <v>0.34478899563462201</v>
      </c>
      <c r="N392" s="21"/>
      <c r="R392" s="21"/>
    </row>
    <row r="393" spans="1:18">
      <c r="A393" t="s">
        <v>86</v>
      </c>
      <c r="B393" s="7" t="s">
        <v>57</v>
      </c>
      <c r="C393" t="s">
        <v>14</v>
      </c>
      <c r="D393" t="s">
        <v>15</v>
      </c>
      <c r="E393" s="1">
        <v>2.1944984844765099</v>
      </c>
      <c r="F393" s="1">
        <v>2.25367050899133</v>
      </c>
      <c r="G393" s="1">
        <v>0.84433390618543103</v>
      </c>
      <c r="H393" s="1">
        <v>0.49830301853338999</v>
      </c>
      <c r="I393" s="1">
        <v>3.0388323906619399</v>
      </c>
      <c r="J393" s="50">
        <v>2.7519735275247199</v>
      </c>
      <c r="N393" s="21"/>
      <c r="R393" s="21"/>
    </row>
    <row r="394" spans="1:18">
      <c r="A394" t="s">
        <v>86</v>
      </c>
      <c r="B394" s="7" t="s">
        <v>57</v>
      </c>
      <c r="C394" t="s">
        <v>16</v>
      </c>
      <c r="D394" t="s">
        <v>17</v>
      </c>
      <c r="E394" s="1">
        <v>16.6000028830763</v>
      </c>
      <c r="F394" s="1">
        <v>2.5984095171546699</v>
      </c>
      <c r="G394" s="1">
        <v>3.3815406262098899</v>
      </c>
      <c r="H394" s="1">
        <v>0.61088077180600997</v>
      </c>
      <c r="I394" s="1">
        <v>19.981543509286201</v>
      </c>
      <c r="J394" s="50">
        <v>3.20929028896068</v>
      </c>
      <c r="N394" s="21"/>
      <c r="R394" s="21"/>
    </row>
    <row r="395" spans="1:18">
      <c r="A395" t="s">
        <v>86</v>
      </c>
      <c r="B395" s="7" t="s">
        <v>57</v>
      </c>
      <c r="C395" t="s">
        <v>18</v>
      </c>
      <c r="D395" t="s">
        <v>19</v>
      </c>
      <c r="E395" s="1">
        <v>23.298925211489099</v>
      </c>
      <c r="F395" s="1">
        <v>1.5309685002141999</v>
      </c>
      <c r="G395" s="1">
        <v>8.62972783781467</v>
      </c>
      <c r="H395" s="1">
        <v>1.4474126355044501</v>
      </c>
      <c r="I395" s="1">
        <v>31.928653049303801</v>
      </c>
      <c r="J395" s="50">
        <v>2.9783811357186498</v>
      </c>
      <c r="N395" s="21"/>
      <c r="R395" s="21"/>
    </row>
    <row r="396" spans="1:18">
      <c r="A396" t="s">
        <v>86</v>
      </c>
      <c r="B396" s="7" t="s">
        <v>57</v>
      </c>
      <c r="C396" t="s">
        <v>20</v>
      </c>
      <c r="D396" t="s">
        <v>21</v>
      </c>
      <c r="E396" s="1">
        <v>5.9121145996404101</v>
      </c>
      <c r="F396" s="1">
        <v>0.95331501235730298</v>
      </c>
      <c r="G396" s="1">
        <v>0.148749030030394</v>
      </c>
      <c r="H396" s="1">
        <v>3.0022369674037701E-2</v>
      </c>
      <c r="I396" s="1">
        <v>6.0608636296708003</v>
      </c>
      <c r="J396" s="50">
        <v>0.98333738203134102</v>
      </c>
      <c r="N396" s="21"/>
      <c r="R396" s="21"/>
    </row>
    <row r="397" spans="1:18">
      <c r="A397" t="s">
        <v>86</v>
      </c>
      <c r="B397" s="7" t="s">
        <v>57</v>
      </c>
      <c r="C397" t="s">
        <v>25</v>
      </c>
      <c r="D397" t="s">
        <v>26</v>
      </c>
      <c r="E397" s="1">
        <v>4.9143754369147898E-2</v>
      </c>
      <c r="F397" s="1">
        <v>5.63090065443242E-3</v>
      </c>
      <c r="G397" s="1">
        <v>0.272651191301722</v>
      </c>
      <c r="H397" s="1">
        <v>0.118922327083264</v>
      </c>
      <c r="I397" s="1">
        <v>0.32179494567087003</v>
      </c>
      <c r="J397" s="50">
        <v>0.124553227737696</v>
      </c>
      <c r="N397" s="21"/>
      <c r="R397" s="21"/>
    </row>
    <row r="398" spans="1:18">
      <c r="A398" t="s">
        <v>86</v>
      </c>
      <c r="B398" s="7" t="s">
        <v>57</v>
      </c>
      <c r="C398" t="s">
        <v>22</v>
      </c>
      <c r="D398" t="s">
        <v>23</v>
      </c>
      <c r="E398" s="1">
        <v>1.4947688472016201</v>
      </c>
      <c r="F398" s="1">
        <v>6.4990561644990605E-2</v>
      </c>
      <c r="G398" s="1">
        <v>1.0936239815225399</v>
      </c>
      <c r="H398" s="1">
        <v>4.2583121157791698E-2</v>
      </c>
      <c r="I398" s="1">
        <v>2.5883928287241602</v>
      </c>
      <c r="J398" s="50">
        <v>0.107573682802782</v>
      </c>
      <c r="N398" s="21"/>
      <c r="R398" s="21"/>
    </row>
    <row r="399" spans="1:18">
      <c r="A399" t="s">
        <v>86</v>
      </c>
      <c r="B399" s="7" t="s">
        <v>58</v>
      </c>
      <c r="C399" t="s">
        <v>2</v>
      </c>
      <c r="D399" t="s">
        <v>3</v>
      </c>
      <c r="E399" s="1">
        <v>4.8548300077717398E-2</v>
      </c>
      <c r="F399" s="1">
        <v>5.50546083693556E-2</v>
      </c>
      <c r="G399" s="1">
        <v>1.5804815764328399E-2</v>
      </c>
      <c r="H399" s="1">
        <v>1.3341250804731E-2</v>
      </c>
      <c r="I399" s="1">
        <v>6.4353115842045797E-2</v>
      </c>
      <c r="J399" s="50">
        <v>6.8395859174086596E-2</v>
      </c>
      <c r="N399" s="21"/>
      <c r="R399" s="21"/>
    </row>
    <row r="400" spans="1:18">
      <c r="A400" t="s">
        <v>86</v>
      </c>
      <c r="B400" s="7" t="s">
        <v>58</v>
      </c>
      <c r="C400" t="s">
        <v>4</v>
      </c>
      <c r="D400" t="s">
        <v>5</v>
      </c>
      <c r="E400" s="1">
        <v>8.7345470306057606E-5</v>
      </c>
      <c r="F400" s="1">
        <v>6.1268985165394297E-3</v>
      </c>
      <c r="G400" s="1">
        <v>3.6641834325399801E-3</v>
      </c>
      <c r="H400" s="1">
        <v>6.7096331031871806E-2</v>
      </c>
      <c r="I400" s="1">
        <v>3.7515289028460402E-3</v>
      </c>
      <c r="J400" s="50">
        <v>7.3223229548411303E-2</v>
      </c>
      <c r="N400" s="21"/>
      <c r="R400" s="21"/>
    </row>
    <row r="401" spans="1:18">
      <c r="A401" t="s">
        <v>86</v>
      </c>
      <c r="B401" s="7" t="s">
        <v>58</v>
      </c>
      <c r="C401" t="s">
        <v>6</v>
      </c>
      <c r="D401" t="s">
        <v>7</v>
      </c>
      <c r="E401" s="1">
        <v>7.9815240749948406E-6</v>
      </c>
      <c r="F401" s="1">
        <v>1.7407870478110801E-5</v>
      </c>
      <c r="G401" s="1">
        <v>1.23322623881952E-3</v>
      </c>
      <c r="H401" s="1">
        <v>2.7321323895115098E-3</v>
      </c>
      <c r="I401" s="1">
        <v>1.24120776289451E-3</v>
      </c>
      <c r="J401" s="50">
        <v>2.7495402599896201E-3</v>
      </c>
      <c r="N401" s="21"/>
      <c r="R401" s="21"/>
    </row>
    <row r="402" spans="1:18">
      <c r="A402" t="s">
        <v>86</v>
      </c>
      <c r="B402" s="7" t="s">
        <v>58</v>
      </c>
      <c r="C402" t="s">
        <v>8</v>
      </c>
      <c r="D402" t="s">
        <v>9</v>
      </c>
      <c r="E402" s="1">
        <v>1.9836918292306001E-2</v>
      </c>
      <c r="F402" s="1">
        <v>7.4316708099269298E-3</v>
      </c>
      <c r="G402" s="1">
        <v>6.4456381864166606E-2</v>
      </c>
      <c r="H402" s="1">
        <v>3.1439042782542601E-2</v>
      </c>
      <c r="I402" s="1">
        <v>8.42933001564726E-2</v>
      </c>
      <c r="J402" s="50">
        <v>3.8870713592469498E-2</v>
      </c>
      <c r="N402" s="21"/>
      <c r="R402" s="21"/>
    </row>
    <row r="403" spans="1:18">
      <c r="A403" t="s">
        <v>86</v>
      </c>
      <c r="B403" s="7" t="s">
        <v>58</v>
      </c>
      <c r="C403" t="s">
        <v>10</v>
      </c>
      <c r="D403" t="s">
        <v>11</v>
      </c>
      <c r="E403" s="1">
        <v>1.9177547109177798E-2</v>
      </c>
      <c r="F403" s="1">
        <v>1.51178386694728E-2</v>
      </c>
      <c r="G403" s="1">
        <v>1.00816976334868E-2</v>
      </c>
      <c r="H403" s="1">
        <v>4.9276250623845096E-3</v>
      </c>
      <c r="I403" s="1">
        <v>2.92592447426646E-2</v>
      </c>
      <c r="J403" s="50">
        <v>2.00454637318573E-2</v>
      </c>
      <c r="N403" s="21"/>
      <c r="R403" s="21"/>
    </row>
    <row r="404" spans="1:18">
      <c r="A404" t="s">
        <v>86</v>
      </c>
      <c r="B404" s="7" t="s">
        <v>58</v>
      </c>
      <c r="C404" t="s">
        <v>12</v>
      </c>
      <c r="D404" t="s">
        <v>13</v>
      </c>
      <c r="E404" s="1">
        <v>3.9990611472443698E-2</v>
      </c>
      <c r="F404" s="1">
        <v>5.4517811789619296E-3</v>
      </c>
      <c r="G404" s="1">
        <v>1.2846286103874199E-2</v>
      </c>
      <c r="H404" s="1">
        <v>2.35291496313034E-3</v>
      </c>
      <c r="I404" s="1">
        <v>5.2836897576317897E-2</v>
      </c>
      <c r="J404" s="50">
        <v>7.8046961420922701E-3</v>
      </c>
      <c r="N404" s="21"/>
      <c r="R404" s="21"/>
    </row>
    <row r="405" spans="1:18">
      <c r="A405" t="s">
        <v>86</v>
      </c>
      <c r="B405" s="7" t="s">
        <v>58</v>
      </c>
      <c r="C405" t="s">
        <v>14</v>
      </c>
      <c r="D405" t="s">
        <v>15</v>
      </c>
      <c r="E405" s="1">
        <v>5.05722150557277E-3</v>
      </c>
      <c r="F405" s="1">
        <v>5.5994551266262396E-3</v>
      </c>
      <c r="G405" s="1">
        <v>1.9592895950901301E-2</v>
      </c>
      <c r="H405" s="1">
        <v>1.14627597916409E-2</v>
      </c>
      <c r="I405" s="1">
        <v>2.4650117456474101E-2</v>
      </c>
      <c r="J405" s="50">
        <v>1.7062214918267201E-2</v>
      </c>
      <c r="N405" s="21"/>
      <c r="R405" s="21"/>
    </row>
    <row r="406" spans="1:18">
      <c r="A406" t="s">
        <v>86</v>
      </c>
      <c r="B406" s="7" t="s">
        <v>58</v>
      </c>
      <c r="C406" t="s">
        <v>16</v>
      </c>
      <c r="D406" t="s">
        <v>17</v>
      </c>
      <c r="E406" s="1">
        <v>7.5521600242848805E-2</v>
      </c>
      <c r="F406" s="1">
        <v>9.1655315625157902E-3</v>
      </c>
      <c r="G406" s="1">
        <v>0.139188720748114</v>
      </c>
      <c r="H406" s="1">
        <v>2.36866646830497E-2</v>
      </c>
      <c r="I406" s="1">
        <v>0.21471032099096299</v>
      </c>
      <c r="J406" s="50">
        <v>3.2852196245565499E-2</v>
      </c>
      <c r="N406" s="21"/>
      <c r="R406" s="21"/>
    </row>
    <row r="407" spans="1:18">
      <c r="A407" t="s">
        <v>86</v>
      </c>
      <c r="B407" s="7" t="s">
        <v>58</v>
      </c>
      <c r="C407" t="s">
        <v>18</v>
      </c>
      <c r="D407" t="s">
        <v>19</v>
      </c>
      <c r="E407" s="1">
        <v>8.3990359094513693E-3</v>
      </c>
      <c r="F407" s="1">
        <v>5.5613312564472205E-4</v>
      </c>
      <c r="G407" s="1">
        <v>0.26655280232834</v>
      </c>
      <c r="H407" s="1">
        <v>4.3842179023321298E-2</v>
      </c>
      <c r="I407" s="1">
        <v>0.27495183823779101</v>
      </c>
      <c r="J407" s="50">
        <v>4.4398312148966002E-2</v>
      </c>
      <c r="N407" s="21"/>
      <c r="R407" s="21"/>
    </row>
    <row r="408" spans="1:18">
      <c r="A408" t="s">
        <v>86</v>
      </c>
      <c r="B408" s="7" t="s">
        <v>58</v>
      </c>
      <c r="C408" t="s">
        <v>20</v>
      </c>
      <c r="D408" t="s">
        <v>21</v>
      </c>
      <c r="E408" s="1">
        <v>8.8007640681412496E-4</v>
      </c>
      <c r="F408" s="1">
        <v>1.4184973879339299E-4</v>
      </c>
      <c r="G408" s="1">
        <v>6.22948286532422E-3</v>
      </c>
      <c r="H408" s="1">
        <v>1.2545330380644901E-3</v>
      </c>
      <c r="I408" s="1">
        <v>7.1095592721383402E-3</v>
      </c>
      <c r="J408" s="50">
        <v>1.3963827768578799E-3</v>
      </c>
      <c r="N408" s="21"/>
      <c r="R408" s="21"/>
    </row>
    <row r="409" spans="1:18">
      <c r="A409" t="s">
        <v>86</v>
      </c>
      <c r="B409" s="7" t="s">
        <v>58</v>
      </c>
      <c r="C409" t="s">
        <v>25</v>
      </c>
      <c r="D409" t="s">
        <v>26</v>
      </c>
      <c r="E409" s="1">
        <v>0</v>
      </c>
      <c r="F409" s="1">
        <v>0</v>
      </c>
      <c r="G409" s="1">
        <v>0</v>
      </c>
      <c r="H409" s="1">
        <v>0</v>
      </c>
      <c r="I409" s="1">
        <v>0</v>
      </c>
      <c r="J409" s="50">
        <v>0</v>
      </c>
      <c r="N409" s="21"/>
      <c r="R409" s="21"/>
    </row>
    <row r="410" spans="1:18">
      <c r="A410" t="s">
        <v>86</v>
      </c>
      <c r="B410" s="7" t="s">
        <v>58</v>
      </c>
      <c r="C410" t="s">
        <v>22</v>
      </c>
      <c r="D410" t="s">
        <v>23</v>
      </c>
      <c r="E410" s="1">
        <v>5.2038066991578801E-3</v>
      </c>
      <c r="F410" s="1">
        <v>2.2296359231759199E-4</v>
      </c>
      <c r="G410" s="1">
        <v>7.4859162960031504E-3</v>
      </c>
      <c r="H410" s="1">
        <v>2.8544888755159602E-4</v>
      </c>
      <c r="I410" s="1">
        <v>1.2689722995160999E-2</v>
      </c>
      <c r="J410" s="50">
        <v>5.0841247986918798E-4</v>
      </c>
      <c r="N410" s="21"/>
      <c r="R410" s="21"/>
    </row>
    <row r="411" spans="1:18">
      <c r="A411" t="s">
        <v>86</v>
      </c>
      <c r="B411" s="7" t="s">
        <v>59</v>
      </c>
      <c r="C411" t="s">
        <v>2</v>
      </c>
      <c r="D411" t="s">
        <v>3</v>
      </c>
      <c r="E411" s="1">
        <v>1.61101664604484E-2</v>
      </c>
      <c r="F411" s="1">
        <v>1.56277295741988E-2</v>
      </c>
      <c r="G411" s="1">
        <v>1.1421505108381099E-2</v>
      </c>
      <c r="H411" s="1">
        <v>9.5523814519139303E-3</v>
      </c>
      <c r="I411" s="1">
        <v>2.7531671568829501E-2</v>
      </c>
      <c r="J411" s="50">
        <v>2.51801110261127E-2</v>
      </c>
      <c r="N411" s="21"/>
      <c r="R411" s="21"/>
    </row>
    <row r="412" spans="1:18">
      <c r="A412" t="s">
        <v>86</v>
      </c>
      <c r="B412" s="7" t="s">
        <v>59</v>
      </c>
      <c r="C412" t="s">
        <v>4</v>
      </c>
      <c r="D412" t="s">
        <v>5</v>
      </c>
      <c r="E412" s="1">
        <v>1.2159560288079299E-4</v>
      </c>
      <c r="F412" s="1">
        <v>8.6768898335723502E-3</v>
      </c>
      <c r="G412" s="1">
        <v>2.6584851338320399E-2</v>
      </c>
      <c r="H412" s="1">
        <v>0.48445961123851</v>
      </c>
      <c r="I412" s="1">
        <v>2.6706446941201199E-2</v>
      </c>
      <c r="J412" s="50">
        <v>0.49313650107208301</v>
      </c>
      <c r="N412" s="21"/>
      <c r="R412" s="21"/>
    </row>
    <row r="413" spans="1:18">
      <c r="A413" t="s">
        <v>86</v>
      </c>
      <c r="B413" s="7" t="s">
        <v>59</v>
      </c>
      <c r="C413" t="s">
        <v>6</v>
      </c>
      <c r="D413" t="s">
        <v>7</v>
      </c>
      <c r="E413" s="1">
        <v>0.55872106933383703</v>
      </c>
      <c r="F413" s="1">
        <v>1.2185405084607499</v>
      </c>
      <c r="G413" s="1">
        <v>1.12975351704386E-3</v>
      </c>
      <c r="H413" s="1">
        <v>2.5029412149826101E-3</v>
      </c>
      <c r="I413" s="1">
        <v>0.55985082285088095</v>
      </c>
      <c r="J413" s="50">
        <v>1.2210434496757301</v>
      </c>
      <c r="N413" s="21"/>
      <c r="R413" s="21"/>
    </row>
    <row r="414" spans="1:18">
      <c r="A414" t="s">
        <v>86</v>
      </c>
      <c r="B414" s="7" t="s">
        <v>59</v>
      </c>
      <c r="C414" t="s">
        <v>8</v>
      </c>
      <c r="D414" t="s">
        <v>9</v>
      </c>
      <c r="E414" s="1">
        <v>1.2760520488080801E-2</v>
      </c>
      <c r="F414" s="1">
        <v>1.8129502064796001E-2</v>
      </c>
      <c r="G414" s="1">
        <v>0.10407954326093399</v>
      </c>
      <c r="H414" s="1">
        <v>8.5590780923446394E-2</v>
      </c>
      <c r="I414" s="1">
        <v>0.116840063749015</v>
      </c>
      <c r="J414" s="50">
        <v>0.103720282988242</v>
      </c>
      <c r="N414" s="21"/>
      <c r="R414" s="21"/>
    </row>
    <row r="415" spans="1:18">
      <c r="A415" t="s">
        <v>86</v>
      </c>
      <c r="B415" s="7" t="s">
        <v>59</v>
      </c>
      <c r="C415" t="s">
        <v>10</v>
      </c>
      <c r="D415" t="s">
        <v>11</v>
      </c>
      <c r="E415" s="1">
        <v>6.4819745809122E-4</v>
      </c>
      <c r="F415" s="1">
        <v>5.3714840933640699E-4</v>
      </c>
      <c r="G415" s="1">
        <v>6.0913871738109502E-3</v>
      </c>
      <c r="H415" s="1">
        <v>3.0704401399970099E-3</v>
      </c>
      <c r="I415" s="1">
        <v>6.7395846319021702E-3</v>
      </c>
      <c r="J415" s="50">
        <v>3.60758854933342E-3</v>
      </c>
      <c r="N415" s="21"/>
      <c r="R415" s="21"/>
    </row>
    <row r="416" spans="1:18">
      <c r="A416" t="s">
        <v>86</v>
      </c>
      <c r="B416" s="7" t="s">
        <v>59</v>
      </c>
      <c r="C416" t="s">
        <v>12</v>
      </c>
      <c r="D416" t="s">
        <v>13</v>
      </c>
      <c r="E416" s="1">
        <v>3.7465135034852001E-3</v>
      </c>
      <c r="F416" s="1">
        <v>5.2165642117785497E-4</v>
      </c>
      <c r="G416" s="1">
        <v>9.4999548227785897E-3</v>
      </c>
      <c r="H416" s="1">
        <v>1.7460038440118299E-3</v>
      </c>
      <c r="I416" s="1">
        <v>1.32464683262638E-2</v>
      </c>
      <c r="J416" s="50">
        <v>2.26766026518969E-3</v>
      </c>
      <c r="N416" s="21"/>
      <c r="R416" s="21"/>
    </row>
    <row r="417" spans="1:18">
      <c r="A417" t="s">
        <v>86</v>
      </c>
      <c r="B417" s="7" t="s">
        <v>59</v>
      </c>
      <c r="C417" t="s">
        <v>14</v>
      </c>
      <c r="D417" t="s">
        <v>15</v>
      </c>
      <c r="E417" s="1">
        <v>5.7028442727704101E-4</v>
      </c>
      <c r="F417" s="1">
        <v>6.3644636949841899E-4</v>
      </c>
      <c r="G417" s="1">
        <v>1.12509143445214E-2</v>
      </c>
      <c r="H417" s="1">
        <v>6.6253711561452102E-3</v>
      </c>
      <c r="I417" s="1">
        <v>1.18211987717985E-2</v>
      </c>
      <c r="J417" s="50">
        <v>7.2618175256436296E-3</v>
      </c>
      <c r="N417" s="21"/>
      <c r="R417" s="21"/>
    </row>
    <row r="418" spans="1:18">
      <c r="A418" t="s">
        <v>86</v>
      </c>
      <c r="B418" s="7" t="s">
        <v>59</v>
      </c>
      <c r="C418" t="s">
        <v>16</v>
      </c>
      <c r="D418" t="s">
        <v>17</v>
      </c>
      <c r="E418" s="1">
        <v>6.3548227447955798E-3</v>
      </c>
      <c r="F418" s="1">
        <v>9.5755460102731396E-4</v>
      </c>
      <c r="G418" s="1">
        <v>0.14527641981134501</v>
      </c>
      <c r="H418" s="1">
        <v>2.81553858268291E-2</v>
      </c>
      <c r="I418" s="1">
        <v>0.15163124255613999</v>
      </c>
      <c r="J418" s="50">
        <v>2.91129404278564E-2</v>
      </c>
      <c r="N418" s="21"/>
      <c r="R418" s="21"/>
    </row>
    <row r="419" spans="1:18">
      <c r="A419" t="s">
        <v>86</v>
      </c>
      <c r="B419" s="7" t="s">
        <v>59</v>
      </c>
      <c r="C419" t="s">
        <v>18</v>
      </c>
      <c r="D419" t="s">
        <v>19</v>
      </c>
      <c r="E419" s="1">
        <v>7.8134628829000996E-4</v>
      </c>
      <c r="F419" s="1">
        <v>5.1797631175390998E-5</v>
      </c>
      <c r="G419" s="1">
        <v>0.120236778037976</v>
      </c>
      <c r="H419" s="1">
        <v>1.9683195981821298E-2</v>
      </c>
      <c r="I419" s="1">
        <v>0.12101812432626601</v>
      </c>
      <c r="J419" s="50">
        <v>1.9734993612996701E-2</v>
      </c>
      <c r="N419" s="21"/>
      <c r="R419" s="21"/>
    </row>
    <row r="420" spans="1:18">
      <c r="A420" t="s">
        <v>86</v>
      </c>
      <c r="B420" s="7" t="s">
        <v>59</v>
      </c>
      <c r="C420" t="s">
        <v>20</v>
      </c>
      <c r="D420" t="s">
        <v>21</v>
      </c>
      <c r="E420" s="1">
        <v>0</v>
      </c>
      <c r="F420" s="1">
        <v>0</v>
      </c>
      <c r="G420" s="1">
        <v>0</v>
      </c>
      <c r="H420" s="1">
        <v>0</v>
      </c>
      <c r="I420" s="1">
        <v>0</v>
      </c>
      <c r="J420" s="50">
        <v>0</v>
      </c>
      <c r="N420" s="21"/>
      <c r="R420" s="21"/>
    </row>
    <row r="421" spans="1:18">
      <c r="A421" t="s">
        <v>86</v>
      </c>
      <c r="B421" s="7" t="s">
        <v>59</v>
      </c>
      <c r="C421" t="s">
        <v>25</v>
      </c>
      <c r="D421" t="s">
        <v>26</v>
      </c>
      <c r="E421" s="1">
        <v>0</v>
      </c>
      <c r="F421" s="1">
        <v>0</v>
      </c>
      <c r="G421" s="1">
        <v>0</v>
      </c>
      <c r="H421" s="1">
        <v>0</v>
      </c>
      <c r="I421" s="1">
        <v>0</v>
      </c>
      <c r="J421" s="50">
        <v>0</v>
      </c>
      <c r="N421" s="21"/>
      <c r="R421" s="21"/>
    </row>
    <row r="422" spans="1:18">
      <c r="A422" t="s">
        <v>86</v>
      </c>
      <c r="B422" s="7" t="s">
        <v>59</v>
      </c>
      <c r="C422" t="s">
        <v>22</v>
      </c>
      <c r="D422" t="s">
        <v>23</v>
      </c>
      <c r="E422" s="1">
        <v>7.0485703354296195E-4</v>
      </c>
      <c r="F422" s="1">
        <v>3.00867757428433E-5</v>
      </c>
      <c r="G422" s="1">
        <v>9.3972134678812092E-3</v>
      </c>
      <c r="H422" s="1">
        <v>3.5641579251383001E-4</v>
      </c>
      <c r="I422" s="1">
        <v>1.01020705014242E-2</v>
      </c>
      <c r="J422" s="50">
        <v>3.8650256825667299E-4</v>
      </c>
      <c r="N422" s="21"/>
      <c r="R422" s="21"/>
    </row>
    <row r="423" spans="1:18">
      <c r="A423" t="s">
        <v>86</v>
      </c>
      <c r="B423" s="7" t="s">
        <v>60</v>
      </c>
      <c r="C423" t="s">
        <v>2</v>
      </c>
      <c r="D423" t="s">
        <v>3</v>
      </c>
      <c r="E423" s="1">
        <v>9.1938831648620503E-2</v>
      </c>
      <c r="F423" s="1">
        <v>0.101289636190112</v>
      </c>
      <c r="G423" s="1">
        <v>9.8839057159032708E-3</v>
      </c>
      <c r="H423" s="1">
        <v>8.5566741600463896E-3</v>
      </c>
      <c r="I423" s="1">
        <v>0.101822737364524</v>
      </c>
      <c r="J423" s="50">
        <v>0.109846310350158</v>
      </c>
      <c r="N423" s="21"/>
      <c r="R423" s="21"/>
    </row>
    <row r="424" spans="1:18">
      <c r="A424" t="s">
        <v>86</v>
      </c>
      <c r="B424" s="7" t="s">
        <v>60</v>
      </c>
      <c r="C424" t="s">
        <v>4</v>
      </c>
      <c r="D424" t="s">
        <v>5</v>
      </c>
      <c r="E424" s="1">
        <v>4.7971589251851702E-4</v>
      </c>
      <c r="F424" s="1">
        <v>3.3023120311960301E-2</v>
      </c>
      <c r="G424" s="1">
        <v>4.49660799314247E-2</v>
      </c>
      <c r="H424" s="1">
        <v>0.82960868686581002</v>
      </c>
      <c r="I424" s="1">
        <v>4.5445795823943202E-2</v>
      </c>
      <c r="J424" s="50">
        <v>0.86263180717776999</v>
      </c>
      <c r="N424" s="21"/>
      <c r="R424" s="21"/>
    </row>
    <row r="425" spans="1:18">
      <c r="A425" t="s">
        <v>86</v>
      </c>
      <c r="B425" s="7" t="s">
        <v>60</v>
      </c>
      <c r="C425" t="s">
        <v>6</v>
      </c>
      <c r="D425" t="s">
        <v>7</v>
      </c>
      <c r="E425" s="1">
        <v>6.8365748021496798E-6</v>
      </c>
      <c r="F425" s="1">
        <v>1.49108327425306E-5</v>
      </c>
      <c r="G425" s="1">
        <v>4.8523427079303E-4</v>
      </c>
      <c r="H425" s="1">
        <v>1.07501543582147E-3</v>
      </c>
      <c r="I425" s="1">
        <v>4.9207084559517997E-4</v>
      </c>
      <c r="J425" s="50">
        <v>1.089926268564E-3</v>
      </c>
      <c r="N425" s="21"/>
      <c r="R425" s="21"/>
    </row>
    <row r="426" spans="1:18">
      <c r="A426" t="s">
        <v>86</v>
      </c>
      <c r="B426" s="7" t="s">
        <v>60</v>
      </c>
      <c r="C426" t="s">
        <v>8</v>
      </c>
      <c r="D426" t="s">
        <v>9</v>
      </c>
      <c r="E426" s="1">
        <v>4.2122991538809202E-3</v>
      </c>
      <c r="F426" s="1">
        <v>1.5555373268248899E-3</v>
      </c>
      <c r="G426" s="1">
        <v>2.0763998168397999E-2</v>
      </c>
      <c r="H426" s="1">
        <v>8.4162916455373191E-3</v>
      </c>
      <c r="I426" s="1">
        <v>2.4976297322278899E-2</v>
      </c>
      <c r="J426" s="50">
        <v>9.9718289723621997E-3</v>
      </c>
      <c r="N426" s="21"/>
      <c r="R426" s="21"/>
    </row>
    <row r="427" spans="1:18">
      <c r="A427" t="s">
        <v>86</v>
      </c>
      <c r="B427" s="7" t="s">
        <v>60</v>
      </c>
      <c r="C427" t="s">
        <v>10</v>
      </c>
      <c r="D427" t="s">
        <v>11</v>
      </c>
      <c r="E427" s="1">
        <v>2.9997765781288E-3</v>
      </c>
      <c r="F427" s="1">
        <v>2.2770849449806302E-3</v>
      </c>
      <c r="G427" s="1">
        <v>3.6801327431377402E-3</v>
      </c>
      <c r="H427" s="1">
        <v>2.0970705198367101E-3</v>
      </c>
      <c r="I427" s="1">
        <v>6.6799093212665398E-3</v>
      </c>
      <c r="J427" s="50">
        <v>4.3741554648173498E-3</v>
      </c>
      <c r="N427" s="21"/>
      <c r="R427" s="21"/>
    </row>
    <row r="428" spans="1:18">
      <c r="A428" t="s">
        <v>86</v>
      </c>
      <c r="B428" s="7" t="s">
        <v>60</v>
      </c>
      <c r="C428" t="s">
        <v>12</v>
      </c>
      <c r="D428" t="s">
        <v>13</v>
      </c>
      <c r="E428" s="1">
        <v>0.16487720879987999</v>
      </c>
      <c r="F428" s="1">
        <v>1.84937867004803E-2</v>
      </c>
      <c r="G428" s="1">
        <v>6.7341465658548802E-3</v>
      </c>
      <c r="H428" s="1">
        <v>1.23021901956604E-3</v>
      </c>
      <c r="I428" s="1">
        <v>0.17161135536573499</v>
      </c>
      <c r="J428" s="50">
        <v>1.97240057200464E-2</v>
      </c>
      <c r="N428" s="21"/>
      <c r="R428" s="21"/>
    </row>
    <row r="429" spans="1:18">
      <c r="A429" t="s">
        <v>86</v>
      </c>
      <c r="B429" s="7" t="s">
        <v>60</v>
      </c>
      <c r="C429" t="s">
        <v>14</v>
      </c>
      <c r="D429" t="s">
        <v>15</v>
      </c>
      <c r="E429" s="1">
        <v>1.96484276999608E-3</v>
      </c>
      <c r="F429" s="1">
        <v>2.1990860981972202E-3</v>
      </c>
      <c r="G429" s="1">
        <v>1.05361112549334E-2</v>
      </c>
      <c r="H429" s="1">
        <v>6.1955846419347203E-3</v>
      </c>
      <c r="I429" s="1">
        <v>1.2500954024929499E-2</v>
      </c>
      <c r="J429" s="50">
        <v>8.3946707401319296E-3</v>
      </c>
      <c r="N429" s="21"/>
      <c r="R429" s="21"/>
    </row>
    <row r="430" spans="1:18">
      <c r="A430" t="s">
        <v>86</v>
      </c>
      <c r="B430" s="7" t="s">
        <v>60</v>
      </c>
      <c r="C430" t="s">
        <v>16</v>
      </c>
      <c r="D430" t="s">
        <v>17</v>
      </c>
      <c r="E430" s="1">
        <v>2.5563469054592398E-2</v>
      </c>
      <c r="F430" s="1">
        <v>4.0123245827412696E-3</v>
      </c>
      <c r="G430" s="1">
        <v>5.9209124626310401E-2</v>
      </c>
      <c r="H430" s="1">
        <v>9.8720891563229499E-3</v>
      </c>
      <c r="I430" s="1">
        <v>8.47725936809028E-2</v>
      </c>
      <c r="J430" s="50">
        <v>1.38844137390642E-2</v>
      </c>
      <c r="N430" s="21"/>
      <c r="R430" s="21"/>
    </row>
    <row r="431" spans="1:18">
      <c r="A431" t="s">
        <v>86</v>
      </c>
      <c r="B431" s="7" t="s">
        <v>60</v>
      </c>
      <c r="C431" t="s">
        <v>18</v>
      </c>
      <c r="D431" t="s">
        <v>19</v>
      </c>
      <c r="E431" s="1">
        <v>5.6482795516859001E-3</v>
      </c>
      <c r="F431" s="1">
        <v>3.73858688226232E-4</v>
      </c>
      <c r="G431" s="1">
        <v>0.117666164706027</v>
      </c>
      <c r="H431" s="1">
        <v>1.9445677727220698E-2</v>
      </c>
      <c r="I431" s="1">
        <v>0.123314444257713</v>
      </c>
      <c r="J431" s="50">
        <v>1.9819536415446901E-2</v>
      </c>
      <c r="N431" s="21"/>
      <c r="R431" s="21"/>
    </row>
    <row r="432" spans="1:18">
      <c r="A432" t="s">
        <v>86</v>
      </c>
      <c r="B432" s="7" t="s">
        <v>60</v>
      </c>
      <c r="C432" t="s">
        <v>20</v>
      </c>
      <c r="D432" t="s">
        <v>21</v>
      </c>
      <c r="E432" s="1">
        <v>8.1620084388544102E-4</v>
      </c>
      <c r="F432" s="1">
        <v>1.3157874368529499E-4</v>
      </c>
      <c r="G432" s="1">
        <v>2.5270913465588298E-3</v>
      </c>
      <c r="H432" s="1">
        <v>5.0912955296491397E-4</v>
      </c>
      <c r="I432" s="1">
        <v>3.34329219044427E-3</v>
      </c>
      <c r="J432" s="50">
        <v>6.4070829665020899E-4</v>
      </c>
      <c r="N432" s="21"/>
      <c r="R432" s="21"/>
    </row>
    <row r="433" spans="1:18">
      <c r="A433" t="s">
        <v>86</v>
      </c>
      <c r="B433" s="7" t="s">
        <v>60</v>
      </c>
      <c r="C433" t="s">
        <v>25</v>
      </c>
      <c r="D433" t="s">
        <v>26</v>
      </c>
      <c r="E433" s="1">
        <v>0</v>
      </c>
      <c r="F433" s="1">
        <v>0</v>
      </c>
      <c r="G433" s="1">
        <v>0</v>
      </c>
      <c r="H433" s="1">
        <v>0</v>
      </c>
      <c r="I433" s="1">
        <v>0</v>
      </c>
      <c r="J433" s="50">
        <v>0</v>
      </c>
      <c r="N433" s="21"/>
      <c r="R433" s="21"/>
    </row>
    <row r="434" spans="1:18">
      <c r="A434" t="s">
        <v>86</v>
      </c>
      <c r="B434" s="7" t="s">
        <v>60</v>
      </c>
      <c r="C434" t="s">
        <v>22</v>
      </c>
      <c r="D434" t="s">
        <v>23</v>
      </c>
      <c r="E434" s="1">
        <v>3.9411664851994599E-4</v>
      </c>
      <c r="F434" s="1">
        <v>1.6936890215834E-5</v>
      </c>
      <c r="G434" s="1">
        <v>2.8163264123860499E-3</v>
      </c>
      <c r="H434" s="1">
        <v>1.07954899097627E-4</v>
      </c>
      <c r="I434" s="1">
        <v>3.2104430609060002E-3</v>
      </c>
      <c r="J434" s="50">
        <v>1.2489178931346099E-4</v>
      </c>
      <c r="N434" s="21"/>
      <c r="R434" s="21"/>
    </row>
    <row r="435" spans="1:18">
      <c r="A435" t="s">
        <v>86</v>
      </c>
      <c r="B435" s="7" t="s">
        <v>61</v>
      </c>
      <c r="C435" t="s">
        <v>2</v>
      </c>
      <c r="D435" t="s">
        <v>3</v>
      </c>
      <c r="E435" s="1">
        <v>6.3152030495767899E-3</v>
      </c>
      <c r="F435" s="1">
        <v>4.7239496995471796E-3</v>
      </c>
      <c r="G435" s="1">
        <v>1.67519199250149E-3</v>
      </c>
      <c r="H435" s="1">
        <v>1.3781717915010499E-3</v>
      </c>
      <c r="I435" s="1">
        <v>7.9903950420782705E-3</v>
      </c>
      <c r="J435" s="50">
        <v>6.1021214910482301E-3</v>
      </c>
      <c r="N435" s="21"/>
      <c r="R435" s="21"/>
    </row>
    <row r="436" spans="1:18">
      <c r="A436" t="s">
        <v>86</v>
      </c>
      <c r="B436" s="7" t="s">
        <v>61</v>
      </c>
      <c r="C436" t="s">
        <v>4</v>
      </c>
      <c r="D436" t="s">
        <v>5</v>
      </c>
      <c r="E436" s="1">
        <v>2.43380346501619E-4</v>
      </c>
      <c r="F436" s="1">
        <v>1.6533015092412499E-2</v>
      </c>
      <c r="G436" s="1">
        <v>1.4799403951200401E-3</v>
      </c>
      <c r="H436" s="1">
        <v>1.2503953780296799E-2</v>
      </c>
      <c r="I436" s="1">
        <v>1.7233207416216601E-3</v>
      </c>
      <c r="J436" s="50">
        <v>2.90369688727093E-2</v>
      </c>
      <c r="N436" s="21"/>
      <c r="R436" s="21"/>
    </row>
    <row r="437" spans="1:18">
      <c r="A437" t="s">
        <v>86</v>
      </c>
      <c r="B437" s="7" t="s">
        <v>61</v>
      </c>
      <c r="C437" t="s">
        <v>6</v>
      </c>
      <c r="D437" t="s">
        <v>7</v>
      </c>
      <c r="E437" s="1">
        <v>2.28113432762755E-4</v>
      </c>
      <c r="F437" s="1">
        <v>4.9751904136154405E-4</v>
      </c>
      <c r="G437" s="1">
        <v>2.0128275091817701E-4</v>
      </c>
      <c r="H437" s="1">
        <v>4.4594375460369802E-4</v>
      </c>
      <c r="I437" s="1">
        <v>4.2939618368093198E-4</v>
      </c>
      <c r="J437" s="50">
        <v>9.4346279596524201E-4</v>
      </c>
      <c r="N437" s="21"/>
      <c r="R437" s="21"/>
    </row>
    <row r="438" spans="1:18">
      <c r="A438" t="s">
        <v>86</v>
      </c>
      <c r="B438" s="7" t="s">
        <v>61</v>
      </c>
      <c r="C438" t="s">
        <v>8</v>
      </c>
      <c r="D438" t="s">
        <v>9</v>
      </c>
      <c r="E438" s="1">
        <v>2.5886593672899602E-4</v>
      </c>
      <c r="F438" s="1">
        <v>9.4923229893741602E-5</v>
      </c>
      <c r="G438" s="1">
        <v>6.5999792703747198E-3</v>
      </c>
      <c r="H438" s="1">
        <v>2.6589274458419299E-3</v>
      </c>
      <c r="I438" s="1">
        <v>6.8588452071037202E-3</v>
      </c>
      <c r="J438" s="50">
        <v>2.7538506757356701E-3</v>
      </c>
      <c r="N438" s="21"/>
      <c r="R438" s="21"/>
    </row>
    <row r="439" spans="1:18">
      <c r="A439" t="s">
        <v>86</v>
      </c>
      <c r="B439" s="7" t="s">
        <v>61</v>
      </c>
      <c r="C439" t="s">
        <v>10</v>
      </c>
      <c r="D439" t="s">
        <v>11</v>
      </c>
      <c r="E439" s="1">
        <v>3.9663103660659399E-4</v>
      </c>
      <c r="F439" s="1">
        <v>1.40407293949792E-4</v>
      </c>
      <c r="G439" s="1">
        <v>1.06304515578014E-3</v>
      </c>
      <c r="H439" s="1">
        <v>6.1646857387821405E-4</v>
      </c>
      <c r="I439" s="1">
        <v>1.4596761923867301E-3</v>
      </c>
      <c r="J439" s="50">
        <v>7.5687586782800602E-4</v>
      </c>
      <c r="N439" s="21"/>
      <c r="R439" s="21"/>
    </row>
    <row r="440" spans="1:18">
      <c r="A440" t="s">
        <v>86</v>
      </c>
      <c r="B440" s="7" t="s">
        <v>61</v>
      </c>
      <c r="C440" t="s">
        <v>12</v>
      </c>
      <c r="D440" t="s">
        <v>13</v>
      </c>
      <c r="E440" s="1">
        <v>0.27410209967187099</v>
      </c>
      <c r="F440" s="1">
        <v>3.0477951647749999E-2</v>
      </c>
      <c r="G440" s="1">
        <v>4.91612835994813E-3</v>
      </c>
      <c r="H440" s="1">
        <v>8.9672854843953799E-4</v>
      </c>
      <c r="I440" s="1">
        <v>0.27901822803181903</v>
      </c>
      <c r="J440" s="50">
        <v>3.1374680196189601E-2</v>
      </c>
      <c r="N440" s="21"/>
      <c r="R440" s="21"/>
    </row>
    <row r="441" spans="1:18">
      <c r="A441" t="s">
        <v>86</v>
      </c>
      <c r="B441" s="7" t="s">
        <v>61</v>
      </c>
      <c r="C441" t="s">
        <v>14</v>
      </c>
      <c r="D441" t="s">
        <v>15</v>
      </c>
      <c r="E441" s="1">
        <v>2.74515789111088E-2</v>
      </c>
      <c r="F441" s="1">
        <v>2.6178739723553401E-2</v>
      </c>
      <c r="G441" s="1">
        <v>8.6892063488316507E-3</v>
      </c>
      <c r="H441" s="1">
        <v>5.3277547322357699E-3</v>
      </c>
      <c r="I441" s="1">
        <v>3.6140785259940501E-2</v>
      </c>
      <c r="J441" s="50">
        <v>3.1506494455789201E-2</v>
      </c>
      <c r="N441" s="21"/>
      <c r="R441" s="21"/>
    </row>
    <row r="442" spans="1:18">
      <c r="A442" t="s">
        <v>86</v>
      </c>
      <c r="B442" s="7" t="s">
        <v>61</v>
      </c>
      <c r="C442" t="s">
        <v>16</v>
      </c>
      <c r="D442" t="s">
        <v>17</v>
      </c>
      <c r="E442" s="1">
        <v>5.1501001428765902E-3</v>
      </c>
      <c r="F442" s="1">
        <v>8.9266952418770498E-4</v>
      </c>
      <c r="G442" s="1">
        <v>1.29868779013021E-2</v>
      </c>
      <c r="H442" s="1">
        <v>2.7266590317695399E-3</v>
      </c>
      <c r="I442" s="1">
        <v>1.81369780441787E-2</v>
      </c>
      <c r="J442" s="50">
        <v>3.6193285559572501E-3</v>
      </c>
      <c r="N442" s="21"/>
      <c r="R442" s="21"/>
    </row>
    <row r="443" spans="1:18">
      <c r="A443" t="s">
        <v>86</v>
      </c>
      <c r="B443" s="7" t="s">
        <v>61</v>
      </c>
      <c r="C443" t="s">
        <v>18</v>
      </c>
      <c r="D443" t="s">
        <v>19</v>
      </c>
      <c r="E443" s="1">
        <v>6.44230447042021E-4</v>
      </c>
      <c r="F443" s="1">
        <v>4.2651747416156E-5</v>
      </c>
      <c r="G443" s="1">
        <v>2.75708203310728E-2</v>
      </c>
      <c r="H443" s="1">
        <v>4.5706838740983604E-3</v>
      </c>
      <c r="I443" s="1">
        <v>2.82150507781148E-2</v>
      </c>
      <c r="J443" s="50">
        <v>4.6133356215145201E-3</v>
      </c>
      <c r="N443" s="21"/>
      <c r="R443" s="21"/>
    </row>
    <row r="444" spans="1:18">
      <c r="A444" t="s">
        <v>86</v>
      </c>
      <c r="B444" s="7" t="s">
        <v>61</v>
      </c>
      <c r="C444" t="s">
        <v>20</v>
      </c>
      <c r="D444" t="s">
        <v>21</v>
      </c>
      <c r="E444" s="1">
        <v>0</v>
      </c>
      <c r="F444" s="1">
        <v>0</v>
      </c>
      <c r="G444" s="1">
        <v>0</v>
      </c>
      <c r="H444" s="1">
        <v>0</v>
      </c>
      <c r="I444" s="1">
        <v>0</v>
      </c>
      <c r="J444" s="50">
        <v>0</v>
      </c>
      <c r="N444" s="21"/>
      <c r="R444" s="21"/>
    </row>
    <row r="445" spans="1:18">
      <c r="A445" t="s">
        <v>86</v>
      </c>
      <c r="B445" s="7" t="s">
        <v>61</v>
      </c>
      <c r="C445" t="s">
        <v>25</v>
      </c>
      <c r="D445" t="s">
        <v>26</v>
      </c>
      <c r="E445" s="1">
        <v>0</v>
      </c>
      <c r="F445" s="1">
        <v>0</v>
      </c>
      <c r="G445" s="1">
        <v>0</v>
      </c>
      <c r="H445" s="1">
        <v>0</v>
      </c>
      <c r="I445" s="1">
        <v>0</v>
      </c>
      <c r="J445" s="50">
        <v>0</v>
      </c>
      <c r="N445" s="21"/>
      <c r="R445" s="21"/>
    </row>
    <row r="446" spans="1:18">
      <c r="A446" t="s">
        <v>86</v>
      </c>
      <c r="B446" s="7" t="s">
        <v>61</v>
      </c>
      <c r="C446" t="s">
        <v>22</v>
      </c>
      <c r="D446" t="s">
        <v>23</v>
      </c>
      <c r="E446" s="1">
        <v>2.1400670017933499E-4</v>
      </c>
      <c r="F446" s="1">
        <v>9.2108398868121894E-6</v>
      </c>
      <c r="G446" s="1">
        <v>9.8256825018863203E-4</v>
      </c>
      <c r="H446" s="1">
        <v>3.7791121899425E-5</v>
      </c>
      <c r="I446" s="1">
        <v>1.19657495036797E-3</v>
      </c>
      <c r="J446" s="50">
        <v>4.70019617862372E-5</v>
      </c>
      <c r="N446" s="21"/>
      <c r="R446" s="21"/>
    </row>
    <row r="447" spans="1:18">
      <c r="A447" t="s">
        <v>86</v>
      </c>
      <c r="B447" s="7" t="s">
        <v>62</v>
      </c>
      <c r="C447" t="s">
        <v>2</v>
      </c>
      <c r="D447" t="s">
        <v>3</v>
      </c>
      <c r="E447" s="1">
        <v>0.269930538038752</v>
      </c>
      <c r="F447" s="1">
        <v>0.29931113358648498</v>
      </c>
      <c r="G447" s="1">
        <v>5.5928420212934898E-2</v>
      </c>
      <c r="H447" s="1">
        <v>4.6808828789712903E-2</v>
      </c>
      <c r="I447" s="1">
        <v>0.32585895825168698</v>
      </c>
      <c r="J447" s="50">
        <v>0.34611996237619802</v>
      </c>
      <c r="N447" s="21"/>
      <c r="R447" s="21"/>
    </row>
    <row r="448" spans="1:18">
      <c r="A448" t="s">
        <v>86</v>
      </c>
      <c r="B448" s="7" t="s">
        <v>62</v>
      </c>
      <c r="C448" t="s">
        <v>4</v>
      </c>
      <c r="D448" t="s">
        <v>5</v>
      </c>
      <c r="E448" s="1">
        <v>1.0948498657417901E-3</v>
      </c>
      <c r="F448" s="1">
        <v>7.2975204439257896E-2</v>
      </c>
      <c r="G448" s="1">
        <v>0.68793553359948501</v>
      </c>
      <c r="H448" s="1">
        <v>12.7912360233819</v>
      </c>
      <c r="I448" s="1">
        <v>0.68903038346522705</v>
      </c>
      <c r="J448" s="50">
        <v>12.864211227821199</v>
      </c>
      <c r="N448" s="21"/>
      <c r="R448" s="21"/>
    </row>
    <row r="449" spans="1:18">
      <c r="A449" t="s">
        <v>86</v>
      </c>
      <c r="B449" s="7" t="s">
        <v>62</v>
      </c>
      <c r="C449" t="s">
        <v>6</v>
      </c>
      <c r="D449" t="s">
        <v>7</v>
      </c>
      <c r="E449" s="1">
        <v>1.52803429892822E-2</v>
      </c>
      <c r="F449" s="1">
        <v>3.3329090449870702E-2</v>
      </c>
      <c r="G449" s="1">
        <v>3.6370787771853302E-3</v>
      </c>
      <c r="H449" s="1">
        <v>8.0576093008484194E-3</v>
      </c>
      <c r="I449" s="1">
        <v>1.8917421766467501E-2</v>
      </c>
      <c r="J449" s="50">
        <v>4.1386699750719097E-2</v>
      </c>
      <c r="N449" s="21"/>
      <c r="R449" s="21"/>
    </row>
    <row r="450" spans="1:18">
      <c r="A450" t="s">
        <v>86</v>
      </c>
      <c r="B450" s="7" t="s">
        <v>62</v>
      </c>
      <c r="C450" t="s">
        <v>8</v>
      </c>
      <c r="D450" t="s">
        <v>9</v>
      </c>
      <c r="E450" s="1">
        <v>0.377375774167305</v>
      </c>
      <c r="F450" s="1">
        <v>0.14463014023679699</v>
      </c>
      <c r="G450" s="1">
        <v>0.381823142005905</v>
      </c>
      <c r="H450" s="1">
        <v>0.156598466253031</v>
      </c>
      <c r="I450" s="1">
        <v>0.759198916173211</v>
      </c>
      <c r="J450" s="50">
        <v>0.30122860648982802</v>
      </c>
      <c r="N450" s="21"/>
      <c r="R450" s="21"/>
    </row>
    <row r="451" spans="1:18">
      <c r="A451" t="s">
        <v>86</v>
      </c>
      <c r="B451" s="7" t="s">
        <v>62</v>
      </c>
      <c r="C451" t="s">
        <v>10</v>
      </c>
      <c r="D451" t="s">
        <v>11</v>
      </c>
      <c r="E451" s="1">
        <v>0.10734496653173101</v>
      </c>
      <c r="F451" s="1">
        <v>5.5444324387645502E-2</v>
      </c>
      <c r="G451" s="1">
        <v>3.9815516294719799E-2</v>
      </c>
      <c r="H451" s="1">
        <v>2.4042776255884E-2</v>
      </c>
      <c r="I451" s="1">
        <v>0.147160482826451</v>
      </c>
      <c r="J451" s="50">
        <v>7.9487100643529499E-2</v>
      </c>
      <c r="N451" s="21"/>
      <c r="R451" s="21"/>
    </row>
    <row r="452" spans="1:18">
      <c r="A452" t="s">
        <v>86</v>
      </c>
      <c r="B452" s="7" t="s">
        <v>62</v>
      </c>
      <c r="C452" t="s">
        <v>12</v>
      </c>
      <c r="D452" t="s">
        <v>13</v>
      </c>
      <c r="E452" s="1">
        <v>0.21479921598172</v>
      </c>
      <c r="F452" s="1">
        <v>2.9582919851399301E-2</v>
      </c>
      <c r="G452" s="1">
        <v>5.8611031288299698E-2</v>
      </c>
      <c r="H452" s="1">
        <v>1.06217882298229E-2</v>
      </c>
      <c r="I452" s="1">
        <v>0.27341024727002</v>
      </c>
      <c r="J452" s="50">
        <v>4.0204708081222201E-2</v>
      </c>
      <c r="N452" s="21"/>
      <c r="R452" s="21"/>
    </row>
    <row r="453" spans="1:18">
      <c r="A453" t="s">
        <v>86</v>
      </c>
      <c r="B453" s="7" t="s">
        <v>62</v>
      </c>
      <c r="C453" t="s">
        <v>14</v>
      </c>
      <c r="D453" t="s">
        <v>15</v>
      </c>
      <c r="E453" s="1">
        <v>9.6699712326959106E-2</v>
      </c>
      <c r="F453" s="1">
        <v>0.106600656659948</v>
      </c>
      <c r="G453" s="1">
        <v>0.10660940903507</v>
      </c>
      <c r="H453" s="1">
        <v>6.2643570154721398E-2</v>
      </c>
      <c r="I453" s="1">
        <v>0.203309121362029</v>
      </c>
      <c r="J453" s="50">
        <v>0.169244226814669</v>
      </c>
      <c r="N453" s="21"/>
      <c r="R453" s="21"/>
    </row>
    <row r="454" spans="1:18">
      <c r="A454" t="s">
        <v>86</v>
      </c>
      <c r="B454" s="7" t="s">
        <v>62</v>
      </c>
      <c r="C454" t="s">
        <v>16</v>
      </c>
      <c r="D454" t="s">
        <v>17</v>
      </c>
      <c r="E454" s="1">
        <v>2.2078149626342101</v>
      </c>
      <c r="F454" s="1">
        <v>0.348109334936621</v>
      </c>
      <c r="G454" s="1">
        <v>0.61912077325210202</v>
      </c>
      <c r="H454" s="1">
        <v>0.107663532214946</v>
      </c>
      <c r="I454" s="1">
        <v>2.8269357358863099</v>
      </c>
      <c r="J454" s="50">
        <v>0.45577286715156701</v>
      </c>
      <c r="N454" s="21"/>
      <c r="R454" s="21"/>
    </row>
    <row r="455" spans="1:18">
      <c r="A455" t="s">
        <v>86</v>
      </c>
      <c r="B455" s="7" t="s">
        <v>62</v>
      </c>
      <c r="C455" t="s">
        <v>18</v>
      </c>
      <c r="D455" t="s">
        <v>19</v>
      </c>
      <c r="E455" s="1">
        <v>3.1001194467161302</v>
      </c>
      <c r="F455" s="1">
        <v>0.20417547254429899</v>
      </c>
      <c r="G455" s="1">
        <v>1.3620506807299599</v>
      </c>
      <c r="H455" s="1">
        <v>0.22686193740359301</v>
      </c>
      <c r="I455" s="1">
        <v>4.4621701274460897</v>
      </c>
      <c r="J455" s="50">
        <v>0.43103740994789203</v>
      </c>
      <c r="N455" s="21"/>
      <c r="R455" s="21"/>
    </row>
    <row r="456" spans="1:18">
      <c r="A456" t="s">
        <v>86</v>
      </c>
      <c r="B456" s="7" t="s">
        <v>62</v>
      </c>
      <c r="C456" t="s">
        <v>20</v>
      </c>
      <c r="D456" t="s">
        <v>21</v>
      </c>
      <c r="E456" s="1">
        <v>2.4218071043369398</v>
      </c>
      <c r="F456" s="1">
        <v>0.39044291866418002</v>
      </c>
      <c r="G456" s="1">
        <v>3.51951154897115E-2</v>
      </c>
      <c r="H456" s="1">
        <v>7.0980033316055697E-3</v>
      </c>
      <c r="I456" s="1">
        <v>2.4570022198266499</v>
      </c>
      <c r="J456" s="50">
        <v>0.397540921995786</v>
      </c>
      <c r="N456" s="21"/>
      <c r="R456" s="21"/>
    </row>
    <row r="457" spans="1:18">
      <c r="A457" t="s">
        <v>86</v>
      </c>
      <c r="B457" s="7" t="s">
        <v>62</v>
      </c>
      <c r="C457" t="s">
        <v>25</v>
      </c>
      <c r="D457" t="s">
        <v>26</v>
      </c>
      <c r="E457" s="1">
        <v>1.7872751948966498E-2</v>
      </c>
      <c r="F457" s="1">
        <v>1.4749554814446899E-3</v>
      </c>
      <c r="G457" s="1">
        <v>0.18017448311117801</v>
      </c>
      <c r="H457" s="1">
        <v>7.5947737962041503E-2</v>
      </c>
      <c r="I457" s="1">
        <v>0.19804723506014499</v>
      </c>
      <c r="J457" s="50">
        <v>7.7422693443486207E-2</v>
      </c>
      <c r="N457" s="21"/>
      <c r="R457" s="21"/>
    </row>
    <row r="458" spans="1:18">
      <c r="A458" t="s">
        <v>86</v>
      </c>
      <c r="B458" s="7" t="s">
        <v>62</v>
      </c>
      <c r="C458" t="s">
        <v>22</v>
      </c>
      <c r="D458" t="s">
        <v>23</v>
      </c>
      <c r="E458" s="1">
        <v>1.20661260456185E-2</v>
      </c>
      <c r="F458" s="1">
        <v>5.22368981528156E-4</v>
      </c>
      <c r="G458" s="1">
        <v>4.0107782963679998E-2</v>
      </c>
      <c r="H458" s="1">
        <v>1.5505718720435499E-3</v>
      </c>
      <c r="I458" s="1">
        <v>5.2173909009298497E-2</v>
      </c>
      <c r="J458" s="50">
        <v>2.07294085357171E-3</v>
      </c>
      <c r="N458" s="21"/>
      <c r="R458" s="21"/>
    </row>
    <row r="459" spans="1:18">
      <c r="A459" t="s">
        <v>86</v>
      </c>
      <c r="B459" s="7" t="s">
        <v>63</v>
      </c>
      <c r="C459" t="s">
        <v>2</v>
      </c>
      <c r="D459" t="s">
        <v>3</v>
      </c>
      <c r="E459" s="1">
        <v>2.7457561029747501E-2</v>
      </c>
      <c r="F459" s="1">
        <v>3.9861904994098897E-2</v>
      </c>
      <c r="G459" s="1">
        <v>1.79458373141838E-2</v>
      </c>
      <c r="H459" s="1">
        <v>1.5189693273297E-2</v>
      </c>
      <c r="I459" s="1">
        <v>4.5403398343931402E-2</v>
      </c>
      <c r="J459" s="50">
        <v>5.5051598267395897E-2</v>
      </c>
      <c r="N459" s="21"/>
      <c r="R459" s="21"/>
    </row>
    <row r="460" spans="1:18">
      <c r="A460" t="s">
        <v>86</v>
      </c>
      <c r="B460" s="7" t="s">
        <v>63</v>
      </c>
      <c r="C460" t="s">
        <v>4</v>
      </c>
      <c r="D460" t="s">
        <v>5</v>
      </c>
      <c r="E460" s="1">
        <v>1.3743007312516799E-4</v>
      </c>
      <c r="F460" s="1">
        <v>1.0095916115128599E-2</v>
      </c>
      <c r="G460" s="1">
        <v>6.5039735799367407E-2</v>
      </c>
      <c r="H460" s="1">
        <v>1.1682246268979699</v>
      </c>
      <c r="I460" s="1">
        <v>6.5177165872492601E-2</v>
      </c>
      <c r="J460" s="50">
        <v>1.1783205430131001</v>
      </c>
      <c r="N460" s="21"/>
      <c r="R460" s="21"/>
    </row>
    <row r="461" spans="1:18">
      <c r="A461" t="s">
        <v>86</v>
      </c>
      <c r="B461" s="7" t="s">
        <v>63</v>
      </c>
      <c r="C461" t="s">
        <v>6</v>
      </c>
      <c r="D461" t="s">
        <v>7</v>
      </c>
      <c r="E461" s="1">
        <v>3.8087524450287099E-4</v>
      </c>
      <c r="F461" s="1">
        <v>8.30461990500862E-4</v>
      </c>
      <c r="G461" s="1">
        <v>1.8164975720347701E-3</v>
      </c>
      <c r="H461" s="1">
        <v>4.02544159325039E-3</v>
      </c>
      <c r="I461" s="1">
        <v>2.19737281653764E-3</v>
      </c>
      <c r="J461" s="50">
        <v>4.8559035837512504E-3</v>
      </c>
      <c r="N461" s="21"/>
      <c r="R461" s="21"/>
    </row>
    <row r="462" spans="1:18">
      <c r="A462" t="s">
        <v>86</v>
      </c>
      <c r="B462" s="7" t="s">
        <v>63</v>
      </c>
      <c r="C462" t="s">
        <v>8</v>
      </c>
      <c r="D462" t="s">
        <v>9</v>
      </c>
      <c r="E462" s="1">
        <v>5.70370331315357E-3</v>
      </c>
      <c r="F462" s="1">
        <v>2.5625420606454302E-3</v>
      </c>
      <c r="G462" s="1">
        <v>8.1337346652029699E-2</v>
      </c>
      <c r="H462" s="1">
        <v>3.8019508156673501E-2</v>
      </c>
      <c r="I462" s="1">
        <v>8.7041049965183304E-2</v>
      </c>
      <c r="J462" s="50">
        <v>4.05820502173189E-2</v>
      </c>
      <c r="N462" s="21"/>
      <c r="R462" s="21"/>
    </row>
    <row r="463" spans="1:18">
      <c r="A463" t="s">
        <v>86</v>
      </c>
      <c r="B463" s="7" t="s">
        <v>63</v>
      </c>
      <c r="C463" t="s">
        <v>10</v>
      </c>
      <c r="D463" t="s">
        <v>11</v>
      </c>
      <c r="E463" s="1">
        <v>1.08363530001034E-2</v>
      </c>
      <c r="F463" s="1">
        <v>6.3957985045888302E-3</v>
      </c>
      <c r="G463" s="1">
        <v>1.32016363399131E-2</v>
      </c>
      <c r="H463" s="1">
        <v>6.7468450295451697E-3</v>
      </c>
      <c r="I463" s="1">
        <v>2.4037989340016601E-2</v>
      </c>
      <c r="J463" s="50">
        <v>1.3142643534134E-2</v>
      </c>
      <c r="N463" s="21"/>
      <c r="R463" s="21"/>
    </row>
    <row r="464" spans="1:18">
      <c r="A464" t="s">
        <v>86</v>
      </c>
      <c r="B464" s="7" t="s">
        <v>63</v>
      </c>
      <c r="C464" t="s">
        <v>12</v>
      </c>
      <c r="D464" t="s">
        <v>13</v>
      </c>
      <c r="E464" s="1">
        <v>2.6006579579654899E-2</v>
      </c>
      <c r="F464" s="1">
        <v>3.56828897682703E-3</v>
      </c>
      <c r="G464" s="1">
        <v>1.6431759184445401E-2</v>
      </c>
      <c r="H464" s="1">
        <v>3.05224126896237E-3</v>
      </c>
      <c r="I464" s="1">
        <v>4.2438338764100303E-2</v>
      </c>
      <c r="J464" s="50">
        <v>6.6205302457893996E-3</v>
      </c>
      <c r="N464" s="21"/>
      <c r="R464" s="21"/>
    </row>
    <row r="465" spans="1:18">
      <c r="A465" t="s">
        <v>86</v>
      </c>
      <c r="B465" s="7" t="s">
        <v>63</v>
      </c>
      <c r="C465" t="s">
        <v>14</v>
      </c>
      <c r="D465" t="s">
        <v>15</v>
      </c>
      <c r="E465" s="1">
        <v>7.9936653412018693E-3</v>
      </c>
      <c r="F465" s="1">
        <v>8.9403671693452404E-3</v>
      </c>
      <c r="G465" s="1">
        <v>2.95253938515363E-2</v>
      </c>
      <c r="H465" s="1">
        <v>1.7474541357518299E-2</v>
      </c>
      <c r="I465" s="1">
        <v>3.7519059192738201E-2</v>
      </c>
      <c r="J465" s="50">
        <v>2.6414908526863599E-2</v>
      </c>
      <c r="N465" s="21"/>
      <c r="R465" s="21"/>
    </row>
    <row r="466" spans="1:18">
      <c r="A466" t="s">
        <v>86</v>
      </c>
      <c r="B466" s="7" t="s">
        <v>63</v>
      </c>
      <c r="C466" t="s">
        <v>16</v>
      </c>
      <c r="D466" t="s">
        <v>17</v>
      </c>
      <c r="E466" s="1">
        <v>0.11644952521963201</v>
      </c>
      <c r="F466" s="1">
        <v>1.0163072050656001E-2</v>
      </c>
      <c r="G466" s="1">
        <v>0.22070323890249699</v>
      </c>
      <c r="H466" s="1">
        <v>3.9605237869004002E-2</v>
      </c>
      <c r="I466" s="1">
        <v>0.33715276412212902</v>
      </c>
      <c r="J466" s="50">
        <v>4.9768309919659998E-2</v>
      </c>
      <c r="N466" s="21"/>
      <c r="R466" s="21"/>
    </row>
    <row r="467" spans="1:18">
      <c r="A467" t="s">
        <v>86</v>
      </c>
      <c r="B467" s="7" t="s">
        <v>63</v>
      </c>
      <c r="C467" t="s">
        <v>18</v>
      </c>
      <c r="D467" t="s">
        <v>19</v>
      </c>
      <c r="E467" s="1">
        <v>1.2873360144698099E-2</v>
      </c>
      <c r="F467" s="1">
        <v>8.5729154968081903E-4</v>
      </c>
      <c r="G467" s="1">
        <v>0.40540499442755601</v>
      </c>
      <c r="H467" s="1">
        <v>6.5794708198655405E-2</v>
      </c>
      <c r="I467" s="1">
        <v>0.41827835457225399</v>
      </c>
      <c r="J467" s="50">
        <v>6.6651999748336202E-2</v>
      </c>
      <c r="N467" s="21"/>
      <c r="R467" s="21"/>
    </row>
    <row r="468" spans="1:18">
      <c r="A468" t="s">
        <v>86</v>
      </c>
      <c r="B468" s="7" t="s">
        <v>63</v>
      </c>
      <c r="C468" t="s">
        <v>20</v>
      </c>
      <c r="D468" t="s">
        <v>21</v>
      </c>
      <c r="E468" s="1">
        <v>1.22790156493272E-3</v>
      </c>
      <c r="F468" s="1">
        <v>1.9783404245767201E-4</v>
      </c>
      <c r="G468" s="1">
        <v>8.9534083688024204E-3</v>
      </c>
      <c r="H468" s="1">
        <v>1.8002506149168401E-3</v>
      </c>
      <c r="I468" s="1">
        <v>1.0181309933735099E-2</v>
      </c>
      <c r="J468" s="50">
        <v>1.9980846573745101E-3</v>
      </c>
      <c r="N468" s="21"/>
      <c r="R468" s="21"/>
    </row>
    <row r="469" spans="1:18">
      <c r="A469" t="s">
        <v>86</v>
      </c>
      <c r="B469" s="7" t="s">
        <v>63</v>
      </c>
      <c r="C469" t="s">
        <v>25</v>
      </c>
      <c r="D469" t="s">
        <v>26</v>
      </c>
      <c r="E469" s="1">
        <v>0</v>
      </c>
      <c r="F469" s="1">
        <v>0</v>
      </c>
      <c r="G469" s="1">
        <v>0</v>
      </c>
      <c r="H469" s="1">
        <v>0</v>
      </c>
      <c r="I469" s="1">
        <v>0</v>
      </c>
      <c r="J469" s="50">
        <v>0</v>
      </c>
      <c r="N469" s="21"/>
      <c r="R469" s="21"/>
    </row>
    <row r="470" spans="1:18">
      <c r="A470" t="s">
        <v>86</v>
      </c>
      <c r="B470" s="7" t="s">
        <v>63</v>
      </c>
      <c r="C470" t="s">
        <v>22</v>
      </c>
      <c r="D470" t="s">
        <v>23</v>
      </c>
      <c r="E470" s="1">
        <v>2.6520002742900999E-2</v>
      </c>
      <c r="F470" s="1">
        <v>1.1202785862311001E-3</v>
      </c>
      <c r="G470" s="1">
        <v>1.84379435025624E-2</v>
      </c>
      <c r="H470" s="1">
        <v>6.9193231446854498E-4</v>
      </c>
      <c r="I470" s="1">
        <v>4.4957946245463398E-2</v>
      </c>
      <c r="J470" s="50">
        <v>1.81221090069964E-3</v>
      </c>
      <c r="N470" s="21"/>
      <c r="R470" s="21"/>
    </row>
    <row r="471" spans="1:18">
      <c r="A471" t="s">
        <v>86</v>
      </c>
      <c r="B471" s="7" t="s">
        <v>64</v>
      </c>
      <c r="C471" t="s">
        <v>2</v>
      </c>
      <c r="D471" t="s">
        <v>3</v>
      </c>
      <c r="E471" s="1">
        <v>0.28791335840731402</v>
      </c>
      <c r="F471" s="1">
        <v>0.24315987300421199</v>
      </c>
      <c r="G471" s="1">
        <v>7.1502132539423502E-2</v>
      </c>
      <c r="H471" s="1">
        <v>6.0370700568474801E-2</v>
      </c>
      <c r="I471" s="1">
        <v>0.35941549094673803</v>
      </c>
      <c r="J471" s="50">
        <v>0.30353057357268698</v>
      </c>
      <c r="N471" s="21"/>
      <c r="R471" s="21"/>
    </row>
    <row r="472" spans="1:18">
      <c r="A472" t="s">
        <v>86</v>
      </c>
      <c r="B472" s="7" t="s">
        <v>64</v>
      </c>
      <c r="C472" t="s">
        <v>4</v>
      </c>
      <c r="D472" t="s">
        <v>5</v>
      </c>
      <c r="E472" s="1">
        <v>1.25050447765129E-3</v>
      </c>
      <c r="F472" s="1">
        <v>7.7604442845382704E-2</v>
      </c>
      <c r="G472" s="1">
        <v>0.10286680809905401</v>
      </c>
      <c r="H472" s="1">
        <v>1.71397528925028</v>
      </c>
      <c r="I472" s="1">
        <v>0.10411731257670501</v>
      </c>
      <c r="J472" s="50">
        <v>1.7915797320956699</v>
      </c>
      <c r="N472" s="21"/>
      <c r="R472" s="21"/>
    </row>
    <row r="473" spans="1:18">
      <c r="A473" t="s">
        <v>86</v>
      </c>
      <c r="B473" s="7" t="s">
        <v>64</v>
      </c>
      <c r="C473" t="s">
        <v>6</v>
      </c>
      <c r="D473" t="s">
        <v>7</v>
      </c>
      <c r="E473" s="1">
        <v>4.8311488975818096E-3</v>
      </c>
      <c r="F473" s="1">
        <v>1.0537610129778E-2</v>
      </c>
      <c r="G473" s="1">
        <v>3.7646070172107798E-3</v>
      </c>
      <c r="H473" s="1">
        <v>8.3402728449506504E-3</v>
      </c>
      <c r="I473" s="1">
        <v>8.5957559147925907E-3</v>
      </c>
      <c r="J473" s="50">
        <v>1.8877882974728699E-2</v>
      </c>
      <c r="N473" s="21"/>
      <c r="R473" s="21"/>
    </row>
    <row r="474" spans="1:18">
      <c r="A474" t="s">
        <v>86</v>
      </c>
      <c r="B474" s="7" t="s">
        <v>64</v>
      </c>
      <c r="C474" t="s">
        <v>8</v>
      </c>
      <c r="D474" t="s">
        <v>9</v>
      </c>
      <c r="E474" s="1">
        <v>0.14254176546224201</v>
      </c>
      <c r="F474" s="1">
        <v>5.8229758212236998E-2</v>
      </c>
      <c r="G474" s="1">
        <v>0.28884669973353599</v>
      </c>
      <c r="H474" s="1">
        <v>0.122975211225894</v>
      </c>
      <c r="I474" s="1">
        <v>0.431388465195778</v>
      </c>
      <c r="J474" s="50">
        <v>0.181204969438131</v>
      </c>
      <c r="N474" s="21"/>
      <c r="R474" s="21"/>
    </row>
    <row r="475" spans="1:18">
      <c r="A475" t="s">
        <v>86</v>
      </c>
      <c r="B475" s="7" t="s">
        <v>64</v>
      </c>
      <c r="C475" t="s">
        <v>10</v>
      </c>
      <c r="D475" t="s">
        <v>11</v>
      </c>
      <c r="E475" s="1">
        <v>6.2982488689720006E-2</v>
      </c>
      <c r="F475" s="1">
        <v>4.7234193310225901E-2</v>
      </c>
      <c r="G475" s="1">
        <v>4.0798138366239502E-2</v>
      </c>
      <c r="H475" s="1">
        <v>2.45733466938068E-2</v>
      </c>
      <c r="I475" s="1">
        <v>0.103780627055959</v>
      </c>
      <c r="J475" s="50">
        <v>7.1807540004032597E-2</v>
      </c>
      <c r="N475" s="21"/>
      <c r="R475" s="21"/>
    </row>
    <row r="476" spans="1:18">
      <c r="A476" t="s">
        <v>86</v>
      </c>
      <c r="B476" s="7" t="s">
        <v>64</v>
      </c>
      <c r="C476" t="s">
        <v>12</v>
      </c>
      <c r="D476" t="s">
        <v>13</v>
      </c>
      <c r="E476" s="1">
        <v>0.38124659058323601</v>
      </c>
      <c r="F476" s="1">
        <v>5.5843710268437999E-2</v>
      </c>
      <c r="G476" s="1">
        <v>5.7803050107775499E-2</v>
      </c>
      <c r="H476" s="1">
        <v>1.04441526851323E-2</v>
      </c>
      <c r="I476" s="1">
        <v>0.43904964069101199</v>
      </c>
      <c r="J476" s="50">
        <v>6.6287862953570295E-2</v>
      </c>
      <c r="N476" s="21"/>
      <c r="R476" s="21"/>
    </row>
    <row r="477" spans="1:18">
      <c r="A477" t="s">
        <v>86</v>
      </c>
      <c r="B477" s="7" t="s">
        <v>64</v>
      </c>
      <c r="C477" t="s">
        <v>14</v>
      </c>
      <c r="D477" t="s">
        <v>15</v>
      </c>
      <c r="E477" s="1">
        <v>0.49640968696743099</v>
      </c>
      <c r="F477" s="1">
        <v>0.47750971289092797</v>
      </c>
      <c r="G477" s="1">
        <v>0.19803364019316999</v>
      </c>
      <c r="H477" s="1">
        <v>0.11827682828353001</v>
      </c>
      <c r="I477" s="1">
        <v>0.69444332716060198</v>
      </c>
      <c r="J477" s="50">
        <v>0.59578654117445695</v>
      </c>
      <c r="N477" s="21"/>
      <c r="R477" s="21"/>
    </row>
    <row r="478" spans="1:18">
      <c r="A478" t="s">
        <v>86</v>
      </c>
      <c r="B478" s="7" t="s">
        <v>64</v>
      </c>
      <c r="C478" t="s">
        <v>16</v>
      </c>
      <c r="D478" t="s">
        <v>17</v>
      </c>
      <c r="E478" s="1">
        <v>2.3327397150394602</v>
      </c>
      <c r="F478" s="1">
        <v>0.299636931041661</v>
      </c>
      <c r="G478" s="1">
        <v>0.61230374195578396</v>
      </c>
      <c r="H478" s="1">
        <v>0.104852553469266</v>
      </c>
      <c r="I478" s="1">
        <v>2.9450434569952502</v>
      </c>
      <c r="J478" s="50">
        <v>0.40448948451092798</v>
      </c>
      <c r="N478" s="21"/>
      <c r="R478" s="21"/>
    </row>
    <row r="479" spans="1:18">
      <c r="A479" t="s">
        <v>86</v>
      </c>
      <c r="B479" s="7" t="s">
        <v>64</v>
      </c>
      <c r="C479" t="s">
        <v>18</v>
      </c>
      <c r="D479" t="s">
        <v>19</v>
      </c>
      <c r="E479" s="1">
        <v>3.5520113220151801</v>
      </c>
      <c r="F479" s="1">
        <v>0.23357031933833899</v>
      </c>
      <c r="G479" s="1">
        <v>1.19498487308539</v>
      </c>
      <c r="H479" s="1">
        <v>0.19966738445287499</v>
      </c>
      <c r="I479" s="1">
        <v>4.7469961951005697</v>
      </c>
      <c r="J479" s="50">
        <v>0.43323770379121401</v>
      </c>
      <c r="N479" s="21"/>
      <c r="R479" s="21"/>
    </row>
    <row r="480" spans="1:18">
      <c r="A480" t="s">
        <v>86</v>
      </c>
      <c r="B480" s="7" t="s">
        <v>64</v>
      </c>
      <c r="C480" t="s">
        <v>20</v>
      </c>
      <c r="D480" t="s">
        <v>21</v>
      </c>
      <c r="E480" s="1">
        <v>1.1515558768107601</v>
      </c>
      <c r="F480" s="1">
        <v>0.18566330888419399</v>
      </c>
      <c r="G480" s="1">
        <v>2.8274988199202902E-2</v>
      </c>
      <c r="H480" s="1">
        <v>5.7045493761856197E-3</v>
      </c>
      <c r="I480" s="1">
        <v>1.17983086500996</v>
      </c>
      <c r="J480" s="50">
        <v>0.19136785826038</v>
      </c>
      <c r="N480" s="21"/>
      <c r="R480" s="21"/>
    </row>
    <row r="481" spans="1:18">
      <c r="A481" t="s">
        <v>86</v>
      </c>
      <c r="B481" s="7" t="s">
        <v>64</v>
      </c>
      <c r="C481" t="s">
        <v>25</v>
      </c>
      <c r="D481" t="s">
        <v>26</v>
      </c>
      <c r="E481" s="1">
        <v>1.6666200545679801E-3</v>
      </c>
      <c r="F481" s="1">
        <v>1.3533919715312599E-4</v>
      </c>
      <c r="G481" s="1">
        <v>1.9734822383727701E-2</v>
      </c>
      <c r="H481" s="1">
        <v>8.4349337356264403E-3</v>
      </c>
      <c r="I481" s="1">
        <v>2.1401442438295702E-2</v>
      </c>
      <c r="J481" s="50">
        <v>8.5702729327795692E-3</v>
      </c>
      <c r="N481" s="21"/>
      <c r="R481" s="21"/>
    </row>
    <row r="482" spans="1:18">
      <c r="A482" t="s">
        <v>86</v>
      </c>
      <c r="B482" s="7" t="s">
        <v>64</v>
      </c>
      <c r="C482" t="s">
        <v>22</v>
      </c>
      <c r="D482" t="s">
        <v>23</v>
      </c>
      <c r="E482" s="1">
        <v>2.4031735711129099E-2</v>
      </c>
      <c r="F482" s="1">
        <v>1.0429183843479E-3</v>
      </c>
      <c r="G482" s="1">
        <v>7.2511755075436897E-3</v>
      </c>
      <c r="H482" s="1">
        <v>2.8126600291428103E-4</v>
      </c>
      <c r="I482" s="1">
        <v>3.1282911218672799E-2</v>
      </c>
      <c r="J482" s="50">
        <v>1.32418438726218E-3</v>
      </c>
      <c r="N482" s="21"/>
      <c r="R482" s="21"/>
    </row>
    <row r="483" spans="1:18">
      <c r="A483" t="s">
        <v>86</v>
      </c>
      <c r="B483" s="7" t="s">
        <v>65</v>
      </c>
      <c r="C483" t="s">
        <v>2</v>
      </c>
      <c r="D483" t="s">
        <v>3</v>
      </c>
      <c r="E483" s="1">
        <v>3.5557734105611499E-2</v>
      </c>
      <c r="F483" s="1">
        <v>3.70154533964396E-2</v>
      </c>
      <c r="G483" s="1">
        <v>1.50179406422954E-3</v>
      </c>
      <c r="H483" s="1">
        <v>1.2539835611810599E-3</v>
      </c>
      <c r="I483" s="1">
        <v>3.7059528169841101E-2</v>
      </c>
      <c r="J483" s="50">
        <v>3.8269436957620598E-2</v>
      </c>
      <c r="N483" s="21"/>
      <c r="R483" s="21"/>
    </row>
    <row r="484" spans="1:18">
      <c r="A484" t="s">
        <v>86</v>
      </c>
      <c r="B484" s="7" t="s">
        <v>65</v>
      </c>
      <c r="C484" t="s">
        <v>4</v>
      </c>
      <c r="D484" t="s">
        <v>5</v>
      </c>
      <c r="E484" s="1">
        <v>6.1100596929093402E-5</v>
      </c>
      <c r="F484" s="1">
        <v>2.52445834478356E-3</v>
      </c>
      <c r="G484" s="1">
        <v>2.6712347270501499E-3</v>
      </c>
      <c r="H484" s="1">
        <v>4.9809297529582602E-2</v>
      </c>
      <c r="I484" s="1">
        <v>2.7323353239792399E-3</v>
      </c>
      <c r="J484" s="50">
        <v>5.23337558743662E-2</v>
      </c>
      <c r="N484" s="21"/>
      <c r="R484" s="21"/>
    </row>
    <row r="485" spans="1:18">
      <c r="A485" t="s">
        <v>86</v>
      </c>
      <c r="B485" s="7" t="s">
        <v>65</v>
      </c>
      <c r="C485" t="s">
        <v>6</v>
      </c>
      <c r="D485" t="s">
        <v>7</v>
      </c>
      <c r="E485" s="1">
        <v>5.0529293880573698E-7</v>
      </c>
      <c r="F485" s="1">
        <v>1.1021098654230101E-6</v>
      </c>
      <c r="G485" s="1">
        <v>1.01757708008845E-4</v>
      </c>
      <c r="H485" s="1">
        <v>2.2544171991119199E-4</v>
      </c>
      <c r="I485" s="1">
        <v>1.0226300094765099E-4</v>
      </c>
      <c r="J485" s="50">
        <v>2.2654382977661499E-4</v>
      </c>
      <c r="N485" s="21"/>
      <c r="R485" s="21"/>
    </row>
    <row r="486" spans="1:18">
      <c r="A486" t="s">
        <v>86</v>
      </c>
      <c r="B486" s="7" t="s">
        <v>65</v>
      </c>
      <c r="C486" t="s">
        <v>8</v>
      </c>
      <c r="D486" t="s">
        <v>9</v>
      </c>
      <c r="E486" s="1">
        <v>7.0454787618074897E-4</v>
      </c>
      <c r="F486" s="1">
        <v>2.7300847937216001E-4</v>
      </c>
      <c r="G486" s="1">
        <v>4.8186251211950202E-3</v>
      </c>
      <c r="H486" s="1">
        <v>2.26087357499996E-3</v>
      </c>
      <c r="I486" s="1">
        <v>5.5231729973757703E-3</v>
      </c>
      <c r="J486" s="50">
        <v>2.53388205437212E-3</v>
      </c>
      <c r="N486" s="21"/>
      <c r="R486" s="21"/>
    </row>
    <row r="487" spans="1:18">
      <c r="A487" t="s">
        <v>86</v>
      </c>
      <c r="B487" s="7" t="s">
        <v>65</v>
      </c>
      <c r="C487" t="s">
        <v>10</v>
      </c>
      <c r="D487" t="s">
        <v>11</v>
      </c>
      <c r="E487" s="1">
        <v>1.7795259752440099E-4</v>
      </c>
      <c r="F487" s="1">
        <v>9.3435351995819905E-5</v>
      </c>
      <c r="G487" s="1">
        <v>6.1268313661735105E-4</v>
      </c>
      <c r="H487" s="1">
        <v>3.6248425065095799E-4</v>
      </c>
      <c r="I487" s="1">
        <v>7.9063573414175296E-4</v>
      </c>
      <c r="J487" s="50">
        <v>4.5591960264677802E-4</v>
      </c>
      <c r="N487" s="21"/>
      <c r="R487" s="21"/>
    </row>
    <row r="488" spans="1:18">
      <c r="A488" t="s">
        <v>86</v>
      </c>
      <c r="B488" s="7" t="s">
        <v>65</v>
      </c>
      <c r="C488" t="s">
        <v>12</v>
      </c>
      <c r="D488" t="s">
        <v>13</v>
      </c>
      <c r="E488" s="1">
        <v>5.2730030933432004E-3</v>
      </c>
      <c r="F488" s="1">
        <v>7.8376237029914597E-4</v>
      </c>
      <c r="G488" s="1">
        <v>1.06489359582771E-3</v>
      </c>
      <c r="H488" s="1">
        <v>1.93009470841362E-4</v>
      </c>
      <c r="I488" s="1">
        <v>6.3378966891709104E-3</v>
      </c>
      <c r="J488" s="50">
        <v>9.7677184114050705E-4</v>
      </c>
      <c r="N488" s="21"/>
      <c r="R488" s="21"/>
    </row>
    <row r="489" spans="1:18">
      <c r="A489" t="s">
        <v>86</v>
      </c>
      <c r="B489" s="7" t="s">
        <v>65</v>
      </c>
      <c r="C489" t="s">
        <v>14</v>
      </c>
      <c r="D489" t="s">
        <v>15</v>
      </c>
      <c r="E489" s="1">
        <v>2.01783069223798E-4</v>
      </c>
      <c r="F489" s="1">
        <v>2.24570287323844E-4</v>
      </c>
      <c r="G489" s="1">
        <v>1.2942452861843499E-3</v>
      </c>
      <c r="H489" s="1">
        <v>7.58650428597781E-4</v>
      </c>
      <c r="I489" s="1">
        <v>1.4960283554081499E-3</v>
      </c>
      <c r="J489" s="50">
        <v>9.8322071592162399E-4</v>
      </c>
      <c r="N489" s="21"/>
      <c r="R489" s="21"/>
    </row>
    <row r="490" spans="1:18">
      <c r="A490" t="s">
        <v>86</v>
      </c>
      <c r="B490" s="7" t="s">
        <v>65</v>
      </c>
      <c r="C490" t="s">
        <v>16</v>
      </c>
      <c r="D490" t="s">
        <v>17</v>
      </c>
      <c r="E490" s="1">
        <v>4.0865419500311397E-3</v>
      </c>
      <c r="F490" s="1">
        <v>8.1927013970713896E-4</v>
      </c>
      <c r="G490" s="1">
        <v>8.1157127781214308E-3</v>
      </c>
      <c r="H490" s="1">
        <v>1.6148023714334799E-3</v>
      </c>
      <c r="I490" s="1">
        <v>1.22022547281526E-2</v>
      </c>
      <c r="J490" s="50">
        <v>2.4340725111406201E-3</v>
      </c>
      <c r="N490" s="21"/>
      <c r="R490" s="21"/>
    </row>
    <row r="491" spans="1:18">
      <c r="A491" t="s">
        <v>86</v>
      </c>
      <c r="B491" s="7" t="s">
        <v>65</v>
      </c>
      <c r="C491" t="s">
        <v>18</v>
      </c>
      <c r="D491" t="s">
        <v>19</v>
      </c>
      <c r="E491" s="1">
        <v>4.5765674848348398E-4</v>
      </c>
      <c r="F491" s="1">
        <v>3.0154525676477601E-5</v>
      </c>
      <c r="G491" s="1">
        <v>1.56368051309634E-2</v>
      </c>
      <c r="H491" s="1">
        <v>2.6098471928155502E-3</v>
      </c>
      <c r="I491" s="1">
        <v>1.6094461879446902E-2</v>
      </c>
      <c r="J491" s="50">
        <v>2.6400017184920301E-3</v>
      </c>
      <c r="N491" s="21"/>
      <c r="R491" s="21"/>
    </row>
    <row r="492" spans="1:18">
      <c r="A492" t="s">
        <v>86</v>
      </c>
      <c r="B492" s="7" t="s">
        <v>65</v>
      </c>
      <c r="C492" t="s">
        <v>20</v>
      </c>
      <c r="D492" t="s">
        <v>21</v>
      </c>
      <c r="E492" s="1">
        <v>0</v>
      </c>
      <c r="F492" s="1">
        <v>0</v>
      </c>
      <c r="G492" s="1">
        <v>0</v>
      </c>
      <c r="H492" s="1">
        <v>0</v>
      </c>
      <c r="I492" s="1">
        <v>0</v>
      </c>
      <c r="J492" s="50">
        <v>0</v>
      </c>
      <c r="N492" s="21"/>
      <c r="R492" s="21"/>
    </row>
    <row r="493" spans="1:18">
      <c r="A493" t="s">
        <v>86</v>
      </c>
      <c r="B493" s="7" t="s">
        <v>65</v>
      </c>
      <c r="C493" t="s">
        <v>25</v>
      </c>
      <c r="D493" t="s">
        <v>26</v>
      </c>
      <c r="E493" s="1">
        <v>0</v>
      </c>
      <c r="F493" s="1">
        <v>0</v>
      </c>
      <c r="G493" s="1">
        <v>0</v>
      </c>
      <c r="H493" s="1">
        <v>0</v>
      </c>
      <c r="I493" s="1">
        <v>0</v>
      </c>
      <c r="J493" s="50">
        <v>0</v>
      </c>
      <c r="N493" s="21"/>
      <c r="R493" s="21"/>
    </row>
    <row r="494" spans="1:18">
      <c r="A494" t="s">
        <v>86</v>
      </c>
      <c r="B494" s="7" t="s">
        <v>65</v>
      </c>
      <c r="C494" t="s">
        <v>22</v>
      </c>
      <c r="D494" t="s">
        <v>23</v>
      </c>
      <c r="E494" s="1">
        <v>7.1488643169524896E-4</v>
      </c>
      <c r="F494" s="1">
        <v>3.0970167878568397E-5</v>
      </c>
      <c r="G494" s="1">
        <v>1.7878245814932901E-3</v>
      </c>
      <c r="H494" s="1">
        <v>6.9266079017001096E-5</v>
      </c>
      <c r="I494" s="1">
        <v>2.50271101318854E-3</v>
      </c>
      <c r="J494" s="50">
        <v>1.0023624689556901E-4</v>
      </c>
      <c r="N494" s="21"/>
      <c r="R494" s="21"/>
    </row>
    <row r="495" spans="1:18">
      <c r="A495" t="s">
        <v>86</v>
      </c>
      <c r="B495" s="7" t="s">
        <v>66</v>
      </c>
      <c r="C495" t="s">
        <v>2</v>
      </c>
      <c r="D495" t="s">
        <v>3</v>
      </c>
      <c r="E495" s="1">
        <v>9.4593240301199699E-2</v>
      </c>
      <c r="F495" s="1">
        <v>8.66948501468921E-2</v>
      </c>
      <c r="G495" s="1">
        <v>8.2374780789376892E-3</v>
      </c>
      <c r="H495" s="1">
        <v>7.0857655440617097E-3</v>
      </c>
      <c r="I495" s="1">
        <v>0.10283071838013701</v>
      </c>
      <c r="J495" s="50">
        <v>9.3780615690953806E-2</v>
      </c>
      <c r="N495" s="21"/>
      <c r="R495" s="21"/>
    </row>
    <row r="496" spans="1:18">
      <c r="A496" t="s">
        <v>86</v>
      </c>
      <c r="B496" s="7" t="s">
        <v>66</v>
      </c>
      <c r="C496" t="s">
        <v>4</v>
      </c>
      <c r="D496" t="s">
        <v>5</v>
      </c>
      <c r="E496" s="1">
        <v>0</v>
      </c>
      <c r="F496" s="1">
        <v>0</v>
      </c>
      <c r="G496" s="1">
        <v>0.13491270626695101</v>
      </c>
      <c r="H496" s="1">
        <v>2.5408638328045399</v>
      </c>
      <c r="I496" s="1">
        <v>0.13491270626695101</v>
      </c>
      <c r="J496" s="50">
        <v>2.5408638328045399</v>
      </c>
      <c r="N496" s="21"/>
      <c r="R496" s="21"/>
    </row>
    <row r="497" spans="1:18">
      <c r="A497" t="s">
        <v>86</v>
      </c>
      <c r="B497" s="7" t="s">
        <v>66</v>
      </c>
      <c r="C497" t="s">
        <v>6</v>
      </c>
      <c r="D497" t="s">
        <v>7</v>
      </c>
      <c r="E497" s="1">
        <v>1.2042524807716699E-5</v>
      </c>
      <c r="F497" s="1">
        <v>2.62719683454635E-5</v>
      </c>
      <c r="G497" s="1">
        <v>3.9611167701476601E-4</v>
      </c>
      <c r="H497" s="1">
        <v>8.7750749827152303E-4</v>
      </c>
      <c r="I497" s="1">
        <v>4.0815420182248302E-4</v>
      </c>
      <c r="J497" s="50">
        <v>9.0377946661698697E-4</v>
      </c>
      <c r="N497" s="21"/>
      <c r="R497" s="21"/>
    </row>
    <row r="498" spans="1:18">
      <c r="A498" t="s">
        <v>86</v>
      </c>
      <c r="B498" s="7" t="s">
        <v>66</v>
      </c>
      <c r="C498" t="s">
        <v>8</v>
      </c>
      <c r="D498" t="s">
        <v>9</v>
      </c>
      <c r="E498" s="1">
        <v>1.7767573587216E-2</v>
      </c>
      <c r="F498" s="1">
        <v>6.5589635941602801E-3</v>
      </c>
      <c r="G498" s="1">
        <v>4.7293822779927899E-2</v>
      </c>
      <c r="H498" s="1">
        <v>1.9746697886225101E-2</v>
      </c>
      <c r="I498" s="1">
        <v>6.5061396367144003E-2</v>
      </c>
      <c r="J498" s="50">
        <v>2.6305661480385399E-2</v>
      </c>
      <c r="N498" s="21"/>
      <c r="R498" s="21"/>
    </row>
    <row r="499" spans="1:18">
      <c r="A499" t="s">
        <v>86</v>
      </c>
      <c r="B499" s="7" t="s">
        <v>66</v>
      </c>
      <c r="C499" t="s">
        <v>10</v>
      </c>
      <c r="D499" t="s">
        <v>11</v>
      </c>
      <c r="E499" s="1">
        <v>1.59081713152862E-3</v>
      </c>
      <c r="F499" s="1">
        <v>6.8175988496988003E-4</v>
      </c>
      <c r="G499" s="1">
        <v>5.0244234563788298E-3</v>
      </c>
      <c r="H499" s="1">
        <v>3.31782874242348E-3</v>
      </c>
      <c r="I499" s="1">
        <v>6.6152405879074498E-3</v>
      </c>
      <c r="J499" s="50">
        <v>3.9995886273933596E-3</v>
      </c>
      <c r="N499" s="21"/>
      <c r="R499" s="21"/>
    </row>
    <row r="500" spans="1:18">
      <c r="A500" t="s">
        <v>86</v>
      </c>
      <c r="B500" s="7" t="s">
        <v>66</v>
      </c>
      <c r="C500" t="s">
        <v>12</v>
      </c>
      <c r="D500" t="s">
        <v>13</v>
      </c>
      <c r="E500" s="1">
        <v>6.7085231824740299E-2</v>
      </c>
      <c r="F500" s="1">
        <v>8.2877312126447208E-3</v>
      </c>
      <c r="G500" s="1">
        <v>9.4098948259899902E-3</v>
      </c>
      <c r="H500" s="1">
        <v>1.64594687401264E-3</v>
      </c>
      <c r="I500" s="1">
        <v>7.64951266507303E-2</v>
      </c>
      <c r="J500" s="50">
        <v>9.9336780866573597E-3</v>
      </c>
      <c r="N500" s="21"/>
      <c r="R500" s="21"/>
    </row>
    <row r="501" spans="1:18">
      <c r="A501" t="s">
        <v>86</v>
      </c>
      <c r="B501" s="7" t="s">
        <v>66</v>
      </c>
      <c r="C501" t="s">
        <v>14</v>
      </c>
      <c r="D501" t="s">
        <v>15</v>
      </c>
      <c r="E501" s="1">
        <v>4.0361526119716204E-3</v>
      </c>
      <c r="F501" s="1">
        <v>4.3349656534085604E-3</v>
      </c>
      <c r="G501" s="1">
        <v>1.2669387438011199E-2</v>
      </c>
      <c r="H501" s="1">
        <v>7.2932301901964397E-3</v>
      </c>
      <c r="I501" s="1">
        <v>1.6705540049982801E-2</v>
      </c>
      <c r="J501" s="50">
        <v>1.1628195843604999E-2</v>
      </c>
      <c r="N501" s="21"/>
      <c r="R501" s="21"/>
    </row>
    <row r="502" spans="1:18">
      <c r="A502" t="s">
        <v>86</v>
      </c>
      <c r="B502" s="7" t="s">
        <v>66</v>
      </c>
      <c r="C502" t="s">
        <v>16</v>
      </c>
      <c r="D502" t="s">
        <v>17</v>
      </c>
      <c r="E502" s="1">
        <v>0.41743121456612797</v>
      </c>
      <c r="F502" s="1">
        <v>5.4888602896614E-2</v>
      </c>
      <c r="G502" s="1">
        <v>6.8587137556202396E-2</v>
      </c>
      <c r="H502" s="1">
        <v>1.4254050301510401E-2</v>
      </c>
      <c r="I502" s="1">
        <v>0.48601835212233002</v>
      </c>
      <c r="J502" s="50">
        <v>6.9142653198124404E-2</v>
      </c>
      <c r="N502" s="21"/>
      <c r="R502" s="21"/>
    </row>
    <row r="503" spans="1:18">
      <c r="A503" t="s">
        <v>86</v>
      </c>
      <c r="B503" s="7" t="s">
        <v>66</v>
      </c>
      <c r="C503" t="s">
        <v>18</v>
      </c>
      <c r="D503" t="s">
        <v>19</v>
      </c>
      <c r="E503" s="1">
        <v>0.36493800387154901</v>
      </c>
      <c r="F503" s="1">
        <v>2.3287743115585801E-2</v>
      </c>
      <c r="G503" s="1">
        <v>0.18746981677211899</v>
      </c>
      <c r="H503" s="1">
        <v>3.1525743872625203E-2</v>
      </c>
      <c r="I503" s="1">
        <v>0.552407820643668</v>
      </c>
      <c r="J503" s="50">
        <v>5.4813486988211001E-2</v>
      </c>
      <c r="N503" s="21"/>
      <c r="R503" s="21"/>
    </row>
    <row r="504" spans="1:18">
      <c r="A504" t="s">
        <v>86</v>
      </c>
      <c r="B504" s="7" t="s">
        <v>66</v>
      </c>
      <c r="C504" t="s">
        <v>20</v>
      </c>
      <c r="D504" t="s">
        <v>21</v>
      </c>
      <c r="E504" s="1">
        <v>0.42664666972692999</v>
      </c>
      <c r="F504" s="1">
        <v>6.8690978483694806E-2</v>
      </c>
      <c r="G504" s="1">
        <v>3.6975344263064599E-3</v>
      </c>
      <c r="H504" s="1">
        <v>7.4806979983081505E-4</v>
      </c>
      <c r="I504" s="1">
        <v>0.43034420415323599</v>
      </c>
      <c r="J504" s="50">
        <v>6.9439048283525595E-2</v>
      </c>
      <c r="N504" s="21"/>
      <c r="R504" s="21"/>
    </row>
    <row r="505" spans="1:18">
      <c r="A505" t="s">
        <v>86</v>
      </c>
      <c r="B505" s="7" t="s">
        <v>66</v>
      </c>
      <c r="C505" t="s">
        <v>25</v>
      </c>
      <c r="D505" t="s">
        <v>26</v>
      </c>
      <c r="E505" s="1">
        <v>0.106258838278699</v>
      </c>
      <c r="F505" s="1">
        <v>7.4364352564766202E-3</v>
      </c>
      <c r="G505" s="1">
        <v>0.51929081959517598</v>
      </c>
      <c r="H505" s="1">
        <v>0.21415489126915399</v>
      </c>
      <c r="I505" s="1">
        <v>0.62554965787387495</v>
      </c>
      <c r="J505" s="50">
        <v>0.22159132652562999</v>
      </c>
      <c r="N505" s="21"/>
      <c r="R505" s="21"/>
    </row>
    <row r="506" spans="1:18">
      <c r="A506" t="s">
        <v>86</v>
      </c>
      <c r="B506" s="7" t="s">
        <v>66</v>
      </c>
      <c r="C506" t="s">
        <v>22</v>
      </c>
      <c r="D506" t="s">
        <v>23</v>
      </c>
      <c r="E506" s="1">
        <v>0.44124764107777498</v>
      </c>
      <c r="F506" s="1">
        <v>1.9492398074063898E-2</v>
      </c>
      <c r="G506" s="1">
        <v>6.5425359769100203E-2</v>
      </c>
      <c r="H506" s="1">
        <v>2.55379993000855E-3</v>
      </c>
      <c r="I506" s="1">
        <v>0.50667300084687505</v>
      </c>
      <c r="J506" s="50">
        <v>2.2046198004072402E-2</v>
      </c>
      <c r="N506" s="21"/>
      <c r="R506" s="21"/>
    </row>
    <row r="507" spans="1:18">
      <c r="A507" t="s">
        <v>86</v>
      </c>
      <c r="B507" s="7" t="s">
        <v>67</v>
      </c>
      <c r="C507" t="s">
        <v>2</v>
      </c>
      <c r="D507" t="s">
        <v>3</v>
      </c>
      <c r="E507" s="1">
        <v>9.3283145282144597E-2</v>
      </c>
      <c r="F507" s="1">
        <v>9.0652067333433603E-2</v>
      </c>
      <c r="G507" s="1">
        <v>3.2002041045153799E-2</v>
      </c>
      <c r="H507" s="1">
        <v>2.7555197330156399E-2</v>
      </c>
      <c r="I507" s="1">
        <v>0.12528518632729799</v>
      </c>
      <c r="J507" s="50">
        <v>0.11820726466358999</v>
      </c>
      <c r="N507" s="21"/>
      <c r="R507" s="21"/>
    </row>
    <row r="508" spans="1:18">
      <c r="A508" t="s">
        <v>86</v>
      </c>
      <c r="B508" s="7" t="s">
        <v>67</v>
      </c>
      <c r="C508" t="s">
        <v>4</v>
      </c>
      <c r="D508" t="s">
        <v>5</v>
      </c>
      <c r="E508" s="1">
        <v>3.02632409250174E-2</v>
      </c>
      <c r="F508" s="1">
        <v>2.1542817056794399</v>
      </c>
      <c r="G508" s="1">
        <v>6.8760883522305097E-2</v>
      </c>
      <c r="H508" s="1">
        <v>1.2540994049658201</v>
      </c>
      <c r="I508" s="1">
        <v>9.9024124447322504E-2</v>
      </c>
      <c r="J508" s="50">
        <v>3.4083811106452599</v>
      </c>
      <c r="N508" s="21"/>
      <c r="R508" s="21"/>
    </row>
    <row r="509" spans="1:18">
      <c r="A509" t="s">
        <v>86</v>
      </c>
      <c r="B509" s="7" t="s">
        <v>67</v>
      </c>
      <c r="C509" t="s">
        <v>6</v>
      </c>
      <c r="D509" t="s">
        <v>7</v>
      </c>
      <c r="E509" s="1">
        <v>4.6194469491770002E-3</v>
      </c>
      <c r="F509" s="1">
        <v>1.00740409109671E-2</v>
      </c>
      <c r="G509" s="1">
        <v>2.0859476897864999E-3</v>
      </c>
      <c r="H509" s="1">
        <v>4.6217164893370402E-3</v>
      </c>
      <c r="I509" s="1">
        <v>6.7053946389635001E-3</v>
      </c>
      <c r="J509" s="50">
        <v>1.4695757400304099E-2</v>
      </c>
      <c r="N509" s="21"/>
      <c r="R509" s="21"/>
    </row>
    <row r="510" spans="1:18">
      <c r="A510" t="s">
        <v>86</v>
      </c>
      <c r="B510" s="7" t="s">
        <v>67</v>
      </c>
      <c r="C510" t="s">
        <v>8</v>
      </c>
      <c r="D510" t="s">
        <v>9</v>
      </c>
      <c r="E510" s="1">
        <v>5.4987969490178999E-2</v>
      </c>
      <c r="F510" s="1">
        <v>7.8023316159811507E-2</v>
      </c>
      <c r="G510" s="1">
        <v>0.168041374848828</v>
      </c>
      <c r="H510" s="1">
        <v>9.9412188019994199E-2</v>
      </c>
      <c r="I510" s="1">
        <v>0.22302934433900701</v>
      </c>
      <c r="J510" s="50">
        <v>0.177435504179806</v>
      </c>
      <c r="N510" s="21"/>
      <c r="R510" s="21"/>
    </row>
    <row r="511" spans="1:18">
      <c r="A511" t="s">
        <v>86</v>
      </c>
      <c r="B511" s="7" t="s">
        <v>67</v>
      </c>
      <c r="C511" t="s">
        <v>10</v>
      </c>
      <c r="D511" t="s">
        <v>11</v>
      </c>
      <c r="E511" s="1">
        <v>4.6753976145507302E-3</v>
      </c>
      <c r="F511" s="1">
        <v>1.5130160669787E-3</v>
      </c>
      <c r="G511" s="1">
        <v>1.6963611330885201E-2</v>
      </c>
      <c r="H511" s="1">
        <v>9.4579958661942295E-3</v>
      </c>
      <c r="I511" s="1">
        <v>2.1639008945435901E-2</v>
      </c>
      <c r="J511" s="50">
        <v>1.0971011933172899E-2</v>
      </c>
      <c r="N511" s="21"/>
      <c r="R511" s="21"/>
    </row>
    <row r="512" spans="1:18">
      <c r="A512" t="s">
        <v>86</v>
      </c>
      <c r="B512" s="7" t="s">
        <v>67</v>
      </c>
      <c r="C512" t="s">
        <v>12</v>
      </c>
      <c r="D512" t="s">
        <v>13</v>
      </c>
      <c r="E512" s="1">
        <v>2.58048744415789E-2</v>
      </c>
      <c r="F512" s="1">
        <v>3.2923998018341699E-3</v>
      </c>
      <c r="G512" s="1">
        <v>2.52238947021757E-2</v>
      </c>
      <c r="H512" s="1">
        <v>4.6499869016557597E-3</v>
      </c>
      <c r="I512" s="1">
        <v>5.10287691437546E-2</v>
      </c>
      <c r="J512" s="50">
        <v>7.9423867034899304E-3</v>
      </c>
      <c r="N512" s="21"/>
      <c r="R512" s="21"/>
    </row>
    <row r="513" spans="1:18">
      <c r="A513" t="s">
        <v>86</v>
      </c>
      <c r="B513" s="7" t="s">
        <v>67</v>
      </c>
      <c r="C513" t="s">
        <v>14</v>
      </c>
      <c r="D513" t="s">
        <v>15</v>
      </c>
      <c r="E513" s="1">
        <v>1.2713073161783699E-2</v>
      </c>
      <c r="F513" s="1">
        <v>1.43504847900622E-2</v>
      </c>
      <c r="G513" s="1">
        <v>5.6741900460143102E-2</v>
      </c>
      <c r="H513" s="1">
        <v>3.3319028314415897E-2</v>
      </c>
      <c r="I513" s="1">
        <v>6.9454973621926805E-2</v>
      </c>
      <c r="J513" s="50">
        <v>4.7669513104478103E-2</v>
      </c>
      <c r="N513" s="21"/>
      <c r="R513" s="21"/>
    </row>
    <row r="514" spans="1:18">
      <c r="A514" t="s">
        <v>86</v>
      </c>
      <c r="B514" s="7" t="s">
        <v>67</v>
      </c>
      <c r="C514" t="s">
        <v>16</v>
      </c>
      <c r="D514" t="s">
        <v>17</v>
      </c>
      <c r="E514" s="1">
        <v>5.9938358694370697E-2</v>
      </c>
      <c r="F514" s="1">
        <v>9.1793689061560792E-3</v>
      </c>
      <c r="G514" s="1">
        <v>0.45628845120392902</v>
      </c>
      <c r="H514" s="1">
        <v>6.9407571500082907E-2</v>
      </c>
      <c r="I514" s="1">
        <v>0.51622680989829905</v>
      </c>
      <c r="J514" s="50">
        <v>7.8586940406238995E-2</v>
      </c>
      <c r="N514" s="21"/>
      <c r="R514" s="21"/>
    </row>
    <row r="515" spans="1:18">
      <c r="A515" t="s">
        <v>86</v>
      </c>
      <c r="B515" s="7" t="s">
        <v>67</v>
      </c>
      <c r="C515" t="s">
        <v>18</v>
      </c>
      <c r="D515" t="s">
        <v>19</v>
      </c>
      <c r="E515" s="1">
        <v>3.2375101618628298E-2</v>
      </c>
      <c r="F515" s="1">
        <v>2.15248978664913E-3</v>
      </c>
      <c r="G515" s="1">
        <v>0.78654381791760097</v>
      </c>
      <c r="H515" s="1">
        <v>0.12881416999835801</v>
      </c>
      <c r="I515" s="1">
        <v>0.81891891953622897</v>
      </c>
      <c r="J515" s="50">
        <v>0.13096665978500699</v>
      </c>
      <c r="N515" s="21"/>
      <c r="R515" s="21"/>
    </row>
    <row r="516" spans="1:18">
      <c r="A516" t="s">
        <v>86</v>
      </c>
      <c r="B516" s="7" t="s">
        <v>67</v>
      </c>
      <c r="C516" t="s">
        <v>20</v>
      </c>
      <c r="D516" t="s">
        <v>21</v>
      </c>
      <c r="E516" s="1">
        <v>8.1590485499641197E-3</v>
      </c>
      <c r="F516" s="1">
        <v>1.31509858205042E-3</v>
      </c>
      <c r="G516" s="1">
        <v>1.5024370440755001E-2</v>
      </c>
      <c r="H516" s="1">
        <v>3.0235757179638599E-3</v>
      </c>
      <c r="I516" s="1">
        <v>2.3183418990719101E-2</v>
      </c>
      <c r="J516" s="50">
        <v>4.3386743000142797E-3</v>
      </c>
      <c r="N516" s="21"/>
      <c r="R516" s="21"/>
    </row>
    <row r="517" spans="1:18">
      <c r="A517" t="s">
        <v>86</v>
      </c>
      <c r="B517" s="7" t="s">
        <v>67</v>
      </c>
      <c r="C517" t="s">
        <v>25</v>
      </c>
      <c r="D517" t="s">
        <v>26</v>
      </c>
      <c r="E517" s="1">
        <v>2.0013986169607298E-6</v>
      </c>
      <c r="F517" s="1">
        <v>2.92476895418569E-7</v>
      </c>
      <c r="G517" s="1">
        <v>0</v>
      </c>
      <c r="H517" s="1">
        <v>0</v>
      </c>
      <c r="I517" s="1">
        <v>2.0013986169607298E-6</v>
      </c>
      <c r="J517" s="50">
        <v>2.92476895418569E-7</v>
      </c>
      <c r="N517" s="21"/>
      <c r="R517" s="21"/>
    </row>
    <row r="518" spans="1:18">
      <c r="A518" t="s">
        <v>86</v>
      </c>
      <c r="B518" s="7" t="s">
        <v>67</v>
      </c>
      <c r="C518" t="s">
        <v>22</v>
      </c>
      <c r="D518" t="s">
        <v>23</v>
      </c>
      <c r="E518" s="1">
        <v>8.7470972708302702E-3</v>
      </c>
      <c r="F518" s="1">
        <v>3.7259593902773001E-4</v>
      </c>
      <c r="G518" s="1">
        <v>0.12679449301167101</v>
      </c>
      <c r="H518" s="1">
        <v>4.8103387092369504E-3</v>
      </c>
      <c r="I518" s="1">
        <v>0.13554159028250101</v>
      </c>
      <c r="J518" s="50">
        <v>5.1829346482646799E-3</v>
      </c>
      <c r="N518" s="21"/>
      <c r="R518" s="21"/>
    </row>
    <row r="519" spans="1:18">
      <c r="A519" t="s">
        <v>86</v>
      </c>
      <c r="B519" s="7" t="s">
        <v>68</v>
      </c>
      <c r="C519" t="s">
        <v>2</v>
      </c>
      <c r="D519" t="s">
        <v>3</v>
      </c>
      <c r="E519" s="1">
        <v>0.15807196698717799</v>
      </c>
      <c r="F519" s="1">
        <v>0.166376118357869</v>
      </c>
      <c r="G519" s="1">
        <v>3.7040988744426302E-2</v>
      </c>
      <c r="H519" s="1">
        <v>3.0246006874016601E-2</v>
      </c>
      <c r="I519" s="1">
        <v>0.195112955731605</v>
      </c>
      <c r="J519" s="50">
        <v>0.19662212523188599</v>
      </c>
      <c r="N519" s="21"/>
      <c r="R519" s="21"/>
    </row>
    <row r="520" spans="1:18">
      <c r="A520" t="s">
        <v>86</v>
      </c>
      <c r="B520" s="7" t="s">
        <v>68</v>
      </c>
      <c r="C520" t="s">
        <v>4</v>
      </c>
      <c r="D520" t="s">
        <v>5</v>
      </c>
      <c r="E520" s="1">
        <v>0</v>
      </c>
      <c r="F520" s="1">
        <v>0</v>
      </c>
      <c r="G520" s="1">
        <v>0.74562293926231005</v>
      </c>
      <c r="H520" s="1">
        <v>13.939538368631201</v>
      </c>
      <c r="I520" s="1">
        <v>0.74562293926231005</v>
      </c>
      <c r="J520" s="50">
        <v>13.939538368631201</v>
      </c>
      <c r="N520" s="21"/>
      <c r="R520" s="21"/>
    </row>
    <row r="521" spans="1:18">
      <c r="A521" t="s">
        <v>86</v>
      </c>
      <c r="B521" s="7" t="s">
        <v>68</v>
      </c>
      <c r="C521" t="s">
        <v>6</v>
      </c>
      <c r="D521" t="s">
        <v>7</v>
      </c>
      <c r="E521" s="1">
        <v>0.64263129619972603</v>
      </c>
      <c r="F521" s="1">
        <v>1.4015598860306</v>
      </c>
      <c r="G521" s="1">
        <v>2.81577559703705E-3</v>
      </c>
      <c r="H521" s="1">
        <v>6.2389437633383598E-3</v>
      </c>
      <c r="I521" s="1">
        <v>0.64544707179676297</v>
      </c>
      <c r="J521" s="50">
        <v>1.4077988297939401</v>
      </c>
      <c r="N521" s="21"/>
      <c r="R521" s="21"/>
    </row>
    <row r="522" spans="1:18">
      <c r="A522" t="s">
        <v>86</v>
      </c>
      <c r="B522" s="7" t="s">
        <v>68</v>
      </c>
      <c r="C522" t="s">
        <v>8</v>
      </c>
      <c r="D522" t="s">
        <v>9</v>
      </c>
      <c r="E522" s="1">
        <v>0.31220685229477702</v>
      </c>
      <c r="F522" s="1">
        <v>0.26744079905561602</v>
      </c>
      <c r="G522" s="1">
        <v>0.271589712245076</v>
      </c>
      <c r="H522" s="1">
        <v>0.16771563540253501</v>
      </c>
      <c r="I522" s="1">
        <v>0.58379656453985396</v>
      </c>
      <c r="J522" s="50">
        <v>0.435156434458151</v>
      </c>
      <c r="N522" s="21"/>
      <c r="R522" s="21"/>
    </row>
    <row r="523" spans="1:18">
      <c r="A523" t="s">
        <v>86</v>
      </c>
      <c r="B523" s="7" t="s">
        <v>68</v>
      </c>
      <c r="C523" t="s">
        <v>10</v>
      </c>
      <c r="D523" t="s">
        <v>11</v>
      </c>
      <c r="E523" s="1">
        <v>1.9259748135183101E-2</v>
      </c>
      <c r="F523" s="1">
        <v>1.03693682635577E-2</v>
      </c>
      <c r="G523" s="1">
        <v>3.4574575386524302E-2</v>
      </c>
      <c r="H523" s="1">
        <v>2.3635800546463501E-2</v>
      </c>
      <c r="I523" s="1">
        <v>5.3834323521707403E-2</v>
      </c>
      <c r="J523" s="50">
        <v>3.4005168810021198E-2</v>
      </c>
      <c r="N523" s="21"/>
      <c r="R523" s="21"/>
    </row>
    <row r="524" spans="1:18">
      <c r="A524" t="s">
        <v>86</v>
      </c>
      <c r="B524" s="7" t="s">
        <v>68</v>
      </c>
      <c r="C524" t="s">
        <v>12</v>
      </c>
      <c r="D524" t="s">
        <v>13</v>
      </c>
      <c r="E524" s="1">
        <v>0.28066634830373</v>
      </c>
      <c r="F524" s="1">
        <v>4.1254859133839597E-2</v>
      </c>
      <c r="G524" s="1">
        <v>4.6515562950648202E-2</v>
      </c>
      <c r="H524" s="1">
        <v>8.4263968403495201E-3</v>
      </c>
      <c r="I524" s="1">
        <v>0.32718191125437901</v>
      </c>
      <c r="J524" s="50">
        <v>4.9681255974189098E-2</v>
      </c>
      <c r="N524" s="21"/>
      <c r="R524" s="21"/>
    </row>
    <row r="525" spans="1:18">
      <c r="A525" t="s">
        <v>86</v>
      </c>
      <c r="B525" s="7" t="s">
        <v>68</v>
      </c>
      <c r="C525" t="s">
        <v>14</v>
      </c>
      <c r="D525" t="s">
        <v>15</v>
      </c>
      <c r="E525" s="1">
        <v>2.60730461808273E-2</v>
      </c>
      <c r="F525" s="1">
        <v>2.8622924219410199E-2</v>
      </c>
      <c r="G525" s="1">
        <v>8.3095042632715499E-2</v>
      </c>
      <c r="H525" s="1">
        <v>4.8733396994032799E-2</v>
      </c>
      <c r="I525" s="1">
        <v>0.10916808881354299</v>
      </c>
      <c r="J525" s="50">
        <v>7.7356321213443005E-2</v>
      </c>
      <c r="N525" s="21"/>
      <c r="R525" s="21"/>
    </row>
    <row r="526" spans="1:18">
      <c r="A526" t="s">
        <v>86</v>
      </c>
      <c r="B526" s="7" t="s">
        <v>68</v>
      </c>
      <c r="C526" t="s">
        <v>16</v>
      </c>
      <c r="D526" t="s">
        <v>17</v>
      </c>
      <c r="E526" s="1">
        <v>3.83859009606459</v>
      </c>
      <c r="F526" s="1">
        <v>0.57255718605033201</v>
      </c>
      <c r="G526" s="1">
        <v>0.49096411700964898</v>
      </c>
      <c r="H526" s="1">
        <v>8.9738117615527094E-2</v>
      </c>
      <c r="I526" s="1">
        <v>4.3295542130742399</v>
      </c>
      <c r="J526" s="50">
        <v>0.66229530366585898</v>
      </c>
      <c r="N526" s="21"/>
      <c r="R526" s="21"/>
    </row>
    <row r="527" spans="1:18">
      <c r="A527" t="s">
        <v>86</v>
      </c>
      <c r="B527" s="7" t="s">
        <v>68</v>
      </c>
      <c r="C527" t="s">
        <v>18</v>
      </c>
      <c r="D527" t="s">
        <v>19</v>
      </c>
      <c r="E527" s="1">
        <v>7.5570718543115802</v>
      </c>
      <c r="F527" s="1">
        <v>0.498251119854006</v>
      </c>
      <c r="G527" s="1">
        <v>2.5243405732670201</v>
      </c>
      <c r="H527" s="1">
        <v>0.42276328935132201</v>
      </c>
      <c r="I527" s="1">
        <v>10.0814124275786</v>
      </c>
      <c r="J527" s="50">
        <v>0.92101440920532796</v>
      </c>
      <c r="N527" s="21"/>
      <c r="R527" s="21"/>
    </row>
    <row r="528" spans="1:18">
      <c r="A528" t="s">
        <v>86</v>
      </c>
      <c r="B528" s="7" t="s">
        <v>68</v>
      </c>
      <c r="C528" t="s">
        <v>20</v>
      </c>
      <c r="D528" t="s">
        <v>21</v>
      </c>
      <c r="E528" s="1">
        <v>0.54238897903083305</v>
      </c>
      <c r="F528" s="1">
        <v>8.7468096148854702E-2</v>
      </c>
      <c r="G528" s="1">
        <v>1.77526669872171E-2</v>
      </c>
      <c r="H528" s="1">
        <v>3.58174115786943E-3</v>
      </c>
      <c r="I528" s="1">
        <v>0.56014164601805005</v>
      </c>
      <c r="J528" s="50">
        <v>9.1049837306724099E-2</v>
      </c>
      <c r="N528" s="21"/>
      <c r="R528" s="21"/>
    </row>
    <row r="529" spans="1:18">
      <c r="A529" t="s">
        <v>86</v>
      </c>
      <c r="B529" s="7" t="s">
        <v>68</v>
      </c>
      <c r="C529" t="s">
        <v>25</v>
      </c>
      <c r="D529" t="s">
        <v>26</v>
      </c>
      <c r="E529" s="1">
        <v>3.5780313532739602E-3</v>
      </c>
      <c r="F529" s="1">
        <v>4.7668448485362899E-4</v>
      </c>
      <c r="G529" s="1">
        <v>0</v>
      </c>
      <c r="H529" s="1">
        <v>0</v>
      </c>
      <c r="I529" s="1">
        <v>3.5780313532739602E-3</v>
      </c>
      <c r="J529" s="50">
        <v>4.7668448485362899E-4</v>
      </c>
      <c r="N529" s="21"/>
      <c r="R529" s="21"/>
    </row>
    <row r="530" spans="1:18">
      <c r="A530" t="s">
        <v>86</v>
      </c>
      <c r="B530" s="7" t="s">
        <v>68</v>
      </c>
      <c r="C530" t="s">
        <v>22</v>
      </c>
      <c r="D530" t="s">
        <v>23</v>
      </c>
      <c r="E530" s="1">
        <v>1.5612443221038901</v>
      </c>
      <c r="F530" s="1">
        <v>6.7689007389907602E-2</v>
      </c>
      <c r="G530" s="1">
        <v>1.5167788590275699</v>
      </c>
      <c r="H530" s="1">
        <v>5.8963902840077999E-2</v>
      </c>
      <c r="I530" s="1">
        <v>3.07802318113146</v>
      </c>
      <c r="J530" s="50">
        <v>0.12665291022998601</v>
      </c>
      <c r="N530" s="21"/>
      <c r="R530" s="21"/>
    </row>
    <row r="531" spans="1:18">
      <c r="A531" t="s">
        <v>86</v>
      </c>
      <c r="B531" s="7" t="s">
        <v>69</v>
      </c>
      <c r="C531" t="s">
        <v>2</v>
      </c>
      <c r="D531" t="s">
        <v>3</v>
      </c>
      <c r="E531" s="1">
        <v>0.10939300932967599</v>
      </c>
      <c r="F531" s="1">
        <v>0.117312999204902</v>
      </c>
      <c r="G531" s="1">
        <v>1.4126068029261999E-2</v>
      </c>
      <c r="H531" s="1">
        <v>1.1590155781890399E-2</v>
      </c>
      <c r="I531" s="1">
        <v>0.123519077358938</v>
      </c>
      <c r="J531" s="50">
        <v>0.128903154986792</v>
      </c>
      <c r="N531" s="21"/>
      <c r="R531" s="21"/>
    </row>
    <row r="532" spans="1:18">
      <c r="A532" t="s">
        <v>86</v>
      </c>
      <c r="B532" s="7" t="s">
        <v>69</v>
      </c>
      <c r="C532" t="s">
        <v>4</v>
      </c>
      <c r="D532" t="s">
        <v>5</v>
      </c>
      <c r="E532" s="1">
        <v>1.8214244726953401E-4</v>
      </c>
      <c r="F532" s="1">
        <v>1.1886616666986901E-2</v>
      </c>
      <c r="G532" s="1">
        <v>0.28185726326081401</v>
      </c>
      <c r="H532" s="1">
        <v>5.2622441245121196</v>
      </c>
      <c r="I532" s="1">
        <v>0.282039405708083</v>
      </c>
      <c r="J532" s="50">
        <v>5.2741307411791096</v>
      </c>
      <c r="N532" s="21"/>
      <c r="R532" s="21"/>
    </row>
    <row r="533" spans="1:18">
      <c r="A533" t="s">
        <v>86</v>
      </c>
      <c r="B533" s="7" t="s">
        <v>69</v>
      </c>
      <c r="C533" t="s">
        <v>6</v>
      </c>
      <c r="D533" t="s">
        <v>7</v>
      </c>
      <c r="E533" s="1">
        <v>6.7687065324980398E-3</v>
      </c>
      <c r="F533" s="1">
        <v>1.47620899995287E-2</v>
      </c>
      <c r="G533" s="1">
        <v>9.3751347225667502E-4</v>
      </c>
      <c r="H533" s="1">
        <v>2.0772811143759898E-3</v>
      </c>
      <c r="I533" s="1">
        <v>7.7062200047547103E-3</v>
      </c>
      <c r="J533" s="50">
        <v>1.68393711139047E-2</v>
      </c>
      <c r="N533" s="21"/>
      <c r="R533" s="21"/>
    </row>
    <row r="534" spans="1:18">
      <c r="A534" t="s">
        <v>86</v>
      </c>
      <c r="B534" s="7" t="s">
        <v>69</v>
      </c>
      <c r="C534" t="s">
        <v>8</v>
      </c>
      <c r="D534" t="s">
        <v>9</v>
      </c>
      <c r="E534" s="1">
        <v>0.16580358648148</v>
      </c>
      <c r="F534" s="1">
        <v>7.4956373716965799E-2</v>
      </c>
      <c r="G534" s="1">
        <v>0.11526973920859</v>
      </c>
      <c r="H534" s="1">
        <v>5.8789501039844101E-2</v>
      </c>
      <c r="I534" s="1">
        <v>0.28107332569006899</v>
      </c>
      <c r="J534" s="50">
        <v>0.13374587475680999</v>
      </c>
      <c r="N534" s="21"/>
      <c r="R534" s="21"/>
    </row>
    <row r="535" spans="1:18">
      <c r="A535" t="s">
        <v>86</v>
      </c>
      <c r="B535" s="7" t="s">
        <v>69</v>
      </c>
      <c r="C535" t="s">
        <v>10</v>
      </c>
      <c r="D535" t="s">
        <v>11</v>
      </c>
      <c r="E535" s="1">
        <v>9.0099969556567995E-3</v>
      </c>
      <c r="F535" s="1">
        <v>6.5419416372605003E-3</v>
      </c>
      <c r="G535" s="1">
        <v>1.2656790315186101E-2</v>
      </c>
      <c r="H535" s="1">
        <v>8.1511365082601005E-3</v>
      </c>
      <c r="I535" s="1">
        <v>2.16667872708429E-2</v>
      </c>
      <c r="J535" s="50">
        <v>1.4693078145520601E-2</v>
      </c>
      <c r="N535" s="21"/>
      <c r="R535" s="21"/>
    </row>
    <row r="536" spans="1:18">
      <c r="A536" t="s">
        <v>86</v>
      </c>
      <c r="B536" s="7" t="s">
        <v>69</v>
      </c>
      <c r="C536" t="s">
        <v>12</v>
      </c>
      <c r="D536" t="s">
        <v>13</v>
      </c>
      <c r="E536" s="1">
        <v>6.1619188666699097E-2</v>
      </c>
      <c r="F536" s="1">
        <v>8.3756415498831092E-3</v>
      </c>
      <c r="G536" s="1">
        <v>1.7927667191761702E-2</v>
      </c>
      <c r="H536" s="1">
        <v>3.2559110490956401E-3</v>
      </c>
      <c r="I536" s="1">
        <v>7.9546855858460802E-2</v>
      </c>
      <c r="J536" s="50">
        <v>1.16315525989788E-2</v>
      </c>
      <c r="N536" s="21"/>
      <c r="R536" s="21"/>
    </row>
    <row r="537" spans="1:18">
      <c r="A537" t="s">
        <v>86</v>
      </c>
      <c r="B537" s="7" t="s">
        <v>69</v>
      </c>
      <c r="C537" t="s">
        <v>14</v>
      </c>
      <c r="D537" t="s">
        <v>15</v>
      </c>
      <c r="E537" s="1">
        <v>1.9519304196851502E-2</v>
      </c>
      <c r="F537" s="1">
        <v>2.1626877683884001E-2</v>
      </c>
      <c r="G537" s="1">
        <v>4.1917504245401201E-2</v>
      </c>
      <c r="H537" s="1">
        <v>2.4389338605598099E-2</v>
      </c>
      <c r="I537" s="1">
        <v>6.1436808442252702E-2</v>
      </c>
      <c r="J537" s="50">
        <v>4.6016216289482097E-2</v>
      </c>
      <c r="N537" s="21"/>
      <c r="R537" s="21"/>
    </row>
    <row r="538" spans="1:18">
      <c r="A538" t="s">
        <v>86</v>
      </c>
      <c r="B538" s="7" t="s">
        <v>69</v>
      </c>
      <c r="C538" t="s">
        <v>16</v>
      </c>
      <c r="D538" t="s">
        <v>17</v>
      </c>
      <c r="E538" s="1">
        <v>0.54613078181234398</v>
      </c>
      <c r="F538" s="1">
        <v>7.8647820768665097E-2</v>
      </c>
      <c r="G538" s="1">
        <v>0.27259563917093499</v>
      </c>
      <c r="H538" s="1">
        <v>4.42308156461967E-2</v>
      </c>
      <c r="I538" s="1">
        <v>0.81872642098327897</v>
      </c>
      <c r="J538" s="50">
        <v>0.12287863641486201</v>
      </c>
      <c r="N538" s="21"/>
      <c r="R538" s="21"/>
    </row>
    <row r="539" spans="1:18">
      <c r="A539" t="s">
        <v>86</v>
      </c>
      <c r="B539" s="7" t="s">
        <v>69</v>
      </c>
      <c r="C539" t="s">
        <v>18</v>
      </c>
      <c r="D539" t="s">
        <v>19</v>
      </c>
      <c r="E539" s="1">
        <v>2.1866172907440902</v>
      </c>
      <c r="F539" s="1">
        <v>0.14437574947652099</v>
      </c>
      <c r="G539" s="1">
        <v>0.96089734106825697</v>
      </c>
      <c r="H539" s="1">
        <v>0.160760500766473</v>
      </c>
      <c r="I539" s="1">
        <v>3.1475146318123501</v>
      </c>
      <c r="J539" s="50">
        <v>0.30513625024299401</v>
      </c>
      <c r="N539" s="21"/>
      <c r="R539" s="21"/>
    </row>
    <row r="540" spans="1:18">
      <c r="A540" t="s">
        <v>86</v>
      </c>
      <c r="B540" s="7" t="s">
        <v>69</v>
      </c>
      <c r="C540" t="s">
        <v>20</v>
      </c>
      <c r="D540" t="s">
        <v>21</v>
      </c>
      <c r="E540" s="1">
        <v>0.60088566707230395</v>
      </c>
      <c r="F540" s="1">
        <v>9.6904283226416102E-2</v>
      </c>
      <c r="G540" s="1">
        <v>1.13100609848663E-2</v>
      </c>
      <c r="H540" s="1">
        <v>2.2814436374448098E-3</v>
      </c>
      <c r="I540" s="1">
        <v>0.61219572805717004</v>
      </c>
      <c r="J540" s="50">
        <v>9.9185726863860901E-2</v>
      </c>
      <c r="N540" s="21"/>
      <c r="R540" s="21"/>
    </row>
    <row r="541" spans="1:18">
      <c r="A541" t="s">
        <v>86</v>
      </c>
      <c r="B541" s="7" t="s">
        <v>69</v>
      </c>
      <c r="C541" t="s">
        <v>25</v>
      </c>
      <c r="D541" t="s">
        <v>26</v>
      </c>
      <c r="E541" s="1">
        <v>0</v>
      </c>
      <c r="F541" s="1">
        <v>0</v>
      </c>
      <c r="G541" s="1">
        <v>0</v>
      </c>
      <c r="H541" s="1">
        <v>0</v>
      </c>
      <c r="I541" s="1">
        <v>0</v>
      </c>
      <c r="J541" s="50">
        <v>0</v>
      </c>
      <c r="N541" s="21"/>
      <c r="R541" s="21"/>
    </row>
    <row r="542" spans="1:18">
      <c r="A542" t="s">
        <v>86</v>
      </c>
      <c r="B542" s="7" t="s">
        <v>69</v>
      </c>
      <c r="C542" t="s">
        <v>22</v>
      </c>
      <c r="D542" t="s">
        <v>23</v>
      </c>
      <c r="E542" s="1">
        <v>2.77859294034091E-4</v>
      </c>
      <c r="F542" s="1">
        <v>1.2030102493690499E-5</v>
      </c>
      <c r="G542" s="1">
        <v>3.2596453474058697E-4</v>
      </c>
      <c r="H542" s="1">
        <v>1.26578054591421E-5</v>
      </c>
      <c r="I542" s="1">
        <v>6.0382382877467798E-4</v>
      </c>
      <c r="J542" s="50">
        <v>2.4687907952832601E-5</v>
      </c>
      <c r="N542" s="21"/>
      <c r="R542" s="21"/>
    </row>
    <row r="543" spans="1:18">
      <c r="A543" t="s">
        <v>86</v>
      </c>
      <c r="B543" s="7" t="s">
        <v>70</v>
      </c>
      <c r="C543" t="s">
        <v>2</v>
      </c>
      <c r="D543" t="s">
        <v>3</v>
      </c>
      <c r="E543" s="1">
        <v>6.2087224619094402E-3</v>
      </c>
      <c r="F543" s="1">
        <v>6.0223249200885703E-3</v>
      </c>
      <c r="G543" s="1">
        <v>1.06371188462763E-2</v>
      </c>
      <c r="H543" s="1">
        <v>8.6250259403953099E-3</v>
      </c>
      <c r="I543" s="1">
        <v>1.68458413081858E-2</v>
      </c>
      <c r="J543" s="50">
        <v>1.4647350860483899E-2</v>
      </c>
      <c r="N543" s="21"/>
      <c r="R543" s="21"/>
    </row>
    <row r="544" spans="1:18">
      <c r="A544" t="s">
        <v>86</v>
      </c>
      <c r="B544" s="7" t="s">
        <v>70</v>
      </c>
      <c r="C544" t="s">
        <v>4</v>
      </c>
      <c r="D544" t="s">
        <v>5</v>
      </c>
      <c r="E544" s="1">
        <v>1.18503414644721E-4</v>
      </c>
      <c r="F544" s="1">
        <v>7.6294458169359897E-3</v>
      </c>
      <c r="G544" s="1">
        <v>0.12319793203277001</v>
      </c>
      <c r="H544" s="1">
        <v>2.3083597734443502</v>
      </c>
      <c r="I544" s="1">
        <v>0.123316435447415</v>
      </c>
      <c r="J544" s="50">
        <v>2.3159892192612799</v>
      </c>
      <c r="N544" s="21"/>
      <c r="R544" s="21"/>
    </row>
    <row r="545" spans="1:18">
      <c r="A545" t="s">
        <v>86</v>
      </c>
      <c r="B545" s="7" t="s">
        <v>70</v>
      </c>
      <c r="C545" t="s">
        <v>6</v>
      </c>
      <c r="D545" t="s">
        <v>7</v>
      </c>
      <c r="E545" s="1">
        <v>1.62669831570475E-5</v>
      </c>
      <c r="F545" s="1">
        <v>3.5478515910830802E-5</v>
      </c>
      <c r="G545" s="1">
        <v>1.0211642994655699E-3</v>
      </c>
      <c r="H545" s="1">
        <v>2.2626091682988602E-3</v>
      </c>
      <c r="I545" s="1">
        <v>1.0374312826226201E-3</v>
      </c>
      <c r="J545" s="50">
        <v>2.2980876842096901E-3</v>
      </c>
      <c r="N545" s="21"/>
      <c r="R545" s="21"/>
    </row>
    <row r="546" spans="1:18">
      <c r="A546" t="s">
        <v>86</v>
      </c>
      <c r="B546" s="7" t="s">
        <v>70</v>
      </c>
      <c r="C546" t="s">
        <v>8</v>
      </c>
      <c r="D546" t="s">
        <v>9</v>
      </c>
      <c r="E546" s="1">
        <v>1.4102529625912999E-2</v>
      </c>
      <c r="F546" s="1">
        <v>5.4416228729434104E-3</v>
      </c>
      <c r="G546" s="1">
        <v>6.6251725846526804E-2</v>
      </c>
      <c r="H546" s="1">
        <v>2.99806079792461E-2</v>
      </c>
      <c r="I546" s="1">
        <v>8.0354255472439795E-2</v>
      </c>
      <c r="J546" s="50">
        <v>3.5422230852189499E-2</v>
      </c>
      <c r="N546" s="21"/>
      <c r="R546" s="21"/>
    </row>
    <row r="547" spans="1:18">
      <c r="A547" t="s">
        <v>86</v>
      </c>
      <c r="B547" s="7" t="s">
        <v>70</v>
      </c>
      <c r="C547" t="s">
        <v>10</v>
      </c>
      <c r="D547" t="s">
        <v>11</v>
      </c>
      <c r="E547" s="1">
        <v>3.00832791122324E-3</v>
      </c>
      <c r="F547" s="1">
        <v>1.9945282440560698E-3</v>
      </c>
      <c r="G547" s="1">
        <v>8.3871953227774108E-3</v>
      </c>
      <c r="H547" s="1">
        <v>4.7528179582698596E-3</v>
      </c>
      <c r="I547" s="1">
        <v>1.13955232340006E-2</v>
      </c>
      <c r="J547" s="50">
        <v>6.7473462023259299E-3</v>
      </c>
      <c r="N547" s="21"/>
      <c r="R547" s="21"/>
    </row>
    <row r="548" spans="1:18">
      <c r="A548" t="s">
        <v>86</v>
      </c>
      <c r="B548" s="7" t="s">
        <v>70</v>
      </c>
      <c r="C548" t="s">
        <v>12</v>
      </c>
      <c r="D548" t="s">
        <v>13</v>
      </c>
      <c r="E548" s="1">
        <v>4.0799024328149303E-2</v>
      </c>
      <c r="F548" s="1">
        <v>6.0400389974102102E-3</v>
      </c>
      <c r="G548" s="1">
        <v>1.33229783281301E-2</v>
      </c>
      <c r="H548" s="1">
        <v>2.4047316383922798E-3</v>
      </c>
      <c r="I548" s="1">
        <v>5.4122002656279401E-2</v>
      </c>
      <c r="J548" s="50">
        <v>8.4447706358024895E-3</v>
      </c>
      <c r="N548" s="21"/>
      <c r="R548" s="21"/>
    </row>
    <row r="549" spans="1:18">
      <c r="A549" t="s">
        <v>86</v>
      </c>
      <c r="B549" s="7" t="s">
        <v>70</v>
      </c>
      <c r="C549" t="s">
        <v>14</v>
      </c>
      <c r="D549" t="s">
        <v>15</v>
      </c>
      <c r="E549" s="1">
        <v>6.8502164480729001E-3</v>
      </c>
      <c r="F549" s="1">
        <v>7.51557821369578E-3</v>
      </c>
      <c r="G549" s="1">
        <v>2.0585701764970599E-2</v>
      </c>
      <c r="H549" s="1">
        <v>1.2007045129503501E-2</v>
      </c>
      <c r="I549" s="1">
        <v>2.74359182130435E-2</v>
      </c>
      <c r="J549" s="50">
        <v>1.9522623343199302E-2</v>
      </c>
      <c r="N549" s="21"/>
      <c r="R549" s="21"/>
    </row>
    <row r="550" spans="1:18">
      <c r="A550" t="s">
        <v>86</v>
      </c>
      <c r="B550" s="7" t="s">
        <v>70</v>
      </c>
      <c r="C550" t="s">
        <v>16</v>
      </c>
      <c r="D550" t="s">
        <v>17</v>
      </c>
      <c r="E550" s="1">
        <v>9.9395759580510404E-2</v>
      </c>
      <c r="F550" s="1">
        <v>2.15408062725632E-2</v>
      </c>
      <c r="G550" s="1">
        <v>0.107239503266418</v>
      </c>
      <c r="H550" s="1">
        <v>2.0967420296663E-2</v>
      </c>
      <c r="I550" s="1">
        <v>0.20663526284692901</v>
      </c>
      <c r="J550" s="50">
        <v>4.2508226569226197E-2</v>
      </c>
      <c r="N550" s="21"/>
      <c r="R550" s="21"/>
    </row>
    <row r="551" spans="1:18">
      <c r="A551" t="s">
        <v>86</v>
      </c>
      <c r="B551" s="7" t="s">
        <v>70</v>
      </c>
      <c r="C551" t="s">
        <v>18</v>
      </c>
      <c r="D551" t="s">
        <v>19</v>
      </c>
      <c r="E551" s="1">
        <v>1.0071392310301699</v>
      </c>
      <c r="F551" s="1">
        <v>6.6173048134617302E-2</v>
      </c>
      <c r="G551" s="1">
        <v>0.36332772787016099</v>
      </c>
      <c r="H551" s="1">
        <v>6.09768874387175E-2</v>
      </c>
      <c r="I551" s="1">
        <v>1.37046695890033</v>
      </c>
      <c r="J551" s="50">
        <v>0.12714993557333501</v>
      </c>
      <c r="N551" s="21"/>
      <c r="R551" s="21"/>
    </row>
    <row r="552" spans="1:18">
      <c r="A552" t="s">
        <v>86</v>
      </c>
      <c r="B552" s="7" t="s">
        <v>70</v>
      </c>
      <c r="C552" t="s">
        <v>20</v>
      </c>
      <c r="D552" t="s">
        <v>21</v>
      </c>
      <c r="E552" s="1">
        <v>0.49478229334151502</v>
      </c>
      <c r="F552" s="1">
        <v>7.9783368490890599E-2</v>
      </c>
      <c r="G552" s="1">
        <v>8.3614038921998295E-3</v>
      </c>
      <c r="H552" s="1">
        <v>1.68776005073473E-3</v>
      </c>
      <c r="I552" s="1">
        <v>0.50314369723371499</v>
      </c>
      <c r="J552" s="50">
        <v>8.1471128541625304E-2</v>
      </c>
      <c r="N552" s="21"/>
      <c r="R552" s="21"/>
    </row>
    <row r="553" spans="1:18">
      <c r="A553" t="s">
        <v>86</v>
      </c>
      <c r="B553" s="7" t="s">
        <v>70</v>
      </c>
      <c r="C553" t="s">
        <v>25</v>
      </c>
      <c r="D553" t="s">
        <v>26</v>
      </c>
      <c r="E553" s="1">
        <v>0</v>
      </c>
      <c r="F553" s="1">
        <v>0</v>
      </c>
      <c r="G553" s="1">
        <v>0</v>
      </c>
      <c r="H553" s="1">
        <v>0</v>
      </c>
      <c r="I553" s="1">
        <v>0</v>
      </c>
      <c r="J553" s="50">
        <v>0</v>
      </c>
      <c r="N553" s="21"/>
      <c r="R553" s="21"/>
    </row>
    <row r="554" spans="1:18">
      <c r="A554" t="s">
        <v>86</v>
      </c>
      <c r="B554" s="7" t="s">
        <v>70</v>
      </c>
      <c r="C554" t="s">
        <v>22</v>
      </c>
      <c r="D554" t="s">
        <v>23</v>
      </c>
      <c r="E554" s="1">
        <v>0.46634463771579099</v>
      </c>
      <c r="F554" s="1">
        <v>2.02771844540846E-2</v>
      </c>
      <c r="G554" s="1">
        <v>0.132017696255746</v>
      </c>
      <c r="H554" s="1">
        <v>5.1431988153484102E-3</v>
      </c>
      <c r="I554" s="1">
        <v>0.59836233397153704</v>
      </c>
      <c r="J554" s="50">
        <v>2.5420383269433001E-2</v>
      </c>
      <c r="N554" s="21"/>
      <c r="R554" s="21"/>
    </row>
    <row r="555" spans="1:18">
      <c r="A555" t="s">
        <v>86</v>
      </c>
      <c r="B555" s="7" t="s">
        <v>71</v>
      </c>
      <c r="C555" t="s">
        <v>2</v>
      </c>
      <c r="D555" t="s">
        <v>3</v>
      </c>
      <c r="E555" s="1">
        <v>0.45430187813456402</v>
      </c>
      <c r="F555" s="1">
        <v>0.45473482111700902</v>
      </c>
      <c r="G555" s="1">
        <v>0.10218778019731101</v>
      </c>
      <c r="H555" s="1">
        <v>8.6480269267970103E-2</v>
      </c>
      <c r="I555" s="1">
        <v>0.55648965833187503</v>
      </c>
      <c r="J555" s="50">
        <v>0.54121509038497895</v>
      </c>
      <c r="N555" s="21"/>
      <c r="R555" s="21"/>
    </row>
    <row r="556" spans="1:18">
      <c r="A556" t="s">
        <v>86</v>
      </c>
      <c r="B556" s="7" t="s">
        <v>71</v>
      </c>
      <c r="C556" t="s">
        <v>4</v>
      </c>
      <c r="D556" t="s">
        <v>5</v>
      </c>
      <c r="E556" s="1">
        <v>4.3673440896357602E-3</v>
      </c>
      <c r="F556" s="1">
        <v>0.29774076238432501</v>
      </c>
      <c r="G556" s="1">
        <v>0.24812678588101</v>
      </c>
      <c r="H556" s="1">
        <v>4.3941203640768904</v>
      </c>
      <c r="I556" s="1">
        <v>0.25249412997064602</v>
      </c>
      <c r="J556" s="50">
        <v>4.6918611264612098</v>
      </c>
      <c r="N556" s="21"/>
      <c r="R556" s="21"/>
    </row>
    <row r="557" spans="1:18">
      <c r="A557" t="s">
        <v>86</v>
      </c>
      <c r="B557" s="7" t="s">
        <v>71</v>
      </c>
      <c r="C557" t="s">
        <v>6</v>
      </c>
      <c r="D557" t="s">
        <v>7</v>
      </c>
      <c r="E557" s="1">
        <v>4.4621805593164201E-3</v>
      </c>
      <c r="F557" s="1">
        <v>9.7323520864780692E-3</v>
      </c>
      <c r="G557" s="1">
        <v>6.0825584102541796E-3</v>
      </c>
      <c r="H557" s="1">
        <v>1.3475559684985299E-2</v>
      </c>
      <c r="I557" s="1">
        <v>1.0544738969570601E-2</v>
      </c>
      <c r="J557" s="50">
        <v>2.3207911771463401E-2</v>
      </c>
      <c r="N557" s="21"/>
      <c r="R557" s="21"/>
    </row>
    <row r="558" spans="1:18">
      <c r="A558" t="s">
        <v>86</v>
      </c>
      <c r="B558" s="7" t="s">
        <v>71</v>
      </c>
      <c r="C558" t="s">
        <v>8</v>
      </c>
      <c r="D558" t="s">
        <v>9</v>
      </c>
      <c r="E558" s="1">
        <v>0.45750971492675102</v>
      </c>
      <c r="F558" s="1">
        <v>0.187294763551801</v>
      </c>
      <c r="G558" s="1">
        <v>0.601579096215206</v>
      </c>
      <c r="H558" s="1">
        <v>0.27375466760024297</v>
      </c>
      <c r="I558" s="1">
        <v>1.0590888111419601</v>
      </c>
      <c r="J558" s="50">
        <v>0.461049431152043</v>
      </c>
      <c r="N558" s="21"/>
      <c r="R558" s="21"/>
    </row>
    <row r="559" spans="1:18">
      <c r="A559" t="s">
        <v>86</v>
      </c>
      <c r="B559" s="7" t="s">
        <v>71</v>
      </c>
      <c r="C559" t="s">
        <v>10</v>
      </c>
      <c r="D559" t="s">
        <v>11</v>
      </c>
      <c r="E559" s="1">
        <v>6.2894534821444095E-2</v>
      </c>
      <c r="F559" s="1">
        <v>4.3712612119233198E-2</v>
      </c>
      <c r="G559" s="1">
        <v>6.5485630266230596E-2</v>
      </c>
      <c r="H559" s="1">
        <v>3.4928847422731002E-2</v>
      </c>
      <c r="I559" s="1">
        <v>0.128380165087675</v>
      </c>
      <c r="J559" s="50">
        <v>7.8641459541964207E-2</v>
      </c>
      <c r="N559" s="21"/>
      <c r="R559" s="21"/>
    </row>
    <row r="560" spans="1:18">
      <c r="A560" t="s">
        <v>86</v>
      </c>
      <c r="B560" s="7" t="s">
        <v>71</v>
      </c>
      <c r="C560" t="s">
        <v>12</v>
      </c>
      <c r="D560" t="s">
        <v>13</v>
      </c>
      <c r="E560" s="1">
        <v>1.1121613705940601</v>
      </c>
      <c r="F560" s="1">
        <v>0.14071638028771999</v>
      </c>
      <c r="G560" s="1">
        <v>0.112547655466662</v>
      </c>
      <c r="H560" s="1">
        <v>2.0520466945948699E-2</v>
      </c>
      <c r="I560" s="1">
        <v>1.2247090260607201</v>
      </c>
      <c r="J560" s="50">
        <v>0.16123684723366899</v>
      </c>
      <c r="N560" s="21"/>
      <c r="R560" s="21"/>
    </row>
    <row r="561" spans="1:18">
      <c r="A561" t="s">
        <v>86</v>
      </c>
      <c r="B561" s="7" t="s">
        <v>71</v>
      </c>
      <c r="C561" t="s">
        <v>14</v>
      </c>
      <c r="D561" t="s">
        <v>15</v>
      </c>
      <c r="E561" s="1">
        <v>0.289143084917386</v>
      </c>
      <c r="F561" s="1">
        <v>0.29592819534203102</v>
      </c>
      <c r="G561" s="1">
        <v>0.20196414260457601</v>
      </c>
      <c r="H561" s="1">
        <v>0.12113917989153</v>
      </c>
      <c r="I561" s="1">
        <v>0.49110722752196201</v>
      </c>
      <c r="J561" s="50">
        <v>0.41706737523356102</v>
      </c>
      <c r="N561" s="21"/>
      <c r="R561" s="21"/>
    </row>
    <row r="562" spans="1:18">
      <c r="A562" t="s">
        <v>86</v>
      </c>
      <c r="B562" s="7" t="s">
        <v>71</v>
      </c>
      <c r="C562" t="s">
        <v>16</v>
      </c>
      <c r="D562" t="s">
        <v>17</v>
      </c>
      <c r="E562" s="1">
        <v>2.4136061471018899</v>
      </c>
      <c r="F562" s="1">
        <v>0.420949089336904</v>
      </c>
      <c r="G562" s="1">
        <v>0.84250318617683195</v>
      </c>
      <c r="H562" s="1">
        <v>0.16503834154260999</v>
      </c>
      <c r="I562" s="1">
        <v>3.2561093332787201</v>
      </c>
      <c r="J562" s="50">
        <v>0.58598743087951399</v>
      </c>
      <c r="N562" s="21"/>
      <c r="R562" s="21"/>
    </row>
    <row r="563" spans="1:18">
      <c r="A563" t="s">
        <v>86</v>
      </c>
      <c r="B563" s="7" t="s">
        <v>71</v>
      </c>
      <c r="C563" t="s">
        <v>18</v>
      </c>
      <c r="D563" t="s">
        <v>19</v>
      </c>
      <c r="E563" s="1">
        <v>3.4661899192097101</v>
      </c>
      <c r="F563" s="1">
        <v>0.229173592912431</v>
      </c>
      <c r="G563" s="1">
        <v>2.4891306379714</v>
      </c>
      <c r="H563" s="1">
        <v>0.41234919586478103</v>
      </c>
      <c r="I563" s="1">
        <v>5.9553205571811096</v>
      </c>
      <c r="J563" s="50">
        <v>0.64152278877721203</v>
      </c>
      <c r="N563" s="21"/>
      <c r="R563" s="21"/>
    </row>
    <row r="564" spans="1:18">
      <c r="A564" t="s">
        <v>86</v>
      </c>
      <c r="B564" s="7" t="s">
        <v>71</v>
      </c>
      <c r="C564" t="s">
        <v>20</v>
      </c>
      <c r="D564" t="s">
        <v>21</v>
      </c>
      <c r="E564" s="1">
        <v>7.9233103185881903</v>
      </c>
      <c r="F564" s="1">
        <v>1.27736377434969</v>
      </c>
      <c r="G564" s="1">
        <v>7.30882027403192E-2</v>
      </c>
      <c r="H564" s="1">
        <v>1.4729146271223599E-2</v>
      </c>
      <c r="I564" s="1">
        <v>7.9963985213285103</v>
      </c>
      <c r="J564" s="50">
        <v>1.29209292062091</v>
      </c>
      <c r="N564" s="21"/>
      <c r="R564" s="21"/>
    </row>
    <row r="565" spans="1:18">
      <c r="A565" t="s">
        <v>86</v>
      </c>
      <c r="B565" s="7" t="s">
        <v>71</v>
      </c>
      <c r="C565" t="s">
        <v>25</v>
      </c>
      <c r="D565" t="s">
        <v>26</v>
      </c>
      <c r="E565" s="1">
        <v>0</v>
      </c>
      <c r="F565" s="1">
        <v>0</v>
      </c>
      <c r="G565" s="1">
        <v>0</v>
      </c>
      <c r="H565" s="1">
        <v>0</v>
      </c>
      <c r="I565" s="1">
        <v>0</v>
      </c>
      <c r="J565" s="50">
        <v>0</v>
      </c>
      <c r="N565" s="21"/>
      <c r="R565" s="21"/>
    </row>
    <row r="566" spans="1:18">
      <c r="A566" t="s">
        <v>86</v>
      </c>
      <c r="B566" s="7" t="s">
        <v>71</v>
      </c>
      <c r="C566" t="s">
        <v>22</v>
      </c>
      <c r="D566" t="s">
        <v>23</v>
      </c>
      <c r="E566" s="1">
        <v>0.38548456858468599</v>
      </c>
      <c r="F566" s="1">
        <v>1.66003800686358E-2</v>
      </c>
      <c r="G566" s="1">
        <v>0.41973723150339598</v>
      </c>
      <c r="H566" s="1">
        <v>1.61320435330869E-2</v>
      </c>
      <c r="I566" s="1">
        <v>0.80522180008808197</v>
      </c>
      <c r="J566" s="50">
        <v>3.2732423601722703E-2</v>
      </c>
      <c r="N566" s="21"/>
      <c r="R566" s="21"/>
    </row>
    <row r="567" spans="1:18">
      <c r="A567" t="s">
        <v>86</v>
      </c>
      <c r="B567" s="7" t="s">
        <v>72</v>
      </c>
      <c r="C567" t="s">
        <v>2</v>
      </c>
      <c r="D567" t="s">
        <v>3</v>
      </c>
      <c r="E567" s="1">
        <v>6.6838811036028095E-2</v>
      </c>
      <c r="F567" s="1">
        <v>6.1556048190722502E-2</v>
      </c>
      <c r="G567" s="1">
        <v>1.53579990407294E-2</v>
      </c>
      <c r="H567" s="1">
        <v>1.3067818373943701E-2</v>
      </c>
      <c r="I567" s="1">
        <v>8.2196810076757401E-2</v>
      </c>
      <c r="J567" s="50">
        <v>7.46238665646662E-2</v>
      </c>
      <c r="N567" s="21"/>
      <c r="R567" s="21"/>
    </row>
    <row r="568" spans="1:18">
      <c r="A568" t="s">
        <v>86</v>
      </c>
      <c r="B568" s="7" t="s">
        <v>72</v>
      </c>
      <c r="C568" t="s">
        <v>4</v>
      </c>
      <c r="D568" t="s">
        <v>5</v>
      </c>
      <c r="E568" s="1">
        <v>5.7280117880304402E-5</v>
      </c>
      <c r="F568" s="1">
        <v>3.8937514826724801E-3</v>
      </c>
      <c r="G568" s="1">
        <v>6.6549447010886303E-2</v>
      </c>
      <c r="H568" s="1">
        <v>1.20713496271648</v>
      </c>
      <c r="I568" s="1">
        <v>6.6606727128766599E-2</v>
      </c>
      <c r="J568" s="50">
        <v>1.21102871419915</v>
      </c>
      <c r="N568" s="21"/>
      <c r="R568" s="21"/>
    </row>
    <row r="569" spans="1:18">
      <c r="A569" t="s">
        <v>86</v>
      </c>
      <c r="B569" s="7" t="s">
        <v>72</v>
      </c>
      <c r="C569" t="s">
        <v>6</v>
      </c>
      <c r="D569" t="s">
        <v>7</v>
      </c>
      <c r="E569" s="1">
        <v>1.52611499624087E-3</v>
      </c>
      <c r="F569" s="1">
        <v>3.32856883167198E-3</v>
      </c>
      <c r="G569" s="1">
        <v>9.6291071028301002E-4</v>
      </c>
      <c r="H569" s="1">
        <v>2.1332817646659702E-3</v>
      </c>
      <c r="I569" s="1">
        <v>2.4890257065238799E-3</v>
      </c>
      <c r="J569" s="50">
        <v>5.4618505963379502E-3</v>
      </c>
      <c r="N569" s="21"/>
      <c r="R569" s="21"/>
    </row>
    <row r="570" spans="1:18">
      <c r="A570" t="s">
        <v>86</v>
      </c>
      <c r="B570" s="7" t="s">
        <v>72</v>
      </c>
      <c r="C570" t="s">
        <v>8</v>
      </c>
      <c r="D570" t="s">
        <v>9</v>
      </c>
      <c r="E570" s="1">
        <v>5.1622112959200002E-2</v>
      </c>
      <c r="F570" s="1">
        <v>2.53488981460528E-2</v>
      </c>
      <c r="G570" s="1">
        <v>6.4270389033333195E-2</v>
      </c>
      <c r="H570" s="1">
        <v>2.9530868778696099E-2</v>
      </c>
      <c r="I570" s="1">
        <v>0.115892501992533</v>
      </c>
      <c r="J570" s="50">
        <v>5.4879766924748899E-2</v>
      </c>
      <c r="N570" s="21"/>
      <c r="R570" s="21"/>
    </row>
    <row r="571" spans="1:18">
      <c r="A571" t="s">
        <v>86</v>
      </c>
      <c r="B571" s="7" t="s">
        <v>72</v>
      </c>
      <c r="C571" t="s">
        <v>10</v>
      </c>
      <c r="D571" t="s">
        <v>11</v>
      </c>
      <c r="E571" s="1">
        <v>4.91313558572481E-2</v>
      </c>
      <c r="F571" s="1">
        <v>4.1726507650365501E-2</v>
      </c>
      <c r="G571" s="1">
        <v>9.7477010584634208E-3</v>
      </c>
      <c r="H571" s="1">
        <v>5.4770617350695201E-3</v>
      </c>
      <c r="I571" s="1">
        <v>5.8879056915711499E-2</v>
      </c>
      <c r="J571" s="50">
        <v>4.7203569385434997E-2</v>
      </c>
      <c r="N571" s="21"/>
      <c r="R571" s="21"/>
    </row>
    <row r="572" spans="1:18">
      <c r="A572" t="s">
        <v>86</v>
      </c>
      <c r="B572" s="7" t="s">
        <v>72</v>
      </c>
      <c r="C572" t="s">
        <v>12</v>
      </c>
      <c r="D572" t="s">
        <v>13</v>
      </c>
      <c r="E572" s="1">
        <v>0.159263502941421</v>
      </c>
      <c r="F572" s="1">
        <v>1.8606862167455999E-2</v>
      </c>
      <c r="G572" s="1">
        <v>1.39299791644053E-2</v>
      </c>
      <c r="H572" s="1">
        <v>2.5380030587804901E-3</v>
      </c>
      <c r="I572" s="1">
        <v>0.173193482105826</v>
      </c>
      <c r="J572" s="50">
        <v>2.1144865226236501E-2</v>
      </c>
      <c r="N572" s="21"/>
      <c r="R572" s="21"/>
    </row>
    <row r="573" spans="1:18">
      <c r="A573" t="s">
        <v>86</v>
      </c>
      <c r="B573" s="7" t="s">
        <v>72</v>
      </c>
      <c r="C573" t="s">
        <v>14</v>
      </c>
      <c r="D573" t="s">
        <v>15</v>
      </c>
      <c r="E573" s="1">
        <v>9.4595292221836005E-2</v>
      </c>
      <c r="F573" s="1">
        <v>9.7834846232939504E-2</v>
      </c>
      <c r="G573" s="1">
        <v>2.39232903071608E-2</v>
      </c>
      <c r="H573" s="1">
        <v>1.43898495976889E-2</v>
      </c>
      <c r="I573" s="1">
        <v>0.118518582528997</v>
      </c>
      <c r="J573" s="50">
        <v>0.112224695830628</v>
      </c>
      <c r="N573" s="21"/>
      <c r="R573" s="21"/>
    </row>
    <row r="574" spans="1:18">
      <c r="A574" t="s">
        <v>86</v>
      </c>
      <c r="B574" s="7" t="s">
        <v>72</v>
      </c>
      <c r="C574" t="s">
        <v>16</v>
      </c>
      <c r="D574" t="s">
        <v>17</v>
      </c>
      <c r="E574" s="1">
        <v>0.31714803653628199</v>
      </c>
      <c r="F574" s="1">
        <v>4.2087117493219098E-2</v>
      </c>
      <c r="G574" s="1">
        <v>6.3800304139979003E-2</v>
      </c>
      <c r="H574" s="1">
        <v>1.2651691981807199E-2</v>
      </c>
      <c r="I574" s="1">
        <v>0.38094834067626099</v>
      </c>
      <c r="J574" s="50">
        <v>5.4738809475026302E-2</v>
      </c>
      <c r="N574" s="21"/>
      <c r="R574" s="21"/>
    </row>
    <row r="575" spans="1:18">
      <c r="A575" t="s">
        <v>86</v>
      </c>
      <c r="B575" s="7" t="s">
        <v>72</v>
      </c>
      <c r="C575" t="s">
        <v>18</v>
      </c>
      <c r="D575" t="s">
        <v>19</v>
      </c>
      <c r="E575" s="1">
        <v>0.215215337475856</v>
      </c>
      <c r="F575" s="1">
        <v>1.42288874076045E-2</v>
      </c>
      <c r="G575" s="1">
        <v>0.17384805115106799</v>
      </c>
      <c r="H575" s="1">
        <v>2.8819158042945499E-2</v>
      </c>
      <c r="I575" s="1">
        <v>0.38906338862692402</v>
      </c>
      <c r="J575" s="50">
        <v>4.304804545055E-2</v>
      </c>
      <c r="N575" s="21"/>
      <c r="R575" s="21"/>
    </row>
    <row r="576" spans="1:18">
      <c r="A576" t="s">
        <v>86</v>
      </c>
      <c r="B576" s="7" t="s">
        <v>72</v>
      </c>
      <c r="C576" t="s">
        <v>20</v>
      </c>
      <c r="D576" t="s">
        <v>21</v>
      </c>
      <c r="E576" s="1">
        <v>3.47812927984553E-2</v>
      </c>
      <c r="F576" s="1">
        <v>5.6074519291680102E-3</v>
      </c>
      <c r="G576" s="1">
        <v>3.1013144789464502E-3</v>
      </c>
      <c r="H576" s="1">
        <v>6.2502973158486401E-4</v>
      </c>
      <c r="I576" s="1">
        <v>3.7882607277401802E-2</v>
      </c>
      <c r="J576" s="50">
        <v>6.2324816607528697E-3</v>
      </c>
      <c r="N576" s="21"/>
      <c r="R576" s="21"/>
    </row>
    <row r="577" spans="1:18">
      <c r="A577" t="s">
        <v>86</v>
      </c>
      <c r="B577" s="7" t="s">
        <v>72</v>
      </c>
      <c r="C577" t="s">
        <v>25</v>
      </c>
      <c r="D577" t="s">
        <v>26</v>
      </c>
      <c r="E577" s="1">
        <v>0</v>
      </c>
      <c r="F577" s="1">
        <v>0</v>
      </c>
      <c r="G577" s="1">
        <v>0</v>
      </c>
      <c r="H577" s="1">
        <v>0</v>
      </c>
      <c r="I577" s="1">
        <v>0</v>
      </c>
      <c r="J577" s="50">
        <v>0</v>
      </c>
      <c r="N577" s="21"/>
      <c r="R577" s="21"/>
    </row>
    <row r="578" spans="1:18">
      <c r="A578" t="s">
        <v>86</v>
      </c>
      <c r="B578" s="7" t="s">
        <v>72</v>
      </c>
      <c r="C578" t="s">
        <v>22</v>
      </c>
      <c r="D578" t="s">
        <v>23</v>
      </c>
      <c r="E578" s="1">
        <v>0.205529310953766</v>
      </c>
      <c r="F578" s="1">
        <v>8.8542244775106898E-3</v>
      </c>
      <c r="G578" s="1">
        <v>0.164242169084346</v>
      </c>
      <c r="H578" s="1">
        <v>6.3170392754272999E-3</v>
      </c>
      <c r="I578" s="1">
        <v>0.369771480038112</v>
      </c>
      <c r="J578" s="50">
        <v>1.5171263752937999E-2</v>
      </c>
      <c r="N578" s="21"/>
      <c r="R578" s="21"/>
    </row>
    <row r="579" spans="1:18">
      <c r="A579" t="s">
        <v>86</v>
      </c>
      <c r="B579" s="7" t="s">
        <v>73</v>
      </c>
      <c r="C579" t="s">
        <v>2</v>
      </c>
      <c r="D579" t="s">
        <v>3</v>
      </c>
      <c r="E579" s="1">
        <v>0.25670288412409298</v>
      </c>
      <c r="F579" s="1">
        <v>0.314959083397019</v>
      </c>
      <c r="G579" s="1">
        <v>3.79870996579003E-2</v>
      </c>
      <c r="H579" s="1">
        <v>3.1892447373149897E-2</v>
      </c>
      <c r="I579" s="1">
        <v>0.29468998378199401</v>
      </c>
      <c r="J579" s="50">
        <v>0.346851530770169</v>
      </c>
      <c r="N579" s="21"/>
      <c r="R579" s="21"/>
    </row>
    <row r="580" spans="1:18">
      <c r="A580" t="s">
        <v>86</v>
      </c>
      <c r="B580" s="7" t="s">
        <v>73</v>
      </c>
      <c r="C580" t="s">
        <v>4</v>
      </c>
      <c r="D580" t="s">
        <v>5</v>
      </c>
      <c r="E580" s="1">
        <v>6.7211328579712898E-3</v>
      </c>
      <c r="F580" s="1">
        <v>0.44636457837208998</v>
      </c>
      <c r="G580" s="1">
        <v>5.3885323431031697E-3</v>
      </c>
      <c r="H580" s="1">
        <v>9.2878344875557406E-2</v>
      </c>
      <c r="I580" s="1">
        <v>1.2109665201074499E-2</v>
      </c>
      <c r="J580" s="50">
        <v>0.539242923247647</v>
      </c>
      <c r="N580" s="21"/>
      <c r="R580" s="21"/>
    </row>
    <row r="581" spans="1:18">
      <c r="A581" t="s">
        <v>86</v>
      </c>
      <c r="B581" s="7" t="s">
        <v>73</v>
      </c>
      <c r="C581" t="s">
        <v>6</v>
      </c>
      <c r="D581" t="s">
        <v>7</v>
      </c>
      <c r="E581" s="1">
        <v>1.0298404096399099E-2</v>
      </c>
      <c r="F581" s="1">
        <v>2.24608957658772E-2</v>
      </c>
      <c r="G581" s="1">
        <v>2.2947208449262098E-3</v>
      </c>
      <c r="H581" s="1">
        <v>5.0841360029355099E-3</v>
      </c>
      <c r="I581" s="1">
        <v>1.25931249413253E-2</v>
      </c>
      <c r="J581" s="50">
        <v>2.7545031768812699E-2</v>
      </c>
      <c r="N581" s="21"/>
      <c r="R581" s="21"/>
    </row>
    <row r="582" spans="1:18">
      <c r="A582" t="s">
        <v>86</v>
      </c>
      <c r="B582" s="7" t="s">
        <v>73</v>
      </c>
      <c r="C582" t="s">
        <v>8</v>
      </c>
      <c r="D582" t="s">
        <v>9</v>
      </c>
      <c r="E582" s="1">
        <v>0.433432525287681</v>
      </c>
      <c r="F582" s="1">
        <v>0.22071114671093101</v>
      </c>
      <c r="G582" s="1">
        <v>0.27982004140500799</v>
      </c>
      <c r="H582" s="1">
        <v>0.13098648627739101</v>
      </c>
      <c r="I582" s="1">
        <v>0.71325256669268899</v>
      </c>
      <c r="J582" s="50">
        <v>0.35169763298832202</v>
      </c>
      <c r="N582" s="21"/>
      <c r="R582" s="21"/>
    </row>
    <row r="583" spans="1:18">
      <c r="A583" t="s">
        <v>86</v>
      </c>
      <c r="B583" s="7" t="s">
        <v>73</v>
      </c>
      <c r="C583" t="s">
        <v>10</v>
      </c>
      <c r="D583" t="s">
        <v>11</v>
      </c>
      <c r="E583" s="1">
        <v>3.8419946210010102E-3</v>
      </c>
      <c r="F583" s="1">
        <v>1.8538229000081099E-3</v>
      </c>
      <c r="G583" s="1">
        <v>2.0462212929088001E-2</v>
      </c>
      <c r="H583" s="1">
        <v>1.1194833746733201E-2</v>
      </c>
      <c r="I583" s="1">
        <v>2.4304207550089E-2</v>
      </c>
      <c r="J583" s="50">
        <v>1.30486566467413E-2</v>
      </c>
      <c r="N583" s="21"/>
      <c r="R583" s="21"/>
    </row>
    <row r="584" spans="1:18">
      <c r="A584" t="s">
        <v>86</v>
      </c>
      <c r="B584" s="7" t="s">
        <v>73</v>
      </c>
      <c r="C584" t="s">
        <v>12</v>
      </c>
      <c r="D584" t="s">
        <v>13</v>
      </c>
      <c r="E584" s="1">
        <v>3.2670314684845797E-2</v>
      </c>
      <c r="F584" s="1">
        <v>4.1761127310370903E-3</v>
      </c>
      <c r="G584" s="1">
        <v>2.7322218782090499E-2</v>
      </c>
      <c r="H584" s="1">
        <v>4.9739323357756802E-3</v>
      </c>
      <c r="I584" s="1">
        <v>5.9992533466936303E-2</v>
      </c>
      <c r="J584" s="50">
        <v>9.1500450668127696E-3</v>
      </c>
      <c r="N584" s="21"/>
      <c r="R584" s="21"/>
    </row>
    <row r="585" spans="1:18">
      <c r="A585" t="s">
        <v>86</v>
      </c>
      <c r="B585" s="7" t="s">
        <v>73</v>
      </c>
      <c r="C585" t="s">
        <v>14</v>
      </c>
      <c r="D585" t="s">
        <v>15</v>
      </c>
      <c r="E585" s="1">
        <v>1.8206993350461199E-2</v>
      </c>
      <c r="F585" s="1">
        <v>1.8093040200567099E-2</v>
      </c>
      <c r="G585" s="1">
        <v>6.2031150439118402E-2</v>
      </c>
      <c r="H585" s="1">
        <v>3.6147739829863197E-2</v>
      </c>
      <c r="I585" s="1">
        <v>8.0238143789579594E-2</v>
      </c>
      <c r="J585" s="50">
        <v>5.4240780030430299E-2</v>
      </c>
      <c r="N585" s="21"/>
      <c r="R585" s="21"/>
    </row>
    <row r="586" spans="1:18">
      <c r="A586" t="s">
        <v>86</v>
      </c>
      <c r="B586" s="7" t="s">
        <v>73</v>
      </c>
      <c r="C586" t="s">
        <v>16</v>
      </c>
      <c r="D586" t="s">
        <v>17</v>
      </c>
      <c r="E586" s="1">
        <v>9.3054027070794604E-2</v>
      </c>
      <c r="F586" s="1">
        <v>2.0057803026410501E-2</v>
      </c>
      <c r="G586" s="1">
        <v>0.454941502968567</v>
      </c>
      <c r="H586" s="1">
        <v>6.9792869647594805E-2</v>
      </c>
      <c r="I586" s="1">
        <v>0.54799553003936097</v>
      </c>
      <c r="J586" s="50">
        <v>8.9850672674005302E-2</v>
      </c>
      <c r="N586" s="21"/>
      <c r="R586" s="21"/>
    </row>
    <row r="587" spans="1:18">
      <c r="A587" t="s">
        <v>86</v>
      </c>
      <c r="B587" s="7" t="s">
        <v>73</v>
      </c>
      <c r="C587" t="s">
        <v>18</v>
      </c>
      <c r="D587" t="s">
        <v>19</v>
      </c>
      <c r="E587" s="1">
        <v>4.36661274256765E-2</v>
      </c>
      <c r="F587" s="1">
        <v>2.88752973105969E-3</v>
      </c>
      <c r="G587" s="1">
        <v>0.71682835088508001</v>
      </c>
      <c r="H587" s="1">
        <v>0.119452362634135</v>
      </c>
      <c r="I587" s="1">
        <v>0.760494478310757</v>
      </c>
      <c r="J587" s="50">
        <v>0.122339892365195</v>
      </c>
      <c r="N587" s="21"/>
      <c r="R587" s="21"/>
    </row>
    <row r="588" spans="1:18">
      <c r="A588" t="s">
        <v>86</v>
      </c>
      <c r="B588" s="7" t="s">
        <v>73</v>
      </c>
      <c r="C588" t="s">
        <v>20</v>
      </c>
      <c r="D588" t="s">
        <v>21</v>
      </c>
      <c r="E588" s="1">
        <v>6.6651242364595801E-4</v>
      </c>
      <c r="F588" s="1">
        <v>1.0748017307058301E-4</v>
      </c>
      <c r="G588" s="1">
        <v>1.3840533200153301E-4</v>
      </c>
      <c r="H588" s="1">
        <v>2.7905289893093899E-5</v>
      </c>
      <c r="I588" s="1">
        <v>8.0491775564749102E-4</v>
      </c>
      <c r="J588" s="50">
        <v>1.3538546296367699E-4</v>
      </c>
      <c r="N588" s="21"/>
      <c r="R588" s="21"/>
    </row>
    <row r="589" spans="1:18">
      <c r="A589" t="s">
        <v>86</v>
      </c>
      <c r="B589" s="7" t="s">
        <v>73</v>
      </c>
      <c r="C589" t="s">
        <v>25</v>
      </c>
      <c r="D589" t="s">
        <v>26</v>
      </c>
      <c r="E589" s="1">
        <v>2.7207476606771901E-2</v>
      </c>
      <c r="F589" s="1">
        <v>3.7154400752734702E-3</v>
      </c>
      <c r="G589" s="1">
        <v>0</v>
      </c>
      <c r="H589" s="1">
        <v>0</v>
      </c>
      <c r="I589" s="1">
        <v>2.7207476606771901E-2</v>
      </c>
      <c r="J589" s="50">
        <v>3.7154400752734702E-3</v>
      </c>
      <c r="N589" s="21"/>
      <c r="R589" s="21"/>
    </row>
    <row r="590" spans="1:18">
      <c r="A590" t="s">
        <v>86</v>
      </c>
      <c r="B590" s="7" t="s">
        <v>73</v>
      </c>
      <c r="C590" t="s">
        <v>22</v>
      </c>
      <c r="D590" t="s">
        <v>23</v>
      </c>
      <c r="E590" s="1">
        <v>3.14670103658269E-2</v>
      </c>
      <c r="F590" s="1">
        <v>1.3589343374848001E-3</v>
      </c>
      <c r="G590" s="1">
        <v>0.73499795412025104</v>
      </c>
      <c r="H590" s="1">
        <v>2.8425907479189001E-2</v>
      </c>
      <c r="I590" s="1">
        <v>0.76646496448607804</v>
      </c>
      <c r="J590" s="50">
        <v>2.9784841816673801E-2</v>
      </c>
      <c r="N590" s="21"/>
      <c r="R590" s="21"/>
    </row>
    <row r="591" spans="1:18">
      <c r="A591" t="s">
        <v>86</v>
      </c>
      <c r="B591" s="7" t="s">
        <v>74</v>
      </c>
      <c r="C591" t="s">
        <v>2</v>
      </c>
      <c r="D591" t="s">
        <v>3</v>
      </c>
      <c r="E591" s="1">
        <v>8.0823049956289597E-2</v>
      </c>
      <c r="F591" s="1">
        <v>6.8842124949756001E-2</v>
      </c>
      <c r="G591" s="1">
        <v>4.0796609029580599E-2</v>
      </c>
      <c r="H591" s="1">
        <v>3.4465428713455197E-2</v>
      </c>
      <c r="I591" s="1">
        <v>0.12161965898587</v>
      </c>
      <c r="J591" s="50">
        <v>0.103307553663211</v>
      </c>
      <c r="N591" s="21"/>
      <c r="R591" s="21"/>
    </row>
    <row r="592" spans="1:18">
      <c r="A592" t="s">
        <v>86</v>
      </c>
      <c r="B592" s="7" t="s">
        <v>74</v>
      </c>
      <c r="C592" t="s">
        <v>4</v>
      </c>
      <c r="D592" t="s">
        <v>5</v>
      </c>
      <c r="E592" s="1">
        <v>3.35307415608145E-3</v>
      </c>
      <c r="F592" s="1">
        <v>0.23071728253093199</v>
      </c>
      <c r="G592" s="1">
        <v>9.7966922859582493E-3</v>
      </c>
      <c r="H592" s="1">
        <v>6.4943851484181497E-2</v>
      </c>
      <c r="I592" s="1">
        <v>1.31497664420397E-2</v>
      </c>
      <c r="J592" s="50">
        <v>0.29566113401511401</v>
      </c>
      <c r="N592" s="21"/>
      <c r="R592" s="21"/>
    </row>
    <row r="593" spans="1:18">
      <c r="A593" t="s">
        <v>86</v>
      </c>
      <c r="B593" s="7" t="s">
        <v>74</v>
      </c>
      <c r="C593" t="s">
        <v>6</v>
      </c>
      <c r="D593" t="s">
        <v>7</v>
      </c>
      <c r="E593" s="1">
        <v>0.36636626699524</v>
      </c>
      <c r="F593" s="1">
        <v>0.79902878139702305</v>
      </c>
      <c r="G593" s="1">
        <v>3.3290122436862302E-3</v>
      </c>
      <c r="H593" s="1">
        <v>7.3755581668617396E-3</v>
      </c>
      <c r="I593" s="1">
        <v>0.36969527923892598</v>
      </c>
      <c r="J593" s="50">
        <v>0.80640433956388502</v>
      </c>
      <c r="N593" s="21"/>
      <c r="R593" s="21"/>
    </row>
    <row r="594" spans="1:18">
      <c r="A594" t="s">
        <v>86</v>
      </c>
      <c r="B594" s="7" t="s">
        <v>74</v>
      </c>
      <c r="C594" t="s">
        <v>8</v>
      </c>
      <c r="D594" t="s">
        <v>9</v>
      </c>
      <c r="E594" s="1">
        <v>5.8914936987335799E-3</v>
      </c>
      <c r="F594" s="1">
        <v>2.2838837206951E-3</v>
      </c>
      <c r="G594" s="1">
        <v>0.186533334639056</v>
      </c>
      <c r="H594" s="1">
        <v>9.50413640984306E-2</v>
      </c>
      <c r="I594" s="1">
        <v>0.19242482833779001</v>
      </c>
      <c r="J594" s="50">
        <v>9.7325247819125701E-2</v>
      </c>
      <c r="N594" s="21"/>
      <c r="R594" s="21"/>
    </row>
    <row r="595" spans="1:18">
      <c r="A595" t="s">
        <v>86</v>
      </c>
      <c r="B595" s="7" t="s">
        <v>74</v>
      </c>
      <c r="C595" t="s">
        <v>10</v>
      </c>
      <c r="D595" t="s">
        <v>11</v>
      </c>
      <c r="E595" s="1">
        <v>4.0299380773520998E-3</v>
      </c>
      <c r="F595" s="1">
        <v>1.45901907720216E-3</v>
      </c>
      <c r="G595" s="1">
        <v>2.0629928441389798E-2</v>
      </c>
      <c r="H595" s="1">
        <v>1.1254572521661401E-2</v>
      </c>
      <c r="I595" s="1">
        <v>2.4659866518741899E-2</v>
      </c>
      <c r="J595" s="50">
        <v>1.2713591598863601E-2</v>
      </c>
      <c r="N595" s="21"/>
      <c r="R595" s="21"/>
    </row>
    <row r="596" spans="1:18">
      <c r="A596" t="s">
        <v>86</v>
      </c>
      <c r="B596" s="7" t="s">
        <v>74</v>
      </c>
      <c r="C596" t="s">
        <v>12</v>
      </c>
      <c r="D596" t="s">
        <v>13</v>
      </c>
      <c r="E596" s="1">
        <v>3.2703831462796797E-2</v>
      </c>
      <c r="F596" s="1">
        <v>4.5959564865311201E-3</v>
      </c>
      <c r="G596" s="1">
        <v>2.94967489344953E-2</v>
      </c>
      <c r="H596" s="1">
        <v>5.4019085903039598E-3</v>
      </c>
      <c r="I596" s="1">
        <v>6.22005803972921E-2</v>
      </c>
      <c r="J596" s="50">
        <v>9.9978650768350798E-3</v>
      </c>
      <c r="N596" s="21"/>
      <c r="R596" s="21"/>
    </row>
    <row r="597" spans="1:18">
      <c r="A597" t="s">
        <v>86</v>
      </c>
      <c r="B597" s="7" t="s">
        <v>74</v>
      </c>
      <c r="C597" t="s">
        <v>14</v>
      </c>
      <c r="D597" t="s">
        <v>15</v>
      </c>
      <c r="E597" s="1">
        <v>0.34126174796220099</v>
      </c>
      <c r="F597" s="1">
        <v>0.32701309050441701</v>
      </c>
      <c r="G597" s="1">
        <v>0.13419476106529099</v>
      </c>
      <c r="H597" s="1">
        <v>8.1272776380867801E-2</v>
      </c>
      <c r="I597" s="1">
        <v>0.47545650902749198</v>
      </c>
      <c r="J597" s="50">
        <v>0.40828586688528401</v>
      </c>
      <c r="N597" s="21"/>
      <c r="R597" s="21"/>
    </row>
    <row r="598" spans="1:18">
      <c r="A598" t="s">
        <v>86</v>
      </c>
      <c r="B598" s="7" t="s">
        <v>74</v>
      </c>
      <c r="C598" t="s">
        <v>16</v>
      </c>
      <c r="D598" t="s">
        <v>17</v>
      </c>
      <c r="E598" s="1">
        <v>0.146936573507045</v>
      </c>
      <c r="F598" s="1">
        <v>2.5642059584006401E-2</v>
      </c>
      <c r="G598" s="1">
        <v>0.427849576140025</v>
      </c>
      <c r="H598" s="1">
        <v>6.9595427125033901E-2</v>
      </c>
      <c r="I598" s="1">
        <v>0.57478614964706998</v>
      </c>
      <c r="J598" s="50">
        <v>9.5237486709040295E-2</v>
      </c>
      <c r="N598" s="21"/>
      <c r="R598" s="21"/>
    </row>
    <row r="599" spans="1:18">
      <c r="A599" t="s">
        <v>86</v>
      </c>
      <c r="B599" s="7" t="s">
        <v>74</v>
      </c>
      <c r="C599" t="s">
        <v>18</v>
      </c>
      <c r="D599" t="s">
        <v>19</v>
      </c>
      <c r="E599" s="1">
        <v>1.3691902434355E-2</v>
      </c>
      <c r="F599" s="1">
        <v>9.0793726071287104E-4</v>
      </c>
      <c r="G599" s="1">
        <v>0.73145210090054602</v>
      </c>
      <c r="H599" s="1">
        <v>0.120875473091048</v>
      </c>
      <c r="I599" s="1">
        <v>0.74514400333490105</v>
      </c>
      <c r="J599" s="50">
        <v>0.121783410351761</v>
      </c>
      <c r="N599" s="21"/>
      <c r="R599" s="21"/>
    </row>
    <row r="600" spans="1:18">
      <c r="A600" t="s">
        <v>86</v>
      </c>
      <c r="B600" s="7" t="s">
        <v>74</v>
      </c>
      <c r="C600" t="s">
        <v>20</v>
      </c>
      <c r="D600" t="s">
        <v>21</v>
      </c>
      <c r="E600" s="1">
        <v>2.1690326420460099E-4</v>
      </c>
      <c r="F600" s="1">
        <v>3.4970036577727899E-5</v>
      </c>
      <c r="G600" s="1">
        <v>1.7988716779323099E-4</v>
      </c>
      <c r="H600" s="1">
        <v>3.6235915238102999E-5</v>
      </c>
      <c r="I600" s="1">
        <v>3.9679043199783198E-4</v>
      </c>
      <c r="J600" s="50">
        <v>7.1205951815830898E-5</v>
      </c>
      <c r="N600" s="21"/>
      <c r="R600" s="21"/>
    </row>
    <row r="601" spans="1:18">
      <c r="A601" t="s">
        <v>86</v>
      </c>
      <c r="B601" s="7" t="s">
        <v>74</v>
      </c>
      <c r="C601" t="s">
        <v>25</v>
      </c>
      <c r="D601" t="s">
        <v>26</v>
      </c>
      <c r="E601" s="1">
        <v>2.7695233139639502E-3</v>
      </c>
      <c r="F601" s="1">
        <v>3.9075552818316198E-4</v>
      </c>
      <c r="G601" s="1">
        <v>0</v>
      </c>
      <c r="H601" s="1">
        <v>0</v>
      </c>
      <c r="I601" s="1">
        <v>2.7695233139639502E-3</v>
      </c>
      <c r="J601" s="50">
        <v>3.9075552818316198E-4</v>
      </c>
      <c r="N601" s="21"/>
      <c r="R601" s="21"/>
    </row>
    <row r="602" spans="1:18">
      <c r="A602" t="s">
        <v>86</v>
      </c>
      <c r="B602" s="7" t="s">
        <v>74</v>
      </c>
      <c r="C602" t="s">
        <v>22</v>
      </c>
      <c r="D602" t="s">
        <v>23</v>
      </c>
      <c r="E602" s="1">
        <v>9.7119630393431699E-3</v>
      </c>
      <c r="F602" s="1">
        <v>4.1679900341632699E-4</v>
      </c>
      <c r="G602" s="1">
        <v>5.6119584922407699E-2</v>
      </c>
      <c r="H602" s="1">
        <v>2.1508772019850002E-3</v>
      </c>
      <c r="I602" s="1">
        <v>6.5831547961750905E-2</v>
      </c>
      <c r="J602" s="50">
        <v>2.5676762054013301E-3</v>
      </c>
      <c r="N602" s="21"/>
      <c r="R602" s="21"/>
    </row>
    <row r="603" spans="1:18">
      <c r="A603" t="s">
        <v>86</v>
      </c>
      <c r="B603" s="7" t="s">
        <v>75</v>
      </c>
      <c r="C603" t="s">
        <v>2</v>
      </c>
      <c r="D603" t="s">
        <v>3</v>
      </c>
      <c r="E603" s="1">
        <v>0.12473951031550699</v>
      </c>
      <c r="F603" s="1">
        <v>0.102704675167897</v>
      </c>
      <c r="G603" s="1">
        <v>3.2665360928478403E-2</v>
      </c>
      <c r="H603" s="1">
        <v>2.8090701129672699E-2</v>
      </c>
      <c r="I603" s="1">
        <v>0.157404871243986</v>
      </c>
      <c r="J603" s="50">
        <v>0.13079537629756999</v>
      </c>
      <c r="N603" s="21"/>
      <c r="R603" s="21"/>
    </row>
    <row r="604" spans="1:18">
      <c r="A604" t="s">
        <v>86</v>
      </c>
      <c r="B604" s="7" t="s">
        <v>75</v>
      </c>
      <c r="C604" t="s">
        <v>4</v>
      </c>
      <c r="D604" t="s">
        <v>5</v>
      </c>
      <c r="E604" s="1">
        <v>1.00087586669231E-4</v>
      </c>
      <c r="F604" s="1">
        <v>6.83298167376333E-3</v>
      </c>
      <c r="G604" s="1">
        <v>0.11776616813709399</v>
      </c>
      <c r="H604" s="1">
        <v>2.1665664388368202</v>
      </c>
      <c r="I604" s="1">
        <v>0.117866255723764</v>
      </c>
      <c r="J604" s="50">
        <v>2.1733994205105902</v>
      </c>
      <c r="N604" s="21"/>
      <c r="R604" s="21"/>
    </row>
    <row r="605" spans="1:18">
      <c r="A605" t="s">
        <v>86</v>
      </c>
      <c r="B605" s="7" t="s">
        <v>75</v>
      </c>
      <c r="C605" t="s">
        <v>6</v>
      </c>
      <c r="D605" t="s">
        <v>7</v>
      </c>
      <c r="E605" s="1">
        <v>7.7178508757156607E-6</v>
      </c>
      <c r="F605" s="1">
        <v>1.6832592605857599E-5</v>
      </c>
      <c r="G605" s="1">
        <v>1.24768869510521E-3</v>
      </c>
      <c r="H605" s="1">
        <v>2.7642772648258699E-3</v>
      </c>
      <c r="I605" s="1">
        <v>1.2554065459809301E-3</v>
      </c>
      <c r="J605" s="50">
        <v>2.7811098574317301E-3</v>
      </c>
      <c r="N605" s="21"/>
      <c r="R605" s="21"/>
    </row>
    <row r="606" spans="1:18">
      <c r="A606" t="s">
        <v>86</v>
      </c>
      <c r="B606" s="7" t="s">
        <v>75</v>
      </c>
      <c r="C606" t="s">
        <v>8</v>
      </c>
      <c r="D606" t="s">
        <v>9</v>
      </c>
      <c r="E606" s="1">
        <v>8.2113773589149106E-3</v>
      </c>
      <c r="F606" s="1">
        <v>3.12367062795104E-3</v>
      </c>
      <c r="G606" s="1">
        <v>7.1047259422875E-2</v>
      </c>
      <c r="H606" s="1">
        <v>3.1752836655010101E-2</v>
      </c>
      <c r="I606" s="1">
        <v>7.9258636781789904E-2</v>
      </c>
      <c r="J606" s="50">
        <v>3.48765072829611E-2</v>
      </c>
      <c r="N606" s="21"/>
      <c r="R606" s="21"/>
    </row>
    <row r="607" spans="1:18">
      <c r="A607" t="s">
        <v>86</v>
      </c>
      <c r="B607" s="7" t="s">
        <v>75</v>
      </c>
      <c r="C607" t="s">
        <v>10</v>
      </c>
      <c r="D607" t="s">
        <v>11</v>
      </c>
      <c r="E607" s="1">
        <v>4.5546276876284901E-3</v>
      </c>
      <c r="F607" s="1">
        <v>1.8753053037583701E-3</v>
      </c>
      <c r="G607" s="1">
        <v>1.8344658668323102E-2</v>
      </c>
      <c r="H607" s="1">
        <v>8.4377876228722802E-3</v>
      </c>
      <c r="I607" s="1">
        <v>2.2899286355951599E-2</v>
      </c>
      <c r="J607" s="50">
        <v>1.03130929266307E-2</v>
      </c>
      <c r="N607" s="21"/>
      <c r="R607" s="21"/>
    </row>
    <row r="608" spans="1:18">
      <c r="A608" t="s">
        <v>86</v>
      </c>
      <c r="B608" s="7" t="s">
        <v>75</v>
      </c>
      <c r="C608" t="s">
        <v>12</v>
      </c>
      <c r="D608" t="s">
        <v>13</v>
      </c>
      <c r="E608" s="1">
        <v>5.7629673634682403E-2</v>
      </c>
      <c r="F608" s="1">
        <v>7.28605999967313E-3</v>
      </c>
      <c r="G608" s="1">
        <v>2.1119816760277001E-2</v>
      </c>
      <c r="H608" s="1">
        <v>3.8602083936320202E-3</v>
      </c>
      <c r="I608" s="1">
        <v>7.8749490394959404E-2</v>
      </c>
      <c r="J608" s="50">
        <v>1.11462683933052E-2</v>
      </c>
      <c r="N608" s="21"/>
      <c r="R608" s="21"/>
    </row>
    <row r="609" spans="1:18">
      <c r="A609" t="s">
        <v>86</v>
      </c>
      <c r="B609" s="7" t="s">
        <v>75</v>
      </c>
      <c r="C609" t="s">
        <v>14</v>
      </c>
      <c r="D609" t="s">
        <v>15</v>
      </c>
      <c r="E609" s="1">
        <v>1.71736914273786E-3</v>
      </c>
      <c r="F609" s="1">
        <v>1.87614010938725E-3</v>
      </c>
      <c r="G609" s="1">
        <v>4.0520482860124801E-2</v>
      </c>
      <c r="H609" s="1">
        <v>2.3498127340770499E-2</v>
      </c>
      <c r="I609" s="1">
        <v>4.2237852002862702E-2</v>
      </c>
      <c r="J609" s="50">
        <v>2.5374267450157799E-2</v>
      </c>
      <c r="N609" s="21"/>
      <c r="R609" s="21"/>
    </row>
    <row r="610" spans="1:18">
      <c r="A610" t="s">
        <v>86</v>
      </c>
      <c r="B610" s="7" t="s">
        <v>75</v>
      </c>
      <c r="C610" t="s">
        <v>16</v>
      </c>
      <c r="D610" t="s">
        <v>17</v>
      </c>
      <c r="E610" s="1">
        <v>2.91401744382811E-2</v>
      </c>
      <c r="F610" s="1">
        <v>4.0308626368144099E-3</v>
      </c>
      <c r="G610" s="1">
        <v>0.30309571602142199</v>
      </c>
      <c r="H610" s="1">
        <v>4.6299316437109897E-2</v>
      </c>
      <c r="I610" s="1">
        <v>0.33223589045970298</v>
      </c>
      <c r="J610" s="50">
        <v>5.03301790739243E-2</v>
      </c>
      <c r="N610" s="21"/>
      <c r="R610" s="21"/>
    </row>
    <row r="611" spans="1:18">
      <c r="A611" t="s">
        <v>86</v>
      </c>
      <c r="B611" s="7" t="s">
        <v>75</v>
      </c>
      <c r="C611" t="s">
        <v>18</v>
      </c>
      <c r="D611" t="s">
        <v>19</v>
      </c>
      <c r="E611" s="1">
        <v>1.7780877836601299E-2</v>
      </c>
      <c r="F611" s="1">
        <v>1.1779336342814899E-3</v>
      </c>
      <c r="G611" s="1">
        <v>0.567911746250507</v>
      </c>
      <c r="H611" s="1">
        <v>9.4033740891618894E-2</v>
      </c>
      <c r="I611" s="1">
        <v>0.58569262408710798</v>
      </c>
      <c r="J611" s="50">
        <v>9.5211674525900403E-2</v>
      </c>
      <c r="N611" s="21"/>
      <c r="R611" s="21"/>
    </row>
    <row r="612" spans="1:18">
      <c r="A612" t="s">
        <v>86</v>
      </c>
      <c r="B612" s="7" t="s">
        <v>75</v>
      </c>
      <c r="C612" t="s">
        <v>20</v>
      </c>
      <c r="D612" t="s">
        <v>21</v>
      </c>
      <c r="E612" s="1">
        <v>0</v>
      </c>
      <c r="F612" s="1">
        <v>0</v>
      </c>
      <c r="G612" s="1">
        <v>0</v>
      </c>
      <c r="H612" s="1">
        <v>0</v>
      </c>
      <c r="I612" s="1">
        <v>0</v>
      </c>
      <c r="J612" s="50">
        <v>0</v>
      </c>
      <c r="N612" s="21"/>
      <c r="R612" s="21"/>
    </row>
    <row r="613" spans="1:18">
      <c r="A613" t="s">
        <v>86</v>
      </c>
      <c r="B613" s="7" t="s">
        <v>75</v>
      </c>
      <c r="C613" t="s">
        <v>25</v>
      </c>
      <c r="D613" t="s">
        <v>26</v>
      </c>
      <c r="E613" s="1">
        <v>0</v>
      </c>
      <c r="F613" s="1">
        <v>0</v>
      </c>
      <c r="G613" s="1">
        <v>0</v>
      </c>
      <c r="H613" s="1">
        <v>0</v>
      </c>
      <c r="I613" s="1">
        <v>0</v>
      </c>
      <c r="J613" s="50">
        <v>0</v>
      </c>
      <c r="N613" s="21"/>
      <c r="R613" s="21"/>
    </row>
    <row r="614" spans="1:18">
      <c r="A614" t="s">
        <v>86</v>
      </c>
      <c r="B614" s="7" t="s">
        <v>75</v>
      </c>
      <c r="C614" t="s">
        <v>22</v>
      </c>
      <c r="D614" t="s">
        <v>23</v>
      </c>
      <c r="E614" s="1">
        <v>5.9252793907463297E-3</v>
      </c>
      <c r="F614" s="1">
        <v>2.5474460012964297E-4</v>
      </c>
      <c r="G614" s="1">
        <v>2.8051262183890799E-2</v>
      </c>
      <c r="H614" s="1">
        <v>1.07745156897381E-3</v>
      </c>
      <c r="I614" s="1">
        <v>3.3976541574637101E-2</v>
      </c>
      <c r="J614" s="50">
        <v>1.3321961691034499E-3</v>
      </c>
      <c r="N614" s="21"/>
      <c r="R614" s="21"/>
    </row>
    <row r="615" spans="1:18">
      <c r="A615" t="s">
        <v>86</v>
      </c>
      <c r="B615" s="7" t="s">
        <v>76</v>
      </c>
      <c r="C615" t="s">
        <v>2</v>
      </c>
      <c r="D615" t="s">
        <v>3</v>
      </c>
      <c r="E615" s="1">
        <v>6.6893705725258004E-2</v>
      </c>
      <c r="F615" s="1">
        <v>8.2044861798395999E-2</v>
      </c>
      <c r="G615" s="1">
        <v>1.1434130850760499E-2</v>
      </c>
      <c r="H615" s="1">
        <v>9.4391760133953808E-3</v>
      </c>
      <c r="I615" s="1">
        <v>7.8327836576018495E-2</v>
      </c>
      <c r="J615" s="50">
        <v>9.1484037811791402E-2</v>
      </c>
      <c r="N615" s="21"/>
      <c r="R615" s="21"/>
    </row>
    <row r="616" spans="1:18">
      <c r="A616" t="s">
        <v>86</v>
      </c>
      <c r="B616" s="7" t="s">
        <v>76</v>
      </c>
      <c r="C616" t="s">
        <v>4</v>
      </c>
      <c r="D616" t="s">
        <v>5</v>
      </c>
      <c r="E616" s="1">
        <v>0</v>
      </c>
      <c r="F616" s="1">
        <v>0</v>
      </c>
      <c r="G616" s="1">
        <v>5.3441092370265397E-2</v>
      </c>
      <c r="H616" s="1">
        <v>0.99029689131888898</v>
      </c>
      <c r="I616" s="1">
        <v>5.3441092370265397E-2</v>
      </c>
      <c r="J616" s="50">
        <v>0.99029689131888898</v>
      </c>
      <c r="N616" s="21"/>
      <c r="R616" s="21"/>
    </row>
    <row r="617" spans="1:18">
      <c r="A617" t="s">
        <v>86</v>
      </c>
      <c r="B617" s="7" t="s">
        <v>76</v>
      </c>
      <c r="C617" t="s">
        <v>6</v>
      </c>
      <c r="D617" t="s">
        <v>7</v>
      </c>
      <c r="E617" s="1">
        <v>0.37502459069556798</v>
      </c>
      <c r="F617" s="1">
        <v>0.817932366444172</v>
      </c>
      <c r="G617" s="1">
        <v>6.7558361814835E-4</v>
      </c>
      <c r="H617" s="1">
        <v>1.4967773129018001E-3</v>
      </c>
      <c r="I617" s="1">
        <v>0.375700174313716</v>
      </c>
      <c r="J617" s="50">
        <v>0.81942914375707399</v>
      </c>
      <c r="N617" s="21"/>
      <c r="R617" s="21"/>
    </row>
    <row r="618" spans="1:18">
      <c r="A618" t="s">
        <v>86</v>
      </c>
      <c r="B618" s="7" t="s">
        <v>76</v>
      </c>
      <c r="C618" t="s">
        <v>8</v>
      </c>
      <c r="D618" t="s">
        <v>9</v>
      </c>
      <c r="E618" s="1">
        <v>1.9557419399578802E-3</v>
      </c>
      <c r="F618" s="1">
        <v>2.5802103274473699E-3</v>
      </c>
      <c r="G618" s="1">
        <v>3.7368857132343801E-2</v>
      </c>
      <c r="H618" s="1">
        <v>2.4717666255584098E-2</v>
      </c>
      <c r="I618" s="1">
        <v>3.9324599072301701E-2</v>
      </c>
      <c r="J618" s="50">
        <v>2.72978765830315E-2</v>
      </c>
      <c r="N618" s="21"/>
      <c r="R618" s="21"/>
    </row>
    <row r="619" spans="1:18">
      <c r="A619" t="s">
        <v>86</v>
      </c>
      <c r="B619" s="7" t="s">
        <v>76</v>
      </c>
      <c r="C619" t="s">
        <v>10</v>
      </c>
      <c r="D619" t="s">
        <v>11</v>
      </c>
      <c r="E619" s="1">
        <v>1.1538502062484999E-3</v>
      </c>
      <c r="F619" s="1">
        <v>4.0077241843438998E-4</v>
      </c>
      <c r="G619" s="1">
        <v>5.52597094875611E-3</v>
      </c>
      <c r="H619" s="1">
        <v>3.0411889441684099E-3</v>
      </c>
      <c r="I619" s="1">
        <v>6.6798211550046097E-3</v>
      </c>
      <c r="J619" s="50">
        <v>3.4419613626028001E-3</v>
      </c>
      <c r="N619" s="21"/>
      <c r="R619" s="21"/>
    </row>
    <row r="620" spans="1:18">
      <c r="A620" t="s">
        <v>86</v>
      </c>
      <c r="B620" s="7" t="s">
        <v>76</v>
      </c>
      <c r="C620" t="s">
        <v>12</v>
      </c>
      <c r="D620" t="s">
        <v>13</v>
      </c>
      <c r="E620" s="1">
        <v>2.3133516027413099E-2</v>
      </c>
      <c r="F620" s="1">
        <v>3.3929145468286999E-3</v>
      </c>
      <c r="G620" s="1">
        <v>9.6888480017480894E-3</v>
      </c>
      <c r="H620" s="1">
        <v>1.7676315030989E-3</v>
      </c>
      <c r="I620" s="1">
        <v>3.2822364029161201E-2</v>
      </c>
      <c r="J620" s="50">
        <v>5.1605460499275901E-3</v>
      </c>
      <c r="N620" s="21"/>
      <c r="R620" s="21"/>
    </row>
    <row r="621" spans="1:18">
      <c r="A621" t="s">
        <v>86</v>
      </c>
      <c r="B621" s="7" t="s">
        <v>76</v>
      </c>
      <c r="C621" t="s">
        <v>14</v>
      </c>
      <c r="D621" t="s">
        <v>15</v>
      </c>
      <c r="E621" s="1">
        <v>9.4049525820517497E-4</v>
      </c>
      <c r="F621" s="1">
        <v>1.05103926796703E-3</v>
      </c>
      <c r="G621" s="1">
        <v>1.4342323031831101E-2</v>
      </c>
      <c r="H621" s="1">
        <v>8.3076134905710093E-3</v>
      </c>
      <c r="I621" s="1">
        <v>1.5282818290036301E-2</v>
      </c>
      <c r="J621" s="50">
        <v>9.35865275853804E-3</v>
      </c>
      <c r="N621" s="21"/>
      <c r="R621" s="21"/>
    </row>
    <row r="622" spans="1:18">
      <c r="A622" t="s">
        <v>86</v>
      </c>
      <c r="B622" s="7" t="s">
        <v>76</v>
      </c>
      <c r="C622" t="s">
        <v>16</v>
      </c>
      <c r="D622" t="s">
        <v>17</v>
      </c>
      <c r="E622" s="1">
        <v>1.23839714248416E-2</v>
      </c>
      <c r="F622" s="1">
        <v>2.2994278126877601E-3</v>
      </c>
      <c r="G622" s="1">
        <v>0.12338709242891099</v>
      </c>
      <c r="H622" s="1">
        <v>2.00954937789391E-2</v>
      </c>
      <c r="I622" s="1">
        <v>0.13577106385375201</v>
      </c>
      <c r="J622" s="50">
        <v>2.2394921591626898E-2</v>
      </c>
      <c r="N622" s="21"/>
      <c r="R622" s="21"/>
    </row>
    <row r="623" spans="1:18">
      <c r="A623" t="s">
        <v>86</v>
      </c>
      <c r="B623" s="7" t="s">
        <v>76</v>
      </c>
      <c r="C623" t="s">
        <v>18</v>
      </c>
      <c r="D623" t="s">
        <v>19</v>
      </c>
      <c r="E623" s="1">
        <v>1.8577177719315201E-3</v>
      </c>
      <c r="F623" s="1">
        <v>1.22973348089528E-4</v>
      </c>
      <c r="G623" s="1">
        <v>0.20977971213495999</v>
      </c>
      <c r="H623" s="1">
        <v>3.4832696741144899E-2</v>
      </c>
      <c r="I623" s="1">
        <v>0.21163742990689199</v>
      </c>
      <c r="J623" s="50">
        <v>3.4955670089234399E-2</v>
      </c>
      <c r="N623" s="21"/>
      <c r="R623" s="21"/>
    </row>
    <row r="624" spans="1:18">
      <c r="A624" t="s">
        <v>86</v>
      </c>
      <c r="B624" s="7" t="s">
        <v>76</v>
      </c>
      <c r="C624" t="s">
        <v>20</v>
      </c>
      <c r="D624" t="s">
        <v>21</v>
      </c>
      <c r="E624" s="1">
        <v>2.07021696693808E-4</v>
      </c>
      <c r="F624" s="1">
        <v>3.3380611253933498E-5</v>
      </c>
      <c r="G624" s="1">
        <v>4.9860186755785801E-3</v>
      </c>
      <c r="H624" s="1">
        <v>1.0049001115262099E-3</v>
      </c>
      <c r="I624" s="1">
        <v>5.1930403722723903E-3</v>
      </c>
      <c r="J624" s="50">
        <v>1.0382807227801399E-3</v>
      </c>
      <c r="N624" s="21"/>
      <c r="R624" s="21"/>
    </row>
    <row r="625" spans="1:18">
      <c r="A625" t="s">
        <v>86</v>
      </c>
      <c r="B625" s="7" t="s">
        <v>76</v>
      </c>
      <c r="C625" t="s">
        <v>25</v>
      </c>
      <c r="D625" t="s">
        <v>26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50">
        <v>0</v>
      </c>
      <c r="N625" s="21"/>
      <c r="R625" s="21"/>
    </row>
    <row r="626" spans="1:18">
      <c r="A626" t="s">
        <v>86</v>
      </c>
      <c r="B626" s="7" t="s">
        <v>76</v>
      </c>
      <c r="C626" t="s">
        <v>22</v>
      </c>
      <c r="D626" t="s">
        <v>23</v>
      </c>
      <c r="E626" s="1">
        <v>5.6236077235793797E-3</v>
      </c>
      <c r="F626" s="1">
        <v>2.4226500667983E-4</v>
      </c>
      <c r="G626" s="1">
        <v>4.7488352672525602E-2</v>
      </c>
      <c r="H626" s="1">
        <v>1.8296056552573E-3</v>
      </c>
      <c r="I626" s="1">
        <v>5.3111960396105003E-2</v>
      </c>
      <c r="J626" s="50">
        <v>2.0718706619371301E-3</v>
      </c>
      <c r="N626" s="21"/>
      <c r="R626" s="21"/>
    </row>
    <row r="627" spans="1:18">
      <c r="A627" t="s">
        <v>86</v>
      </c>
      <c r="B627" s="7" t="s">
        <v>77</v>
      </c>
      <c r="C627" t="s">
        <v>2</v>
      </c>
      <c r="D627" t="s">
        <v>3</v>
      </c>
      <c r="E627" s="1">
        <v>0.27680821671053601</v>
      </c>
      <c r="F627" s="1">
        <v>0.35168599329542999</v>
      </c>
      <c r="G627" s="1">
        <v>1.9665562969047298E-2</v>
      </c>
      <c r="H627" s="1">
        <v>1.7029993398791701E-2</v>
      </c>
      <c r="I627" s="1">
        <v>0.29647377967958299</v>
      </c>
      <c r="J627" s="50">
        <v>0.36871598669422101</v>
      </c>
      <c r="N627" s="21"/>
      <c r="R627" s="21"/>
    </row>
    <row r="628" spans="1:18">
      <c r="A628" t="s">
        <v>86</v>
      </c>
      <c r="B628" s="7" t="s">
        <v>77</v>
      </c>
      <c r="C628" t="s">
        <v>4</v>
      </c>
      <c r="D628" t="s">
        <v>5</v>
      </c>
      <c r="E628" s="1">
        <v>2.3787796737384601E-4</v>
      </c>
      <c r="F628" s="1">
        <v>1.63328970623778E-2</v>
      </c>
      <c r="G628" s="1">
        <v>0.24902008398008699</v>
      </c>
      <c r="H628" s="1">
        <v>4.5848310889595698</v>
      </c>
      <c r="I628" s="1">
        <v>0.249257961947461</v>
      </c>
      <c r="J628" s="50">
        <v>4.60116398602195</v>
      </c>
      <c r="N628" s="21"/>
      <c r="R628" s="21"/>
    </row>
    <row r="629" spans="1:18">
      <c r="A629" t="s">
        <v>86</v>
      </c>
      <c r="B629" s="7" t="s">
        <v>77</v>
      </c>
      <c r="C629" t="s">
        <v>6</v>
      </c>
      <c r="D629" t="s">
        <v>7</v>
      </c>
      <c r="E629" s="1">
        <v>2.20516617716398E-4</v>
      </c>
      <c r="F629" s="1">
        <v>4.8095019060775902E-4</v>
      </c>
      <c r="G629" s="1">
        <v>7.2462128287067605E-4</v>
      </c>
      <c r="H629" s="1">
        <v>1.6053872687086001E-3</v>
      </c>
      <c r="I629" s="1">
        <v>9.4513790058707396E-4</v>
      </c>
      <c r="J629" s="50">
        <v>2.0863374593163599E-3</v>
      </c>
      <c r="N629" s="21"/>
      <c r="R629" s="21"/>
    </row>
    <row r="630" spans="1:18">
      <c r="A630" t="s">
        <v>86</v>
      </c>
      <c r="B630" s="7" t="s">
        <v>77</v>
      </c>
      <c r="C630" t="s">
        <v>8</v>
      </c>
      <c r="D630" t="s">
        <v>9</v>
      </c>
      <c r="E630" s="1">
        <v>1.30521703084545E-2</v>
      </c>
      <c r="F630" s="1">
        <v>5.4621129963376902E-3</v>
      </c>
      <c r="G630" s="1">
        <v>5.8592133396614697E-2</v>
      </c>
      <c r="H630" s="1">
        <v>2.5869434873534099E-2</v>
      </c>
      <c r="I630" s="1">
        <v>7.1644303705069204E-2</v>
      </c>
      <c r="J630" s="50">
        <v>3.1331547869871801E-2</v>
      </c>
      <c r="N630" s="21"/>
      <c r="R630" s="21"/>
    </row>
    <row r="631" spans="1:18">
      <c r="A631" t="s">
        <v>86</v>
      </c>
      <c r="B631" s="7" t="s">
        <v>77</v>
      </c>
      <c r="C631" t="s">
        <v>10</v>
      </c>
      <c r="D631" t="s">
        <v>11</v>
      </c>
      <c r="E631" s="1">
        <v>4.741457077781E-2</v>
      </c>
      <c r="F631" s="1">
        <v>4.1033854261002999E-2</v>
      </c>
      <c r="G631" s="1">
        <v>8.1489949582716995E-3</v>
      </c>
      <c r="H631" s="1">
        <v>4.9043189724440502E-3</v>
      </c>
      <c r="I631" s="1">
        <v>5.5563565736081698E-2</v>
      </c>
      <c r="J631" s="50">
        <v>4.5938173233446997E-2</v>
      </c>
      <c r="N631" s="21"/>
      <c r="R631" s="21"/>
    </row>
    <row r="632" spans="1:18">
      <c r="A632" t="s">
        <v>86</v>
      </c>
      <c r="B632" s="7" t="s">
        <v>77</v>
      </c>
      <c r="C632" t="s">
        <v>12</v>
      </c>
      <c r="D632" t="s">
        <v>13</v>
      </c>
      <c r="E632" s="1">
        <v>2.8617805154495399E-2</v>
      </c>
      <c r="F632" s="1">
        <v>3.62630684782208E-3</v>
      </c>
      <c r="G632" s="1">
        <v>1.47956961514208E-2</v>
      </c>
      <c r="H632" s="1">
        <v>2.7043827560839801E-3</v>
      </c>
      <c r="I632" s="1">
        <v>4.3413501305916202E-2</v>
      </c>
      <c r="J632" s="50">
        <v>6.3306896039060602E-3</v>
      </c>
      <c r="N632" s="21"/>
      <c r="R632" s="21"/>
    </row>
    <row r="633" spans="1:18">
      <c r="A633" t="s">
        <v>86</v>
      </c>
      <c r="B633" s="7" t="s">
        <v>77</v>
      </c>
      <c r="C633" t="s">
        <v>14</v>
      </c>
      <c r="D633" t="s">
        <v>15</v>
      </c>
      <c r="E633" s="1">
        <v>0.16455980265078399</v>
      </c>
      <c r="F633" s="1">
        <v>0.18172029988869901</v>
      </c>
      <c r="G633" s="1">
        <v>2.8628097513403301E-2</v>
      </c>
      <c r="H633" s="1">
        <v>1.67493644632805E-2</v>
      </c>
      <c r="I633" s="1">
        <v>0.19318790016418799</v>
      </c>
      <c r="J633" s="50">
        <v>0.19846966435197999</v>
      </c>
      <c r="N633" s="21"/>
      <c r="R633" s="21"/>
    </row>
    <row r="634" spans="1:18">
      <c r="A634" t="s">
        <v>86</v>
      </c>
      <c r="B634" s="7" t="s">
        <v>77</v>
      </c>
      <c r="C634" t="s">
        <v>16</v>
      </c>
      <c r="D634" t="s">
        <v>17</v>
      </c>
      <c r="E634" s="1">
        <v>3.58182878214253E-2</v>
      </c>
      <c r="F634" s="1">
        <v>9.1386147723950192E-3</v>
      </c>
      <c r="G634" s="1">
        <v>0.13599966525025201</v>
      </c>
      <c r="H634" s="1">
        <v>2.25606116554187E-2</v>
      </c>
      <c r="I634" s="1">
        <v>0.17181795307167799</v>
      </c>
      <c r="J634" s="50">
        <v>3.1699226427813802E-2</v>
      </c>
      <c r="N634" s="21"/>
      <c r="R634" s="21"/>
    </row>
    <row r="635" spans="1:18">
      <c r="A635" t="s">
        <v>86</v>
      </c>
      <c r="B635" s="7" t="s">
        <v>77</v>
      </c>
      <c r="C635" t="s">
        <v>18</v>
      </c>
      <c r="D635" t="s">
        <v>19</v>
      </c>
      <c r="E635" s="1">
        <v>1.1827502798911101E-2</v>
      </c>
      <c r="F635" s="1">
        <v>7.8325953530855997E-4</v>
      </c>
      <c r="G635" s="1">
        <v>0.25773941637439102</v>
      </c>
      <c r="H635" s="1">
        <v>4.2619150619395002E-2</v>
      </c>
      <c r="I635" s="1">
        <v>0.269566919173302</v>
      </c>
      <c r="J635" s="50">
        <v>4.34024101547036E-2</v>
      </c>
      <c r="N635" s="21"/>
      <c r="R635" s="21"/>
    </row>
    <row r="636" spans="1:18">
      <c r="A636" t="s">
        <v>86</v>
      </c>
      <c r="B636" s="7" t="s">
        <v>77</v>
      </c>
      <c r="C636" t="s">
        <v>20</v>
      </c>
      <c r="D636" t="s">
        <v>21</v>
      </c>
      <c r="E636" s="1">
        <v>5.9506717678839698E-4</v>
      </c>
      <c r="F636" s="1">
        <v>9.5935065174462597E-5</v>
      </c>
      <c r="G636" s="1">
        <v>5.2770119082614598E-3</v>
      </c>
      <c r="H636" s="1">
        <v>1.06315624041147E-3</v>
      </c>
      <c r="I636" s="1">
        <v>5.8720790850498601E-3</v>
      </c>
      <c r="J636" s="50">
        <v>1.1590913055859299E-3</v>
      </c>
      <c r="N636" s="21"/>
      <c r="R636" s="21"/>
    </row>
    <row r="637" spans="1:18">
      <c r="A637" t="s">
        <v>86</v>
      </c>
      <c r="B637" s="7" t="s">
        <v>77</v>
      </c>
      <c r="C637" t="s">
        <v>25</v>
      </c>
      <c r="D637" t="s">
        <v>26</v>
      </c>
      <c r="E637" s="1">
        <v>0</v>
      </c>
      <c r="F637" s="1">
        <v>0</v>
      </c>
      <c r="G637" s="1">
        <v>0</v>
      </c>
      <c r="H637" s="1">
        <v>0</v>
      </c>
      <c r="I637" s="1">
        <v>0</v>
      </c>
      <c r="J637" s="50">
        <v>0</v>
      </c>
      <c r="N637" s="21"/>
      <c r="R637" s="21"/>
    </row>
    <row r="638" spans="1:18">
      <c r="A638" t="s">
        <v>86</v>
      </c>
      <c r="B638" s="7" t="s">
        <v>77</v>
      </c>
      <c r="C638" t="s">
        <v>22</v>
      </c>
      <c r="D638" t="s">
        <v>23</v>
      </c>
      <c r="E638" s="1">
        <v>1.14724369417305E-2</v>
      </c>
      <c r="F638" s="1">
        <v>4.9300029375938103E-4</v>
      </c>
      <c r="G638" s="1">
        <v>5.64012457387972E-2</v>
      </c>
      <c r="H638" s="1">
        <v>2.16328316344619E-3</v>
      </c>
      <c r="I638" s="1">
        <v>6.7873682680527694E-2</v>
      </c>
      <c r="J638" s="50">
        <v>2.65628345720557E-3</v>
      </c>
      <c r="N638" s="21"/>
      <c r="R638" s="21"/>
    </row>
    <row r="639" spans="1:18">
      <c r="A639" t="s">
        <v>86</v>
      </c>
      <c r="B639" s="7" t="s">
        <v>78</v>
      </c>
      <c r="C639" t="s">
        <v>2</v>
      </c>
      <c r="D639" t="s">
        <v>3</v>
      </c>
      <c r="E639" s="1">
        <v>5.1819725945435803E-2</v>
      </c>
      <c r="F639" s="1">
        <v>5.1251642673429597E-2</v>
      </c>
      <c r="G639" s="1">
        <v>6.9545174292620603E-3</v>
      </c>
      <c r="H639" s="1">
        <v>5.9703944899397298E-3</v>
      </c>
      <c r="I639" s="1">
        <v>5.8774243374697797E-2</v>
      </c>
      <c r="J639" s="50">
        <v>5.7222037163369301E-2</v>
      </c>
      <c r="N639" s="21"/>
      <c r="R639" s="21"/>
    </row>
    <row r="640" spans="1:18">
      <c r="A640" t="s">
        <v>86</v>
      </c>
      <c r="B640" s="7" t="s">
        <v>78</v>
      </c>
      <c r="C640" t="s">
        <v>4</v>
      </c>
      <c r="D640" t="s">
        <v>5</v>
      </c>
      <c r="E640" s="1">
        <v>2.2728468785450399E-3</v>
      </c>
      <c r="F640" s="1">
        <v>0.15982368356815099</v>
      </c>
      <c r="G640" s="1">
        <v>3.3455394396436501E-2</v>
      </c>
      <c r="H640" s="1">
        <v>0.612719381633824</v>
      </c>
      <c r="I640" s="1">
        <v>3.5728241274981601E-2</v>
      </c>
      <c r="J640" s="50">
        <v>0.77254306520197502</v>
      </c>
      <c r="N640" s="21"/>
      <c r="R640" s="21"/>
    </row>
    <row r="641" spans="1:18">
      <c r="A641" t="s">
        <v>86</v>
      </c>
      <c r="B641" s="7" t="s">
        <v>78</v>
      </c>
      <c r="C641" t="s">
        <v>6</v>
      </c>
      <c r="D641" t="s">
        <v>7</v>
      </c>
      <c r="E641" s="1">
        <v>3.9896770491751499E-2</v>
      </c>
      <c r="F641" s="1">
        <v>8.7010182528068705E-2</v>
      </c>
      <c r="G641" s="1">
        <v>4.6467549293237803E-4</v>
      </c>
      <c r="H641" s="1">
        <v>1.02952043913533E-3</v>
      </c>
      <c r="I641" s="1">
        <v>4.03614459846839E-2</v>
      </c>
      <c r="J641" s="50">
        <v>8.8039702967203995E-2</v>
      </c>
      <c r="N641" s="21"/>
      <c r="R641" s="21"/>
    </row>
    <row r="642" spans="1:18">
      <c r="A642" t="s">
        <v>86</v>
      </c>
      <c r="B642" s="7" t="s">
        <v>78</v>
      </c>
      <c r="C642" t="s">
        <v>8</v>
      </c>
      <c r="D642" t="s">
        <v>9</v>
      </c>
      <c r="E642" s="1">
        <v>2.91278512908929E-2</v>
      </c>
      <c r="F642" s="1">
        <v>3.0996488000888701E-2</v>
      </c>
      <c r="G642" s="1">
        <v>3.5676360285202401E-2</v>
      </c>
      <c r="H642" s="1">
        <v>2.21253658605144E-2</v>
      </c>
      <c r="I642" s="1">
        <v>6.4804211576095297E-2</v>
      </c>
      <c r="J642" s="50">
        <v>5.3121853861403001E-2</v>
      </c>
      <c r="N642" s="21"/>
      <c r="R642" s="21"/>
    </row>
    <row r="643" spans="1:18">
      <c r="A643" t="s">
        <v>86</v>
      </c>
      <c r="B643" s="7" t="s">
        <v>78</v>
      </c>
      <c r="C643" t="s">
        <v>10</v>
      </c>
      <c r="D643" t="s">
        <v>11</v>
      </c>
      <c r="E643" s="1">
        <v>7.0262824090670502E-4</v>
      </c>
      <c r="F643" s="1">
        <v>3.9270349696257498E-4</v>
      </c>
      <c r="G643" s="1">
        <v>3.1202451787581699E-3</v>
      </c>
      <c r="H643" s="1">
        <v>1.8091934624321401E-3</v>
      </c>
      <c r="I643" s="1">
        <v>3.8228734196648802E-3</v>
      </c>
      <c r="J643" s="50">
        <v>2.20189695939471E-3</v>
      </c>
      <c r="N643" s="21"/>
      <c r="R643" s="21"/>
    </row>
    <row r="644" spans="1:18">
      <c r="A644" t="s">
        <v>86</v>
      </c>
      <c r="B644" s="7" t="s">
        <v>78</v>
      </c>
      <c r="C644" t="s">
        <v>12</v>
      </c>
      <c r="D644" t="s">
        <v>13</v>
      </c>
      <c r="E644" s="1">
        <v>6.2221449833383098E-3</v>
      </c>
      <c r="F644" s="1">
        <v>8.8634434915669299E-4</v>
      </c>
      <c r="G644" s="1">
        <v>4.2901743544302203E-3</v>
      </c>
      <c r="H644" s="1">
        <v>7.8865352532766304E-4</v>
      </c>
      <c r="I644" s="1">
        <v>1.05123193377685E-2</v>
      </c>
      <c r="J644" s="50">
        <v>1.67499787448436E-3</v>
      </c>
      <c r="N644" s="21"/>
      <c r="R644" s="21"/>
    </row>
    <row r="645" spans="1:18">
      <c r="A645" t="s">
        <v>86</v>
      </c>
      <c r="B645" s="7" t="s">
        <v>78</v>
      </c>
      <c r="C645" t="s">
        <v>14</v>
      </c>
      <c r="D645" t="s">
        <v>15</v>
      </c>
      <c r="E645" s="1">
        <v>1.0901450608347301E-3</v>
      </c>
      <c r="F645" s="1">
        <v>1.22546861715236E-3</v>
      </c>
      <c r="G645" s="1">
        <v>8.6317083466647595E-3</v>
      </c>
      <c r="H645" s="1">
        <v>5.0771978203146204E-3</v>
      </c>
      <c r="I645" s="1">
        <v>9.7218534074994898E-3</v>
      </c>
      <c r="J645" s="50">
        <v>6.3026664374669803E-3</v>
      </c>
      <c r="N645" s="21"/>
      <c r="R645" s="21"/>
    </row>
    <row r="646" spans="1:18">
      <c r="A646" t="s">
        <v>86</v>
      </c>
      <c r="B646" s="7" t="s">
        <v>78</v>
      </c>
      <c r="C646" t="s">
        <v>16</v>
      </c>
      <c r="D646" t="s">
        <v>17</v>
      </c>
      <c r="E646" s="1">
        <v>1.30493455660428E-2</v>
      </c>
      <c r="F646" s="1">
        <v>2.1153555101700002E-3</v>
      </c>
      <c r="G646" s="1">
        <v>6.8970896560657594E-2</v>
      </c>
      <c r="H646" s="1">
        <v>1.06764608661888E-2</v>
      </c>
      <c r="I646" s="1">
        <v>8.2020242126700393E-2</v>
      </c>
      <c r="J646" s="50">
        <v>1.2791816376358799E-2</v>
      </c>
      <c r="N646" s="21"/>
      <c r="R646" s="21"/>
    </row>
    <row r="647" spans="1:18">
      <c r="A647" t="s">
        <v>86</v>
      </c>
      <c r="B647" s="7" t="s">
        <v>78</v>
      </c>
      <c r="C647" t="s">
        <v>18</v>
      </c>
      <c r="D647" t="s">
        <v>19</v>
      </c>
      <c r="E647" s="1">
        <v>1.3791703723233101E-3</v>
      </c>
      <c r="F647" s="1">
        <v>9.1580878029327997E-5</v>
      </c>
      <c r="G647" s="1">
        <v>9.61754859822396E-2</v>
      </c>
      <c r="H647" s="1">
        <v>1.5804499808529899E-2</v>
      </c>
      <c r="I647" s="1">
        <v>9.7554656354562896E-2</v>
      </c>
      <c r="J647" s="50">
        <v>1.5896080686559198E-2</v>
      </c>
      <c r="N647" s="21"/>
      <c r="R647" s="21"/>
    </row>
    <row r="648" spans="1:18">
      <c r="A648" t="s">
        <v>86</v>
      </c>
      <c r="B648" s="7" t="s">
        <v>78</v>
      </c>
      <c r="C648" t="s">
        <v>20</v>
      </c>
      <c r="D648" t="s">
        <v>21</v>
      </c>
      <c r="E648" s="1">
        <v>2.30019736325657E-4</v>
      </c>
      <c r="F648" s="1">
        <v>3.7078437420798001E-5</v>
      </c>
      <c r="G648" s="1">
        <v>2.2949271711847001E-3</v>
      </c>
      <c r="H648" s="1">
        <v>4.6201999411975801E-4</v>
      </c>
      <c r="I648" s="1">
        <v>2.52494690751036E-3</v>
      </c>
      <c r="J648" s="50">
        <v>4.9909843154055601E-4</v>
      </c>
      <c r="N648" s="21"/>
      <c r="R648" s="21"/>
    </row>
    <row r="649" spans="1:18">
      <c r="A649" t="s">
        <v>86</v>
      </c>
      <c r="B649" s="7" t="s">
        <v>78</v>
      </c>
      <c r="C649" t="s">
        <v>25</v>
      </c>
      <c r="D649" t="s">
        <v>26</v>
      </c>
      <c r="E649" s="1">
        <v>0</v>
      </c>
      <c r="F649" s="1">
        <v>0</v>
      </c>
      <c r="G649" s="1">
        <v>0</v>
      </c>
      <c r="H649" s="1">
        <v>0</v>
      </c>
      <c r="I649" s="1">
        <v>0</v>
      </c>
      <c r="J649" s="50">
        <v>0</v>
      </c>
      <c r="N649" s="21"/>
      <c r="R649" s="21"/>
    </row>
    <row r="650" spans="1:18">
      <c r="A650" t="s">
        <v>86</v>
      </c>
      <c r="B650" s="7" t="s">
        <v>78</v>
      </c>
      <c r="C650" t="s">
        <v>22</v>
      </c>
      <c r="D650" t="s">
        <v>23</v>
      </c>
      <c r="E650" s="1">
        <v>1.2083064814352299E-3</v>
      </c>
      <c r="F650" s="1">
        <v>5.1632147558274203E-5</v>
      </c>
      <c r="G650" s="1">
        <v>2.2830702592892899E-2</v>
      </c>
      <c r="H650" s="1">
        <v>8.6955368084203402E-4</v>
      </c>
      <c r="I650" s="1">
        <v>2.4039009074328099E-2</v>
      </c>
      <c r="J650" s="50">
        <v>9.2118582840030802E-4</v>
      </c>
      <c r="N650" s="21"/>
      <c r="R650" s="21"/>
    </row>
    <row r="651" spans="1:18">
      <c r="A651" t="s">
        <v>86</v>
      </c>
      <c r="B651" s="7" t="s">
        <v>79</v>
      </c>
      <c r="C651" t="s">
        <v>2</v>
      </c>
      <c r="D651" t="s">
        <v>3</v>
      </c>
      <c r="E651" s="1">
        <v>3.0691253699234599E-2</v>
      </c>
      <c r="F651" s="1">
        <v>2.44430161984487E-2</v>
      </c>
      <c r="G651" s="1">
        <v>2.0099264352420002E-2</v>
      </c>
      <c r="H651" s="1">
        <v>1.7023978331057999E-2</v>
      </c>
      <c r="I651" s="1">
        <v>5.0790518051654597E-2</v>
      </c>
      <c r="J651" s="50">
        <v>4.1466994529506598E-2</v>
      </c>
      <c r="N651" s="21"/>
      <c r="R651" s="21"/>
    </row>
    <row r="652" spans="1:18">
      <c r="A652" t="s">
        <v>86</v>
      </c>
      <c r="B652" s="7" t="s">
        <v>79</v>
      </c>
      <c r="C652" t="s">
        <v>4</v>
      </c>
      <c r="D652" t="s">
        <v>5</v>
      </c>
      <c r="E652" s="1">
        <v>0</v>
      </c>
      <c r="F652" s="1">
        <v>0</v>
      </c>
      <c r="G652" s="1">
        <v>0.182748233377066</v>
      </c>
      <c r="H652" s="1">
        <v>3.3480644439977199</v>
      </c>
      <c r="I652" s="1">
        <v>0.182748233377066</v>
      </c>
      <c r="J652" s="50">
        <v>3.3480644439977199</v>
      </c>
      <c r="N652" s="21"/>
      <c r="R652" s="21"/>
    </row>
    <row r="653" spans="1:18">
      <c r="A653" t="s">
        <v>86</v>
      </c>
      <c r="B653" s="7" t="s">
        <v>79</v>
      </c>
      <c r="C653" t="s">
        <v>6</v>
      </c>
      <c r="D653" t="s">
        <v>7</v>
      </c>
      <c r="E653" s="1">
        <v>9.6358704670539592E-3</v>
      </c>
      <c r="F653" s="1">
        <v>2.10146348379604E-2</v>
      </c>
      <c r="G653" s="1">
        <v>1.61458242279721E-3</v>
      </c>
      <c r="H653" s="1">
        <v>3.5772323813544902E-3</v>
      </c>
      <c r="I653" s="1">
        <v>1.1250452889851201E-2</v>
      </c>
      <c r="J653" s="50">
        <v>2.4591867219314899E-2</v>
      </c>
      <c r="N653" s="21"/>
      <c r="R653" s="21"/>
    </row>
    <row r="654" spans="1:18">
      <c r="A654" t="s">
        <v>86</v>
      </c>
      <c r="B654" s="7" t="s">
        <v>79</v>
      </c>
      <c r="C654" t="s">
        <v>8</v>
      </c>
      <c r="D654" t="s">
        <v>9</v>
      </c>
      <c r="E654" s="1">
        <v>0.300968871555373</v>
      </c>
      <c r="F654" s="1">
        <v>0.431225524418057</v>
      </c>
      <c r="G654" s="1">
        <v>0.153749334663596</v>
      </c>
      <c r="H654" s="1">
        <v>0.11466046887353799</v>
      </c>
      <c r="I654" s="1">
        <v>0.45471820621896902</v>
      </c>
      <c r="J654" s="50">
        <v>0.54588599329159504</v>
      </c>
      <c r="N654" s="21"/>
      <c r="R654" s="21"/>
    </row>
    <row r="655" spans="1:18">
      <c r="A655" t="s">
        <v>86</v>
      </c>
      <c r="B655" s="7" t="s">
        <v>79</v>
      </c>
      <c r="C655" t="s">
        <v>10</v>
      </c>
      <c r="D655" t="s">
        <v>11</v>
      </c>
      <c r="E655" s="1">
        <v>4.3870799884709304E-3</v>
      </c>
      <c r="F655" s="1">
        <v>1.3384990547596399E-3</v>
      </c>
      <c r="G655" s="1">
        <v>1.19860004897603E-2</v>
      </c>
      <c r="H655" s="1">
        <v>7.0156720946736202E-3</v>
      </c>
      <c r="I655" s="1">
        <v>1.6373080478231199E-2</v>
      </c>
      <c r="J655" s="50">
        <v>8.3541711494332493E-3</v>
      </c>
      <c r="N655" s="21"/>
      <c r="R655" s="21"/>
    </row>
    <row r="656" spans="1:18">
      <c r="A656" t="s">
        <v>86</v>
      </c>
      <c r="B656" s="7" t="s">
        <v>79</v>
      </c>
      <c r="C656" t="s">
        <v>12</v>
      </c>
      <c r="D656" t="s">
        <v>13</v>
      </c>
      <c r="E656" s="1">
        <v>1.0798378488102899E-2</v>
      </c>
      <c r="F656" s="1">
        <v>1.4535633260935701E-3</v>
      </c>
      <c r="G656" s="1">
        <v>1.62291010906946E-2</v>
      </c>
      <c r="H656" s="1">
        <v>2.9835667743091702E-3</v>
      </c>
      <c r="I656" s="1">
        <v>2.70274795787975E-2</v>
      </c>
      <c r="J656" s="50">
        <v>4.4371301004027504E-3</v>
      </c>
      <c r="N656" s="21"/>
      <c r="R656" s="21"/>
    </row>
    <row r="657" spans="1:18">
      <c r="A657" t="s">
        <v>86</v>
      </c>
      <c r="B657" s="7" t="s">
        <v>79</v>
      </c>
      <c r="C657" t="s">
        <v>14</v>
      </c>
      <c r="D657" t="s">
        <v>15</v>
      </c>
      <c r="E657" s="1">
        <v>1.7257150356173199E-3</v>
      </c>
      <c r="F657" s="1">
        <v>1.9389939472833401E-3</v>
      </c>
      <c r="G657" s="1">
        <v>4.1080618723410303E-2</v>
      </c>
      <c r="H657" s="1">
        <v>2.3925358421324101E-2</v>
      </c>
      <c r="I657" s="1">
        <v>4.28063337590276E-2</v>
      </c>
      <c r="J657" s="50">
        <v>2.5864352368607402E-2</v>
      </c>
      <c r="N657" s="21"/>
      <c r="R657" s="21"/>
    </row>
    <row r="658" spans="1:18">
      <c r="A658" t="s">
        <v>86</v>
      </c>
      <c r="B658" s="7" t="s">
        <v>79</v>
      </c>
      <c r="C658" t="s">
        <v>16</v>
      </c>
      <c r="D658" t="s">
        <v>17</v>
      </c>
      <c r="E658" s="1">
        <v>5.6277868932250501E-2</v>
      </c>
      <c r="F658" s="1">
        <v>7.0436722230761703E-3</v>
      </c>
      <c r="G658" s="1">
        <v>0.39034817618787199</v>
      </c>
      <c r="H658" s="1">
        <v>5.0024995843537097E-2</v>
      </c>
      <c r="I658" s="1">
        <v>0.44662604512012299</v>
      </c>
      <c r="J658" s="50">
        <v>5.7068668066613301E-2</v>
      </c>
      <c r="N658" s="21"/>
      <c r="R658" s="21"/>
    </row>
    <row r="659" spans="1:18">
      <c r="A659" t="s">
        <v>86</v>
      </c>
      <c r="B659" s="7" t="s">
        <v>79</v>
      </c>
      <c r="C659" t="s">
        <v>18</v>
      </c>
      <c r="D659" t="s">
        <v>19</v>
      </c>
      <c r="E659" s="1">
        <v>5.0530834664810099E-3</v>
      </c>
      <c r="F659" s="1">
        <v>3.3558666512269701E-4</v>
      </c>
      <c r="G659" s="1">
        <v>0.51953330562129096</v>
      </c>
      <c r="H659" s="1">
        <v>8.5386994954769396E-2</v>
      </c>
      <c r="I659" s="1">
        <v>0.524586389087772</v>
      </c>
      <c r="J659" s="50">
        <v>8.5722581619892102E-2</v>
      </c>
      <c r="N659" s="21"/>
      <c r="R659" s="21"/>
    </row>
    <row r="660" spans="1:18">
      <c r="A660" t="s">
        <v>86</v>
      </c>
      <c r="B660" s="7" t="s">
        <v>79</v>
      </c>
      <c r="C660" t="s">
        <v>20</v>
      </c>
      <c r="D660" t="s">
        <v>21</v>
      </c>
      <c r="E660" s="1">
        <v>1.8707387703592501E-4</v>
      </c>
      <c r="F660" s="1">
        <v>3.0156098750652401E-5</v>
      </c>
      <c r="G660" s="1">
        <v>1.09271348741835E-2</v>
      </c>
      <c r="H660" s="1">
        <v>2.1998746995787401E-3</v>
      </c>
      <c r="I660" s="1">
        <v>1.11142087512194E-2</v>
      </c>
      <c r="J660" s="50">
        <v>2.23003079832939E-3</v>
      </c>
      <c r="N660" s="21"/>
      <c r="R660" s="21"/>
    </row>
    <row r="661" spans="1:18">
      <c r="A661" t="s">
        <v>86</v>
      </c>
      <c r="B661" s="7" t="s">
        <v>79</v>
      </c>
      <c r="C661" t="s">
        <v>25</v>
      </c>
      <c r="D661" t="s">
        <v>26</v>
      </c>
      <c r="E661" s="1">
        <v>0</v>
      </c>
      <c r="F661" s="1">
        <v>0</v>
      </c>
      <c r="G661" s="1">
        <v>0</v>
      </c>
      <c r="H661" s="1">
        <v>0</v>
      </c>
      <c r="I661" s="1">
        <v>0</v>
      </c>
      <c r="J661" s="50">
        <v>0</v>
      </c>
      <c r="N661" s="21"/>
      <c r="R661" s="21"/>
    </row>
    <row r="662" spans="1:18">
      <c r="A662" t="s">
        <v>86</v>
      </c>
      <c r="B662" s="7" t="s">
        <v>79</v>
      </c>
      <c r="C662" t="s">
        <v>22</v>
      </c>
      <c r="D662" t="s">
        <v>23</v>
      </c>
      <c r="E662" s="1">
        <v>3.3090422584706597E-2</v>
      </c>
      <c r="F662" s="1">
        <v>1.41395165837209E-3</v>
      </c>
      <c r="G662" s="1">
        <v>0.98222583380871598</v>
      </c>
      <c r="H662" s="1">
        <v>3.7415678150191797E-2</v>
      </c>
      <c r="I662" s="1">
        <v>1.0153162563934199</v>
      </c>
      <c r="J662" s="50">
        <v>3.8829629808563901E-2</v>
      </c>
      <c r="N662" s="21"/>
      <c r="R662" s="21"/>
    </row>
    <row r="663" spans="1:18">
      <c r="A663" t="s">
        <v>86</v>
      </c>
      <c r="B663" s="7" t="s">
        <v>80</v>
      </c>
      <c r="C663" t="s">
        <v>2</v>
      </c>
      <c r="D663" t="s">
        <v>3</v>
      </c>
      <c r="E663" s="1">
        <v>0.13047678521519401</v>
      </c>
      <c r="F663" s="1">
        <v>0.100702393017596</v>
      </c>
      <c r="G663" s="1">
        <v>2.3598905307163898E-2</v>
      </c>
      <c r="H663" s="1">
        <v>2.06977059077578E-2</v>
      </c>
      <c r="I663" s="1">
        <v>0.15407569052235801</v>
      </c>
      <c r="J663" s="50">
        <v>0.121400098925354</v>
      </c>
      <c r="N663" s="21"/>
      <c r="R663" s="21"/>
    </row>
    <row r="664" spans="1:18">
      <c r="A664" t="s">
        <v>86</v>
      </c>
      <c r="B664" s="7" t="s">
        <v>80</v>
      </c>
      <c r="C664" t="s">
        <v>4</v>
      </c>
      <c r="D664" t="s">
        <v>5</v>
      </c>
      <c r="E664" s="1">
        <v>6.2078661975546195E-5</v>
      </c>
      <c r="F664" s="1">
        <v>4.2644695146594799E-3</v>
      </c>
      <c r="G664" s="1">
        <v>3.10421160442109E-2</v>
      </c>
      <c r="H664" s="1">
        <v>0.57170081290125996</v>
      </c>
      <c r="I664" s="1">
        <v>3.11041947061865E-2</v>
      </c>
      <c r="J664" s="50">
        <v>0.57596528241592004</v>
      </c>
      <c r="N664" s="21"/>
      <c r="R664" s="21"/>
    </row>
    <row r="665" spans="1:18">
      <c r="A665" t="s">
        <v>86</v>
      </c>
      <c r="B665" s="7" t="s">
        <v>80</v>
      </c>
      <c r="C665" t="s">
        <v>6</v>
      </c>
      <c r="D665" t="s">
        <v>7</v>
      </c>
      <c r="E665" s="1">
        <v>1.66450984276304E-5</v>
      </c>
      <c r="F665" s="1">
        <v>3.6303063533637798E-5</v>
      </c>
      <c r="G665" s="1">
        <v>1.02946041022022E-3</v>
      </c>
      <c r="H665" s="1">
        <v>2.2807620843543698E-3</v>
      </c>
      <c r="I665" s="1">
        <v>1.04610550864785E-3</v>
      </c>
      <c r="J665" s="50">
        <v>2.3170651478880101E-3</v>
      </c>
      <c r="N665" s="21"/>
      <c r="R665" s="21"/>
    </row>
    <row r="666" spans="1:18">
      <c r="A666" t="s">
        <v>86</v>
      </c>
      <c r="B666" s="7" t="s">
        <v>80</v>
      </c>
      <c r="C666" t="s">
        <v>8</v>
      </c>
      <c r="D666" t="s">
        <v>9</v>
      </c>
      <c r="E666" s="1">
        <v>2.4301402809674402E-3</v>
      </c>
      <c r="F666" s="1">
        <v>8.9163955341833195E-4</v>
      </c>
      <c r="G666" s="1">
        <v>2.61764636843747E-2</v>
      </c>
      <c r="H666" s="1">
        <v>1.07892441937206E-2</v>
      </c>
      <c r="I666" s="1">
        <v>2.86066039653422E-2</v>
      </c>
      <c r="J666" s="50">
        <v>1.1680883747138901E-2</v>
      </c>
      <c r="N666" s="21"/>
      <c r="R666" s="21"/>
    </row>
    <row r="667" spans="1:18">
      <c r="A667" t="s">
        <v>86</v>
      </c>
      <c r="B667" s="7" t="s">
        <v>80</v>
      </c>
      <c r="C667" t="s">
        <v>10</v>
      </c>
      <c r="D667" t="s">
        <v>11</v>
      </c>
      <c r="E667" s="1">
        <v>1.8633412680643701E-3</v>
      </c>
      <c r="F667" s="1">
        <v>6.5188824713068299E-4</v>
      </c>
      <c r="G667" s="1">
        <v>5.2787614510543699E-3</v>
      </c>
      <c r="H667" s="1">
        <v>2.7263349745564099E-3</v>
      </c>
      <c r="I667" s="1">
        <v>7.1421027191187402E-3</v>
      </c>
      <c r="J667" s="50">
        <v>3.3782232216870902E-3</v>
      </c>
      <c r="N667" s="21"/>
      <c r="R667" s="21"/>
    </row>
    <row r="668" spans="1:18">
      <c r="A668" t="s">
        <v>86</v>
      </c>
      <c r="B668" s="7" t="s">
        <v>80</v>
      </c>
      <c r="C668" t="s">
        <v>12</v>
      </c>
      <c r="D668" t="s">
        <v>13</v>
      </c>
      <c r="E668" s="1">
        <v>4.1995442752569501E-2</v>
      </c>
      <c r="F668" s="1">
        <v>5.7626791568227802E-3</v>
      </c>
      <c r="G668" s="1">
        <v>8.3623702905365003E-3</v>
      </c>
      <c r="H668" s="1">
        <v>1.52934441589349E-3</v>
      </c>
      <c r="I668" s="1">
        <v>5.0357813043105999E-2</v>
      </c>
      <c r="J668" s="50">
        <v>7.2920235727162701E-3</v>
      </c>
      <c r="N668" s="21"/>
      <c r="R668" s="21"/>
    </row>
    <row r="669" spans="1:18">
      <c r="A669" t="s">
        <v>86</v>
      </c>
      <c r="B669" s="7" t="s">
        <v>80</v>
      </c>
      <c r="C669" t="s">
        <v>14</v>
      </c>
      <c r="D669" t="s">
        <v>15</v>
      </c>
      <c r="E669" s="1">
        <v>1.00835797493179E-2</v>
      </c>
      <c r="F669" s="1">
        <v>1.1167288518273699E-2</v>
      </c>
      <c r="G669" s="1">
        <v>1.197985673354E-2</v>
      </c>
      <c r="H669" s="1">
        <v>7.0815129725917501E-3</v>
      </c>
      <c r="I669" s="1">
        <v>2.2063436482857898E-2</v>
      </c>
      <c r="J669" s="50">
        <v>1.82488014908655E-2</v>
      </c>
      <c r="N669" s="21"/>
      <c r="R669" s="21"/>
    </row>
    <row r="670" spans="1:18">
      <c r="A670" t="s">
        <v>86</v>
      </c>
      <c r="B670" s="7" t="s">
        <v>80</v>
      </c>
      <c r="C670" t="s">
        <v>16</v>
      </c>
      <c r="D670" t="s">
        <v>17</v>
      </c>
      <c r="E670" s="1">
        <v>5.27017698153164E-2</v>
      </c>
      <c r="F670" s="1">
        <v>1.0142424312932E-2</v>
      </c>
      <c r="G670" s="1">
        <v>5.7293013463322898E-2</v>
      </c>
      <c r="H670" s="1">
        <v>1.11553433390283E-2</v>
      </c>
      <c r="I670" s="1">
        <v>0.109994783278639</v>
      </c>
      <c r="J670" s="50">
        <v>2.12977676519603E-2</v>
      </c>
      <c r="N670" s="21"/>
      <c r="R670" s="21"/>
    </row>
    <row r="671" spans="1:18">
      <c r="A671" t="s">
        <v>86</v>
      </c>
      <c r="B671" s="7" t="s">
        <v>80</v>
      </c>
      <c r="C671" t="s">
        <v>18</v>
      </c>
      <c r="D671" t="s">
        <v>19</v>
      </c>
      <c r="E671" s="1">
        <v>3.2750283677487999E-3</v>
      </c>
      <c r="F671" s="1">
        <v>2.1693262310831701E-4</v>
      </c>
      <c r="G671" s="1">
        <v>0.110292340033066</v>
      </c>
      <c r="H671" s="1">
        <v>1.8235161633050501E-2</v>
      </c>
      <c r="I671" s="1">
        <v>0.11356736840081499</v>
      </c>
      <c r="J671" s="50">
        <v>1.8452094256158801E-2</v>
      </c>
      <c r="N671" s="21"/>
      <c r="R671" s="21"/>
    </row>
    <row r="672" spans="1:18">
      <c r="A672" t="s">
        <v>86</v>
      </c>
      <c r="B672" s="7" t="s">
        <v>80</v>
      </c>
      <c r="C672" t="s">
        <v>20</v>
      </c>
      <c r="D672" t="s">
        <v>21</v>
      </c>
      <c r="E672" s="1">
        <v>2.5939757433991401E-3</v>
      </c>
      <c r="F672" s="1">
        <v>4.1819600106953402E-4</v>
      </c>
      <c r="G672" s="1">
        <v>4.1715114385749196E-3</v>
      </c>
      <c r="H672" s="1">
        <v>8.4040687202509897E-4</v>
      </c>
      <c r="I672" s="1">
        <v>6.7654871819740597E-3</v>
      </c>
      <c r="J672" s="50">
        <v>1.25860287309463E-3</v>
      </c>
      <c r="N672" s="21"/>
      <c r="R672" s="21"/>
    </row>
    <row r="673" spans="1:18">
      <c r="A673" t="s">
        <v>86</v>
      </c>
      <c r="B673" s="7" t="s">
        <v>80</v>
      </c>
      <c r="C673" t="s">
        <v>25</v>
      </c>
      <c r="D673" t="s">
        <v>26</v>
      </c>
      <c r="E673" s="1">
        <v>0</v>
      </c>
      <c r="F673" s="1">
        <v>0</v>
      </c>
      <c r="G673" s="1">
        <v>0</v>
      </c>
      <c r="H673" s="1">
        <v>0</v>
      </c>
      <c r="I673" s="1">
        <v>0</v>
      </c>
      <c r="J673" s="50">
        <v>0</v>
      </c>
      <c r="N673" s="21"/>
      <c r="R673" s="21"/>
    </row>
    <row r="674" spans="1:18">
      <c r="A674" t="s">
        <v>86</v>
      </c>
      <c r="B674" s="7" t="s">
        <v>80</v>
      </c>
      <c r="C674" t="s">
        <v>22</v>
      </c>
      <c r="D674" t="s">
        <v>23</v>
      </c>
      <c r="E674" s="1">
        <v>5.0006193087078904E-3</v>
      </c>
      <c r="F674" s="1">
        <v>2.1483885630204901E-4</v>
      </c>
      <c r="G674" s="1">
        <v>1.6290542916795599E-2</v>
      </c>
      <c r="H674" s="1">
        <v>6.2472801951459595E-4</v>
      </c>
      <c r="I674" s="1">
        <v>2.12911622255035E-2</v>
      </c>
      <c r="J674" s="50">
        <v>8.3956687581664504E-4</v>
      </c>
      <c r="N674" s="21"/>
      <c r="R674" s="21"/>
    </row>
    <row r="675" spans="1:18">
      <c r="A675" t="s">
        <v>86</v>
      </c>
      <c r="B675" s="7" t="s">
        <v>81</v>
      </c>
      <c r="C675" t="s">
        <v>2</v>
      </c>
      <c r="D675" t="s">
        <v>3</v>
      </c>
      <c r="E675" s="1">
        <v>1.4374399092544499E-2</v>
      </c>
      <c r="F675" s="1">
        <v>1.4773571291518401E-2</v>
      </c>
      <c r="G675" s="1">
        <v>1.2332471200443801E-3</v>
      </c>
      <c r="H675" s="1">
        <v>1.0419182153678401E-3</v>
      </c>
      <c r="I675" s="1">
        <v>1.5607646212588901E-2</v>
      </c>
      <c r="J675" s="50">
        <v>1.5815489506886202E-2</v>
      </c>
      <c r="N675" s="21"/>
      <c r="R675" s="21"/>
    </row>
    <row r="676" spans="1:18">
      <c r="A676" t="s">
        <v>86</v>
      </c>
      <c r="B676" s="7" t="s">
        <v>81</v>
      </c>
      <c r="C676" t="s">
        <v>4</v>
      </c>
      <c r="D676" t="s">
        <v>5</v>
      </c>
      <c r="E676" s="1">
        <v>8.0395505931858696E-5</v>
      </c>
      <c r="F676" s="1">
        <v>5.6440603297857198E-3</v>
      </c>
      <c r="G676" s="1">
        <v>2.5168739355680902E-3</v>
      </c>
      <c r="H676" s="1">
        <v>4.61362076713977E-2</v>
      </c>
      <c r="I676" s="1">
        <v>2.59726944149995E-3</v>
      </c>
      <c r="J676" s="50">
        <v>5.1780268001183398E-2</v>
      </c>
      <c r="N676" s="21"/>
      <c r="R676" s="21"/>
    </row>
    <row r="677" spans="1:18">
      <c r="A677" t="s">
        <v>86</v>
      </c>
      <c r="B677" s="7" t="s">
        <v>81</v>
      </c>
      <c r="C677" t="s">
        <v>6</v>
      </c>
      <c r="D677" t="s">
        <v>7</v>
      </c>
      <c r="E677" s="1">
        <v>2.16800438781276E-8</v>
      </c>
      <c r="F677" s="1">
        <v>4.7282097488204698E-8</v>
      </c>
      <c r="G677" s="1">
        <v>1.07439763119885E-4</v>
      </c>
      <c r="H677" s="1">
        <v>2.3803814813761501E-4</v>
      </c>
      <c r="I677" s="1">
        <v>1.07461443163763E-4</v>
      </c>
      <c r="J677" s="50">
        <v>2.3808543023510299E-4</v>
      </c>
      <c r="N677" s="21"/>
      <c r="R677" s="21"/>
    </row>
    <row r="678" spans="1:18">
      <c r="A678" t="s">
        <v>86</v>
      </c>
      <c r="B678" s="7" t="s">
        <v>81</v>
      </c>
      <c r="C678" t="s">
        <v>8</v>
      </c>
      <c r="D678" t="s">
        <v>9</v>
      </c>
      <c r="E678" s="1">
        <v>8.19771258715522E-5</v>
      </c>
      <c r="F678" s="1">
        <v>3.0493478374674699E-5</v>
      </c>
      <c r="G678" s="1">
        <v>2.7851518443342601E-3</v>
      </c>
      <c r="H678" s="1">
        <v>1.12729774969143E-3</v>
      </c>
      <c r="I678" s="1">
        <v>2.8671289702058098E-3</v>
      </c>
      <c r="J678" s="50">
        <v>1.1577912280661001E-3</v>
      </c>
      <c r="N678" s="21"/>
      <c r="R678" s="21"/>
    </row>
    <row r="679" spans="1:18">
      <c r="A679" t="s">
        <v>86</v>
      </c>
      <c r="B679" s="7" t="s">
        <v>81</v>
      </c>
      <c r="C679" t="s">
        <v>10</v>
      </c>
      <c r="D679" t="s">
        <v>11</v>
      </c>
      <c r="E679" s="1">
        <v>6.9386096821567596E-4</v>
      </c>
      <c r="F679" s="1">
        <v>2.2337816020334E-4</v>
      </c>
      <c r="G679" s="1">
        <v>7.0674873591708605E-4</v>
      </c>
      <c r="H679" s="1">
        <v>3.4451469147727401E-4</v>
      </c>
      <c r="I679" s="1">
        <v>1.4006097041327601E-3</v>
      </c>
      <c r="J679" s="50">
        <v>5.6789285168061402E-4</v>
      </c>
      <c r="N679" s="21"/>
      <c r="R679" s="21"/>
    </row>
    <row r="680" spans="1:18">
      <c r="A680" t="s">
        <v>86</v>
      </c>
      <c r="B680" s="7" t="s">
        <v>81</v>
      </c>
      <c r="C680" t="s">
        <v>12</v>
      </c>
      <c r="D680" t="s">
        <v>13</v>
      </c>
      <c r="E680" s="1">
        <v>6.37150373739426E-3</v>
      </c>
      <c r="F680" s="1">
        <v>8.3611313534335901E-4</v>
      </c>
      <c r="G680" s="1">
        <v>9.6438251084153396E-4</v>
      </c>
      <c r="H680" s="1">
        <v>1.7717030614289899E-4</v>
      </c>
      <c r="I680" s="1">
        <v>7.3358862482357902E-3</v>
      </c>
      <c r="J680" s="50">
        <v>1.0132834414862599E-3</v>
      </c>
      <c r="N680" s="21"/>
      <c r="R680" s="21"/>
    </row>
    <row r="681" spans="1:18">
      <c r="A681" t="s">
        <v>86</v>
      </c>
      <c r="B681" s="7" t="s">
        <v>81</v>
      </c>
      <c r="C681" t="s">
        <v>14</v>
      </c>
      <c r="D681" t="s">
        <v>15</v>
      </c>
      <c r="E681" s="1">
        <v>7.3098231312494695E-5</v>
      </c>
      <c r="F681" s="1">
        <v>8.1989031830320501E-5</v>
      </c>
      <c r="G681" s="1">
        <v>1.28334811697788E-3</v>
      </c>
      <c r="H681" s="1">
        <v>7.6132009529723398E-4</v>
      </c>
      <c r="I681" s="1">
        <v>1.3564463482903799E-3</v>
      </c>
      <c r="J681" s="50">
        <v>8.43309127127555E-4</v>
      </c>
      <c r="N681" s="21"/>
      <c r="R681" s="21"/>
    </row>
    <row r="682" spans="1:18">
      <c r="A682" t="s">
        <v>86</v>
      </c>
      <c r="B682" s="7" t="s">
        <v>81</v>
      </c>
      <c r="C682" t="s">
        <v>16</v>
      </c>
      <c r="D682" t="s">
        <v>17</v>
      </c>
      <c r="E682" s="1">
        <v>1.89995586916072E-3</v>
      </c>
      <c r="F682" s="1">
        <v>4.06877298248907E-4</v>
      </c>
      <c r="G682" s="1">
        <v>8.6060795359536296E-3</v>
      </c>
      <c r="H682" s="1">
        <v>1.6132397606572399E-3</v>
      </c>
      <c r="I682" s="1">
        <v>1.05060354051143E-2</v>
      </c>
      <c r="J682" s="50">
        <v>2.02011705890614E-3</v>
      </c>
      <c r="N682" s="21"/>
      <c r="R682" s="21"/>
    </row>
    <row r="683" spans="1:18">
      <c r="A683" t="s">
        <v>86</v>
      </c>
      <c r="B683" s="7" t="s">
        <v>81</v>
      </c>
      <c r="C683" t="s">
        <v>18</v>
      </c>
      <c r="D683" t="s">
        <v>19</v>
      </c>
      <c r="E683" s="1">
        <v>2.65244601513183E-4</v>
      </c>
      <c r="F683" s="1">
        <v>1.7606488439649699E-5</v>
      </c>
      <c r="G683" s="1">
        <v>1.6104704549853899E-2</v>
      </c>
      <c r="H683" s="1">
        <v>2.6477012607219099E-3</v>
      </c>
      <c r="I683" s="1">
        <v>1.6369949151367101E-2</v>
      </c>
      <c r="J683" s="50">
        <v>2.6653077491615601E-3</v>
      </c>
      <c r="N683" s="21"/>
      <c r="R683" s="21"/>
    </row>
    <row r="684" spans="1:18">
      <c r="A684" t="s">
        <v>86</v>
      </c>
      <c r="B684" s="7" t="s">
        <v>81</v>
      </c>
      <c r="C684" t="s">
        <v>20</v>
      </c>
      <c r="D684" t="s">
        <v>21</v>
      </c>
      <c r="E684" s="1">
        <v>6.2127125545165704E-5</v>
      </c>
      <c r="F684" s="1">
        <v>1.00147031016611E-5</v>
      </c>
      <c r="G684" s="1">
        <v>4.4810088868484403E-4</v>
      </c>
      <c r="H684" s="1">
        <v>9.0218925218953802E-5</v>
      </c>
      <c r="I684" s="1">
        <v>5.1022801423001001E-4</v>
      </c>
      <c r="J684" s="50">
        <v>1.0023362832061501E-4</v>
      </c>
      <c r="N684" s="21"/>
      <c r="R684" s="21"/>
    </row>
    <row r="685" spans="1:18">
      <c r="A685" t="s">
        <v>86</v>
      </c>
      <c r="B685" s="7" t="s">
        <v>81</v>
      </c>
      <c r="C685" t="s">
        <v>25</v>
      </c>
      <c r="D685" t="s">
        <v>26</v>
      </c>
      <c r="E685" s="1">
        <v>0</v>
      </c>
      <c r="F685" s="1">
        <v>0</v>
      </c>
      <c r="G685" s="1">
        <v>0</v>
      </c>
      <c r="H685" s="1">
        <v>0</v>
      </c>
      <c r="I685" s="1">
        <v>0</v>
      </c>
      <c r="J685" s="50">
        <v>0</v>
      </c>
      <c r="N685" s="21"/>
      <c r="R685" s="21"/>
    </row>
    <row r="686" spans="1:18">
      <c r="A686" t="s">
        <v>86</v>
      </c>
      <c r="B686" s="7" t="s">
        <v>81</v>
      </c>
      <c r="C686" t="s">
        <v>22</v>
      </c>
      <c r="D686" t="s">
        <v>23</v>
      </c>
      <c r="E686" s="1">
        <v>4.1102839400590399E-4</v>
      </c>
      <c r="F686" s="1">
        <v>1.7573654973184198E-5</v>
      </c>
      <c r="G686" s="1">
        <v>3.4247027496797202E-3</v>
      </c>
      <c r="H686" s="1">
        <v>1.3050686190221999E-4</v>
      </c>
      <c r="I686" s="1">
        <v>3.83573114368562E-3</v>
      </c>
      <c r="J686" s="50">
        <v>1.48080516875404E-4</v>
      </c>
      <c r="N686" s="21"/>
      <c r="R686" s="21"/>
    </row>
    <row r="687" spans="1:18">
      <c r="A687" t="s">
        <v>86</v>
      </c>
      <c r="B687" s="7" t="s">
        <v>82</v>
      </c>
      <c r="C687" t="s">
        <v>2</v>
      </c>
      <c r="D687" t="s">
        <v>3</v>
      </c>
      <c r="E687" s="1">
        <v>0.24566702439204599</v>
      </c>
      <c r="F687" s="1">
        <v>0.213978068772847</v>
      </c>
      <c r="G687" s="1">
        <v>5.2818041779621301E-2</v>
      </c>
      <c r="H687" s="1">
        <v>4.6416447257301499E-2</v>
      </c>
      <c r="I687" s="1">
        <v>0.29848506617166698</v>
      </c>
      <c r="J687" s="50">
        <v>0.26039451603014901</v>
      </c>
      <c r="N687" s="21"/>
      <c r="R687" s="21"/>
    </row>
    <row r="688" spans="1:18">
      <c r="A688" t="s">
        <v>86</v>
      </c>
      <c r="B688" s="7" t="s">
        <v>82</v>
      </c>
      <c r="C688" t="s">
        <v>4</v>
      </c>
      <c r="D688" t="s">
        <v>5</v>
      </c>
      <c r="E688" s="1">
        <v>1.47529736960542E-3</v>
      </c>
      <c r="F688" s="1">
        <v>0.10531583287405299</v>
      </c>
      <c r="G688" s="1">
        <v>0.132370941448645</v>
      </c>
      <c r="H688" s="1">
        <v>2.40605880818643</v>
      </c>
      <c r="I688" s="1">
        <v>0.13384623881825</v>
      </c>
      <c r="J688" s="50">
        <v>2.5113746410604798</v>
      </c>
      <c r="N688" s="21"/>
      <c r="R688" s="21"/>
    </row>
    <row r="689" spans="1:18">
      <c r="A689" t="s">
        <v>86</v>
      </c>
      <c r="B689" s="7" t="s">
        <v>82</v>
      </c>
      <c r="C689" t="s">
        <v>6</v>
      </c>
      <c r="D689" t="s">
        <v>7</v>
      </c>
      <c r="E689" s="1">
        <v>9.37618566795001E-3</v>
      </c>
      <c r="F689" s="1">
        <v>2.04453653663914E-2</v>
      </c>
      <c r="G689" s="1">
        <v>2.6760648956565599E-3</v>
      </c>
      <c r="H689" s="1">
        <v>5.9299076609703998E-3</v>
      </c>
      <c r="I689" s="1">
        <v>1.2052250563606599E-2</v>
      </c>
      <c r="J689" s="50">
        <v>2.6375273027361801E-2</v>
      </c>
      <c r="N689" s="21"/>
      <c r="R689" s="21"/>
    </row>
    <row r="690" spans="1:18">
      <c r="A690" t="s">
        <v>86</v>
      </c>
      <c r="B690" s="7" t="s">
        <v>82</v>
      </c>
      <c r="C690" t="s">
        <v>8</v>
      </c>
      <c r="D690" t="s">
        <v>9</v>
      </c>
      <c r="E690" s="1">
        <v>0.14069585691835901</v>
      </c>
      <c r="F690" s="1">
        <v>5.3899493701506901E-2</v>
      </c>
      <c r="G690" s="1">
        <v>0.15550305080502</v>
      </c>
      <c r="H690" s="1">
        <v>7.6175151815766201E-2</v>
      </c>
      <c r="I690" s="1">
        <v>0.29619890772337898</v>
      </c>
      <c r="J690" s="50">
        <v>0.13007464551727299</v>
      </c>
      <c r="N690" s="21"/>
      <c r="R690" s="21"/>
    </row>
    <row r="691" spans="1:18">
      <c r="A691" t="s">
        <v>86</v>
      </c>
      <c r="B691" s="7" t="s">
        <v>82</v>
      </c>
      <c r="C691" t="s">
        <v>10</v>
      </c>
      <c r="D691" t="s">
        <v>11</v>
      </c>
      <c r="E691" s="1">
        <v>9.1459134020036494E-3</v>
      </c>
      <c r="F691" s="1">
        <v>4.0879837987502898E-3</v>
      </c>
      <c r="G691" s="1">
        <v>2.55735058597352E-2</v>
      </c>
      <c r="H691" s="1">
        <v>1.2196593175985E-2</v>
      </c>
      <c r="I691" s="1">
        <v>3.4719419261738903E-2</v>
      </c>
      <c r="J691" s="50">
        <v>1.6284576974735301E-2</v>
      </c>
      <c r="N691" s="21"/>
      <c r="R691" s="21"/>
    </row>
    <row r="692" spans="1:18">
      <c r="A692" t="s">
        <v>86</v>
      </c>
      <c r="B692" s="7" t="s">
        <v>82</v>
      </c>
      <c r="C692" t="s">
        <v>12</v>
      </c>
      <c r="D692" t="s">
        <v>13</v>
      </c>
      <c r="E692" s="1">
        <v>0.23930766701678699</v>
      </c>
      <c r="F692" s="1">
        <v>3.04276784313476E-2</v>
      </c>
      <c r="G692" s="1">
        <v>2.9783522194354699E-2</v>
      </c>
      <c r="H692" s="1">
        <v>5.5111010966430504E-3</v>
      </c>
      <c r="I692" s="1">
        <v>0.269091189211142</v>
      </c>
      <c r="J692" s="50">
        <v>3.59387795279906E-2</v>
      </c>
      <c r="N692" s="21"/>
      <c r="R692" s="21"/>
    </row>
    <row r="693" spans="1:18">
      <c r="A693" t="s">
        <v>86</v>
      </c>
      <c r="B693" s="7" t="s">
        <v>82</v>
      </c>
      <c r="C693" t="s">
        <v>14</v>
      </c>
      <c r="D693" t="s">
        <v>15</v>
      </c>
      <c r="E693" s="1">
        <v>7.1869536300130696E-2</v>
      </c>
      <c r="F693" s="1">
        <v>8.0686190021716495E-2</v>
      </c>
      <c r="G693" s="1">
        <v>5.2897753274080903E-2</v>
      </c>
      <c r="H693" s="1">
        <v>3.1285085749764303E-2</v>
      </c>
      <c r="I693" s="1">
        <v>0.124767289574212</v>
      </c>
      <c r="J693" s="50">
        <v>0.111971275771481</v>
      </c>
      <c r="N693" s="21"/>
      <c r="R693" s="21"/>
    </row>
    <row r="694" spans="1:18">
      <c r="A694" t="s">
        <v>86</v>
      </c>
      <c r="B694" s="7" t="s">
        <v>82</v>
      </c>
      <c r="C694" t="s">
        <v>16</v>
      </c>
      <c r="D694" t="s">
        <v>17</v>
      </c>
      <c r="E694" s="1">
        <v>0.28032185638406298</v>
      </c>
      <c r="F694" s="1">
        <v>3.8121782560815699E-2</v>
      </c>
      <c r="G694" s="1">
        <v>0.32014379275201998</v>
      </c>
      <c r="H694" s="1">
        <v>5.4756822149343999E-2</v>
      </c>
      <c r="I694" s="1">
        <v>0.60046564913608302</v>
      </c>
      <c r="J694" s="50">
        <v>9.2878604710159698E-2</v>
      </c>
      <c r="N694" s="21"/>
      <c r="R694" s="21"/>
    </row>
    <row r="695" spans="1:18">
      <c r="A695" t="s">
        <v>86</v>
      </c>
      <c r="B695" s="7" t="s">
        <v>82</v>
      </c>
      <c r="C695" t="s">
        <v>18</v>
      </c>
      <c r="D695" t="s">
        <v>19</v>
      </c>
      <c r="E695" s="1">
        <v>0.133696746365462</v>
      </c>
      <c r="F695" s="1">
        <v>8.9083042213677008E-3</v>
      </c>
      <c r="G695" s="1">
        <v>0.72032831174899703</v>
      </c>
      <c r="H695" s="1">
        <v>0.11787840467171801</v>
      </c>
      <c r="I695" s="1">
        <v>0.85402505811445895</v>
      </c>
      <c r="J695" s="50">
        <v>0.12678670889308599</v>
      </c>
      <c r="N695" s="21"/>
      <c r="R695" s="21"/>
    </row>
    <row r="696" spans="1:18">
      <c r="A696" t="s">
        <v>86</v>
      </c>
      <c r="B696" s="7" t="s">
        <v>82</v>
      </c>
      <c r="C696" t="s">
        <v>20</v>
      </c>
      <c r="D696" t="s">
        <v>21</v>
      </c>
      <c r="E696" s="1">
        <v>2.31056026286133E-2</v>
      </c>
      <c r="F696" s="1">
        <v>3.72432245177507E-3</v>
      </c>
      <c r="G696" s="1">
        <v>8.4173512416237401E-3</v>
      </c>
      <c r="H696" s="1">
        <v>1.69354852054676E-3</v>
      </c>
      <c r="I696" s="1">
        <v>3.1522953870237E-2</v>
      </c>
      <c r="J696" s="50">
        <v>5.4178709723218298E-3</v>
      </c>
      <c r="N696" s="21"/>
      <c r="R696" s="21"/>
    </row>
    <row r="697" spans="1:18">
      <c r="A697" t="s">
        <v>86</v>
      </c>
      <c r="B697" s="7" t="s">
        <v>82</v>
      </c>
      <c r="C697" t="s">
        <v>25</v>
      </c>
      <c r="D697" t="s">
        <v>26</v>
      </c>
      <c r="E697" s="1">
        <v>2.1924985680122802E-3</v>
      </c>
      <c r="F697" s="1">
        <v>2.0955343234975701E-4</v>
      </c>
      <c r="G697" s="1">
        <v>2.72985153805082E-2</v>
      </c>
      <c r="H697" s="1">
        <v>1.08560369338288E-2</v>
      </c>
      <c r="I697" s="1">
        <v>2.9491013948520401E-2</v>
      </c>
      <c r="J697" s="50">
        <v>1.10655903661786E-2</v>
      </c>
      <c r="N697" s="21"/>
      <c r="R697" s="21"/>
    </row>
    <row r="698" spans="1:18">
      <c r="A698" t="s">
        <v>86</v>
      </c>
      <c r="B698" s="7" t="s">
        <v>82</v>
      </c>
      <c r="C698" t="s">
        <v>22</v>
      </c>
      <c r="D698" t="s">
        <v>23</v>
      </c>
      <c r="E698" s="1">
        <v>0.28325575602792202</v>
      </c>
      <c r="F698" s="1">
        <v>1.2033291255638999E-2</v>
      </c>
      <c r="G698" s="1">
        <v>0.13229101300061799</v>
      </c>
      <c r="H698" s="1">
        <v>5.0129377712220501E-3</v>
      </c>
      <c r="I698" s="1">
        <v>0.41554676902853999</v>
      </c>
      <c r="J698" s="50">
        <v>1.70462290268611E-2</v>
      </c>
      <c r="N698" s="21"/>
      <c r="R698" s="21"/>
    </row>
    <row r="699" spans="1:18">
      <c r="A699" t="s">
        <v>86</v>
      </c>
      <c r="B699" s="7" t="s">
        <v>83</v>
      </c>
      <c r="C699" t="s">
        <v>2</v>
      </c>
      <c r="D699" t="s">
        <v>3</v>
      </c>
      <c r="E699" s="1">
        <v>7.95365604930134E-2</v>
      </c>
      <c r="F699" s="1">
        <v>7.4994430963039094E-2</v>
      </c>
      <c r="G699" s="1">
        <v>1.3515593074988E-2</v>
      </c>
      <c r="H699" s="1">
        <v>1.13274575609928E-2</v>
      </c>
      <c r="I699" s="1">
        <v>9.3052153568001394E-2</v>
      </c>
      <c r="J699" s="50">
        <v>8.6321888524031998E-2</v>
      </c>
      <c r="N699" s="21"/>
      <c r="R699" s="21"/>
    </row>
    <row r="700" spans="1:18">
      <c r="A700" t="s">
        <v>86</v>
      </c>
      <c r="B700" s="7" t="s">
        <v>83</v>
      </c>
      <c r="C700" t="s">
        <v>4</v>
      </c>
      <c r="D700" t="s">
        <v>5</v>
      </c>
      <c r="E700" s="1">
        <v>9.5295286823824897E-3</v>
      </c>
      <c r="F700" s="1">
        <v>1.4200730151722799E-2</v>
      </c>
      <c r="G700" s="1">
        <v>3.1263752301131799E-2</v>
      </c>
      <c r="H700" s="1">
        <v>0.57454813475548605</v>
      </c>
      <c r="I700" s="1">
        <v>4.0793280983514299E-2</v>
      </c>
      <c r="J700" s="50">
        <v>0.58874886490720901</v>
      </c>
      <c r="N700" s="21"/>
      <c r="R700" s="21"/>
    </row>
    <row r="701" spans="1:18">
      <c r="A701" t="s">
        <v>86</v>
      </c>
      <c r="B701" s="7" t="s">
        <v>83</v>
      </c>
      <c r="C701" t="s">
        <v>6</v>
      </c>
      <c r="D701" t="s">
        <v>7</v>
      </c>
      <c r="E701" s="1">
        <v>4.14152713588093E-5</v>
      </c>
      <c r="F701" s="1">
        <v>9.0337408443688199E-5</v>
      </c>
      <c r="G701" s="1">
        <v>6.0537252841047495E-4</v>
      </c>
      <c r="H701" s="1">
        <v>1.3411433536843101E-3</v>
      </c>
      <c r="I701" s="1">
        <v>6.4678779976928402E-4</v>
      </c>
      <c r="J701" s="50">
        <v>1.431480762128E-3</v>
      </c>
      <c r="N701" s="21"/>
      <c r="R701" s="21"/>
    </row>
    <row r="702" spans="1:18">
      <c r="A702" t="s">
        <v>86</v>
      </c>
      <c r="B702" s="7" t="s">
        <v>83</v>
      </c>
      <c r="C702" t="s">
        <v>8</v>
      </c>
      <c r="D702" t="s">
        <v>9</v>
      </c>
      <c r="E702" s="1">
        <v>1.59520012843166E-3</v>
      </c>
      <c r="F702" s="1">
        <v>6.5921354335734205E-4</v>
      </c>
      <c r="G702" s="1">
        <v>5.1456508383174601E-2</v>
      </c>
      <c r="H702" s="1">
        <v>2.3916258931900101E-2</v>
      </c>
      <c r="I702" s="1">
        <v>5.3051708511606302E-2</v>
      </c>
      <c r="J702" s="50">
        <v>2.45754724752574E-2</v>
      </c>
      <c r="N702" s="21"/>
      <c r="R702" s="21"/>
    </row>
    <row r="703" spans="1:18">
      <c r="A703" t="s">
        <v>86</v>
      </c>
      <c r="B703" s="7" t="s">
        <v>83</v>
      </c>
      <c r="C703" t="s">
        <v>10</v>
      </c>
      <c r="D703" t="s">
        <v>11</v>
      </c>
      <c r="E703" s="1">
        <v>3.3777583599035898E-3</v>
      </c>
      <c r="F703" s="1">
        <v>1.57442042200068E-3</v>
      </c>
      <c r="G703" s="1">
        <v>7.2655049027979196E-3</v>
      </c>
      <c r="H703" s="1">
        <v>4.1387515980343698E-3</v>
      </c>
      <c r="I703" s="1">
        <v>1.0643263262701499E-2</v>
      </c>
      <c r="J703" s="50">
        <v>5.7131720200350499E-3</v>
      </c>
      <c r="N703" s="21"/>
      <c r="R703" s="21"/>
    </row>
    <row r="704" spans="1:18">
      <c r="A704" t="s">
        <v>86</v>
      </c>
      <c r="B704" s="7" t="s">
        <v>83</v>
      </c>
      <c r="C704" t="s">
        <v>12</v>
      </c>
      <c r="D704" t="s">
        <v>13</v>
      </c>
      <c r="E704" s="1">
        <v>1.19278796064468E-2</v>
      </c>
      <c r="F704" s="1">
        <v>1.7032127871915599E-3</v>
      </c>
      <c r="G704" s="1">
        <v>1.0666804296020601E-2</v>
      </c>
      <c r="H704" s="1">
        <v>1.9213723126211299E-3</v>
      </c>
      <c r="I704" s="1">
        <v>2.25946839024673E-2</v>
      </c>
      <c r="J704" s="50">
        <v>3.6245850998126898E-3</v>
      </c>
      <c r="N704" s="21"/>
      <c r="R704" s="21"/>
    </row>
    <row r="705" spans="1:25">
      <c r="A705" t="s">
        <v>86</v>
      </c>
      <c r="B705" s="7" t="s">
        <v>83</v>
      </c>
      <c r="C705" t="s">
        <v>14</v>
      </c>
      <c r="D705" t="s">
        <v>15</v>
      </c>
      <c r="E705" s="1">
        <v>5.9035210523784498E-3</v>
      </c>
      <c r="F705" s="1">
        <v>6.0552112489849798E-3</v>
      </c>
      <c r="G705" s="1">
        <v>2.4807458017283901E-2</v>
      </c>
      <c r="H705" s="1">
        <v>1.4291971738864999E-2</v>
      </c>
      <c r="I705" s="1">
        <v>3.07109790696624E-2</v>
      </c>
      <c r="J705" s="50">
        <v>2.0347182987850002E-2</v>
      </c>
      <c r="N705" s="21"/>
      <c r="R705" s="21"/>
    </row>
    <row r="706" spans="1:25">
      <c r="A706" t="s">
        <v>86</v>
      </c>
      <c r="B706" s="7" t="s">
        <v>83</v>
      </c>
      <c r="C706" t="s">
        <v>16</v>
      </c>
      <c r="D706" t="s">
        <v>17</v>
      </c>
      <c r="E706" s="1">
        <v>6.7404189321144004E-2</v>
      </c>
      <c r="F706" s="1">
        <v>6.1875554254825996E-3</v>
      </c>
      <c r="G706" s="1">
        <v>0.18229605376847799</v>
      </c>
      <c r="H706" s="1">
        <v>2.8484438571900798E-2</v>
      </c>
      <c r="I706" s="1">
        <v>0.24970024308962199</v>
      </c>
      <c r="J706" s="50">
        <v>3.4671993997383403E-2</v>
      </c>
      <c r="N706" s="21"/>
      <c r="R706" s="21"/>
    </row>
    <row r="707" spans="1:25">
      <c r="A707" t="s">
        <v>86</v>
      </c>
      <c r="B707" s="7" t="s">
        <v>83</v>
      </c>
      <c r="C707" t="s">
        <v>18</v>
      </c>
      <c r="D707" t="s">
        <v>19</v>
      </c>
      <c r="E707" s="1">
        <v>6.2009597116522404E-3</v>
      </c>
      <c r="F707" s="1">
        <v>4.0625724948836398E-4</v>
      </c>
      <c r="G707" s="1">
        <v>0.32080881738594902</v>
      </c>
      <c r="H707" s="1">
        <v>5.3703040537603601E-2</v>
      </c>
      <c r="I707" s="1">
        <v>0.32700977709760098</v>
      </c>
      <c r="J707" s="50">
        <v>5.4109297787092003E-2</v>
      </c>
      <c r="N707" s="21"/>
      <c r="R707" s="21"/>
    </row>
    <row r="708" spans="1:25">
      <c r="A708" t="s">
        <v>86</v>
      </c>
      <c r="B708" s="7" t="s">
        <v>83</v>
      </c>
      <c r="C708" t="s">
        <v>20</v>
      </c>
      <c r="D708" t="s">
        <v>21</v>
      </c>
      <c r="E708" s="1">
        <v>1.9849382981470098E-2</v>
      </c>
      <c r="F708" s="1">
        <v>3.1998960380865398E-3</v>
      </c>
      <c r="G708" s="1">
        <v>6.3247677874317702E-3</v>
      </c>
      <c r="H708" s="1">
        <v>1.27659594249224E-3</v>
      </c>
      <c r="I708" s="1">
        <v>2.6174150768901901E-2</v>
      </c>
      <c r="J708" s="50">
        <v>4.4764919805787796E-3</v>
      </c>
      <c r="N708" s="21"/>
      <c r="R708" s="21"/>
    </row>
    <row r="709" spans="1:25">
      <c r="A709" t="s">
        <v>86</v>
      </c>
      <c r="B709" s="7" t="s">
        <v>83</v>
      </c>
      <c r="C709" t="s">
        <v>25</v>
      </c>
      <c r="D709" t="s">
        <v>26</v>
      </c>
      <c r="E709" s="1">
        <v>0</v>
      </c>
      <c r="F709" s="1">
        <v>0</v>
      </c>
      <c r="G709" s="1">
        <v>0</v>
      </c>
      <c r="H709" s="1">
        <v>0</v>
      </c>
      <c r="I709" s="1">
        <v>0</v>
      </c>
      <c r="J709" s="50">
        <v>0</v>
      </c>
      <c r="N709" s="21"/>
      <c r="R709" s="21"/>
    </row>
    <row r="710" spans="1:25" s="9" customFormat="1">
      <c r="A710" s="9" t="s">
        <v>86</v>
      </c>
      <c r="B710" s="49" t="s">
        <v>83</v>
      </c>
      <c r="C710" s="9" t="s">
        <v>22</v>
      </c>
      <c r="D710" s="9" t="s">
        <v>23</v>
      </c>
      <c r="E710" s="10">
        <v>1.23027778686958E-2</v>
      </c>
      <c r="F710" s="10">
        <v>5.3551589633707203E-4</v>
      </c>
      <c r="G710" s="10">
        <v>8.2015352322369096E-3</v>
      </c>
      <c r="H710" s="10">
        <v>3.1875417742339502E-4</v>
      </c>
      <c r="I710" s="10">
        <v>2.0504313100932699E-2</v>
      </c>
      <c r="J710" s="51">
        <v>8.5427007376046699E-4</v>
      </c>
      <c r="N710" s="57"/>
      <c r="R710" s="57"/>
    </row>
    <row r="711" spans="1:25">
      <c r="J711" s="21"/>
      <c r="N711" s="21"/>
      <c r="R711" s="21"/>
    </row>
    <row r="712" spans="1:25">
      <c r="A712" t="s">
        <v>86</v>
      </c>
      <c r="B712" s="41" t="s">
        <v>191</v>
      </c>
      <c r="E712" s="13">
        <f>SUM(E3:E708)</f>
        <v>349.75870481342059</v>
      </c>
      <c r="F712" s="13">
        <f t="shared" ref="F712:J712" si="0">SUM(F3:F708)</f>
        <v>80.770828430523537</v>
      </c>
      <c r="G712" s="13">
        <f t="shared" si="0"/>
        <v>156.61330362946148</v>
      </c>
      <c r="H712" s="13">
        <f t="shared" si="0"/>
        <v>287.32052579536281</v>
      </c>
      <c r="I712" s="13">
        <f t="shared" si="0"/>
        <v>506.37200844288157</v>
      </c>
      <c r="J712" s="52">
        <f t="shared" si="0"/>
        <v>368.09135422588611</v>
      </c>
      <c r="K712" s="14">
        <f>E712/0.980263</f>
        <v>356.80088385812849</v>
      </c>
      <c r="L712" s="14">
        <f>G712/0.980263</f>
        <v>159.76661735622122</v>
      </c>
      <c r="M712" s="14">
        <f>I712/0.980263</f>
        <v>516.56750121434914</v>
      </c>
      <c r="N712" s="54">
        <f>L712-K712</f>
        <v>-197.03426650190727</v>
      </c>
      <c r="O712" s="14"/>
      <c r="P712" s="14"/>
      <c r="Q712" s="14"/>
      <c r="R712" s="58"/>
      <c r="S712" s="1"/>
      <c r="U712" s="1"/>
      <c r="W712" s="1"/>
      <c r="Y712" s="12">
        <f>G712/E712</f>
        <v>0.4477752847152357</v>
      </c>
    </row>
    <row r="713" spans="1:25">
      <c r="E713" s="6"/>
      <c r="F713" s="6"/>
      <c r="G713" s="6"/>
      <c r="H713" s="6"/>
      <c r="I713" s="6"/>
      <c r="J713" s="53"/>
      <c r="K713" s="15"/>
      <c r="L713" s="15"/>
      <c r="M713" s="15"/>
      <c r="N713" s="55"/>
      <c r="O713" s="15"/>
      <c r="P713" s="15"/>
      <c r="Q713" s="15"/>
      <c r="R713" s="27"/>
      <c r="Y713" s="12"/>
    </row>
    <row r="714" spans="1:25">
      <c r="A714" t="s">
        <v>86</v>
      </c>
      <c r="C714" t="s">
        <v>2</v>
      </c>
      <c r="D714" t="s">
        <v>3</v>
      </c>
      <c r="E714" s="6">
        <f>E3+E15+E27+E39+E51+E63+E75+E87+E99+E111+E123+E135+E147+E159+E171+E183+E195+E207+E219+E231+E243+E255+E267+E279+E291+E303+E315+E327+E339+E351+E363+E375+E387+E399+E411+E423+E435+E447+E459+E471+E483+E495+E507+E519+E531+E543+E555+E567+E579+E591+E603+E615+E627+E639+E651+E663+E675+E687+E699</f>
        <v>15.120183846956431</v>
      </c>
      <c r="F714" s="6">
        <f t="shared" ref="F714:J714" si="1">F3+F15+F27+F39+F51+F63+F75+F87+F99+F111+F123+F135+F147+F159+F171+F183+F195+F207+F219+F231+F243+F255+F267+F279+F291+F303+F315+F327+F339+F351+F363+F375+F387+F399+F411+F423+F435+F447+F459+F471+F483+F495+F507+F519+F531+F543+F555+F567+F579+F591+F603+F615+F627+F639+F651+F663+F675+F687+F699</f>
        <v>16.64208488043597</v>
      </c>
      <c r="G714" s="6">
        <f t="shared" si="1"/>
        <v>2.9910748938891305</v>
      </c>
      <c r="H714" s="6">
        <f t="shared" si="1"/>
        <v>2.5213531846036936</v>
      </c>
      <c r="I714" s="6">
        <f t="shared" si="1"/>
        <v>18.111258740845571</v>
      </c>
      <c r="J714" s="53">
        <f t="shared" si="1"/>
        <v>19.163438065039674</v>
      </c>
      <c r="K714" s="15">
        <f t="shared" ref="K714:K776" si="2">E714/0.980263</f>
        <v>15.424619563276826</v>
      </c>
      <c r="L714" s="15">
        <f t="shared" ref="L714:L776" si="3">G714/0.980263</f>
        <v>3.0512983698141523</v>
      </c>
      <c r="M714" s="15">
        <f t="shared" ref="M714:M776" si="4">I714/0.980263</f>
        <v>18.475917933090987</v>
      </c>
      <c r="N714" s="55">
        <f t="shared" ref="N714:N725" si="5">L714-K714</f>
        <v>-12.373321193462674</v>
      </c>
      <c r="O714" s="15"/>
      <c r="P714" s="15"/>
      <c r="Q714" s="15"/>
      <c r="R714" s="27"/>
      <c r="S714" s="5">
        <f>E714/E$712*100</f>
        <v>4.323032890638796</v>
      </c>
      <c r="T714" s="5">
        <f t="shared" ref="T714:X725" si="6">F714/F$712*100</f>
        <v>20.604078482061077</v>
      </c>
      <c r="U714" s="5">
        <f t="shared" si="6"/>
        <v>1.9098472636563815</v>
      </c>
      <c r="V714" s="5">
        <f t="shared" si="6"/>
        <v>0.87754022363145301</v>
      </c>
      <c r="W714" s="5">
        <f t="shared" si="6"/>
        <v>3.5766705976774995</v>
      </c>
      <c r="X714" s="5">
        <f t="shared" si="6"/>
        <v>5.2061635909219621</v>
      </c>
      <c r="Y714" s="12">
        <f t="shared" ref="Y714:Y776" si="7">G714/E714</f>
        <v>0.19782000828589194</v>
      </c>
    </row>
    <row r="715" spans="1:25">
      <c r="A715" t="s">
        <v>86</v>
      </c>
      <c r="C715" t="s">
        <v>4</v>
      </c>
      <c r="D715" t="s">
        <v>5</v>
      </c>
      <c r="E715" s="6">
        <f t="shared" ref="E715:J725" si="8">E4+E16+E28+E40+E52+E64+E76+E88+E100+E112+E124+E136+E148+E160+E172+E184+E196+E208+E220+E232+E244+E256+E268+E280+E292+E304+E316+E328+E340+E352+E364+E376+E388+E400+E412+E424+E436+E448+E460+E472+E484+E496+E508+E520+E532+E544+E556+E568+E580+E592+E604+E616+E628+E640+E652+E664+E676+E688+E700</f>
        <v>0.19071805048687451</v>
      </c>
      <c r="F715" s="6">
        <f t="shared" si="8"/>
        <v>7.2641206030633905</v>
      </c>
      <c r="G715" s="6">
        <f t="shared" si="8"/>
        <v>13.82540313253042</v>
      </c>
      <c r="H715" s="6">
        <f t="shared" si="8"/>
        <v>254.54367793669596</v>
      </c>
      <c r="I715" s="6">
        <f t="shared" si="8"/>
        <v>14.016121183017296</v>
      </c>
      <c r="J715" s="53">
        <f t="shared" si="8"/>
        <v>261.80779853975912</v>
      </c>
      <c r="K715" s="15">
        <f t="shared" si="2"/>
        <v>0.19455804257314058</v>
      </c>
      <c r="L715" s="15">
        <f t="shared" si="3"/>
        <v>14.103769225738827</v>
      </c>
      <c r="M715" s="15">
        <f t="shared" si="4"/>
        <v>14.298327268311969</v>
      </c>
      <c r="N715" s="55">
        <f t="shared" si="5"/>
        <v>13.909211183165686</v>
      </c>
      <c r="O715" s="15"/>
      <c r="P715" s="15"/>
      <c r="Q715" s="15"/>
      <c r="R715" s="27"/>
      <c r="S715" s="5">
        <f t="shared" ref="S715:S725" si="9">E715/E$712*100</f>
        <v>5.4528464299012487E-2</v>
      </c>
      <c r="T715" s="5">
        <f t="shared" si="6"/>
        <v>8.9934952311548386</v>
      </c>
      <c r="U715" s="5">
        <f t="shared" si="6"/>
        <v>8.8277322629248456</v>
      </c>
      <c r="V715" s="5">
        <f t="shared" si="6"/>
        <v>88.592235877359002</v>
      </c>
      <c r="W715" s="5">
        <f t="shared" si="6"/>
        <v>2.7679494421734621</v>
      </c>
      <c r="X715" s="5">
        <f t="shared" si="6"/>
        <v>71.125766887503659</v>
      </c>
      <c r="Y715" s="12">
        <f t="shared" si="7"/>
        <v>72.491319501411866</v>
      </c>
    </row>
    <row r="716" spans="1:25">
      <c r="A716" t="s">
        <v>86</v>
      </c>
      <c r="C716" t="s">
        <v>6</v>
      </c>
      <c r="D716" t="s">
        <v>7</v>
      </c>
      <c r="E716" s="6">
        <f t="shared" si="8"/>
        <v>3.7597349883020166</v>
      </c>
      <c r="F716" s="6">
        <f t="shared" si="8"/>
        <v>8.2001250980192317</v>
      </c>
      <c r="G716" s="6">
        <f t="shared" si="8"/>
        <v>0.18104678038065411</v>
      </c>
      <c r="H716" s="6">
        <f t="shared" si="8"/>
        <v>0.40110267808201516</v>
      </c>
      <c r="I716" s="6">
        <f t="shared" si="8"/>
        <v>3.940781768682672</v>
      </c>
      <c r="J716" s="53">
        <f t="shared" si="8"/>
        <v>8.6012277761012363</v>
      </c>
      <c r="K716" s="15">
        <f t="shared" si="2"/>
        <v>3.8354349682707771</v>
      </c>
      <c r="L716" s="15">
        <f t="shared" si="3"/>
        <v>0.18469204731858094</v>
      </c>
      <c r="M716" s="15">
        <f t="shared" si="4"/>
        <v>4.0201270155893596</v>
      </c>
      <c r="N716" s="55">
        <f t="shared" si="5"/>
        <v>-3.650742920952196</v>
      </c>
      <c r="O716" s="15"/>
      <c r="P716" s="15"/>
      <c r="Q716" s="15"/>
      <c r="R716" s="27"/>
      <c r="S716" s="5">
        <f t="shared" si="9"/>
        <v>1.0749510838644183</v>
      </c>
      <c r="T716" s="5">
        <f t="shared" si="6"/>
        <v>10.152335016685775</v>
      </c>
      <c r="U716" s="5">
        <f t="shared" si="6"/>
        <v>0.11560115021199023</v>
      </c>
      <c r="V716" s="5">
        <f t="shared" si="6"/>
        <v>0.13960112211672998</v>
      </c>
      <c r="W716" s="5">
        <f t="shared" si="6"/>
        <v>0.77823846953957165</v>
      </c>
      <c r="X716" s="5">
        <f t="shared" si="6"/>
        <v>2.3367100795371938</v>
      </c>
      <c r="Y716" s="12">
        <f t="shared" si="7"/>
        <v>4.8154133454607936E-2</v>
      </c>
    </row>
    <row r="717" spans="1:25">
      <c r="A717" t="s">
        <v>86</v>
      </c>
      <c r="C717" t="s">
        <v>8</v>
      </c>
      <c r="D717" t="s">
        <v>9</v>
      </c>
      <c r="E717" s="6">
        <f t="shared" si="8"/>
        <v>12.390901864746004</v>
      </c>
      <c r="F717" s="6">
        <f t="shared" si="8"/>
        <v>5.8550018911558777</v>
      </c>
      <c r="G717" s="6">
        <f t="shared" si="8"/>
        <v>14.917031336762486</v>
      </c>
      <c r="H717" s="6">
        <f t="shared" si="8"/>
        <v>6.930889831822725</v>
      </c>
      <c r="I717" s="6">
        <f t="shared" si="8"/>
        <v>27.30793320150849</v>
      </c>
      <c r="J717" s="53">
        <f t="shared" si="8"/>
        <v>12.785891722978603</v>
      </c>
      <c r="K717" s="15">
        <f t="shared" si="2"/>
        <v>12.640385146380108</v>
      </c>
      <c r="L717" s="15">
        <f t="shared" si="3"/>
        <v>15.217376700704287</v>
      </c>
      <c r="M717" s="15">
        <f t="shared" si="4"/>
        <v>27.857761847084394</v>
      </c>
      <c r="N717" s="55">
        <f t="shared" si="5"/>
        <v>2.576991554324179</v>
      </c>
      <c r="O717" s="15"/>
      <c r="P717" s="15"/>
      <c r="Q717" s="15"/>
      <c r="R717" s="27"/>
      <c r="S717" s="5">
        <f t="shared" si="9"/>
        <v>3.5427000655654739</v>
      </c>
      <c r="T717" s="5">
        <f t="shared" si="6"/>
        <v>7.2489065729865105</v>
      </c>
      <c r="U717" s="5">
        <f t="shared" si="6"/>
        <v>9.5247536391003962</v>
      </c>
      <c r="V717" s="5">
        <f t="shared" si="6"/>
        <v>2.4122501560362193</v>
      </c>
      <c r="W717" s="5">
        <f t="shared" si="6"/>
        <v>5.3928599421365542</v>
      </c>
      <c r="X717" s="5">
        <f t="shared" si="6"/>
        <v>3.4735648029190882</v>
      </c>
      <c r="Y717" s="12">
        <f t="shared" si="7"/>
        <v>1.2038697021081011</v>
      </c>
    </row>
    <row r="718" spans="1:25">
      <c r="A718" t="s">
        <v>86</v>
      </c>
      <c r="C718" t="s">
        <v>10</v>
      </c>
      <c r="D718" t="s">
        <v>11</v>
      </c>
      <c r="E718" s="6">
        <f t="shared" si="8"/>
        <v>2.6709705653777567</v>
      </c>
      <c r="F718" s="6">
        <f t="shared" si="8"/>
        <v>1.6424312605596296</v>
      </c>
      <c r="G718" s="6">
        <f t="shared" si="8"/>
        <v>1.966590598971163</v>
      </c>
      <c r="H718" s="6">
        <f t="shared" si="8"/>
        <v>1.0929409999422932</v>
      </c>
      <c r="I718" s="6">
        <f t="shared" si="8"/>
        <v>4.6375611643489103</v>
      </c>
      <c r="J718" s="53">
        <f t="shared" si="8"/>
        <v>2.7353722605019213</v>
      </c>
      <c r="K718" s="15">
        <f t="shared" si="2"/>
        <v>2.7247489351100231</v>
      </c>
      <c r="L718" s="15">
        <f t="shared" si="3"/>
        <v>2.0061867059872331</v>
      </c>
      <c r="M718" s="15">
        <f t="shared" si="4"/>
        <v>4.730935641097247</v>
      </c>
      <c r="N718" s="55">
        <f t="shared" si="5"/>
        <v>-0.71856222912279</v>
      </c>
      <c r="O718" s="15"/>
      <c r="P718" s="15"/>
      <c r="Q718" s="15"/>
      <c r="R718" s="27"/>
      <c r="S718" s="5">
        <f t="shared" si="9"/>
        <v>0.76366092640999195</v>
      </c>
      <c r="T718" s="5">
        <f t="shared" si="6"/>
        <v>2.0334460998779975</v>
      </c>
      <c r="U718" s="5">
        <f t="shared" si="6"/>
        <v>1.2556983049307284</v>
      </c>
      <c r="V718" s="5">
        <f t="shared" si="6"/>
        <v>0.38039085335682365</v>
      </c>
      <c r="W718" s="5">
        <f t="shared" si="6"/>
        <v>0.91584074297661811</v>
      </c>
      <c r="X718" s="5">
        <f t="shared" si="6"/>
        <v>0.74312320273170807</v>
      </c>
      <c r="Y718" s="12">
        <f t="shared" si="7"/>
        <v>0.7362831415901534</v>
      </c>
    </row>
    <row r="719" spans="1:25">
      <c r="A719" t="s">
        <v>86</v>
      </c>
      <c r="C719" t="s">
        <v>12</v>
      </c>
      <c r="D719" t="s">
        <v>13</v>
      </c>
      <c r="E719" s="6">
        <f t="shared" si="8"/>
        <v>23.743740562323243</v>
      </c>
      <c r="F719" s="6">
        <f t="shared" si="8"/>
        <v>3.1191154100913221</v>
      </c>
      <c r="G719" s="6">
        <f t="shared" si="8"/>
        <v>2.6922930462597416</v>
      </c>
      <c r="H719" s="6">
        <f t="shared" si="8"/>
        <v>0.48622093369731134</v>
      </c>
      <c r="I719" s="6">
        <f t="shared" si="8"/>
        <v>26.436033608582985</v>
      </c>
      <c r="J719" s="53">
        <f t="shared" si="8"/>
        <v>3.6053363437886374</v>
      </c>
      <c r="K719" s="15">
        <f t="shared" si="2"/>
        <v>24.221806354338828</v>
      </c>
      <c r="L719" s="15">
        <f t="shared" si="3"/>
        <v>2.7465007311912637</v>
      </c>
      <c r="M719" s="15">
        <f t="shared" si="4"/>
        <v>26.968307085530093</v>
      </c>
      <c r="N719" s="55">
        <f t="shared" si="5"/>
        <v>-21.475305623147563</v>
      </c>
      <c r="O719" s="15"/>
      <c r="P719" s="15"/>
      <c r="Q719" s="15"/>
      <c r="R719" s="27"/>
      <c r="S719" s="5">
        <f t="shared" si="9"/>
        <v>6.788606040552839</v>
      </c>
      <c r="T719" s="5">
        <f t="shared" si="6"/>
        <v>3.8616855499684326</v>
      </c>
      <c r="U719" s="5">
        <f t="shared" si="6"/>
        <v>1.7190704645561656</v>
      </c>
      <c r="V719" s="5">
        <f t="shared" si="6"/>
        <v>0.16922596544446344</v>
      </c>
      <c r="W719" s="5">
        <f t="shared" si="6"/>
        <v>5.2206743595237555</v>
      </c>
      <c r="X719" s="5">
        <f t="shared" si="6"/>
        <v>0.97946781482298984</v>
      </c>
      <c r="Y719" s="12">
        <f t="shared" si="7"/>
        <v>0.11338959163544322</v>
      </c>
    </row>
    <row r="720" spans="1:25">
      <c r="A720" t="s">
        <v>86</v>
      </c>
      <c r="C720" t="s">
        <v>14</v>
      </c>
      <c r="D720" t="s">
        <v>15</v>
      </c>
      <c r="E720" s="6">
        <f t="shared" si="8"/>
        <v>8.7558086777029676</v>
      </c>
      <c r="F720" s="6">
        <f t="shared" si="8"/>
        <v>8.9679282165592191</v>
      </c>
      <c r="G720" s="6">
        <f t="shared" si="8"/>
        <v>5.4027753232437528</v>
      </c>
      <c r="H720" s="6">
        <f t="shared" si="8"/>
        <v>3.1863477391546389</v>
      </c>
      <c r="I720" s="6">
        <f t="shared" si="8"/>
        <v>14.158584000946723</v>
      </c>
      <c r="J720" s="53">
        <f t="shared" si="8"/>
        <v>12.154275955713857</v>
      </c>
      <c r="K720" s="15">
        <f t="shared" si="2"/>
        <v>8.9321015663173728</v>
      </c>
      <c r="L720" s="15">
        <f t="shared" si="3"/>
        <v>5.5115569222175607</v>
      </c>
      <c r="M720" s="15">
        <f t="shared" si="4"/>
        <v>14.443658488534938</v>
      </c>
      <c r="N720" s="55">
        <f t="shared" si="5"/>
        <v>-3.4205446440998122</v>
      </c>
      <c r="O720" s="15"/>
      <c r="P720" s="15"/>
      <c r="Q720" s="15"/>
      <c r="R720" s="27"/>
      <c r="S720" s="5">
        <f t="shared" si="9"/>
        <v>2.5033854932570638</v>
      </c>
      <c r="T720" s="5">
        <f t="shared" si="6"/>
        <v>11.10292959824368</v>
      </c>
      <c r="U720" s="5">
        <f t="shared" si="6"/>
        <v>3.4497550323224289</v>
      </c>
      <c r="V720" s="5">
        <f t="shared" si="6"/>
        <v>1.1089871600137746</v>
      </c>
      <c r="W720" s="5">
        <f t="shared" si="6"/>
        <v>2.7960834652936395</v>
      </c>
      <c r="X720" s="5">
        <f t="shared" si="6"/>
        <v>3.3019726804708265</v>
      </c>
      <c r="Y720" s="12">
        <f t="shared" si="7"/>
        <v>0.61705040871920214</v>
      </c>
    </row>
    <row r="721" spans="1:25">
      <c r="A721" t="s">
        <v>86</v>
      </c>
      <c r="C721" t="s">
        <v>16</v>
      </c>
      <c r="D721" t="s">
        <v>17</v>
      </c>
      <c r="E721" s="6">
        <f t="shared" si="8"/>
        <v>66.726819048058161</v>
      </c>
      <c r="F721" s="6">
        <f t="shared" si="8"/>
        <v>10.177861774828482</v>
      </c>
      <c r="G721" s="6">
        <f t="shared" si="8"/>
        <v>25.941149255379219</v>
      </c>
      <c r="H721" s="6">
        <f t="shared" si="8"/>
        <v>4.6612824934009458</v>
      </c>
      <c r="I721" s="6">
        <f t="shared" si="8"/>
        <v>92.667968303437362</v>
      </c>
      <c r="J721" s="53">
        <f t="shared" si="8"/>
        <v>14.839144268229424</v>
      </c>
      <c r="K721" s="15">
        <f t="shared" si="2"/>
        <v>68.070323013373113</v>
      </c>
      <c r="L721" s="15">
        <f t="shared" si="3"/>
        <v>26.463458536514405</v>
      </c>
      <c r="M721" s="15">
        <f t="shared" si="4"/>
        <v>94.533781549887493</v>
      </c>
      <c r="N721" s="55">
        <f t="shared" si="5"/>
        <v>-41.606864476858703</v>
      </c>
      <c r="O721" s="15"/>
      <c r="P721" s="15"/>
      <c r="Q721" s="15"/>
      <c r="R721" s="27"/>
      <c r="S721" s="5">
        <f t="shared" si="9"/>
        <v>19.077958069307723</v>
      </c>
      <c r="T721" s="5">
        <f t="shared" si="6"/>
        <v>12.600912944186465</v>
      </c>
      <c r="U721" s="5">
        <f t="shared" si="6"/>
        <v>16.56382226426598</v>
      </c>
      <c r="V721" s="5">
        <f t="shared" si="6"/>
        <v>1.6223284015291106</v>
      </c>
      <c r="W721" s="5">
        <f t="shared" si="6"/>
        <v>18.300373393149407</v>
      </c>
      <c r="X721" s="5">
        <f t="shared" si="6"/>
        <v>4.0313753903394067</v>
      </c>
      <c r="Y721" s="12">
        <f t="shared" si="7"/>
        <v>0.38876646040471102</v>
      </c>
    </row>
    <row r="722" spans="1:25">
      <c r="A722" t="s">
        <v>86</v>
      </c>
      <c r="C722" t="s">
        <v>18</v>
      </c>
      <c r="D722" t="s">
        <v>19</v>
      </c>
      <c r="E722" s="6">
        <f t="shared" si="8"/>
        <v>133.38663249734972</v>
      </c>
      <c r="F722" s="6">
        <f t="shared" si="8"/>
        <v>8.6798496920594577</v>
      </c>
      <c r="G722" s="6">
        <f t="shared" si="8"/>
        <v>71.262594900664681</v>
      </c>
      <c r="H722" s="6">
        <f t="shared" si="8"/>
        <v>11.886230167047383</v>
      </c>
      <c r="I722" s="6">
        <f t="shared" si="8"/>
        <v>204.6492273980144</v>
      </c>
      <c r="J722" s="53">
        <f t="shared" si="8"/>
        <v>20.566079859106836</v>
      </c>
      <c r="K722" s="15">
        <f t="shared" si="2"/>
        <v>136.07229131095403</v>
      </c>
      <c r="L722" s="15">
        <f t="shared" si="3"/>
        <v>72.697423957310107</v>
      </c>
      <c r="M722" s="15">
        <f t="shared" si="4"/>
        <v>208.76971526826412</v>
      </c>
      <c r="N722" s="55">
        <f t="shared" si="5"/>
        <v>-63.374867353643921</v>
      </c>
      <c r="O722" s="15"/>
      <c r="P722" s="15"/>
      <c r="Q722" s="15"/>
      <c r="R722" s="27"/>
      <c r="S722" s="5">
        <f t="shared" si="9"/>
        <v>38.136758474247287</v>
      </c>
      <c r="T722" s="5">
        <f t="shared" si="6"/>
        <v>10.746268003832082</v>
      </c>
      <c r="U722" s="5">
        <f t="shared" si="6"/>
        <v>45.502261461304769</v>
      </c>
      <c r="V722" s="5">
        <f t="shared" si="6"/>
        <v>4.1369234356452029</v>
      </c>
      <c r="W722" s="5">
        <f t="shared" si="6"/>
        <v>40.414798603761824</v>
      </c>
      <c r="X722" s="5">
        <f t="shared" si="6"/>
        <v>5.5872216565255366</v>
      </c>
      <c r="Y722" s="12">
        <f t="shared" si="7"/>
        <v>0.53425589631015391</v>
      </c>
    </row>
    <row r="723" spans="1:25">
      <c r="A723" t="s">
        <v>86</v>
      </c>
      <c r="C723" t="s">
        <v>20</v>
      </c>
      <c r="D723" t="s">
        <v>21</v>
      </c>
      <c r="E723" s="6">
        <f t="shared" si="8"/>
        <v>55.825840616315233</v>
      </c>
      <c r="F723" s="6">
        <f t="shared" si="8"/>
        <v>8.9987101489010293</v>
      </c>
      <c r="G723" s="6">
        <f t="shared" si="8"/>
        <v>1.1883745368850371</v>
      </c>
      <c r="H723" s="6">
        <f t="shared" si="8"/>
        <v>0.23973664847923942</v>
      </c>
      <c r="I723" s="6">
        <f t="shared" si="8"/>
        <v>57.014215153200247</v>
      </c>
      <c r="J723" s="53">
        <f t="shared" si="8"/>
        <v>9.2384467973802646</v>
      </c>
      <c r="K723" s="15">
        <f t="shared" si="2"/>
        <v>56.94986000319836</v>
      </c>
      <c r="L723" s="15">
        <f t="shared" si="3"/>
        <v>1.2123017362534718</v>
      </c>
      <c r="M723" s="15">
        <f t="shared" si="4"/>
        <v>58.162161739451811</v>
      </c>
      <c r="N723" s="55">
        <f t="shared" si="5"/>
        <v>-55.737558266944887</v>
      </c>
      <c r="O723" s="15"/>
      <c r="P723" s="15"/>
      <c r="Q723" s="15"/>
      <c r="R723" s="27"/>
      <c r="S723" s="5">
        <f t="shared" si="9"/>
        <v>15.961244094295129</v>
      </c>
      <c r="T723" s="5">
        <f t="shared" si="6"/>
        <v>11.141039808253831</v>
      </c>
      <c r="U723" s="5">
        <f t="shared" si="6"/>
        <v>0.75879539563041609</v>
      </c>
      <c r="V723" s="5">
        <f t="shared" si="6"/>
        <v>8.3438747654939943E-2</v>
      </c>
      <c r="W723" s="5">
        <f t="shared" si="6"/>
        <v>11.259353637757687</v>
      </c>
      <c r="X723" s="5">
        <f t="shared" si="6"/>
        <v>2.5098244474687985</v>
      </c>
      <c r="Y723" s="12">
        <f t="shared" si="7"/>
        <v>2.1287176758386903E-2</v>
      </c>
    </row>
    <row r="724" spans="1:25">
      <c r="A724" t="s">
        <v>86</v>
      </c>
      <c r="C724" t="s">
        <v>25</v>
      </c>
      <c r="D724" t="s">
        <v>26</v>
      </c>
      <c r="E724" s="6">
        <f t="shared" si="8"/>
        <v>0.45483772053559013</v>
      </c>
      <c r="F724" s="6">
        <f t="shared" si="8"/>
        <v>5.2211536742417096E-2</v>
      </c>
      <c r="G724" s="6">
        <f t="shared" si="8"/>
        <v>1.9652617470140268</v>
      </c>
      <c r="H724" s="6">
        <f t="shared" si="8"/>
        <v>0.81882920479482013</v>
      </c>
      <c r="I724" s="6">
        <f t="shared" si="8"/>
        <v>2.4200994675496186</v>
      </c>
      <c r="J724" s="53">
        <f t="shared" si="8"/>
        <v>0.8710407415372361</v>
      </c>
      <c r="K724" s="15">
        <f t="shared" si="2"/>
        <v>0.46399560172687343</v>
      </c>
      <c r="L724" s="15">
        <f t="shared" si="3"/>
        <v>2.0048310984032112</v>
      </c>
      <c r="M724" s="15">
        <f t="shared" si="4"/>
        <v>2.4688267001300863</v>
      </c>
      <c r="N724" s="55">
        <f t="shared" si="5"/>
        <v>1.5408354966763378</v>
      </c>
      <c r="O724" s="15"/>
      <c r="P724" s="15"/>
      <c r="Q724" s="15"/>
      <c r="R724" s="27"/>
      <c r="S724" s="5">
        <f t="shared" si="9"/>
        <v>0.13004328820871638</v>
      </c>
      <c r="T724" s="5">
        <f t="shared" si="6"/>
        <v>6.4641576367299211E-2</v>
      </c>
      <c r="U724" s="5">
        <f t="shared" si="6"/>
        <v>1.2548498125444876</v>
      </c>
      <c r="V724" s="5">
        <f t="shared" si="6"/>
        <v>0.28498806429792339</v>
      </c>
      <c r="W724" s="5">
        <f t="shared" si="6"/>
        <v>0.47792915627219235</v>
      </c>
      <c r="X724" s="5">
        <f t="shared" si="6"/>
        <v>0.23663710965694285</v>
      </c>
      <c r="Y724" s="12">
        <f t="shared" si="7"/>
        <v>4.3207976345933892</v>
      </c>
    </row>
    <row r="725" spans="1:25">
      <c r="A725" t="s">
        <v>86</v>
      </c>
      <c r="C725" t="s">
        <v>22</v>
      </c>
      <c r="D725" t="s">
        <v>23</v>
      </c>
      <c r="E725" s="6">
        <f t="shared" si="8"/>
        <v>26.744819153135353</v>
      </c>
      <c r="F725" s="6">
        <f t="shared" si="8"/>
        <v>1.1719234340038187</v>
      </c>
      <c r="G725" s="6">
        <f t="shared" si="8"/>
        <v>14.28790961271349</v>
      </c>
      <c r="H725" s="6">
        <f t="shared" si="8"/>
        <v>0.55223273181885235</v>
      </c>
      <c r="I725" s="6">
        <f t="shared" si="8"/>
        <v>41.032728765848852</v>
      </c>
      <c r="J725" s="53">
        <f t="shared" si="8"/>
        <v>1.7241561658226712</v>
      </c>
      <c r="K725" s="15">
        <f t="shared" si="2"/>
        <v>27.283309839436306</v>
      </c>
      <c r="L725" s="15">
        <f t="shared" si="3"/>
        <v>14.575587992929949</v>
      </c>
      <c r="M725" s="15">
        <f t="shared" si="4"/>
        <v>41.858897832366267</v>
      </c>
      <c r="N725" s="55">
        <f t="shared" si="5"/>
        <v>-12.707721846506358</v>
      </c>
      <c r="O725" s="15"/>
      <c r="P725" s="15"/>
      <c r="Q725" s="15"/>
      <c r="R725" s="27"/>
      <c r="S725" s="5">
        <f t="shared" si="9"/>
        <v>7.6466486137642882</v>
      </c>
      <c r="T725" s="5">
        <f t="shared" si="6"/>
        <v>1.4509241229485093</v>
      </c>
      <c r="U725" s="5">
        <f t="shared" si="6"/>
        <v>9.1230497547755594</v>
      </c>
      <c r="V725" s="5">
        <f t="shared" si="6"/>
        <v>0.19220093318782486</v>
      </c>
      <c r="W725" s="5">
        <f t="shared" si="6"/>
        <v>8.1032774485356089</v>
      </c>
      <c r="X725" s="5">
        <f t="shared" si="6"/>
        <v>0.46840441809578892</v>
      </c>
      <c r="Y725" s="12">
        <f t="shared" si="7"/>
        <v>0.53423093014403455</v>
      </c>
    </row>
    <row r="726" spans="1:25">
      <c r="E726" s="6"/>
      <c r="F726" s="6"/>
      <c r="G726" s="6"/>
      <c r="H726" s="6"/>
      <c r="I726" s="6"/>
      <c r="J726" s="53"/>
      <c r="K726" s="15"/>
      <c r="L726" s="15"/>
      <c r="M726" s="15"/>
      <c r="N726" s="27"/>
      <c r="O726" s="15"/>
      <c r="P726" s="15"/>
      <c r="Q726" s="15"/>
      <c r="R726" s="27"/>
      <c r="Y726" s="12"/>
    </row>
    <row r="727" spans="1:25">
      <c r="A727" t="s">
        <v>86</v>
      </c>
      <c r="B727" s="7" t="s">
        <v>1</v>
      </c>
      <c r="E727" s="6">
        <f>SUM(E3:E14)</f>
        <v>7.9530371908529789</v>
      </c>
      <c r="F727" s="6">
        <f t="shared" ref="F727:J727" si="10">SUM(F3:F14)</f>
        <v>1.7510611445867965</v>
      </c>
      <c r="G727" s="6">
        <f t="shared" si="10"/>
        <v>3.1753147283525536</v>
      </c>
      <c r="H727" s="6">
        <f t="shared" si="10"/>
        <v>9.177284814772575</v>
      </c>
      <c r="I727" s="6">
        <f t="shared" si="10"/>
        <v>11.128351919205526</v>
      </c>
      <c r="J727" s="53">
        <f t="shared" si="10"/>
        <v>10.928345959359367</v>
      </c>
      <c r="K727" s="15">
        <f t="shared" si="2"/>
        <v>8.1131667632594304</v>
      </c>
      <c r="L727" s="15">
        <f t="shared" si="3"/>
        <v>3.2392477614196942</v>
      </c>
      <c r="M727" s="15">
        <f t="shared" si="4"/>
        <v>11.352414524679117</v>
      </c>
      <c r="N727" s="55">
        <f t="shared" ref="N727:N785" si="11">L727-K727</f>
        <v>-4.8739190018397363</v>
      </c>
      <c r="O727" s="12">
        <f>E727/0.932369</f>
        <v>8.5299245157796744</v>
      </c>
      <c r="P727" s="12">
        <f>G727/0.932369</f>
        <v>3.4056416808715793</v>
      </c>
      <c r="Q727" s="12">
        <f>O727+P727</f>
        <v>11.935566196651253</v>
      </c>
      <c r="R727" s="28">
        <f>P727-O727</f>
        <v>-5.1242828349080956</v>
      </c>
      <c r="S727" s="5">
        <f t="shared" ref="S727:X742" si="12">E727/E$712*100</f>
        <v>2.2738639757645318</v>
      </c>
      <c r="T727" s="5">
        <f t="shared" si="12"/>
        <v>2.1679375816889177</v>
      </c>
      <c r="U727" s="5">
        <f t="shared" si="12"/>
        <v>2.0274872279465956</v>
      </c>
      <c r="V727" s="5">
        <f t="shared" si="12"/>
        <v>3.1940930044478884</v>
      </c>
      <c r="W727" s="5">
        <f t="shared" si="12"/>
        <v>2.19766332531408</v>
      </c>
      <c r="X727" s="5">
        <f t="shared" si="12"/>
        <v>2.9689222074618424</v>
      </c>
      <c r="Y727" s="12">
        <f t="shared" si="7"/>
        <v>0.39925812644313746</v>
      </c>
    </row>
    <row r="728" spans="1:25">
      <c r="A728" t="s">
        <v>86</v>
      </c>
      <c r="B728" s="7" t="s">
        <v>24</v>
      </c>
      <c r="E728" s="6">
        <f>SUM(E15:E26)</f>
        <v>24.004953088549819</v>
      </c>
      <c r="F728" s="6">
        <f t="shared" ref="F728:J728" si="13">SUM(F15:F26)</f>
        <v>2.2433952607682999</v>
      </c>
      <c r="G728" s="6">
        <f t="shared" si="13"/>
        <v>7.1348201721550391</v>
      </c>
      <c r="H728" s="6">
        <f t="shared" si="13"/>
        <v>18.222278628944544</v>
      </c>
      <c r="I728" s="6">
        <f t="shared" si="13"/>
        <v>31.139773260704875</v>
      </c>
      <c r="J728" s="53">
        <f t="shared" si="13"/>
        <v>20.465673889712782</v>
      </c>
      <c r="K728" s="15">
        <f t="shared" si="2"/>
        <v>24.488278236095638</v>
      </c>
      <c r="L728" s="15">
        <f t="shared" si="3"/>
        <v>7.278475441952863</v>
      </c>
      <c r="M728" s="15">
        <f t="shared" si="4"/>
        <v>31.76675367804852</v>
      </c>
      <c r="N728" s="55">
        <f t="shared" si="11"/>
        <v>-17.209802794142774</v>
      </c>
      <c r="O728" s="12">
        <f>E728/1.75143</f>
        <v>13.705916358946585</v>
      </c>
      <c r="P728" s="12">
        <f>G728/1.75143</f>
        <v>4.0737112942881186</v>
      </c>
      <c r="Q728" s="12">
        <f t="shared" ref="Q728:Q785" si="14">O728+P728</f>
        <v>17.779627653234705</v>
      </c>
      <c r="R728" s="28">
        <f t="shared" ref="R728:R785" si="15">P728-O728</f>
        <v>-9.632205064658466</v>
      </c>
      <c r="S728" s="5">
        <f t="shared" si="12"/>
        <v>6.8632896789102951</v>
      </c>
      <c r="T728" s="5">
        <f t="shared" si="12"/>
        <v>2.7774820493490373</v>
      </c>
      <c r="U728" s="5">
        <f t="shared" si="12"/>
        <v>4.5556922731389626</v>
      </c>
      <c r="V728" s="5">
        <f t="shared" si="12"/>
        <v>6.3421430050990946</v>
      </c>
      <c r="W728" s="5">
        <f t="shared" si="12"/>
        <v>6.149584246661103</v>
      </c>
      <c r="X728" s="5">
        <f t="shared" si="12"/>
        <v>5.559944197209707</v>
      </c>
      <c r="Y728" s="12">
        <f t="shared" si="7"/>
        <v>0.29722283338092814</v>
      </c>
    </row>
    <row r="729" spans="1:25">
      <c r="A729" t="s">
        <v>86</v>
      </c>
      <c r="B729" s="7" t="s">
        <v>27</v>
      </c>
      <c r="E729" s="6">
        <f>SUM(E27:E38)</f>
        <v>9.8708281388253951</v>
      </c>
      <c r="F729" s="6">
        <f t="shared" ref="F729:J729" si="16">SUM(F27:F38)</f>
        <v>1.4095761271870058</v>
      </c>
      <c r="G729" s="6">
        <f t="shared" si="16"/>
        <v>3.5475860200397635</v>
      </c>
      <c r="H729" s="6">
        <f t="shared" si="16"/>
        <v>2.0255155879537483</v>
      </c>
      <c r="I729" s="6">
        <f t="shared" si="16"/>
        <v>13.41841415886516</v>
      </c>
      <c r="J729" s="53">
        <f t="shared" si="16"/>
        <v>3.4350917151407545</v>
      </c>
      <c r="K729" s="15">
        <f t="shared" si="2"/>
        <v>10.069571266920606</v>
      </c>
      <c r="L729" s="15">
        <f t="shared" si="3"/>
        <v>3.619014509412029</v>
      </c>
      <c r="M729" s="15">
        <f t="shared" si="4"/>
        <v>13.688585776332637</v>
      </c>
      <c r="N729" s="55">
        <f t="shared" si="11"/>
        <v>-6.4505567575085774</v>
      </c>
      <c r="O729" s="12">
        <f>E729/0.936826</f>
        <v>10.536458359210135</v>
      </c>
      <c r="P729" s="12">
        <f>G729/0.936826</f>
        <v>3.7868142216801877</v>
      </c>
      <c r="Q729" s="12">
        <f t="shared" si="14"/>
        <v>14.323272580890322</v>
      </c>
      <c r="R729" s="28">
        <f t="shared" si="15"/>
        <v>-6.7496441375299474</v>
      </c>
      <c r="S729" s="5">
        <f t="shared" si="12"/>
        <v>2.8221822653680646</v>
      </c>
      <c r="T729" s="5">
        <f t="shared" si="12"/>
        <v>1.7451549706457175</v>
      </c>
      <c r="U729" s="5">
        <f t="shared" si="12"/>
        <v>2.2651881659001063</v>
      </c>
      <c r="V729" s="5">
        <f t="shared" si="12"/>
        <v>0.704967242540957</v>
      </c>
      <c r="W729" s="5">
        <f t="shared" si="12"/>
        <v>2.6499123046171991</v>
      </c>
      <c r="X729" s="5">
        <f t="shared" si="12"/>
        <v>0.93321716897288121</v>
      </c>
      <c r="Y729" s="12">
        <f t="shared" si="7"/>
        <v>0.359401052287181</v>
      </c>
    </row>
    <row r="730" spans="1:25">
      <c r="A730" t="s">
        <v>86</v>
      </c>
      <c r="B730" s="7" t="s">
        <v>28</v>
      </c>
      <c r="E730" s="6">
        <f>SUM(E39:E50)</f>
        <v>11.822558728866436</v>
      </c>
      <c r="F730" s="6">
        <f t="shared" ref="F730:J730" si="17">SUM(F39:F50)</f>
        <v>2.3560797410962815</v>
      </c>
      <c r="G730" s="6">
        <f t="shared" si="17"/>
        <v>3.2870623956138743</v>
      </c>
      <c r="H730" s="6">
        <f t="shared" si="17"/>
        <v>9.2781598182434752</v>
      </c>
      <c r="I730" s="6">
        <f t="shared" si="17"/>
        <v>15.109621124480304</v>
      </c>
      <c r="J730" s="53">
        <f t="shared" si="17"/>
        <v>11.634239559339759</v>
      </c>
      <c r="K730" s="15">
        <f t="shared" si="2"/>
        <v>12.060598766725294</v>
      </c>
      <c r="L730" s="15">
        <f t="shared" si="3"/>
        <v>3.3532454000751577</v>
      </c>
      <c r="M730" s="15">
        <f t="shared" si="4"/>
        <v>15.413844166800445</v>
      </c>
      <c r="N730" s="55">
        <f t="shared" si="11"/>
        <v>-8.7073533666501355</v>
      </c>
      <c r="O730" s="12">
        <f>E730/0.823128</f>
        <v>14.362965090321842</v>
      </c>
      <c r="P730" s="12">
        <f>G730/0.823128</f>
        <v>3.9933793961739541</v>
      </c>
      <c r="Q730" s="12">
        <f t="shared" si="14"/>
        <v>18.356344486495797</v>
      </c>
      <c r="R730" s="28">
        <f t="shared" si="15"/>
        <v>-10.369585694147887</v>
      </c>
      <c r="S730" s="5">
        <f t="shared" si="12"/>
        <v>3.3802042854582277</v>
      </c>
      <c r="T730" s="5">
        <f t="shared" si="12"/>
        <v>2.9169934082363724</v>
      </c>
      <c r="U730" s="5">
        <f t="shared" si="12"/>
        <v>2.0988398299743962</v>
      </c>
      <c r="V730" s="5">
        <f t="shared" si="12"/>
        <v>3.2292018791764368</v>
      </c>
      <c r="W730" s="5">
        <f t="shared" si="12"/>
        <v>2.9838973862206801</v>
      </c>
      <c r="X730" s="5">
        <f t="shared" si="12"/>
        <v>3.1606935141976176</v>
      </c>
      <c r="Y730" s="12">
        <f t="shared" si="7"/>
        <v>0.27803307820227191</v>
      </c>
    </row>
    <row r="731" spans="1:25">
      <c r="A731" t="s">
        <v>86</v>
      </c>
      <c r="B731" s="7" t="s">
        <v>29</v>
      </c>
      <c r="E731" s="6">
        <f>SUM(E51:E62)</f>
        <v>2.3077005108091839</v>
      </c>
      <c r="F731" s="6">
        <f t="shared" ref="F731:J731" si="18">SUM(F51:F62)</f>
        <v>0.89830404737572922</v>
      </c>
      <c r="G731" s="6">
        <f t="shared" si="18"/>
        <v>0.95139305497564175</v>
      </c>
      <c r="H731" s="6">
        <f t="shared" si="18"/>
        <v>1.4199033629413569</v>
      </c>
      <c r="I731" s="6">
        <f t="shared" si="18"/>
        <v>3.2590935657848266</v>
      </c>
      <c r="J731" s="53">
        <f t="shared" si="18"/>
        <v>2.3182074103170844</v>
      </c>
      <c r="K731" s="15">
        <f t="shared" si="2"/>
        <v>2.3541646586775018</v>
      </c>
      <c r="L731" s="15">
        <f t="shared" si="3"/>
        <v>0.97054877617092739</v>
      </c>
      <c r="M731" s="15">
        <f t="shared" si="4"/>
        <v>3.3247134348484302</v>
      </c>
      <c r="N731" s="55">
        <f t="shared" si="11"/>
        <v>-1.3836158825065743</v>
      </c>
      <c r="O731" s="12">
        <f>E731/0.317313</f>
        <v>7.2726314736842923</v>
      </c>
      <c r="P731" s="12">
        <f>G731/0.317313</f>
        <v>2.9982794747635353</v>
      </c>
      <c r="Q731" s="12">
        <f t="shared" si="14"/>
        <v>10.270910948447828</v>
      </c>
      <c r="R731" s="28">
        <f t="shared" si="15"/>
        <v>-4.274351998920757</v>
      </c>
      <c r="S731" s="5">
        <f t="shared" si="12"/>
        <v>0.65979787752251395</v>
      </c>
      <c r="T731" s="5">
        <f t="shared" si="12"/>
        <v>1.1121639641822187</v>
      </c>
      <c r="U731" s="5">
        <f t="shared" si="12"/>
        <v>0.60747907931664968</v>
      </c>
      <c r="V731" s="5">
        <f t="shared" si="12"/>
        <v>0.49418793140892736</v>
      </c>
      <c r="W731" s="5">
        <f t="shared" si="12"/>
        <v>0.64361645419672731</v>
      </c>
      <c r="X731" s="5">
        <f t="shared" si="12"/>
        <v>0.62979132318725239</v>
      </c>
      <c r="Y731" s="12">
        <f t="shared" si="7"/>
        <v>0.412268858337272</v>
      </c>
    </row>
    <row r="732" spans="1:25">
      <c r="A732" t="s">
        <v>86</v>
      </c>
      <c r="B732" s="7" t="s">
        <v>30</v>
      </c>
      <c r="E732" s="6">
        <f>SUM(E63:E74)</f>
        <v>1.1390609980565709</v>
      </c>
      <c r="F732" s="6">
        <f t="shared" ref="F732:J732" si="19">SUM(F63:F74)</f>
        <v>0.22517807949913499</v>
      </c>
      <c r="G732" s="6">
        <f t="shared" si="19"/>
        <v>0.46945279847923804</v>
      </c>
      <c r="H732" s="6">
        <f t="shared" si="19"/>
        <v>2.888355265528145</v>
      </c>
      <c r="I732" s="6">
        <f t="shared" si="19"/>
        <v>1.6085137965358085</v>
      </c>
      <c r="J732" s="53">
        <f t="shared" si="19"/>
        <v>3.1135333450272848</v>
      </c>
      <c r="K732" s="15">
        <f t="shared" si="2"/>
        <v>1.1619952992784293</v>
      </c>
      <c r="L732" s="15">
        <f t="shared" si="3"/>
        <v>0.478904945386328</v>
      </c>
      <c r="M732" s="15">
        <f t="shared" si="4"/>
        <v>1.6409002446647569</v>
      </c>
      <c r="N732" s="55">
        <f t="shared" si="11"/>
        <v>-0.68309035389210127</v>
      </c>
      <c r="O732" s="12">
        <f>E732/0.180734</f>
        <v>6.3024168006936758</v>
      </c>
      <c r="P732" s="12">
        <f>G732/0.180734</f>
        <v>2.5974791598660905</v>
      </c>
      <c r="Q732" s="12">
        <f t="shared" si="14"/>
        <v>8.8998959605597658</v>
      </c>
      <c r="R732" s="28">
        <f t="shared" si="15"/>
        <v>-3.7049376408275854</v>
      </c>
      <c r="S732" s="5">
        <f t="shared" si="12"/>
        <v>0.32567052152832193</v>
      </c>
      <c r="T732" s="5">
        <f t="shared" si="12"/>
        <v>0.27878639339799011</v>
      </c>
      <c r="U732" s="5">
        <f t="shared" si="12"/>
        <v>0.29975282278058429</v>
      </c>
      <c r="V732" s="5">
        <f t="shared" si="12"/>
        <v>1.0052728594772611</v>
      </c>
      <c r="W732" s="5">
        <f t="shared" si="12"/>
        <v>0.31765456417744464</v>
      </c>
      <c r="X732" s="5">
        <f t="shared" si="12"/>
        <v>0.84585886337243532</v>
      </c>
      <c r="Y732" s="12">
        <f t="shared" si="7"/>
        <v>0.41214017447722578</v>
      </c>
    </row>
    <row r="733" spans="1:25">
      <c r="A733" t="s">
        <v>86</v>
      </c>
      <c r="B733" s="7" t="s">
        <v>31</v>
      </c>
      <c r="E733" s="6">
        <f>SUM(E75:E86)</f>
        <v>0.23846702794136068</v>
      </c>
      <c r="F733" s="6">
        <f t="shared" ref="F733:J733" si="20">SUM(F75:F86)</f>
        <v>0.14718737610996926</v>
      </c>
      <c r="G733" s="6">
        <f t="shared" si="20"/>
        <v>0.3672239368291082</v>
      </c>
      <c r="H733" s="6">
        <f t="shared" si="20"/>
        <v>0.12646297251760191</v>
      </c>
      <c r="I733" s="6">
        <f t="shared" si="20"/>
        <v>0.6056909647704688</v>
      </c>
      <c r="J733" s="53">
        <f t="shared" si="20"/>
        <v>0.27365034862757098</v>
      </c>
      <c r="K733" s="15">
        <f t="shared" si="2"/>
        <v>0.24326841668140151</v>
      </c>
      <c r="L733" s="15">
        <f t="shared" si="3"/>
        <v>0.37461776771040856</v>
      </c>
      <c r="M733" s="15">
        <f t="shared" si="4"/>
        <v>0.61788618439180998</v>
      </c>
      <c r="N733" s="55">
        <f t="shared" si="11"/>
        <v>0.13134935102900705</v>
      </c>
      <c r="O733" s="12">
        <f>E733/0.33424</f>
        <v>0.71346047134203172</v>
      </c>
      <c r="P733" s="12">
        <f>G733/0.33424</f>
        <v>1.098683391662004</v>
      </c>
      <c r="Q733" s="12">
        <f t="shared" si="14"/>
        <v>1.8121438630040356</v>
      </c>
      <c r="R733" s="28">
        <f t="shared" si="15"/>
        <v>0.3852229203199723</v>
      </c>
      <c r="S733" s="5">
        <f t="shared" si="12"/>
        <v>6.8180441161163188E-2</v>
      </c>
      <c r="T733" s="5">
        <f t="shared" si="12"/>
        <v>0.1822283848884565</v>
      </c>
      <c r="U733" s="5">
        <f t="shared" si="12"/>
        <v>0.23447812434755858</v>
      </c>
      <c r="V733" s="5">
        <f t="shared" si="12"/>
        <v>4.401459734473414E-2</v>
      </c>
      <c r="W733" s="5">
        <f t="shared" si="12"/>
        <v>0.11961383225605181</v>
      </c>
      <c r="X733" s="5">
        <f t="shared" si="12"/>
        <v>7.4343052474859367E-2</v>
      </c>
      <c r="Y733" s="12">
        <f t="shared" si="7"/>
        <v>1.5399358980538349</v>
      </c>
    </row>
    <row r="734" spans="1:25">
      <c r="A734" t="s">
        <v>86</v>
      </c>
      <c r="B734" s="7" t="s">
        <v>32</v>
      </c>
      <c r="E734" s="6">
        <f>SUM(E87:E98)</f>
        <v>0.192530090956922</v>
      </c>
      <c r="F734" s="6">
        <f t="shared" ref="F734:J734" si="21">SUM(F87:F98)</f>
        <v>0.19116588934309253</v>
      </c>
      <c r="G734" s="6">
        <f t="shared" si="21"/>
        <v>0.22247489949664961</v>
      </c>
      <c r="H734" s="6">
        <f t="shared" si="21"/>
        <v>2.0146649053188077</v>
      </c>
      <c r="I734" s="6">
        <f t="shared" si="21"/>
        <v>0.41500499045357131</v>
      </c>
      <c r="J734" s="53">
        <f t="shared" si="21"/>
        <v>2.2058307946618987</v>
      </c>
      <c r="K734" s="15">
        <f t="shared" si="2"/>
        <v>0.19640656737724671</v>
      </c>
      <c r="L734" s="15">
        <f t="shared" si="3"/>
        <v>0.22695429644559634</v>
      </c>
      <c r="M734" s="15">
        <f t="shared" si="4"/>
        <v>0.42336086382284277</v>
      </c>
      <c r="N734" s="55">
        <f t="shared" si="11"/>
        <v>3.0547729068349627E-2</v>
      </c>
      <c r="O734" s="12">
        <f>E734/0.141421</f>
        <v>1.3613967583097419</v>
      </c>
      <c r="P734" s="12">
        <f>G734/0.141421</f>
        <v>1.5731390634817293</v>
      </c>
      <c r="Q734" s="12">
        <f t="shared" si="14"/>
        <v>2.9345358217914712</v>
      </c>
      <c r="R734" s="28">
        <f t="shared" si="15"/>
        <v>0.21174230517198733</v>
      </c>
      <c r="S734" s="5">
        <f t="shared" si="12"/>
        <v>5.5046547321710701E-2</v>
      </c>
      <c r="T734" s="5">
        <f t="shared" si="12"/>
        <v>0.23667689567840355</v>
      </c>
      <c r="U734" s="5">
        <f t="shared" si="12"/>
        <v>0.14205364061728309</v>
      </c>
      <c r="V734" s="5">
        <f t="shared" si="12"/>
        <v>0.70119073454351977</v>
      </c>
      <c r="W734" s="5">
        <f t="shared" si="12"/>
        <v>8.1956542528828114E-2</v>
      </c>
      <c r="X734" s="5">
        <f t="shared" si="12"/>
        <v>0.59926177818027471</v>
      </c>
      <c r="Y734" s="12">
        <f t="shared" si="7"/>
        <v>1.1555331345396169</v>
      </c>
    </row>
    <row r="735" spans="1:25">
      <c r="A735" t="s">
        <v>86</v>
      </c>
      <c r="B735" s="7" t="s">
        <v>33</v>
      </c>
      <c r="E735" s="6">
        <f>SUM(E99:E110)</f>
        <v>0.24611922288709598</v>
      </c>
      <c r="F735" s="6">
        <f t="shared" ref="F735:J735" si="22">SUM(F99:F110)</f>
        <v>0.20204409015600103</v>
      </c>
      <c r="G735" s="6">
        <f t="shared" si="22"/>
        <v>0.89570913306805355</v>
      </c>
      <c r="H735" s="6">
        <f t="shared" si="22"/>
        <v>2.4100463809495705</v>
      </c>
      <c r="I735" s="6">
        <f t="shared" si="22"/>
        <v>1.141828355955149</v>
      </c>
      <c r="J735" s="53">
        <f t="shared" si="22"/>
        <v>2.6120904711055748</v>
      </c>
      <c r="K735" s="15">
        <f t="shared" si="2"/>
        <v>0.25107468392369803</v>
      </c>
      <c r="L735" s="15">
        <f t="shared" si="3"/>
        <v>0.91374369232344133</v>
      </c>
      <c r="M735" s="15">
        <f t="shared" si="4"/>
        <v>1.1648183762471387</v>
      </c>
      <c r="N735" s="55">
        <f t="shared" si="11"/>
        <v>0.6626690083997433</v>
      </c>
      <c r="O735" s="12">
        <f>E735/0.684156</f>
        <v>0.3597413789941124</v>
      </c>
      <c r="P735" s="12">
        <f>G735/0.684156</f>
        <v>1.3092176829086548</v>
      </c>
      <c r="Q735" s="12">
        <f t="shared" si="14"/>
        <v>1.6689590619027672</v>
      </c>
      <c r="R735" s="28">
        <f t="shared" si="15"/>
        <v>0.94947630391454241</v>
      </c>
      <c r="S735" s="5">
        <f t="shared" si="12"/>
        <v>7.0368290910268763E-2</v>
      </c>
      <c r="T735" s="5">
        <f t="shared" si="12"/>
        <v>0.25014487789956602</v>
      </c>
      <c r="U735" s="5">
        <f t="shared" si="12"/>
        <v>0.57192403985503837</v>
      </c>
      <c r="V735" s="5">
        <f t="shared" si="12"/>
        <v>0.83880063015966655</v>
      </c>
      <c r="W735" s="5">
        <f t="shared" si="12"/>
        <v>0.22549199736895537</v>
      </c>
      <c r="X735" s="5">
        <f t="shared" si="12"/>
        <v>0.7096310307529301</v>
      </c>
      <c r="Y735" s="12">
        <f t="shared" si="7"/>
        <v>3.6393302504410578</v>
      </c>
    </row>
    <row r="736" spans="1:25">
      <c r="A736" t="s">
        <v>86</v>
      </c>
      <c r="B736" s="7" t="s">
        <v>34</v>
      </c>
      <c r="E736" s="6">
        <f>SUM(E111:E122)</f>
        <v>27.661195543683679</v>
      </c>
      <c r="F736" s="6">
        <f t="shared" ref="F736:J736" si="23">SUM(F111:F122)</f>
        <v>2.7274418966530392</v>
      </c>
      <c r="G736" s="6">
        <f t="shared" si="23"/>
        <v>6.8372989087785383</v>
      </c>
      <c r="H736" s="6">
        <f t="shared" si="23"/>
        <v>10.484051376399712</v>
      </c>
      <c r="I736" s="6">
        <f t="shared" si="23"/>
        <v>34.498494452462182</v>
      </c>
      <c r="J736" s="53">
        <f t="shared" si="23"/>
        <v>13.211493273052755</v>
      </c>
      <c r="K736" s="15">
        <f t="shared" si="2"/>
        <v>28.218136911914129</v>
      </c>
      <c r="L736" s="15">
        <f t="shared" si="3"/>
        <v>6.9749637686809951</v>
      </c>
      <c r="M736" s="15">
        <f t="shared" si="4"/>
        <v>35.193100680595087</v>
      </c>
      <c r="N736" s="55">
        <f t="shared" si="11"/>
        <v>-21.243173143233136</v>
      </c>
      <c r="O736" s="12">
        <f>E736/1.332131</f>
        <v>20.764621154889181</v>
      </c>
      <c r="P736" s="12">
        <f>G736/1.332131</f>
        <v>5.1326025058935931</v>
      </c>
      <c r="Q736" s="12">
        <f t="shared" si="14"/>
        <v>25.897223660782775</v>
      </c>
      <c r="R736" s="28">
        <f t="shared" si="15"/>
        <v>-15.632018648995587</v>
      </c>
      <c r="S736" s="5">
        <f t="shared" si="12"/>
        <v>7.9086510680097559</v>
      </c>
      <c r="T736" s="5">
        <f t="shared" si="12"/>
        <v>3.3767660300761886</v>
      </c>
      <c r="U736" s="5">
        <f t="shared" si="12"/>
        <v>4.3657203764472099</v>
      </c>
      <c r="V736" s="5">
        <f t="shared" si="12"/>
        <v>3.6489044238582271</v>
      </c>
      <c r="W736" s="5">
        <f t="shared" si="12"/>
        <v>6.8128754902046662</v>
      </c>
      <c r="X736" s="5">
        <f t="shared" si="12"/>
        <v>3.5891886949741494</v>
      </c>
      <c r="Y736" s="12">
        <f t="shared" si="7"/>
        <v>0.24718016609154869</v>
      </c>
    </row>
    <row r="737" spans="1:25">
      <c r="A737" t="s">
        <v>86</v>
      </c>
      <c r="B737" s="7" t="s">
        <v>35</v>
      </c>
      <c r="E737" s="6">
        <f>SUM(E123:E134)</f>
        <v>13.391120315893479</v>
      </c>
      <c r="F737" s="6">
        <f t="shared" ref="F737:J737" si="24">SUM(F123:F134)</f>
        <v>1.6288436520027643</v>
      </c>
      <c r="G737" s="6">
        <f t="shared" si="24"/>
        <v>6.4765119676898726</v>
      </c>
      <c r="H737" s="6">
        <f t="shared" si="24"/>
        <v>11.500750551156564</v>
      </c>
      <c r="I737" s="6">
        <f t="shared" si="24"/>
        <v>19.867632283583376</v>
      </c>
      <c r="J737" s="53">
        <f t="shared" si="24"/>
        <v>13.129594203159282</v>
      </c>
      <c r="K737" s="15">
        <f t="shared" si="2"/>
        <v>13.660742388413599</v>
      </c>
      <c r="L737" s="15">
        <f t="shared" si="3"/>
        <v>6.6069126017098192</v>
      </c>
      <c r="M737" s="15">
        <f t="shared" si="4"/>
        <v>20.267654990123443</v>
      </c>
      <c r="N737" s="55">
        <f t="shared" si="11"/>
        <v>-7.0538297867037798</v>
      </c>
      <c r="O737" s="12">
        <f>E737/0.852533</f>
        <v>15.707450991214978</v>
      </c>
      <c r="P737" s="12">
        <f>G737/0.852533</f>
        <v>7.5967874178358761</v>
      </c>
      <c r="Q737" s="12">
        <f t="shared" si="14"/>
        <v>23.304238409050853</v>
      </c>
      <c r="R737" s="28">
        <f t="shared" si="15"/>
        <v>-8.110663573379103</v>
      </c>
      <c r="S737" s="5">
        <f t="shared" si="12"/>
        <v>3.8286739205067097</v>
      </c>
      <c r="T737" s="5">
        <f t="shared" si="12"/>
        <v>2.0166236791836831</v>
      </c>
      <c r="U737" s="5">
        <f t="shared" si="12"/>
        <v>4.1353523727543262</v>
      </c>
      <c r="V737" s="5">
        <f t="shared" si="12"/>
        <v>4.0027598165220191</v>
      </c>
      <c r="W737" s="5">
        <f t="shared" si="12"/>
        <v>3.9235249880176646</v>
      </c>
      <c r="X737" s="5">
        <f t="shared" si="12"/>
        <v>3.5669390363083786</v>
      </c>
      <c r="Y737" s="12">
        <f t="shared" si="7"/>
        <v>0.48364228047470487</v>
      </c>
    </row>
    <row r="738" spans="1:25">
      <c r="A738" t="s">
        <v>86</v>
      </c>
      <c r="B738" s="7" t="s">
        <v>36</v>
      </c>
      <c r="E738" s="6">
        <f>SUM(E135:E146)</f>
        <v>6.5139312612418845</v>
      </c>
      <c r="F738" s="6">
        <f t="shared" ref="F738:J738" si="25">SUM(F135:F146)</f>
        <v>2.0322791779597393</v>
      </c>
      <c r="G738" s="6">
        <f t="shared" si="25"/>
        <v>2.627332782796393</v>
      </c>
      <c r="H738" s="6">
        <f t="shared" si="25"/>
        <v>6.5509141867380345</v>
      </c>
      <c r="I738" s="6">
        <f t="shared" si="25"/>
        <v>9.1412640440382606</v>
      </c>
      <c r="J738" s="53">
        <f t="shared" si="25"/>
        <v>8.5831933646977756</v>
      </c>
      <c r="K738" s="15">
        <f t="shared" si="2"/>
        <v>6.6450853100054621</v>
      </c>
      <c r="L738" s="15">
        <f t="shared" si="3"/>
        <v>2.6802325322861242</v>
      </c>
      <c r="M738" s="15">
        <f t="shared" si="4"/>
        <v>9.3253178422915699</v>
      </c>
      <c r="N738" s="55">
        <f t="shared" si="11"/>
        <v>-3.9648527777193379</v>
      </c>
      <c r="O738" s="12">
        <f>E738/1.215817</f>
        <v>5.3576576583827045</v>
      </c>
      <c r="P738" s="12">
        <f>G738/1.215817</f>
        <v>2.1609607225399818</v>
      </c>
      <c r="Q738" s="12">
        <f t="shared" si="14"/>
        <v>7.5186183809226863</v>
      </c>
      <c r="R738" s="28">
        <f t="shared" si="15"/>
        <v>-3.1966969358427226</v>
      </c>
      <c r="S738" s="5">
        <f t="shared" si="12"/>
        <v>1.8624071886121469</v>
      </c>
      <c r="T738" s="5">
        <f t="shared" si="12"/>
        <v>2.5161054027170717</v>
      </c>
      <c r="U738" s="5">
        <f t="shared" si="12"/>
        <v>1.6775923385235005</v>
      </c>
      <c r="V738" s="5">
        <f t="shared" si="12"/>
        <v>2.2800021573828553</v>
      </c>
      <c r="W738" s="5">
        <f t="shared" si="12"/>
        <v>1.8052467141989326</v>
      </c>
      <c r="X738" s="5">
        <f t="shared" si="12"/>
        <v>2.3318106405266286</v>
      </c>
      <c r="Y738" s="12">
        <f t="shared" si="7"/>
        <v>0.40334057536485129</v>
      </c>
    </row>
    <row r="739" spans="1:25">
      <c r="A739" t="s">
        <v>86</v>
      </c>
      <c r="B739" s="7" t="s">
        <v>37</v>
      </c>
      <c r="E739" s="6">
        <f>SUM(E147:E158)</f>
        <v>7.4776526503295271</v>
      </c>
      <c r="F739" s="6">
        <f t="shared" ref="F739:J739" si="26">SUM(F147:F158)</f>
        <v>1.4482702459625094</v>
      </c>
      <c r="G739" s="6">
        <f t="shared" si="26"/>
        <v>3.3911688596734963</v>
      </c>
      <c r="H739" s="6">
        <f t="shared" si="26"/>
        <v>13.961955530512753</v>
      </c>
      <c r="I739" s="6">
        <f t="shared" si="26"/>
        <v>10.868821510003032</v>
      </c>
      <c r="J739" s="53">
        <f t="shared" si="26"/>
        <v>15.41022577647526</v>
      </c>
      <c r="K739" s="15">
        <f t="shared" si="2"/>
        <v>7.6282106438063328</v>
      </c>
      <c r="L739" s="15">
        <f t="shared" si="3"/>
        <v>3.4594479845444503</v>
      </c>
      <c r="M739" s="15">
        <f t="shared" si="4"/>
        <v>11.087658628350791</v>
      </c>
      <c r="N739" s="55">
        <f t="shared" si="11"/>
        <v>-4.1687626592618825</v>
      </c>
      <c r="O739" s="12">
        <f>E739/1.609504</f>
        <v>4.6459360463406902</v>
      </c>
      <c r="P739" s="12">
        <f>G739/1.609504</f>
        <v>2.1069651642204654</v>
      </c>
      <c r="Q739" s="12">
        <f t="shared" si="14"/>
        <v>6.7529012105611557</v>
      </c>
      <c r="R739" s="28">
        <f t="shared" si="15"/>
        <v>-2.5389708821202248</v>
      </c>
      <c r="S739" s="5">
        <f t="shared" si="12"/>
        <v>2.1379461175436631</v>
      </c>
      <c r="T739" s="5">
        <f t="shared" si="12"/>
        <v>1.7930610272349317</v>
      </c>
      <c r="U739" s="5">
        <f t="shared" si="12"/>
        <v>2.1653134063864821</v>
      </c>
      <c r="V739" s="5">
        <f t="shared" si="12"/>
        <v>4.8593658569512792</v>
      </c>
      <c r="W739" s="5">
        <f t="shared" si="12"/>
        <v>2.1464104114730165</v>
      </c>
      <c r="X739" s="5">
        <f t="shared" si="12"/>
        <v>4.1865220683826463</v>
      </c>
      <c r="Y739" s="12">
        <f t="shared" si="7"/>
        <v>0.45350713897148637</v>
      </c>
    </row>
    <row r="740" spans="1:25">
      <c r="A740" t="s">
        <v>86</v>
      </c>
      <c r="B740" s="7" t="s">
        <v>38</v>
      </c>
      <c r="E740" s="6">
        <f>SUM(E159:E170)</f>
        <v>0.46755960630756899</v>
      </c>
      <c r="F740" s="6">
        <f t="shared" ref="F740:J740" si="27">SUM(F159:F170)</f>
        <v>0.13640568210477677</v>
      </c>
      <c r="G740" s="6">
        <f t="shared" si="27"/>
        <v>0.14669068034361785</v>
      </c>
      <c r="H740" s="6">
        <f t="shared" si="27"/>
        <v>0.28195134277078382</v>
      </c>
      <c r="I740" s="6">
        <f t="shared" si="27"/>
        <v>0.61425028665118642</v>
      </c>
      <c r="J740" s="53">
        <f t="shared" si="27"/>
        <v>0.41835702487556065</v>
      </c>
      <c r="K740" s="15">
        <f t="shared" si="2"/>
        <v>0.47697363494038741</v>
      </c>
      <c r="L740" s="15">
        <f t="shared" si="3"/>
        <v>0.14964420807846246</v>
      </c>
      <c r="M740" s="15">
        <f t="shared" si="4"/>
        <v>0.62661784301884949</v>
      </c>
      <c r="N740" s="55">
        <f t="shared" si="11"/>
        <v>-0.32732942686192495</v>
      </c>
      <c r="O740" s="12">
        <f>E740/0.182365</f>
        <v>2.5638670046750693</v>
      </c>
      <c r="P740" s="12">
        <f>G740/0.182365</f>
        <v>0.80437957033212426</v>
      </c>
      <c r="Q740" s="12">
        <f t="shared" si="14"/>
        <v>3.3682465750071935</v>
      </c>
      <c r="R740" s="28">
        <f t="shared" si="15"/>
        <v>-1.7594874343429452</v>
      </c>
      <c r="S740" s="5">
        <f t="shared" si="12"/>
        <v>0.13368062034567216</v>
      </c>
      <c r="T740" s="5">
        <f t="shared" si="12"/>
        <v>0.16887988492294412</v>
      </c>
      <c r="U740" s="5">
        <f t="shared" si="12"/>
        <v>9.3664252617185043E-2</v>
      </c>
      <c r="V740" s="5">
        <f t="shared" si="12"/>
        <v>9.8131291521997593E-2</v>
      </c>
      <c r="W740" s="5">
        <f t="shared" si="12"/>
        <v>0.12130415512896058</v>
      </c>
      <c r="X740" s="5">
        <f t="shared" si="12"/>
        <v>0.11365575965656288</v>
      </c>
      <c r="Y740" s="12">
        <f t="shared" si="7"/>
        <v>0.31373685486235547</v>
      </c>
    </row>
    <row r="741" spans="1:25">
      <c r="A741" t="s">
        <v>86</v>
      </c>
      <c r="B741" s="7" t="s">
        <v>39</v>
      </c>
      <c r="E741" s="6">
        <f>SUM(E171:E182)</f>
        <v>0.35375050575963468</v>
      </c>
      <c r="F741" s="6">
        <f t="shared" ref="F741:J741" si="28">SUM(F171:F182)</f>
        <v>4.3249514897436961E-2</v>
      </c>
      <c r="G741" s="6">
        <f t="shared" si="28"/>
        <v>9.0573786292455494E-2</v>
      </c>
      <c r="H741" s="6">
        <f t="shared" si="28"/>
        <v>0.22735208994955716</v>
      </c>
      <c r="I741" s="6">
        <f t="shared" si="28"/>
        <v>0.44432429205209084</v>
      </c>
      <c r="J741" s="53">
        <f t="shared" si="28"/>
        <v>0.2706016048469948</v>
      </c>
      <c r="K741" s="15">
        <f t="shared" si="2"/>
        <v>0.36087305729139496</v>
      </c>
      <c r="L741" s="15">
        <f t="shared" si="3"/>
        <v>9.2397434456319885E-2</v>
      </c>
      <c r="M741" s="15">
        <f t="shared" si="4"/>
        <v>0.4532704917477155</v>
      </c>
      <c r="N741" s="55">
        <f t="shared" si="11"/>
        <v>-0.26847562283507509</v>
      </c>
      <c r="O741" s="12">
        <f>E741/0.108669</f>
        <v>3.2553028532482555</v>
      </c>
      <c r="P741" s="12">
        <f>G741/0.108669</f>
        <v>0.83348320397220454</v>
      </c>
      <c r="Q741" s="12">
        <f t="shared" si="14"/>
        <v>4.0887860572204602</v>
      </c>
      <c r="R741" s="28">
        <f t="shared" si="15"/>
        <v>-2.4218196492760509</v>
      </c>
      <c r="S741" s="5">
        <f t="shared" si="12"/>
        <v>0.10114130138614949</v>
      </c>
      <c r="T741" s="5">
        <f t="shared" si="12"/>
        <v>5.3545959274936494E-2</v>
      </c>
      <c r="U741" s="5">
        <f t="shared" si="12"/>
        <v>5.7832753791305057E-2</v>
      </c>
      <c r="V741" s="5">
        <f t="shared" si="12"/>
        <v>7.9128384343652242E-2</v>
      </c>
      <c r="W741" s="5">
        <f t="shared" si="12"/>
        <v>8.7746614078927768E-2</v>
      </c>
      <c r="X741" s="5">
        <f t="shared" si="12"/>
        <v>7.3514795101906977E-2</v>
      </c>
      <c r="Y741" s="12">
        <f t="shared" si="7"/>
        <v>0.25603860579071031</v>
      </c>
    </row>
    <row r="742" spans="1:25">
      <c r="A742" t="s">
        <v>86</v>
      </c>
      <c r="B742" s="7" t="s">
        <v>40</v>
      </c>
      <c r="E742" s="6">
        <f>SUM(E183:E194)</f>
        <v>6.7138971533938632</v>
      </c>
      <c r="F742" s="6">
        <f t="shared" ref="F742:J742" si="29">SUM(F183:F194)</f>
        <v>1.0099501816456655</v>
      </c>
      <c r="G742" s="6">
        <f t="shared" si="29"/>
        <v>1.1108109853652666</v>
      </c>
      <c r="H742" s="6">
        <f t="shared" si="29"/>
        <v>0.77557419020206375</v>
      </c>
      <c r="I742" s="6">
        <f t="shared" si="29"/>
        <v>7.8247081387591271</v>
      </c>
      <c r="J742" s="53">
        <f t="shared" si="29"/>
        <v>1.7855243718477287</v>
      </c>
      <c r="K742" s="15">
        <f t="shared" si="2"/>
        <v>6.8490773939176153</v>
      </c>
      <c r="L742" s="15">
        <f t="shared" si="3"/>
        <v>1.1331764897433307</v>
      </c>
      <c r="M742" s="15">
        <f t="shared" si="4"/>
        <v>7.9822538836609436</v>
      </c>
      <c r="N742" s="55">
        <f t="shared" si="11"/>
        <v>-5.7159009041742843</v>
      </c>
      <c r="O742" s="12">
        <f>E742/0.602045</f>
        <v>11.151819470959584</v>
      </c>
      <c r="P742" s="12">
        <f>G742/0.602045</f>
        <v>1.8450630523719431</v>
      </c>
      <c r="Q742" s="12">
        <f t="shared" si="14"/>
        <v>12.996882523331527</v>
      </c>
      <c r="R742" s="28">
        <f t="shared" si="15"/>
        <v>-9.306756418587641</v>
      </c>
      <c r="S742" s="5">
        <f t="shared" si="12"/>
        <v>1.9195797162433466</v>
      </c>
      <c r="T742" s="5">
        <f t="shared" si="12"/>
        <v>1.2503897771884216</v>
      </c>
      <c r="U742" s="5">
        <f t="shared" si="12"/>
        <v>0.70926987658301666</v>
      </c>
      <c r="V742" s="5">
        <f t="shared" si="12"/>
        <v>0.26993344386208173</v>
      </c>
      <c r="W742" s="5">
        <f t="shared" si="12"/>
        <v>1.545248949052394</v>
      </c>
      <c r="X742" s="5">
        <f t="shared" si="12"/>
        <v>0.48507642229271392</v>
      </c>
      <c r="Y742" s="12">
        <f t="shared" si="7"/>
        <v>0.16544950868122155</v>
      </c>
    </row>
    <row r="743" spans="1:25">
      <c r="A743" t="s">
        <v>86</v>
      </c>
      <c r="B743" s="7" t="s">
        <v>41</v>
      </c>
      <c r="E743" s="6">
        <f>SUM(E195:E206)</f>
        <v>0.20469318000554013</v>
      </c>
      <c r="F743" s="6">
        <f t="shared" ref="F743:J743" si="30">SUM(F195:F206)</f>
        <v>0.1471648911512955</v>
      </c>
      <c r="G743" s="6">
        <f t="shared" si="30"/>
        <v>0.82581475040795316</v>
      </c>
      <c r="H743" s="6">
        <f t="shared" si="30"/>
        <v>2.3055301752514752</v>
      </c>
      <c r="I743" s="6">
        <f t="shared" si="30"/>
        <v>1.0305079304134923</v>
      </c>
      <c r="J743" s="53">
        <f t="shared" si="30"/>
        <v>2.4526950664027725</v>
      </c>
      <c r="K743" s="15">
        <f t="shared" si="2"/>
        <v>0.2088145528348414</v>
      </c>
      <c r="L743" s="15">
        <f t="shared" si="3"/>
        <v>0.842442028728977</v>
      </c>
      <c r="M743" s="15">
        <f t="shared" si="4"/>
        <v>1.0512565815638173</v>
      </c>
      <c r="N743" s="55">
        <f t="shared" si="11"/>
        <v>0.63362747589413559</v>
      </c>
      <c r="O743" s="12">
        <f>E743/0.863431</f>
        <v>0.23706952843428153</v>
      </c>
      <c r="P743" s="12">
        <f>G743/0.863431</f>
        <v>0.95643398303738603</v>
      </c>
      <c r="Q743" s="12">
        <f t="shared" si="14"/>
        <v>1.1935035114716674</v>
      </c>
      <c r="R743" s="28">
        <f t="shared" si="15"/>
        <v>0.7193644546031045</v>
      </c>
      <c r="S743" s="5">
        <f t="shared" ref="S743:X785" si="31">E743/E$712*100</f>
        <v>5.8524113106701393E-2</v>
      </c>
      <c r="T743" s="5">
        <f t="shared" si="31"/>
        <v>0.1822005469188446</v>
      </c>
      <c r="U743" s="5">
        <f t="shared" si="31"/>
        <v>0.52729540292553034</v>
      </c>
      <c r="V743" s="5">
        <f t="shared" si="31"/>
        <v>0.80242445918866734</v>
      </c>
      <c r="W743" s="5">
        <f t="shared" si="31"/>
        <v>0.20350807572921617</v>
      </c>
      <c r="X743" s="5">
        <f t="shared" si="31"/>
        <v>0.66632781189900769</v>
      </c>
      <c r="Y743" s="12">
        <f t="shared" si="7"/>
        <v>4.0344028579047047</v>
      </c>
    </row>
    <row r="744" spans="1:25">
      <c r="A744" t="s">
        <v>86</v>
      </c>
      <c r="B744" s="7" t="s">
        <v>42</v>
      </c>
      <c r="E744" s="6">
        <f>SUM(E207:E218)</f>
        <v>0.54958921493517721</v>
      </c>
      <c r="F744" s="6">
        <f t="shared" ref="F744:J744" si="32">SUM(F207:F218)</f>
        <v>0.22569910251202335</v>
      </c>
      <c r="G744" s="6">
        <f t="shared" si="32"/>
        <v>0.80717663322602351</v>
      </c>
      <c r="H744" s="6">
        <f t="shared" si="32"/>
        <v>1.5585656593595283</v>
      </c>
      <c r="I744" s="6">
        <f t="shared" si="32"/>
        <v>1.3567658481611997</v>
      </c>
      <c r="J744" s="53">
        <f t="shared" si="32"/>
        <v>1.7842647618715535</v>
      </c>
      <c r="K744" s="15">
        <f t="shared" si="2"/>
        <v>0.56065485990512465</v>
      </c>
      <c r="L744" s="15">
        <f t="shared" si="3"/>
        <v>0.82342864438015462</v>
      </c>
      <c r="M744" s="15">
        <f t="shared" si="4"/>
        <v>1.3840835042852782</v>
      </c>
      <c r="N744" s="55">
        <f t="shared" si="11"/>
        <v>0.26277378447502997</v>
      </c>
      <c r="O744" s="12">
        <f>E744/0.512196</f>
        <v>1.0730056754351405</v>
      </c>
      <c r="P744" s="12">
        <f>G744/0.512196</f>
        <v>1.5759135823513333</v>
      </c>
      <c r="Q744" s="12">
        <f t="shared" si="14"/>
        <v>2.6489192577864737</v>
      </c>
      <c r="R744" s="28">
        <f t="shared" si="15"/>
        <v>0.5029079069161928</v>
      </c>
      <c r="S744" s="5">
        <f t="shared" si="31"/>
        <v>0.15713382036577375</v>
      </c>
      <c r="T744" s="5">
        <f t="shared" si="31"/>
        <v>0.27943145674946551</v>
      </c>
      <c r="U744" s="5">
        <f t="shared" si="31"/>
        <v>0.51539467881717083</v>
      </c>
      <c r="V744" s="5">
        <f t="shared" si="31"/>
        <v>0.54244842238301461</v>
      </c>
      <c r="W744" s="5">
        <f t="shared" si="31"/>
        <v>0.2679385561483385</v>
      </c>
      <c r="X744" s="5">
        <f t="shared" si="31"/>
        <v>0.48473422192269316</v>
      </c>
      <c r="Y744" s="12">
        <f t="shared" si="7"/>
        <v>1.4686908172337918</v>
      </c>
    </row>
    <row r="745" spans="1:25">
      <c r="A745" t="s">
        <v>86</v>
      </c>
      <c r="B745" s="7" t="s">
        <v>43</v>
      </c>
      <c r="E745" s="6">
        <f>SUM(E219:E230)</f>
        <v>0.17918060164155664</v>
      </c>
      <c r="F745" s="6">
        <f t="shared" ref="F745:J745" si="33">SUM(F219:F230)</f>
        <v>4.7430552449681904E-2</v>
      </c>
      <c r="G745" s="6">
        <f t="shared" si="33"/>
        <v>9.9047895212023507E-2</v>
      </c>
      <c r="H745" s="6">
        <f t="shared" si="33"/>
        <v>0.19675982044508003</v>
      </c>
      <c r="I745" s="6">
        <f t="shared" si="33"/>
        <v>0.27822849685357998</v>
      </c>
      <c r="J745" s="53">
        <f t="shared" si="33"/>
        <v>0.24419037289476225</v>
      </c>
      <c r="K745" s="15">
        <f t="shared" si="2"/>
        <v>0.18278829420426623</v>
      </c>
      <c r="L745" s="15">
        <f t="shared" si="3"/>
        <v>0.10104216441100349</v>
      </c>
      <c r="M745" s="15">
        <f t="shared" si="4"/>
        <v>0.28383045861526957</v>
      </c>
      <c r="N745" s="55">
        <f t="shared" si="11"/>
        <v>-8.1746129793262748E-2</v>
      </c>
      <c r="O745" s="12">
        <f>E745/0.239579</f>
        <v>0.74789777752456033</v>
      </c>
      <c r="P745" s="12">
        <f>G745/0.239579</f>
        <v>0.41342477935054206</v>
      </c>
      <c r="Q745" s="12">
        <f t="shared" si="14"/>
        <v>1.1613225568751024</v>
      </c>
      <c r="R745" s="28">
        <f t="shared" si="15"/>
        <v>-0.33447299817401827</v>
      </c>
      <c r="S745" s="5">
        <f t="shared" si="31"/>
        <v>5.1229776178734664E-2</v>
      </c>
      <c r="T745" s="5">
        <f t="shared" si="31"/>
        <v>5.8722379566132764E-2</v>
      </c>
      <c r="U745" s="5">
        <f t="shared" si="31"/>
        <v>6.3243602501589155E-2</v>
      </c>
      <c r="V745" s="5">
        <f t="shared" si="31"/>
        <v>6.8480948202502431E-2</v>
      </c>
      <c r="W745" s="5">
        <f t="shared" si="31"/>
        <v>5.4945473330792131E-2</v>
      </c>
      <c r="X745" s="5">
        <f t="shared" si="31"/>
        <v>6.633961110233258E-2</v>
      </c>
      <c r="Y745" s="12">
        <f t="shared" si="7"/>
        <v>0.5527824681053628</v>
      </c>
    </row>
    <row r="746" spans="1:25">
      <c r="A746" t="s">
        <v>86</v>
      </c>
      <c r="B746" s="7" t="s">
        <v>44</v>
      </c>
      <c r="E746" s="6">
        <f>SUM(E231:E242)</f>
        <v>1.1930637344719868</v>
      </c>
      <c r="F746" s="6">
        <f t="shared" ref="F746:J746" si="34">SUM(F231:F242)</f>
        <v>1.5761955679671373</v>
      </c>
      <c r="G746" s="6">
        <f t="shared" si="34"/>
        <v>0.90943845559370673</v>
      </c>
      <c r="H746" s="6">
        <f t="shared" si="34"/>
        <v>5.6327628959218234</v>
      </c>
      <c r="I746" s="6">
        <f t="shared" si="34"/>
        <v>2.1025021900656919</v>
      </c>
      <c r="J746" s="53">
        <f t="shared" si="34"/>
        <v>7.2089584638889628</v>
      </c>
      <c r="K746" s="15">
        <f t="shared" si="2"/>
        <v>1.21708534798517</v>
      </c>
      <c r="L746" s="15">
        <f t="shared" si="3"/>
        <v>0.92774944641765189</v>
      </c>
      <c r="M746" s="15">
        <f t="shared" si="4"/>
        <v>2.1448347944028203</v>
      </c>
      <c r="N746" s="55">
        <f t="shared" si="11"/>
        <v>-0.28933590156751809</v>
      </c>
      <c r="O746" s="12">
        <f>E746/0.205812</f>
        <v>5.7968618665188947</v>
      </c>
      <c r="P746" s="12">
        <f>G746/0.205812</f>
        <v>4.4187824596899441</v>
      </c>
      <c r="Q746" s="12">
        <f t="shared" si="14"/>
        <v>10.215644326208839</v>
      </c>
      <c r="R746" s="28">
        <f t="shared" si="15"/>
        <v>-1.3780794068289506</v>
      </c>
      <c r="S746" s="5">
        <f t="shared" si="31"/>
        <v>0.34111051935317199</v>
      </c>
      <c r="T746" s="5">
        <f t="shared" si="31"/>
        <v>1.9514416263823886</v>
      </c>
      <c r="U746" s="5">
        <f t="shared" si="31"/>
        <v>0.58069042317464192</v>
      </c>
      <c r="V746" s="5">
        <f t="shared" si="31"/>
        <v>1.9604457009568557</v>
      </c>
      <c r="W746" s="5">
        <f t="shared" si="31"/>
        <v>0.41520900741156447</v>
      </c>
      <c r="X746" s="5">
        <f t="shared" si="31"/>
        <v>1.9584699236008276</v>
      </c>
      <c r="Y746" s="12">
        <f t="shared" si="7"/>
        <v>0.76227147747156709</v>
      </c>
    </row>
    <row r="747" spans="1:25">
      <c r="A747" t="s">
        <v>86</v>
      </c>
      <c r="B747" s="7" t="s">
        <v>45</v>
      </c>
      <c r="E747" s="6">
        <f>SUM(E243:E254)</f>
        <v>28.43747734695631</v>
      </c>
      <c r="F747" s="6">
        <f t="shared" ref="F747:J747" si="35">SUM(F243:F254)</f>
        <v>5.9374597659327266</v>
      </c>
      <c r="G747" s="6">
        <f t="shared" si="35"/>
        <v>12.129115104892957</v>
      </c>
      <c r="H747" s="6">
        <f t="shared" si="35"/>
        <v>17.381574362005988</v>
      </c>
      <c r="I747" s="6">
        <f t="shared" si="35"/>
        <v>40.566592451849239</v>
      </c>
      <c r="J747" s="53">
        <f t="shared" si="35"/>
        <v>23.319034127938661</v>
      </c>
      <c r="K747" s="15">
        <f t="shared" si="2"/>
        <v>29.010048677708237</v>
      </c>
      <c r="L747" s="15">
        <f t="shared" si="3"/>
        <v>12.373327469151603</v>
      </c>
      <c r="M747" s="15">
        <f t="shared" si="4"/>
        <v>41.38337614685981</v>
      </c>
      <c r="N747" s="55">
        <f t="shared" si="11"/>
        <v>-16.636721208556636</v>
      </c>
      <c r="O747" s="12">
        <f>E747/4.434878</f>
        <v>6.4122344170361183</v>
      </c>
      <c r="P747" s="12">
        <f>G747/4.434878</f>
        <v>2.7349377152861827</v>
      </c>
      <c r="Q747" s="12">
        <f t="shared" si="14"/>
        <v>9.1471721323223001</v>
      </c>
      <c r="R747" s="28">
        <f t="shared" si="15"/>
        <v>-3.6772967017499356</v>
      </c>
      <c r="S747" s="5">
        <f t="shared" si="31"/>
        <v>8.1305988830574876</v>
      </c>
      <c r="T747" s="5">
        <f t="shared" si="31"/>
        <v>7.3509952557190106</v>
      </c>
      <c r="U747" s="5">
        <f t="shared" si="31"/>
        <v>7.744626301728351</v>
      </c>
      <c r="V747" s="5">
        <f t="shared" si="31"/>
        <v>6.0495414707634216</v>
      </c>
      <c r="W747" s="5">
        <f t="shared" si="31"/>
        <v>8.0112233250399196</v>
      </c>
      <c r="X747" s="5">
        <f t="shared" si="31"/>
        <v>6.3351213931605965</v>
      </c>
      <c r="Y747" s="12">
        <f t="shared" si="7"/>
        <v>0.4265186731196165</v>
      </c>
    </row>
    <row r="748" spans="1:25">
      <c r="A748" t="s">
        <v>86</v>
      </c>
      <c r="B748" s="7" t="s">
        <v>46</v>
      </c>
      <c r="E748" s="6">
        <f>SUM(E255:E266)</f>
        <v>0.48020655715316457</v>
      </c>
      <c r="F748" s="6">
        <f t="shared" ref="F748:J748" si="36">SUM(F255:F266)</f>
        <v>0.26550317793664502</v>
      </c>
      <c r="G748" s="6">
        <f t="shared" si="36"/>
        <v>0.14799449555072697</v>
      </c>
      <c r="H748" s="6">
        <f t="shared" si="36"/>
        <v>0.12213683373618602</v>
      </c>
      <c r="I748" s="6">
        <f t="shared" si="36"/>
        <v>0.62820105270389237</v>
      </c>
      <c r="J748" s="53">
        <f t="shared" si="36"/>
        <v>0.38764001167283169</v>
      </c>
      <c r="K748" s="15">
        <f t="shared" si="2"/>
        <v>0.48987522445829801</v>
      </c>
      <c r="L748" s="15">
        <f t="shared" si="3"/>
        <v>0.15097427481270534</v>
      </c>
      <c r="M748" s="15">
        <f t="shared" si="4"/>
        <v>0.64084949927100421</v>
      </c>
      <c r="N748" s="55">
        <f t="shared" si="11"/>
        <v>-0.3389009496455927</v>
      </c>
      <c r="O748" s="12">
        <f>E748/0.141375</f>
        <v>3.3966865227456378</v>
      </c>
      <c r="P748" s="12">
        <f>G748/0.141375</f>
        <v>1.0468222496956814</v>
      </c>
      <c r="Q748" s="12">
        <f t="shared" si="14"/>
        <v>4.4435087724413194</v>
      </c>
      <c r="R748" s="28">
        <f t="shared" si="15"/>
        <v>-2.3498642730499562</v>
      </c>
      <c r="S748" s="5">
        <f t="shared" si="31"/>
        <v>0.13729652773312148</v>
      </c>
      <c r="T748" s="5">
        <f t="shared" si="31"/>
        <v>0.32871171819789158</v>
      </c>
      <c r="U748" s="5">
        <f t="shared" si="31"/>
        <v>9.4496758653960747E-2</v>
      </c>
      <c r="V748" s="5">
        <f t="shared" si="31"/>
        <v>4.2508913485413517E-2</v>
      </c>
      <c r="W748" s="5">
        <f t="shared" si="31"/>
        <v>0.12405919802629711</v>
      </c>
      <c r="X748" s="5">
        <f t="shared" si="31"/>
        <v>0.10531081679113527</v>
      </c>
      <c r="Y748" s="12">
        <f t="shared" si="7"/>
        <v>0.30818924345408988</v>
      </c>
    </row>
    <row r="749" spans="1:25">
      <c r="A749" t="s">
        <v>86</v>
      </c>
      <c r="B749" s="7" t="s">
        <v>47</v>
      </c>
      <c r="E749" s="6">
        <f>SUM(E267:E278)</f>
        <v>59.728675750654851</v>
      </c>
      <c r="F749" s="6">
        <f t="shared" ref="F749:J749" si="37">SUM(F267:F278)</f>
        <v>14.139418822859916</v>
      </c>
      <c r="G749" s="6">
        <f t="shared" si="37"/>
        <v>34.49773925948017</v>
      </c>
      <c r="H749" s="6">
        <f t="shared" si="37"/>
        <v>36.552266050953619</v>
      </c>
      <c r="I749" s="6">
        <f t="shared" si="37"/>
        <v>94.226415010135014</v>
      </c>
      <c r="J749" s="53">
        <f t="shared" si="37"/>
        <v>50.6916848738135</v>
      </c>
      <c r="K749" s="15">
        <f t="shared" si="2"/>
        <v>60.931276352014564</v>
      </c>
      <c r="L749" s="15">
        <f t="shared" si="3"/>
        <v>35.19233028226116</v>
      </c>
      <c r="M749" s="15">
        <f t="shared" si="4"/>
        <v>96.123606634275717</v>
      </c>
      <c r="N749" s="55">
        <f t="shared" si="11"/>
        <v>-25.738946069753403</v>
      </c>
      <c r="O749" s="12">
        <f>E749/20.116842</f>
        <v>2.9690880780718394</v>
      </c>
      <c r="P749" s="12">
        <f>G749/20.116842</f>
        <v>1.7148685295375969</v>
      </c>
      <c r="Q749" s="12">
        <f t="shared" si="14"/>
        <v>4.6839566076094368</v>
      </c>
      <c r="R749" s="28">
        <f t="shared" si="15"/>
        <v>-1.2542195485342424</v>
      </c>
      <c r="S749" s="5">
        <f t="shared" si="31"/>
        <v>17.077109140862476</v>
      </c>
      <c r="T749" s="5">
        <f t="shared" si="31"/>
        <v>17.505600843282409</v>
      </c>
      <c r="U749" s="5">
        <f t="shared" si="31"/>
        <v>22.027336413961315</v>
      </c>
      <c r="V749" s="5">
        <f t="shared" si="31"/>
        <v>12.721773339990023</v>
      </c>
      <c r="W749" s="5">
        <f t="shared" si="31"/>
        <v>18.60814054471253</v>
      </c>
      <c r="X749" s="5">
        <f t="shared" si="31"/>
        <v>13.771495660478243</v>
      </c>
      <c r="Y749" s="12">
        <f t="shared" si="7"/>
        <v>0.57757415221284136</v>
      </c>
    </row>
    <row r="750" spans="1:25">
      <c r="A750" t="s">
        <v>86</v>
      </c>
      <c r="B750" s="7" t="s">
        <v>48</v>
      </c>
      <c r="E750" s="6">
        <f>SUM(E279:E290)</f>
        <v>10.747755892174347</v>
      </c>
      <c r="F750" s="6">
        <f t="shared" ref="F750:J750" si="38">SUM(F279:F290)</f>
        <v>3.3774644659880848</v>
      </c>
      <c r="G750" s="6">
        <f t="shared" si="38"/>
        <v>4.0057511062265334</v>
      </c>
      <c r="H750" s="6">
        <f t="shared" si="38"/>
        <v>6.0003275465182053</v>
      </c>
      <c r="I750" s="6">
        <f t="shared" si="38"/>
        <v>14.753506998400868</v>
      </c>
      <c r="J750" s="53">
        <f t="shared" si="38"/>
        <v>9.3777920125062959</v>
      </c>
      <c r="K750" s="15">
        <f t="shared" si="2"/>
        <v>10.9641554278539</v>
      </c>
      <c r="L750" s="15">
        <f t="shared" si="3"/>
        <v>4.0864044712761096</v>
      </c>
      <c r="M750" s="15">
        <f t="shared" si="4"/>
        <v>15.050559899129997</v>
      </c>
      <c r="N750" s="55">
        <f t="shared" si="11"/>
        <v>-6.8777509565777901</v>
      </c>
      <c r="O750" s="12">
        <f>E750/1.936126</f>
        <v>5.5511655192763003</v>
      </c>
      <c r="P750" s="12">
        <f>G750/1.936126</f>
        <v>2.0689516623538622</v>
      </c>
      <c r="Q750" s="12">
        <f t="shared" si="14"/>
        <v>7.6201171816301621</v>
      </c>
      <c r="R750" s="28">
        <f t="shared" si="15"/>
        <v>-3.4822138569224381</v>
      </c>
      <c r="S750" s="5">
        <f t="shared" si="31"/>
        <v>3.0729059046315248</v>
      </c>
      <c r="T750" s="5">
        <f t="shared" si="31"/>
        <v>4.1815399589386049</v>
      </c>
      <c r="U750" s="5">
        <f t="shared" si="31"/>
        <v>2.5577336109989237</v>
      </c>
      <c r="V750" s="5">
        <f t="shared" si="31"/>
        <v>2.0883741354391772</v>
      </c>
      <c r="W750" s="5">
        <f t="shared" si="31"/>
        <v>2.9135708041541664</v>
      </c>
      <c r="X750" s="5">
        <f t="shared" si="31"/>
        <v>2.5476805974506642</v>
      </c>
      <c r="Y750" s="12">
        <f t="shared" si="7"/>
        <v>0.37270581379162138</v>
      </c>
    </row>
    <row r="751" spans="1:25">
      <c r="A751" t="s">
        <v>86</v>
      </c>
      <c r="B751" s="7" t="s">
        <v>49</v>
      </c>
      <c r="E751" s="6">
        <f>SUM(E291:E302)</f>
        <v>1.3962551242585601</v>
      </c>
      <c r="F751" s="6">
        <f t="shared" ref="F751:J751" si="39">SUM(F291:F302)</f>
        <v>0.2433705003968693</v>
      </c>
      <c r="G751" s="6">
        <f t="shared" si="39"/>
        <v>0.42417134481603419</v>
      </c>
      <c r="H751" s="6">
        <f t="shared" si="39"/>
        <v>2.1869012151799971</v>
      </c>
      <c r="I751" s="6">
        <f t="shared" si="39"/>
        <v>1.8204264690745942</v>
      </c>
      <c r="J751" s="53">
        <f t="shared" si="39"/>
        <v>2.4302717155768714</v>
      </c>
      <c r="K751" s="15">
        <f t="shared" si="2"/>
        <v>1.4243678729673162</v>
      </c>
      <c r="L751" s="15">
        <f t="shared" si="3"/>
        <v>0.4327117771618782</v>
      </c>
      <c r="M751" s="15">
        <f t="shared" si="4"/>
        <v>1.857079650129194</v>
      </c>
      <c r="N751" s="55">
        <f t="shared" si="11"/>
        <v>-0.9916560958054379</v>
      </c>
      <c r="O751" s="12">
        <f>E751/0.157944</f>
        <v>8.84019098071823</v>
      </c>
      <c r="P751" s="12">
        <f>G751/0.157944</f>
        <v>2.6855806160160194</v>
      </c>
      <c r="Q751" s="12">
        <f t="shared" si="14"/>
        <v>11.525771596734248</v>
      </c>
      <c r="R751" s="28">
        <f t="shared" si="15"/>
        <v>-6.1546103647022106</v>
      </c>
      <c r="S751" s="5">
        <f t="shared" si="31"/>
        <v>0.39920525351996455</v>
      </c>
      <c r="T751" s="5">
        <f t="shared" si="31"/>
        <v>0.30130989755318505</v>
      </c>
      <c r="U751" s="5">
        <f t="shared" si="31"/>
        <v>0.27083991907839478</v>
      </c>
      <c r="V751" s="5">
        <f t="shared" si="31"/>
        <v>0.7611364378253872</v>
      </c>
      <c r="W751" s="5">
        <f t="shared" si="31"/>
        <v>0.35950377167815689</v>
      </c>
      <c r="X751" s="5">
        <f t="shared" si="31"/>
        <v>0.66023602230154255</v>
      </c>
      <c r="Y751" s="12">
        <f t="shared" si="7"/>
        <v>0.30379214904674229</v>
      </c>
    </row>
    <row r="752" spans="1:25">
      <c r="A752" t="s">
        <v>86</v>
      </c>
      <c r="B752" s="7" t="s">
        <v>50</v>
      </c>
      <c r="E752" s="6">
        <f>SUM(E303:E314)</f>
        <v>0.67919787688626154</v>
      </c>
      <c r="F752" s="6">
        <f t="shared" ref="F752:J752" si="40">SUM(F303:F314)</f>
        <v>0.24975332497138975</v>
      </c>
      <c r="G752" s="6">
        <f t="shared" si="40"/>
        <v>1.1793820877845222</v>
      </c>
      <c r="H752" s="6">
        <f t="shared" si="40"/>
        <v>0.62739361347767619</v>
      </c>
      <c r="I752" s="6">
        <f t="shared" si="40"/>
        <v>1.8585799646707855</v>
      </c>
      <c r="J752" s="53">
        <f t="shared" si="40"/>
        <v>0.87714693844906633</v>
      </c>
      <c r="K752" s="15">
        <f t="shared" si="2"/>
        <v>0.69287311352796299</v>
      </c>
      <c r="L752" s="15">
        <f t="shared" si="3"/>
        <v>1.2031282296531871</v>
      </c>
      <c r="M752" s="15">
        <f t="shared" si="4"/>
        <v>1.8960013431811518</v>
      </c>
      <c r="N752" s="55">
        <f t="shared" si="11"/>
        <v>0.51025511612522412</v>
      </c>
      <c r="O752" s="12">
        <f>E752/0.829625</f>
        <v>0.81868058084828876</v>
      </c>
      <c r="P752" s="12">
        <f>G752/0.829625</f>
        <v>1.4215845566183787</v>
      </c>
      <c r="Q752" s="12">
        <f t="shared" si="14"/>
        <v>2.2402651374666673</v>
      </c>
      <c r="R752" s="28">
        <f t="shared" si="15"/>
        <v>0.60290397577008992</v>
      </c>
      <c r="S752" s="5">
        <f t="shared" si="31"/>
        <v>0.19419041400229936</v>
      </c>
      <c r="T752" s="5">
        <f t="shared" si="31"/>
        <v>0.30921228595076194</v>
      </c>
      <c r="U752" s="5">
        <f t="shared" si="31"/>
        <v>0.75305357875271939</v>
      </c>
      <c r="V752" s="5">
        <f t="shared" si="31"/>
        <v>0.21836017866837762</v>
      </c>
      <c r="W752" s="5">
        <f t="shared" si="31"/>
        <v>0.36703844874561864</v>
      </c>
      <c r="X752" s="5">
        <f t="shared" si="31"/>
        <v>0.23829599048685854</v>
      </c>
      <c r="Y752" s="12">
        <f t="shared" si="7"/>
        <v>1.7364337079369603</v>
      </c>
    </row>
    <row r="753" spans="1:25">
      <c r="A753" t="s">
        <v>86</v>
      </c>
      <c r="B753" s="7" t="s">
        <v>51</v>
      </c>
      <c r="E753" s="6">
        <f>SUM(E315:E326)</f>
        <v>0.24086408288459957</v>
      </c>
      <c r="F753" s="6">
        <f t="shared" ref="F753:J753" si="41">SUM(F315:F326)</f>
        <v>0.18980928370968525</v>
      </c>
      <c r="G753" s="6">
        <f t="shared" si="41"/>
        <v>0.16941585293776784</v>
      </c>
      <c r="H753" s="6">
        <f t="shared" si="41"/>
        <v>0.41918399913507709</v>
      </c>
      <c r="I753" s="6">
        <f t="shared" si="41"/>
        <v>0.41027993582236733</v>
      </c>
      <c r="J753" s="53">
        <f t="shared" si="41"/>
        <v>0.60899328284476184</v>
      </c>
      <c r="K753" s="15">
        <f t="shared" si="2"/>
        <v>0.24571373486972331</v>
      </c>
      <c r="L753" s="15">
        <f t="shared" si="3"/>
        <v>0.17282693821736395</v>
      </c>
      <c r="M753" s="15">
        <f t="shared" si="4"/>
        <v>0.41854067308708715</v>
      </c>
      <c r="N753" s="55">
        <f t="shared" si="11"/>
        <v>-7.2886796652359365E-2</v>
      </c>
      <c r="O753" s="12">
        <f>E753/0.250113</f>
        <v>0.9630210460255948</v>
      </c>
      <c r="P753" s="12">
        <f>G753/0.250113</f>
        <v>0.67735724627575478</v>
      </c>
      <c r="Q753" s="12">
        <f t="shared" si="14"/>
        <v>1.6403782923013495</v>
      </c>
      <c r="R753" s="28">
        <f t="shared" si="15"/>
        <v>-0.28566379974984002</v>
      </c>
      <c r="S753" s="5">
        <f t="shared" si="31"/>
        <v>6.886578648931381E-2</v>
      </c>
      <c r="T753" s="5">
        <f t="shared" si="31"/>
        <v>0.23499732192663231</v>
      </c>
      <c r="U753" s="5">
        <f t="shared" si="31"/>
        <v>0.10817462438478181</v>
      </c>
      <c r="V753" s="5">
        <f t="shared" si="31"/>
        <v>0.1458942057740876</v>
      </c>
      <c r="W753" s="5">
        <f t="shared" si="31"/>
        <v>8.1023423289924332E-2</v>
      </c>
      <c r="X753" s="5">
        <f t="shared" si="31"/>
        <v>0.16544623389090574</v>
      </c>
      <c r="Y753" s="12">
        <f t="shared" si="7"/>
        <v>0.70336702304816734</v>
      </c>
    </row>
    <row r="754" spans="1:25">
      <c r="A754" t="s">
        <v>86</v>
      </c>
      <c r="B754" s="7" t="s">
        <v>52</v>
      </c>
      <c r="E754" s="6">
        <f>SUM(E327:E338)</f>
        <v>0.26875414257719538</v>
      </c>
      <c r="F754" s="6">
        <f t="shared" ref="F754:J754" si="42">SUM(F327:F338)</f>
        <v>0.14500687661062953</v>
      </c>
      <c r="G754" s="6">
        <f t="shared" si="42"/>
        <v>0.14706814615684263</v>
      </c>
      <c r="H754" s="6">
        <f t="shared" si="42"/>
        <v>0.56181359335585279</v>
      </c>
      <c r="I754" s="6">
        <f t="shared" si="42"/>
        <v>0.41582228873403793</v>
      </c>
      <c r="J754" s="53">
        <f t="shared" si="42"/>
        <v>0.70682046996648262</v>
      </c>
      <c r="K754" s="15">
        <f t="shared" si="2"/>
        <v>0.27416534397115405</v>
      </c>
      <c r="L754" s="15">
        <f t="shared" si="3"/>
        <v>0.15002927393652787</v>
      </c>
      <c r="M754" s="15">
        <f t="shared" si="4"/>
        <v>0.42419461790768187</v>
      </c>
      <c r="N754" s="55">
        <f t="shared" si="11"/>
        <v>-0.12413607003462618</v>
      </c>
      <c r="O754" s="12">
        <f>E754/0.249512</f>
        <v>1.0771191068052652</v>
      </c>
      <c r="P754" s="12">
        <f>G754/0.249512</f>
        <v>0.58942313859390583</v>
      </c>
      <c r="Q754" s="12">
        <f t="shared" si="14"/>
        <v>1.666542245399171</v>
      </c>
      <c r="R754" s="28">
        <f t="shared" si="15"/>
        <v>-0.48769596821135941</v>
      </c>
      <c r="S754" s="5">
        <f t="shared" si="31"/>
        <v>7.6839872425923675E-2</v>
      </c>
      <c r="T754" s="5">
        <f t="shared" si="31"/>
        <v>0.17952877224152747</v>
      </c>
      <c r="U754" s="5">
        <f t="shared" si="31"/>
        <v>9.3905270336929886E-2</v>
      </c>
      <c r="V754" s="5">
        <f t="shared" si="31"/>
        <v>0.19553548838901649</v>
      </c>
      <c r="W754" s="5">
        <f t="shared" si="31"/>
        <v>8.2117945265717113E-2</v>
      </c>
      <c r="X754" s="5">
        <f t="shared" si="31"/>
        <v>0.19202311107060915</v>
      </c>
      <c r="Y754" s="12">
        <f t="shared" si="7"/>
        <v>0.54722187627154295</v>
      </c>
    </row>
    <row r="755" spans="1:25">
      <c r="A755" t="s">
        <v>86</v>
      </c>
      <c r="B755" s="7" t="s">
        <v>53</v>
      </c>
      <c r="E755" s="6">
        <f>SUM(E339:E350)</f>
        <v>3.5260091873864861</v>
      </c>
      <c r="F755" s="6">
        <f t="shared" ref="F755:J755" si="43">SUM(F339:F350)</f>
        <v>0.74858224624391811</v>
      </c>
      <c r="G755" s="6">
        <f t="shared" si="43"/>
        <v>2.240566723100673</v>
      </c>
      <c r="H755" s="6">
        <f t="shared" si="43"/>
        <v>3.6364426289697245</v>
      </c>
      <c r="I755" s="6">
        <f t="shared" si="43"/>
        <v>5.7665759104871572</v>
      </c>
      <c r="J755" s="53">
        <f t="shared" si="43"/>
        <v>4.3850248752136363</v>
      </c>
      <c r="K755" s="15">
        <f t="shared" si="2"/>
        <v>3.5970032403410985</v>
      </c>
      <c r="L755" s="15">
        <f t="shared" si="3"/>
        <v>2.2856791729369292</v>
      </c>
      <c r="M755" s="15">
        <f t="shared" si="4"/>
        <v>5.882682413278026</v>
      </c>
      <c r="N755" s="55">
        <f t="shared" si="11"/>
        <v>-1.3113240674041693</v>
      </c>
      <c r="O755" s="12">
        <f>E755/0.924964</f>
        <v>3.8120501850736743</v>
      </c>
      <c r="P755" s="12">
        <f>G755/0.924964</f>
        <v>2.422328569653168</v>
      </c>
      <c r="Q755" s="12">
        <f t="shared" si="14"/>
        <v>6.2343787547268423</v>
      </c>
      <c r="R755" s="28">
        <f t="shared" si="15"/>
        <v>-1.3897216154205063</v>
      </c>
      <c r="S755" s="5">
        <f t="shared" si="31"/>
        <v>1.0081262135469771</v>
      </c>
      <c r="T755" s="5">
        <f t="shared" si="31"/>
        <v>0.92679778181032835</v>
      </c>
      <c r="U755" s="5">
        <f t="shared" si="31"/>
        <v>1.4306362685520837</v>
      </c>
      <c r="V755" s="5">
        <f t="shared" si="31"/>
        <v>1.2656396959121863</v>
      </c>
      <c r="W755" s="5">
        <f t="shared" si="31"/>
        <v>1.1388022667800413</v>
      </c>
      <c r="X755" s="5">
        <f t="shared" si="31"/>
        <v>1.1912871152422353</v>
      </c>
      <c r="Y755" s="12">
        <f t="shared" si="7"/>
        <v>0.63543984261748443</v>
      </c>
    </row>
    <row r="756" spans="1:25">
      <c r="A756" t="s">
        <v>86</v>
      </c>
      <c r="B756" s="7" t="s">
        <v>54</v>
      </c>
      <c r="E756" s="6">
        <f>SUM(E351:E362)</f>
        <v>0.63662161481204194</v>
      </c>
      <c r="F756" s="6">
        <f t="shared" ref="F756:J756" si="44">SUM(F351:F362)</f>
        <v>0.49200240905769677</v>
      </c>
      <c r="G756" s="6">
        <f t="shared" si="44"/>
        <v>0.40812338977764606</v>
      </c>
      <c r="H756" s="6">
        <f t="shared" si="44"/>
        <v>1.7040580657194198</v>
      </c>
      <c r="I756" s="6">
        <f t="shared" si="44"/>
        <v>1.044745004589688</v>
      </c>
      <c r="J756" s="53">
        <f t="shared" si="44"/>
        <v>2.1960604747771111</v>
      </c>
      <c r="K756" s="15">
        <f t="shared" si="2"/>
        <v>0.64943960428175085</v>
      </c>
      <c r="L756" s="15">
        <f t="shared" si="3"/>
        <v>0.41634070629784664</v>
      </c>
      <c r="M756" s="15">
        <f t="shared" si="4"/>
        <v>1.0657803105795975</v>
      </c>
      <c r="N756" s="55">
        <f t="shared" si="11"/>
        <v>-0.23309889798390421</v>
      </c>
      <c r="O756" s="12">
        <f>E756/0.434147</f>
        <v>1.4663734053489761</v>
      </c>
      <c r="P756" s="12">
        <f>G756/0.434147</f>
        <v>0.94005806737728481</v>
      </c>
      <c r="Q756" s="12">
        <f t="shared" si="14"/>
        <v>2.4064314727262608</v>
      </c>
      <c r="R756" s="28">
        <f t="shared" si="15"/>
        <v>-0.52631533797169128</v>
      </c>
      <c r="S756" s="5">
        <f t="shared" si="31"/>
        <v>0.18201737542219254</v>
      </c>
      <c r="T756" s="5">
        <f t="shared" si="31"/>
        <v>0.6091337907731148</v>
      </c>
      <c r="U756" s="5">
        <f t="shared" si="31"/>
        <v>0.2605930532844411</v>
      </c>
      <c r="V756" s="5">
        <f t="shared" si="31"/>
        <v>0.59308608774198557</v>
      </c>
      <c r="W756" s="5">
        <f t="shared" si="31"/>
        <v>0.20631965969097099</v>
      </c>
      <c r="X756" s="5">
        <f t="shared" si="31"/>
        <v>0.59660745887268463</v>
      </c>
      <c r="Y756" s="12">
        <f t="shared" si="7"/>
        <v>0.64107686619805015</v>
      </c>
    </row>
    <row r="757" spans="1:25">
      <c r="A757" t="s">
        <v>86</v>
      </c>
      <c r="B757" s="7" t="s">
        <v>55</v>
      </c>
      <c r="E757" s="6">
        <f>SUM(E363:E374)</f>
        <v>0.10274805721010885</v>
      </c>
      <c r="F757" s="6">
        <f t="shared" ref="F757:J757" si="45">SUM(F363:F374)</f>
        <v>8.9329498741017171E-2</v>
      </c>
      <c r="G757" s="6">
        <f t="shared" si="45"/>
        <v>0.34647204612891053</v>
      </c>
      <c r="H757" s="6">
        <f t="shared" si="45"/>
        <v>0.52414911204254566</v>
      </c>
      <c r="I757" s="6">
        <f t="shared" si="45"/>
        <v>0.4492201033390199</v>
      </c>
      <c r="J757" s="53">
        <f t="shared" si="45"/>
        <v>0.61347861078356236</v>
      </c>
      <c r="K757" s="15">
        <f t="shared" si="2"/>
        <v>0.10481682692308987</v>
      </c>
      <c r="L757" s="15">
        <f t="shared" si="3"/>
        <v>0.35344805029763493</v>
      </c>
      <c r="M757" s="15">
        <f t="shared" si="4"/>
        <v>0.45826487722072534</v>
      </c>
      <c r="N757" s="55">
        <f t="shared" si="11"/>
        <v>0.24863122337454507</v>
      </c>
      <c r="O757" s="12">
        <f>E757/0.379886</f>
        <v>0.27047076546676857</v>
      </c>
      <c r="P757" s="12">
        <f>G757/0.379886</f>
        <v>0.91204215509102871</v>
      </c>
      <c r="Q757" s="12">
        <f t="shared" si="14"/>
        <v>1.1825129205577973</v>
      </c>
      <c r="R757" s="28">
        <f t="shared" si="15"/>
        <v>0.64157138962426008</v>
      </c>
      <c r="S757" s="5">
        <f t="shared" si="31"/>
        <v>2.9376840603558382E-2</v>
      </c>
      <c r="T757" s="5">
        <f t="shared" si="31"/>
        <v>0.11059623935621204</v>
      </c>
      <c r="U757" s="5">
        <f t="shared" si="31"/>
        <v>0.22122772337951854</v>
      </c>
      <c r="V757" s="5">
        <f t="shared" si="31"/>
        <v>0.18242661591669868</v>
      </c>
      <c r="W757" s="5">
        <f t="shared" si="31"/>
        <v>8.8713454900556904E-2</v>
      </c>
      <c r="X757" s="5">
        <f t="shared" si="31"/>
        <v>0.16666477050886933</v>
      </c>
      <c r="Y757" s="12">
        <f t="shared" si="7"/>
        <v>3.3720544751557884</v>
      </c>
    </row>
    <row r="758" spans="1:25">
      <c r="A758" t="s">
        <v>86</v>
      </c>
      <c r="B758" s="7" t="s">
        <v>56</v>
      </c>
      <c r="E758" s="6">
        <f>SUM(E375:E386)</f>
        <v>0.17399785953755242</v>
      </c>
      <c r="F758" s="6">
        <f t="shared" ref="F758:J758" si="46">SUM(F375:F386)</f>
        <v>0.14326387351356101</v>
      </c>
      <c r="G758" s="6">
        <f t="shared" si="46"/>
        <v>0.81067264553200025</v>
      </c>
      <c r="H758" s="6">
        <f t="shared" si="46"/>
        <v>0.26173799351353527</v>
      </c>
      <c r="I758" s="6">
        <f t="shared" si="46"/>
        <v>0.98467050506955212</v>
      </c>
      <c r="J758" s="53">
        <f t="shared" si="46"/>
        <v>0.40500186702709579</v>
      </c>
      <c r="K758" s="15">
        <f t="shared" si="2"/>
        <v>0.17750120073648851</v>
      </c>
      <c r="L758" s="15">
        <f t="shared" si="3"/>
        <v>0.82699504677010172</v>
      </c>
      <c r="M758" s="15">
        <f t="shared" si="4"/>
        <v>1.0044962475065897</v>
      </c>
      <c r="N758" s="55">
        <f t="shared" si="11"/>
        <v>0.64949384603361326</v>
      </c>
      <c r="O758" s="12">
        <f>E758/0.429531</f>
        <v>0.40508801352533907</v>
      </c>
      <c r="P758" s="12">
        <f>G758/0.429531</f>
        <v>1.8873437435994149</v>
      </c>
      <c r="Q758" s="12">
        <f t="shared" si="14"/>
        <v>2.2924317571247541</v>
      </c>
      <c r="R758" s="28">
        <f t="shared" si="15"/>
        <v>1.4822557300740757</v>
      </c>
      <c r="S758" s="5">
        <f t="shared" si="31"/>
        <v>4.974797114209692E-2</v>
      </c>
      <c r="T758" s="5">
        <f t="shared" si="31"/>
        <v>0.17737081109275979</v>
      </c>
      <c r="U758" s="5">
        <f t="shared" si="31"/>
        <v>0.51762693637445223</v>
      </c>
      <c r="V758" s="5">
        <f t="shared" si="31"/>
        <v>9.1096169613705882E-2</v>
      </c>
      <c r="W758" s="5">
        <f t="shared" si="31"/>
        <v>0.19445595108968633</v>
      </c>
      <c r="X758" s="5">
        <f t="shared" si="31"/>
        <v>0.11002754136370148</v>
      </c>
      <c r="Y758" s="12">
        <f t="shared" si="7"/>
        <v>4.659095506614781</v>
      </c>
    </row>
    <row r="759" spans="1:25">
      <c r="A759" t="s">
        <v>86</v>
      </c>
      <c r="B759" s="7" t="s">
        <v>57</v>
      </c>
      <c r="E759" s="6">
        <f>SUM(E387:E398)</f>
        <v>55.209435631095445</v>
      </c>
      <c r="F759" s="6">
        <f t="shared" ref="F759:J759" si="47">SUM(F387:F398)</f>
        <v>13.075930825982276</v>
      </c>
      <c r="G759" s="6">
        <f t="shared" si="47"/>
        <v>19.55481284179454</v>
      </c>
      <c r="H759" s="6">
        <f t="shared" si="47"/>
        <v>45.222445446234573</v>
      </c>
      <c r="I759" s="6">
        <f t="shared" si="47"/>
        <v>74.764248472890046</v>
      </c>
      <c r="J759" s="53">
        <f t="shared" si="47"/>
        <v>58.298376272216849</v>
      </c>
      <c r="K759" s="15">
        <f t="shared" si="2"/>
        <v>56.321044078064197</v>
      </c>
      <c r="L759" s="15">
        <f t="shared" si="3"/>
        <v>19.948537118910476</v>
      </c>
      <c r="M759" s="15">
        <f t="shared" si="4"/>
        <v>76.269581196974741</v>
      </c>
      <c r="N759" s="55">
        <f t="shared" si="11"/>
        <v>-36.372506959153725</v>
      </c>
      <c r="O759" s="12">
        <f>E759/4.106054</f>
        <v>13.445862044458121</v>
      </c>
      <c r="P759" s="12">
        <f>G759/4.106054</f>
        <v>4.7624344058296693</v>
      </c>
      <c r="Q759" s="12">
        <f t="shared" si="14"/>
        <v>18.20829645028779</v>
      </c>
      <c r="R759" s="28">
        <f t="shared" si="15"/>
        <v>-8.6834276386284515</v>
      </c>
      <c r="S759" s="5">
        <f t="shared" si="31"/>
        <v>15.78500688368772</v>
      </c>
      <c r="T759" s="5">
        <f t="shared" si="31"/>
        <v>16.188927463124596</v>
      </c>
      <c r="U759" s="5">
        <f t="shared" si="31"/>
        <v>12.486048367934412</v>
      </c>
      <c r="V759" s="5">
        <f t="shared" si="31"/>
        <v>15.739371672472569</v>
      </c>
      <c r="W759" s="5">
        <f t="shared" si="31"/>
        <v>14.764688258103705</v>
      </c>
      <c r="X759" s="5">
        <f t="shared" si="31"/>
        <v>15.838018362268016</v>
      </c>
      <c r="Y759" s="12">
        <f t="shared" si="7"/>
        <v>0.35419331167335355</v>
      </c>
    </row>
    <row r="760" spans="1:25">
      <c r="A760" t="s">
        <v>86</v>
      </c>
      <c r="B760" s="7" t="s">
        <v>58</v>
      </c>
      <c r="E760" s="6">
        <f>SUM(E399:E410)</f>
        <v>0.22271044470987089</v>
      </c>
      <c r="F760" s="6">
        <f t="shared" ref="F760:J760" si="48">SUM(F399:F410)</f>
        <v>0.10488613856063253</v>
      </c>
      <c r="G760" s="6">
        <f t="shared" si="48"/>
        <v>0.54713640922589823</v>
      </c>
      <c r="H760" s="6">
        <f t="shared" si="48"/>
        <v>0.20242088245779977</v>
      </c>
      <c r="I760" s="6">
        <f t="shared" si="48"/>
        <v>0.7698468539357689</v>
      </c>
      <c r="J760" s="53">
        <f t="shared" si="48"/>
        <v>0.30730702101843238</v>
      </c>
      <c r="K760" s="15">
        <f t="shared" si="2"/>
        <v>0.22719458421859326</v>
      </c>
      <c r="L760" s="15">
        <f t="shared" si="3"/>
        <v>0.55815266844295686</v>
      </c>
      <c r="M760" s="15">
        <f t="shared" si="4"/>
        <v>0.78534725266154992</v>
      </c>
      <c r="N760" s="55">
        <f t="shared" si="11"/>
        <v>0.33095808422436357</v>
      </c>
      <c r="O760" s="12">
        <f>E760/0.607963</f>
        <v>0.36632236617996633</v>
      </c>
      <c r="P760" s="12">
        <f>G760/0.607963</f>
        <v>0.89995017661584376</v>
      </c>
      <c r="Q760" s="12">
        <f t="shared" si="14"/>
        <v>1.2662725427958101</v>
      </c>
      <c r="R760" s="28">
        <f t="shared" si="15"/>
        <v>0.53362781043587737</v>
      </c>
      <c r="S760" s="5">
        <f t="shared" si="31"/>
        <v>6.3675454433271689E-2</v>
      </c>
      <c r="T760" s="5">
        <f t="shared" si="31"/>
        <v>0.12985646005952781</v>
      </c>
      <c r="U760" s="5">
        <f t="shared" si="31"/>
        <v>0.34935500148850257</v>
      </c>
      <c r="V760" s="5">
        <f t="shared" si="31"/>
        <v>7.0451243223036975E-2</v>
      </c>
      <c r="W760" s="5">
        <f t="shared" si="31"/>
        <v>0.15203187401750054</v>
      </c>
      <c r="X760" s="5">
        <f t="shared" si="31"/>
        <v>8.3486617517739281E-2</v>
      </c>
      <c r="Y760" s="12">
        <f t="shared" si="7"/>
        <v>2.4567164325798152</v>
      </c>
    </row>
    <row r="761" spans="1:25">
      <c r="A761" t="s">
        <v>86</v>
      </c>
      <c r="B761" s="7" t="s">
        <v>59</v>
      </c>
      <c r="E761" s="6">
        <f>SUM(E411:E422)</f>
        <v>0.60051937334072902</v>
      </c>
      <c r="F761" s="6">
        <f t="shared" ref="F761:J761" si="49">SUM(F411:F422)</f>
        <v>1.2637093201412752</v>
      </c>
      <c r="G761" s="6">
        <f t="shared" si="49"/>
        <v>0.44496832088299254</v>
      </c>
      <c r="H761" s="6">
        <f t="shared" si="49"/>
        <v>0.64174252757017125</v>
      </c>
      <c r="I761" s="6">
        <f t="shared" si="49"/>
        <v>1.0454876942237215</v>
      </c>
      <c r="J761" s="53">
        <f t="shared" si="49"/>
        <v>1.9054518477114442</v>
      </c>
      <c r="K761" s="15">
        <f t="shared" si="2"/>
        <v>0.61261046611034897</v>
      </c>
      <c r="L761" s="15">
        <f t="shared" si="3"/>
        <v>0.45392748770788305</v>
      </c>
      <c r="M761" s="15">
        <f t="shared" si="4"/>
        <v>1.0665379538182318</v>
      </c>
      <c r="N761" s="55">
        <f t="shared" si="11"/>
        <v>-0.15868297840246592</v>
      </c>
      <c r="O761" s="12">
        <f>E761/0.161337</f>
        <v>3.7221429265495765</v>
      </c>
      <c r="P761" s="12">
        <f>G761/0.161337</f>
        <v>2.7580054227052226</v>
      </c>
      <c r="Q761" s="12">
        <f t="shared" si="14"/>
        <v>6.4801483492547991</v>
      </c>
      <c r="R761" s="28">
        <f t="shared" si="15"/>
        <v>-0.96413750384435382</v>
      </c>
      <c r="S761" s="5">
        <f t="shared" si="31"/>
        <v>0.17169533311860732</v>
      </c>
      <c r="T761" s="5">
        <f t="shared" si="31"/>
        <v>1.5645615436868736</v>
      </c>
      <c r="U761" s="5">
        <f t="shared" si="31"/>
        <v>0.28411910774563781</v>
      </c>
      <c r="V761" s="5">
        <f t="shared" si="31"/>
        <v>0.22335422288181286</v>
      </c>
      <c r="W761" s="5">
        <f t="shared" si="31"/>
        <v>0.20646632846840146</v>
      </c>
      <c r="X761" s="5">
        <f t="shared" si="31"/>
        <v>0.5176573222478158</v>
      </c>
      <c r="Y761" s="12">
        <f t="shared" si="7"/>
        <v>0.74097246589665267</v>
      </c>
    </row>
    <row r="762" spans="1:25">
      <c r="A762" t="s">
        <v>86</v>
      </c>
      <c r="B762" s="7" t="s">
        <v>60</v>
      </c>
      <c r="E762" s="6">
        <f>SUM(E423:E434)</f>
        <v>0.2989015775165107</v>
      </c>
      <c r="F762" s="6">
        <f t="shared" ref="F762:J762" si="50">SUM(F423:F434)</f>
        <v>0.16338786131016653</v>
      </c>
      <c r="G762" s="6">
        <f t="shared" si="50"/>
        <v>0.27926831574172728</v>
      </c>
      <c r="H762" s="6">
        <f t="shared" si="50"/>
        <v>0.88711439362415889</v>
      </c>
      <c r="I762" s="6">
        <f t="shared" si="50"/>
        <v>0.57816989325823842</v>
      </c>
      <c r="J762" s="53">
        <f t="shared" si="50"/>
        <v>1.0505022549343246</v>
      </c>
      <c r="K762" s="15">
        <f t="shared" si="2"/>
        <v>0.30491977919855251</v>
      </c>
      <c r="L762" s="15">
        <f t="shared" si="3"/>
        <v>0.28489121362504477</v>
      </c>
      <c r="M762" s="15">
        <f t="shared" si="4"/>
        <v>0.58981099282359772</v>
      </c>
      <c r="N762" s="55">
        <f t="shared" si="11"/>
        <v>-2.0028565573507739E-2</v>
      </c>
      <c r="O762" s="12">
        <f>E762/0.296899</f>
        <v>1.00674497898784</v>
      </c>
      <c r="P762" s="12">
        <f>G762/0.296899</f>
        <v>0.94061723260006691</v>
      </c>
      <c r="Q762" s="12">
        <f t="shared" si="14"/>
        <v>1.9473622115879068</v>
      </c>
      <c r="R762" s="28">
        <f t="shared" si="15"/>
        <v>-6.6127746387773079E-2</v>
      </c>
      <c r="S762" s="5">
        <f t="shared" si="31"/>
        <v>8.5459367673482292E-2</v>
      </c>
      <c r="T762" s="5">
        <f t="shared" si="31"/>
        <v>0.20228573172393235</v>
      </c>
      <c r="U762" s="5">
        <f t="shared" si="31"/>
        <v>0.17831710925558461</v>
      </c>
      <c r="V762" s="5">
        <f t="shared" si="31"/>
        <v>0.30875427057236593</v>
      </c>
      <c r="W762" s="5">
        <f t="shared" si="31"/>
        <v>0.11417888106337844</v>
      </c>
      <c r="X762" s="5">
        <f t="shared" si="31"/>
        <v>0.28539172215646891</v>
      </c>
      <c r="Y762" s="12">
        <f t="shared" si="7"/>
        <v>0.93431529556347381</v>
      </c>
    </row>
    <row r="763" spans="1:25">
      <c r="A763" t="s">
        <v>86</v>
      </c>
      <c r="B763" s="7" t="s">
        <v>61</v>
      </c>
      <c r="E763" s="6">
        <f>SUM(E435:E446)</f>
        <v>0.3150042096752545</v>
      </c>
      <c r="F763" s="6">
        <f t="shared" ref="F763:J763" si="51">SUM(F435:F446)</f>
        <v>7.9591037839958842E-2</v>
      </c>
      <c r="G763" s="6">
        <f t="shared" si="51"/>
        <v>6.6165040756037893E-2</v>
      </c>
      <c r="H763" s="6">
        <f t="shared" si="51"/>
        <v>3.1163082654564321E-2</v>
      </c>
      <c r="I763" s="6">
        <f t="shared" si="51"/>
        <v>0.38116925043129229</v>
      </c>
      <c r="J763" s="53">
        <f t="shared" si="51"/>
        <v>0.11075412049452325</v>
      </c>
      <c r="K763" s="15">
        <f t="shared" si="2"/>
        <v>0.32134662807354197</v>
      </c>
      <c r="L763" s="15">
        <f t="shared" si="3"/>
        <v>6.7497233656720584E-2</v>
      </c>
      <c r="M763" s="15">
        <f t="shared" si="4"/>
        <v>0.38884386173026247</v>
      </c>
      <c r="N763" s="55">
        <f t="shared" si="11"/>
        <v>-0.25384939441682142</v>
      </c>
      <c r="O763" s="12">
        <f>E763/0.1225</f>
        <v>2.5714629361245267</v>
      </c>
      <c r="P763" s="12">
        <f>G763/0.1225</f>
        <v>0.54012278168194194</v>
      </c>
      <c r="Q763" s="12">
        <f t="shared" si="14"/>
        <v>3.1115857178064688</v>
      </c>
      <c r="R763" s="28">
        <f t="shared" si="15"/>
        <v>-2.0313401544425846</v>
      </c>
      <c r="S763" s="5">
        <f t="shared" si="31"/>
        <v>9.0063293733688224E-2</v>
      </c>
      <c r="T763" s="5">
        <f t="shared" si="31"/>
        <v>9.8539335780640752E-2</v>
      </c>
      <c r="U763" s="5">
        <f t="shared" si="31"/>
        <v>4.2247394839828395E-2</v>
      </c>
      <c r="V763" s="5">
        <f t="shared" si="31"/>
        <v>1.0846103865464691E-2</v>
      </c>
      <c r="W763" s="5">
        <f t="shared" si="31"/>
        <v>7.5274549950619538E-2</v>
      </c>
      <c r="X763" s="5">
        <f t="shared" si="31"/>
        <v>3.0088759005884428E-2</v>
      </c>
      <c r="Y763" s="12">
        <f t="shared" si="7"/>
        <v>0.21004494138109786</v>
      </c>
    </row>
    <row r="764" spans="1:25">
      <c r="A764" t="s">
        <v>86</v>
      </c>
      <c r="B764" s="7" t="s">
        <v>62</v>
      </c>
      <c r="E764" s="6">
        <f>SUM(E447:E458)</f>
        <v>8.842205791583357</v>
      </c>
      <c r="F764" s="6">
        <f t="shared" ref="F764:J764" si="52">SUM(F447:F458)</f>
        <v>1.686598520219476</v>
      </c>
      <c r="G764" s="6">
        <f t="shared" si="52"/>
        <v>3.5710089667602314</v>
      </c>
      <c r="H764" s="6">
        <f t="shared" si="52"/>
        <v>13.519130845150151</v>
      </c>
      <c r="I764" s="6">
        <f t="shared" si="52"/>
        <v>12.413214758343585</v>
      </c>
      <c r="J764" s="53">
        <f t="shared" si="52"/>
        <v>15.205729365369665</v>
      </c>
      <c r="K764" s="15">
        <f t="shared" si="2"/>
        <v>9.0202382335999189</v>
      </c>
      <c r="L764" s="15">
        <f t="shared" si="3"/>
        <v>3.6429090629353871</v>
      </c>
      <c r="M764" s="15">
        <f t="shared" si="4"/>
        <v>12.663147296535303</v>
      </c>
      <c r="N764" s="55">
        <f t="shared" si="11"/>
        <v>-5.3773291706645319</v>
      </c>
      <c r="O764" s="12">
        <f>E764/1.097025</f>
        <v>8.0601679921454465</v>
      </c>
      <c r="P764" s="12">
        <f>G764/1.097025</f>
        <v>3.2551755582235882</v>
      </c>
      <c r="Q764" s="12">
        <f t="shared" si="14"/>
        <v>11.315343550369034</v>
      </c>
      <c r="R764" s="28">
        <f t="shared" si="15"/>
        <v>-4.8049924339218588</v>
      </c>
      <c r="S764" s="5">
        <f t="shared" si="31"/>
        <v>2.5280874128065656</v>
      </c>
      <c r="T764" s="5">
        <f t="shared" si="31"/>
        <v>2.0881282920977262</v>
      </c>
      <c r="U764" s="5">
        <f t="shared" si="31"/>
        <v>2.2801440771654007</v>
      </c>
      <c r="V764" s="5">
        <f t="shared" si="31"/>
        <v>4.7052436674081646</v>
      </c>
      <c r="W764" s="5">
        <f t="shared" si="31"/>
        <v>2.4514022401267441</v>
      </c>
      <c r="X764" s="5">
        <f t="shared" si="31"/>
        <v>4.1309661829325082</v>
      </c>
      <c r="Y764" s="12">
        <f t="shared" si="7"/>
        <v>0.4038595177415315</v>
      </c>
    </row>
    <row r="765" spans="1:25">
      <c r="A765" t="s">
        <v>86</v>
      </c>
      <c r="B765" s="7" t="s">
        <v>63</v>
      </c>
      <c r="E765" s="6">
        <f>SUM(E459:E470)</f>
        <v>0.23558695725365308</v>
      </c>
      <c r="F765" s="6">
        <f t="shared" ref="F765:J765" si="53">SUM(F459:F470)</f>
        <v>8.4593756040160464E-2</v>
      </c>
      <c r="G765" s="6">
        <f t="shared" si="53"/>
        <v>0.87879779191492835</v>
      </c>
      <c r="H765" s="6">
        <f t="shared" si="53"/>
        <v>1.3606250265742612</v>
      </c>
      <c r="I765" s="6">
        <f t="shared" si="53"/>
        <v>1.1143847491685817</v>
      </c>
      <c r="J765" s="53">
        <f t="shared" si="53"/>
        <v>1.4452187826144234</v>
      </c>
      <c r="K765" s="15">
        <f t="shared" si="2"/>
        <v>0.24033035752002582</v>
      </c>
      <c r="L765" s="15">
        <f t="shared" si="3"/>
        <v>0.89649185158975531</v>
      </c>
      <c r="M765" s="15">
        <f t="shared" si="4"/>
        <v>1.1368222091097815</v>
      </c>
      <c r="N765" s="55">
        <f t="shared" si="11"/>
        <v>0.65616149406972946</v>
      </c>
      <c r="O765" s="12">
        <f>E765/0.677379</f>
        <v>0.34779194107531103</v>
      </c>
      <c r="P765" s="12">
        <f>G765/0.677379</f>
        <v>1.2973502159277575</v>
      </c>
      <c r="Q765" s="12">
        <f t="shared" si="14"/>
        <v>1.6451421570030684</v>
      </c>
      <c r="R765" s="28">
        <f t="shared" si="15"/>
        <v>0.94955827485244648</v>
      </c>
      <c r="S765" s="5">
        <f t="shared" si="31"/>
        <v>6.7356996126608878E-2</v>
      </c>
      <c r="T765" s="5">
        <f t="shared" si="31"/>
        <v>0.10473305484655922</v>
      </c>
      <c r="U765" s="5">
        <f t="shared" si="31"/>
        <v>0.56112588876492631</v>
      </c>
      <c r="V765" s="5">
        <f t="shared" si="31"/>
        <v>0.47355650029101432</v>
      </c>
      <c r="W765" s="5">
        <f t="shared" si="31"/>
        <v>0.22007234416360588</v>
      </c>
      <c r="X765" s="5">
        <f t="shared" si="31"/>
        <v>0.39262502800528648</v>
      </c>
      <c r="Y765" s="12">
        <f t="shared" si="7"/>
        <v>3.7302480670385307</v>
      </c>
    </row>
    <row r="766" spans="1:25">
      <c r="A766" t="s">
        <v>86</v>
      </c>
      <c r="B766" s="7" t="s">
        <v>64</v>
      </c>
      <c r="E766" s="6">
        <f>SUM(E471:E482)</f>
        <v>8.4391808131162716</v>
      </c>
      <c r="F766" s="6">
        <f t="shared" ref="F766:J766" si="54">SUM(F471:F482)</f>
        <v>1.6901681175068961</v>
      </c>
      <c r="G766" s="6">
        <f t="shared" si="54"/>
        <v>2.6261646771880578</v>
      </c>
      <c r="H766" s="6">
        <f t="shared" si="54"/>
        <v>2.3778964885889358</v>
      </c>
      <c r="I766" s="6">
        <f t="shared" si="54"/>
        <v>11.065345490304333</v>
      </c>
      <c r="J766" s="53">
        <f t="shared" si="54"/>
        <v>4.0680646060958399</v>
      </c>
      <c r="K766" s="15">
        <f t="shared" si="2"/>
        <v>8.6090985920271113</v>
      </c>
      <c r="L766" s="15">
        <f t="shared" si="3"/>
        <v>2.6790409075809838</v>
      </c>
      <c r="M766" s="15">
        <f t="shared" si="4"/>
        <v>11.288139499608098</v>
      </c>
      <c r="N766" s="55">
        <f t="shared" si="11"/>
        <v>-5.9300576844461279</v>
      </c>
      <c r="O766" s="12">
        <f>E766/1.040443</f>
        <v>8.111141901205805</v>
      </c>
      <c r="P766" s="12">
        <f>G766/1.040443</f>
        <v>2.5240831810950315</v>
      </c>
      <c r="Q766" s="12">
        <f t="shared" si="14"/>
        <v>10.635225082300837</v>
      </c>
      <c r="R766" s="28">
        <f t="shared" si="15"/>
        <v>-5.5870587201107735</v>
      </c>
      <c r="S766" s="5">
        <f t="shared" si="31"/>
        <v>2.4128579780789638</v>
      </c>
      <c r="T766" s="5">
        <f t="shared" si="31"/>
        <v>2.0925477060826783</v>
      </c>
      <c r="U766" s="5">
        <f t="shared" si="31"/>
        <v>1.6768464851500866</v>
      </c>
      <c r="V766" s="5">
        <f t="shared" si="31"/>
        <v>0.82761107373252407</v>
      </c>
      <c r="W766" s="5">
        <f t="shared" si="31"/>
        <v>2.1852206097115845</v>
      </c>
      <c r="X766" s="5">
        <f t="shared" si="31"/>
        <v>1.1051779835066151</v>
      </c>
      <c r="Y766" s="12">
        <f t="shared" si="7"/>
        <v>0.31118715611667458</v>
      </c>
    </row>
    <row r="767" spans="1:25">
      <c r="A767" t="s">
        <v>86</v>
      </c>
      <c r="B767" s="7" t="s">
        <v>65</v>
      </c>
      <c r="E767" s="6">
        <f>SUM(E483:E494)</f>
        <v>4.723571176196141E-2</v>
      </c>
      <c r="F767" s="6">
        <f t="shared" ref="F767:J767" si="55">SUM(F483:F494)</f>
        <v>4.1796185173341743E-2</v>
      </c>
      <c r="G767" s="6">
        <f t="shared" si="55"/>
        <v>3.7605576129691093E-2</v>
      </c>
      <c r="H767" s="6">
        <f t="shared" si="55"/>
        <v>5.9157656179030946E-2</v>
      </c>
      <c r="I767" s="6">
        <f t="shared" si="55"/>
        <v>8.4841287891652614E-2</v>
      </c>
      <c r="J767" s="53">
        <f t="shared" si="55"/>
        <v>0.10095384135237266</v>
      </c>
      <c r="K767" s="15">
        <f t="shared" si="2"/>
        <v>4.8186774122823579E-2</v>
      </c>
      <c r="L767" s="15">
        <f t="shared" si="3"/>
        <v>3.8362741559858013E-2</v>
      </c>
      <c r="M767" s="15">
        <f t="shared" si="4"/>
        <v>8.654951568268171E-2</v>
      </c>
      <c r="N767" s="55">
        <f t="shared" si="11"/>
        <v>-9.8240325629655664E-3</v>
      </c>
      <c r="O767" s="12">
        <f>E767/0.135452</f>
        <v>0.34872657297021392</v>
      </c>
      <c r="P767" s="12">
        <f>G767/0.135452</f>
        <v>0.27763027588881001</v>
      </c>
      <c r="Q767" s="12">
        <f t="shared" si="14"/>
        <v>0.62635684885902387</v>
      </c>
      <c r="R767" s="28">
        <f t="shared" si="15"/>
        <v>-7.1096297081403914E-2</v>
      </c>
      <c r="S767" s="5">
        <f t="shared" si="31"/>
        <v>1.3505228350831008E-2</v>
      </c>
      <c r="T767" s="5">
        <f t="shared" si="31"/>
        <v>5.1746634255823529E-2</v>
      </c>
      <c r="U767" s="5">
        <f t="shared" si="31"/>
        <v>2.4011737993002068E-2</v>
      </c>
      <c r="V767" s="5">
        <f t="shared" si="31"/>
        <v>2.0589429180275332E-2</v>
      </c>
      <c r="W767" s="5">
        <f t="shared" si="31"/>
        <v>1.6754734953170827E-2</v>
      </c>
      <c r="X767" s="5">
        <f t="shared" si="31"/>
        <v>2.7426300616237905E-2</v>
      </c>
      <c r="Y767" s="12">
        <f t="shared" si="7"/>
        <v>0.79612595485381465</v>
      </c>
    </row>
    <row r="768" spans="1:25">
      <c r="A768" t="s">
        <v>86</v>
      </c>
      <c r="B768" s="7" t="s">
        <v>66</v>
      </c>
      <c r="E768" s="6">
        <f>SUM(E495:E506)</f>
        <v>1.9416074255025451</v>
      </c>
      <c r="F768" s="6">
        <f t="shared" ref="F768:J768" si="56">SUM(F495:F506)</f>
        <v>0.28038070028685613</v>
      </c>
      <c r="G768" s="6">
        <f t="shared" si="56"/>
        <v>1.0624144926421153</v>
      </c>
      <c r="H768" s="6">
        <f t="shared" si="56"/>
        <v>2.8440673647128603</v>
      </c>
      <c r="I768" s="6">
        <f t="shared" si="56"/>
        <v>3.0040219181446592</v>
      </c>
      <c r="J768" s="53">
        <f t="shared" si="56"/>
        <v>3.1244480649997151</v>
      </c>
      <c r="K768" s="15">
        <f t="shared" si="2"/>
        <v>1.9807005114979808</v>
      </c>
      <c r="L768" s="15">
        <f t="shared" si="3"/>
        <v>1.0838055630398324</v>
      </c>
      <c r="M768" s="15">
        <f t="shared" si="4"/>
        <v>3.0645060745378121</v>
      </c>
      <c r="N768" s="55">
        <f t="shared" si="11"/>
        <v>-0.89689494845814832</v>
      </c>
      <c r="O768" s="12">
        <f>E768/0.20343</f>
        <v>9.5443514992997347</v>
      </c>
      <c r="P768" s="12">
        <f>G768/0.20343</f>
        <v>5.2225064771278342</v>
      </c>
      <c r="Q768" s="12">
        <f t="shared" si="14"/>
        <v>14.76685797642757</v>
      </c>
      <c r="R768" s="28">
        <f t="shared" si="15"/>
        <v>-4.3218450221719005</v>
      </c>
      <c r="S768" s="5">
        <f t="shared" si="31"/>
        <v>0.55512769197218381</v>
      </c>
      <c r="T768" s="5">
        <f t="shared" si="31"/>
        <v>0.34713114342764301</v>
      </c>
      <c r="U768" s="5">
        <f t="shared" si="31"/>
        <v>0.67836797259301151</v>
      </c>
      <c r="V768" s="5">
        <f t="shared" si="31"/>
        <v>0.98985874985432798</v>
      </c>
      <c r="W768" s="5">
        <f t="shared" si="31"/>
        <v>0.59324407116858058</v>
      </c>
      <c r="X768" s="5">
        <f t="shared" si="31"/>
        <v>0.84882408378501051</v>
      </c>
      <c r="Y768" s="12">
        <f t="shared" si="7"/>
        <v>0.54718295711458309</v>
      </c>
    </row>
    <row r="769" spans="1:25">
      <c r="A769" t="s">
        <v>86</v>
      </c>
      <c r="B769" s="7" t="s">
        <v>67</v>
      </c>
      <c r="E769" s="6">
        <f>SUM(E507:E518)</f>
        <v>0.33556875539684167</v>
      </c>
      <c r="F769" s="6">
        <f t="shared" ref="F769:J769" si="57">SUM(F507:F518)</f>
        <v>2.3652068764333061</v>
      </c>
      <c r="G769" s="6">
        <f t="shared" si="57"/>
        <v>1.7544707861732336</v>
      </c>
      <c r="H769" s="6">
        <f t="shared" si="57"/>
        <v>1.6391711738132153</v>
      </c>
      <c r="I769" s="6">
        <f t="shared" si="57"/>
        <v>2.0900395415700732</v>
      </c>
      <c r="J769" s="53">
        <f t="shared" si="57"/>
        <v>4.0043780502465216</v>
      </c>
      <c r="K769" s="15">
        <f t="shared" si="2"/>
        <v>0.34232522843037194</v>
      </c>
      <c r="L769" s="15">
        <f t="shared" si="3"/>
        <v>1.7897959896203708</v>
      </c>
      <c r="M769" s="15">
        <f t="shared" si="4"/>
        <v>2.1321212180507407</v>
      </c>
      <c r="N769" s="55">
        <f t="shared" si="11"/>
        <v>1.4474707611899988</v>
      </c>
      <c r="O769" s="12">
        <f>E769/0.755425</f>
        <v>0.44421187463592238</v>
      </c>
      <c r="P769" s="12">
        <f>G769/0.755425</f>
        <v>2.3224950010566681</v>
      </c>
      <c r="Q769" s="12">
        <f t="shared" si="14"/>
        <v>2.7667068756925906</v>
      </c>
      <c r="R769" s="28">
        <f t="shared" si="15"/>
        <v>1.8782831264207456</v>
      </c>
      <c r="S769" s="5">
        <f t="shared" si="31"/>
        <v>9.5942931735137627E-2</v>
      </c>
      <c r="T769" s="5">
        <f t="shared" si="31"/>
        <v>2.9282934475133939</v>
      </c>
      <c r="U769" s="5">
        <f t="shared" si="31"/>
        <v>1.1202565462281644</v>
      </c>
      <c r="V769" s="5">
        <f t="shared" si="31"/>
        <v>0.57050263613281693</v>
      </c>
      <c r="W769" s="5">
        <f t="shared" si="31"/>
        <v>0.41274784283535859</v>
      </c>
      <c r="X769" s="5">
        <f t="shared" si="31"/>
        <v>1.0878761492966662</v>
      </c>
      <c r="Y769" s="12">
        <f t="shared" si="7"/>
        <v>5.2283496540028187</v>
      </c>
    </row>
    <row r="770" spans="1:25">
      <c r="A770" t="s">
        <v>86</v>
      </c>
      <c r="B770" s="7" t="s">
        <v>68</v>
      </c>
      <c r="E770" s="6">
        <f>SUM(E519:E530)</f>
        <v>14.941782540965589</v>
      </c>
      <c r="F770" s="6">
        <f t="shared" ref="F770:J770" si="58">SUM(F519:F530)</f>
        <v>3.1420660489888461</v>
      </c>
      <c r="G770" s="6">
        <f t="shared" si="58"/>
        <v>5.7710908131101935</v>
      </c>
      <c r="H770" s="6">
        <f t="shared" si="58"/>
        <v>14.799581600016733</v>
      </c>
      <c r="I770" s="6">
        <f t="shared" si="58"/>
        <v>20.712873354075786</v>
      </c>
      <c r="J770" s="53">
        <f t="shared" si="58"/>
        <v>17.941647649005581</v>
      </c>
      <c r="K770" s="15">
        <f t="shared" si="2"/>
        <v>15.242626255367783</v>
      </c>
      <c r="L770" s="15">
        <f t="shared" si="3"/>
        <v>5.8872882207225956</v>
      </c>
      <c r="M770" s="15">
        <f t="shared" si="4"/>
        <v>21.129914476090381</v>
      </c>
      <c r="N770" s="55">
        <f t="shared" si="11"/>
        <v>-9.3553380346451878</v>
      </c>
      <c r="O770" s="12">
        <f>E770/0.72715</f>
        <v>20.548418539456218</v>
      </c>
      <c r="P770" s="12">
        <f>G770/0.72715</f>
        <v>7.9365891674485232</v>
      </c>
      <c r="Q770" s="12">
        <f t="shared" si="14"/>
        <v>28.485007706904742</v>
      </c>
      <c r="R770" s="28">
        <f t="shared" si="15"/>
        <v>-12.611829372007694</v>
      </c>
      <c r="S770" s="5">
        <f t="shared" si="31"/>
        <v>4.2720259239684433</v>
      </c>
      <c r="T770" s="5">
        <f t="shared" si="31"/>
        <v>3.89010006464345</v>
      </c>
      <c r="U770" s="5">
        <f t="shared" si="31"/>
        <v>3.6849301300509429</v>
      </c>
      <c r="V770" s="5">
        <f t="shared" si="31"/>
        <v>5.1508960451218799</v>
      </c>
      <c r="W770" s="5">
        <f t="shared" si="31"/>
        <v>4.0904459584503643</v>
      </c>
      <c r="X770" s="5">
        <f t="shared" si="31"/>
        <v>4.8742377246913975</v>
      </c>
      <c r="Y770" s="12">
        <f t="shared" si="7"/>
        <v>0.386238442253306</v>
      </c>
    </row>
    <row r="771" spans="1:25">
      <c r="A771" t="s">
        <v>86</v>
      </c>
      <c r="B771" s="7" t="s">
        <v>69</v>
      </c>
      <c r="E771" s="6">
        <f>SUM(E531:E542)</f>
        <v>3.7062075335329032</v>
      </c>
      <c r="F771" s="6">
        <f t="shared" ref="F771:J771" si="59">SUM(F531:F542)</f>
        <v>0.57540242403350694</v>
      </c>
      <c r="G771" s="6">
        <f t="shared" si="59"/>
        <v>1.7298215514820703</v>
      </c>
      <c r="H771" s="6">
        <f t="shared" si="59"/>
        <v>5.5777828664667588</v>
      </c>
      <c r="I771" s="6">
        <f t="shared" si="59"/>
        <v>5.4360290850149751</v>
      </c>
      <c r="J771" s="53">
        <f t="shared" si="59"/>
        <v>6.153185290500268</v>
      </c>
      <c r="K771" s="15">
        <f t="shared" si="2"/>
        <v>3.7808297707175558</v>
      </c>
      <c r="L771" s="15">
        <f t="shared" si="3"/>
        <v>1.7646504575629911</v>
      </c>
      <c r="M771" s="15">
        <f t="shared" si="4"/>
        <v>5.5454802282805487</v>
      </c>
      <c r="N771" s="55">
        <f t="shared" si="11"/>
        <v>-2.0161793131545647</v>
      </c>
      <c r="O771" s="12">
        <f>E771/0.489193</f>
        <v>7.5761663260367653</v>
      </c>
      <c r="P771" s="12">
        <f>G771/0.489193</f>
        <v>3.5360717579402614</v>
      </c>
      <c r="Q771" s="12">
        <f t="shared" si="14"/>
        <v>11.112238083977026</v>
      </c>
      <c r="R771" s="28">
        <f t="shared" si="15"/>
        <v>-4.0400945680965039</v>
      </c>
      <c r="S771" s="5">
        <f t="shared" si="31"/>
        <v>1.0596469744791588</v>
      </c>
      <c r="T771" s="5">
        <f t="shared" si="31"/>
        <v>0.71238890972679525</v>
      </c>
      <c r="U771" s="5">
        <f t="shared" si="31"/>
        <v>1.104517631257389</v>
      </c>
      <c r="V771" s="5">
        <f t="shared" si="31"/>
        <v>1.9413102670010431</v>
      </c>
      <c r="W771" s="5">
        <f t="shared" si="31"/>
        <v>1.0735247988393015</v>
      </c>
      <c r="X771" s="5">
        <f t="shared" si="31"/>
        <v>1.6716462421239733</v>
      </c>
      <c r="Y771" s="12">
        <f t="shared" si="7"/>
        <v>0.46673628927442606</v>
      </c>
    </row>
    <row r="772" spans="1:25">
      <c r="A772" t="s">
        <v>86</v>
      </c>
      <c r="B772" s="7" t="s">
        <v>70</v>
      </c>
      <c r="E772" s="6">
        <f>SUM(E543:E554)</f>
        <v>2.1387655128410561</v>
      </c>
      <c r="F772" s="6">
        <f t="shared" ref="F772:J772" si="60">SUM(F543:F554)</f>
        <v>0.22245342493319659</v>
      </c>
      <c r="G772" s="6">
        <f t="shared" si="60"/>
        <v>0.8543501477254416</v>
      </c>
      <c r="H772" s="6">
        <f t="shared" si="60"/>
        <v>2.45716787785992</v>
      </c>
      <c r="I772" s="6">
        <f t="shared" si="60"/>
        <v>2.9931156605664975</v>
      </c>
      <c r="J772" s="53">
        <f t="shared" si="60"/>
        <v>2.6796213027931102</v>
      </c>
      <c r="K772" s="15">
        <f t="shared" si="2"/>
        <v>2.1818282571524743</v>
      </c>
      <c r="L772" s="15">
        <f t="shared" si="3"/>
        <v>0.87155196893633813</v>
      </c>
      <c r="M772" s="15">
        <f t="shared" si="4"/>
        <v>3.0533802260888123</v>
      </c>
      <c r="N772" s="55">
        <f t="shared" si="11"/>
        <v>-1.3102762882161363</v>
      </c>
      <c r="O772" s="12">
        <f>E772/0.384033</f>
        <v>5.5692232512337636</v>
      </c>
      <c r="P772" s="12">
        <f>G772/0.384033</f>
        <v>2.2246789930173749</v>
      </c>
      <c r="Q772" s="12">
        <f t="shared" si="14"/>
        <v>7.7939022442511385</v>
      </c>
      <c r="R772" s="28">
        <f t="shared" si="15"/>
        <v>-3.3445442582163887</v>
      </c>
      <c r="S772" s="5">
        <f t="shared" si="31"/>
        <v>0.6114974362059078</v>
      </c>
      <c r="T772" s="5">
        <f t="shared" si="31"/>
        <v>0.27541307828053768</v>
      </c>
      <c r="U772" s="5">
        <f t="shared" si="31"/>
        <v>0.54551569242596876</v>
      </c>
      <c r="V772" s="5">
        <f t="shared" si="31"/>
        <v>0.85520095407662555</v>
      </c>
      <c r="W772" s="5">
        <f t="shared" si="31"/>
        <v>0.59109026775995632</v>
      </c>
      <c r="X772" s="5">
        <f t="shared" si="31"/>
        <v>0.72797724587378132</v>
      </c>
      <c r="Y772" s="12">
        <f t="shared" si="7"/>
        <v>0.39945947444727348</v>
      </c>
    </row>
    <row r="773" spans="1:25">
      <c r="A773" t="s">
        <v>86</v>
      </c>
      <c r="B773" s="7" t="s">
        <v>71</v>
      </c>
      <c r="E773" s="6">
        <f>SUM(E555:E566)</f>
        <v>16.573431061527636</v>
      </c>
      <c r="F773" s="6">
        <f t="shared" ref="F773:J773" si="61">SUM(F555:F566)</f>
        <v>3.3739467235562577</v>
      </c>
      <c r="G773" s="6">
        <f t="shared" si="61"/>
        <v>5.162432907433196</v>
      </c>
      <c r="H773" s="6">
        <f t="shared" si="61"/>
        <v>5.5526680821020005</v>
      </c>
      <c r="I773" s="6">
        <f t="shared" si="61"/>
        <v>21.735863968960832</v>
      </c>
      <c r="J773" s="53">
        <f t="shared" si="61"/>
        <v>8.9266148056582448</v>
      </c>
      <c r="K773" s="15">
        <f t="shared" si="2"/>
        <v>16.907127027672814</v>
      </c>
      <c r="L773" s="15">
        <f t="shared" si="3"/>
        <v>5.2663753578715058</v>
      </c>
      <c r="M773" s="15">
        <f t="shared" si="4"/>
        <v>22.173502385544321</v>
      </c>
      <c r="N773" s="55">
        <f t="shared" si="11"/>
        <v>-11.640751669801308</v>
      </c>
      <c r="O773" s="12">
        <f>E773/2.72879</f>
        <v>6.0735458065764076</v>
      </c>
      <c r="P773" s="12">
        <f>G773/2.72879</f>
        <v>1.891839572643258</v>
      </c>
      <c r="Q773" s="12">
        <f t="shared" si="14"/>
        <v>7.9653853792196658</v>
      </c>
      <c r="R773" s="28">
        <f t="shared" si="15"/>
        <v>-4.1817062339331494</v>
      </c>
      <c r="S773" s="5">
        <f t="shared" si="31"/>
        <v>4.7385328323332976</v>
      </c>
      <c r="T773" s="5">
        <f t="shared" si="31"/>
        <v>4.1771847449335224</v>
      </c>
      <c r="U773" s="5">
        <f t="shared" si="31"/>
        <v>3.2962927080877051</v>
      </c>
      <c r="V773" s="5">
        <f t="shared" si="31"/>
        <v>1.9325692331694937</v>
      </c>
      <c r="W773" s="5">
        <f t="shared" si="31"/>
        <v>4.2924694901283473</v>
      </c>
      <c r="X773" s="5">
        <f t="shared" si="31"/>
        <v>2.4251085235162195</v>
      </c>
      <c r="Y773" s="12">
        <f t="shared" si="7"/>
        <v>0.31148848348106351</v>
      </c>
    </row>
    <row r="774" spans="1:25">
      <c r="A774" t="s">
        <v>86</v>
      </c>
      <c r="B774" s="7" t="s">
        <v>72</v>
      </c>
      <c r="E774" s="6">
        <f>SUM(E567:E578)</f>
        <v>1.1957084478942135</v>
      </c>
      <c r="F774" s="6">
        <f t="shared" ref="F774:J774" si="62">SUM(F567:F578)</f>
        <v>0.32307316400938296</v>
      </c>
      <c r="G774" s="6">
        <f t="shared" si="62"/>
        <v>0.59973355517960092</v>
      </c>
      <c r="H774" s="6">
        <f t="shared" si="62"/>
        <v>1.3226847650570894</v>
      </c>
      <c r="I774" s="6">
        <f t="shared" si="62"/>
        <v>1.7954420030738145</v>
      </c>
      <c r="J774" s="53">
        <f t="shared" si="62"/>
        <v>1.6457579290664694</v>
      </c>
      <c r="K774" s="15">
        <f t="shared" si="2"/>
        <v>1.2197833111055028</v>
      </c>
      <c r="L774" s="15">
        <f t="shared" si="3"/>
        <v>0.6118088259779273</v>
      </c>
      <c r="M774" s="15">
        <f t="shared" si="4"/>
        <v>1.8315921370834303</v>
      </c>
      <c r="N774" s="55">
        <f t="shared" si="11"/>
        <v>-0.60797448512757546</v>
      </c>
      <c r="O774" s="12">
        <f>E774/0.499567</f>
        <v>2.3934896578321099</v>
      </c>
      <c r="P774" s="12">
        <f>G774/0.499567</f>
        <v>1.2005067492040125</v>
      </c>
      <c r="Q774" s="12">
        <f t="shared" si="14"/>
        <v>3.5939964070361223</v>
      </c>
      <c r="R774" s="28">
        <f t="shared" si="15"/>
        <v>-1.1929829086280974</v>
      </c>
      <c r="S774" s="5">
        <f t="shared" si="31"/>
        <v>0.34186667306309543</v>
      </c>
      <c r="T774" s="5">
        <f t="shared" si="31"/>
        <v>0.39998743393758812</v>
      </c>
      <c r="U774" s="5">
        <f t="shared" si="31"/>
        <v>0.38293908708964963</v>
      </c>
      <c r="V774" s="5">
        <f t="shared" si="31"/>
        <v>0.46035164435106873</v>
      </c>
      <c r="W774" s="5">
        <f t="shared" si="31"/>
        <v>0.35456975763626536</v>
      </c>
      <c r="X774" s="5">
        <f t="shared" si="31"/>
        <v>0.44710583668219478</v>
      </c>
      <c r="Y774" s="12">
        <f t="shared" si="7"/>
        <v>0.50157173032924862</v>
      </c>
    </row>
    <row r="775" spans="1:25">
      <c r="A775" t="s">
        <v>86</v>
      </c>
      <c r="B775" s="7" t="s">
        <v>73</v>
      </c>
      <c r="E775" s="6">
        <f>SUM(E579:E590)</f>
        <v>0.95793540291516821</v>
      </c>
      <c r="F775" s="6">
        <f t="shared" ref="F775:J775" si="63">SUM(F579:F590)</f>
        <v>1.0567458674208285</v>
      </c>
      <c r="G775" s="6">
        <f t="shared" si="63"/>
        <v>2.3422121897071344</v>
      </c>
      <c r="H775" s="6">
        <f t="shared" si="63"/>
        <v>0.53085696549221773</v>
      </c>
      <c r="I775" s="6">
        <f t="shared" si="63"/>
        <v>3.3001475926223036</v>
      </c>
      <c r="J775" s="53">
        <f t="shared" si="63"/>
        <v>1.5876028329130465</v>
      </c>
      <c r="K775" s="15">
        <f t="shared" si="2"/>
        <v>0.9772228503117717</v>
      </c>
      <c r="L775" s="15">
        <f t="shared" si="3"/>
        <v>2.3893712092643855</v>
      </c>
      <c r="M775" s="15">
        <f t="shared" si="4"/>
        <v>3.3665940595761583</v>
      </c>
      <c r="N775" s="55">
        <f t="shared" si="11"/>
        <v>1.4121483589526138</v>
      </c>
      <c r="O775" s="12">
        <f>E775/0.859419</f>
        <v>1.1146313997190755</v>
      </c>
      <c r="P775" s="12">
        <f>G775/0.859419</f>
        <v>2.7253437376962042</v>
      </c>
      <c r="Q775" s="12">
        <f t="shared" si="14"/>
        <v>3.83997513741528</v>
      </c>
      <c r="R775" s="28">
        <f t="shared" si="15"/>
        <v>1.6107123379771286</v>
      </c>
      <c r="S775" s="5">
        <f t="shared" si="31"/>
        <v>0.27388464954036829</v>
      </c>
      <c r="T775" s="5">
        <f t="shared" si="31"/>
        <v>1.3083261468957288</v>
      </c>
      <c r="U775" s="5">
        <f t="shared" si="31"/>
        <v>1.4955384602885848</v>
      </c>
      <c r="V775" s="5">
        <f t="shared" si="31"/>
        <v>0.18476123974181641</v>
      </c>
      <c r="W775" s="5">
        <f t="shared" si="31"/>
        <v>0.65172393765808989</v>
      </c>
      <c r="X775" s="5">
        <f t="shared" si="31"/>
        <v>0.43130674347183512</v>
      </c>
      <c r="Y775" s="12">
        <f t="shared" si="7"/>
        <v>2.4450627699731791</v>
      </c>
    </row>
    <row r="776" spans="1:25">
      <c r="A776" t="s">
        <v>86</v>
      </c>
      <c r="B776" s="7" t="s">
        <v>74</v>
      </c>
      <c r="E776" s="6">
        <f>SUM(E591:E602)</f>
        <v>1.0077562678676064</v>
      </c>
      <c r="F776" s="6">
        <f t="shared" ref="F776:J776" si="64">SUM(F591:F602)</f>
        <v>1.4613326600794532</v>
      </c>
      <c r="G776" s="6">
        <f t="shared" si="64"/>
        <v>1.6403782357702288</v>
      </c>
      <c r="H776" s="6">
        <f t="shared" si="64"/>
        <v>0.49241347328906721</v>
      </c>
      <c r="I776" s="6">
        <f t="shared" si="64"/>
        <v>2.6481345036378352</v>
      </c>
      <c r="J776" s="53">
        <f t="shared" si="64"/>
        <v>1.9537461333685202</v>
      </c>
      <c r="K776" s="15">
        <f t="shared" si="2"/>
        <v>1.0280468281140942</v>
      </c>
      <c r="L776" s="15">
        <f t="shared" si="3"/>
        <v>1.6734062550256705</v>
      </c>
      <c r="M776" s="15">
        <f t="shared" si="4"/>
        <v>2.7014530831397647</v>
      </c>
      <c r="N776" s="55">
        <f t="shared" si="11"/>
        <v>0.64535942691157633</v>
      </c>
      <c r="O776" s="12">
        <f>E776/0.811671</f>
        <v>1.2415822024781056</v>
      </c>
      <c r="P776" s="12">
        <f>G776/0.811671</f>
        <v>2.0209890901242358</v>
      </c>
      <c r="Q776" s="12">
        <f t="shared" si="14"/>
        <v>3.2625712926023414</v>
      </c>
      <c r="R776" s="28">
        <f t="shared" si="15"/>
        <v>0.7794068876461302</v>
      </c>
      <c r="S776" s="5">
        <f t="shared" si="31"/>
        <v>0.28812900265204144</v>
      </c>
      <c r="T776" s="5">
        <f t="shared" si="31"/>
        <v>1.8092332200559815</v>
      </c>
      <c r="U776" s="5">
        <f t="shared" si="31"/>
        <v>1.0474067002962111</v>
      </c>
      <c r="V776" s="5">
        <f t="shared" si="31"/>
        <v>0.17138123770516031</v>
      </c>
      <c r="W776" s="5">
        <f t="shared" si="31"/>
        <v>0.52296226084474473</v>
      </c>
      <c r="X776" s="5">
        <f t="shared" si="31"/>
        <v>0.53077751241328197</v>
      </c>
      <c r="Y776" s="12">
        <f t="shared" si="7"/>
        <v>1.6277529478841533</v>
      </c>
    </row>
    <row r="777" spans="1:25">
      <c r="A777" t="s">
        <v>86</v>
      </c>
      <c r="B777" s="7" t="s">
        <v>75</v>
      </c>
      <c r="E777" s="6">
        <f>SUM(E603:E614)</f>
        <v>0.24980669524264434</v>
      </c>
      <c r="F777" s="6">
        <f t="shared" ref="F777:J777" si="65">SUM(F603:F614)</f>
        <v>0.12917920634626151</v>
      </c>
      <c r="G777" s="6">
        <f t="shared" si="65"/>
        <v>1.2017701599280974</v>
      </c>
      <c r="H777" s="6">
        <f t="shared" si="65"/>
        <v>2.4063808861413056</v>
      </c>
      <c r="I777" s="6">
        <f t="shared" si="65"/>
        <v>1.4515768551707429</v>
      </c>
      <c r="J777" s="53">
        <f t="shared" si="65"/>
        <v>2.5355600924875747</v>
      </c>
      <c r="K777" s="15">
        <f t="shared" ref="K777:K785" si="66">E777/0.980263</f>
        <v>0.25483640129500384</v>
      </c>
      <c r="L777" s="15">
        <f t="shared" ref="L777:L785" si="67">G777/0.980263</f>
        <v>1.2259670720287286</v>
      </c>
      <c r="M777" s="15">
        <f t="shared" ref="M777:M785" si="68">I777/0.980263</f>
        <v>1.4808034733237334</v>
      </c>
      <c r="N777" s="55">
        <f t="shared" si="11"/>
        <v>0.97113067073372472</v>
      </c>
      <c r="O777" s="12">
        <f>E777/0.666535</f>
        <v>0.37478406271635301</v>
      </c>
      <c r="P777" s="12">
        <f>G777/0.666535</f>
        <v>1.8030113346307357</v>
      </c>
      <c r="Q777" s="12">
        <f t="shared" si="14"/>
        <v>2.1777953973470887</v>
      </c>
      <c r="R777" s="28">
        <f t="shared" si="15"/>
        <v>1.4282272719143827</v>
      </c>
      <c r="S777" s="5">
        <f t="shared" si="31"/>
        <v>7.142258128383229E-2</v>
      </c>
      <c r="T777" s="5">
        <f t="shared" si="31"/>
        <v>0.15993299667265057</v>
      </c>
      <c r="U777" s="5">
        <f t="shared" si="31"/>
        <v>0.76734870670464883</v>
      </c>
      <c r="V777" s="5">
        <f t="shared" si="31"/>
        <v>0.83752487904577788</v>
      </c>
      <c r="W777" s="5">
        <f t="shared" si="31"/>
        <v>0.28666214383263638</v>
      </c>
      <c r="X777" s="5">
        <f t="shared" si="31"/>
        <v>0.68883989351501618</v>
      </c>
      <c r="Y777" s="12">
        <f t="shared" ref="Y777:Y785" si="69">G777/E777</f>
        <v>4.8108004421610238</v>
      </c>
    </row>
    <row r="778" spans="1:25">
      <c r="A778" t="s">
        <v>86</v>
      </c>
      <c r="B778" s="7" t="s">
        <v>76</v>
      </c>
      <c r="E778" s="6">
        <f>SUM(E615:E626)</f>
        <v>0.48917421846969689</v>
      </c>
      <c r="F778" s="6">
        <f t="shared" ref="F778:J778" si="70">SUM(F615:F626)</f>
        <v>0.91010021158195642</v>
      </c>
      <c r="G778" s="6">
        <f t="shared" si="70"/>
        <v>0.51811798186582858</v>
      </c>
      <c r="H778" s="6">
        <f t="shared" si="70"/>
        <v>1.0968296411254763</v>
      </c>
      <c r="I778" s="6">
        <f t="shared" si="70"/>
        <v>1.0072922003355251</v>
      </c>
      <c r="J778" s="53">
        <f t="shared" si="70"/>
        <v>2.0069298527074326</v>
      </c>
      <c r="K778" s="15">
        <f t="shared" si="66"/>
        <v>0.49902344418762812</v>
      </c>
      <c r="L778" s="15">
        <f t="shared" si="67"/>
        <v>0.52854997267654558</v>
      </c>
      <c r="M778" s="15">
        <f t="shared" si="68"/>
        <v>1.0275734168641733</v>
      </c>
      <c r="N778" s="55">
        <f t="shared" si="11"/>
        <v>2.9526528488917458E-2</v>
      </c>
      <c r="O778" s="12">
        <f>E778/0.513518</f>
        <v>0.9525941027767223</v>
      </c>
      <c r="P778" s="12">
        <f>G778/0.513518</f>
        <v>1.0089577811602097</v>
      </c>
      <c r="Q778" s="12">
        <f t="shared" si="14"/>
        <v>1.9615518839369321</v>
      </c>
      <c r="R778" s="28">
        <f t="shared" si="15"/>
        <v>5.6363678383487437E-2</v>
      </c>
      <c r="S778" s="5">
        <f t="shared" si="31"/>
        <v>0.13986048431036127</v>
      </c>
      <c r="T778" s="5">
        <f t="shared" si="31"/>
        <v>1.1267684500287072</v>
      </c>
      <c r="U778" s="5">
        <f t="shared" si="31"/>
        <v>0.33082628988637347</v>
      </c>
      <c r="V778" s="5">
        <f t="shared" si="31"/>
        <v>0.38174426908388265</v>
      </c>
      <c r="W778" s="5">
        <f t="shared" si="31"/>
        <v>0.19892335744090542</v>
      </c>
      <c r="X778" s="5">
        <f t="shared" si="31"/>
        <v>0.54522602328655689</v>
      </c>
      <c r="Y778" s="12">
        <f t="shared" si="69"/>
        <v>1.0591686198971761</v>
      </c>
    </row>
    <row r="779" spans="1:25">
      <c r="A779" t="s">
        <v>86</v>
      </c>
      <c r="B779" s="7" t="s">
        <v>77</v>
      </c>
      <c r="E779" s="6">
        <f>SUM(E627:E638)</f>
        <v>0.59062425492602533</v>
      </c>
      <c r="F779" s="6">
        <f t="shared" ref="F779:J779" si="71">SUM(F627:F638)</f>
        <v>0.61085322420891464</v>
      </c>
      <c r="G779" s="6">
        <f t="shared" si="71"/>
        <v>0.83499252952341707</v>
      </c>
      <c r="H779" s="6">
        <f t="shared" si="71"/>
        <v>4.7221001723710838</v>
      </c>
      <c r="I779" s="6">
        <f t="shared" si="71"/>
        <v>1.4256167844494436</v>
      </c>
      <c r="J779" s="53">
        <f t="shared" si="71"/>
        <v>5.3329533965800007</v>
      </c>
      <c r="K779" s="15">
        <f t="shared" si="66"/>
        <v>0.60251611549760153</v>
      </c>
      <c r="L779" s="15">
        <f t="shared" si="67"/>
        <v>0.85180459685147458</v>
      </c>
      <c r="M779" s="15">
        <f t="shared" si="68"/>
        <v>1.4543207123490773</v>
      </c>
      <c r="N779" s="55">
        <f t="shared" si="11"/>
        <v>0.24928848135387305</v>
      </c>
      <c r="O779" s="12">
        <f>E779/0.427406</f>
        <v>1.3818810567142841</v>
      </c>
      <c r="P779" s="12">
        <f>G779/0.427406</f>
        <v>1.9536284692386561</v>
      </c>
      <c r="Q779" s="12">
        <f t="shared" si="14"/>
        <v>3.3355095259529399</v>
      </c>
      <c r="R779" s="28">
        <f t="shared" si="15"/>
        <v>0.571747412524372</v>
      </c>
      <c r="S779" s="5">
        <f t="shared" si="31"/>
        <v>0.16886620598652288</v>
      </c>
      <c r="T779" s="5">
        <f t="shared" si="31"/>
        <v>0.75627950842964409</v>
      </c>
      <c r="U779" s="5">
        <f t="shared" si="31"/>
        <v>0.53315555586450292</v>
      </c>
      <c r="V779" s="5">
        <f t="shared" si="31"/>
        <v>1.6434955906123767</v>
      </c>
      <c r="W779" s="5">
        <f t="shared" si="31"/>
        <v>0.28153546418043213</v>
      </c>
      <c r="X779" s="5">
        <f t="shared" si="31"/>
        <v>1.4488124579278585</v>
      </c>
      <c r="Y779" s="12">
        <f t="shared" si="69"/>
        <v>1.4137457487722012</v>
      </c>
    </row>
    <row r="780" spans="1:25">
      <c r="A780" t="s">
        <v>86</v>
      </c>
      <c r="B780" s="7" t="s">
        <v>78</v>
      </c>
      <c r="E780" s="6">
        <f>SUM(E639:E650)</f>
        <v>0.14699895504783198</v>
      </c>
      <c r="F780" s="6">
        <f t="shared" ref="F780:J780" si="72">SUM(F639:F650)</f>
        <v>0.33388216020698802</v>
      </c>
      <c r="G780" s="6">
        <f t="shared" si="72"/>
        <v>0.28286508779066127</v>
      </c>
      <c r="H780" s="6">
        <f t="shared" si="72"/>
        <v>0.67733224158116834</v>
      </c>
      <c r="I780" s="6">
        <f t="shared" si="72"/>
        <v>0.42986404283849322</v>
      </c>
      <c r="J780" s="53">
        <f t="shared" si="72"/>
        <v>1.0112144017881561</v>
      </c>
      <c r="K780" s="15">
        <f t="shared" si="66"/>
        <v>0.14995868970657056</v>
      </c>
      <c r="L780" s="15">
        <f t="shared" si="67"/>
        <v>0.28856040449416254</v>
      </c>
      <c r="M780" s="15">
        <f t="shared" si="68"/>
        <v>0.43851909420073309</v>
      </c>
      <c r="N780" s="55">
        <f t="shared" si="11"/>
        <v>0.13860171478759198</v>
      </c>
      <c r="O780" s="12">
        <f>E780/0.356137</f>
        <v>0.41275957018740533</v>
      </c>
      <c r="P780" s="12">
        <f>G780/0.356137</f>
        <v>0.7942591974174581</v>
      </c>
      <c r="Q780" s="12">
        <f t="shared" si="14"/>
        <v>1.2070187676048634</v>
      </c>
      <c r="R780" s="28">
        <f t="shared" si="15"/>
        <v>0.38149962723005276</v>
      </c>
      <c r="S780" s="5">
        <f t="shared" si="31"/>
        <v>4.2028676634724163E-2</v>
      </c>
      <c r="T780" s="5">
        <f t="shared" si="31"/>
        <v>0.41336973594889237</v>
      </c>
      <c r="U780" s="5">
        <f t="shared" si="31"/>
        <v>0.18061370345644751</v>
      </c>
      <c r="V780" s="5">
        <f t="shared" si="31"/>
        <v>0.23574098637964419</v>
      </c>
      <c r="W780" s="5">
        <f t="shared" si="31"/>
        <v>8.4890956781032575E-2</v>
      </c>
      <c r="X780" s="5">
        <f t="shared" si="31"/>
        <v>0.27471832472533586</v>
      </c>
      <c r="Y780" s="12">
        <f t="shared" si="69"/>
        <v>1.9242659765752745</v>
      </c>
    </row>
    <row r="781" spans="1:25">
      <c r="A781" t="s">
        <v>86</v>
      </c>
      <c r="B781" s="7" t="s">
        <v>79</v>
      </c>
      <c r="E781" s="6">
        <f>SUM(E651:E662)</f>
        <v>0.4528156180943268</v>
      </c>
      <c r="F781" s="6">
        <f t="shared" ref="F781:J781" si="73">SUM(F651:F662)</f>
        <v>0.4902375984279243</v>
      </c>
      <c r="G781" s="6">
        <f t="shared" si="73"/>
        <v>2.3305415856118068</v>
      </c>
      <c r="H781" s="6">
        <f t="shared" si="73"/>
        <v>3.692278264522054</v>
      </c>
      <c r="I781" s="6">
        <f t="shared" si="73"/>
        <v>2.7833572037061316</v>
      </c>
      <c r="J781" s="53">
        <f t="shared" si="73"/>
        <v>4.1825158629499786</v>
      </c>
      <c r="K781" s="15">
        <f t="shared" si="66"/>
        <v>0.46193278548137268</v>
      </c>
      <c r="L781" s="15">
        <f t="shared" si="67"/>
        <v>2.3774656246454335</v>
      </c>
      <c r="M781" s="15">
        <f t="shared" si="68"/>
        <v>2.8393984101268042</v>
      </c>
      <c r="N781" s="55">
        <f t="shared" si="11"/>
        <v>1.9155328391640609</v>
      </c>
      <c r="O781" s="12">
        <f>E781/0.347257</f>
        <v>1.3039783736377577</v>
      </c>
      <c r="P781" s="12">
        <f>G781/0.347257</f>
        <v>6.7112875639995941</v>
      </c>
      <c r="Q781" s="12">
        <f t="shared" si="14"/>
        <v>8.0152659376373521</v>
      </c>
      <c r="R781" s="28">
        <f t="shared" si="15"/>
        <v>5.4073091903618362</v>
      </c>
      <c r="S781" s="5">
        <f t="shared" si="31"/>
        <v>0.12946514607431489</v>
      </c>
      <c r="T781" s="5">
        <f t="shared" si="31"/>
        <v>0.60694883035601266</v>
      </c>
      <c r="U781" s="5">
        <f t="shared" si="31"/>
        <v>1.4880866003093458</v>
      </c>
      <c r="V781" s="5">
        <f t="shared" si="31"/>
        <v>1.2850729178853693</v>
      </c>
      <c r="W781" s="5">
        <f t="shared" si="31"/>
        <v>0.54966648181543243</v>
      </c>
      <c r="X781" s="5">
        <f t="shared" si="31"/>
        <v>1.1362711497926952</v>
      </c>
      <c r="Y781" s="12">
        <f t="shared" si="69"/>
        <v>5.1467782746096171</v>
      </c>
    </row>
    <row r="782" spans="1:25">
      <c r="A782" t="s">
        <v>86</v>
      </c>
      <c r="B782" s="7" t="s">
        <v>80</v>
      </c>
      <c r="E782" s="6">
        <f>SUM(E663:E674)</f>
        <v>0.25049940626168865</v>
      </c>
      <c r="F782" s="6">
        <f t="shared" ref="F782:J782" si="74">SUM(F663:F674)</f>
        <v>0.13446905286484653</v>
      </c>
      <c r="G782" s="6">
        <f t="shared" si="74"/>
        <v>0.29551534177285999</v>
      </c>
      <c r="H782" s="6">
        <f t="shared" si="74"/>
        <v>0.64766135731375296</v>
      </c>
      <c r="I782" s="6">
        <f t="shared" si="74"/>
        <v>0.54601474803454875</v>
      </c>
      <c r="J782" s="53">
        <f t="shared" si="74"/>
        <v>0.7821304101786003</v>
      </c>
      <c r="K782" s="15">
        <f t="shared" si="66"/>
        <v>0.255543059629598</v>
      </c>
      <c r="L782" s="15">
        <f t="shared" si="67"/>
        <v>0.30146536365532511</v>
      </c>
      <c r="M782" s="15">
        <f t="shared" si="68"/>
        <v>0.55700842328492328</v>
      </c>
      <c r="N782" s="55">
        <f t="shared" si="11"/>
        <v>4.5922304025727112E-2</v>
      </c>
      <c r="O782" s="12">
        <f>E782/0.316032</f>
        <v>0.79263937279037777</v>
      </c>
      <c r="P782" s="12">
        <f>G782/0.316032</f>
        <v>0.93508044050241745</v>
      </c>
      <c r="Q782" s="12">
        <f t="shared" si="14"/>
        <v>1.7277198132927953</v>
      </c>
      <c r="R782" s="28">
        <f t="shared" si="15"/>
        <v>0.14244106771203968</v>
      </c>
      <c r="S782" s="5">
        <f t="shared" si="31"/>
        <v>7.1620635259190477E-2</v>
      </c>
      <c r="T782" s="5">
        <f t="shared" si="31"/>
        <v>0.16648220091058305</v>
      </c>
      <c r="U782" s="5">
        <f t="shared" si="31"/>
        <v>0.18869108493620257</v>
      </c>
      <c r="V782" s="5">
        <f t="shared" si="31"/>
        <v>0.2254142322484243</v>
      </c>
      <c r="W782" s="5">
        <f t="shared" si="31"/>
        <v>0.10782877784132866</v>
      </c>
      <c r="X782" s="5">
        <f t="shared" si="31"/>
        <v>0.21248268974517434</v>
      </c>
      <c r="Y782" s="12">
        <f t="shared" si="69"/>
        <v>1.1797047593164538</v>
      </c>
    </row>
    <row r="783" spans="1:25">
      <c r="A783" t="s">
        <v>86</v>
      </c>
      <c r="B783" s="7" t="s">
        <v>81</v>
      </c>
      <c r="E783" s="6">
        <f>SUM(E675:E686)</f>
        <v>2.4313612331539194E-2</v>
      </c>
      <c r="F783" s="6">
        <f t="shared" ref="F783:J783" si="75">SUM(F675:F686)</f>
        <v>2.2041724853916703E-2</v>
      </c>
      <c r="G783" s="6">
        <f t="shared" si="75"/>
        <v>3.8180779750975211E-2</v>
      </c>
      <c r="H783" s="6">
        <f t="shared" si="75"/>
        <v>5.4308133686012318E-2</v>
      </c>
      <c r="I783" s="6">
        <f t="shared" si="75"/>
        <v>6.249439208251438E-2</v>
      </c>
      <c r="J783" s="53">
        <f t="shared" si="75"/>
        <v>7.6349858539928928E-2</v>
      </c>
      <c r="K783" s="15">
        <f t="shared" si="66"/>
        <v>2.4803152145433618E-2</v>
      </c>
      <c r="L783" s="15">
        <f t="shared" si="67"/>
        <v>3.8949526556623287E-2</v>
      </c>
      <c r="M783" s="15">
        <f t="shared" si="68"/>
        <v>6.3752678702056878E-2</v>
      </c>
      <c r="N783" s="55">
        <f t="shared" si="11"/>
        <v>1.4146374411189669E-2</v>
      </c>
      <c r="O783" s="12">
        <f>E783/0.112996</f>
        <v>0.21517232761813865</v>
      </c>
      <c r="P783" s="12">
        <f>G783/0.112996</f>
        <v>0.33789496752960468</v>
      </c>
      <c r="Q783" s="12">
        <f t="shared" si="14"/>
        <v>0.55306729514774333</v>
      </c>
      <c r="R783" s="28">
        <f t="shared" si="15"/>
        <v>0.12272263991146604</v>
      </c>
      <c r="S783" s="5">
        <f t="shared" si="31"/>
        <v>6.9515388743532011E-3</v>
      </c>
      <c r="T783" s="5">
        <f t="shared" si="31"/>
        <v>2.7289214784860457E-2</v>
      </c>
      <c r="U783" s="5">
        <f t="shared" si="31"/>
        <v>2.4379014340511488E-2</v>
      </c>
      <c r="V783" s="5">
        <f t="shared" si="31"/>
        <v>1.8901585097575654E-2</v>
      </c>
      <c r="W783" s="5">
        <f t="shared" si="31"/>
        <v>1.2341596897247077E-2</v>
      </c>
      <c r="X783" s="5">
        <f t="shared" si="31"/>
        <v>2.0742095043361278E-2</v>
      </c>
      <c r="Y783" s="12">
        <f t="shared" si="69"/>
        <v>1.5703458305719455</v>
      </c>
    </row>
    <row r="784" spans="1:25">
      <c r="A784" t="s">
        <v>86</v>
      </c>
      <c r="B784" s="7" t="s">
        <v>82</v>
      </c>
      <c r="E784" s="6">
        <f>SUM(E687:E698)</f>
        <v>1.4401099410409544</v>
      </c>
      <c r="F784" s="6">
        <f t="shared" ref="F784:J784" si="76">SUM(F687:F698)</f>
        <v>0.57183786688855986</v>
      </c>
      <c r="G784" s="6">
        <f t="shared" si="76"/>
        <v>1.6601018643808807</v>
      </c>
      <c r="H784" s="6">
        <f t="shared" si="76"/>
        <v>2.7737708449895204</v>
      </c>
      <c r="I784" s="6">
        <f t="shared" si="76"/>
        <v>3.1002118054218348</v>
      </c>
      <c r="J784" s="53">
        <f t="shared" si="76"/>
        <v>3.3456087118780773</v>
      </c>
      <c r="K784" s="15">
        <f t="shared" si="66"/>
        <v>1.4691056798440361</v>
      </c>
      <c r="L784" s="15">
        <f t="shared" si="67"/>
        <v>1.6935270069163895</v>
      </c>
      <c r="M784" s="15">
        <f t="shared" si="68"/>
        <v>3.1626326867604253</v>
      </c>
      <c r="N784" s="55">
        <f t="shared" si="11"/>
        <v>0.2244213270723534</v>
      </c>
      <c r="O784" s="12">
        <f>E784/0.973046</f>
        <v>1.4800019125929857</v>
      </c>
      <c r="P784" s="12">
        <f>G784/0.973046</f>
        <v>1.7060877536939474</v>
      </c>
      <c r="Q784" s="12">
        <f t="shared" si="14"/>
        <v>3.1860896662869331</v>
      </c>
      <c r="R784" s="28">
        <f t="shared" si="15"/>
        <v>0.22608584110096164</v>
      </c>
      <c r="S784" s="5">
        <f t="shared" si="31"/>
        <v>0.41174384546316972</v>
      </c>
      <c r="T784" s="5">
        <f t="shared" si="31"/>
        <v>0.70797573579480666</v>
      </c>
      <c r="U784" s="5">
        <f t="shared" si="31"/>
        <v>1.0600005401256276</v>
      </c>
      <c r="V784" s="5">
        <f t="shared" si="31"/>
        <v>0.96539251322582931</v>
      </c>
      <c r="W784" s="5">
        <f t="shared" si="31"/>
        <v>0.61223996463689534</v>
      </c>
      <c r="X784" s="5">
        <f t="shared" si="31"/>
        <v>0.90890717031755719</v>
      </c>
      <c r="Y784" s="12">
        <f t="shared" si="69"/>
        <v>1.1527605060353305</v>
      </c>
    </row>
    <row r="785" spans="1:25">
      <c r="A785" t="s">
        <v>86</v>
      </c>
      <c r="B785" s="7" t="s">
        <v>83</v>
      </c>
      <c r="E785" s="6">
        <f>SUM(E699:E710)</f>
        <v>0.21766917347687734</v>
      </c>
      <c r="F785" s="6">
        <f t="shared" ref="F785:J785" si="77">SUM(F699:F710)</f>
        <v>0.10960678113413472</v>
      </c>
      <c r="G785" s="6">
        <f t="shared" si="77"/>
        <v>0.65721216767790291</v>
      </c>
      <c r="H785" s="6">
        <f t="shared" si="77"/>
        <v>0.71526791948100366</v>
      </c>
      <c r="I785" s="6">
        <f t="shared" si="77"/>
        <v>0.87488134115478011</v>
      </c>
      <c r="J785" s="53">
        <f t="shared" si="77"/>
        <v>0.82487470061513868</v>
      </c>
      <c r="K785" s="15">
        <f t="shared" si="66"/>
        <v>0.22205181005187111</v>
      </c>
      <c r="L785" s="15">
        <f t="shared" si="67"/>
        <v>0.67044473542090532</v>
      </c>
      <c r="M785" s="15">
        <f t="shared" si="68"/>
        <v>0.89249654547277635</v>
      </c>
      <c r="N785" s="55">
        <f t="shared" si="11"/>
        <v>0.44839292536903419</v>
      </c>
      <c r="O785" s="12">
        <f>E785/0.30966</f>
        <v>0.7029295791412431</v>
      </c>
      <c r="P785" s="12">
        <f>G785/0.30966</f>
        <v>2.1223670079374246</v>
      </c>
      <c r="Q785" s="12">
        <f t="shared" si="14"/>
        <v>2.8252965870786677</v>
      </c>
      <c r="R785" s="28">
        <f t="shared" si="15"/>
        <v>1.4194374287961815</v>
      </c>
      <c r="S785" s="5">
        <f t="shared" si="31"/>
        <v>6.223409753103739E-2</v>
      </c>
      <c r="T785" s="5">
        <f t="shared" si="31"/>
        <v>0.13570094954320661</v>
      </c>
      <c r="U785" s="5">
        <f t="shared" si="31"/>
        <v>0.41964006406047788</v>
      </c>
      <c r="V785" s="5">
        <f t="shared" ref="V785:X785" si="78">H785/H$712*100</f>
        <v>0.24894424702203008</v>
      </c>
      <c r="W785" s="5">
        <f t="shared" si="78"/>
        <v>0.17277442800305701</v>
      </c>
      <c r="X785" s="5">
        <f t="shared" si="78"/>
        <v>0.2240951033337607</v>
      </c>
      <c r="Y785" s="12">
        <f t="shared" si="69"/>
        <v>3.019316686787151</v>
      </c>
    </row>
    <row r="786" spans="1:25">
      <c r="Y786" s="12"/>
    </row>
    <row r="787" spans="1:25">
      <c r="A787" t="s">
        <v>319</v>
      </c>
      <c r="Y787" s="12"/>
    </row>
    <row r="788" spans="1:25">
      <c r="A788" s="18" t="s">
        <v>325</v>
      </c>
      <c r="Y788" s="12"/>
    </row>
    <row r="789" spans="1:25">
      <c r="A789" s="40" t="s">
        <v>322</v>
      </c>
      <c r="Y789" s="12"/>
    </row>
    <row r="790" spans="1:25">
      <c r="A790" s="46" t="s">
        <v>323</v>
      </c>
      <c r="Y790" s="12"/>
    </row>
    <row r="791" spans="1:25">
      <c r="A791" t="s">
        <v>324</v>
      </c>
      <c r="Y791" s="12"/>
    </row>
    <row r="792" spans="1:25">
      <c r="Y792" s="12"/>
    </row>
    <row r="793" spans="1:25">
      <c r="Y793" s="12"/>
    </row>
    <row r="794" spans="1:25">
      <c r="Y794" s="12"/>
    </row>
    <row r="795" spans="1:25">
      <c r="Y795" s="12"/>
    </row>
    <row r="796" spans="1:25">
      <c r="Y796" s="12"/>
    </row>
    <row r="797" spans="1:25">
      <c r="Y797" s="12"/>
    </row>
    <row r="798" spans="1:25">
      <c r="Y798" s="12"/>
    </row>
    <row r="799" spans="1:25">
      <c r="Y799" s="12"/>
    </row>
    <row r="800" spans="1:25">
      <c r="Y800" s="12"/>
    </row>
    <row r="801" spans="25:25">
      <c r="Y801" s="12"/>
    </row>
    <row r="802" spans="25:25">
      <c r="Y802" s="12"/>
    </row>
    <row r="803" spans="25:25">
      <c r="Y803" s="12"/>
    </row>
    <row r="804" spans="25:25">
      <c r="Y804" s="12"/>
    </row>
    <row r="805" spans="25:25">
      <c r="Y805" s="12"/>
    </row>
    <row r="806" spans="25:25">
      <c r="Y806" s="12"/>
    </row>
    <row r="807" spans="25:25">
      <c r="Y807" s="12"/>
    </row>
    <row r="808" spans="25:25">
      <c r="Y808" s="12"/>
    </row>
    <row r="809" spans="25:25">
      <c r="Y809" s="12"/>
    </row>
    <row r="810" spans="25:25">
      <c r="Y810" s="12"/>
    </row>
    <row r="811" spans="25:25">
      <c r="Y811" s="12"/>
    </row>
    <row r="812" spans="25:25">
      <c r="Y812" s="12"/>
    </row>
    <row r="813" spans="25:25">
      <c r="Y813" s="12"/>
    </row>
    <row r="814" spans="25:25">
      <c r="Y814" s="12"/>
    </row>
    <row r="815" spans="25:25">
      <c r="Y815" s="12"/>
    </row>
    <row r="816" spans="25:25">
      <c r="Y816" s="12"/>
    </row>
    <row r="817" spans="25:25">
      <c r="Y817" s="12"/>
    </row>
    <row r="818" spans="25:25">
      <c r="Y818" s="12"/>
    </row>
    <row r="819" spans="25:25">
      <c r="Y819" s="12"/>
    </row>
    <row r="820" spans="25:25">
      <c r="Y820" s="12"/>
    </row>
    <row r="821" spans="25:25">
      <c r="Y821" s="12"/>
    </row>
    <row r="822" spans="25:25">
      <c r="Y822" s="12"/>
    </row>
    <row r="823" spans="25:25">
      <c r="Y823" s="12"/>
    </row>
    <row r="824" spans="25:25">
      <c r="Y824" s="12"/>
    </row>
    <row r="825" spans="25:25">
      <c r="Y825" s="12"/>
    </row>
    <row r="826" spans="25:25">
      <c r="Y826" s="12"/>
    </row>
  </sheetData>
  <mergeCells count="4">
    <mergeCell ref="E1:J1"/>
    <mergeCell ref="S1:X1"/>
    <mergeCell ref="K1:N1"/>
    <mergeCell ref="O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Y1324"/>
  <sheetViews>
    <sheetView workbookViewId="0">
      <pane xSplit="4" ySplit="2" topLeftCell="E3" activePane="bottomRight" state="frozen"/>
      <selection pane="topRight" activeCell="G1" sqref="G1"/>
      <selection pane="bottomLeft" activeCell="A3" sqref="A3"/>
      <selection pane="bottomRight"/>
    </sheetView>
  </sheetViews>
  <sheetFormatPr defaultRowHeight="12.75"/>
  <cols>
    <col min="1" max="1" width="20.7109375" style="7" customWidth="1"/>
    <col min="2" max="3" width="9.140625" customWidth="1"/>
    <col min="4" max="4" width="24.7109375" customWidth="1"/>
    <col min="5" max="10" width="10.7109375" customWidth="1"/>
    <col min="19" max="24" width="10.7109375" customWidth="1"/>
  </cols>
  <sheetData>
    <row r="1" spans="1:25">
      <c r="E1" s="62" t="s">
        <v>190</v>
      </c>
      <c r="F1" s="62"/>
      <c r="G1" s="62"/>
      <c r="H1" s="62"/>
      <c r="I1" s="62"/>
      <c r="J1" s="63"/>
      <c r="K1" s="60" t="s">
        <v>340</v>
      </c>
      <c r="L1" s="62"/>
      <c r="M1" s="62"/>
      <c r="N1" s="63"/>
      <c r="O1" s="60" t="s">
        <v>339</v>
      </c>
      <c r="P1" s="62"/>
      <c r="Q1" s="62"/>
      <c r="R1" s="63"/>
      <c r="S1" s="61" t="s">
        <v>338</v>
      </c>
      <c r="T1" s="61"/>
      <c r="U1" s="61"/>
      <c r="V1" s="61"/>
      <c r="W1" s="61"/>
      <c r="X1" s="61"/>
    </row>
    <row r="2" spans="1:25" s="3" customFormat="1" ht="63.75">
      <c r="A2" s="48" t="s">
        <v>352</v>
      </c>
      <c r="B2" s="4" t="s">
        <v>351</v>
      </c>
      <c r="C2" s="4" t="s">
        <v>329</v>
      </c>
      <c r="D2" s="4" t="s">
        <v>330</v>
      </c>
      <c r="E2" s="2" t="s">
        <v>89</v>
      </c>
      <c r="F2" s="2" t="s">
        <v>90</v>
      </c>
      <c r="G2" s="2" t="s">
        <v>87</v>
      </c>
      <c r="H2" s="2" t="s">
        <v>88</v>
      </c>
      <c r="I2" s="2" t="s">
        <v>283</v>
      </c>
      <c r="J2" s="20" t="s">
        <v>284</v>
      </c>
      <c r="K2" s="2" t="s">
        <v>188</v>
      </c>
      <c r="L2" s="2" t="s">
        <v>187</v>
      </c>
      <c r="M2" s="2" t="s">
        <v>189</v>
      </c>
      <c r="N2" s="20" t="s">
        <v>282</v>
      </c>
      <c r="O2" s="2" t="s">
        <v>188</v>
      </c>
      <c r="P2" s="2" t="s">
        <v>187</v>
      </c>
      <c r="Q2" s="2" t="s">
        <v>189</v>
      </c>
      <c r="R2" s="20" t="s">
        <v>282</v>
      </c>
      <c r="S2" s="2" t="s">
        <v>89</v>
      </c>
      <c r="T2" s="2" t="s">
        <v>90</v>
      </c>
      <c r="U2" s="2" t="s">
        <v>87</v>
      </c>
      <c r="V2" s="2" t="s">
        <v>88</v>
      </c>
      <c r="W2" s="2" t="s">
        <v>283</v>
      </c>
      <c r="X2" s="2" t="s">
        <v>284</v>
      </c>
      <c r="Y2" s="2" t="s">
        <v>192</v>
      </c>
    </row>
    <row r="3" spans="1:25">
      <c r="A3" s="7" t="s">
        <v>91</v>
      </c>
      <c r="B3" t="s">
        <v>34</v>
      </c>
      <c r="C3" t="s">
        <v>2</v>
      </c>
      <c r="D3" t="s">
        <v>3</v>
      </c>
      <c r="E3" s="1">
        <v>8.2108866468683997E-2</v>
      </c>
      <c r="F3" s="1">
        <v>9.8925425025853594E-2</v>
      </c>
      <c r="G3" s="1">
        <v>6.9271460890804895E-2</v>
      </c>
      <c r="H3" s="1">
        <v>8.32094301211634E-2</v>
      </c>
      <c r="I3" s="1">
        <v>0.151380327359489</v>
      </c>
      <c r="J3" s="50">
        <v>0.18213485514701699</v>
      </c>
      <c r="N3" s="21"/>
      <c r="R3" s="21"/>
    </row>
    <row r="4" spans="1:25">
      <c r="A4" s="7" t="s">
        <v>91</v>
      </c>
      <c r="B4" t="s">
        <v>34</v>
      </c>
      <c r="C4" t="s">
        <v>4</v>
      </c>
      <c r="D4" t="s">
        <v>5</v>
      </c>
      <c r="E4" s="1">
        <v>9.4326111625921399E-4</v>
      </c>
      <c r="F4" s="1">
        <v>3.74027729170942E-2</v>
      </c>
      <c r="G4" s="1">
        <v>2.3401016091228698E-6</v>
      </c>
      <c r="H4" s="1">
        <v>1.03676571218106E-5</v>
      </c>
      <c r="I4" s="1">
        <v>9.4560121786833699E-4</v>
      </c>
      <c r="J4" s="50">
        <v>3.7413140574215999E-2</v>
      </c>
      <c r="N4" s="21"/>
      <c r="R4" s="21"/>
    </row>
    <row r="5" spans="1:25">
      <c r="A5" s="7" t="s">
        <v>91</v>
      </c>
      <c r="B5" t="s">
        <v>34</v>
      </c>
      <c r="C5" t="s">
        <v>6</v>
      </c>
      <c r="D5" t="s">
        <v>7</v>
      </c>
      <c r="E5" s="1">
        <v>4.6414965322457103E-3</v>
      </c>
      <c r="F5" s="1">
        <v>1.0147475197459999E-2</v>
      </c>
      <c r="G5" s="1">
        <v>2.74154162440671E-3</v>
      </c>
      <c r="H5" s="1">
        <v>6.0826440620856403E-3</v>
      </c>
      <c r="I5" s="1">
        <v>7.38303815665242E-3</v>
      </c>
      <c r="J5" s="50">
        <v>1.6230119259545601E-2</v>
      </c>
      <c r="N5" s="21"/>
      <c r="R5" s="21"/>
    </row>
    <row r="6" spans="1:25">
      <c r="A6" s="7" t="s">
        <v>91</v>
      </c>
      <c r="B6" t="s">
        <v>34</v>
      </c>
      <c r="C6" t="s">
        <v>8</v>
      </c>
      <c r="D6" t="s">
        <v>9</v>
      </c>
      <c r="E6" s="1">
        <v>0.51897763015088605</v>
      </c>
      <c r="F6" s="1">
        <v>0.20897573545181999</v>
      </c>
      <c r="G6" s="1">
        <v>4.7192318007638203</v>
      </c>
      <c r="H6" s="1">
        <v>2.9188315782727599</v>
      </c>
      <c r="I6" s="1">
        <v>5.2382094309147096</v>
      </c>
      <c r="J6" s="50">
        <v>3.1278073137245799</v>
      </c>
      <c r="N6" s="21"/>
      <c r="R6" s="21"/>
    </row>
    <row r="7" spans="1:25">
      <c r="A7" s="7" t="s">
        <v>91</v>
      </c>
      <c r="B7" t="s">
        <v>34</v>
      </c>
      <c r="C7" t="s">
        <v>10</v>
      </c>
      <c r="D7" t="s">
        <v>11</v>
      </c>
      <c r="E7" s="1">
        <v>6.3022787212204598E-2</v>
      </c>
      <c r="F7" s="1">
        <v>5.2603571433613897E-2</v>
      </c>
      <c r="G7" s="1">
        <v>0.24321791367263201</v>
      </c>
      <c r="H7" s="1">
        <v>0.34094116052240703</v>
      </c>
      <c r="I7" s="1">
        <v>0.30624070088483701</v>
      </c>
      <c r="J7" s="50">
        <v>0.39354473195602102</v>
      </c>
      <c r="N7" s="21"/>
      <c r="R7" s="21"/>
    </row>
    <row r="8" spans="1:25">
      <c r="A8" s="7" t="s">
        <v>91</v>
      </c>
      <c r="B8" t="s">
        <v>34</v>
      </c>
      <c r="C8" t="s">
        <v>12</v>
      </c>
      <c r="D8" t="s">
        <v>13</v>
      </c>
      <c r="E8" s="1">
        <v>0.482132289462603</v>
      </c>
      <c r="F8" s="1">
        <v>6.6639270980671295E-2</v>
      </c>
      <c r="G8" s="1">
        <v>0.14956355283180101</v>
      </c>
      <c r="H8" s="1">
        <v>2.7267814260836399E-2</v>
      </c>
      <c r="I8" s="1">
        <v>0.63169584229440301</v>
      </c>
      <c r="J8" s="50">
        <v>9.3907085241507607E-2</v>
      </c>
      <c r="N8" s="21"/>
      <c r="R8" s="21"/>
    </row>
    <row r="9" spans="1:25">
      <c r="A9" s="7" t="s">
        <v>91</v>
      </c>
      <c r="B9" t="s">
        <v>34</v>
      </c>
      <c r="C9" t="s">
        <v>14</v>
      </c>
      <c r="D9" t="s">
        <v>15</v>
      </c>
      <c r="E9" s="1">
        <v>0.142772917929503</v>
      </c>
      <c r="F9" s="1">
        <v>0.14055117267455899</v>
      </c>
      <c r="G9" s="1">
        <v>0.17696490402260101</v>
      </c>
      <c r="H9" s="1">
        <v>0.105189257409346</v>
      </c>
      <c r="I9" s="1">
        <v>0.31973782195210398</v>
      </c>
      <c r="J9" s="50">
        <v>0.245740430083905</v>
      </c>
      <c r="N9" s="21"/>
      <c r="R9" s="21"/>
    </row>
    <row r="10" spans="1:25">
      <c r="A10" s="7" t="s">
        <v>91</v>
      </c>
      <c r="B10" t="s">
        <v>34</v>
      </c>
      <c r="C10" t="s">
        <v>16</v>
      </c>
      <c r="D10" t="s">
        <v>17</v>
      </c>
      <c r="E10" s="1">
        <v>2.3691637830307499</v>
      </c>
      <c r="F10" s="1">
        <v>0.31712123701761302</v>
      </c>
      <c r="G10" s="1">
        <v>1.6789424935977399</v>
      </c>
      <c r="H10" s="1">
        <v>0.366734708921718</v>
      </c>
      <c r="I10" s="1">
        <v>4.0481062766284897</v>
      </c>
      <c r="J10" s="50">
        <v>0.68385594593933097</v>
      </c>
      <c r="N10" s="21"/>
      <c r="R10" s="21"/>
    </row>
    <row r="11" spans="1:25">
      <c r="A11" s="7" t="s">
        <v>91</v>
      </c>
      <c r="B11" t="s">
        <v>34</v>
      </c>
      <c r="C11" t="s">
        <v>18</v>
      </c>
      <c r="D11" t="s">
        <v>19</v>
      </c>
      <c r="E11" s="1">
        <v>9.4677219412853297</v>
      </c>
      <c r="F11" s="1">
        <v>0.60329482228874798</v>
      </c>
      <c r="G11" s="1">
        <v>1.9763509160392501</v>
      </c>
      <c r="H11" s="1">
        <v>0.32090269317327902</v>
      </c>
      <c r="I11" s="1">
        <v>11.444072857324599</v>
      </c>
      <c r="J11" s="50">
        <v>0.924197515462027</v>
      </c>
      <c r="N11" s="21"/>
      <c r="R11" s="21"/>
    </row>
    <row r="12" spans="1:25">
      <c r="A12" s="7" t="s">
        <v>91</v>
      </c>
      <c r="B12" t="s">
        <v>34</v>
      </c>
      <c r="C12" t="s">
        <v>20</v>
      </c>
      <c r="D12" t="s">
        <v>21</v>
      </c>
      <c r="E12" s="1">
        <v>3.0387590492827701</v>
      </c>
      <c r="F12" s="1">
        <v>0.483004143698751</v>
      </c>
      <c r="G12" s="1">
        <v>0.42821273473201399</v>
      </c>
      <c r="H12" s="1">
        <v>8.6220851085100206E-2</v>
      </c>
      <c r="I12" s="1">
        <v>3.4669717840147798</v>
      </c>
      <c r="J12" s="50">
        <v>0.56922499478385102</v>
      </c>
      <c r="N12" s="21"/>
      <c r="R12" s="21"/>
    </row>
    <row r="13" spans="1:25">
      <c r="A13" s="7" t="s">
        <v>91</v>
      </c>
      <c r="B13" t="s">
        <v>34</v>
      </c>
      <c r="C13" t="s">
        <v>25</v>
      </c>
      <c r="D13" t="s">
        <v>26</v>
      </c>
      <c r="E13" s="1">
        <v>3.36957115261882E-4</v>
      </c>
      <c r="F13" s="1">
        <v>2.6839645852763101E-5</v>
      </c>
      <c r="G13" s="1">
        <v>3.1474152167073602E-3</v>
      </c>
      <c r="H13" s="1">
        <v>1.53499643083591E-3</v>
      </c>
      <c r="I13" s="1">
        <v>3.4843723319692402E-3</v>
      </c>
      <c r="J13" s="50">
        <v>1.56183607668867E-3</v>
      </c>
      <c r="N13" s="21"/>
      <c r="R13" s="21"/>
    </row>
    <row r="14" spans="1:25">
      <c r="A14" s="7" t="s">
        <v>91</v>
      </c>
      <c r="B14" t="s">
        <v>34</v>
      </c>
      <c r="C14" t="s">
        <v>22</v>
      </c>
      <c r="D14" t="s">
        <v>23</v>
      </c>
      <c r="E14" s="1">
        <v>2.4681102642356199</v>
      </c>
      <c r="F14" s="1">
        <v>0.10515104961569501</v>
      </c>
      <c r="G14" s="1">
        <v>0.287892194827018</v>
      </c>
      <c r="H14" s="1">
        <v>1.0474599097512499E-2</v>
      </c>
      <c r="I14" s="1">
        <v>2.75600245906264</v>
      </c>
      <c r="J14" s="50">
        <v>0.115625648713208</v>
      </c>
      <c r="N14" s="21"/>
      <c r="R14" s="21"/>
    </row>
    <row r="15" spans="1:25">
      <c r="A15" s="7" t="s">
        <v>92</v>
      </c>
      <c r="B15" t="s">
        <v>34</v>
      </c>
      <c r="C15" t="s">
        <v>2</v>
      </c>
      <c r="D15" t="s">
        <v>3</v>
      </c>
      <c r="E15" s="1">
        <v>8.9195575873506794E-2</v>
      </c>
      <c r="F15" s="1">
        <v>0.10931233913963</v>
      </c>
      <c r="G15" s="1">
        <v>5.4429816226880097E-2</v>
      </c>
      <c r="H15" s="1">
        <v>6.3489523178678703E-2</v>
      </c>
      <c r="I15" s="1">
        <v>0.14362539210038699</v>
      </c>
      <c r="J15" s="50">
        <v>0.17280186231830899</v>
      </c>
      <c r="N15" s="21"/>
      <c r="R15" s="21"/>
    </row>
    <row r="16" spans="1:25">
      <c r="A16" s="7" t="s">
        <v>92</v>
      </c>
      <c r="B16" t="s">
        <v>34</v>
      </c>
      <c r="C16" t="s">
        <v>4</v>
      </c>
      <c r="D16" t="s">
        <v>5</v>
      </c>
      <c r="E16" s="1">
        <v>7.5415685684559705E-4</v>
      </c>
      <c r="F16" s="1">
        <v>2.3258816763915099E-2</v>
      </c>
      <c r="G16" s="1">
        <v>8.1565441411972694E-6</v>
      </c>
      <c r="H16" s="1">
        <v>6.6117956944207304E-6</v>
      </c>
      <c r="I16" s="1">
        <v>7.6231340098679404E-4</v>
      </c>
      <c r="J16" s="50">
        <v>2.3265428559609499E-2</v>
      </c>
      <c r="N16" s="21"/>
      <c r="R16" s="21"/>
    </row>
    <row r="17" spans="1:18">
      <c r="A17" s="7" t="s">
        <v>92</v>
      </c>
      <c r="B17" t="s">
        <v>34</v>
      </c>
      <c r="C17" t="s">
        <v>6</v>
      </c>
      <c r="D17" t="s">
        <v>7</v>
      </c>
      <c r="E17" s="1">
        <v>4.1199585237554201E-3</v>
      </c>
      <c r="F17" s="1">
        <v>8.8964835720207903E-3</v>
      </c>
      <c r="G17" s="1">
        <v>1.3158950763573001E-2</v>
      </c>
      <c r="H17" s="1">
        <v>2.9205229642204501E-2</v>
      </c>
      <c r="I17" s="1">
        <v>1.7278909287328399E-2</v>
      </c>
      <c r="J17" s="50">
        <v>3.81017132142253E-2</v>
      </c>
      <c r="N17" s="21"/>
      <c r="R17" s="21"/>
    </row>
    <row r="18" spans="1:18">
      <c r="A18" s="7" t="s">
        <v>92</v>
      </c>
      <c r="B18" t="s">
        <v>34</v>
      </c>
      <c r="C18" t="s">
        <v>8</v>
      </c>
      <c r="D18" t="s">
        <v>9</v>
      </c>
      <c r="E18" s="1">
        <v>0.28903572338054301</v>
      </c>
      <c r="F18" s="1">
        <v>0.11751327671296501</v>
      </c>
      <c r="G18" s="1">
        <v>2.6082926559401001</v>
      </c>
      <c r="H18" s="1">
        <v>1.19723210097771</v>
      </c>
      <c r="I18" s="1">
        <v>2.8973283793206499</v>
      </c>
      <c r="J18" s="50">
        <v>1.3147453776906699</v>
      </c>
      <c r="N18" s="21"/>
      <c r="R18" s="21"/>
    </row>
    <row r="19" spans="1:18">
      <c r="A19" s="7" t="s">
        <v>92</v>
      </c>
      <c r="B19" t="s">
        <v>34</v>
      </c>
      <c r="C19" t="s">
        <v>10</v>
      </c>
      <c r="D19" t="s">
        <v>11</v>
      </c>
      <c r="E19" s="1">
        <v>6.46551528113819E-2</v>
      </c>
      <c r="F19" s="1">
        <v>5.7477982875922803E-2</v>
      </c>
      <c r="G19" s="1">
        <v>0.25402012240580402</v>
      </c>
      <c r="H19" s="1">
        <v>0.39947836564466499</v>
      </c>
      <c r="I19" s="1">
        <v>0.31867527521718603</v>
      </c>
      <c r="J19" s="50">
        <v>0.45695634852058797</v>
      </c>
      <c r="N19" s="21"/>
      <c r="R19" s="21"/>
    </row>
    <row r="20" spans="1:18">
      <c r="A20" s="7" t="s">
        <v>92</v>
      </c>
      <c r="B20" t="s">
        <v>34</v>
      </c>
      <c r="C20" t="s">
        <v>12</v>
      </c>
      <c r="D20" t="s">
        <v>13</v>
      </c>
      <c r="E20" s="1">
        <v>0.47195612443261598</v>
      </c>
      <c r="F20" s="1">
        <v>6.4089708555630204E-2</v>
      </c>
      <c r="G20" s="1">
        <v>0.17557783682002001</v>
      </c>
      <c r="H20" s="1">
        <v>3.2115103925413203E-2</v>
      </c>
      <c r="I20" s="1">
        <v>0.64753396125263596</v>
      </c>
      <c r="J20" s="50">
        <v>9.62048124810434E-2</v>
      </c>
      <c r="N20" s="21"/>
      <c r="R20" s="21"/>
    </row>
    <row r="21" spans="1:18">
      <c r="A21" s="7" t="s">
        <v>92</v>
      </c>
      <c r="B21" t="s">
        <v>34</v>
      </c>
      <c r="C21" t="s">
        <v>14</v>
      </c>
      <c r="D21" t="s">
        <v>15</v>
      </c>
      <c r="E21" s="1">
        <v>8.6203332986904399E-2</v>
      </c>
      <c r="F21" s="1">
        <v>8.9414015009038603E-2</v>
      </c>
      <c r="G21" s="1">
        <v>7.7761564484909604E-2</v>
      </c>
      <c r="H21" s="1">
        <v>4.2541382445626899E-2</v>
      </c>
      <c r="I21" s="1">
        <v>0.163964897471814</v>
      </c>
      <c r="J21" s="50">
        <v>0.131955397454666</v>
      </c>
      <c r="N21" s="21"/>
      <c r="R21" s="21"/>
    </row>
    <row r="22" spans="1:18">
      <c r="A22" s="7" t="s">
        <v>92</v>
      </c>
      <c r="B22" t="s">
        <v>34</v>
      </c>
      <c r="C22" t="s">
        <v>16</v>
      </c>
      <c r="D22" t="s">
        <v>17</v>
      </c>
      <c r="E22" s="1">
        <v>2.6072372217556499</v>
      </c>
      <c r="F22" s="1">
        <v>0.310843077748642</v>
      </c>
      <c r="G22" s="1">
        <v>1.87176653052139</v>
      </c>
      <c r="H22" s="1">
        <v>0.20279840186918999</v>
      </c>
      <c r="I22" s="1">
        <v>4.4790037522770296</v>
      </c>
      <c r="J22" s="50">
        <v>0.51364147961783202</v>
      </c>
      <c r="N22" s="21"/>
      <c r="R22" s="21"/>
    </row>
    <row r="23" spans="1:18">
      <c r="A23" s="7" t="s">
        <v>92</v>
      </c>
      <c r="B23" t="s">
        <v>34</v>
      </c>
      <c r="C23" t="s">
        <v>18</v>
      </c>
      <c r="D23" t="s">
        <v>19</v>
      </c>
      <c r="E23" s="1">
        <v>8.8438483612220899</v>
      </c>
      <c r="F23" s="1">
        <v>0.56798685873011201</v>
      </c>
      <c r="G23" s="1">
        <v>1.7093734833001</v>
      </c>
      <c r="H23" s="1">
        <v>0.28075535083415898</v>
      </c>
      <c r="I23" s="1">
        <v>10.5532218445222</v>
      </c>
      <c r="J23" s="50">
        <v>0.84874220956427104</v>
      </c>
      <c r="N23" s="21"/>
      <c r="R23" s="21"/>
    </row>
    <row r="24" spans="1:18">
      <c r="A24" s="7" t="s">
        <v>92</v>
      </c>
      <c r="B24" t="s">
        <v>34</v>
      </c>
      <c r="C24" t="s">
        <v>20</v>
      </c>
      <c r="D24" t="s">
        <v>21</v>
      </c>
      <c r="E24" s="1">
        <v>3.04830483033337</v>
      </c>
      <c r="F24" s="1">
        <v>0.48313134171010202</v>
      </c>
      <c r="G24" s="1">
        <v>9.0168282516528503E-2</v>
      </c>
      <c r="H24" s="1">
        <v>1.81481380692564E-2</v>
      </c>
      <c r="I24" s="1">
        <v>3.1384731128498999</v>
      </c>
      <c r="J24" s="50">
        <v>0.50127947977935805</v>
      </c>
      <c r="N24" s="21"/>
      <c r="R24" s="21"/>
    </row>
    <row r="25" spans="1:18">
      <c r="A25" s="7" t="s">
        <v>92</v>
      </c>
      <c r="B25" t="s">
        <v>34</v>
      </c>
      <c r="C25" t="s">
        <v>25</v>
      </c>
      <c r="D25" t="s">
        <v>26</v>
      </c>
      <c r="E25" s="1">
        <v>2.0000245607616201E-4</v>
      </c>
      <c r="F25" s="1">
        <v>1.62970369189972E-5</v>
      </c>
      <c r="G25" s="1">
        <v>6.2597888138421297E-5</v>
      </c>
      <c r="H25" s="1">
        <v>3.24409691971438E-5</v>
      </c>
      <c r="I25" s="1">
        <v>2.6260034421458298E-4</v>
      </c>
      <c r="J25" s="50">
        <v>4.8738006116141E-5</v>
      </c>
      <c r="N25" s="21"/>
      <c r="R25" s="21"/>
    </row>
    <row r="26" spans="1:18">
      <c r="A26" s="7" t="s">
        <v>92</v>
      </c>
      <c r="B26" t="s">
        <v>34</v>
      </c>
      <c r="C26" t="s">
        <v>22</v>
      </c>
      <c r="D26" t="s">
        <v>23</v>
      </c>
      <c r="E26" s="1">
        <v>2.4200262647958599</v>
      </c>
      <c r="F26" s="1">
        <v>0.102910543870952</v>
      </c>
      <c r="G26" s="1">
        <v>0.20716924823864299</v>
      </c>
      <c r="H26" s="1">
        <v>7.5378742029982397E-3</v>
      </c>
      <c r="I26" s="1">
        <v>2.6271955130345002</v>
      </c>
      <c r="J26" s="50">
        <v>0.11044841807395001</v>
      </c>
      <c r="N26" s="21"/>
      <c r="R26" s="21"/>
    </row>
    <row r="27" spans="1:18">
      <c r="A27" s="7" t="s">
        <v>93</v>
      </c>
      <c r="B27" t="s">
        <v>34</v>
      </c>
      <c r="C27" t="s">
        <v>2</v>
      </c>
      <c r="D27" t="s">
        <v>3</v>
      </c>
      <c r="E27" s="1">
        <v>0.123125954221718</v>
      </c>
      <c r="F27" s="1">
        <v>0.15194731002271999</v>
      </c>
      <c r="G27" s="1">
        <v>8.2245927256822698E-2</v>
      </c>
      <c r="H27" s="1">
        <v>7.80863110603605E-2</v>
      </c>
      <c r="I27" s="1">
        <v>0.20537188147854099</v>
      </c>
      <c r="J27" s="50">
        <v>0.23003362108308101</v>
      </c>
      <c r="N27" s="21"/>
      <c r="R27" s="21"/>
    </row>
    <row r="28" spans="1:18">
      <c r="A28" s="7" t="s">
        <v>93</v>
      </c>
      <c r="B28" t="s">
        <v>34</v>
      </c>
      <c r="C28" t="s">
        <v>4</v>
      </c>
      <c r="D28" t="s">
        <v>5</v>
      </c>
      <c r="E28" s="1">
        <v>1.01425903664329E-3</v>
      </c>
      <c r="F28" s="1">
        <v>4.2718633299083202E-2</v>
      </c>
      <c r="G28" s="1">
        <v>1.5707656919081402E-2</v>
      </c>
      <c r="H28" s="1">
        <v>0.12744495197734601</v>
      </c>
      <c r="I28" s="1">
        <v>1.6721915955724701E-2</v>
      </c>
      <c r="J28" s="50">
        <v>0.170163585276429</v>
      </c>
      <c r="N28" s="21"/>
      <c r="R28" s="21"/>
    </row>
    <row r="29" spans="1:18">
      <c r="A29" s="7" t="s">
        <v>93</v>
      </c>
      <c r="B29" t="s">
        <v>34</v>
      </c>
      <c r="C29" t="s">
        <v>6</v>
      </c>
      <c r="D29" t="s">
        <v>7</v>
      </c>
      <c r="E29" s="1">
        <v>2.12924359905359E-3</v>
      </c>
      <c r="F29" s="1">
        <v>4.7118565224580399E-3</v>
      </c>
      <c r="G29" s="1">
        <v>2.6250966504674299E-2</v>
      </c>
      <c r="H29" s="1">
        <v>5.8167271459262301E-2</v>
      </c>
      <c r="I29" s="1">
        <v>2.8380210103727901E-2</v>
      </c>
      <c r="J29" s="50">
        <v>6.2879127981720295E-2</v>
      </c>
      <c r="N29" s="21"/>
      <c r="R29" s="21"/>
    </row>
    <row r="30" spans="1:18">
      <c r="A30" s="7" t="s">
        <v>93</v>
      </c>
      <c r="B30" t="s">
        <v>34</v>
      </c>
      <c r="C30" t="s">
        <v>8</v>
      </c>
      <c r="D30" t="s">
        <v>9</v>
      </c>
      <c r="E30" s="1">
        <v>0.36447876098974802</v>
      </c>
      <c r="F30" s="1">
        <v>0.146742965753765</v>
      </c>
      <c r="G30" s="1">
        <v>0.554204776384568</v>
      </c>
      <c r="H30" s="1">
        <v>0.40808146963611103</v>
      </c>
      <c r="I30" s="1">
        <v>0.91868353737431596</v>
      </c>
      <c r="J30" s="50">
        <v>0.55482443538987503</v>
      </c>
      <c r="N30" s="21"/>
      <c r="R30" s="21"/>
    </row>
    <row r="31" spans="1:18">
      <c r="A31" s="7" t="s">
        <v>93</v>
      </c>
      <c r="B31" t="s">
        <v>34</v>
      </c>
      <c r="C31" t="s">
        <v>10</v>
      </c>
      <c r="D31" t="s">
        <v>11</v>
      </c>
      <c r="E31" s="1">
        <v>9.9146388243130601E-2</v>
      </c>
      <c r="F31" s="1">
        <v>7.4641130121946897E-2</v>
      </c>
      <c r="G31" s="1">
        <v>0.13026767221289101</v>
      </c>
      <c r="H31" s="1">
        <v>0.10100576541275599</v>
      </c>
      <c r="I31" s="1">
        <v>0.229414060456022</v>
      </c>
      <c r="J31" s="50">
        <v>0.175646895534703</v>
      </c>
      <c r="N31" s="21"/>
      <c r="R31" s="21"/>
    </row>
    <row r="32" spans="1:18">
      <c r="A32" s="7" t="s">
        <v>93</v>
      </c>
      <c r="B32" t="s">
        <v>34</v>
      </c>
      <c r="C32" t="s">
        <v>12</v>
      </c>
      <c r="D32" t="s">
        <v>13</v>
      </c>
      <c r="E32" s="1">
        <v>0.82949306734138295</v>
      </c>
      <c r="F32" s="1">
        <v>0.11848110650355401</v>
      </c>
      <c r="G32" s="1">
        <v>5.6009169599159303E-2</v>
      </c>
      <c r="H32" s="1">
        <v>1.0158059843983399E-2</v>
      </c>
      <c r="I32" s="1">
        <v>0.88550223694054198</v>
      </c>
      <c r="J32" s="50">
        <v>0.128639166347537</v>
      </c>
      <c r="N32" s="21"/>
      <c r="R32" s="21"/>
    </row>
    <row r="33" spans="1:18">
      <c r="A33" s="7" t="s">
        <v>93</v>
      </c>
      <c r="B33" t="s">
        <v>34</v>
      </c>
      <c r="C33" t="s">
        <v>14</v>
      </c>
      <c r="D33" t="s">
        <v>15</v>
      </c>
      <c r="E33" s="1">
        <v>0.23226962380657101</v>
      </c>
      <c r="F33" s="1">
        <v>0.22912733491695</v>
      </c>
      <c r="G33" s="1">
        <v>0.24730736211446699</v>
      </c>
      <c r="H33" s="1">
        <v>0.14509493984774799</v>
      </c>
      <c r="I33" s="1">
        <v>0.47957698592103798</v>
      </c>
      <c r="J33" s="50">
        <v>0.37422227476469799</v>
      </c>
      <c r="N33" s="21"/>
      <c r="R33" s="21"/>
    </row>
    <row r="34" spans="1:18">
      <c r="A34" s="7" t="s">
        <v>93</v>
      </c>
      <c r="B34" t="s">
        <v>34</v>
      </c>
      <c r="C34" t="s">
        <v>16</v>
      </c>
      <c r="D34" t="s">
        <v>17</v>
      </c>
      <c r="E34" s="1">
        <v>2.0379959046066598</v>
      </c>
      <c r="F34" s="1">
        <v>0.240988429063659</v>
      </c>
      <c r="G34" s="1">
        <v>0.34779101709522903</v>
      </c>
      <c r="H34" s="1">
        <v>6.3230724699820204E-2</v>
      </c>
      <c r="I34" s="1">
        <v>2.3857869217018899</v>
      </c>
      <c r="J34" s="50">
        <v>0.30421915376347902</v>
      </c>
      <c r="N34" s="21"/>
      <c r="R34" s="21"/>
    </row>
    <row r="35" spans="1:18">
      <c r="A35" s="7" t="s">
        <v>93</v>
      </c>
      <c r="B35" t="s">
        <v>34</v>
      </c>
      <c r="C35" t="s">
        <v>18</v>
      </c>
      <c r="D35" t="s">
        <v>19</v>
      </c>
      <c r="E35" s="1">
        <v>17.983032913575901</v>
      </c>
      <c r="F35" s="1">
        <v>1.1542999225535</v>
      </c>
      <c r="G35" s="1">
        <v>15.719216907857501</v>
      </c>
      <c r="H35" s="1">
        <v>2.6232174119210501</v>
      </c>
      <c r="I35" s="1">
        <v>33.702249821433398</v>
      </c>
      <c r="J35" s="50">
        <v>3.7775173344745498</v>
      </c>
      <c r="N35" s="21"/>
      <c r="R35" s="21"/>
    </row>
    <row r="36" spans="1:18">
      <c r="A36" s="7" t="s">
        <v>93</v>
      </c>
      <c r="B36" t="s">
        <v>34</v>
      </c>
      <c r="C36" t="s">
        <v>20</v>
      </c>
      <c r="D36" t="s">
        <v>21</v>
      </c>
      <c r="E36" s="1">
        <v>3.87341705414347</v>
      </c>
      <c r="F36" s="1">
        <v>0.62289745202440205</v>
      </c>
      <c r="G36" s="1">
        <v>2.74369709260084E-2</v>
      </c>
      <c r="H36" s="1">
        <v>5.5450643771067197E-3</v>
      </c>
      <c r="I36" s="1">
        <v>3.9008540250694801</v>
      </c>
      <c r="J36" s="50">
        <v>0.62844251640150905</v>
      </c>
      <c r="N36" s="21"/>
      <c r="R36" s="21"/>
    </row>
    <row r="37" spans="1:18">
      <c r="A37" s="7" t="s">
        <v>93</v>
      </c>
      <c r="B37" t="s">
        <v>34</v>
      </c>
      <c r="C37" t="s">
        <v>25</v>
      </c>
      <c r="D37" t="s">
        <v>26</v>
      </c>
      <c r="E37" s="1">
        <v>3.8645007983366801E-3</v>
      </c>
      <c r="F37" s="1">
        <v>2.8377532118986702E-4</v>
      </c>
      <c r="G37" s="1">
        <v>1.9243453086967899E-2</v>
      </c>
      <c r="H37" s="1">
        <v>8.3399208642769198E-3</v>
      </c>
      <c r="I37" s="1">
        <v>2.3107953885304601E-2</v>
      </c>
      <c r="J37" s="50">
        <v>8.6236961854667896E-3</v>
      </c>
      <c r="N37" s="21"/>
      <c r="R37" s="21"/>
    </row>
    <row r="38" spans="1:18">
      <c r="A38" s="7" t="s">
        <v>93</v>
      </c>
      <c r="B38" t="s">
        <v>34</v>
      </c>
      <c r="C38" t="s">
        <v>22</v>
      </c>
      <c r="D38" t="s">
        <v>23</v>
      </c>
      <c r="E38" s="1">
        <v>4.6104918317371197</v>
      </c>
      <c r="F38" s="1">
        <v>0.20156188732400099</v>
      </c>
      <c r="G38" s="1">
        <v>0.46941615343967502</v>
      </c>
      <c r="H38" s="1">
        <v>1.8104936979792301E-2</v>
      </c>
      <c r="I38" s="1">
        <v>5.0799079851767903</v>
      </c>
      <c r="J38" s="50">
        <v>0.219666824303793</v>
      </c>
      <c r="N38" s="21"/>
      <c r="R38" s="21"/>
    </row>
    <row r="39" spans="1:18">
      <c r="A39" s="7" t="s">
        <v>94</v>
      </c>
      <c r="B39" t="s">
        <v>34</v>
      </c>
      <c r="C39" t="s">
        <v>2</v>
      </c>
      <c r="D39" t="s">
        <v>3</v>
      </c>
      <c r="E39" s="1">
        <v>0.100425622413144</v>
      </c>
      <c r="F39" s="1">
        <v>0.11631042911633301</v>
      </c>
      <c r="G39" s="1">
        <v>0.17780261216999199</v>
      </c>
      <c r="H39" s="1">
        <v>0.21196496428801301</v>
      </c>
      <c r="I39" s="1">
        <v>0.278228234583136</v>
      </c>
      <c r="J39" s="50">
        <v>0.32827539340434603</v>
      </c>
      <c r="N39" s="21"/>
      <c r="R39" s="21"/>
    </row>
    <row r="40" spans="1:18">
      <c r="A40" s="7" t="s">
        <v>94</v>
      </c>
      <c r="B40" t="s">
        <v>34</v>
      </c>
      <c r="C40" t="s">
        <v>4</v>
      </c>
      <c r="D40" t="s">
        <v>5</v>
      </c>
      <c r="E40" s="1">
        <v>1.06648811512919E-3</v>
      </c>
      <c r="F40" s="1">
        <v>4.04724448538945E-2</v>
      </c>
      <c r="G40" s="1">
        <v>3.8755688638380699E-3</v>
      </c>
      <c r="H40" s="1">
        <v>2.0613341472593801E-2</v>
      </c>
      <c r="I40" s="1">
        <v>4.9420569789672599E-3</v>
      </c>
      <c r="J40" s="50">
        <v>6.1085786326488298E-2</v>
      </c>
      <c r="N40" s="21"/>
      <c r="R40" s="21"/>
    </row>
    <row r="41" spans="1:18">
      <c r="A41" s="7" t="s">
        <v>94</v>
      </c>
      <c r="B41" t="s">
        <v>34</v>
      </c>
      <c r="C41" t="s">
        <v>6</v>
      </c>
      <c r="D41" t="s">
        <v>7</v>
      </c>
      <c r="E41" s="1">
        <v>4.0224893808460602E-3</v>
      </c>
      <c r="F41" s="1">
        <v>9.0895278425293102E-3</v>
      </c>
      <c r="G41" s="1">
        <v>1.06230407882273E-2</v>
      </c>
      <c r="H41" s="1">
        <v>2.3572134844845102E-2</v>
      </c>
      <c r="I41" s="1">
        <v>1.46455301690734E-2</v>
      </c>
      <c r="J41" s="50">
        <v>3.2661662687374401E-2</v>
      </c>
      <c r="N41" s="21"/>
      <c r="R41" s="21"/>
    </row>
    <row r="42" spans="1:18">
      <c r="A42" s="7" t="s">
        <v>94</v>
      </c>
      <c r="B42" t="s">
        <v>34</v>
      </c>
      <c r="C42" t="s">
        <v>8</v>
      </c>
      <c r="D42" t="s">
        <v>9</v>
      </c>
      <c r="E42" s="1">
        <v>0.38108207114565801</v>
      </c>
      <c r="F42" s="1">
        <v>0.15292796372057699</v>
      </c>
      <c r="G42" s="1">
        <v>3.6420885301131598</v>
      </c>
      <c r="H42" s="1">
        <v>3.26284621605306</v>
      </c>
      <c r="I42" s="1">
        <v>4.02317060125882</v>
      </c>
      <c r="J42" s="50">
        <v>3.4157741797736398</v>
      </c>
      <c r="N42" s="21"/>
      <c r="R42" s="21"/>
    </row>
    <row r="43" spans="1:18">
      <c r="A43" s="7" t="s">
        <v>94</v>
      </c>
      <c r="B43" t="s">
        <v>34</v>
      </c>
      <c r="C43" t="s">
        <v>10</v>
      </c>
      <c r="D43" t="s">
        <v>11</v>
      </c>
      <c r="E43" s="1">
        <v>6.7453201648433103E-2</v>
      </c>
      <c r="F43" s="1">
        <v>5.6598133874702597E-2</v>
      </c>
      <c r="G43" s="1">
        <v>0.29459047007100803</v>
      </c>
      <c r="H43" s="1">
        <v>0.23241052749154201</v>
      </c>
      <c r="I43" s="1">
        <v>0.36204367171944102</v>
      </c>
      <c r="J43" s="50">
        <v>0.28900866136624498</v>
      </c>
      <c r="N43" s="21"/>
      <c r="R43" s="21"/>
    </row>
    <row r="44" spans="1:18">
      <c r="A44" s="7" t="s">
        <v>94</v>
      </c>
      <c r="B44" t="s">
        <v>34</v>
      </c>
      <c r="C44" t="s">
        <v>12</v>
      </c>
      <c r="D44" t="s">
        <v>13</v>
      </c>
      <c r="E44" s="1">
        <v>0.60012832659706805</v>
      </c>
      <c r="F44" s="1">
        <v>8.3816803893007497E-2</v>
      </c>
      <c r="G44" s="1">
        <v>0.29678847545480802</v>
      </c>
      <c r="H44" s="1">
        <v>5.4326664845430798E-2</v>
      </c>
      <c r="I44" s="1">
        <v>0.89691680205187596</v>
      </c>
      <c r="J44" s="50">
        <v>0.138143468738438</v>
      </c>
      <c r="N44" s="21"/>
      <c r="R44" s="21"/>
    </row>
    <row r="45" spans="1:18">
      <c r="A45" s="7" t="s">
        <v>94</v>
      </c>
      <c r="B45" t="s">
        <v>34</v>
      </c>
      <c r="C45" t="s">
        <v>14</v>
      </c>
      <c r="D45" t="s">
        <v>15</v>
      </c>
      <c r="E45" s="1">
        <v>0.13884346888256199</v>
      </c>
      <c r="F45" s="1">
        <v>0.13803869233486701</v>
      </c>
      <c r="G45" s="1">
        <v>0.31977386275222902</v>
      </c>
      <c r="H45" s="1">
        <v>0.19093119306179199</v>
      </c>
      <c r="I45" s="1">
        <v>0.45861733163479101</v>
      </c>
      <c r="J45" s="50">
        <v>0.32896988539666</v>
      </c>
      <c r="N45" s="21"/>
      <c r="R45" s="21"/>
    </row>
    <row r="46" spans="1:18">
      <c r="A46" s="7" t="s">
        <v>94</v>
      </c>
      <c r="B46" t="s">
        <v>34</v>
      </c>
      <c r="C46" t="s">
        <v>16</v>
      </c>
      <c r="D46" t="s">
        <v>17</v>
      </c>
      <c r="E46" s="1">
        <v>1.97518679083565</v>
      </c>
      <c r="F46" s="1">
        <v>0.23517041562938301</v>
      </c>
      <c r="G46" s="1">
        <v>0.77646775125157796</v>
      </c>
      <c r="H46" s="1">
        <v>0.139856562826151</v>
      </c>
      <c r="I46" s="1">
        <v>2.75165454208723</v>
      </c>
      <c r="J46" s="50">
        <v>0.37502697845553501</v>
      </c>
      <c r="N46" s="21"/>
      <c r="R46" s="21"/>
    </row>
    <row r="47" spans="1:18">
      <c r="A47" s="7" t="s">
        <v>94</v>
      </c>
      <c r="B47" t="s">
        <v>34</v>
      </c>
      <c r="C47" t="s">
        <v>18</v>
      </c>
      <c r="D47" t="s">
        <v>19</v>
      </c>
      <c r="E47" s="1">
        <v>9.5133215273177996</v>
      </c>
      <c r="F47" s="1">
        <v>0.60864371615513002</v>
      </c>
      <c r="G47" s="1">
        <v>3.8274367087761099</v>
      </c>
      <c r="H47" s="1">
        <v>0.62370953727951295</v>
      </c>
      <c r="I47" s="1">
        <v>13.340758236093899</v>
      </c>
      <c r="J47" s="50">
        <v>1.23235325343464</v>
      </c>
      <c r="N47" s="21"/>
      <c r="R47" s="21"/>
    </row>
    <row r="48" spans="1:18">
      <c r="A48" s="7" t="s">
        <v>94</v>
      </c>
      <c r="B48" t="s">
        <v>34</v>
      </c>
      <c r="C48" t="s">
        <v>20</v>
      </c>
      <c r="D48" t="s">
        <v>21</v>
      </c>
      <c r="E48" s="1">
        <v>4.7564015652284803</v>
      </c>
      <c r="F48" s="1">
        <v>0.75435570723394796</v>
      </c>
      <c r="G48" s="1">
        <v>0.87065193612602498</v>
      </c>
      <c r="H48" s="1">
        <v>0.175216803306079</v>
      </c>
      <c r="I48" s="1">
        <v>5.62705350135451</v>
      </c>
      <c r="J48" s="50">
        <v>0.92957251054002699</v>
      </c>
      <c r="N48" s="21"/>
      <c r="R48" s="21"/>
    </row>
    <row r="49" spans="1:18">
      <c r="A49" s="7" t="s">
        <v>94</v>
      </c>
      <c r="B49" t="s">
        <v>34</v>
      </c>
      <c r="C49" t="s">
        <v>25</v>
      </c>
      <c r="D49" t="s">
        <v>26</v>
      </c>
      <c r="E49" s="1">
        <v>9.0161716932316905E-5</v>
      </c>
      <c r="F49" s="1">
        <v>7.3184885352764401E-6</v>
      </c>
      <c r="G49" s="1">
        <v>1.9764293052693799E-4</v>
      </c>
      <c r="H49" s="1">
        <v>9.9821821665651498E-5</v>
      </c>
      <c r="I49" s="1">
        <v>2.87804647459255E-4</v>
      </c>
      <c r="J49" s="50">
        <v>1.0714031020092799E-4</v>
      </c>
      <c r="N49" s="21"/>
      <c r="R49" s="21"/>
    </row>
    <row r="50" spans="1:18">
      <c r="A50" s="7" t="s">
        <v>94</v>
      </c>
      <c r="B50" t="s">
        <v>34</v>
      </c>
      <c r="C50" t="s">
        <v>22</v>
      </c>
      <c r="D50" t="s">
        <v>23</v>
      </c>
      <c r="E50" s="1">
        <v>3.2006085014547101</v>
      </c>
      <c r="F50" s="1">
        <v>0.13587539544259999</v>
      </c>
      <c r="G50" s="1">
        <v>0.34806806718508099</v>
      </c>
      <c r="H50" s="1">
        <v>1.2635469467431E-2</v>
      </c>
      <c r="I50" s="1">
        <v>3.5486765686397899</v>
      </c>
      <c r="J50" s="50">
        <v>0.14851086491003099</v>
      </c>
      <c r="N50" s="21"/>
      <c r="R50" s="21"/>
    </row>
    <row r="51" spans="1:18">
      <c r="A51" s="7" t="s">
        <v>95</v>
      </c>
      <c r="B51" t="s">
        <v>34</v>
      </c>
      <c r="C51" t="s">
        <v>2</v>
      </c>
      <c r="D51" t="s">
        <v>3</v>
      </c>
      <c r="E51" s="1">
        <v>0.76544563627115703</v>
      </c>
      <c r="F51" s="1">
        <v>0.90209712396653297</v>
      </c>
      <c r="G51" s="1">
        <v>2.0028969321857302</v>
      </c>
      <c r="H51" s="1">
        <v>1.5511652883156799</v>
      </c>
      <c r="I51" s="1">
        <v>2.7683425684568901</v>
      </c>
      <c r="J51" s="50">
        <v>2.4532624122822102</v>
      </c>
      <c r="N51" s="21"/>
      <c r="R51" s="21"/>
    </row>
    <row r="52" spans="1:18">
      <c r="A52" s="7" t="s">
        <v>95</v>
      </c>
      <c r="B52" t="s">
        <v>34</v>
      </c>
      <c r="C52" t="s">
        <v>4</v>
      </c>
      <c r="D52" t="s">
        <v>5</v>
      </c>
      <c r="E52" s="1">
        <v>4.6420179179041503E-3</v>
      </c>
      <c r="F52" s="1">
        <v>0.195262288165686</v>
      </c>
      <c r="G52" s="1">
        <v>6.3338135542574002E-3</v>
      </c>
      <c r="H52" s="1">
        <v>3.35760728755502E-2</v>
      </c>
      <c r="I52" s="1">
        <v>1.09758314721616E-2</v>
      </c>
      <c r="J52" s="50">
        <v>0.228838361041236</v>
      </c>
      <c r="N52" s="21"/>
      <c r="R52" s="21"/>
    </row>
    <row r="53" spans="1:18">
      <c r="A53" s="7" t="s">
        <v>95</v>
      </c>
      <c r="B53" t="s">
        <v>34</v>
      </c>
      <c r="C53" t="s">
        <v>6</v>
      </c>
      <c r="D53" t="s">
        <v>7</v>
      </c>
      <c r="E53" s="1">
        <v>2.8347500189789501E-2</v>
      </c>
      <c r="F53" s="1">
        <v>6.2513127552850198E-2</v>
      </c>
      <c r="G53" s="1">
        <v>5.70994313665001E-2</v>
      </c>
      <c r="H53" s="1">
        <v>0.124571236424158</v>
      </c>
      <c r="I53" s="1">
        <v>8.5446931556289601E-2</v>
      </c>
      <c r="J53" s="50">
        <v>0.18708436397700801</v>
      </c>
      <c r="N53" s="21"/>
      <c r="R53" s="21"/>
    </row>
    <row r="54" spans="1:18">
      <c r="A54" s="7" t="s">
        <v>95</v>
      </c>
      <c r="B54" t="s">
        <v>34</v>
      </c>
      <c r="C54" t="s">
        <v>8</v>
      </c>
      <c r="D54" t="s">
        <v>9</v>
      </c>
      <c r="E54" s="1">
        <v>2.7002440947386699</v>
      </c>
      <c r="F54" s="1">
        <v>1.0779180082886</v>
      </c>
      <c r="G54" s="1">
        <v>9.9843550756911004</v>
      </c>
      <c r="H54" s="1">
        <v>7.3399427208631201</v>
      </c>
      <c r="I54" s="1">
        <v>12.6845991704298</v>
      </c>
      <c r="J54" s="50">
        <v>8.4178607291517196</v>
      </c>
      <c r="N54" s="21"/>
      <c r="R54" s="21"/>
    </row>
    <row r="55" spans="1:18">
      <c r="A55" s="7" t="s">
        <v>95</v>
      </c>
      <c r="B55" t="s">
        <v>34</v>
      </c>
      <c r="C55" t="s">
        <v>10</v>
      </c>
      <c r="D55" t="s">
        <v>11</v>
      </c>
      <c r="E55" s="1">
        <v>0.53776755347729799</v>
      </c>
      <c r="F55" s="1">
        <v>0.43381606514541499</v>
      </c>
      <c r="G55" s="1">
        <v>1.80115846300411</v>
      </c>
      <c r="H55" s="1">
        <v>2.31613656778319</v>
      </c>
      <c r="I55" s="1">
        <v>2.3389260164814099</v>
      </c>
      <c r="J55" s="50">
        <v>2.7499526329286099</v>
      </c>
      <c r="N55" s="21"/>
      <c r="R55" s="21"/>
    </row>
    <row r="56" spans="1:18">
      <c r="A56" s="7" t="s">
        <v>95</v>
      </c>
      <c r="B56" t="s">
        <v>34</v>
      </c>
      <c r="C56" t="s">
        <v>12</v>
      </c>
      <c r="D56" t="s">
        <v>13</v>
      </c>
      <c r="E56" s="1">
        <v>3.9259561209372</v>
      </c>
      <c r="F56" s="1">
        <v>0.53989284757567002</v>
      </c>
      <c r="G56" s="1">
        <v>2.0261606451815601</v>
      </c>
      <c r="H56" s="1">
        <v>0.36967677458360998</v>
      </c>
      <c r="I56" s="1">
        <v>5.9521167661187597</v>
      </c>
      <c r="J56" s="50">
        <v>0.90956962215927994</v>
      </c>
      <c r="N56" s="21"/>
      <c r="R56" s="21"/>
    </row>
    <row r="57" spans="1:18">
      <c r="A57" s="7" t="s">
        <v>95</v>
      </c>
      <c r="B57" t="s">
        <v>34</v>
      </c>
      <c r="C57" t="s">
        <v>14</v>
      </c>
      <c r="D57" t="s">
        <v>15</v>
      </c>
      <c r="E57" s="1">
        <v>0.78189234624767501</v>
      </c>
      <c r="F57" s="1">
        <v>0.79718669843426104</v>
      </c>
      <c r="G57" s="1">
        <v>1.67140208691601</v>
      </c>
      <c r="H57" s="1">
        <v>0.98357120157726796</v>
      </c>
      <c r="I57" s="1">
        <v>2.4532944331636801</v>
      </c>
      <c r="J57" s="50">
        <v>1.7807579000115299</v>
      </c>
      <c r="N57" s="21"/>
      <c r="R57" s="21"/>
    </row>
    <row r="58" spans="1:18">
      <c r="A58" s="7" t="s">
        <v>95</v>
      </c>
      <c r="B58" t="s">
        <v>34</v>
      </c>
      <c r="C58" t="s">
        <v>16</v>
      </c>
      <c r="D58" t="s">
        <v>17</v>
      </c>
      <c r="E58" s="1">
        <v>23.0087562581413</v>
      </c>
      <c r="F58" s="1">
        <v>2.7395446176510601</v>
      </c>
      <c r="G58" s="1">
        <v>3.9320490691032699</v>
      </c>
      <c r="H58" s="1">
        <v>0.49258336835058902</v>
      </c>
      <c r="I58" s="1">
        <v>26.9408053272446</v>
      </c>
      <c r="J58" s="50">
        <v>3.2321279860016499</v>
      </c>
      <c r="N58" s="21"/>
      <c r="R58" s="21"/>
    </row>
    <row r="59" spans="1:18">
      <c r="A59" s="7" t="s">
        <v>95</v>
      </c>
      <c r="B59" t="s">
        <v>34</v>
      </c>
      <c r="C59" t="s">
        <v>18</v>
      </c>
      <c r="D59" t="s">
        <v>19</v>
      </c>
      <c r="E59" s="1">
        <v>75.546598624022593</v>
      </c>
      <c r="F59" s="1">
        <v>4.8037330705476204</v>
      </c>
      <c r="G59" s="1">
        <v>13.604622774216899</v>
      </c>
      <c r="H59" s="1">
        <v>2.1884208476552098</v>
      </c>
      <c r="I59" s="1">
        <v>89.1512213982395</v>
      </c>
      <c r="J59" s="50">
        <v>6.9921539182028303</v>
      </c>
      <c r="N59" s="21"/>
      <c r="R59" s="21"/>
    </row>
    <row r="60" spans="1:18">
      <c r="A60" s="7" t="s">
        <v>95</v>
      </c>
      <c r="B60" t="s">
        <v>34</v>
      </c>
      <c r="C60" t="s">
        <v>20</v>
      </c>
      <c r="D60" t="s">
        <v>21</v>
      </c>
      <c r="E60" s="1">
        <v>23.070656804133701</v>
      </c>
      <c r="F60" s="1">
        <v>3.67605406891626</v>
      </c>
      <c r="G60" s="1">
        <v>1.1381484318137001</v>
      </c>
      <c r="H60" s="1">
        <v>0.22917564999655199</v>
      </c>
      <c r="I60" s="1">
        <v>24.208805235947398</v>
      </c>
      <c r="J60" s="50">
        <v>3.90522971891281</v>
      </c>
      <c r="N60" s="21"/>
      <c r="R60" s="21"/>
    </row>
    <row r="61" spans="1:18">
      <c r="A61" s="7" t="s">
        <v>95</v>
      </c>
      <c r="B61" t="s">
        <v>34</v>
      </c>
      <c r="C61" t="s">
        <v>25</v>
      </c>
      <c r="D61" t="s">
        <v>26</v>
      </c>
      <c r="E61" s="1">
        <v>2.6757156850539501E-2</v>
      </c>
      <c r="F61" s="1">
        <v>2.1281434036300902E-3</v>
      </c>
      <c r="G61" s="1">
        <v>0.11766595357326</v>
      </c>
      <c r="H61" s="1">
        <v>5.6126921804269599E-2</v>
      </c>
      <c r="I61" s="1">
        <v>0.14442311042379999</v>
      </c>
      <c r="J61" s="50">
        <v>5.8255065207899699E-2</v>
      </c>
      <c r="N61" s="21"/>
      <c r="R61" s="21"/>
    </row>
    <row r="62" spans="1:18">
      <c r="A62" s="7" t="s">
        <v>95</v>
      </c>
      <c r="B62" t="s">
        <v>34</v>
      </c>
      <c r="C62" t="s">
        <v>22</v>
      </c>
      <c r="D62" t="s">
        <v>23</v>
      </c>
      <c r="E62" s="1">
        <v>17.449963336689901</v>
      </c>
      <c r="F62" s="1">
        <v>0.742501872672371</v>
      </c>
      <c r="G62" s="1">
        <v>1.3048262274575</v>
      </c>
      <c r="H62" s="1">
        <v>4.7938537136714997E-2</v>
      </c>
      <c r="I62" s="1">
        <v>18.754789564147401</v>
      </c>
      <c r="J62" s="50">
        <v>0.79044040980908603</v>
      </c>
      <c r="N62" s="21"/>
      <c r="R62" s="21"/>
    </row>
    <row r="63" spans="1:18">
      <c r="A63" s="7" t="s">
        <v>96</v>
      </c>
      <c r="B63" t="s">
        <v>34</v>
      </c>
      <c r="C63" t="s">
        <v>2</v>
      </c>
      <c r="D63" t="s">
        <v>3</v>
      </c>
      <c r="E63" s="1">
        <v>6.5944415140284901E-2</v>
      </c>
      <c r="F63" s="1">
        <v>7.74757376285235E-2</v>
      </c>
      <c r="G63" s="1">
        <v>0.1169516132674</v>
      </c>
      <c r="H63" s="1">
        <v>8.0120840001031202E-2</v>
      </c>
      <c r="I63" s="1">
        <v>0.18289602840768501</v>
      </c>
      <c r="J63" s="50">
        <v>0.15759657762955501</v>
      </c>
      <c r="N63" s="21"/>
      <c r="R63" s="21"/>
    </row>
    <row r="64" spans="1:18">
      <c r="A64" s="7" t="s">
        <v>96</v>
      </c>
      <c r="B64" t="s">
        <v>34</v>
      </c>
      <c r="C64" t="s">
        <v>4</v>
      </c>
      <c r="D64" t="s">
        <v>5</v>
      </c>
      <c r="E64" s="1">
        <v>9.9765830257054892E-4</v>
      </c>
      <c r="F64" s="1">
        <v>3.8215239589234097E-2</v>
      </c>
      <c r="G64" s="1">
        <v>8.8175417968635792E-6</v>
      </c>
      <c r="H64" s="1">
        <v>3.0162051359971899E-5</v>
      </c>
      <c r="I64" s="1">
        <v>1.0064758443674099E-3</v>
      </c>
      <c r="J64" s="50">
        <v>3.8245401640594097E-2</v>
      </c>
      <c r="N64" s="21"/>
      <c r="R64" s="21"/>
    </row>
    <row r="65" spans="1:18">
      <c r="A65" s="7" t="s">
        <v>96</v>
      </c>
      <c r="B65" t="s">
        <v>34</v>
      </c>
      <c r="C65" t="s">
        <v>6</v>
      </c>
      <c r="D65" t="s">
        <v>7</v>
      </c>
      <c r="E65" s="1">
        <v>2.87469757618523E-3</v>
      </c>
      <c r="F65" s="1">
        <v>6.2055908127198797E-3</v>
      </c>
      <c r="G65" s="1">
        <v>6.1082877712296797E-4</v>
      </c>
      <c r="H65" s="1">
        <v>1.3546916512209399E-3</v>
      </c>
      <c r="I65" s="1">
        <v>3.4855263533082E-3</v>
      </c>
      <c r="J65" s="50">
        <v>7.5602824639408204E-3</v>
      </c>
      <c r="N65" s="21"/>
      <c r="R65" s="21"/>
    </row>
    <row r="66" spans="1:18">
      <c r="A66" s="7" t="s">
        <v>96</v>
      </c>
      <c r="B66" t="s">
        <v>34</v>
      </c>
      <c r="C66" t="s">
        <v>8</v>
      </c>
      <c r="D66" t="s">
        <v>9</v>
      </c>
      <c r="E66" s="1">
        <v>0.40712832196876803</v>
      </c>
      <c r="F66" s="1">
        <v>0.163035288413972</v>
      </c>
      <c r="G66" s="1">
        <v>3.5944468318551799</v>
      </c>
      <c r="H66" s="1">
        <v>3.2336164925108499</v>
      </c>
      <c r="I66" s="1">
        <v>4.0015751538239401</v>
      </c>
      <c r="J66" s="50">
        <v>3.3966517809248198</v>
      </c>
      <c r="N66" s="21"/>
      <c r="R66" s="21"/>
    </row>
    <row r="67" spans="1:18">
      <c r="A67" s="7" t="s">
        <v>96</v>
      </c>
      <c r="B67" t="s">
        <v>34</v>
      </c>
      <c r="C67" t="s">
        <v>10</v>
      </c>
      <c r="D67" t="s">
        <v>11</v>
      </c>
      <c r="E67" s="1">
        <v>7.0701851479010494E-2</v>
      </c>
      <c r="F67" s="1">
        <v>8.0165955126254296E-2</v>
      </c>
      <c r="G67" s="1">
        <v>1.23132187525402</v>
      </c>
      <c r="H67" s="1">
        <v>1.51059443092325</v>
      </c>
      <c r="I67" s="1">
        <v>1.3020237267330299</v>
      </c>
      <c r="J67" s="50">
        <v>1.5907603860495001</v>
      </c>
      <c r="N67" s="21"/>
      <c r="R67" s="21"/>
    </row>
    <row r="68" spans="1:18">
      <c r="A68" s="7" t="s">
        <v>96</v>
      </c>
      <c r="B68" t="s">
        <v>34</v>
      </c>
      <c r="C68" t="s">
        <v>12</v>
      </c>
      <c r="D68" t="s">
        <v>13</v>
      </c>
      <c r="E68" s="1">
        <v>0.36369219370449202</v>
      </c>
      <c r="F68" s="1">
        <v>4.8891293953392798E-2</v>
      </c>
      <c r="G68" s="1">
        <v>0.81517475673096296</v>
      </c>
      <c r="H68" s="1">
        <v>0.14901762358183701</v>
      </c>
      <c r="I68" s="1">
        <v>1.1788669504354501</v>
      </c>
      <c r="J68" s="50">
        <v>0.19790891753522899</v>
      </c>
      <c r="N68" s="21"/>
      <c r="R68" s="21"/>
    </row>
    <row r="69" spans="1:18">
      <c r="A69" s="7" t="s">
        <v>96</v>
      </c>
      <c r="B69" t="s">
        <v>34</v>
      </c>
      <c r="C69" t="s">
        <v>14</v>
      </c>
      <c r="D69" t="s">
        <v>15</v>
      </c>
      <c r="E69" s="1">
        <v>7.72078889990057E-2</v>
      </c>
      <c r="F69" s="1">
        <v>7.8863532204230799E-2</v>
      </c>
      <c r="G69" s="1">
        <v>0.19789841418085799</v>
      </c>
      <c r="H69" s="1">
        <v>0.107350718542255</v>
      </c>
      <c r="I69" s="1">
        <v>0.27510630317986401</v>
      </c>
      <c r="J69" s="50">
        <v>0.18621425074648501</v>
      </c>
      <c r="N69" s="21"/>
      <c r="R69" s="21"/>
    </row>
    <row r="70" spans="1:18">
      <c r="A70" s="7" t="s">
        <v>96</v>
      </c>
      <c r="B70" t="s">
        <v>34</v>
      </c>
      <c r="C70" t="s">
        <v>16</v>
      </c>
      <c r="D70" t="s">
        <v>17</v>
      </c>
      <c r="E70" s="1">
        <v>1.3935505164391</v>
      </c>
      <c r="F70" s="1">
        <v>0.175827754064944</v>
      </c>
      <c r="G70" s="1">
        <v>0.51933208212888504</v>
      </c>
      <c r="H70" s="1">
        <v>9.5736547371329403E-2</v>
      </c>
      <c r="I70" s="1">
        <v>1.91288259856799</v>
      </c>
      <c r="J70" s="50">
        <v>0.27156430143627303</v>
      </c>
      <c r="N70" s="21"/>
      <c r="R70" s="21"/>
    </row>
    <row r="71" spans="1:18">
      <c r="A71" s="7" t="s">
        <v>96</v>
      </c>
      <c r="B71" t="s">
        <v>34</v>
      </c>
      <c r="C71" t="s">
        <v>18</v>
      </c>
      <c r="D71" t="s">
        <v>19</v>
      </c>
      <c r="E71" s="1">
        <v>6.4703370115677696</v>
      </c>
      <c r="F71" s="1">
        <v>0.41195263897454598</v>
      </c>
      <c r="G71" s="1">
        <v>0.59289661705934305</v>
      </c>
      <c r="H71" s="1">
        <v>9.5453392761068095E-2</v>
      </c>
      <c r="I71" s="1">
        <v>7.0632336286271098</v>
      </c>
      <c r="J71" s="50">
        <v>0.50740603173561405</v>
      </c>
      <c r="N71" s="21"/>
      <c r="R71" s="21"/>
    </row>
    <row r="72" spans="1:18">
      <c r="A72" s="7" t="s">
        <v>96</v>
      </c>
      <c r="B72" t="s">
        <v>34</v>
      </c>
      <c r="C72" t="s">
        <v>20</v>
      </c>
      <c r="D72" t="s">
        <v>21</v>
      </c>
      <c r="E72" s="1">
        <v>2.4107306098521901</v>
      </c>
      <c r="F72" s="1">
        <v>0.38374064739431002</v>
      </c>
      <c r="G72" s="1">
        <v>0.15375736794383801</v>
      </c>
      <c r="H72" s="1">
        <v>3.09519011605273E-2</v>
      </c>
      <c r="I72" s="1">
        <v>2.5644879777960301</v>
      </c>
      <c r="J72" s="50">
        <v>0.414692548554837</v>
      </c>
      <c r="N72" s="21"/>
      <c r="R72" s="21"/>
    </row>
    <row r="73" spans="1:18">
      <c r="A73" s="7" t="s">
        <v>96</v>
      </c>
      <c r="B73" t="s">
        <v>34</v>
      </c>
      <c r="C73" t="s">
        <v>25</v>
      </c>
      <c r="D73" t="s">
        <v>26</v>
      </c>
      <c r="E73" s="1">
        <v>1.9121206657420401E-3</v>
      </c>
      <c r="F73" s="1">
        <v>1.5339367040208599E-4</v>
      </c>
      <c r="G73" s="1">
        <v>5.70351915121599E-3</v>
      </c>
      <c r="H73" s="1">
        <v>2.75405746675993E-3</v>
      </c>
      <c r="I73" s="1">
        <v>7.6156398169580303E-3</v>
      </c>
      <c r="J73" s="50">
        <v>2.9074511371620202E-3</v>
      </c>
      <c r="N73" s="21"/>
      <c r="R73" s="21"/>
    </row>
    <row r="74" spans="1:18">
      <c r="A74" s="7" t="s">
        <v>96</v>
      </c>
      <c r="B74" t="s">
        <v>34</v>
      </c>
      <c r="C74" t="s">
        <v>22</v>
      </c>
      <c r="D74" t="s">
        <v>23</v>
      </c>
      <c r="E74" s="1">
        <v>2.01322677183349</v>
      </c>
      <c r="F74" s="1">
        <v>8.5554687414731101E-2</v>
      </c>
      <c r="G74" s="1">
        <v>0.11509539360516</v>
      </c>
      <c r="H74" s="1">
        <v>4.2201724113716099E-3</v>
      </c>
      <c r="I74" s="1">
        <v>2.1283221654386502</v>
      </c>
      <c r="J74" s="50">
        <v>8.9774859826102699E-2</v>
      </c>
      <c r="N74" s="21"/>
      <c r="R74" s="21"/>
    </row>
    <row r="75" spans="1:18">
      <c r="A75" s="7" t="s">
        <v>97</v>
      </c>
      <c r="B75" t="s">
        <v>34</v>
      </c>
      <c r="C75" t="s">
        <v>2</v>
      </c>
      <c r="D75" t="s">
        <v>3</v>
      </c>
      <c r="E75" s="1">
        <v>0.246812062078754</v>
      </c>
      <c r="F75" s="1">
        <v>0.311103873963683</v>
      </c>
      <c r="G75" s="1">
        <v>0.17796233333945399</v>
      </c>
      <c r="H75" s="1">
        <v>0.237010652249461</v>
      </c>
      <c r="I75" s="1">
        <v>0.424774395418208</v>
      </c>
      <c r="J75" s="50">
        <v>0.54811452621314405</v>
      </c>
      <c r="N75" s="21"/>
      <c r="R75" s="21"/>
    </row>
    <row r="76" spans="1:18">
      <c r="A76" s="7" t="s">
        <v>97</v>
      </c>
      <c r="B76" t="s">
        <v>34</v>
      </c>
      <c r="C76" t="s">
        <v>4</v>
      </c>
      <c r="D76" t="s">
        <v>5</v>
      </c>
      <c r="E76" s="1">
        <v>1.3499899810832301E-3</v>
      </c>
      <c r="F76" s="1">
        <v>7.3848735176957198E-2</v>
      </c>
      <c r="G76" s="1">
        <v>4.7830686727382997E-3</v>
      </c>
      <c r="H76" s="1">
        <v>8.84015048850849E-2</v>
      </c>
      <c r="I76" s="1">
        <v>6.1330586538215302E-3</v>
      </c>
      <c r="J76" s="50">
        <v>0.162250240062042</v>
      </c>
      <c r="N76" s="21"/>
      <c r="R76" s="21"/>
    </row>
    <row r="77" spans="1:18">
      <c r="A77" s="7" t="s">
        <v>97</v>
      </c>
      <c r="B77" t="s">
        <v>34</v>
      </c>
      <c r="C77" t="s">
        <v>6</v>
      </c>
      <c r="D77" t="s">
        <v>7</v>
      </c>
      <c r="E77" s="1">
        <v>7.7966124325745002E-3</v>
      </c>
      <c r="F77" s="1">
        <v>1.70412092450004E-2</v>
      </c>
      <c r="G77" s="1">
        <v>3.9024881741464498E-2</v>
      </c>
      <c r="H77" s="1">
        <v>8.64856037179976E-2</v>
      </c>
      <c r="I77" s="1">
        <v>4.6821494174038997E-2</v>
      </c>
      <c r="J77" s="50">
        <v>0.103526812962998</v>
      </c>
      <c r="N77" s="21"/>
      <c r="R77" s="21"/>
    </row>
    <row r="78" spans="1:18">
      <c r="A78" s="7" t="s">
        <v>97</v>
      </c>
      <c r="B78" t="s">
        <v>34</v>
      </c>
      <c r="C78" t="s">
        <v>8</v>
      </c>
      <c r="D78" t="s">
        <v>9</v>
      </c>
      <c r="E78" s="1">
        <v>0.758678476481074</v>
      </c>
      <c r="F78" s="1">
        <v>0.31567161328914101</v>
      </c>
      <c r="G78" s="1">
        <v>1.1934200068998599</v>
      </c>
      <c r="H78" s="1">
        <v>0.72255420824667005</v>
      </c>
      <c r="I78" s="1">
        <v>1.9520984833809301</v>
      </c>
      <c r="J78" s="50">
        <v>1.03822582153581</v>
      </c>
      <c r="N78" s="21"/>
      <c r="R78" s="21"/>
    </row>
    <row r="79" spans="1:18">
      <c r="A79" s="7" t="s">
        <v>97</v>
      </c>
      <c r="B79" t="s">
        <v>34</v>
      </c>
      <c r="C79" t="s">
        <v>10</v>
      </c>
      <c r="D79" t="s">
        <v>11</v>
      </c>
      <c r="E79" s="1">
        <v>0.17494377053003099</v>
      </c>
      <c r="F79" s="1">
        <v>0.12953077680858099</v>
      </c>
      <c r="G79" s="1">
        <v>0.190131608662158</v>
      </c>
      <c r="H79" s="1">
        <v>6.9874171234339699E-2</v>
      </c>
      <c r="I79" s="1">
        <v>0.36507537919218902</v>
      </c>
      <c r="J79" s="50">
        <v>0.199404948042921</v>
      </c>
      <c r="N79" s="21"/>
      <c r="R79" s="21"/>
    </row>
    <row r="80" spans="1:18">
      <c r="A80" s="7" t="s">
        <v>97</v>
      </c>
      <c r="B80" t="s">
        <v>34</v>
      </c>
      <c r="C80" t="s">
        <v>12</v>
      </c>
      <c r="D80" t="s">
        <v>13</v>
      </c>
      <c r="E80" s="1">
        <v>1.70133364675467</v>
      </c>
      <c r="F80" s="1">
        <v>0.24157374290188099</v>
      </c>
      <c r="G80" s="1">
        <v>0.31966253538942602</v>
      </c>
      <c r="H80" s="1">
        <v>5.8265858621708903E-2</v>
      </c>
      <c r="I80" s="1">
        <v>2.0209961821441</v>
      </c>
      <c r="J80" s="50">
        <v>0.29983960152359002</v>
      </c>
      <c r="N80" s="21"/>
      <c r="R80" s="21"/>
    </row>
    <row r="81" spans="1:18">
      <c r="A81" s="7" t="s">
        <v>97</v>
      </c>
      <c r="B81" t="s">
        <v>34</v>
      </c>
      <c r="C81" t="s">
        <v>14</v>
      </c>
      <c r="D81" t="s">
        <v>15</v>
      </c>
      <c r="E81" s="1">
        <v>0.48642501232547702</v>
      </c>
      <c r="F81" s="1">
        <v>0.47704931998419497</v>
      </c>
      <c r="G81" s="1">
        <v>0.183800743325573</v>
      </c>
      <c r="H81" s="1">
        <v>0.106929792481224</v>
      </c>
      <c r="I81" s="1">
        <v>0.67022575565104903</v>
      </c>
      <c r="J81" s="50">
        <v>0.583979112465419</v>
      </c>
      <c r="N81" s="21"/>
      <c r="R81" s="21"/>
    </row>
    <row r="82" spans="1:18">
      <c r="A82" s="7" t="s">
        <v>97</v>
      </c>
      <c r="B82" t="s">
        <v>34</v>
      </c>
      <c r="C82" t="s">
        <v>16</v>
      </c>
      <c r="D82" t="s">
        <v>17</v>
      </c>
      <c r="E82" s="1">
        <v>5.8925899739235001</v>
      </c>
      <c r="F82" s="1">
        <v>0.70843915196791396</v>
      </c>
      <c r="G82" s="1">
        <v>1.3516001832812901</v>
      </c>
      <c r="H82" s="1">
        <v>0.16864153269617199</v>
      </c>
      <c r="I82" s="1">
        <v>7.2441901572047902</v>
      </c>
      <c r="J82" s="50">
        <v>0.87708068466408495</v>
      </c>
      <c r="N82" s="21"/>
      <c r="R82" s="21"/>
    </row>
    <row r="83" spans="1:18">
      <c r="A83" s="7" t="s">
        <v>97</v>
      </c>
      <c r="B83" t="s">
        <v>34</v>
      </c>
      <c r="C83" t="s">
        <v>18</v>
      </c>
      <c r="D83" t="s">
        <v>19</v>
      </c>
      <c r="E83" s="1">
        <v>125.373830668526</v>
      </c>
      <c r="F83" s="1">
        <v>8.0248871772163799</v>
      </c>
      <c r="G83" s="1">
        <v>69.600781676579103</v>
      </c>
      <c r="H83" s="1">
        <v>11.3844184610338</v>
      </c>
      <c r="I83" s="1">
        <v>194.97461234510499</v>
      </c>
      <c r="J83" s="50">
        <v>19.409305638250199</v>
      </c>
      <c r="N83" s="21"/>
      <c r="R83" s="21"/>
    </row>
    <row r="84" spans="1:18">
      <c r="A84" s="7" t="s">
        <v>97</v>
      </c>
      <c r="B84" t="s">
        <v>34</v>
      </c>
      <c r="C84" t="s">
        <v>20</v>
      </c>
      <c r="D84" t="s">
        <v>21</v>
      </c>
      <c r="E84" s="1">
        <v>8.5275435126565693</v>
      </c>
      <c r="F84" s="1">
        <v>1.36820472984828</v>
      </c>
      <c r="G84" s="1">
        <v>0.12507008583543999</v>
      </c>
      <c r="H84" s="1">
        <v>2.5228290140176999E-2</v>
      </c>
      <c r="I84" s="1">
        <v>8.6526135984920103</v>
      </c>
      <c r="J84" s="50">
        <v>1.3934330199884599</v>
      </c>
      <c r="N84" s="21"/>
      <c r="R84" s="21"/>
    </row>
    <row r="85" spans="1:18">
      <c r="A85" s="7" t="s">
        <v>97</v>
      </c>
      <c r="B85" t="s">
        <v>34</v>
      </c>
      <c r="C85" t="s">
        <v>25</v>
      </c>
      <c r="D85" t="s">
        <v>26</v>
      </c>
      <c r="E85" s="1">
        <v>2.7076385542530398E-3</v>
      </c>
      <c r="F85" s="1">
        <v>2.0887687217660699E-4</v>
      </c>
      <c r="G85" s="1">
        <v>1.3957259544264701E-2</v>
      </c>
      <c r="H85" s="1">
        <v>6.4673489517669399E-3</v>
      </c>
      <c r="I85" s="1">
        <v>1.6664898098517698E-2</v>
      </c>
      <c r="J85" s="50">
        <v>6.6762258239435497E-3</v>
      </c>
      <c r="N85" s="21"/>
      <c r="R85" s="21"/>
    </row>
    <row r="86" spans="1:18">
      <c r="A86" s="7" t="s">
        <v>97</v>
      </c>
      <c r="B86" t="s">
        <v>34</v>
      </c>
      <c r="C86" t="s">
        <v>22</v>
      </c>
      <c r="D86" t="s">
        <v>23</v>
      </c>
      <c r="E86" s="1">
        <v>9.9521545969765999</v>
      </c>
      <c r="F86" s="1">
        <v>0.42965267957498499</v>
      </c>
      <c r="G86" s="1">
        <v>1.3604848539588901</v>
      </c>
      <c r="H86" s="1">
        <v>5.1769710133948203E-2</v>
      </c>
      <c r="I86" s="1">
        <v>11.312639450935499</v>
      </c>
      <c r="J86" s="50">
        <v>0.48142238970893297</v>
      </c>
      <c r="N86" s="21"/>
      <c r="R86" s="21"/>
    </row>
    <row r="87" spans="1:18">
      <c r="A87" s="7" t="s">
        <v>98</v>
      </c>
      <c r="B87" t="s">
        <v>34</v>
      </c>
      <c r="C87" t="s">
        <v>2</v>
      </c>
      <c r="D87" t="s">
        <v>3</v>
      </c>
      <c r="E87" s="1">
        <v>0.10894947911545701</v>
      </c>
      <c r="F87" s="1">
        <v>0.125728977271273</v>
      </c>
      <c r="G87" s="1">
        <v>1.11045208970729</v>
      </c>
      <c r="H87" s="1">
        <v>0.87241749459759399</v>
      </c>
      <c r="I87" s="1">
        <v>1.21940156882274</v>
      </c>
      <c r="J87" s="50">
        <v>0.99814647186886696</v>
      </c>
      <c r="N87" s="21"/>
      <c r="R87" s="21"/>
    </row>
    <row r="88" spans="1:18">
      <c r="A88" s="7" t="s">
        <v>98</v>
      </c>
      <c r="B88" t="s">
        <v>34</v>
      </c>
      <c r="C88" t="s">
        <v>4</v>
      </c>
      <c r="D88" t="s">
        <v>5</v>
      </c>
      <c r="E88" s="1">
        <v>7.0897018405085405E-4</v>
      </c>
      <c r="F88" s="1">
        <v>2.11420751757691E-2</v>
      </c>
      <c r="G88" s="1">
        <v>0.25686572350123499</v>
      </c>
      <c r="H88" s="1">
        <v>1.38963236952242</v>
      </c>
      <c r="I88" s="1">
        <v>0.25757469368528602</v>
      </c>
      <c r="J88" s="50">
        <v>1.41077444469819</v>
      </c>
      <c r="N88" s="21"/>
      <c r="R88" s="21"/>
    </row>
    <row r="89" spans="1:18">
      <c r="A89" s="7" t="s">
        <v>98</v>
      </c>
      <c r="B89" t="s">
        <v>34</v>
      </c>
      <c r="C89" t="s">
        <v>6</v>
      </c>
      <c r="D89" t="s">
        <v>7</v>
      </c>
      <c r="E89" s="1">
        <v>6.1484674075777998E-2</v>
      </c>
      <c r="F89" s="1">
        <v>0.131389298569247</v>
      </c>
      <c r="G89" s="1">
        <v>1.8775275828531599</v>
      </c>
      <c r="H89" s="1">
        <v>4.1542295947983199</v>
      </c>
      <c r="I89" s="1">
        <v>1.9390122569289401</v>
      </c>
      <c r="J89" s="50">
        <v>4.2856188933675696</v>
      </c>
      <c r="N89" s="21"/>
      <c r="R89" s="21"/>
    </row>
    <row r="90" spans="1:18">
      <c r="A90" s="7" t="s">
        <v>98</v>
      </c>
      <c r="B90" t="s">
        <v>34</v>
      </c>
      <c r="C90" t="s">
        <v>8</v>
      </c>
      <c r="D90" t="s">
        <v>9</v>
      </c>
      <c r="E90" s="1">
        <v>0.29457749438110298</v>
      </c>
      <c r="F90" s="1">
        <v>0.112854641244839</v>
      </c>
      <c r="G90" s="1">
        <v>0.338858608447629</v>
      </c>
      <c r="H90" s="1">
        <v>0.23506581144451899</v>
      </c>
      <c r="I90" s="1">
        <v>0.63343610282873297</v>
      </c>
      <c r="J90" s="50">
        <v>0.34792045268935801</v>
      </c>
      <c r="N90" s="21"/>
      <c r="R90" s="21"/>
    </row>
    <row r="91" spans="1:18">
      <c r="A91" s="7" t="s">
        <v>98</v>
      </c>
      <c r="B91" t="s">
        <v>34</v>
      </c>
      <c r="C91" t="s">
        <v>10</v>
      </c>
      <c r="D91" t="s">
        <v>11</v>
      </c>
      <c r="E91" s="1">
        <v>8.3688274757414097E-2</v>
      </c>
      <c r="F91" s="1">
        <v>5.6639522028783598E-2</v>
      </c>
      <c r="G91" s="1">
        <v>1.4631119324025801E-2</v>
      </c>
      <c r="H91" s="1">
        <v>1.7055641737497601E-2</v>
      </c>
      <c r="I91" s="1">
        <v>9.8319394081439901E-2</v>
      </c>
      <c r="J91" s="50">
        <v>7.3695163766281199E-2</v>
      </c>
      <c r="N91" s="21"/>
      <c r="R91" s="21"/>
    </row>
    <row r="92" spans="1:18">
      <c r="A92" s="7" t="s">
        <v>98</v>
      </c>
      <c r="B92" t="s">
        <v>34</v>
      </c>
      <c r="C92" t="s">
        <v>12</v>
      </c>
      <c r="D92" t="s">
        <v>13</v>
      </c>
      <c r="E92" s="1">
        <v>0.40753168252451</v>
      </c>
      <c r="F92" s="1">
        <v>5.59000190352743E-2</v>
      </c>
      <c r="G92" s="1">
        <v>9.8597429983287906E-3</v>
      </c>
      <c r="H92" s="1">
        <v>1.72654821859012E-3</v>
      </c>
      <c r="I92" s="1">
        <v>0.41739142552283898</v>
      </c>
      <c r="J92" s="50">
        <v>5.7626567253864398E-2</v>
      </c>
      <c r="N92" s="21"/>
      <c r="R92" s="21"/>
    </row>
    <row r="93" spans="1:18">
      <c r="A93" s="7" t="s">
        <v>98</v>
      </c>
      <c r="B93" t="s">
        <v>34</v>
      </c>
      <c r="C93" t="s">
        <v>14</v>
      </c>
      <c r="D93" t="s">
        <v>15</v>
      </c>
      <c r="E93" s="1">
        <v>8.0187157414877905E-2</v>
      </c>
      <c r="F93" s="1">
        <v>8.3260104764719997E-2</v>
      </c>
      <c r="G93" s="1">
        <v>6.3521383107991394E-2</v>
      </c>
      <c r="H93" s="1">
        <v>3.64399638199931E-2</v>
      </c>
      <c r="I93" s="1">
        <v>0.14370854052286899</v>
      </c>
      <c r="J93" s="50">
        <v>0.11970006858471301</v>
      </c>
      <c r="N93" s="21"/>
      <c r="R93" s="21"/>
    </row>
    <row r="94" spans="1:18">
      <c r="A94" s="7" t="s">
        <v>98</v>
      </c>
      <c r="B94" t="s">
        <v>34</v>
      </c>
      <c r="C94" t="s">
        <v>16</v>
      </c>
      <c r="D94" t="s">
        <v>17</v>
      </c>
      <c r="E94" s="1">
        <v>1.9481146705750501</v>
      </c>
      <c r="F94" s="1">
        <v>0.24389046519568799</v>
      </c>
      <c r="G94" s="1">
        <v>0.47419682967503202</v>
      </c>
      <c r="H94" s="1">
        <v>5.6924877003748799E-2</v>
      </c>
      <c r="I94" s="1">
        <v>2.4223115002500801</v>
      </c>
      <c r="J94" s="50">
        <v>0.30081534219943601</v>
      </c>
      <c r="N94" s="21"/>
      <c r="R94" s="21"/>
    </row>
    <row r="95" spans="1:18">
      <c r="A95" s="7" t="s">
        <v>98</v>
      </c>
      <c r="B95" t="s">
        <v>34</v>
      </c>
      <c r="C95" t="s">
        <v>18</v>
      </c>
      <c r="D95" t="s">
        <v>19</v>
      </c>
      <c r="E95" s="1">
        <v>8.0116659702402693</v>
      </c>
      <c r="F95" s="1">
        <v>0.51453622053694603</v>
      </c>
      <c r="G95" s="1">
        <v>0.90365988745231696</v>
      </c>
      <c r="H95" s="1">
        <v>0.154502092472072</v>
      </c>
      <c r="I95" s="1">
        <v>8.91532585769259</v>
      </c>
      <c r="J95" s="50">
        <v>0.66903831300901795</v>
      </c>
      <c r="N95" s="21"/>
      <c r="R95" s="21"/>
    </row>
    <row r="96" spans="1:18">
      <c r="A96" s="7" t="s">
        <v>98</v>
      </c>
      <c r="B96" t="s">
        <v>34</v>
      </c>
      <c r="C96" t="s">
        <v>20</v>
      </c>
      <c r="D96" t="s">
        <v>21</v>
      </c>
      <c r="E96" s="1">
        <v>2.5657210629159</v>
      </c>
      <c r="F96" s="1">
        <v>0.41381585915626101</v>
      </c>
      <c r="G96" s="1">
        <v>3.07750137624439E-2</v>
      </c>
      <c r="H96" s="1">
        <v>6.23218346468833E-3</v>
      </c>
      <c r="I96" s="1">
        <v>2.5964960766783398</v>
      </c>
      <c r="J96" s="50">
        <v>0.42004804262094902</v>
      </c>
      <c r="N96" s="21"/>
      <c r="R96" s="21"/>
    </row>
    <row r="97" spans="1:18">
      <c r="A97" s="7" t="s">
        <v>98</v>
      </c>
      <c r="B97" t="s">
        <v>34</v>
      </c>
      <c r="C97" t="s">
        <v>25</v>
      </c>
      <c r="D97" t="s">
        <v>26</v>
      </c>
      <c r="E97" s="1">
        <v>1.7995644060071899E-3</v>
      </c>
      <c r="F97" s="1">
        <v>1.24128441822409E-4</v>
      </c>
      <c r="G97" s="1">
        <v>6.3343420897343699E-3</v>
      </c>
      <c r="H97" s="1">
        <v>2.5639662559076601E-3</v>
      </c>
      <c r="I97" s="1">
        <v>8.1339064957415604E-3</v>
      </c>
      <c r="J97" s="50">
        <v>2.6880946977300701E-3</v>
      </c>
      <c r="N97" s="21"/>
      <c r="R97" s="21"/>
    </row>
    <row r="98" spans="1:18">
      <c r="A98" s="7" t="s">
        <v>98</v>
      </c>
      <c r="B98" t="s">
        <v>34</v>
      </c>
      <c r="C98" t="s">
        <v>22</v>
      </c>
      <c r="D98" t="s">
        <v>23</v>
      </c>
      <c r="E98" s="1">
        <v>2.1509605677383599</v>
      </c>
      <c r="F98" s="1">
        <v>9.5508201762026804E-2</v>
      </c>
      <c r="G98" s="1">
        <v>9.8403779454731194E-2</v>
      </c>
      <c r="H98" s="1">
        <v>3.8749323992424999E-3</v>
      </c>
      <c r="I98" s="1">
        <v>2.2493643471930902</v>
      </c>
      <c r="J98" s="50">
        <v>9.9383134161269301E-2</v>
      </c>
      <c r="N98" s="21"/>
      <c r="R98" s="21"/>
    </row>
    <row r="99" spans="1:18">
      <c r="A99" s="7" t="s">
        <v>99</v>
      </c>
      <c r="B99" t="s">
        <v>34</v>
      </c>
      <c r="C99" t="s">
        <v>2</v>
      </c>
      <c r="D99" t="s">
        <v>3</v>
      </c>
      <c r="E99" s="1">
        <v>0.37034433357187102</v>
      </c>
      <c r="F99" s="1">
        <v>0.450949908543538</v>
      </c>
      <c r="G99" s="1">
        <v>0.42589695112245801</v>
      </c>
      <c r="H99" s="1">
        <v>0.43475552273500001</v>
      </c>
      <c r="I99" s="1">
        <v>0.79624128469432898</v>
      </c>
      <c r="J99" s="50">
        <v>0.88570543127853796</v>
      </c>
      <c r="N99" s="21"/>
      <c r="R99" s="21"/>
    </row>
    <row r="100" spans="1:18">
      <c r="A100" s="7" t="s">
        <v>99</v>
      </c>
      <c r="B100" t="s">
        <v>34</v>
      </c>
      <c r="C100" t="s">
        <v>4</v>
      </c>
      <c r="D100" t="s">
        <v>5</v>
      </c>
      <c r="E100" s="1">
        <v>2.6891200084979399E-3</v>
      </c>
      <c r="F100" s="1">
        <v>0.116060059916825</v>
      </c>
      <c r="G100" s="1">
        <v>2.2133759226008898E-2</v>
      </c>
      <c r="H100" s="1">
        <v>0.117910158796834</v>
      </c>
      <c r="I100" s="1">
        <v>2.4822879234506798E-2</v>
      </c>
      <c r="J100" s="50">
        <v>0.233970218713659</v>
      </c>
      <c r="N100" s="21"/>
      <c r="R100" s="21"/>
    </row>
    <row r="101" spans="1:18">
      <c r="A101" s="7" t="s">
        <v>99</v>
      </c>
      <c r="B101" t="s">
        <v>34</v>
      </c>
      <c r="C101" t="s">
        <v>6</v>
      </c>
      <c r="D101" t="s">
        <v>7</v>
      </c>
      <c r="E101" s="1">
        <v>1.13514556059008E-2</v>
      </c>
      <c r="F101" s="1">
        <v>2.4276978396736499E-2</v>
      </c>
      <c r="G101" s="1">
        <v>2.8263241798162499E-2</v>
      </c>
      <c r="H101" s="1">
        <v>5.77838465077904E-2</v>
      </c>
      <c r="I101" s="1">
        <v>3.9614697404063301E-2</v>
      </c>
      <c r="J101" s="50">
        <v>8.2060824904526902E-2</v>
      </c>
      <c r="N101" s="21"/>
      <c r="R101" s="21"/>
    </row>
    <row r="102" spans="1:18">
      <c r="A102" s="7" t="s">
        <v>99</v>
      </c>
      <c r="B102" t="s">
        <v>34</v>
      </c>
      <c r="C102" t="s">
        <v>8</v>
      </c>
      <c r="D102" t="s">
        <v>9</v>
      </c>
      <c r="E102" s="1">
        <v>1.0740100014920599</v>
      </c>
      <c r="F102" s="1">
        <v>0.41590729106469998</v>
      </c>
      <c r="G102" s="1">
        <v>3.8984940935929102</v>
      </c>
      <c r="H102" s="1">
        <v>3.6512778348778898</v>
      </c>
      <c r="I102" s="1">
        <v>4.9725040950849602</v>
      </c>
      <c r="J102" s="50">
        <v>4.06718512594259</v>
      </c>
      <c r="N102" s="21"/>
      <c r="R102" s="21"/>
    </row>
    <row r="103" spans="1:18">
      <c r="A103" s="7" t="s">
        <v>99</v>
      </c>
      <c r="B103" t="s">
        <v>34</v>
      </c>
      <c r="C103" t="s">
        <v>10</v>
      </c>
      <c r="D103" t="s">
        <v>11</v>
      </c>
      <c r="E103" s="1">
        <v>0.22967718977259199</v>
      </c>
      <c r="F103" s="1">
        <v>0.17310136501665299</v>
      </c>
      <c r="G103" s="1">
        <v>0.35948134290600797</v>
      </c>
      <c r="H103" s="1">
        <v>0.25651628842676599</v>
      </c>
      <c r="I103" s="1">
        <v>0.58915853267859997</v>
      </c>
      <c r="J103" s="50">
        <v>0.42961765344341901</v>
      </c>
      <c r="N103" s="21"/>
      <c r="R103" s="21"/>
    </row>
    <row r="104" spans="1:18">
      <c r="A104" s="7" t="s">
        <v>99</v>
      </c>
      <c r="B104" t="s">
        <v>34</v>
      </c>
      <c r="C104" t="s">
        <v>12</v>
      </c>
      <c r="D104" t="s">
        <v>13</v>
      </c>
      <c r="E104" s="1">
        <v>2.0170432486662402</v>
      </c>
      <c r="F104" s="1">
        <v>0.27699076108562098</v>
      </c>
      <c r="G104" s="1">
        <v>0.37240201043376803</v>
      </c>
      <c r="H104" s="1">
        <v>6.8255205308557998E-2</v>
      </c>
      <c r="I104" s="1">
        <v>2.3894452591000102</v>
      </c>
      <c r="J104" s="50">
        <v>0.34524596639417898</v>
      </c>
      <c r="N104" s="21"/>
      <c r="R104" s="21"/>
    </row>
    <row r="105" spans="1:18">
      <c r="A105" s="7" t="s">
        <v>99</v>
      </c>
      <c r="B105" t="s">
        <v>34</v>
      </c>
      <c r="C105" t="s">
        <v>14</v>
      </c>
      <c r="D105" t="s">
        <v>15</v>
      </c>
      <c r="E105" s="1">
        <v>0.31221314771934899</v>
      </c>
      <c r="F105" s="1">
        <v>0.32495621810682201</v>
      </c>
      <c r="G105" s="1">
        <v>1.1820734030760101</v>
      </c>
      <c r="H105" s="1">
        <v>0.71712676699366695</v>
      </c>
      <c r="I105" s="1">
        <v>1.49428655079536</v>
      </c>
      <c r="J105" s="50">
        <v>1.04208298510049</v>
      </c>
      <c r="N105" s="21"/>
      <c r="R105" s="21"/>
    </row>
    <row r="106" spans="1:18">
      <c r="A106" s="7" t="s">
        <v>99</v>
      </c>
      <c r="B106" t="s">
        <v>34</v>
      </c>
      <c r="C106" t="s">
        <v>16</v>
      </c>
      <c r="D106" t="s">
        <v>17</v>
      </c>
      <c r="E106" s="1">
        <v>7.6340064151294902</v>
      </c>
      <c r="F106" s="1">
        <v>0.86168777413164099</v>
      </c>
      <c r="G106" s="1">
        <v>1.57892270735952</v>
      </c>
      <c r="H106" s="1">
        <v>0.231634806372501</v>
      </c>
      <c r="I106" s="1">
        <v>9.21292912248901</v>
      </c>
      <c r="J106" s="50">
        <v>1.09332258050414</v>
      </c>
      <c r="N106" s="21"/>
      <c r="R106" s="21"/>
    </row>
    <row r="107" spans="1:18">
      <c r="A107" s="7" t="s">
        <v>99</v>
      </c>
      <c r="B107" t="s">
        <v>34</v>
      </c>
      <c r="C107" t="s">
        <v>18</v>
      </c>
      <c r="D107" t="s">
        <v>19</v>
      </c>
      <c r="E107" s="1">
        <v>38.501276058325999</v>
      </c>
      <c r="F107" s="1">
        <v>2.4609339986712699</v>
      </c>
      <c r="G107" s="1">
        <v>3.0382022871688101</v>
      </c>
      <c r="H107" s="1">
        <v>0.49340192791813797</v>
      </c>
      <c r="I107" s="1">
        <v>41.5394783454948</v>
      </c>
      <c r="J107" s="50">
        <v>2.95433592658941</v>
      </c>
      <c r="N107" s="21"/>
      <c r="R107" s="21"/>
    </row>
    <row r="108" spans="1:18">
      <c r="A108" s="7" t="s">
        <v>99</v>
      </c>
      <c r="B108" t="s">
        <v>34</v>
      </c>
      <c r="C108" t="s">
        <v>20</v>
      </c>
      <c r="D108" t="s">
        <v>21</v>
      </c>
      <c r="E108" s="1">
        <v>12.005350193243601</v>
      </c>
      <c r="F108" s="1">
        <v>1.9045294166882301</v>
      </c>
      <c r="G108" s="1">
        <v>0.35391709518578601</v>
      </c>
      <c r="H108" s="1">
        <v>7.1216673025487898E-2</v>
      </c>
      <c r="I108" s="1">
        <v>12.3592672884294</v>
      </c>
      <c r="J108" s="50">
        <v>1.97574608971372</v>
      </c>
      <c r="N108" s="21"/>
      <c r="R108" s="21"/>
    </row>
    <row r="109" spans="1:18">
      <c r="A109" s="7" t="s">
        <v>99</v>
      </c>
      <c r="B109" t="s">
        <v>34</v>
      </c>
      <c r="C109" t="s">
        <v>25</v>
      </c>
      <c r="D109" t="s">
        <v>26</v>
      </c>
      <c r="E109" s="1">
        <v>3.5058391239186498E-3</v>
      </c>
      <c r="F109" s="1">
        <v>2.8522874466706602E-4</v>
      </c>
      <c r="G109" s="1">
        <v>9.6894421377033604E-3</v>
      </c>
      <c r="H109" s="1">
        <v>4.8526303599703601E-3</v>
      </c>
      <c r="I109" s="1">
        <v>1.3195281261622E-2</v>
      </c>
      <c r="J109" s="50">
        <v>5.1378591046374296E-3</v>
      </c>
      <c r="N109" s="21"/>
      <c r="R109" s="21"/>
    </row>
    <row r="110" spans="1:18">
      <c r="A110" s="7" t="s">
        <v>99</v>
      </c>
      <c r="B110" t="s">
        <v>34</v>
      </c>
      <c r="C110" t="s">
        <v>22</v>
      </c>
      <c r="D110" t="s">
        <v>23</v>
      </c>
      <c r="E110" s="1">
        <v>12.1223023453145</v>
      </c>
      <c r="F110" s="1">
        <v>0.51397906057162202</v>
      </c>
      <c r="G110" s="1">
        <v>1.1240064658692701</v>
      </c>
      <c r="H110" s="1">
        <v>4.07843615240715E-2</v>
      </c>
      <c r="I110" s="1">
        <v>13.2463088111838</v>
      </c>
      <c r="J110" s="50">
        <v>0.55476342209569396</v>
      </c>
      <c r="N110" s="21"/>
      <c r="R110" s="21"/>
    </row>
    <row r="111" spans="1:18">
      <c r="A111" s="7" t="s">
        <v>100</v>
      </c>
      <c r="B111" t="s">
        <v>34</v>
      </c>
      <c r="C111" t="s">
        <v>2</v>
      </c>
      <c r="D111" t="s">
        <v>3</v>
      </c>
      <c r="E111" s="1">
        <v>0.119808766701193</v>
      </c>
      <c r="F111" s="1">
        <v>0.14444905363181401</v>
      </c>
      <c r="G111" s="1">
        <v>0.13366279063787401</v>
      </c>
      <c r="H111" s="1">
        <v>0.15459240702923599</v>
      </c>
      <c r="I111" s="1">
        <v>0.25347155733906701</v>
      </c>
      <c r="J111" s="50">
        <v>0.29904146066104897</v>
      </c>
      <c r="N111" s="21"/>
      <c r="R111" s="21"/>
    </row>
    <row r="112" spans="1:18">
      <c r="A112" s="7" t="s">
        <v>100</v>
      </c>
      <c r="B112" t="s">
        <v>34</v>
      </c>
      <c r="C112" t="s">
        <v>4</v>
      </c>
      <c r="D112" t="s">
        <v>5</v>
      </c>
      <c r="E112" s="1">
        <v>3.4616128194845E-3</v>
      </c>
      <c r="F112" s="1">
        <v>0.123051323850411</v>
      </c>
      <c r="G112" s="1">
        <v>4.1554588202683402E-4</v>
      </c>
      <c r="H112" s="1">
        <v>2.2095080090481301E-3</v>
      </c>
      <c r="I112" s="1">
        <v>3.8771587015113298E-3</v>
      </c>
      <c r="J112" s="50">
        <v>0.12526083185945899</v>
      </c>
      <c r="N112" s="21"/>
      <c r="R112" s="21"/>
    </row>
    <row r="113" spans="1:18">
      <c r="A113" s="7" t="s">
        <v>100</v>
      </c>
      <c r="B113" t="s">
        <v>34</v>
      </c>
      <c r="C113" t="s">
        <v>6</v>
      </c>
      <c r="D113" t="s">
        <v>7</v>
      </c>
      <c r="E113" s="1">
        <v>0.15539876249095499</v>
      </c>
      <c r="F113" s="1">
        <v>0.33392261498498199</v>
      </c>
      <c r="G113" s="1">
        <v>7.9962350843001104</v>
      </c>
      <c r="H113" s="1">
        <v>12.8046464038114</v>
      </c>
      <c r="I113" s="1">
        <v>8.1516338467910696</v>
      </c>
      <c r="J113" s="50">
        <v>13.138569018796399</v>
      </c>
      <c r="N113" s="21"/>
      <c r="R113" s="21"/>
    </row>
    <row r="114" spans="1:18">
      <c r="A114" s="7" t="s">
        <v>100</v>
      </c>
      <c r="B114" t="s">
        <v>34</v>
      </c>
      <c r="C114" t="s">
        <v>8</v>
      </c>
      <c r="D114" t="s">
        <v>9</v>
      </c>
      <c r="E114" s="1">
        <v>0.64551708224350701</v>
      </c>
      <c r="F114" s="1">
        <v>0.42531320662543498</v>
      </c>
      <c r="G114" s="1">
        <v>19.853190090556499</v>
      </c>
      <c r="H114" s="1">
        <v>14.7148615764885</v>
      </c>
      <c r="I114" s="1">
        <v>20.4987071728</v>
      </c>
      <c r="J114" s="50">
        <v>15.140174783113901</v>
      </c>
      <c r="N114" s="21"/>
      <c r="R114" s="21"/>
    </row>
    <row r="115" spans="1:18">
      <c r="A115" s="7" t="s">
        <v>100</v>
      </c>
      <c r="B115" t="s">
        <v>34</v>
      </c>
      <c r="C115" t="s">
        <v>10</v>
      </c>
      <c r="D115" t="s">
        <v>11</v>
      </c>
      <c r="E115" s="1">
        <v>0.104103473474386</v>
      </c>
      <c r="F115" s="1">
        <v>8.9492118912129701E-2</v>
      </c>
      <c r="G115" s="1">
        <v>0.33274653798003001</v>
      </c>
      <c r="H115" s="1">
        <v>0.76918541041504995</v>
      </c>
      <c r="I115" s="1">
        <v>0.43685001145441599</v>
      </c>
      <c r="J115" s="50">
        <v>0.858677529327179</v>
      </c>
      <c r="N115" s="21"/>
      <c r="R115" s="21"/>
    </row>
    <row r="116" spans="1:18">
      <c r="A116" s="7" t="s">
        <v>100</v>
      </c>
      <c r="B116" t="s">
        <v>34</v>
      </c>
      <c r="C116" t="s">
        <v>12</v>
      </c>
      <c r="D116" t="s">
        <v>13</v>
      </c>
      <c r="E116" s="1">
        <v>0.66753265377243798</v>
      </c>
      <c r="F116" s="1">
        <v>9.2598844295719504E-2</v>
      </c>
      <c r="G116" s="1">
        <v>3.4773760558361302E-2</v>
      </c>
      <c r="H116" s="1">
        <v>6.3129291313423997E-3</v>
      </c>
      <c r="I116" s="1">
        <v>0.70230641433079899</v>
      </c>
      <c r="J116" s="50">
        <v>9.8911773427061894E-2</v>
      </c>
      <c r="N116" s="21"/>
      <c r="R116" s="21"/>
    </row>
    <row r="117" spans="1:18">
      <c r="A117" s="7" t="s">
        <v>100</v>
      </c>
      <c r="B117" t="s">
        <v>34</v>
      </c>
      <c r="C117" t="s">
        <v>14</v>
      </c>
      <c r="D117" t="s">
        <v>15</v>
      </c>
      <c r="E117" s="1">
        <v>0.14265485009432199</v>
      </c>
      <c r="F117" s="1">
        <v>0.14745276515067901</v>
      </c>
      <c r="G117" s="1">
        <v>8.3939714289788206E-2</v>
      </c>
      <c r="H117" s="1">
        <v>4.97112094033903E-2</v>
      </c>
      <c r="I117" s="1">
        <v>0.22659456438410999</v>
      </c>
      <c r="J117" s="50">
        <v>0.197163974554069</v>
      </c>
      <c r="N117" s="21"/>
      <c r="R117" s="21"/>
    </row>
    <row r="118" spans="1:18">
      <c r="A118" s="7" t="s">
        <v>100</v>
      </c>
      <c r="B118" t="s">
        <v>34</v>
      </c>
      <c r="C118" t="s">
        <v>16</v>
      </c>
      <c r="D118" t="s">
        <v>17</v>
      </c>
      <c r="E118" s="1">
        <v>2.0319807747469798</v>
      </c>
      <c r="F118" s="1">
        <v>0.25927902659373497</v>
      </c>
      <c r="G118" s="1">
        <v>0.46213705526101101</v>
      </c>
      <c r="H118" s="1">
        <v>9.0630720030327599E-2</v>
      </c>
      <c r="I118" s="1">
        <v>2.49411783000799</v>
      </c>
      <c r="J118" s="50">
        <v>0.34990974662406299</v>
      </c>
      <c r="N118" s="21"/>
      <c r="R118" s="21"/>
    </row>
    <row r="119" spans="1:18">
      <c r="A119" s="7" t="s">
        <v>100</v>
      </c>
      <c r="B119" t="s">
        <v>34</v>
      </c>
      <c r="C119" t="s">
        <v>18</v>
      </c>
      <c r="D119" t="s">
        <v>19</v>
      </c>
      <c r="E119" s="1">
        <v>11.3238340735261</v>
      </c>
      <c r="F119" s="1">
        <v>0.72164335520990996</v>
      </c>
      <c r="G119" s="1">
        <v>0.29529832939504302</v>
      </c>
      <c r="H119" s="1">
        <v>4.7712999904334898E-2</v>
      </c>
      <c r="I119" s="1">
        <v>11.6191324029211</v>
      </c>
      <c r="J119" s="50">
        <v>0.76935635511424505</v>
      </c>
      <c r="N119" s="21"/>
      <c r="R119" s="21"/>
    </row>
    <row r="120" spans="1:18">
      <c r="A120" s="7" t="s">
        <v>100</v>
      </c>
      <c r="B120" t="s">
        <v>34</v>
      </c>
      <c r="C120" t="s">
        <v>20</v>
      </c>
      <c r="D120" t="s">
        <v>21</v>
      </c>
      <c r="E120" s="1">
        <v>3.7763536308146</v>
      </c>
      <c r="F120" s="1">
        <v>0.604007751286462</v>
      </c>
      <c r="G120" s="1">
        <v>2.2002599152994799E-2</v>
      </c>
      <c r="H120" s="1">
        <v>4.4336114075786397E-3</v>
      </c>
      <c r="I120" s="1">
        <v>3.7983562299675899</v>
      </c>
      <c r="J120" s="50">
        <v>0.60844136269404103</v>
      </c>
      <c r="N120" s="21"/>
      <c r="R120" s="21"/>
    </row>
    <row r="121" spans="1:18">
      <c r="A121" s="7" t="s">
        <v>100</v>
      </c>
      <c r="B121" t="s">
        <v>34</v>
      </c>
      <c r="C121" t="s">
        <v>25</v>
      </c>
      <c r="D121" t="s">
        <v>26</v>
      </c>
      <c r="E121" s="1">
        <v>1.9874749785861199E-4</v>
      </c>
      <c r="F121" s="1">
        <v>1.5619751950810199E-5</v>
      </c>
      <c r="G121" s="1">
        <v>0</v>
      </c>
      <c r="H121" s="1">
        <v>0</v>
      </c>
      <c r="I121" s="1">
        <v>1.9874749785861199E-4</v>
      </c>
      <c r="J121" s="50">
        <v>1.5619751950810199E-5</v>
      </c>
      <c r="N121" s="21"/>
      <c r="R121" s="21"/>
    </row>
    <row r="122" spans="1:18">
      <c r="A122" s="7" t="s">
        <v>100</v>
      </c>
      <c r="B122" t="s">
        <v>34</v>
      </c>
      <c r="C122" t="s">
        <v>22</v>
      </c>
      <c r="D122" t="s">
        <v>23</v>
      </c>
      <c r="E122" s="1">
        <v>2.9974735154504399</v>
      </c>
      <c r="F122" s="1">
        <v>0.12830196613509201</v>
      </c>
      <c r="G122" s="1">
        <v>8.5809985135645597E-2</v>
      </c>
      <c r="H122" s="1">
        <v>3.2097973692301698E-3</v>
      </c>
      <c r="I122" s="1">
        <v>3.0832835005860901</v>
      </c>
      <c r="J122" s="50">
        <v>0.131511763504322</v>
      </c>
      <c r="N122" s="21"/>
      <c r="R122" s="21"/>
    </row>
    <row r="123" spans="1:18">
      <c r="A123" s="7" t="s">
        <v>101</v>
      </c>
      <c r="B123" t="s">
        <v>34</v>
      </c>
      <c r="C123" t="s">
        <v>2</v>
      </c>
      <c r="D123" t="s">
        <v>3</v>
      </c>
      <c r="E123" s="1">
        <v>0.16628217333582901</v>
      </c>
      <c r="F123" s="1">
        <v>0.20046053505702999</v>
      </c>
      <c r="G123" s="1">
        <v>0.21170564558542401</v>
      </c>
      <c r="H123" s="1">
        <v>0.148146283442677</v>
      </c>
      <c r="I123" s="1">
        <v>0.37798781892125199</v>
      </c>
      <c r="J123" s="50">
        <v>0.34860681849970698</v>
      </c>
      <c r="N123" s="21"/>
      <c r="R123" s="21"/>
    </row>
    <row r="124" spans="1:18">
      <c r="A124" s="7" t="s">
        <v>101</v>
      </c>
      <c r="B124" t="s">
        <v>34</v>
      </c>
      <c r="C124" t="s">
        <v>4</v>
      </c>
      <c r="D124" t="s">
        <v>5</v>
      </c>
      <c r="E124" s="1">
        <v>1.63594581108592E-3</v>
      </c>
      <c r="F124" s="1">
        <v>7.7854212141496001E-2</v>
      </c>
      <c r="G124" s="1">
        <v>3.7680710620948102E-3</v>
      </c>
      <c r="H124" s="1">
        <v>5.3872288786077603E-2</v>
      </c>
      <c r="I124" s="1">
        <v>5.4040168731807302E-3</v>
      </c>
      <c r="J124" s="50">
        <v>0.13172650092757399</v>
      </c>
      <c r="N124" s="21"/>
      <c r="R124" s="21"/>
    </row>
    <row r="125" spans="1:18">
      <c r="A125" s="7" t="s">
        <v>101</v>
      </c>
      <c r="B125" t="s">
        <v>34</v>
      </c>
      <c r="C125" t="s">
        <v>6</v>
      </c>
      <c r="D125" t="s">
        <v>7</v>
      </c>
      <c r="E125" s="1">
        <v>8.04775948134661E-3</v>
      </c>
      <c r="F125" s="1">
        <v>1.7454176757531199E-2</v>
      </c>
      <c r="G125" s="1">
        <v>0.104388750494728</v>
      </c>
      <c r="H125" s="1">
        <v>0.23147587164300301</v>
      </c>
      <c r="I125" s="1">
        <v>0.112436509976075</v>
      </c>
      <c r="J125" s="50">
        <v>0.24893004840053401</v>
      </c>
      <c r="N125" s="21"/>
      <c r="R125" s="21"/>
    </row>
    <row r="126" spans="1:18">
      <c r="A126" s="7" t="s">
        <v>101</v>
      </c>
      <c r="B126" t="s">
        <v>34</v>
      </c>
      <c r="C126" t="s">
        <v>8</v>
      </c>
      <c r="D126" t="s">
        <v>9</v>
      </c>
      <c r="E126" s="1">
        <v>0.56595767225437799</v>
      </c>
      <c r="F126" s="1">
        <v>0.21487815614151401</v>
      </c>
      <c r="G126" s="1">
        <v>0.64565682679108105</v>
      </c>
      <c r="H126" s="1">
        <v>0.36691661005459297</v>
      </c>
      <c r="I126" s="1">
        <v>1.21161449904546</v>
      </c>
      <c r="J126" s="50">
        <v>0.58179476619610704</v>
      </c>
      <c r="N126" s="21"/>
      <c r="R126" s="21"/>
    </row>
    <row r="127" spans="1:18">
      <c r="A127" s="7" t="s">
        <v>101</v>
      </c>
      <c r="B127" t="s">
        <v>34</v>
      </c>
      <c r="C127" t="s">
        <v>10</v>
      </c>
      <c r="D127" t="s">
        <v>11</v>
      </c>
      <c r="E127" s="1">
        <v>0.11820636795976899</v>
      </c>
      <c r="F127" s="1">
        <v>8.9924187234771302E-2</v>
      </c>
      <c r="G127" s="1">
        <v>0.26519230877198602</v>
      </c>
      <c r="H127" s="1">
        <v>0.26662787239418001</v>
      </c>
      <c r="I127" s="1">
        <v>0.38339867673175498</v>
      </c>
      <c r="J127" s="50">
        <v>0.35655205962895198</v>
      </c>
      <c r="N127" s="21"/>
      <c r="R127" s="21"/>
    </row>
    <row r="128" spans="1:18">
      <c r="A128" s="7" t="s">
        <v>101</v>
      </c>
      <c r="B128" t="s">
        <v>34</v>
      </c>
      <c r="C128" t="s">
        <v>12</v>
      </c>
      <c r="D128" t="s">
        <v>13</v>
      </c>
      <c r="E128" s="1">
        <v>1.0542936169032799</v>
      </c>
      <c r="F128" s="1">
        <v>0.14804299846975599</v>
      </c>
      <c r="G128" s="1">
        <v>0.130092221309902</v>
      </c>
      <c r="H128" s="1">
        <v>2.3805600640408198E-2</v>
      </c>
      <c r="I128" s="1">
        <v>1.18438583821318</v>
      </c>
      <c r="J128" s="50">
        <v>0.17184859911016401</v>
      </c>
      <c r="N128" s="21"/>
      <c r="R128" s="21"/>
    </row>
    <row r="129" spans="1:18">
      <c r="A129" s="7" t="s">
        <v>101</v>
      </c>
      <c r="B129" t="s">
        <v>34</v>
      </c>
      <c r="C129" t="s">
        <v>14</v>
      </c>
      <c r="D129" t="s">
        <v>15</v>
      </c>
      <c r="E129" s="1">
        <v>0.28666471925268699</v>
      </c>
      <c r="F129" s="1">
        <v>0.28355535871426202</v>
      </c>
      <c r="G129" s="1">
        <v>2.2757775498022301</v>
      </c>
      <c r="H129" s="1">
        <v>1.37680681872338</v>
      </c>
      <c r="I129" s="1">
        <v>2.5624422690549098</v>
      </c>
      <c r="J129" s="50">
        <v>1.66036217743764</v>
      </c>
      <c r="N129" s="21"/>
      <c r="R129" s="21"/>
    </row>
    <row r="130" spans="1:18">
      <c r="A130" s="7" t="s">
        <v>101</v>
      </c>
      <c r="B130" t="s">
        <v>34</v>
      </c>
      <c r="C130" t="s">
        <v>16</v>
      </c>
      <c r="D130" t="s">
        <v>17</v>
      </c>
      <c r="E130" s="1">
        <v>2.9439832037057001</v>
      </c>
      <c r="F130" s="1">
        <v>0.34961702492325702</v>
      </c>
      <c r="G130" s="1">
        <v>0.88157483098297296</v>
      </c>
      <c r="H130" s="1">
        <v>0.15118981193959799</v>
      </c>
      <c r="I130" s="1">
        <v>3.8255580346886799</v>
      </c>
      <c r="J130" s="50">
        <v>0.50080683686285499</v>
      </c>
      <c r="N130" s="21"/>
      <c r="R130" s="21"/>
    </row>
    <row r="131" spans="1:18">
      <c r="A131" s="7" t="s">
        <v>101</v>
      </c>
      <c r="B131" t="s">
        <v>34</v>
      </c>
      <c r="C131" t="s">
        <v>18</v>
      </c>
      <c r="D131" t="s">
        <v>19</v>
      </c>
      <c r="E131" s="1">
        <v>14.5504807437739</v>
      </c>
      <c r="F131" s="1">
        <v>0.92417694089064095</v>
      </c>
      <c r="G131" s="1">
        <v>0.86361183335124103</v>
      </c>
      <c r="H131" s="1">
        <v>0.13886796268235299</v>
      </c>
      <c r="I131" s="1">
        <v>15.4140925771251</v>
      </c>
      <c r="J131" s="50">
        <v>1.0630449035729901</v>
      </c>
      <c r="N131" s="21"/>
      <c r="R131" s="21"/>
    </row>
    <row r="132" spans="1:18">
      <c r="A132" s="7" t="s">
        <v>101</v>
      </c>
      <c r="B132" t="s">
        <v>34</v>
      </c>
      <c r="C132" t="s">
        <v>20</v>
      </c>
      <c r="D132" t="s">
        <v>21</v>
      </c>
      <c r="E132" s="1">
        <v>12.152683253635599</v>
      </c>
      <c r="F132" s="1">
        <v>1.93845505372843</v>
      </c>
      <c r="G132" s="1">
        <v>1.2366874315857901</v>
      </c>
      <c r="H132" s="1">
        <v>0.24909397786710299</v>
      </c>
      <c r="I132" s="1">
        <v>13.389370685221399</v>
      </c>
      <c r="J132" s="50">
        <v>2.1875490315955299</v>
      </c>
      <c r="N132" s="21"/>
      <c r="R132" s="21"/>
    </row>
    <row r="133" spans="1:18">
      <c r="A133" s="7" t="s">
        <v>101</v>
      </c>
      <c r="B133" t="s">
        <v>34</v>
      </c>
      <c r="C133" t="s">
        <v>25</v>
      </c>
      <c r="D133" t="s">
        <v>26</v>
      </c>
      <c r="E133" s="1">
        <v>1.10030696051369E-3</v>
      </c>
      <c r="F133" s="1">
        <v>8.6881593953747998E-5</v>
      </c>
      <c r="G133" s="1">
        <v>3.82566091060485E-3</v>
      </c>
      <c r="H133" s="1">
        <v>1.8018129821525499E-3</v>
      </c>
      <c r="I133" s="1">
        <v>4.92596787111854E-3</v>
      </c>
      <c r="J133" s="50">
        <v>1.8886945761062901E-3</v>
      </c>
      <c r="N133" s="21"/>
      <c r="R133" s="21"/>
    </row>
    <row r="134" spans="1:18">
      <c r="A134" s="7" t="s">
        <v>101</v>
      </c>
      <c r="B134" t="s">
        <v>34</v>
      </c>
      <c r="C134" t="s">
        <v>22</v>
      </c>
      <c r="D134" t="s">
        <v>23</v>
      </c>
      <c r="E134" s="1">
        <v>3.29172160870284</v>
      </c>
      <c r="F134" s="1">
        <v>0.14027682504905001</v>
      </c>
      <c r="G134" s="1">
        <v>0.16548975054427001</v>
      </c>
      <c r="H134" s="1">
        <v>6.0949725678077103E-3</v>
      </c>
      <c r="I134" s="1">
        <v>3.4572113592471099</v>
      </c>
      <c r="J134" s="50">
        <v>0.14637179761685801</v>
      </c>
      <c r="N134" s="21"/>
      <c r="R134" s="21"/>
    </row>
    <row r="135" spans="1:18">
      <c r="A135" s="7" t="s">
        <v>102</v>
      </c>
      <c r="B135" t="s">
        <v>34</v>
      </c>
      <c r="C135" t="s">
        <v>2</v>
      </c>
      <c r="D135" t="s">
        <v>3</v>
      </c>
      <c r="E135" s="1">
        <v>8.9261077955401696E-2</v>
      </c>
      <c r="F135" s="1">
        <v>9.7774118244579003E-2</v>
      </c>
      <c r="G135" s="1">
        <v>0.25409080158483099</v>
      </c>
      <c r="H135" s="1">
        <v>0.202876102633643</v>
      </c>
      <c r="I135" s="1">
        <v>0.343351879540233</v>
      </c>
      <c r="J135" s="50">
        <v>0.30065022087822202</v>
      </c>
      <c r="N135" s="21"/>
      <c r="R135" s="21"/>
    </row>
    <row r="136" spans="1:18">
      <c r="A136" s="7" t="s">
        <v>102</v>
      </c>
      <c r="B136" t="s">
        <v>34</v>
      </c>
      <c r="C136" t="s">
        <v>4</v>
      </c>
      <c r="D136" t="s">
        <v>5</v>
      </c>
      <c r="E136" s="1">
        <v>7.2472415265155204E-4</v>
      </c>
      <c r="F136" s="1">
        <v>2.7691936121052901E-2</v>
      </c>
      <c r="G136" s="1">
        <v>4.5254967451117997E-2</v>
      </c>
      <c r="H136" s="1">
        <v>0.78001777467079103</v>
      </c>
      <c r="I136" s="1">
        <v>4.5979691603769503E-2</v>
      </c>
      <c r="J136" s="50">
        <v>0.80770971079184395</v>
      </c>
      <c r="N136" s="21"/>
      <c r="R136" s="21"/>
    </row>
    <row r="137" spans="1:18">
      <c r="A137" s="7" t="s">
        <v>102</v>
      </c>
      <c r="B137" t="s">
        <v>34</v>
      </c>
      <c r="C137" t="s">
        <v>6</v>
      </c>
      <c r="D137" t="s">
        <v>7</v>
      </c>
      <c r="E137" s="1">
        <v>1.74760829148194E-3</v>
      </c>
      <c r="F137" s="1">
        <v>3.8557365293166398E-3</v>
      </c>
      <c r="G137" s="1">
        <v>1.7597569659843298E-2</v>
      </c>
      <c r="H137" s="1">
        <v>3.8997758538830099E-2</v>
      </c>
      <c r="I137" s="1">
        <v>1.9345177951325201E-2</v>
      </c>
      <c r="J137" s="50">
        <v>4.2853495068146702E-2</v>
      </c>
      <c r="N137" s="21"/>
      <c r="R137" s="21"/>
    </row>
    <row r="138" spans="1:18">
      <c r="A138" s="7" t="s">
        <v>102</v>
      </c>
      <c r="B138" t="s">
        <v>34</v>
      </c>
      <c r="C138" t="s">
        <v>8</v>
      </c>
      <c r="D138" t="s">
        <v>9</v>
      </c>
      <c r="E138" s="1">
        <v>0.27489859899501701</v>
      </c>
      <c r="F138" s="1">
        <v>0.111903369347493</v>
      </c>
      <c r="G138" s="1">
        <v>0.38334732185859499</v>
      </c>
      <c r="H138" s="1">
        <v>0.16260405574433501</v>
      </c>
      <c r="I138" s="1">
        <v>0.658245920853612</v>
      </c>
      <c r="J138" s="50">
        <v>0.27450742509182902</v>
      </c>
      <c r="N138" s="21"/>
      <c r="R138" s="21"/>
    </row>
    <row r="139" spans="1:18">
      <c r="A139" s="7" t="s">
        <v>102</v>
      </c>
      <c r="B139" t="s">
        <v>34</v>
      </c>
      <c r="C139" t="s">
        <v>10</v>
      </c>
      <c r="D139" t="s">
        <v>11</v>
      </c>
      <c r="E139" s="1">
        <v>8.6388767553347998E-2</v>
      </c>
      <c r="F139" s="1">
        <v>6.5166211163686802E-2</v>
      </c>
      <c r="G139" s="1">
        <v>0.101019478958042</v>
      </c>
      <c r="H139" s="1">
        <v>0.10368093883310001</v>
      </c>
      <c r="I139" s="1">
        <v>0.18740824651138999</v>
      </c>
      <c r="J139" s="50">
        <v>0.16884714999678699</v>
      </c>
      <c r="N139" s="21"/>
      <c r="R139" s="21"/>
    </row>
    <row r="140" spans="1:18">
      <c r="A140" s="7" t="s">
        <v>102</v>
      </c>
      <c r="B140" t="s">
        <v>34</v>
      </c>
      <c r="C140" t="s">
        <v>12</v>
      </c>
      <c r="D140" t="s">
        <v>13</v>
      </c>
      <c r="E140" s="1">
        <v>0.480701769867733</v>
      </c>
      <c r="F140" s="1">
        <v>6.9413427393718002E-2</v>
      </c>
      <c r="G140" s="1">
        <v>9.2367387795196099E-2</v>
      </c>
      <c r="H140" s="1">
        <v>1.6073445346222601E-2</v>
      </c>
      <c r="I140" s="1">
        <v>0.57306915766292899</v>
      </c>
      <c r="J140" s="50">
        <v>8.54868727399406E-2</v>
      </c>
      <c r="N140" s="21"/>
      <c r="R140" s="21"/>
    </row>
    <row r="141" spans="1:18">
      <c r="A141" s="7" t="s">
        <v>102</v>
      </c>
      <c r="B141" t="s">
        <v>34</v>
      </c>
      <c r="C141" t="s">
        <v>14</v>
      </c>
      <c r="D141" t="s">
        <v>15</v>
      </c>
      <c r="E141" s="1">
        <v>0.17545754124379101</v>
      </c>
      <c r="F141" s="1">
        <v>0.173481843119003</v>
      </c>
      <c r="G141" s="1">
        <v>1.0630165363247899E-2</v>
      </c>
      <c r="H141" s="1">
        <v>6.1005973870621099E-3</v>
      </c>
      <c r="I141" s="1">
        <v>0.18608770660703899</v>
      </c>
      <c r="J141" s="50">
        <v>0.17958244050606501</v>
      </c>
      <c r="N141" s="21"/>
      <c r="R141" s="21"/>
    </row>
    <row r="142" spans="1:18">
      <c r="A142" s="7" t="s">
        <v>102</v>
      </c>
      <c r="B142" t="s">
        <v>34</v>
      </c>
      <c r="C142" t="s">
        <v>16</v>
      </c>
      <c r="D142" t="s">
        <v>17</v>
      </c>
      <c r="E142" s="1">
        <v>1.31201563243702</v>
      </c>
      <c r="F142" s="1">
        <v>0.167192532428666</v>
      </c>
      <c r="G142" s="1">
        <v>0.20427377837257499</v>
      </c>
      <c r="H142" s="1">
        <v>2.9884662441444099E-2</v>
      </c>
      <c r="I142" s="1">
        <v>1.5162894108095899</v>
      </c>
      <c r="J142" s="50">
        <v>0.19707719487011</v>
      </c>
      <c r="N142" s="21"/>
      <c r="R142" s="21"/>
    </row>
    <row r="143" spans="1:18">
      <c r="A143" s="7" t="s">
        <v>102</v>
      </c>
      <c r="B143" t="s">
        <v>34</v>
      </c>
      <c r="C143" t="s">
        <v>18</v>
      </c>
      <c r="D143" t="s">
        <v>19</v>
      </c>
      <c r="E143" s="1">
        <v>15.5877498584939</v>
      </c>
      <c r="F143" s="1">
        <v>0.99981018202179095</v>
      </c>
      <c r="G143" s="1">
        <v>18.531700390977999</v>
      </c>
      <c r="H143" s="1">
        <v>3.1867840100182101</v>
      </c>
      <c r="I143" s="1">
        <v>34.119450249471903</v>
      </c>
      <c r="J143" s="50">
        <v>4.1865941920400003</v>
      </c>
      <c r="N143" s="21"/>
      <c r="R143" s="21"/>
    </row>
    <row r="144" spans="1:18">
      <c r="A144" s="7" t="s">
        <v>102</v>
      </c>
      <c r="B144" t="s">
        <v>34</v>
      </c>
      <c r="C144" t="s">
        <v>20</v>
      </c>
      <c r="D144" t="s">
        <v>21</v>
      </c>
      <c r="E144" s="1">
        <v>3.16678329209289</v>
      </c>
      <c r="F144" s="1">
        <v>0.51036737299216905</v>
      </c>
      <c r="G144" s="1">
        <v>0.34852788358111397</v>
      </c>
      <c r="H144" s="1">
        <v>7.0587412787037798E-2</v>
      </c>
      <c r="I144" s="1">
        <v>3.5153111756739999</v>
      </c>
      <c r="J144" s="50">
        <v>0.58095478577920701</v>
      </c>
      <c r="N144" s="21"/>
      <c r="R144" s="21"/>
    </row>
    <row r="145" spans="1:18">
      <c r="A145" s="7" t="s">
        <v>102</v>
      </c>
      <c r="B145" t="s">
        <v>34</v>
      </c>
      <c r="C145" t="s">
        <v>25</v>
      </c>
      <c r="D145" t="s">
        <v>26</v>
      </c>
      <c r="E145" s="1">
        <v>2.11451626323477E-4</v>
      </c>
      <c r="F145" s="1">
        <v>1.4574728427009E-5</v>
      </c>
      <c r="G145" s="1">
        <v>2.4741020299855399E-4</v>
      </c>
      <c r="H145" s="1">
        <v>1.05058476510834E-4</v>
      </c>
      <c r="I145" s="1">
        <v>4.5886182932203099E-4</v>
      </c>
      <c r="J145" s="50">
        <v>1.1963320493784301E-4</v>
      </c>
      <c r="N145" s="21"/>
      <c r="R145" s="21"/>
    </row>
    <row r="146" spans="1:18">
      <c r="A146" s="7" t="s">
        <v>102</v>
      </c>
      <c r="B146" t="s">
        <v>34</v>
      </c>
      <c r="C146" t="s">
        <v>22</v>
      </c>
      <c r="D146" t="s">
        <v>23</v>
      </c>
      <c r="E146" s="1">
        <v>2.2325267883917999</v>
      </c>
      <c r="F146" s="1">
        <v>9.9020941937264004E-2</v>
      </c>
      <c r="G146" s="1">
        <v>5.3864054058341597E-2</v>
      </c>
      <c r="H146" s="1">
        <v>2.1159172949824999E-3</v>
      </c>
      <c r="I146" s="1">
        <v>2.2863908424501398</v>
      </c>
      <c r="J146" s="50">
        <v>0.101136859232247</v>
      </c>
      <c r="N146" s="21"/>
      <c r="R146" s="21"/>
    </row>
    <row r="147" spans="1:18">
      <c r="A147" s="7" t="s">
        <v>103</v>
      </c>
      <c r="B147" t="s">
        <v>34</v>
      </c>
      <c r="C147" t="s">
        <v>2</v>
      </c>
      <c r="D147" t="s">
        <v>3</v>
      </c>
      <c r="E147" s="1">
        <v>0.55428859687573595</v>
      </c>
      <c r="F147" s="1">
        <v>0.65785336333175504</v>
      </c>
      <c r="G147" s="1">
        <v>0.77797352757340699</v>
      </c>
      <c r="H147" s="1">
        <v>0.53595963058306895</v>
      </c>
      <c r="I147" s="1">
        <v>1.3322621244491399</v>
      </c>
      <c r="J147" s="50">
        <v>1.1938129939148201</v>
      </c>
      <c r="N147" s="21"/>
      <c r="R147" s="21"/>
    </row>
    <row r="148" spans="1:18">
      <c r="A148" s="7" t="s">
        <v>103</v>
      </c>
      <c r="B148" t="s">
        <v>34</v>
      </c>
      <c r="C148" t="s">
        <v>4</v>
      </c>
      <c r="D148" t="s">
        <v>5</v>
      </c>
      <c r="E148" s="1">
        <v>2.9897926472680402E-3</v>
      </c>
      <c r="F148" s="1">
        <v>0.13250571818507501</v>
      </c>
      <c r="G148" s="1">
        <v>6.8200562513321102E-3</v>
      </c>
      <c r="H148" s="1">
        <v>3.63319326500261E-2</v>
      </c>
      <c r="I148" s="1">
        <v>9.8098488986001504E-3</v>
      </c>
      <c r="J148" s="50">
        <v>0.16883765083510099</v>
      </c>
      <c r="N148" s="21"/>
      <c r="R148" s="21"/>
    </row>
    <row r="149" spans="1:18">
      <c r="A149" s="7" t="s">
        <v>103</v>
      </c>
      <c r="B149" t="s">
        <v>34</v>
      </c>
      <c r="C149" t="s">
        <v>6</v>
      </c>
      <c r="D149" t="s">
        <v>7</v>
      </c>
      <c r="E149" s="1">
        <v>3.9446141924101702E-2</v>
      </c>
      <c r="F149" s="1">
        <v>8.2988662456357998E-2</v>
      </c>
      <c r="G149" s="1">
        <v>0.14003240802502001</v>
      </c>
      <c r="H149" s="1">
        <v>0.31072791997028698</v>
      </c>
      <c r="I149" s="1">
        <v>0.17947854994912199</v>
      </c>
      <c r="J149" s="50">
        <v>0.39371658242664498</v>
      </c>
      <c r="N149" s="21"/>
      <c r="R149" s="21"/>
    </row>
    <row r="150" spans="1:18">
      <c r="A150" s="7" t="s">
        <v>103</v>
      </c>
      <c r="B150" t="s">
        <v>34</v>
      </c>
      <c r="C150" t="s">
        <v>8</v>
      </c>
      <c r="D150" t="s">
        <v>9</v>
      </c>
      <c r="E150" s="1">
        <v>1.8556449680595899</v>
      </c>
      <c r="F150" s="1">
        <v>0.73320916460934404</v>
      </c>
      <c r="G150" s="1">
        <v>5.3830153376332204</v>
      </c>
      <c r="H150" s="1">
        <v>3.05448756096715</v>
      </c>
      <c r="I150" s="1">
        <v>7.23866030569281</v>
      </c>
      <c r="J150" s="50">
        <v>3.78769672557649</v>
      </c>
      <c r="N150" s="21"/>
      <c r="R150" s="21"/>
    </row>
    <row r="151" spans="1:18">
      <c r="A151" s="7" t="s">
        <v>103</v>
      </c>
      <c r="B151" t="s">
        <v>34</v>
      </c>
      <c r="C151" t="s">
        <v>10</v>
      </c>
      <c r="D151" t="s">
        <v>11</v>
      </c>
      <c r="E151" s="1">
        <v>0.35565444848491501</v>
      </c>
      <c r="F151" s="1">
        <v>0.26529158285837001</v>
      </c>
      <c r="G151" s="1">
        <v>0.91612582903024797</v>
      </c>
      <c r="H151" s="1">
        <v>0.91720863991666302</v>
      </c>
      <c r="I151" s="1">
        <v>1.2717802775151601</v>
      </c>
      <c r="J151" s="50">
        <v>1.1825002227750301</v>
      </c>
      <c r="N151" s="21"/>
      <c r="R151" s="21"/>
    </row>
    <row r="152" spans="1:18">
      <c r="A152" s="7" t="s">
        <v>103</v>
      </c>
      <c r="B152" t="s">
        <v>34</v>
      </c>
      <c r="C152" t="s">
        <v>12</v>
      </c>
      <c r="D152" t="s">
        <v>13</v>
      </c>
      <c r="E152" s="1">
        <v>3.19148137534224</v>
      </c>
      <c r="F152" s="1">
        <v>0.436861013771562</v>
      </c>
      <c r="G152" s="1">
        <v>1.93993261541873</v>
      </c>
      <c r="H152" s="1">
        <v>0.35596590047348597</v>
      </c>
      <c r="I152" s="1">
        <v>5.1314139907609704</v>
      </c>
      <c r="J152" s="50">
        <v>0.79282691424504803</v>
      </c>
      <c r="N152" s="21"/>
      <c r="R152" s="21"/>
    </row>
    <row r="153" spans="1:18">
      <c r="A153" s="7" t="s">
        <v>103</v>
      </c>
      <c r="B153" t="s">
        <v>34</v>
      </c>
      <c r="C153" t="s">
        <v>14</v>
      </c>
      <c r="D153" t="s">
        <v>15</v>
      </c>
      <c r="E153" s="1">
        <v>0.64330922533699897</v>
      </c>
      <c r="F153" s="1">
        <v>0.65088683243131096</v>
      </c>
      <c r="G153" s="1">
        <v>0.63384205942411298</v>
      </c>
      <c r="H153" s="1">
        <v>0.37856870600175502</v>
      </c>
      <c r="I153" s="1">
        <v>1.27715128476111</v>
      </c>
      <c r="J153" s="50">
        <v>1.0294555384330699</v>
      </c>
      <c r="N153" s="21"/>
      <c r="R153" s="21"/>
    </row>
    <row r="154" spans="1:18">
      <c r="A154" s="7" t="s">
        <v>103</v>
      </c>
      <c r="B154" t="s">
        <v>34</v>
      </c>
      <c r="C154" t="s">
        <v>16</v>
      </c>
      <c r="D154" t="s">
        <v>17</v>
      </c>
      <c r="E154" s="1">
        <v>12.536196762779699</v>
      </c>
      <c r="F154" s="1">
        <v>1.4561307656884099</v>
      </c>
      <c r="G154" s="1">
        <v>3.8688717626645199</v>
      </c>
      <c r="H154" s="1">
        <v>0.58801202784920004</v>
      </c>
      <c r="I154" s="1">
        <v>16.4050685254442</v>
      </c>
      <c r="J154" s="50">
        <v>2.0441427935376102</v>
      </c>
      <c r="N154" s="21"/>
      <c r="R154" s="21"/>
    </row>
    <row r="155" spans="1:18">
      <c r="A155" s="7" t="s">
        <v>103</v>
      </c>
      <c r="B155" t="s">
        <v>34</v>
      </c>
      <c r="C155" t="s">
        <v>18</v>
      </c>
      <c r="D155" t="s">
        <v>19</v>
      </c>
      <c r="E155" s="1">
        <v>106.73379553124499</v>
      </c>
      <c r="F155" s="1">
        <v>6.88586439450693</v>
      </c>
      <c r="G155" s="1">
        <v>46.786901207323801</v>
      </c>
      <c r="H155" s="1">
        <v>7.7150185992694302</v>
      </c>
      <c r="I155" s="1">
        <v>153.520696738569</v>
      </c>
      <c r="J155" s="50">
        <v>14.6008829937764</v>
      </c>
      <c r="N155" s="21"/>
      <c r="R155" s="21"/>
    </row>
    <row r="156" spans="1:18">
      <c r="A156" s="7" t="s">
        <v>103</v>
      </c>
      <c r="B156" t="s">
        <v>34</v>
      </c>
      <c r="C156" t="s">
        <v>20</v>
      </c>
      <c r="D156" t="s">
        <v>21</v>
      </c>
      <c r="E156" s="1">
        <v>17.089199561699399</v>
      </c>
      <c r="F156" s="1">
        <v>2.7067747646712501</v>
      </c>
      <c r="G156" s="1">
        <v>0.16715599273288301</v>
      </c>
      <c r="H156" s="1">
        <v>3.3637079427493402E-2</v>
      </c>
      <c r="I156" s="1">
        <v>17.2563555544323</v>
      </c>
      <c r="J156" s="50">
        <v>2.7404118440987402</v>
      </c>
      <c r="N156" s="21"/>
      <c r="R156" s="21"/>
    </row>
    <row r="157" spans="1:18">
      <c r="A157" s="7" t="s">
        <v>103</v>
      </c>
      <c r="B157" t="s">
        <v>34</v>
      </c>
      <c r="C157" t="s">
        <v>25</v>
      </c>
      <c r="D157" t="s">
        <v>26</v>
      </c>
      <c r="E157" s="1">
        <v>1.00812105479518E-2</v>
      </c>
      <c r="F157" s="1">
        <v>8.3291302530361902E-4</v>
      </c>
      <c r="G157" s="1">
        <v>7.0460118875493194E-2</v>
      </c>
      <c r="H157" s="1">
        <v>3.7662969676575397E-2</v>
      </c>
      <c r="I157" s="1">
        <v>8.0541329423445093E-2</v>
      </c>
      <c r="J157" s="50">
        <v>3.8495882701879099E-2</v>
      </c>
      <c r="N157" s="21"/>
      <c r="R157" s="21"/>
    </row>
    <row r="158" spans="1:18">
      <c r="A158" s="7" t="s">
        <v>103</v>
      </c>
      <c r="B158" t="s">
        <v>34</v>
      </c>
      <c r="C158" t="s">
        <v>22</v>
      </c>
      <c r="D158" t="s">
        <v>23</v>
      </c>
      <c r="E158" s="1">
        <v>41.919387787156701</v>
      </c>
      <c r="F158" s="1">
        <v>1.7812050206900401</v>
      </c>
      <c r="G158" s="1">
        <v>8.5534677298396904</v>
      </c>
      <c r="H158" s="1">
        <v>0.31224171182121502</v>
      </c>
      <c r="I158" s="1">
        <v>50.472855516996397</v>
      </c>
      <c r="J158" s="50">
        <v>2.09344673251125</v>
      </c>
      <c r="N158" s="21"/>
      <c r="R158" s="21"/>
    </row>
    <row r="159" spans="1:18">
      <c r="A159" s="7" t="s">
        <v>104</v>
      </c>
      <c r="B159" t="s">
        <v>34</v>
      </c>
      <c r="C159" t="s">
        <v>2</v>
      </c>
      <c r="D159" t="s">
        <v>3</v>
      </c>
      <c r="E159" s="1">
        <v>0.129697413754463</v>
      </c>
      <c r="F159" s="1">
        <v>0.16123849666160101</v>
      </c>
      <c r="G159" s="1">
        <v>5.1834123988354297E-2</v>
      </c>
      <c r="H159" s="1">
        <v>4.2859933204197197E-2</v>
      </c>
      <c r="I159" s="1">
        <v>0.18153153774281799</v>
      </c>
      <c r="J159" s="50">
        <v>0.20409842986579799</v>
      </c>
      <c r="N159" s="21"/>
      <c r="R159" s="21"/>
    </row>
    <row r="160" spans="1:18">
      <c r="A160" s="7" t="s">
        <v>104</v>
      </c>
      <c r="B160" t="s">
        <v>34</v>
      </c>
      <c r="C160" t="s">
        <v>4</v>
      </c>
      <c r="D160" t="s">
        <v>5</v>
      </c>
      <c r="E160" s="1">
        <v>4.5301803203053498E-4</v>
      </c>
      <c r="F160" s="1">
        <v>2.2613063473064899E-2</v>
      </c>
      <c r="G160" s="1">
        <v>1.45779167200817E-3</v>
      </c>
      <c r="H160" s="1">
        <v>7.7674176379180599E-3</v>
      </c>
      <c r="I160" s="1">
        <v>1.91080970403871E-3</v>
      </c>
      <c r="J160" s="50">
        <v>3.0380481110983001E-2</v>
      </c>
      <c r="N160" s="21"/>
      <c r="R160" s="21"/>
    </row>
    <row r="161" spans="1:18">
      <c r="A161" s="7" t="s">
        <v>104</v>
      </c>
      <c r="B161" t="s">
        <v>34</v>
      </c>
      <c r="C161" t="s">
        <v>6</v>
      </c>
      <c r="D161" t="s">
        <v>7</v>
      </c>
      <c r="E161" s="1">
        <v>7.9852323338419507E-3</v>
      </c>
      <c r="F161" s="1">
        <v>1.62068693702422E-2</v>
      </c>
      <c r="G161" s="1">
        <v>1.5137851132831499E-3</v>
      </c>
      <c r="H161" s="1">
        <v>3.3594241033423899E-3</v>
      </c>
      <c r="I161" s="1">
        <v>9.4990174471250993E-3</v>
      </c>
      <c r="J161" s="50">
        <v>1.9566293473584601E-2</v>
      </c>
      <c r="N161" s="21"/>
      <c r="R161" s="21"/>
    </row>
    <row r="162" spans="1:18">
      <c r="A162" s="7" t="s">
        <v>104</v>
      </c>
      <c r="B162" t="s">
        <v>34</v>
      </c>
      <c r="C162" t="s">
        <v>8</v>
      </c>
      <c r="D162" t="s">
        <v>9</v>
      </c>
      <c r="E162" s="1">
        <v>0.385607661403508</v>
      </c>
      <c r="F162" s="1">
        <v>0.15128535721681699</v>
      </c>
      <c r="G162" s="1">
        <v>2.5477823645710398</v>
      </c>
      <c r="H162" s="1">
        <v>2.0728554343892598</v>
      </c>
      <c r="I162" s="1">
        <v>2.93339002597454</v>
      </c>
      <c r="J162" s="50">
        <v>2.22414079160608</v>
      </c>
      <c r="N162" s="21"/>
      <c r="R162" s="21"/>
    </row>
    <row r="163" spans="1:18">
      <c r="A163" s="7" t="s">
        <v>104</v>
      </c>
      <c r="B163" t="s">
        <v>34</v>
      </c>
      <c r="C163" t="s">
        <v>10</v>
      </c>
      <c r="D163" t="s">
        <v>11</v>
      </c>
      <c r="E163" s="1">
        <v>7.2820835925577101E-2</v>
      </c>
      <c r="F163" s="1">
        <v>5.2431523539584197E-2</v>
      </c>
      <c r="G163" s="1">
        <v>0.15474923918841199</v>
      </c>
      <c r="H163" s="1">
        <v>0.112895214624849</v>
      </c>
      <c r="I163" s="1">
        <v>0.227570075113989</v>
      </c>
      <c r="J163" s="50">
        <v>0.165326738164434</v>
      </c>
      <c r="N163" s="21"/>
      <c r="R163" s="21"/>
    </row>
    <row r="164" spans="1:18">
      <c r="A164" s="7" t="s">
        <v>104</v>
      </c>
      <c r="B164" t="s">
        <v>34</v>
      </c>
      <c r="C164" t="s">
        <v>12</v>
      </c>
      <c r="D164" t="s">
        <v>13</v>
      </c>
      <c r="E164" s="1">
        <v>0.72017419856085296</v>
      </c>
      <c r="F164" s="1">
        <v>9.5761263383742704E-2</v>
      </c>
      <c r="G164" s="1">
        <v>0.157009113131722</v>
      </c>
      <c r="H164" s="1">
        <v>2.8784104426886802E-2</v>
      </c>
      <c r="I164" s="1">
        <v>0.87718331169257502</v>
      </c>
      <c r="J164" s="50">
        <v>0.12454536781063</v>
      </c>
      <c r="N164" s="21"/>
      <c r="R164" s="21"/>
    </row>
    <row r="165" spans="1:18">
      <c r="A165" s="7" t="s">
        <v>104</v>
      </c>
      <c r="B165" t="s">
        <v>34</v>
      </c>
      <c r="C165" t="s">
        <v>14</v>
      </c>
      <c r="D165" t="s">
        <v>15</v>
      </c>
      <c r="E165" s="1">
        <v>0.12548560930536001</v>
      </c>
      <c r="F165" s="1">
        <v>0.12767892625341501</v>
      </c>
      <c r="G165" s="1">
        <v>0.124458471923972</v>
      </c>
      <c r="H165" s="1">
        <v>7.5209799304571195E-2</v>
      </c>
      <c r="I165" s="1">
        <v>0.24994408122933201</v>
      </c>
      <c r="J165" s="50">
        <v>0.20288872555798601</v>
      </c>
      <c r="N165" s="21"/>
      <c r="R165" s="21"/>
    </row>
    <row r="166" spans="1:18">
      <c r="A166" s="7" t="s">
        <v>104</v>
      </c>
      <c r="B166" t="s">
        <v>34</v>
      </c>
      <c r="C166" t="s">
        <v>16</v>
      </c>
      <c r="D166" t="s">
        <v>17</v>
      </c>
      <c r="E166" s="1">
        <v>4.0438920880874099</v>
      </c>
      <c r="F166" s="1">
        <v>0.45740002001538799</v>
      </c>
      <c r="G166" s="1">
        <v>1.1359995637845499</v>
      </c>
      <c r="H166" s="1">
        <v>0.138453058710202</v>
      </c>
      <c r="I166" s="1">
        <v>5.1798916518719604</v>
      </c>
      <c r="J166" s="50">
        <v>0.59585307872559001</v>
      </c>
      <c r="N166" s="21"/>
      <c r="R166" s="21"/>
    </row>
    <row r="167" spans="1:18">
      <c r="A167" s="7" t="s">
        <v>104</v>
      </c>
      <c r="B167" t="s">
        <v>34</v>
      </c>
      <c r="C167" t="s">
        <v>18</v>
      </c>
      <c r="D167" t="s">
        <v>19</v>
      </c>
      <c r="E167" s="1">
        <v>17.1276547280704</v>
      </c>
      <c r="F167" s="1">
        <v>1.10062107760973</v>
      </c>
      <c r="G167" s="1">
        <v>4.8636013625826404</v>
      </c>
      <c r="H167" s="1">
        <v>0.79743769850482604</v>
      </c>
      <c r="I167" s="1">
        <v>21.991256090653</v>
      </c>
      <c r="J167" s="50">
        <v>1.89805877611456</v>
      </c>
      <c r="N167" s="21"/>
      <c r="R167" s="21"/>
    </row>
    <row r="168" spans="1:18">
      <c r="A168" s="7" t="s">
        <v>104</v>
      </c>
      <c r="B168" t="s">
        <v>34</v>
      </c>
      <c r="C168" t="s">
        <v>20</v>
      </c>
      <c r="D168" t="s">
        <v>21</v>
      </c>
      <c r="E168" s="1">
        <v>4.7074120494440601</v>
      </c>
      <c r="F168" s="1">
        <v>0.74598872657472504</v>
      </c>
      <c r="G168" s="1">
        <v>6.9367464136494403E-2</v>
      </c>
      <c r="H168" s="1">
        <v>1.3958816050246599E-2</v>
      </c>
      <c r="I168" s="1">
        <v>4.77677951358055</v>
      </c>
      <c r="J168" s="50">
        <v>0.75994754262497199</v>
      </c>
      <c r="N168" s="21"/>
      <c r="R168" s="21"/>
    </row>
    <row r="169" spans="1:18">
      <c r="A169" s="7" t="s">
        <v>104</v>
      </c>
      <c r="B169" t="s">
        <v>34</v>
      </c>
      <c r="C169" t="s">
        <v>25</v>
      </c>
      <c r="D169" t="s">
        <v>26</v>
      </c>
      <c r="E169" s="1">
        <v>1.7959671978430701E-2</v>
      </c>
      <c r="F169" s="1">
        <v>1.4724024676934201E-3</v>
      </c>
      <c r="G169" s="1">
        <v>8.4803846002534794E-2</v>
      </c>
      <c r="H169" s="1">
        <v>4.4112774345513202E-2</v>
      </c>
      <c r="I169" s="1">
        <v>0.102763517980966</v>
      </c>
      <c r="J169" s="50">
        <v>4.5585176813206701E-2</v>
      </c>
      <c r="N169" s="21"/>
      <c r="R169" s="21"/>
    </row>
    <row r="170" spans="1:18">
      <c r="A170" s="7" t="s">
        <v>104</v>
      </c>
      <c r="B170" t="s">
        <v>34</v>
      </c>
      <c r="C170" t="s">
        <v>22</v>
      </c>
      <c r="D170" t="s">
        <v>23</v>
      </c>
      <c r="E170" s="1">
        <v>8.4698679027066799</v>
      </c>
      <c r="F170" s="1">
        <v>0.35961856145878901</v>
      </c>
      <c r="G170" s="1">
        <v>1.5526755985013201</v>
      </c>
      <c r="H170" s="1">
        <v>5.6488176160895E-2</v>
      </c>
      <c r="I170" s="1">
        <v>10.022543501208</v>
      </c>
      <c r="J170" s="50">
        <v>0.41610673761968398</v>
      </c>
      <c r="N170" s="21"/>
      <c r="R170" s="21"/>
    </row>
    <row r="171" spans="1:18">
      <c r="A171" s="7" t="s">
        <v>105</v>
      </c>
      <c r="B171" t="s">
        <v>34</v>
      </c>
      <c r="C171" t="s">
        <v>2</v>
      </c>
      <c r="D171" t="s">
        <v>3</v>
      </c>
      <c r="E171" s="1">
        <v>0.13589649203784401</v>
      </c>
      <c r="F171" s="1">
        <v>0.16103776679383799</v>
      </c>
      <c r="G171" s="1">
        <v>0.26032075415869899</v>
      </c>
      <c r="H171" s="1">
        <v>0.28530097714673502</v>
      </c>
      <c r="I171" s="1">
        <v>0.39621724619654303</v>
      </c>
      <c r="J171" s="50">
        <v>0.44633874394057299</v>
      </c>
      <c r="N171" s="21"/>
      <c r="R171" s="21"/>
    </row>
    <row r="172" spans="1:18">
      <c r="A172" s="7" t="s">
        <v>105</v>
      </c>
      <c r="B172" t="s">
        <v>34</v>
      </c>
      <c r="C172" t="s">
        <v>4</v>
      </c>
      <c r="D172" t="s">
        <v>5</v>
      </c>
      <c r="E172" s="1">
        <v>1.1541276860266899E-3</v>
      </c>
      <c r="F172" s="1">
        <v>4.8924816995197497E-2</v>
      </c>
      <c r="G172" s="1">
        <v>3.6752821172549002E-6</v>
      </c>
      <c r="H172" s="1">
        <v>4.2337105277742503E-6</v>
      </c>
      <c r="I172" s="1">
        <v>1.1578029681439399E-3</v>
      </c>
      <c r="J172" s="50">
        <v>4.8929050705725299E-2</v>
      </c>
      <c r="N172" s="21"/>
      <c r="R172" s="21"/>
    </row>
    <row r="173" spans="1:18">
      <c r="A173" s="7" t="s">
        <v>105</v>
      </c>
      <c r="B173" t="s">
        <v>34</v>
      </c>
      <c r="C173" t="s">
        <v>6</v>
      </c>
      <c r="D173" t="s">
        <v>7</v>
      </c>
      <c r="E173" s="1">
        <v>7.5208660575124498E-3</v>
      </c>
      <c r="F173" s="1">
        <v>1.6298380129642701E-2</v>
      </c>
      <c r="G173" s="1">
        <v>0.131850856591961</v>
      </c>
      <c r="H173" s="1">
        <v>0.29257525906653697</v>
      </c>
      <c r="I173" s="1">
        <v>0.13937172264947301</v>
      </c>
      <c r="J173" s="50">
        <v>0.30887363919617999</v>
      </c>
      <c r="N173" s="21"/>
      <c r="R173" s="21"/>
    </row>
    <row r="174" spans="1:18">
      <c r="A174" s="7" t="s">
        <v>105</v>
      </c>
      <c r="B174" t="s">
        <v>34</v>
      </c>
      <c r="C174" t="s">
        <v>8</v>
      </c>
      <c r="D174" t="s">
        <v>9</v>
      </c>
      <c r="E174" s="1">
        <v>0.57018270631779699</v>
      </c>
      <c r="F174" s="1">
        <v>0.22438913961951101</v>
      </c>
      <c r="G174" s="1">
        <v>3.8597017148118602</v>
      </c>
      <c r="H174" s="1">
        <v>3.2162014296017198</v>
      </c>
      <c r="I174" s="1">
        <v>4.4298844211296604</v>
      </c>
      <c r="J174" s="50">
        <v>3.44059056922123</v>
      </c>
      <c r="N174" s="21"/>
      <c r="R174" s="21"/>
    </row>
    <row r="175" spans="1:18">
      <c r="A175" s="7" t="s">
        <v>105</v>
      </c>
      <c r="B175" t="s">
        <v>34</v>
      </c>
      <c r="C175" t="s">
        <v>10</v>
      </c>
      <c r="D175" t="s">
        <v>11</v>
      </c>
      <c r="E175" s="1">
        <v>9.2219021118752104E-2</v>
      </c>
      <c r="F175" s="1">
        <v>7.4716699537481807E-2</v>
      </c>
      <c r="G175" s="1">
        <v>0.27774497306503698</v>
      </c>
      <c r="H175" s="1">
        <v>0.32423174936520699</v>
      </c>
      <c r="I175" s="1">
        <v>0.369963994183789</v>
      </c>
      <c r="J175" s="50">
        <v>0.39894844890268799</v>
      </c>
      <c r="N175" s="21"/>
      <c r="R175" s="21"/>
    </row>
    <row r="176" spans="1:18">
      <c r="A176" s="7" t="s">
        <v>105</v>
      </c>
      <c r="B176" t="s">
        <v>34</v>
      </c>
      <c r="C176" t="s">
        <v>12</v>
      </c>
      <c r="D176" t="s">
        <v>13</v>
      </c>
      <c r="E176" s="1">
        <v>0.80597316498968996</v>
      </c>
      <c r="F176" s="1">
        <v>0.112667489696263</v>
      </c>
      <c r="G176" s="1">
        <v>0.36381450959095801</v>
      </c>
      <c r="H176" s="1">
        <v>6.6343303290806302E-2</v>
      </c>
      <c r="I176" s="1">
        <v>1.1697876745806499</v>
      </c>
      <c r="J176" s="50">
        <v>0.17901079298707001</v>
      </c>
      <c r="N176" s="21"/>
      <c r="R176" s="21"/>
    </row>
    <row r="177" spans="1:18">
      <c r="A177" s="7" t="s">
        <v>105</v>
      </c>
      <c r="B177" t="s">
        <v>34</v>
      </c>
      <c r="C177" t="s">
        <v>14</v>
      </c>
      <c r="D177" t="s">
        <v>15</v>
      </c>
      <c r="E177" s="1">
        <v>0.212248238276531</v>
      </c>
      <c r="F177" s="1">
        <v>0.20942773049375399</v>
      </c>
      <c r="G177" s="1">
        <v>0.83248225907332796</v>
      </c>
      <c r="H177" s="1">
        <v>0.49385850751508897</v>
      </c>
      <c r="I177" s="1">
        <v>1.0447304973498599</v>
      </c>
      <c r="J177" s="50">
        <v>0.70328623800884305</v>
      </c>
      <c r="N177" s="21"/>
      <c r="R177" s="21"/>
    </row>
    <row r="178" spans="1:18">
      <c r="A178" s="7" t="s">
        <v>105</v>
      </c>
      <c r="B178" t="s">
        <v>34</v>
      </c>
      <c r="C178" t="s">
        <v>16</v>
      </c>
      <c r="D178" t="s">
        <v>17</v>
      </c>
      <c r="E178" s="1">
        <v>3.6176285084197</v>
      </c>
      <c r="F178" s="1">
        <v>0.446219537697713</v>
      </c>
      <c r="G178" s="1">
        <v>1.98333666536418</v>
      </c>
      <c r="H178" s="1">
        <v>0.30387873553015399</v>
      </c>
      <c r="I178" s="1">
        <v>5.6009651737838704</v>
      </c>
      <c r="J178" s="50">
        <v>0.75009827322786704</v>
      </c>
      <c r="N178" s="21"/>
      <c r="R178" s="21"/>
    </row>
    <row r="179" spans="1:18">
      <c r="A179" s="7" t="s">
        <v>105</v>
      </c>
      <c r="B179" t="s">
        <v>34</v>
      </c>
      <c r="C179" t="s">
        <v>18</v>
      </c>
      <c r="D179" t="s">
        <v>19</v>
      </c>
      <c r="E179" s="1">
        <v>15.134365975106901</v>
      </c>
      <c r="F179" s="1">
        <v>0.96800193772361798</v>
      </c>
      <c r="G179" s="1">
        <v>3.6341301075804999</v>
      </c>
      <c r="H179" s="1">
        <v>0.59355990085654498</v>
      </c>
      <c r="I179" s="1">
        <v>18.768496082687399</v>
      </c>
      <c r="J179" s="50">
        <v>1.56156183858016</v>
      </c>
      <c r="N179" s="21"/>
      <c r="R179" s="21"/>
    </row>
    <row r="180" spans="1:18">
      <c r="A180" s="7" t="s">
        <v>105</v>
      </c>
      <c r="B180" t="s">
        <v>34</v>
      </c>
      <c r="C180" t="s">
        <v>20</v>
      </c>
      <c r="D180" t="s">
        <v>21</v>
      </c>
      <c r="E180" s="1">
        <v>4.16948615504936</v>
      </c>
      <c r="F180" s="1">
        <v>0.66216537192560498</v>
      </c>
      <c r="G180" s="1">
        <v>0.78051328943811105</v>
      </c>
      <c r="H180" s="1">
        <v>0.15713878873703499</v>
      </c>
      <c r="I180" s="1">
        <v>4.94999944448747</v>
      </c>
      <c r="J180" s="50">
        <v>0.81930416066264</v>
      </c>
      <c r="N180" s="21"/>
      <c r="R180" s="21"/>
    </row>
    <row r="181" spans="1:18">
      <c r="A181" s="7" t="s">
        <v>105</v>
      </c>
      <c r="B181" t="s">
        <v>34</v>
      </c>
      <c r="C181" t="s">
        <v>25</v>
      </c>
      <c r="D181" t="s">
        <v>26</v>
      </c>
      <c r="E181" s="1">
        <v>2.6164229021702199E-4</v>
      </c>
      <c r="F181" s="1">
        <v>2.1048226454372099E-5</v>
      </c>
      <c r="G181" s="1">
        <v>9.7689523938255802E-4</v>
      </c>
      <c r="H181" s="1">
        <v>4.9067202508087796E-4</v>
      </c>
      <c r="I181" s="1">
        <v>1.23853752959958E-3</v>
      </c>
      <c r="J181" s="50">
        <v>5.1172025153525E-4</v>
      </c>
      <c r="N181" s="21"/>
      <c r="R181" s="21"/>
    </row>
    <row r="182" spans="1:18">
      <c r="A182" s="7" t="s">
        <v>105</v>
      </c>
      <c r="B182" t="s">
        <v>34</v>
      </c>
      <c r="C182" t="s">
        <v>22</v>
      </c>
      <c r="D182" t="s">
        <v>23</v>
      </c>
      <c r="E182" s="1">
        <v>4.1603316708417903</v>
      </c>
      <c r="F182" s="1">
        <v>0.177241267231489</v>
      </c>
      <c r="G182" s="1">
        <v>0.53222542981085397</v>
      </c>
      <c r="H182" s="1">
        <v>1.9388432044679101E-2</v>
      </c>
      <c r="I182" s="1">
        <v>4.6925571006526399</v>
      </c>
      <c r="J182" s="50">
        <v>0.196629699276168</v>
      </c>
      <c r="N182" s="21"/>
      <c r="R182" s="21"/>
    </row>
    <row r="183" spans="1:18">
      <c r="A183" s="7" t="s">
        <v>106</v>
      </c>
      <c r="B183" t="s">
        <v>34</v>
      </c>
      <c r="C183" t="s">
        <v>2</v>
      </c>
      <c r="D183" t="s">
        <v>3</v>
      </c>
      <c r="E183" s="1">
        <v>6.3951570228194199E-2</v>
      </c>
      <c r="F183" s="1">
        <v>8.0775745117891096E-2</v>
      </c>
      <c r="G183" s="1">
        <v>1.9224536230807401E-2</v>
      </c>
      <c r="H183" s="1">
        <v>1.33896580026253E-2</v>
      </c>
      <c r="I183" s="1">
        <v>8.31761064590016E-2</v>
      </c>
      <c r="J183" s="50">
        <v>9.4165403120516397E-2</v>
      </c>
      <c r="N183" s="21"/>
      <c r="R183" s="21"/>
    </row>
    <row r="184" spans="1:18">
      <c r="A184" s="7" t="s">
        <v>106</v>
      </c>
      <c r="B184" t="s">
        <v>34</v>
      </c>
      <c r="C184" t="s">
        <v>4</v>
      </c>
      <c r="D184" t="s">
        <v>5</v>
      </c>
      <c r="E184" s="1">
        <v>2.5739140255123198E-4</v>
      </c>
      <c r="F184" s="1">
        <v>1.68612270405217E-2</v>
      </c>
      <c r="G184" s="1">
        <v>4.2034424566286104E-6</v>
      </c>
      <c r="H184" s="1">
        <v>6.54765028383901E-6</v>
      </c>
      <c r="I184" s="1">
        <v>2.6159484500786102E-4</v>
      </c>
      <c r="J184" s="50">
        <v>1.6867774690805502E-2</v>
      </c>
      <c r="N184" s="21"/>
      <c r="R184" s="21"/>
    </row>
    <row r="185" spans="1:18">
      <c r="A185" s="7" t="s">
        <v>106</v>
      </c>
      <c r="B185" t="s">
        <v>34</v>
      </c>
      <c r="C185" t="s">
        <v>6</v>
      </c>
      <c r="D185" t="s">
        <v>7</v>
      </c>
      <c r="E185" s="1">
        <v>2.9041151593696599E-3</v>
      </c>
      <c r="F185" s="1">
        <v>6.3348669187731702E-3</v>
      </c>
      <c r="G185" s="1">
        <v>0.20620267722160299</v>
      </c>
      <c r="H185" s="1">
        <v>0.32925304087303697</v>
      </c>
      <c r="I185" s="1">
        <v>0.20910679238097299</v>
      </c>
      <c r="J185" s="50">
        <v>0.33558790779181003</v>
      </c>
      <c r="N185" s="21"/>
      <c r="R185" s="21"/>
    </row>
    <row r="186" spans="1:18">
      <c r="A186" s="7" t="s">
        <v>106</v>
      </c>
      <c r="B186" t="s">
        <v>34</v>
      </c>
      <c r="C186" t="s">
        <v>8</v>
      </c>
      <c r="D186" t="s">
        <v>9</v>
      </c>
      <c r="E186" s="1">
        <v>0.13513445497488399</v>
      </c>
      <c r="F186" s="1">
        <v>5.1086282848343399E-2</v>
      </c>
      <c r="G186" s="1">
        <v>8.8915124349179003E-2</v>
      </c>
      <c r="H186" s="1">
        <v>3.5860794138502697E-2</v>
      </c>
      <c r="I186" s="1">
        <v>0.224049579324063</v>
      </c>
      <c r="J186" s="50">
        <v>8.6947076986846006E-2</v>
      </c>
      <c r="N186" s="21"/>
      <c r="R186" s="21"/>
    </row>
    <row r="187" spans="1:18">
      <c r="A187" s="7" t="s">
        <v>106</v>
      </c>
      <c r="B187" t="s">
        <v>34</v>
      </c>
      <c r="C187" t="s">
        <v>10</v>
      </c>
      <c r="D187" t="s">
        <v>11</v>
      </c>
      <c r="E187" s="1">
        <v>3.7007990190314997E-2</v>
      </c>
      <c r="F187" s="1">
        <v>2.7467416166041599E-2</v>
      </c>
      <c r="G187" s="1">
        <v>1.3953347874178E-2</v>
      </c>
      <c r="H187" s="1">
        <v>7.4024615812734399E-3</v>
      </c>
      <c r="I187" s="1">
        <v>5.0961338064493003E-2</v>
      </c>
      <c r="J187" s="50">
        <v>3.4869877747315002E-2</v>
      </c>
      <c r="N187" s="21"/>
      <c r="R187" s="21"/>
    </row>
    <row r="188" spans="1:18">
      <c r="A188" s="7" t="s">
        <v>106</v>
      </c>
      <c r="B188" t="s">
        <v>34</v>
      </c>
      <c r="C188" t="s">
        <v>12</v>
      </c>
      <c r="D188" t="s">
        <v>13</v>
      </c>
      <c r="E188" s="1">
        <v>0.35895570276007699</v>
      </c>
      <c r="F188" s="1">
        <v>4.9198937650668899E-2</v>
      </c>
      <c r="G188" s="1">
        <v>6.4182813955100698E-2</v>
      </c>
      <c r="H188" s="1">
        <v>1.18111167918152E-2</v>
      </c>
      <c r="I188" s="1">
        <v>0.42313851671517799</v>
      </c>
      <c r="J188" s="50">
        <v>6.1010054442484099E-2</v>
      </c>
      <c r="N188" s="21"/>
      <c r="R188" s="21"/>
    </row>
    <row r="189" spans="1:18">
      <c r="A189" s="7" t="s">
        <v>106</v>
      </c>
      <c r="B189" t="s">
        <v>34</v>
      </c>
      <c r="C189" t="s">
        <v>14</v>
      </c>
      <c r="D189" t="s">
        <v>15</v>
      </c>
      <c r="E189" s="1">
        <v>4.9028534803246801E-2</v>
      </c>
      <c r="F189" s="1">
        <v>5.22884636809096E-2</v>
      </c>
      <c r="G189" s="1">
        <v>8.2375608196150803E-3</v>
      </c>
      <c r="H189" s="1">
        <v>4.69874069575994E-3</v>
      </c>
      <c r="I189" s="1">
        <v>5.7266095622861897E-2</v>
      </c>
      <c r="J189" s="50">
        <v>5.6987204376669501E-2</v>
      </c>
      <c r="N189" s="21"/>
      <c r="R189" s="21"/>
    </row>
    <row r="190" spans="1:18">
      <c r="A190" s="7" t="s">
        <v>106</v>
      </c>
      <c r="B190" t="s">
        <v>34</v>
      </c>
      <c r="C190" t="s">
        <v>16</v>
      </c>
      <c r="D190" t="s">
        <v>17</v>
      </c>
      <c r="E190" s="1">
        <v>0.85748898678332197</v>
      </c>
      <c r="F190" s="1">
        <v>9.4694102365181901E-2</v>
      </c>
      <c r="G190" s="1">
        <v>0.216058624780085</v>
      </c>
      <c r="H190" s="1">
        <v>2.7374067232384499E-2</v>
      </c>
      <c r="I190" s="1">
        <v>1.0735476115634099</v>
      </c>
      <c r="J190" s="50">
        <v>0.122068169597566</v>
      </c>
      <c r="N190" s="21"/>
      <c r="R190" s="21"/>
    </row>
    <row r="191" spans="1:18">
      <c r="A191" s="7" t="s">
        <v>106</v>
      </c>
      <c r="B191" t="s">
        <v>34</v>
      </c>
      <c r="C191" t="s">
        <v>18</v>
      </c>
      <c r="D191" t="s">
        <v>19</v>
      </c>
      <c r="E191" s="1">
        <v>4.8118027069429603</v>
      </c>
      <c r="F191" s="1">
        <v>0.30879695252586398</v>
      </c>
      <c r="G191" s="1">
        <v>0.41356219194548</v>
      </c>
      <c r="H191" s="1">
        <v>6.7077058370788298E-2</v>
      </c>
      <c r="I191" s="1">
        <v>5.22536489888844</v>
      </c>
      <c r="J191" s="50">
        <v>0.37587401089665201</v>
      </c>
      <c r="N191" s="21"/>
      <c r="R191" s="21"/>
    </row>
    <row r="192" spans="1:18">
      <c r="A192" s="7" t="s">
        <v>106</v>
      </c>
      <c r="B192" t="s">
        <v>34</v>
      </c>
      <c r="C192" t="s">
        <v>20</v>
      </c>
      <c r="D192" t="s">
        <v>21</v>
      </c>
      <c r="E192" s="1">
        <v>1.9397822160329401</v>
      </c>
      <c r="F192" s="1">
        <v>0.30917473358879</v>
      </c>
      <c r="G192" s="1">
        <v>1.11097501591658E-2</v>
      </c>
      <c r="H192" s="1">
        <v>2.2357508649262299E-3</v>
      </c>
      <c r="I192" s="1">
        <v>1.95089196619211</v>
      </c>
      <c r="J192" s="50">
        <v>0.311410484453716</v>
      </c>
      <c r="N192" s="21"/>
      <c r="R192" s="21"/>
    </row>
    <row r="193" spans="1:18">
      <c r="A193" s="7" t="s">
        <v>106</v>
      </c>
      <c r="B193" t="s">
        <v>34</v>
      </c>
      <c r="C193" t="s">
        <v>25</v>
      </c>
      <c r="D193" t="s">
        <v>26</v>
      </c>
      <c r="E193" s="1">
        <v>1.2241298538317999E-4</v>
      </c>
      <c r="F193" s="1">
        <v>1.00383009772064E-5</v>
      </c>
      <c r="G193" s="1">
        <v>3.9701951823231099E-4</v>
      </c>
      <c r="H193" s="1">
        <v>1.9752779971431001E-4</v>
      </c>
      <c r="I193" s="1">
        <v>5.1943250361549101E-4</v>
      </c>
      <c r="J193" s="50">
        <v>2.0756610069151701E-4</v>
      </c>
      <c r="N193" s="21"/>
      <c r="R193" s="21"/>
    </row>
    <row r="194" spans="1:18">
      <c r="A194" s="7" t="s">
        <v>106</v>
      </c>
      <c r="B194" t="s">
        <v>34</v>
      </c>
      <c r="C194" t="s">
        <v>22</v>
      </c>
      <c r="D194" t="s">
        <v>23</v>
      </c>
      <c r="E194" s="1">
        <v>0.89767536249037105</v>
      </c>
      <c r="F194" s="1">
        <v>3.8174582725994402E-2</v>
      </c>
      <c r="G194" s="1">
        <v>2.5542603032861901E-2</v>
      </c>
      <c r="H194" s="1">
        <v>9.5089666651609504E-4</v>
      </c>
      <c r="I194" s="1">
        <v>0.92321796552323299</v>
      </c>
      <c r="J194" s="50">
        <v>3.9125479392510501E-2</v>
      </c>
      <c r="N194" s="21"/>
      <c r="R194" s="21"/>
    </row>
    <row r="195" spans="1:18">
      <c r="A195" s="7" t="s">
        <v>107</v>
      </c>
      <c r="B195" t="s">
        <v>34</v>
      </c>
      <c r="C195" t="s">
        <v>2</v>
      </c>
      <c r="D195" t="s">
        <v>3</v>
      </c>
      <c r="E195" s="1">
        <v>7.3690170681593198E-2</v>
      </c>
      <c r="F195" s="1">
        <v>9.1548349790681105E-2</v>
      </c>
      <c r="G195" s="1">
        <v>4.3599450448499499E-2</v>
      </c>
      <c r="H195" s="1">
        <v>4.0727064693251602E-2</v>
      </c>
      <c r="I195" s="1">
        <v>0.117289621130093</v>
      </c>
      <c r="J195" s="50">
        <v>0.13227541448393301</v>
      </c>
      <c r="N195" s="21"/>
      <c r="R195" s="21"/>
    </row>
    <row r="196" spans="1:18">
      <c r="A196" s="7" t="s">
        <v>107</v>
      </c>
      <c r="B196" t="s">
        <v>34</v>
      </c>
      <c r="C196" t="s">
        <v>4</v>
      </c>
      <c r="D196" t="s">
        <v>5</v>
      </c>
      <c r="E196" s="1">
        <v>6.7457786014135798E-4</v>
      </c>
      <c r="F196" s="1">
        <v>4.0607915448596502E-2</v>
      </c>
      <c r="G196" s="1">
        <v>7.7356331889964801E-4</v>
      </c>
      <c r="H196" s="1">
        <v>4.10635329195181E-3</v>
      </c>
      <c r="I196" s="1">
        <v>1.4481411790410099E-3</v>
      </c>
      <c r="J196" s="50">
        <v>4.4714268740548298E-2</v>
      </c>
      <c r="N196" s="21"/>
      <c r="R196" s="21"/>
    </row>
    <row r="197" spans="1:18">
      <c r="A197" s="7" t="s">
        <v>107</v>
      </c>
      <c r="B197" t="s">
        <v>34</v>
      </c>
      <c r="C197" t="s">
        <v>6</v>
      </c>
      <c r="D197" t="s">
        <v>7</v>
      </c>
      <c r="E197" s="1">
        <v>4.35076635731565E-3</v>
      </c>
      <c r="F197" s="1">
        <v>9.2775983242189709E-3</v>
      </c>
      <c r="G197" s="1">
        <v>2.6383540733200098E-2</v>
      </c>
      <c r="H197" s="1">
        <v>5.31537128501424E-2</v>
      </c>
      <c r="I197" s="1">
        <v>3.0734307090515799E-2</v>
      </c>
      <c r="J197" s="50">
        <v>6.2431311174361397E-2</v>
      </c>
      <c r="N197" s="21"/>
      <c r="R197" s="21"/>
    </row>
    <row r="198" spans="1:18">
      <c r="A198" s="7" t="s">
        <v>107</v>
      </c>
      <c r="B198" t="s">
        <v>34</v>
      </c>
      <c r="C198" t="s">
        <v>8</v>
      </c>
      <c r="D198" t="s">
        <v>9</v>
      </c>
      <c r="E198" s="1">
        <v>0.343807263216731</v>
      </c>
      <c r="F198" s="1">
        <v>0.136593602772801</v>
      </c>
      <c r="G198" s="1">
        <v>2.4700074994627399</v>
      </c>
      <c r="H198" s="1">
        <v>2.1146719396196398</v>
      </c>
      <c r="I198" s="1">
        <v>2.8138147626794701</v>
      </c>
      <c r="J198" s="50">
        <v>2.2512655423924399</v>
      </c>
      <c r="N198" s="21"/>
      <c r="R198" s="21"/>
    </row>
    <row r="199" spans="1:18">
      <c r="A199" s="7" t="s">
        <v>107</v>
      </c>
      <c r="B199" t="s">
        <v>34</v>
      </c>
      <c r="C199" t="s">
        <v>10</v>
      </c>
      <c r="D199" t="s">
        <v>11</v>
      </c>
      <c r="E199" s="1">
        <v>6.2884508665696698E-2</v>
      </c>
      <c r="F199" s="1">
        <v>4.9915004885394597E-2</v>
      </c>
      <c r="G199" s="1">
        <v>0.49047383040603598</v>
      </c>
      <c r="H199" s="1">
        <v>1.1457262556395</v>
      </c>
      <c r="I199" s="1">
        <v>0.55335833907173204</v>
      </c>
      <c r="J199" s="50">
        <v>1.1956412605248901</v>
      </c>
      <c r="N199" s="21"/>
      <c r="R199" s="21"/>
    </row>
    <row r="200" spans="1:18">
      <c r="A200" s="7" t="s">
        <v>107</v>
      </c>
      <c r="B200" t="s">
        <v>34</v>
      </c>
      <c r="C200" t="s">
        <v>12</v>
      </c>
      <c r="D200" t="s">
        <v>13</v>
      </c>
      <c r="E200" s="1">
        <v>0.43033060250121102</v>
      </c>
      <c r="F200" s="1">
        <v>5.9145725810835E-2</v>
      </c>
      <c r="G200" s="1">
        <v>0.22210510008592799</v>
      </c>
      <c r="H200" s="1">
        <v>4.0729558187893401E-2</v>
      </c>
      <c r="I200" s="1">
        <v>0.65243570258713901</v>
      </c>
      <c r="J200" s="50">
        <v>9.9875283998728401E-2</v>
      </c>
      <c r="N200" s="21"/>
      <c r="R200" s="21"/>
    </row>
    <row r="201" spans="1:18">
      <c r="A201" s="7" t="s">
        <v>107</v>
      </c>
      <c r="B201" t="s">
        <v>34</v>
      </c>
      <c r="C201" t="s">
        <v>14</v>
      </c>
      <c r="D201" t="s">
        <v>15</v>
      </c>
      <c r="E201" s="1">
        <v>0.13783140162961399</v>
      </c>
      <c r="F201" s="1">
        <v>0.135295042250685</v>
      </c>
      <c r="G201" s="1">
        <v>0.71516181097973797</v>
      </c>
      <c r="H201" s="1">
        <v>0.43428418042622102</v>
      </c>
      <c r="I201" s="1">
        <v>0.85299321260935201</v>
      </c>
      <c r="J201" s="50">
        <v>0.56957922267690597</v>
      </c>
      <c r="N201" s="21"/>
      <c r="R201" s="21"/>
    </row>
    <row r="202" spans="1:18">
      <c r="A202" s="7" t="s">
        <v>107</v>
      </c>
      <c r="B202" t="s">
        <v>34</v>
      </c>
      <c r="C202" t="s">
        <v>16</v>
      </c>
      <c r="D202" t="s">
        <v>17</v>
      </c>
      <c r="E202" s="1">
        <v>2.3089519591435699</v>
      </c>
      <c r="F202" s="1">
        <v>0.28223624478187798</v>
      </c>
      <c r="G202" s="1">
        <v>0.92023899106824103</v>
      </c>
      <c r="H202" s="1">
        <v>9.9307172501507293E-2</v>
      </c>
      <c r="I202" s="1">
        <v>3.2291909502118101</v>
      </c>
      <c r="J202" s="50">
        <v>0.38154341728338498</v>
      </c>
      <c r="N202" s="21"/>
      <c r="R202" s="21"/>
    </row>
    <row r="203" spans="1:18">
      <c r="A203" s="7" t="s">
        <v>107</v>
      </c>
      <c r="B203" t="s">
        <v>34</v>
      </c>
      <c r="C203" t="s">
        <v>18</v>
      </c>
      <c r="D203" t="s">
        <v>19</v>
      </c>
      <c r="E203" s="1">
        <v>8.0641303984961397</v>
      </c>
      <c r="F203" s="1">
        <v>0.51469104460399995</v>
      </c>
      <c r="G203" s="1">
        <v>1.0507098694413499</v>
      </c>
      <c r="H203" s="1">
        <v>0.16957190810712899</v>
      </c>
      <c r="I203" s="1">
        <v>9.11484026793749</v>
      </c>
      <c r="J203" s="50">
        <v>0.68426295271112902</v>
      </c>
      <c r="N203" s="21"/>
      <c r="R203" s="21"/>
    </row>
    <row r="204" spans="1:18">
      <c r="A204" s="7" t="s">
        <v>107</v>
      </c>
      <c r="B204" t="s">
        <v>34</v>
      </c>
      <c r="C204" t="s">
        <v>20</v>
      </c>
      <c r="D204" t="s">
        <v>21</v>
      </c>
      <c r="E204" s="1">
        <v>5.98131302586137</v>
      </c>
      <c r="F204" s="1">
        <v>0.95130644107861995</v>
      </c>
      <c r="G204" s="1">
        <v>1.48325675676383</v>
      </c>
      <c r="H204" s="1">
        <v>0.298518490889147</v>
      </c>
      <c r="I204" s="1">
        <v>7.4645697826252002</v>
      </c>
      <c r="J204" s="50">
        <v>1.2498249319677699</v>
      </c>
      <c r="N204" s="21"/>
      <c r="R204" s="21"/>
    </row>
    <row r="205" spans="1:18">
      <c r="A205" s="7" t="s">
        <v>107</v>
      </c>
      <c r="B205" t="s">
        <v>34</v>
      </c>
      <c r="C205" t="s">
        <v>25</v>
      </c>
      <c r="D205" t="s">
        <v>26</v>
      </c>
      <c r="E205" s="1">
        <v>3.2713226529521599E-3</v>
      </c>
      <c r="F205" s="1">
        <v>2.6482424786194E-4</v>
      </c>
      <c r="G205" s="1">
        <v>1.48274183773288E-2</v>
      </c>
      <c r="H205" s="1">
        <v>7.2741470255816504E-3</v>
      </c>
      <c r="I205" s="1">
        <v>1.8098741030281001E-2</v>
      </c>
      <c r="J205" s="50">
        <v>7.53897127344359E-3</v>
      </c>
      <c r="N205" s="21"/>
      <c r="R205" s="21"/>
    </row>
    <row r="206" spans="1:18">
      <c r="A206" s="7" t="s">
        <v>107</v>
      </c>
      <c r="B206" t="s">
        <v>34</v>
      </c>
      <c r="C206" t="s">
        <v>22</v>
      </c>
      <c r="D206" t="s">
        <v>23</v>
      </c>
      <c r="E206" s="1">
        <v>2.4190883419111402</v>
      </c>
      <c r="F206" s="1">
        <v>0.1027122032255</v>
      </c>
      <c r="G206" s="1">
        <v>0.15502731728295799</v>
      </c>
      <c r="H206" s="1">
        <v>5.6827657566590204E-3</v>
      </c>
      <c r="I206" s="1">
        <v>2.5741156591941001</v>
      </c>
      <c r="J206" s="50">
        <v>0.108394968982159</v>
      </c>
      <c r="N206" s="21"/>
      <c r="R206" s="21"/>
    </row>
    <row r="207" spans="1:18">
      <c r="A207" s="7" t="s">
        <v>108</v>
      </c>
      <c r="B207" t="s">
        <v>34</v>
      </c>
      <c r="C207" t="s">
        <v>2</v>
      </c>
      <c r="D207" t="s">
        <v>3</v>
      </c>
      <c r="E207" s="1">
        <v>0.228478227559264</v>
      </c>
      <c r="F207" s="1">
        <v>0.26827005628768502</v>
      </c>
      <c r="G207" s="1">
        <v>0.37071181000014902</v>
      </c>
      <c r="H207" s="1">
        <v>0.31175022514167999</v>
      </c>
      <c r="I207" s="1">
        <v>0.59919003755941302</v>
      </c>
      <c r="J207" s="50">
        <v>0.58002028142936501</v>
      </c>
      <c r="N207" s="21"/>
      <c r="R207" s="21"/>
    </row>
    <row r="208" spans="1:18">
      <c r="A208" s="7" t="s">
        <v>108</v>
      </c>
      <c r="B208" t="s">
        <v>34</v>
      </c>
      <c r="C208" t="s">
        <v>4</v>
      </c>
      <c r="D208" t="s">
        <v>5</v>
      </c>
      <c r="E208" s="1">
        <v>1.64687142290779E-3</v>
      </c>
      <c r="F208" s="1">
        <v>8.3887609664403798E-2</v>
      </c>
      <c r="G208" s="1">
        <v>1.32706481453295E-3</v>
      </c>
      <c r="H208" s="1">
        <v>7.0269528658793903E-3</v>
      </c>
      <c r="I208" s="1">
        <v>2.9739362374407402E-3</v>
      </c>
      <c r="J208" s="50">
        <v>9.0914562530283197E-2</v>
      </c>
      <c r="N208" s="21"/>
      <c r="R208" s="21"/>
    </row>
    <row r="209" spans="1:18">
      <c r="A209" s="7" t="s">
        <v>108</v>
      </c>
      <c r="B209" t="s">
        <v>34</v>
      </c>
      <c r="C209" t="s">
        <v>6</v>
      </c>
      <c r="D209" t="s">
        <v>7</v>
      </c>
      <c r="E209" s="1">
        <v>7.5249984691245801E-3</v>
      </c>
      <c r="F209" s="1">
        <v>1.6689994928117499E-2</v>
      </c>
      <c r="G209" s="1">
        <v>1.7892728594921199E-2</v>
      </c>
      <c r="H209" s="1">
        <v>3.5395526006698298E-2</v>
      </c>
      <c r="I209" s="1">
        <v>2.5417727064045801E-2</v>
      </c>
      <c r="J209" s="50">
        <v>5.2085520934815797E-2</v>
      </c>
      <c r="N209" s="21"/>
      <c r="R209" s="21"/>
    </row>
    <row r="210" spans="1:18">
      <c r="A210" s="7" t="s">
        <v>108</v>
      </c>
      <c r="B210" t="s">
        <v>34</v>
      </c>
      <c r="C210" t="s">
        <v>8</v>
      </c>
      <c r="D210" t="s">
        <v>9</v>
      </c>
      <c r="E210" s="1">
        <v>1.1078940154410499</v>
      </c>
      <c r="F210" s="1">
        <v>0.42840431729057299</v>
      </c>
      <c r="G210" s="1">
        <v>5.0085746741042101</v>
      </c>
      <c r="H210" s="1">
        <v>4.0135055313495904</v>
      </c>
      <c r="I210" s="1">
        <v>6.1164686895452602</v>
      </c>
      <c r="J210" s="50">
        <v>4.4419098486401598</v>
      </c>
      <c r="N210" s="21"/>
      <c r="R210" s="21"/>
    </row>
    <row r="211" spans="1:18">
      <c r="A211" s="7" t="s">
        <v>108</v>
      </c>
      <c r="B211" t="s">
        <v>34</v>
      </c>
      <c r="C211" t="s">
        <v>10</v>
      </c>
      <c r="D211" t="s">
        <v>11</v>
      </c>
      <c r="E211" s="1">
        <v>0.18303648538268499</v>
      </c>
      <c r="F211" s="1">
        <v>0.155100275945459</v>
      </c>
      <c r="G211" s="1">
        <v>1.2758492664907199</v>
      </c>
      <c r="H211" s="1">
        <v>2.35338587704749</v>
      </c>
      <c r="I211" s="1">
        <v>1.45888575187341</v>
      </c>
      <c r="J211" s="50">
        <v>2.5084861529929499</v>
      </c>
      <c r="N211" s="21"/>
      <c r="R211" s="21"/>
    </row>
    <row r="212" spans="1:18">
      <c r="A212" s="7" t="s">
        <v>108</v>
      </c>
      <c r="B212" t="s">
        <v>34</v>
      </c>
      <c r="C212" t="s">
        <v>12</v>
      </c>
      <c r="D212" t="s">
        <v>13</v>
      </c>
      <c r="E212" s="1">
        <v>1.23938670441608</v>
      </c>
      <c r="F212" s="1">
        <v>0.16959369436629401</v>
      </c>
      <c r="G212" s="1">
        <v>2.3828940359146702</v>
      </c>
      <c r="H212" s="1">
        <v>0.43601458789609499</v>
      </c>
      <c r="I212" s="1">
        <v>3.6222807403307602</v>
      </c>
      <c r="J212" s="50">
        <v>0.60560828226238905</v>
      </c>
      <c r="N212" s="21"/>
      <c r="R212" s="21"/>
    </row>
    <row r="213" spans="1:18">
      <c r="A213" s="7" t="s">
        <v>108</v>
      </c>
      <c r="B213" t="s">
        <v>34</v>
      </c>
      <c r="C213" t="s">
        <v>14</v>
      </c>
      <c r="D213" t="s">
        <v>15</v>
      </c>
      <c r="E213" s="1">
        <v>0.30109028008191602</v>
      </c>
      <c r="F213" s="1">
        <v>0.29921894859542902</v>
      </c>
      <c r="G213" s="1">
        <v>1.24624994935016</v>
      </c>
      <c r="H213" s="1">
        <v>0.75487590130057602</v>
      </c>
      <c r="I213" s="1">
        <v>1.5473402294320699</v>
      </c>
      <c r="J213" s="50">
        <v>1.0540948498960001</v>
      </c>
      <c r="N213" s="21"/>
      <c r="R213" s="21"/>
    </row>
    <row r="214" spans="1:18">
      <c r="A214" s="7" t="s">
        <v>108</v>
      </c>
      <c r="B214" t="s">
        <v>34</v>
      </c>
      <c r="C214" t="s">
        <v>16</v>
      </c>
      <c r="D214" t="s">
        <v>17</v>
      </c>
      <c r="E214" s="1">
        <v>6.1831499363051901</v>
      </c>
      <c r="F214" s="1">
        <v>0.75540732467416405</v>
      </c>
      <c r="G214" s="1">
        <v>3.1411641596494002</v>
      </c>
      <c r="H214" s="1">
        <v>0.46125681174648597</v>
      </c>
      <c r="I214" s="1">
        <v>9.3243140959545894</v>
      </c>
      <c r="J214" s="50">
        <v>1.2166641364206501</v>
      </c>
      <c r="N214" s="21"/>
      <c r="R214" s="21"/>
    </row>
    <row r="215" spans="1:18">
      <c r="A215" s="7" t="s">
        <v>108</v>
      </c>
      <c r="B215" t="s">
        <v>34</v>
      </c>
      <c r="C215" t="s">
        <v>18</v>
      </c>
      <c r="D215" t="s">
        <v>19</v>
      </c>
      <c r="E215" s="1">
        <v>36.667909800853302</v>
      </c>
      <c r="F215" s="1">
        <v>2.3345406210803801</v>
      </c>
      <c r="G215" s="1">
        <v>7.4245633848224797</v>
      </c>
      <c r="H215" s="1">
        <v>1.19556643366146</v>
      </c>
      <c r="I215" s="1">
        <v>44.0924731856758</v>
      </c>
      <c r="J215" s="50">
        <v>3.5301070547418401</v>
      </c>
      <c r="N215" s="21"/>
      <c r="R215" s="21"/>
    </row>
    <row r="216" spans="1:18">
      <c r="A216" s="7" t="s">
        <v>108</v>
      </c>
      <c r="B216" t="s">
        <v>34</v>
      </c>
      <c r="C216" t="s">
        <v>20</v>
      </c>
      <c r="D216" t="s">
        <v>21</v>
      </c>
      <c r="E216" s="1">
        <v>7.7891123766122004</v>
      </c>
      <c r="F216" s="1">
        <v>1.23883409579412</v>
      </c>
      <c r="G216" s="1">
        <v>1.11777518431012</v>
      </c>
      <c r="H216" s="1">
        <v>0.22499285845480299</v>
      </c>
      <c r="I216" s="1">
        <v>8.9068875609223195</v>
      </c>
      <c r="J216" s="50">
        <v>1.46382695424892</v>
      </c>
      <c r="N216" s="21"/>
      <c r="R216" s="21"/>
    </row>
    <row r="217" spans="1:18">
      <c r="A217" s="7" t="s">
        <v>108</v>
      </c>
      <c r="B217" t="s">
        <v>34</v>
      </c>
      <c r="C217" t="s">
        <v>25</v>
      </c>
      <c r="D217" t="s">
        <v>26</v>
      </c>
      <c r="E217" s="1">
        <v>1.47040448625494E-3</v>
      </c>
      <c r="F217" s="1">
        <v>1.18399270386817E-4</v>
      </c>
      <c r="G217" s="1">
        <v>7.15521716949388E-3</v>
      </c>
      <c r="H217" s="1">
        <v>3.4721524074079499E-3</v>
      </c>
      <c r="I217" s="1">
        <v>8.6256216557488198E-3</v>
      </c>
      <c r="J217" s="50">
        <v>3.5905516777947699E-3</v>
      </c>
      <c r="N217" s="21"/>
      <c r="R217" s="21"/>
    </row>
    <row r="218" spans="1:18">
      <c r="A218" s="7" t="s">
        <v>108</v>
      </c>
      <c r="B218" t="s">
        <v>34</v>
      </c>
      <c r="C218" t="s">
        <v>22</v>
      </c>
      <c r="D218" t="s">
        <v>23</v>
      </c>
      <c r="E218" s="1">
        <v>5.0490762914814997</v>
      </c>
      <c r="F218" s="1">
        <v>0.21433481826738701</v>
      </c>
      <c r="G218" s="1">
        <v>0.57301855224493703</v>
      </c>
      <c r="H218" s="1">
        <v>2.09215058568753E-2</v>
      </c>
      <c r="I218" s="1">
        <v>5.6220948437264404</v>
      </c>
      <c r="J218" s="50">
        <v>0.23525632412426201</v>
      </c>
      <c r="N218" s="21"/>
      <c r="R218" s="21"/>
    </row>
    <row r="219" spans="1:18">
      <c r="A219" s="7" t="s">
        <v>109</v>
      </c>
      <c r="B219" t="s">
        <v>34</v>
      </c>
      <c r="C219" t="s">
        <v>2</v>
      </c>
      <c r="D219" t="s">
        <v>3</v>
      </c>
      <c r="E219" s="1">
        <v>7.1950771148669906E-2</v>
      </c>
      <c r="F219" s="1">
        <v>8.4019044626550896E-2</v>
      </c>
      <c r="G219" s="1">
        <v>0.146957671923446</v>
      </c>
      <c r="H219" s="1">
        <v>0.107776697660245</v>
      </c>
      <c r="I219" s="1">
        <v>0.21890844307211599</v>
      </c>
      <c r="J219" s="50">
        <v>0.19179574228679599</v>
      </c>
      <c r="N219" s="21"/>
      <c r="R219" s="21"/>
    </row>
    <row r="220" spans="1:18">
      <c r="A220" s="7" t="s">
        <v>109</v>
      </c>
      <c r="B220" t="s">
        <v>34</v>
      </c>
      <c r="C220" t="s">
        <v>4</v>
      </c>
      <c r="D220" t="s">
        <v>5</v>
      </c>
      <c r="E220" s="1">
        <v>3.4284246339394902E-4</v>
      </c>
      <c r="F220" s="1">
        <v>1.6262198216780099E-2</v>
      </c>
      <c r="G220" s="1">
        <v>4.1065654235924202E-6</v>
      </c>
      <c r="H220" s="1">
        <v>1.1490598016946901E-5</v>
      </c>
      <c r="I220" s="1">
        <v>3.4694902881754101E-4</v>
      </c>
      <c r="J220" s="50">
        <v>1.6273688814796999E-2</v>
      </c>
      <c r="N220" s="21"/>
      <c r="R220" s="21"/>
    </row>
    <row r="221" spans="1:18">
      <c r="A221" s="7" t="s">
        <v>109</v>
      </c>
      <c r="B221" t="s">
        <v>34</v>
      </c>
      <c r="C221" t="s">
        <v>6</v>
      </c>
      <c r="D221" t="s">
        <v>7</v>
      </c>
      <c r="E221" s="1">
        <v>1.8920490219208499E-3</v>
      </c>
      <c r="F221" s="1">
        <v>4.1834588557603299E-3</v>
      </c>
      <c r="G221" s="1">
        <v>1.02917726010416E-4</v>
      </c>
      <c r="H221" s="1">
        <v>2.28242832601956E-4</v>
      </c>
      <c r="I221" s="1">
        <v>1.9949667479312698E-3</v>
      </c>
      <c r="J221" s="50">
        <v>4.4117016883622904E-3</v>
      </c>
      <c r="N221" s="21"/>
      <c r="R221" s="21"/>
    </row>
    <row r="222" spans="1:18">
      <c r="A222" s="7" t="s">
        <v>109</v>
      </c>
      <c r="B222" t="s">
        <v>34</v>
      </c>
      <c r="C222" t="s">
        <v>8</v>
      </c>
      <c r="D222" t="s">
        <v>9</v>
      </c>
      <c r="E222" s="1">
        <v>0.54425433285819602</v>
      </c>
      <c r="F222" s="1">
        <v>0.21260190205596599</v>
      </c>
      <c r="G222" s="1">
        <v>1.6005388643149401</v>
      </c>
      <c r="H222" s="1">
        <v>0.84544445895392095</v>
      </c>
      <c r="I222" s="1">
        <v>2.14479319717314</v>
      </c>
      <c r="J222" s="50">
        <v>1.05804636100989</v>
      </c>
      <c r="N222" s="21"/>
      <c r="R222" s="21"/>
    </row>
    <row r="223" spans="1:18">
      <c r="A223" s="7" t="s">
        <v>109</v>
      </c>
      <c r="B223" t="s">
        <v>34</v>
      </c>
      <c r="C223" t="s">
        <v>10</v>
      </c>
      <c r="D223" t="s">
        <v>11</v>
      </c>
      <c r="E223" s="1">
        <v>5.9693436917149997E-2</v>
      </c>
      <c r="F223" s="1">
        <v>5.3875416733319699E-2</v>
      </c>
      <c r="G223" s="1">
        <v>0.61637826864713996</v>
      </c>
      <c r="H223" s="1">
        <v>1.2126236481339201</v>
      </c>
      <c r="I223" s="1">
        <v>0.67607170556428997</v>
      </c>
      <c r="J223" s="50">
        <v>1.2664990648672401</v>
      </c>
      <c r="N223" s="21"/>
      <c r="R223" s="21"/>
    </row>
    <row r="224" spans="1:18">
      <c r="A224" s="7" t="s">
        <v>109</v>
      </c>
      <c r="B224" t="s">
        <v>34</v>
      </c>
      <c r="C224" t="s">
        <v>12</v>
      </c>
      <c r="D224" t="s">
        <v>13</v>
      </c>
      <c r="E224" s="1">
        <v>0.41576925041216301</v>
      </c>
      <c r="F224" s="1">
        <v>5.7468627470345202E-2</v>
      </c>
      <c r="G224" s="1">
        <v>1.00190840018952</v>
      </c>
      <c r="H224" s="1">
        <v>0.182566156343414</v>
      </c>
      <c r="I224" s="1">
        <v>1.4176776506016799</v>
      </c>
      <c r="J224" s="50">
        <v>0.24003478381375901</v>
      </c>
      <c r="N224" s="21"/>
      <c r="R224" s="21"/>
    </row>
    <row r="225" spans="1:18">
      <c r="A225" s="7" t="s">
        <v>109</v>
      </c>
      <c r="B225" t="s">
        <v>34</v>
      </c>
      <c r="C225" t="s">
        <v>14</v>
      </c>
      <c r="D225" t="s">
        <v>15</v>
      </c>
      <c r="E225" s="1">
        <v>0.150532284937829</v>
      </c>
      <c r="F225" s="1">
        <v>0.14817151777062801</v>
      </c>
      <c r="G225" s="1">
        <v>0.23525158062961801</v>
      </c>
      <c r="H225" s="1">
        <v>0.13801078457972901</v>
      </c>
      <c r="I225" s="1">
        <v>0.38578386556744698</v>
      </c>
      <c r="J225" s="50">
        <v>0.28618230235035602</v>
      </c>
      <c r="N225" s="21"/>
      <c r="R225" s="21"/>
    </row>
    <row r="226" spans="1:18">
      <c r="A226" s="7" t="s">
        <v>109</v>
      </c>
      <c r="B226" t="s">
        <v>34</v>
      </c>
      <c r="C226" t="s">
        <v>16</v>
      </c>
      <c r="D226" t="s">
        <v>17</v>
      </c>
      <c r="E226" s="1">
        <v>2.1173183305314902</v>
      </c>
      <c r="F226" s="1">
        <v>0.27008886016450601</v>
      </c>
      <c r="G226" s="1">
        <v>1.26964731449224</v>
      </c>
      <c r="H226" s="1">
        <v>0.20703831457571401</v>
      </c>
      <c r="I226" s="1">
        <v>3.38696564502373</v>
      </c>
      <c r="J226" s="50">
        <v>0.47712717474021998</v>
      </c>
      <c r="N226" s="21"/>
      <c r="R226" s="21"/>
    </row>
    <row r="227" spans="1:18">
      <c r="A227" s="7" t="s">
        <v>109</v>
      </c>
      <c r="B227" t="s">
        <v>34</v>
      </c>
      <c r="C227" t="s">
        <v>18</v>
      </c>
      <c r="D227" t="s">
        <v>19</v>
      </c>
      <c r="E227" s="1">
        <v>10.4655400737833</v>
      </c>
      <c r="F227" s="1">
        <v>0.66474575412264103</v>
      </c>
      <c r="G227" s="1">
        <v>2.0372933405608999</v>
      </c>
      <c r="H227" s="1">
        <v>0.32754925527080098</v>
      </c>
      <c r="I227" s="1">
        <v>12.502833414344201</v>
      </c>
      <c r="J227" s="50">
        <v>0.99229500939344195</v>
      </c>
      <c r="N227" s="21"/>
      <c r="R227" s="21"/>
    </row>
    <row r="228" spans="1:18">
      <c r="A228" s="7" t="s">
        <v>109</v>
      </c>
      <c r="B228" t="s">
        <v>34</v>
      </c>
      <c r="C228" t="s">
        <v>20</v>
      </c>
      <c r="D228" t="s">
        <v>21</v>
      </c>
      <c r="E228" s="1">
        <v>7.8645197878679198</v>
      </c>
      <c r="F228" s="1">
        <v>1.2529668982237101</v>
      </c>
      <c r="G228" s="1">
        <v>1.71166160643711</v>
      </c>
      <c r="H228" s="1">
        <v>0.34467011771025302</v>
      </c>
      <c r="I228" s="1">
        <v>9.5761813943050296</v>
      </c>
      <c r="J228" s="50">
        <v>1.5976370159339599</v>
      </c>
      <c r="N228" s="21"/>
      <c r="R228" s="21"/>
    </row>
    <row r="229" spans="1:18">
      <c r="A229" s="7" t="s">
        <v>109</v>
      </c>
      <c r="B229" t="s">
        <v>34</v>
      </c>
      <c r="C229" t="s">
        <v>25</v>
      </c>
      <c r="D229" t="s">
        <v>26</v>
      </c>
      <c r="E229" s="1">
        <v>1.0035100522623699E-4</v>
      </c>
      <c r="F229" s="1">
        <v>7.9874798139408898E-6</v>
      </c>
      <c r="G229" s="1">
        <v>0</v>
      </c>
      <c r="H229" s="1">
        <v>0</v>
      </c>
      <c r="I229" s="1">
        <v>1.0035100522623699E-4</v>
      </c>
      <c r="J229" s="50">
        <v>7.9874798139408898E-6</v>
      </c>
      <c r="N229" s="21"/>
      <c r="R229" s="21"/>
    </row>
    <row r="230" spans="1:18">
      <c r="A230" s="7" t="s">
        <v>109</v>
      </c>
      <c r="B230" t="s">
        <v>34</v>
      </c>
      <c r="C230" t="s">
        <v>22</v>
      </c>
      <c r="D230" t="s">
        <v>23</v>
      </c>
      <c r="E230" s="1">
        <v>1.4730373686978</v>
      </c>
      <c r="F230" s="1">
        <v>6.2654949497513004E-2</v>
      </c>
      <c r="G230" s="1">
        <v>0.102321653042031</v>
      </c>
      <c r="H230" s="1">
        <v>3.7477887296282499E-3</v>
      </c>
      <c r="I230" s="1">
        <v>1.5753590217398299</v>
      </c>
      <c r="J230" s="50">
        <v>6.6402738227141295E-2</v>
      </c>
      <c r="N230" s="21"/>
      <c r="R230" s="21"/>
    </row>
    <row r="231" spans="1:18">
      <c r="A231" s="7" t="s">
        <v>110</v>
      </c>
      <c r="B231" t="s">
        <v>34</v>
      </c>
      <c r="C231" t="s">
        <v>2</v>
      </c>
      <c r="D231" t="s">
        <v>3</v>
      </c>
      <c r="E231" s="1">
        <v>1.41123841136531</v>
      </c>
      <c r="F231" s="1">
        <v>1.65656634221318</v>
      </c>
      <c r="G231" s="1">
        <v>3.2254274688653699</v>
      </c>
      <c r="H231" s="1">
        <v>3.33583160607578</v>
      </c>
      <c r="I231" s="1">
        <v>4.6366658802306802</v>
      </c>
      <c r="J231" s="50">
        <v>4.99239794828895</v>
      </c>
      <c r="N231" s="21"/>
      <c r="R231" s="21"/>
    </row>
    <row r="232" spans="1:18">
      <c r="A232" s="7" t="s">
        <v>110</v>
      </c>
      <c r="B232" t="s">
        <v>34</v>
      </c>
      <c r="C232" t="s">
        <v>4</v>
      </c>
      <c r="D232" t="s">
        <v>5</v>
      </c>
      <c r="E232" s="1">
        <v>6.1879871645007601E-3</v>
      </c>
      <c r="F232" s="1">
        <v>0.20358133433599501</v>
      </c>
      <c r="G232" s="1">
        <v>4.6846968269183803E-2</v>
      </c>
      <c r="H232" s="1">
        <v>0.28196109431399502</v>
      </c>
      <c r="I232" s="1">
        <v>5.30349554336845E-2</v>
      </c>
      <c r="J232" s="50">
        <v>0.48554242864998998</v>
      </c>
      <c r="N232" s="21"/>
      <c r="R232" s="21"/>
    </row>
    <row r="233" spans="1:18">
      <c r="A233" s="7" t="s">
        <v>110</v>
      </c>
      <c r="B233" t="s">
        <v>34</v>
      </c>
      <c r="C233" t="s">
        <v>6</v>
      </c>
      <c r="D233" t="s">
        <v>7</v>
      </c>
      <c r="E233" s="1">
        <v>0.23649426605381699</v>
      </c>
      <c r="F233" s="1">
        <v>0.50825097769359096</v>
      </c>
      <c r="G233" s="1">
        <v>7.1425696943916597</v>
      </c>
      <c r="H233" s="1">
        <v>15.8431466687972</v>
      </c>
      <c r="I233" s="1">
        <v>7.37906396044548</v>
      </c>
      <c r="J233" s="50">
        <v>16.351397646490799</v>
      </c>
      <c r="N233" s="21"/>
      <c r="R233" s="21"/>
    </row>
    <row r="234" spans="1:18">
      <c r="A234" s="7" t="s">
        <v>110</v>
      </c>
      <c r="B234" t="s">
        <v>34</v>
      </c>
      <c r="C234" t="s">
        <v>8</v>
      </c>
      <c r="D234" t="s">
        <v>9</v>
      </c>
      <c r="E234" s="1">
        <v>5.4434668962582</v>
      </c>
      <c r="F234" s="1">
        <v>2.1555194294565099</v>
      </c>
      <c r="G234" s="1">
        <v>22.577389793957401</v>
      </c>
      <c r="H234" s="1">
        <v>15.3286972789061</v>
      </c>
      <c r="I234" s="1">
        <v>28.020856690215599</v>
      </c>
      <c r="J234" s="50">
        <v>17.484216708362599</v>
      </c>
      <c r="N234" s="21"/>
      <c r="R234" s="21"/>
    </row>
    <row r="235" spans="1:18">
      <c r="A235" s="7" t="s">
        <v>110</v>
      </c>
      <c r="B235" t="s">
        <v>34</v>
      </c>
      <c r="C235" t="s">
        <v>10</v>
      </c>
      <c r="D235" t="s">
        <v>11</v>
      </c>
      <c r="E235" s="1">
        <v>0.93597767498741702</v>
      </c>
      <c r="F235" s="1">
        <v>0.77345188003815202</v>
      </c>
      <c r="G235" s="1">
        <v>4.1112658613589899</v>
      </c>
      <c r="H235" s="1">
        <v>3.9277913728447702</v>
      </c>
      <c r="I235" s="1">
        <v>5.0472435363464099</v>
      </c>
      <c r="J235" s="50">
        <v>4.7012432528829304</v>
      </c>
      <c r="N235" s="21"/>
      <c r="R235" s="21"/>
    </row>
    <row r="236" spans="1:18">
      <c r="A236" s="7" t="s">
        <v>110</v>
      </c>
      <c r="B236" t="s">
        <v>34</v>
      </c>
      <c r="C236" t="s">
        <v>12</v>
      </c>
      <c r="D236" t="s">
        <v>13</v>
      </c>
      <c r="E236" s="1">
        <v>7.6623437170294499</v>
      </c>
      <c r="F236" s="1">
        <v>1.0567311837612099</v>
      </c>
      <c r="G236" s="1">
        <v>2.0974006056048502</v>
      </c>
      <c r="H236" s="1">
        <v>0.38116855919255199</v>
      </c>
      <c r="I236" s="1">
        <v>9.7597443226342993</v>
      </c>
      <c r="J236" s="50">
        <v>1.4378997429537601</v>
      </c>
      <c r="N236" s="21"/>
      <c r="R236" s="21"/>
    </row>
    <row r="237" spans="1:18">
      <c r="A237" s="7" t="s">
        <v>110</v>
      </c>
      <c r="B237" t="s">
        <v>34</v>
      </c>
      <c r="C237" t="s">
        <v>14</v>
      </c>
      <c r="D237" t="s">
        <v>15</v>
      </c>
      <c r="E237" s="1">
        <v>2.0411398565051302</v>
      </c>
      <c r="F237" s="1">
        <v>2.0207001310440398</v>
      </c>
      <c r="G237" s="1">
        <v>13.2838078052461</v>
      </c>
      <c r="H237" s="1">
        <v>7.9974459178397899</v>
      </c>
      <c r="I237" s="1">
        <v>15.324947661751199</v>
      </c>
      <c r="J237" s="50">
        <v>10.0181460488838</v>
      </c>
      <c r="N237" s="21"/>
      <c r="R237" s="21"/>
    </row>
    <row r="238" spans="1:18">
      <c r="A238" s="7" t="s">
        <v>110</v>
      </c>
      <c r="B238" t="s">
        <v>34</v>
      </c>
      <c r="C238" t="s">
        <v>16</v>
      </c>
      <c r="D238" t="s">
        <v>17</v>
      </c>
      <c r="E238" s="1">
        <v>36.727672404794603</v>
      </c>
      <c r="F238" s="1">
        <v>4.3987450447830696</v>
      </c>
      <c r="G238" s="1">
        <v>16.071292879767402</v>
      </c>
      <c r="H238" s="1">
        <v>2.9396728146821598</v>
      </c>
      <c r="I238" s="1">
        <v>52.798965284562001</v>
      </c>
      <c r="J238" s="50">
        <v>7.3384178594652303</v>
      </c>
      <c r="N238" s="21"/>
      <c r="R238" s="21"/>
    </row>
    <row r="239" spans="1:18">
      <c r="A239" s="7" t="s">
        <v>110</v>
      </c>
      <c r="B239" t="s">
        <v>34</v>
      </c>
      <c r="C239" t="s">
        <v>18</v>
      </c>
      <c r="D239" t="s">
        <v>19</v>
      </c>
      <c r="E239" s="1">
        <v>159.59843996869901</v>
      </c>
      <c r="F239" s="1">
        <v>10.140159012166601</v>
      </c>
      <c r="G239" s="1">
        <v>33.500152789798499</v>
      </c>
      <c r="H239" s="1">
        <v>5.4454390287039001</v>
      </c>
      <c r="I239" s="1">
        <v>193.098592758498</v>
      </c>
      <c r="J239" s="50">
        <v>15.585598040870501</v>
      </c>
      <c r="N239" s="21"/>
      <c r="R239" s="21"/>
    </row>
    <row r="240" spans="1:18">
      <c r="A240" s="7" t="s">
        <v>110</v>
      </c>
      <c r="B240" t="s">
        <v>34</v>
      </c>
      <c r="C240" t="s">
        <v>20</v>
      </c>
      <c r="D240" t="s">
        <v>21</v>
      </c>
      <c r="E240" s="1">
        <v>55.1036407317075</v>
      </c>
      <c r="F240" s="1">
        <v>8.7867312456408104</v>
      </c>
      <c r="G240" s="1">
        <v>6.4837696863266103</v>
      </c>
      <c r="H240" s="1">
        <v>1.3062152381633401</v>
      </c>
      <c r="I240" s="1">
        <v>61.587410418034104</v>
      </c>
      <c r="J240" s="50">
        <v>10.0929464838042</v>
      </c>
      <c r="N240" s="21"/>
      <c r="R240" s="21"/>
    </row>
    <row r="241" spans="1:18">
      <c r="A241" s="7" t="s">
        <v>110</v>
      </c>
      <c r="B241" t="s">
        <v>34</v>
      </c>
      <c r="C241" t="s">
        <v>25</v>
      </c>
      <c r="D241" t="s">
        <v>26</v>
      </c>
      <c r="E241" s="1">
        <v>3.9291941836274097E-3</v>
      </c>
      <c r="F241" s="1">
        <v>3.0871941736455399E-4</v>
      </c>
      <c r="G241" s="1">
        <v>6.3392317562835903E-3</v>
      </c>
      <c r="H241" s="1">
        <v>3.0018728971351002E-3</v>
      </c>
      <c r="I241" s="1">
        <v>1.0268425939910999E-2</v>
      </c>
      <c r="J241" s="50">
        <v>3.31059231449966E-3</v>
      </c>
      <c r="N241" s="21"/>
      <c r="R241" s="21"/>
    </row>
    <row r="242" spans="1:18">
      <c r="A242" s="7" t="s">
        <v>110</v>
      </c>
      <c r="B242" t="s">
        <v>34</v>
      </c>
      <c r="C242" t="s">
        <v>22</v>
      </c>
      <c r="D242" t="s">
        <v>23</v>
      </c>
      <c r="E242" s="1">
        <v>43.0340263447533</v>
      </c>
      <c r="F242" s="1">
        <v>1.8416362099675301</v>
      </c>
      <c r="G242" s="1">
        <v>5.7156204433939797</v>
      </c>
      <c r="H242" s="1">
        <v>0.21001991560016001</v>
      </c>
      <c r="I242" s="1">
        <v>48.749646788147302</v>
      </c>
      <c r="J242" s="50">
        <v>2.0516561255676899</v>
      </c>
      <c r="N242" s="21"/>
      <c r="R242" s="21"/>
    </row>
    <row r="243" spans="1:18">
      <c r="A243" s="7" t="s">
        <v>111</v>
      </c>
      <c r="B243" t="s">
        <v>34</v>
      </c>
      <c r="C243" t="s">
        <v>2</v>
      </c>
      <c r="D243" t="s">
        <v>3</v>
      </c>
      <c r="E243" s="1">
        <v>0.332124710680746</v>
      </c>
      <c r="F243" s="1">
        <v>0.39567055284324398</v>
      </c>
      <c r="G243" s="1">
        <v>0.70952332165985799</v>
      </c>
      <c r="H243" s="1">
        <v>0.730691883526842</v>
      </c>
      <c r="I243" s="1">
        <v>1.0416480323406001</v>
      </c>
      <c r="J243" s="50">
        <v>1.1263624363700899</v>
      </c>
      <c r="N243" s="21"/>
      <c r="R243" s="21"/>
    </row>
    <row r="244" spans="1:18">
      <c r="A244" s="7" t="s">
        <v>111</v>
      </c>
      <c r="B244" t="s">
        <v>34</v>
      </c>
      <c r="C244" t="s">
        <v>4</v>
      </c>
      <c r="D244" t="s">
        <v>5</v>
      </c>
      <c r="E244" s="1">
        <v>2.17429287261627E-3</v>
      </c>
      <c r="F244" s="1">
        <v>9.2201968419137706E-2</v>
      </c>
      <c r="G244" s="1">
        <v>1.85208241740508E-2</v>
      </c>
      <c r="H244" s="1">
        <v>9.8720251533846906E-2</v>
      </c>
      <c r="I244" s="1">
        <v>2.06951170466671E-2</v>
      </c>
      <c r="J244" s="50">
        <v>0.190922219952985</v>
      </c>
      <c r="N244" s="21"/>
      <c r="R244" s="21"/>
    </row>
    <row r="245" spans="1:18">
      <c r="A245" s="7" t="s">
        <v>111</v>
      </c>
      <c r="B245" t="s">
        <v>34</v>
      </c>
      <c r="C245" t="s">
        <v>6</v>
      </c>
      <c r="D245" t="s">
        <v>7</v>
      </c>
      <c r="E245" s="1">
        <v>8.1863974676759394E-3</v>
      </c>
      <c r="F245" s="1">
        <v>1.82198045329416E-2</v>
      </c>
      <c r="G245" s="1">
        <v>0.10613203148332299</v>
      </c>
      <c r="H245" s="1">
        <v>0.23543781876273301</v>
      </c>
      <c r="I245" s="1">
        <v>0.114318428950999</v>
      </c>
      <c r="J245" s="50">
        <v>0.25365762329567498</v>
      </c>
      <c r="N245" s="21"/>
      <c r="R245" s="21"/>
    </row>
    <row r="246" spans="1:18">
      <c r="A246" s="7" t="s">
        <v>111</v>
      </c>
      <c r="B246" t="s">
        <v>34</v>
      </c>
      <c r="C246" t="s">
        <v>8</v>
      </c>
      <c r="D246" t="s">
        <v>9</v>
      </c>
      <c r="E246" s="1">
        <v>1.3333320927921699</v>
      </c>
      <c r="F246" s="1">
        <v>0.544628635770943</v>
      </c>
      <c r="G246" s="1">
        <v>12.6377935543136</v>
      </c>
      <c r="H246" s="1">
        <v>10.1729040833509</v>
      </c>
      <c r="I246" s="1">
        <v>13.971125647105801</v>
      </c>
      <c r="J246" s="50">
        <v>10.717532719121801</v>
      </c>
      <c r="N246" s="21"/>
      <c r="R246" s="21"/>
    </row>
    <row r="247" spans="1:18">
      <c r="A247" s="7" t="s">
        <v>111</v>
      </c>
      <c r="B247" t="s">
        <v>34</v>
      </c>
      <c r="C247" t="s">
        <v>10</v>
      </c>
      <c r="D247" t="s">
        <v>11</v>
      </c>
      <c r="E247" s="1">
        <v>0.24055283393240301</v>
      </c>
      <c r="F247" s="1">
        <v>0.20928975002272701</v>
      </c>
      <c r="G247" s="1">
        <v>1.45560581251474</v>
      </c>
      <c r="H247" s="1">
        <v>1.9267990116676901</v>
      </c>
      <c r="I247" s="1">
        <v>1.6961586464471401</v>
      </c>
      <c r="J247" s="50">
        <v>2.1360887616904201</v>
      </c>
      <c r="N247" s="21"/>
      <c r="R247" s="21"/>
    </row>
    <row r="248" spans="1:18">
      <c r="A248" s="7" t="s">
        <v>111</v>
      </c>
      <c r="B248" t="s">
        <v>34</v>
      </c>
      <c r="C248" t="s">
        <v>12</v>
      </c>
      <c r="D248" t="s">
        <v>13</v>
      </c>
      <c r="E248" s="1">
        <v>1.7456482661130399</v>
      </c>
      <c r="F248" s="1">
        <v>0.243252074961607</v>
      </c>
      <c r="G248" s="1">
        <v>0.66423379946737504</v>
      </c>
      <c r="H248" s="1">
        <v>0.12093430515619299</v>
      </c>
      <c r="I248" s="1">
        <v>2.4098820655804101</v>
      </c>
      <c r="J248" s="50">
        <v>0.36418638011779902</v>
      </c>
      <c r="N248" s="21"/>
      <c r="R248" s="21"/>
    </row>
    <row r="249" spans="1:18">
      <c r="A249" s="7" t="s">
        <v>111</v>
      </c>
      <c r="B249" t="s">
        <v>34</v>
      </c>
      <c r="C249" t="s">
        <v>14</v>
      </c>
      <c r="D249" t="s">
        <v>15</v>
      </c>
      <c r="E249" s="1">
        <v>0.52921025421488499</v>
      </c>
      <c r="F249" s="1">
        <v>0.52333876883112296</v>
      </c>
      <c r="G249" s="1">
        <v>2.33653824133305</v>
      </c>
      <c r="H249" s="1">
        <v>1.4077987470757201</v>
      </c>
      <c r="I249" s="1">
        <v>2.86574849554794</v>
      </c>
      <c r="J249" s="50">
        <v>1.93113751590684</v>
      </c>
      <c r="N249" s="21"/>
      <c r="R249" s="21"/>
    </row>
    <row r="250" spans="1:18">
      <c r="A250" s="7" t="s">
        <v>111</v>
      </c>
      <c r="B250" t="s">
        <v>34</v>
      </c>
      <c r="C250" t="s">
        <v>16</v>
      </c>
      <c r="D250" t="s">
        <v>17</v>
      </c>
      <c r="E250" s="1">
        <v>9.7527461518359697</v>
      </c>
      <c r="F250" s="1">
        <v>1.21233794508197</v>
      </c>
      <c r="G250" s="1">
        <v>3.3675881981136002</v>
      </c>
      <c r="H250" s="1">
        <v>0.53839650534777606</v>
      </c>
      <c r="I250" s="1">
        <v>13.1203343499496</v>
      </c>
      <c r="J250" s="50">
        <v>1.75073445042974</v>
      </c>
      <c r="N250" s="21"/>
      <c r="R250" s="21"/>
    </row>
    <row r="251" spans="1:18">
      <c r="A251" s="7" t="s">
        <v>111</v>
      </c>
      <c r="B251" t="s">
        <v>34</v>
      </c>
      <c r="C251" t="s">
        <v>18</v>
      </c>
      <c r="D251" t="s">
        <v>19</v>
      </c>
      <c r="E251" s="1">
        <v>30.392440073910102</v>
      </c>
      <c r="F251" s="1">
        <v>1.9312900538950599</v>
      </c>
      <c r="G251" s="1">
        <v>5.10699502853147</v>
      </c>
      <c r="H251" s="1">
        <v>0.82548798094068698</v>
      </c>
      <c r="I251" s="1">
        <v>35.499435102441602</v>
      </c>
      <c r="J251" s="50">
        <v>2.75677803483575</v>
      </c>
      <c r="N251" s="21"/>
      <c r="R251" s="21"/>
    </row>
    <row r="252" spans="1:18">
      <c r="A252" s="7" t="s">
        <v>111</v>
      </c>
      <c r="B252" t="s">
        <v>34</v>
      </c>
      <c r="C252" t="s">
        <v>20</v>
      </c>
      <c r="D252" t="s">
        <v>21</v>
      </c>
      <c r="E252" s="1">
        <v>16.432458744963899</v>
      </c>
      <c r="F252" s="1">
        <v>2.6160096386709299</v>
      </c>
      <c r="G252" s="1">
        <v>4.03989754873857</v>
      </c>
      <c r="H252" s="1">
        <v>0.81355982644393199</v>
      </c>
      <c r="I252" s="1">
        <v>20.4723562937025</v>
      </c>
      <c r="J252" s="50">
        <v>3.4295694651148598</v>
      </c>
      <c r="N252" s="21"/>
      <c r="R252" s="21"/>
    </row>
    <row r="253" spans="1:18">
      <c r="A253" s="7" t="s">
        <v>111</v>
      </c>
      <c r="B253" t="s">
        <v>34</v>
      </c>
      <c r="C253" t="s">
        <v>25</v>
      </c>
      <c r="D253" t="s">
        <v>26</v>
      </c>
      <c r="E253" s="1">
        <v>2.83018520553831E-2</v>
      </c>
      <c r="F253" s="1">
        <v>2.2413044514161401E-3</v>
      </c>
      <c r="G253" s="1">
        <v>0.22432382560272701</v>
      </c>
      <c r="H253" s="1">
        <v>0.106942845070481</v>
      </c>
      <c r="I253" s="1">
        <v>0.25262567765811</v>
      </c>
      <c r="J253" s="50">
        <v>0.10918414952189701</v>
      </c>
      <c r="N253" s="21"/>
      <c r="R253" s="21"/>
    </row>
    <row r="254" spans="1:18">
      <c r="A254" s="7" t="s">
        <v>111</v>
      </c>
      <c r="B254" t="s">
        <v>34</v>
      </c>
      <c r="C254" t="s">
        <v>22</v>
      </c>
      <c r="D254" t="s">
        <v>23</v>
      </c>
      <c r="E254" s="1">
        <v>6.5993889480694499</v>
      </c>
      <c r="F254" s="1">
        <v>0.28120222520279198</v>
      </c>
      <c r="G254" s="1">
        <v>0.40527599318790403</v>
      </c>
      <c r="H254" s="1">
        <v>1.4792103629984199E-2</v>
      </c>
      <c r="I254" s="1">
        <v>7.0046649412573503</v>
      </c>
      <c r="J254" s="50">
        <v>0.29599432883277599</v>
      </c>
      <c r="N254" s="21"/>
      <c r="R254" s="21"/>
    </row>
    <row r="255" spans="1:18">
      <c r="A255" s="7" t="s">
        <v>112</v>
      </c>
      <c r="B255" t="s">
        <v>34</v>
      </c>
      <c r="C255" t="s">
        <v>2</v>
      </c>
      <c r="D255" t="s">
        <v>3</v>
      </c>
      <c r="E255" s="1">
        <v>0.249730709576619</v>
      </c>
      <c r="F255" s="1">
        <v>0.30277015976590899</v>
      </c>
      <c r="G255" s="1">
        <v>0.19055369075724099</v>
      </c>
      <c r="H255" s="1">
        <v>0.21430063120237999</v>
      </c>
      <c r="I255" s="1">
        <v>0.44028440033386002</v>
      </c>
      <c r="J255" s="50">
        <v>0.51707079096828901</v>
      </c>
      <c r="N255" s="21"/>
      <c r="R255" s="21"/>
    </row>
    <row r="256" spans="1:18">
      <c r="A256" s="7" t="s">
        <v>112</v>
      </c>
      <c r="B256" t="s">
        <v>34</v>
      </c>
      <c r="C256" t="s">
        <v>4</v>
      </c>
      <c r="D256" t="s">
        <v>5</v>
      </c>
      <c r="E256" s="1">
        <v>4.2745379707930199E-3</v>
      </c>
      <c r="F256" s="1">
        <v>0.162787992985264</v>
      </c>
      <c r="G256" s="1">
        <v>9.9804045767941205E-2</v>
      </c>
      <c r="H256" s="1">
        <v>0.53228284939063497</v>
      </c>
      <c r="I256" s="1">
        <v>0.10407858373873401</v>
      </c>
      <c r="J256" s="50">
        <v>0.695070842375899</v>
      </c>
      <c r="N256" s="21"/>
      <c r="R256" s="21"/>
    </row>
    <row r="257" spans="1:18">
      <c r="A257" s="7" t="s">
        <v>112</v>
      </c>
      <c r="B257" t="s">
        <v>34</v>
      </c>
      <c r="C257" t="s">
        <v>6</v>
      </c>
      <c r="D257" t="s">
        <v>7</v>
      </c>
      <c r="E257" s="1">
        <v>9.8137218294175495E-3</v>
      </c>
      <c r="F257" s="1">
        <v>2.1711560637702399E-2</v>
      </c>
      <c r="G257" s="1">
        <v>3.41099965854764E-2</v>
      </c>
      <c r="H257" s="1">
        <v>7.5679946751299298E-2</v>
      </c>
      <c r="I257" s="1">
        <v>4.3923718414894002E-2</v>
      </c>
      <c r="J257" s="50">
        <v>9.7391507389001694E-2</v>
      </c>
      <c r="N257" s="21"/>
      <c r="R257" s="21"/>
    </row>
    <row r="258" spans="1:18">
      <c r="A258" s="7" t="s">
        <v>112</v>
      </c>
      <c r="B258" t="s">
        <v>34</v>
      </c>
      <c r="C258" t="s">
        <v>8</v>
      </c>
      <c r="D258" t="s">
        <v>9</v>
      </c>
      <c r="E258" s="1">
        <v>1.4288607252232499</v>
      </c>
      <c r="F258" s="1">
        <v>0.57400944235423601</v>
      </c>
      <c r="G258" s="1">
        <v>11.702115180473401</v>
      </c>
      <c r="H258" s="1">
        <v>8.7118718699522706</v>
      </c>
      <c r="I258" s="1">
        <v>13.1309759056966</v>
      </c>
      <c r="J258" s="50">
        <v>9.2858813123065005</v>
      </c>
      <c r="N258" s="21"/>
      <c r="R258" s="21"/>
    </row>
    <row r="259" spans="1:18">
      <c r="A259" s="7" t="s">
        <v>112</v>
      </c>
      <c r="B259" t="s">
        <v>34</v>
      </c>
      <c r="C259" t="s">
        <v>10</v>
      </c>
      <c r="D259" t="s">
        <v>11</v>
      </c>
      <c r="E259" s="1">
        <v>0.20608503394918901</v>
      </c>
      <c r="F259" s="1">
        <v>0.16964524222930699</v>
      </c>
      <c r="G259" s="1">
        <v>0.76826610298479103</v>
      </c>
      <c r="H259" s="1">
        <v>0.95961734561029299</v>
      </c>
      <c r="I259" s="1">
        <v>0.97435113693397901</v>
      </c>
      <c r="J259" s="50">
        <v>1.1292625878396001</v>
      </c>
      <c r="N259" s="21"/>
      <c r="R259" s="21"/>
    </row>
    <row r="260" spans="1:18">
      <c r="A260" s="7" t="s">
        <v>112</v>
      </c>
      <c r="B260" t="s">
        <v>34</v>
      </c>
      <c r="C260" t="s">
        <v>12</v>
      </c>
      <c r="D260" t="s">
        <v>13</v>
      </c>
      <c r="E260" s="1">
        <v>1.4673188567806601</v>
      </c>
      <c r="F260" s="1">
        <v>0.202363505744802</v>
      </c>
      <c r="G260" s="1">
        <v>0.180471696781274</v>
      </c>
      <c r="H260" s="1">
        <v>3.2974001837982402E-2</v>
      </c>
      <c r="I260" s="1">
        <v>1.6477905535619299</v>
      </c>
      <c r="J260" s="50">
        <v>0.23533750758278499</v>
      </c>
      <c r="N260" s="21"/>
      <c r="R260" s="21"/>
    </row>
    <row r="261" spans="1:18">
      <c r="A261" s="7" t="s">
        <v>112</v>
      </c>
      <c r="B261" t="s">
        <v>34</v>
      </c>
      <c r="C261" t="s">
        <v>14</v>
      </c>
      <c r="D261" t="s">
        <v>15</v>
      </c>
      <c r="E261" s="1">
        <v>0.555247298773763</v>
      </c>
      <c r="F261" s="1">
        <v>0.54334556266684697</v>
      </c>
      <c r="G261" s="1">
        <v>2.38871335593229</v>
      </c>
      <c r="H261" s="1">
        <v>1.4349393472345999</v>
      </c>
      <c r="I261" s="1">
        <v>2.9439606547060602</v>
      </c>
      <c r="J261" s="50">
        <v>1.9782849099014499</v>
      </c>
      <c r="N261" s="21"/>
      <c r="R261" s="21"/>
    </row>
    <row r="262" spans="1:18">
      <c r="A262" s="7" t="s">
        <v>112</v>
      </c>
      <c r="B262" t="s">
        <v>34</v>
      </c>
      <c r="C262" t="s">
        <v>16</v>
      </c>
      <c r="D262" t="s">
        <v>17</v>
      </c>
      <c r="E262" s="1">
        <v>7.64367453330535</v>
      </c>
      <c r="F262" s="1">
        <v>0.968694821893758</v>
      </c>
      <c r="G262" s="1">
        <v>5.9441940908721698</v>
      </c>
      <c r="H262" s="1">
        <v>1.0736248271048101</v>
      </c>
      <c r="I262" s="1">
        <v>13.587868624177499</v>
      </c>
      <c r="J262" s="50">
        <v>2.04231964899857</v>
      </c>
      <c r="N262" s="21"/>
      <c r="R262" s="21"/>
    </row>
    <row r="263" spans="1:18">
      <c r="A263" s="7" t="s">
        <v>112</v>
      </c>
      <c r="B263" t="s">
        <v>34</v>
      </c>
      <c r="C263" t="s">
        <v>18</v>
      </c>
      <c r="D263" t="s">
        <v>19</v>
      </c>
      <c r="E263" s="1">
        <v>35.9589015828521</v>
      </c>
      <c r="F263" s="1">
        <v>2.29048584130752</v>
      </c>
      <c r="G263" s="1">
        <v>7.4358770555788301</v>
      </c>
      <c r="H263" s="1">
        <v>1.20791459089584</v>
      </c>
      <c r="I263" s="1">
        <v>43.3947786384309</v>
      </c>
      <c r="J263" s="50">
        <v>3.4984004322033599</v>
      </c>
      <c r="N263" s="21"/>
      <c r="R263" s="21"/>
    </row>
    <row r="264" spans="1:18">
      <c r="A264" s="7" t="s">
        <v>112</v>
      </c>
      <c r="B264" t="s">
        <v>34</v>
      </c>
      <c r="C264" t="s">
        <v>20</v>
      </c>
      <c r="D264" t="s">
        <v>21</v>
      </c>
      <c r="E264" s="1">
        <v>27.3259896597561</v>
      </c>
      <c r="F264" s="1">
        <v>4.3442406894286298</v>
      </c>
      <c r="G264" s="1">
        <v>3.9978719149661002</v>
      </c>
      <c r="H264" s="1">
        <v>0.80497260271538895</v>
      </c>
      <c r="I264" s="1">
        <v>31.323861574722201</v>
      </c>
      <c r="J264" s="50">
        <v>5.1492132921440197</v>
      </c>
      <c r="N264" s="21"/>
      <c r="R264" s="21"/>
    </row>
    <row r="265" spans="1:18">
      <c r="A265" s="7" t="s">
        <v>112</v>
      </c>
      <c r="B265" t="s">
        <v>34</v>
      </c>
      <c r="C265" t="s">
        <v>25</v>
      </c>
      <c r="D265" t="s">
        <v>26</v>
      </c>
      <c r="E265" s="1">
        <v>6.01689639075612E-3</v>
      </c>
      <c r="F265" s="1">
        <v>4.79537168987517E-4</v>
      </c>
      <c r="G265" s="1">
        <v>4.4090281990448503E-2</v>
      </c>
      <c r="H265" s="1">
        <v>2.1505566859888001E-2</v>
      </c>
      <c r="I265" s="1">
        <v>5.0107178381204598E-2</v>
      </c>
      <c r="J265" s="50">
        <v>2.1985104028875501E-2</v>
      </c>
      <c r="N265" s="21"/>
      <c r="R265" s="21"/>
    </row>
    <row r="266" spans="1:18">
      <c r="A266" s="7" t="s">
        <v>112</v>
      </c>
      <c r="B266" t="s">
        <v>34</v>
      </c>
      <c r="C266" t="s">
        <v>22</v>
      </c>
      <c r="D266" t="s">
        <v>23</v>
      </c>
      <c r="E266" s="1">
        <v>10.5030748090318</v>
      </c>
      <c r="F266" s="1">
        <v>0.44757212004607599</v>
      </c>
      <c r="G266" s="1">
        <v>1.4352609401084</v>
      </c>
      <c r="H266" s="1">
        <v>5.2235780632131003E-2</v>
      </c>
      <c r="I266" s="1">
        <v>11.938335749140199</v>
      </c>
      <c r="J266" s="50">
        <v>0.49980790067820702</v>
      </c>
      <c r="N266" s="21"/>
      <c r="R266" s="21"/>
    </row>
    <row r="267" spans="1:18">
      <c r="A267" s="7" t="s">
        <v>113</v>
      </c>
      <c r="B267" t="s">
        <v>34</v>
      </c>
      <c r="C267" t="s">
        <v>2</v>
      </c>
      <c r="D267" t="s">
        <v>3</v>
      </c>
      <c r="E267" s="1">
        <v>8.6868347685958205E-2</v>
      </c>
      <c r="F267" s="1">
        <v>0.106665338758304</v>
      </c>
      <c r="G267" s="1">
        <v>3.01308139398309E-2</v>
      </c>
      <c r="H267" s="1">
        <v>2.4155466386806001E-2</v>
      </c>
      <c r="I267" s="1">
        <v>0.11699916162578899</v>
      </c>
      <c r="J267" s="50">
        <v>0.13082080514510999</v>
      </c>
      <c r="N267" s="21"/>
      <c r="R267" s="21"/>
    </row>
    <row r="268" spans="1:18">
      <c r="A268" s="7" t="s">
        <v>113</v>
      </c>
      <c r="B268" t="s">
        <v>34</v>
      </c>
      <c r="C268" t="s">
        <v>4</v>
      </c>
      <c r="D268" t="s">
        <v>5</v>
      </c>
      <c r="E268" s="1">
        <v>1.1606773889317899E-3</v>
      </c>
      <c r="F268" s="1">
        <v>3.4702498823900398E-2</v>
      </c>
      <c r="G268" s="1">
        <v>4.8125517891973203E-2</v>
      </c>
      <c r="H268" s="1">
        <v>0.88611935663917896</v>
      </c>
      <c r="I268" s="1">
        <v>4.9286195280904999E-2</v>
      </c>
      <c r="J268" s="50">
        <v>0.92082185546308004</v>
      </c>
      <c r="N268" s="21"/>
      <c r="R268" s="21"/>
    </row>
    <row r="269" spans="1:18">
      <c r="A269" s="7" t="s">
        <v>113</v>
      </c>
      <c r="B269" t="s">
        <v>34</v>
      </c>
      <c r="C269" t="s">
        <v>6</v>
      </c>
      <c r="D269" t="s">
        <v>7</v>
      </c>
      <c r="E269" s="1">
        <v>6.0038534078116499E-3</v>
      </c>
      <c r="F269" s="1">
        <v>1.3021289866426099E-2</v>
      </c>
      <c r="G269" s="1">
        <v>6.2446119479047199E-2</v>
      </c>
      <c r="H269" s="1">
        <v>0.138384082513231</v>
      </c>
      <c r="I269" s="1">
        <v>6.8449972886858806E-2</v>
      </c>
      <c r="J269" s="50">
        <v>0.15140537237965701</v>
      </c>
      <c r="N269" s="21"/>
      <c r="R269" s="21"/>
    </row>
    <row r="270" spans="1:18">
      <c r="A270" s="7" t="s">
        <v>113</v>
      </c>
      <c r="B270" t="s">
        <v>34</v>
      </c>
      <c r="C270" t="s">
        <v>8</v>
      </c>
      <c r="D270" t="s">
        <v>9</v>
      </c>
      <c r="E270" s="1">
        <v>0.36546674874128499</v>
      </c>
      <c r="F270" s="1">
        <v>0.141902566971115</v>
      </c>
      <c r="G270" s="1">
        <v>5.78233652685404E-2</v>
      </c>
      <c r="H270" s="1">
        <v>2.8180485007199399E-2</v>
      </c>
      <c r="I270" s="1">
        <v>0.42329011400982502</v>
      </c>
      <c r="J270" s="50">
        <v>0.170083051978315</v>
      </c>
      <c r="N270" s="21"/>
      <c r="R270" s="21"/>
    </row>
    <row r="271" spans="1:18">
      <c r="A271" s="7" t="s">
        <v>113</v>
      </c>
      <c r="B271" t="s">
        <v>34</v>
      </c>
      <c r="C271" t="s">
        <v>10</v>
      </c>
      <c r="D271" t="s">
        <v>11</v>
      </c>
      <c r="E271" s="1">
        <v>9.4221315834424696E-2</v>
      </c>
      <c r="F271" s="1">
        <v>6.7570992883571795E-2</v>
      </c>
      <c r="G271" s="1">
        <v>8.7909435482093706E-2</v>
      </c>
      <c r="H271" s="1">
        <v>4.0840298848497401E-2</v>
      </c>
      <c r="I271" s="1">
        <v>0.18213075131651801</v>
      </c>
      <c r="J271" s="50">
        <v>0.108411291732069</v>
      </c>
      <c r="N271" s="21"/>
      <c r="R271" s="21"/>
    </row>
    <row r="272" spans="1:18">
      <c r="A272" s="7" t="s">
        <v>113</v>
      </c>
      <c r="B272" t="s">
        <v>34</v>
      </c>
      <c r="C272" t="s">
        <v>12</v>
      </c>
      <c r="D272" t="s">
        <v>13</v>
      </c>
      <c r="E272" s="1">
        <v>0.78818416652509604</v>
      </c>
      <c r="F272" s="1">
        <v>0.113654339148098</v>
      </c>
      <c r="G272" s="1">
        <v>7.3016590010897095E-2</v>
      </c>
      <c r="H272" s="1">
        <v>1.3289702066466499E-2</v>
      </c>
      <c r="I272" s="1">
        <v>0.86120075653599304</v>
      </c>
      <c r="J272" s="50">
        <v>0.12694404121456501</v>
      </c>
      <c r="N272" s="21"/>
      <c r="R272" s="21"/>
    </row>
    <row r="273" spans="1:18">
      <c r="A273" s="7" t="s">
        <v>113</v>
      </c>
      <c r="B273" t="s">
        <v>34</v>
      </c>
      <c r="C273" t="s">
        <v>14</v>
      </c>
      <c r="D273" t="s">
        <v>15</v>
      </c>
      <c r="E273" s="1">
        <v>0.118472548722426</v>
      </c>
      <c r="F273" s="1">
        <v>0.119848227412265</v>
      </c>
      <c r="G273" s="1">
        <v>5.0089659666943703E-2</v>
      </c>
      <c r="H273" s="1">
        <v>2.8691416682358799E-2</v>
      </c>
      <c r="I273" s="1">
        <v>0.16856220838937</v>
      </c>
      <c r="J273" s="50">
        <v>0.148539644094623</v>
      </c>
      <c r="N273" s="21"/>
      <c r="R273" s="21"/>
    </row>
    <row r="274" spans="1:18">
      <c r="A274" s="7" t="s">
        <v>113</v>
      </c>
      <c r="B274" t="s">
        <v>34</v>
      </c>
      <c r="C274" t="s">
        <v>16</v>
      </c>
      <c r="D274" t="s">
        <v>17</v>
      </c>
      <c r="E274" s="1">
        <v>2.0625092199530601</v>
      </c>
      <c r="F274" s="1">
        <v>0.25139030977643201</v>
      </c>
      <c r="G274" s="1">
        <v>0.37138221926690002</v>
      </c>
      <c r="H274" s="1">
        <v>8.4403749768928296E-2</v>
      </c>
      <c r="I274" s="1">
        <v>2.43389143921996</v>
      </c>
      <c r="J274" s="50">
        <v>0.33579405954536001</v>
      </c>
      <c r="N274" s="21"/>
      <c r="R274" s="21"/>
    </row>
    <row r="275" spans="1:18">
      <c r="A275" s="7" t="s">
        <v>113</v>
      </c>
      <c r="B275" t="s">
        <v>34</v>
      </c>
      <c r="C275" t="s">
        <v>18</v>
      </c>
      <c r="D275" t="s">
        <v>19</v>
      </c>
      <c r="E275" s="1">
        <v>16.442028273366699</v>
      </c>
      <c r="F275" s="1">
        <v>1.0572721308105399</v>
      </c>
      <c r="G275" s="1">
        <v>7.8224783110964502</v>
      </c>
      <c r="H275" s="1">
        <v>1.30795614465092</v>
      </c>
      <c r="I275" s="1">
        <v>24.264506584463099</v>
      </c>
      <c r="J275" s="50">
        <v>2.36522827546146</v>
      </c>
      <c r="N275" s="21"/>
      <c r="R275" s="21"/>
    </row>
    <row r="276" spans="1:18">
      <c r="A276" s="7" t="s">
        <v>113</v>
      </c>
      <c r="B276" t="s">
        <v>34</v>
      </c>
      <c r="C276" t="s">
        <v>20</v>
      </c>
      <c r="D276" t="s">
        <v>21</v>
      </c>
      <c r="E276" s="1">
        <v>4.18769859145306</v>
      </c>
      <c r="F276" s="1">
        <v>0.67288661886881695</v>
      </c>
      <c r="G276" s="1">
        <v>0.105468300268148</v>
      </c>
      <c r="H276" s="1">
        <v>2.13133135576422E-2</v>
      </c>
      <c r="I276" s="1">
        <v>4.29316689172121</v>
      </c>
      <c r="J276" s="50">
        <v>0.69419993242645905</v>
      </c>
      <c r="N276" s="21"/>
      <c r="R276" s="21"/>
    </row>
    <row r="277" spans="1:18">
      <c r="A277" s="7" t="s">
        <v>113</v>
      </c>
      <c r="B277" t="s">
        <v>34</v>
      </c>
      <c r="C277" t="s">
        <v>25</v>
      </c>
      <c r="D277" t="s">
        <v>26</v>
      </c>
      <c r="E277" s="1">
        <v>2.44047682047484E-3</v>
      </c>
      <c r="F277" s="1">
        <v>1.8080909209162299E-4</v>
      </c>
      <c r="G277" s="1">
        <v>6.2599916833256102E-4</v>
      </c>
      <c r="H277" s="1">
        <v>2.7968457398138698E-4</v>
      </c>
      <c r="I277" s="1">
        <v>3.0664759888074E-3</v>
      </c>
      <c r="J277" s="50">
        <v>4.6049366607300998E-4</v>
      </c>
      <c r="N277" s="21"/>
      <c r="R277" s="21"/>
    </row>
    <row r="278" spans="1:18">
      <c r="A278" s="7" t="s">
        <v>113</v>
      </c>
      <c r="B278" t="s">
        <v>34</v>
      </c>
      <c r="C278" t="s">
        <v>22</v>
      </c>
      <c r="D278" t="s">
        <v>23</v>
      </c>
      <c r="E278" s="1">
        <v>6.4369004581073099</v>
      </c>
      <c r="F278" s="1">
        <v>0.28099135286407001</v>
      </c>
      <c r="G278" s="1">
        <v>0.60037455469845302</v>
      </c>
      <c r="H278" s="1">
        <v>2.3079134366108901E-2</v>
      </c>
      <c r="I278" s="1">
        <v>7.0372750128057602</v>
      </c>
      <c r="J278" s="50">
        <v>0.30407048723017899</v>
      </c>
      <c r="N278" s="21"/>
      <c r="R278" s="21"/>
    </row>
    <row r="279" spans="1:18">
      <c r="A279" s="7" t="s">
        <v>114</v>
      </c>
      <c r="B279" t="s">
        <v>34</v>
      </c>
      <c r="C279" t="s">
        <v>2</v>
      </c>
      <c r="D279" t="s">
        <v>3</v>
      </c>
      <c r="E279" s="1">
        <v>9.3993421243675004E-2</v>
      </c>
      <c r="F279" s="1">
        <v>0.111592799379062</v>
      </c>
      <c r="G279" s="1">
        <v>0.27146476231463901</v>
      </c>
      <c r="H279" s="1">
        <v>0.18568408976494599</v>
      </c>
      <c r="I279" s="1">
        <v>0.365458183558314</v>
      </c>
      <c r="J279" s="50">
        <v>0.29727688914400802</v>
      </c>
      <c r="N279" s="21"/>
      <c r="R279" s="21"/>
    </row>
    <row r="280" spans="1:18">
      <c r="A280" s="7" t="s">
        <v>114</v>
      </c>
      <c r="B280" t="s">
        <v>34</v>
      </c>
      <c r="C280" t="s">
        <v>4</v>
      </c>
      <c r="D280" t="s">
        <v>5</v>
      </c>
      <c r="E280" s="1">
        <v>1.29358201765988E-3</v>
      </c>
      <c r="F280" s="1">
        <v>5.4677414917280301E-2</v>
      </c>
      <c r="G280" s="1">
        <v>2.2082369592568499E-2</v>
      </c>
      <c r="H280" s="1">
        <v>0.11742903031643701</v>
      </c>
      <c r="I280" s="1">
        <v>2.3375951610228402E-2</v>
      </c>
      <c r="J280" s="50">
        <v>0.17210644523371699</v>
      </c>
      <c r="N280" s="21"/>
      <c r="R280" s="21"/>
    </row>
    <row r="281" spans="1:18">
      <c r="A281" s="7" t="s">
        <v>114</v>
      </c>
      <c r="B281" t="s">
        <v>34</v>
      </c>
      <c r="C281" t="s">
        <v>6</v>
      </c>
      <c r="D281" t="s">
        <v>7</v>
      </c>
      <c r="E281" s="1">
        <v>5.2441671256023299E-3</v>
      </c>
      <c r="F281" s="1">
        <v>1.0930013685486401E-2</v>
      </c>
      <c r="G281" s="1">
        <v>6.2993271779825002E-4</v>
      </c>
      <c r="H281" s="1">
        <v>1.39711753892258E-3</v>
      </c>
      <c r="I281" s="1">
        <v>5.8740998434005801E-3</v>
      </c>
      <c r="J281" s="50">
        <v>1.2327131224409E-2</v>
      </c>
      <c r="N281" s="21"/>
      <c r="R281" s="21"/>
    </row>
    <row r="282" spans="1:18">
      <c r="A282" s="7" t="s">
        <v>114</v>
      </c>
      <c r="B282" t="s">
        <v>34</v>
      </c>
      <c r="C282" t="s">
        <v>8</v>
      </c>
      <c r="D282" t="s">
        <v>9</v>
      </c>
      <c r="E282" s="1">
        <v>0.55193028218009099</v>
      </c>
      <c r="F282" s="1">
        <v>0.222620706173043</v>
      </c>
      <c r="G282" s="1">
        <v>6.5266557582667604</v>
      </c>
      <c r="H282" s="1">
        <v>5.4220261172175697</v>
      </c>
      <c r="I282" s="1">
        <v>7.0785860404468499</v>
      </c>
      <c r="J282" s="50">
        <v>5.6446468233906097</v>
      </c>
      <c r="N282" s="21"/>
      <c r="R282" s="21"/>
    </row>
    <row r="283" spans="1:18">
      <c r="A283" s="7" t="s">
        <v>114</v>
      </c>
      <c r="B283" t="s">
        <v>34</v>
      </c>
      <c r="C283" t="s">
        <v>10</v>
      </c>
      <c r="D283" t="s">
        <v>11</v>
      </c>
      <c r="E283" s="1">
        <v>8.3535330494441604E-2</v>
      </c>
      <c r="F283" s="1">
        <v>8.0103907054025397E-2</v>
      </c>
      <c r="G283" s="1">
        <v>0.31676477729210401</v>
      </c>
      <c r="H283" s="1">
        <v>0.66389264422949001</v>
      </c>
      <c r="I283" s="1">
        <v>0.40030010778654601</v>
      </c>
      <c r="J283" s="50">
        <v>0.74399655128351605</v>
      </c>
      <c r="N283" s="21"/>
      <c r="R283" s="21"/>
    </row>
    <row r="284" spans="1:18">
      <c r="A284" s="7" t="s">
        <v>114</v>
      </c>
      <c r="B284" t="s">
        <v>34</v>
      </c>
      <c r="C284" t="s">
        <v>12</v>
      </c>
      <c r="D284" t="s">
        <v>13</v>
      </c>
      <c r="E284" s="1">
        <v>0.545907739253925</v>
      </c>
      <c r="F284" s="1">
        <v>7.5042977642341302E-2</v>
      </c>
      <c r="G284" s="1">
        <v>0.400919068440661</v>
      </c>
      <c r="H284" s="1">
        <v>7.3393086264365998E-2</v>
      </c>
      <c r="I284" s="1">
        <v>0.94682680769458605</v>
      </c>
      <c r="J284" s="50">
        <v>0.14843606390670699</v>
      </c>
      <c r="N284" s="21"/>
      <c r="R284" s="21"/>
    </row>
    <row r="285" spans="1:18">
      <c r="A285" s="7" t="s">
        <v>114</v>
      </c>
      <c r="B285" t="s">
        <v>34</v>
      </c>
      <c r="C285" t="s">
        <v>14</v>
      </c>
      <c r="D285" t="s">
        <v>15</v>
      </c>
      <c r="E285" s="1">
        <v>0.105054119626297</v>
      </c>
      <c r="F285" s="1">
        <v>0.106897728171807</v>
      </c>
      <c r="G285" s="1">
        <v>0.240351945750299</v>
      </c>
      <c r="H285" s="1">
        <v>0.144272034248527</v>
      </c>
      <c r="I285" s="1">
        <v>0.34540606537659602</v>
      </c>
      <c r="J285" s="50">
        <v>0.25116976242033401</v>
      </c>
      <c r="N285" s="21"/>
      <c r="R285" s="21"/>
    </row>
    <row r="286" spans="1:18">
      <c r="A286" s="7" t="s">
        <v>114</v>
      </c>
      <c r="B286" t="s">
        <v>34</v>
      </c>
      <c r="C286" t="s">
        <v>16</v>
      </c>
      <c r="D286" t="s">
        <v>17</v>
      </c>
      <c r="E286" s="1">
        <v>2.2560260019813998</v>
      </c>
      <c r="F286" s="1">
        <v>0.270445305216095</v>
      </c>
      <c r="G286" s="1">
        <v>0.41443804570975101</v>
      </c>
      <c r="H286" s="1">
        <v>5.7396245087428098E-2</v>
      </c>
      <c r="I286" s="1">
        <v>2.6704640476911501</v>
      </c>
      <c r="J286" s="50">
        <v>0.32784155030352302</v>
      </c>
      <c r="N286" s="21"/>
      <c r="R286" s="21"/>
    </row>
    <row r="287" spans="1:18">
      <c r="A287" s="7" t="s">
        <v>114</v>
      </c>
      <c r="B287" t="s">
        <v>34</v>
      </c>
      <c r="C287" t="s">
        <v>18</v>
      </c>
      <c r="D287" t="s">
        <v>19</v>
      </c>
      <c r="E287" s="1">
        <v>10.6137653383665</v>
      </c>
      <c r="F287" s="1">
        <v>0.67602451691835297</v>
      </c>
      <c r="G287" s="1">
        <v>2.7126296932251699</v>
      </c>
      <c r="H287" s="1">
        <v>0.43682159487635303</v>
      </c>
      <c r="I287" s="1">
        <v>13.3263950315917</v>
      </c>
      <c r="J287" s="50">
        <v>1.1128461117947099</v>
      </c>
      <c r="N287" s="21"/>
      <c r="R287" s="21"/>
    </row>
    <row r="288" spans="1:18">
      <c r="A288" s="7" t="s">
        <v>114</v>
      </c>
      <c r="B288" t="s">
        <v>34</v>
      </c>
      <c r="C288" t="s">
        <v>20</v>
      </c>
      <c r="D288" t="s">
        <v>21</v>
      </c>
      <c r="E288" s="1">
        <v>4.8417235233992901</v>
      </c>
      <c r="F288" s="1">
        <v>0.77025177063681105</v>
      </c>
      <c r="G288" s="1">
        <v>0.75588846415483002</v>
      </c>
      <c r="H288" s="1">
        <v>0.15214483775401699</v>
      </c>
      <c r="I288" s="1">
        <v>5.5976119875541199</v>
      </c>
      <c r="J288" s="50">
        <v>0.92239660839082804</v>
      </c>
      <c r="N288" s="21"/>
      <c r="R288" s="21"/>
    </row>
    <row r="289" spans="1:18">
      <c r="A289" s="7" t="s">
        <v>114</v>
      </c>
      <c r="B289" t="s">
        <v>34</v>
      </c>
      <c r="C289" t="s">
        <v>25</v>
      </c>
      <c r="D289" t="s">
        <v>26</v>
      </c>
      <c r="E289" s="1">
        <v>6.5537223232034903E-4</v>
      </c>
      <c r="F289" s="1">
        <v>5.27844702634565E-5</v>
      </c>
      <c r="G289" s="1">
        <v>3.41100408432968E-5</v>
      </c>
      <c r="H289" s="1">
        <v>1.6586682778729998E-5</v>
      </c>
      <c r="I289" s="1">
        <v>6.8948227316364605E-4</v>
      </c>
      <c r="J289" s="50">
        <v>6.9371153042186505E-5</v>
      </c>
      <c r="N289" s="21"/>
      <c r="R289" s="21"/>
    </row>
    <row r="290" spans="1:18">
      <c r="A290" s="7" t="s">
        <v>114</v>
      </c>
      <c r="B290" t="s">
        <v>34</v>
      </c>
      <c r="C290" t="s">
        <v>22</v>
      </c>
      <c r="D290" t="s">
        <v>23</v>
      </c>
      <c r="E290" s="1">
        <v>3.7741876100162499</v>
      </c>
      <c r="F290" s="1">
        <v>0.16025552776909299</v>
      </c>
      <c r="G290" s="1">
        <v>0.21073271726433199</v>
      </c>
      <c r="H290" s="1">
        <v>7.7078127923619804E-3</v>
      </c>
      <c r="I290" s="1">
        <v>3.9849203272805802</v>
      </c>
      <c r="J290" s="50">
        <v>0.16796334056145501</v>
      </c>
      <c r="N290" s="21"/>
      <c r="R290" s="21"/>
    </row>
    <row r="291" spans="1:18">
      <c r="A291" s="7" t="s">
        <v>115</v>
      </c>
      <c r="B291" t="s">
        <v>34</v>
      </c>
      <c r="C291" t="s">
        <v>2</v>
      </c>
      <c r="D291" t="s">
        <v>3</v>
      </c>
      <c r="E291" s="1">
        <v>0.252579239377412</v>
      </c>
      <c r="F291" s="1">
        <v>0.29658749121633399</v>
      </c>
      <c r="G291" s="1">
        <v>1.2634201987878999</v>
      </c>
      <c r="H291" s="1">
        <v>1.4580392234806101</v>
      </c>
      <c r="I291" s="1">
        <v>1.5159994381653099</v>
      </c>
      <c r="J291" s="50">
        <v>1.7546267146969501</v>
      </c>
      <c r="N291" s="21"/>
      <c r="R291" s="21"/>
    </row>
    <row r="292" spans="1:18">
      <c r="A292" s="7" t="s">
        <v>115</v>
      </c>
      <c r="B292" t="s">
        <v>34</v>
      </c>
      <c r="C292" t="s">
        <v>4</v>
      </c>
      <c r="D292" t="s">
        <v>5</v>
      </c>
      <c r="E292" s="1">
        <v>4.6803948858968603E-3</v>
      </c>
      <c r="F292" s="1">
        <v>0.15934051640049399</v>
      </c>
      <c r="G292" s="1">
        <v>1.05314954138103E-2</v>
      </c>
      <c r="H292" s="1">
        <v>5.6127662575090199E-2</v>
      </c>
      <c r="I292" s="1">
        <v>1.5211890299707201E-2</v>
      </c>
      <c r="J292" s="50">
        <v>0.21546817897558401</v>
      </c>
      <c r="N292" s="21"/>
      <c r="R292" s="21"/>
    </row>
    <row r="293" spans="1:18">
      <c r="A293" s="7" t="s">
        <v>115</v>
      </c>
      <c r="B293" t="s">
        <v>34</v>
      </c>
      <c r="C293" t="s">
        <v>6</v>
      </c>
      <c r="D293" t="s">
        <v>7</v>
      </c>
      <c r="E293" s="1">
        <v>9.86346484580518E-3</v>
      </c>
      <c r="F293" s="1">
        <v>2.1731470935194099E-2</v>
      </c>
      <c r="G293" s="1">
        <v>8.9641585353254102E-2</v>
      </c>
      <c r="H293" s="1">
        <v>0.19887238035659799</v>
      </c>
      <c r="I293" s="1">
        <v>9.9505050199059294E-2</v>
      </c>
      <c r="J293" s="50">
        <v>0.220603851291792</v>
      </c>
      <c r="N293" s="21"/>
      <c r="R293" s="21"/>
    </row>
    <row r="294" spans="1:18">
      <c r="A294" s="7" t="s">
        <v>115</v>
      </c>
      <c r="B294" t="s">
        <v>34</v>
      </c>
      <c r="C294" t="s">
        <v>8</v>
      </c>
      <c r="D294" t="s">
        <v>9</v>
      </c>
      <c r="E294" s="1">
        <v>1.1762965561757699</v>
      </c>
      <c r="F294" s="1">
        <v>0.45601206230978297</v>
      </c>
      <c r="G294" s="1">
        <v>3.3522965895699102</v>
      </c>
      <c r="H294" s="1">
        <v>1.9757054315781399</v>
      </c>
      <c r="I294" s="1">
        <v>4.5285931457456803</v>
      </c>
      <c r="J294" s="50">
        <v>2.43171749388793</v>
      </c>
      <c r="N294" s="21"/>
      <c r="R294" s="21"/>
    </row>
    <row r="295" spans="1:18">
      <c r="A295" s="7" t="s">
        <v>115</v>
      </c>
      <c r="B295" t="s">
        <v>34</v>
      </c>
      <c r="C295" t="s">
        <v>10</v>
      </c>
      <c r="D295" t="s">
        <v>11</v>
      </c>
      <c r="E295" s="1">
        <v>0.20516860004125401</v>
      </c>
      <c r="F295" s="1">
        <v>0.16273757157146401</v>
      </c>
      <c r="G295" s="1">
        <v>0.52682093384293704</v>
      </c>
      <c r="H295" s="1">
        <v>0.48190870129441499</v>
      </c>
      <c r="I295" s="1">
        <v>0.73198953388419097</v>
      </c>
      <c r="J295" s="50">
        <v>0.64464627286588005</v>
      </c>
      <c r="N295" s="21"/>
      <c r="R295" s="21"/>
    </row>
    <row r="296" spans="1:18">
      <c r="A296" s="7" t="s">
        <v>115</v>
      </c>
      <c r="B296" t="s">
        <v>34</v>
      </c>
      <c r="C296" t="s">
        <v>12</v>
      </c>
      <c r="D296" t="s">
        <v>13</v>
      </c>
      <c r="E296" s="1">
        <v>1.8063736587782899</v>
      </c>
      <c r="F296" s="1">
        <v>0.25593486363491302</v>
      </c>
      <c r="G296" s="1">
        <v>0.243533699101872</v>
      </c>
      <c r="H296" s="1">
        <v>4.4553871044207202E-2</v>
      </c>
      <c r="I296" s="1">
        <v>2.0499073578801599</v>
      </c>
      <c r="J296" s="50">
        <v>0.30048873467912102</v>
      </c>
      <c r="N296" s="21"/>
      <c r="R296" s="21"/>
    </row>
    <row r="297" spans="1:18">
      <c r="A297" s="7" t="s">
        <v>115</v>
      </c>
      <c r="B297" t="s">
        <v>34</v>
      </c>
      <c r="C297" t="s">
        <v>14</v>
      </c>
      <c r="D297" t="s">
        <v>15</v>
      </c>
      <c r="E297" s="1">
        <v>0.35987980628299199</v>
      </c>
      <c r="F297" s="1">
        <v>0.36851576929658802</v>
      </c>
      <c r="G297" s="1">
        <v>0.84730126272018202</v>
      </c>
      <c r="H297" s="1">
        <v>0.48000689281452202</v>
      </c>
      <c r="I297" s="1">
        <v>1.2071810690031699</v>
      </c>
      <c r="J297" s="50">
        <v>0.84852266211111005</v>
      </c>
      <c r="N297" s="21"/>
      <c r="R297" s="21"/>
    </row>
    <row r="298" spans="1:18">
      <c r="A298" s="7" t="s">
        <v>115</v>
      </c>
      <c r="B298" t="s">
        <v>34</v>
      </c>
      <c r="C298" t="s">
        <v>16</v>
      </c>
      <c r="D298" t="s">
        <v>17</v>
      </c>
      <c r="E298" s="1">
        <v>6.2854718229735598</v>
      </c>
      <c r="F298" s="1">
        <v>0.77163413660531599</v>
      </c>
      <c r="G298" s="1">
        <v>1.95769533283414</v>
      </c>
      <c r="H298" s="1">
        <v>0.29249336010709198</v>
      </c>
      <c r="I298" s="1">
        <v>8.2431671558077007</v>
      </c>
      <c r="J298" s="50">
        <v>1.0641274967124099</v>
      </c>
      <c r="N298" s="21"/>
      <c r="R298" s="21"/>
    </row>
    <row r="299" spans="1:18">
      <c r="A299" s="7" t="s">
        <v>115</v>
      </c>
      <c r="B299" t="s">
        <v>34</v>
      </c>
      <c r="C299" t="s">
        <v>18</v>
      </c>
      <c r="D299" t="s">
        <v>19</v>
      </c>
      <c r="E299" s="1">
        <v>32.381991537663403</v>
      </c>
      <c r="F299" s="1">
        <v>2.0597765701414499</v>
      </c>
      <c r="G299" s="1">
        <v>2.6090302192184298</v>
      </c>
      <c r="H299" s="1">
        <v>0.42256315182923398</v>
      </c>
      <c r="I299" s="1">
        <v>34.9910217568818</v>
      </c>
      <c r="J299" s="50">
        <v>2.4823397219706802</v>
      </c>
      <c r="N299" s="21"/>
      <c r="R299" s="21"/>
    </row>
    <row r="300" spans="1:18">
      <c r="A300" s="7" t="s">
        <v>115</v>
      </c>
      <c r="B300" t="s">
        <v>34</v>
      </c>
      <c r="C300" t="s">
        <v>20</v>
      </c>
      <c r="D300" t="s">
        <v>21</v>
      </c>
      <c r="E300" s="1">
        <v>39.576998958418201</v>
      </c>
      <c r="F300" s="1">
        <v>6.2966721416598004</v>
      </c>
      <c r="G300" s="1">
        <v>9.2173102737785104</v>
      </c>
      <c r="H300" s="1">
        <v>1.8562527397215101</v>
      </c>
      <c r="I300" s="1">
        <v>48.794309232196703</v>
      </c>
      <c r="J300" s="50">
        <v>8.1529248813813098</v>
      </c>
      <c r="N300" s="21"/>
      <c r="R300" s="21"/>
    </row>
    <row r="301" spans="1:18">
      <c r="A301" s="7" t="s">
        <v>115</v>
      </c>
      <c r="B301" t="s">
        <v>34</v>
      </c>
      <c r="C301" t="s">
        <v>25</v>
      </c>
      <c r="D301" t="s">
        <v>26</v>
      </c>
      <c r="E301" s="1">
        <v>1.94157836889631E-3</v>
      </c>
      <c r="F301" s="1">
        <v>1.53731963214474E-4</v>
      </c>
      <c r="G301" s="1">
        <v>1.2014979653739301E-2</v>
      </c>
      <c r="H301" s="1">
        <v>5.77566320229229E-3</v>
      </c>
      <c r="I301" s="1">
        <v>1.3956558022635601E-2</v>
      </c>
      <c r="J301" s="50">
        <v>5.9293951655067702E-3</v>
      </c>
      <c r="N301" s="21"/>
      <c r="R301" s="21"/>
    </row>
    <row r="302" spans="1:18">
      <c r="A302" s="7" t="s">
        <v>115</v>
      </c>
      <c r="B302" t="s">
        <v>34</v>
      </c>
      <c r="C302" t="s">
        <v>22</v>
      </c>
      <c r="D302" t="s">
        <v>23</v>
      </c>
      <c r="E302" s="1">
        <v>6.3352949744691998</v>
      </c>
      <c r="F302" s="1">
        <v>0.27002555313684501</v>
      </c>
      <c r="G302" s="1">
        <v>0.36161752058021701</v>
      </c>
      <c r="H302" s="1">
        <v>1.31839399475844E-2</v>
      </c>
      <c r="I302" s="1">
        <v>6.6969124950494203</v>
      </c>
      <c r="J302" s="50">
        <v>0.283209493084429</v>
      </c>
      <c r="N302" s="21"/>
      <c r="R302" s="21"/>
    </row>
    <row r="303" spans="1:18">
      <c r="A303" s="7" t="s">
        <v>116</v>
      </c>
      <c r="B303" t="s">
        <v>34</v>
      </c>
      <c r="C303" t="s">
        <v>2</v>
      </c>
      <c r="D303" t="s">
        <v>3</v>
      </c>
      <c r="E303" s="1">
        <v>1.02497756498961</v>
      </c>
      <c r="F303" s="1">
        <v>1.2402960766394</v>
      </c>
      <c r="G303" s="1">
        <v>1.6952881281186101</v>
      </c>
      <c r="H303" s="1">
        <v>1.4104264381598</v>
      </c>
      <c r="I303" s="1">
        <v>2.7202656931082201</v>
      </c>
      <c r="J303" s="50">
        <v>2.65072251479921</v>
      </c>
      <c r="N303" s="21"/>
      <c r="R303" s="21"/>
    </row>
    <row r="304" spans="1:18">
      <c r="A304" s="7" t="s">
        <v>116</v>
      </c>
      <c r="B304" t="s">
        <v>34</v>
      </c>
      <c r="C304" t="s">
        <v>4</v>
      </c>
      <c r="D304" t="s">
        <v>5</v>
      </c>
      <c r="E304" s="1">
        <v>5.1135486295999996E-3</v>
      </c>
      <c r="F304" s="1">
        <v>0.32209515909148301</v>
      </c>
      <c r="G304" s="1">
        <v>1.8219595179012501E-2</v>
      </c>
      <c r="H304" s="1">
        <v>0.11020281987599299</v>
      </c>
      <c r="I304" s="1">
        <v>2.3333143808612501E-2</v>
      </c>
      <c r="J304" s="50">
        <v>0.43229797896747602</v>
      </c>
      <c r="N304" s="21"/>
      <c r="R304" s="21"/>
    </row>
    <row r="305" spans="1:18">
      <c r="A305" s="7" t="s">
        <v>116</v>
      </c>
      <c r="B305" t="s">
        <v>34</v>
      </c>
      <c r="C305" t="s">
        <v>6</v>
      </c>
      <c r="D305" t="s">
        <v>7</v>
      </c>
      <c r="E305" s="1">
        <v>6.2520514249854595E-2</v>
      </c>
      <c r="F305" s="1">
        <v>0.13581765759157</v>
      </c>
      <c r="G305" s="1">
        <v>1.38048470912402</v>
      </c>
      <c r="H305" s="1">
        <v>3.0408547611154799</v>
      </c>
      <c r="I305" s="1">
        <v>1.4430052233738699</v>
      </c>
      <c r="J305" s="50">
        <v>3.1766724187070499</v>
      </c>
      <c r="N305" s="21"/>
      <c r="R305" s="21"/>
    </row>
    <row r="306" spans="1:18">
      <c r="A306" s="7" t="s">
        <v>116</v>
      </c>
      <c r="B306" t="s">
        <v>34</v>
      </c>
      <c r="C306" t="s">
        <v>8</v>
      </c>
      <c r="D306" t="s">
        <v>9</v>
      </c>
      <c r="E306" s="1">
        <v>4.0111651385810898</v>
      </c>
      <c r="F306" s="1">
        <v>1.6247902259418501</v>
      </c>
      <c r="G306" s="1">
        <v>10.1345601509651</v>
      </c>
      <c r="H306" s="1">
        <v>6.7894541407768303</v>
      </c>
      <c r="I306" s="1">
        <v>14.145725289546199</v>
      </c>
      <c r="J306" s="50">
        <v>8.4142443667186804</v>
      </c>
      <c r="N306" s="21"/>
      <c r="R306" s="21"/>
    </row>
    <row r="307" spans="1:18">
      <c r="A307" s="7" t="s">
        <v>116</v>
      </c>
      <c r="B307" t="s">
        <v>34</v>
      </c>
      <c r="C307" t="s">
        <v>10</v>
      </c>
      <c r="D307" t="s">
        <v>11</v>
      </c>
      <c r="E307" s="1">
        <v>0.77004943289772099</v>
      </c>
      <c r="F307" s="1">
        <v>0.62005072258636895</v>
      </c>
      <c r="G307" s="1">
        <v>2.36705985195908</v>
      </c>
      <c r="H307" s="1">
        <v>2.5187889002591302</v>
      </c>
      <c r="I307" s="1">
        <v>3.1371092848568001</v>
      </c>
      <c r="J307" s="50">
        <v>3.1388396228455</v>
      </c>
      <c r="N307" s="21"/>
      <c r="R307" s="21"/>
    </row>
    <row r="308" spans="1:18">
      <c r="A308" s="7" t="s">
        <v>116</v>
      </c>
      <c r="B308" t="s">
        <v>34</v>
      </c>
      <c r="C308" t="s">
        <v>12</v>
      </c>
      <c r="D308" t="s">
        <v>13</v>
      </c>
      <c r="E308" s="1">
        <v>7.3196623613194101</v>
      </c>
      <c r="F308" s="1">
        <v>1.0389904946473001</v>
      </c>
      <c r="G308" s="1">
        <v>1.9560049289152499</v>
      </c>
      <c r="H308" s="1">
        <v>0.35439286943874798</v>
      </c>
      <c r="I308" s="1">
        <v>9.2756672902346597</v>
      </c>
      <c r="J308" s="50">
        <v>1.39338336408605</v>
      </c>
      <c r="N308" s="21"/>
      <c r="R308" s="21"/>
    </row>
    <row r="309" spans="1:18">
      <c r="A309" s="7" t="s">
        <v>116</v>
      </c>
      <c r="B309" t="s">
        <v>34</v>
      </c>
      <c r="C309" t="s">
        <v>14</v>
      </c>
      <c r="D309" t="s">
        <v>15</v>
      </c>
      <c r="E309" s="1">
        <v>1.8275356629103101</v>
      </c>
      <c r="F309" s="1">
        <v>1.80458986741509</v>
      </c>
      <c r="G309" s="1">
        <v>2.6452729514506701</v>
      </c>
      <c r="H309" s="1">
        <v>1.5698796650736</v>
      </c>
      <c r="I309" s="1">
        <v>4.4728086143609698</v>
      </c>
      <c r="J309" s="50">
        <v>3.37446953248869</v>
      </c>
      <c r="N309" s="21"/>
      <c r="R309" s="21"/>
    </row>
    <row r="310" spans="1:18">
      <c r="A310" s="7" t="s">
        <v>116</v>
      </c>
      <c r="B310" t="s">
        <v>34</v>
      </c>
      <c r="C310" t="s">
        <v>16</v>
      </c>
      <c r="D310" t="s">
        <v>17</v>
      </c>
      <c r="E310" s="1">
        <v>45.946983625014497</v>
      </c>
      <c r="F310" s="1">
        <v>5.64529554819313</v>
      </c>
      <c r="G310" s="1">
        <v>11.0819915465593</v>
      </c>
      <c r="H310" s="1">
        <v>1.4968392150189</v>
      </c>
      <c r="I310" s="1">
        <v>57.028975171573897</v>
      </c>
      <c r="J310" s="50">
        <v>7.14213476321203</v>
      </c>
      <c r="N310" s="21"/>
      <c r="R310" s="21"/>
    </row>
    <row r="311" spans="1:18">
      <c r="A311" s="7" t="s">
        <v>116</v>
      </c>
      <c r="B311" t="s">
        <v>34</v>
      </c>
      <c r="C311" t="s">
        <v>18</v>
      </c>
      <c r="D311" t="s">
        <v>19</v>
      </c>
      <c r="E311" s="1">
        <v>154.375261919401</v>
      </c>
      <c r="F311" s="1">
        <v>9.8564179798662099</v>
      </c>
      <c r="G311" s="1">
        <v>79.753156008736298</v>
      </c>
      <c r="H311" s="1">
        <v>13.0034685190021</v>
      </c>
      <c r="I311" s="1">
        <v>234.128417928137</v>
      </c>
      <c r="J311" s="50">
        <v>22.859886498868299</v>
      </c>
      <c r="N311" s="21"/>
      <c r="R311" s="21"/>
    </row>
    <row r="312" spans="1:18">
      <c r="A312" s="7" t="s">
        <v>116</v>
      </c>
      <c r="B312" t="s">
        <v>34</v>
      </c>
      <c r="C312" t="s">
        <v>20</v>
      </c>
      <c r="D312" t="s">
        <v>21</v>
      </c>
      <c r="E312" s="1">
        <v>36.588704998378098</v>
      </c>
      <c r="F312" s="1">
        <v>5.8650674322569003</v>
      </c>
      <c r="G312" s="1">
        <v>4.1149934243621598</v>
      </c>
      <c r="H312" s="1">
        <v>0.83002554619698898</v>
      </c>
      <c r="I312" s="1">
        <v>40.703698422740302</v>
      </c>
      <c r="J312" s="50">
        <v>6.6950929784538902</v>
      </c>
      <c r="N312" s="21"/>
      <c r="R312" s="21"/>
    </row>
    <row r="313" spans="1:18">
      <c r="A313" s="7" t="s">
        <v>116</v>
      </c>
      <c r="B313" t="s">
        <v>34</v>
      </c>
      <c r="C313" t="s">
        <v>25</v>
      </c>
      <c r="D313" t="s">
        <v>26</v>
      </c>
      <c r="E313" s="1">
        <v>0.10647369147439199</v>
      </c>
      <c r="F313" s="1">
        <v>8.1748754730889793E-3</v>
      </c>
      <c r="G313" s="1">
        <v>0.52256606229036595</v>
      </c>
      <c r="H313" s="1">
        <v>0.239210586159636</v>
      </c>
      <c r="I313" s="1">
        <v>0.62903975376475796</v>
      </c>
      <c r="J313" s="50">
        <v>0.24738546163272501</v>
      </c>
      <c r="N313" s="21"/>
      <c r="R313" s="21"/>
    </row>
    <row r="314" spans="1:18">
      <c r="A314" s="7" t="s">
        <v>116</v>
      </c>
      <c r="B314" t="s">
        <v>34</v>
      </c>
      <c r="C314" t="s">
        <v>22</v>
      </c>
      <c r="D314" t="s">
        <v>23</v>
      </c>
      <c r="E314" s="1">
        <v>34.2045660323314</v>
      </c>
      <c r="F314" s="1">
        <v>1.47476116229173</v>
      </c>
      <c r="G314" s="1">
        <v>3.5677090832275802</v>
      </c>
      <c r="H314" s="1">
        <v>0.13476974023586399</v>
      </c>
      <c r="I314" s="1">
        <v>37.772275115558998</v>
      </c>
      <c r="J314" s="50">
        <v>1.6095309025275899</v>
      </c>
      <c r="N314" s="21"/>
      <c r="R314" s="21"/>
    </row>
    <row r="315" spans="1:18">
      <c r="A315" s="7" t="s">
        <v>117</v>
      </c>
      <c r="B315" t="s">
        <v>34</v>
      </c>
      <c r="C315" t="s">
        <v>2</v>
      </c>
      <c r="D315" t="s">
        <v>3</v>
      </c>
      <c r="E315" s="1">
        <v>0.102915157286026</v>
      </c>
      <c r="F315" s="1">
        <v>0.12190541702546499</v>
      </c>
      <c r="G315" s="1">
        <v>0.338248449044183</v>
      </c>
      <c r="H315" s="1">
        <v>0.43865775412172298</v>
      </c>
      <c r="I315" s="1">
        <v>0.44116360633020901</v>
      </c>
      <c r="J315" s="50">
        <v>0.56056317114718801</v>
      </c>
      <c r="N315" s="21"/>
      <c r="R315" s="21"/>
    </row>
    <row r="316" spans="1:18">
      <c r="A316" s="7" t="s">
        <v>117</v>
      </c>
      <c r="B316" t="s">
        <v>34</v>
      </c>
      <c r="C316" t="s">
        <v>4</v>
      </c>
      <c r="D316" t="s">
        <v>5</v>
      </c>
      <c r="E316" s="1">
        <v>1.1450163884631299E-3</v>
      </c>
      <c r="F316" s="1">
        <v>3.4579415285311901E-2</v>
      </c>
      <c r="G316" s="1">
        <v>1.9147185773268802E-6</v>
      </c>
      <c r="H316" s="1">
        <v>1.6981449746412501E-6</v>
      </c>
      <c r="I316" s="1">
        <v>1.14693110704046E-3</v>
      </c>
      <c r="J316" s="50">
        <v>3.4581113430286498E-2</v>
      </c>
      <c r="N316" s="21"/>
      <c r="R316" s="21"/>
    </row>
    <row r="317" spans="1:18">
      <c r="A317" s="7" t="s">
        <v>117</v>
      </c>
      <c r="B317" t="s">
        <v>34</v>
      </c>
      <c r="C317" t="s">
        <v>6</v>
      </c>
      <c r="D317" t="s">
        <v>7</v>
      </c>
      <c r="E317" s="1">
        <v>3.2160786203449402E-3</v>
      </c>
      <c r="F317" s="1">
        <v>7.1321338839011802E-3</v>
      </c>
      <c r="G317" s="1">
        <v>2.5734378902564701E-3</v>
      </c>
      <c r="H317" s="1">
        <v>5.70903178212553E-3</v>
      </c>
      <c r="I317" s="1">
        <v>5.7895165106014099E-3</v>
      </c>
      <c r="J317" s="50">
        <v>1.2841165666026701E-2</v>
      </c>
      <c r="N317" s="21"/>
      <c r="R317" s="21"/>
    </row>
    <row r="318" spans="1:18">
      <c r="A318" s="7" t="s">
        <v>117</v>
      </c>
      <c r="B318" t="s">
        <v>34</v>
      </c>
      <c r="C318" t="s">
        <v>8</v>
      </c>
      <c r="D318" t="s">
        <v>9</v>
      </c>
      <c r="E318" s="1">
        <v>0.459655282888221</v>
      </c>
      <c r="F318" s="1">
        <v>0.17795529750830599</v>
      </c>
      <c r="G318" s="1">
        <v>2.1718390895284299</v>
      </c>
      <c r="H318" s="1">
        <v>1.40855275143614</v>
      </c>
      <c r="I318" s="1">
        <v>2.63149437241665</v>
      </c>
      <c r="J318" s="50">
        <v>1.5865080489444501</v>
      </c>
      <c r="N318" s="21"/>
      <c r="R318" s="21"/>
    </row>
    <row r="319" spans="1:18">
      <c r="A319" s="7" t="s">
        <v>117</v>
      </c>
      <c r="B319" t="s">
        <v>34</v>
      </c>
      <c r="C319" t="s">
        <v>10</v>
      </c>
      <c r="D319" t="s">
        <v>11</v>
      </c>
      <c r="E319" s="1">
        <v>7.9455979586963696E-2</v>
      </c>
      <c r="F319" s="1">
        <v>6.8461226450104898E-2</v>
      </c>
      <c r="G319" s="1">
        <v>0.32311343305993101</v>
      </c>
      <c r="H319" s="1">
        <v>0.44470982315969099</v>
      </c>
      <c r="I319" s="1">
        <v>0.402569412646894</v>
      </c>
      <c r="J319" s="50">
        <v>0.51317104960979598</v>
      </c>
      <c r="N319" s="21"/>
      <c r="R319" s="21"/>
    </row>
    <row r="320" spans="1:18">
      <c r="A320" s="7" t="s">
        <v>117</v>
      </c>
      <c r="B320" t="s">
        <v>34</v>
      </c>
      <c r="C320" t="s">
        <v>12</v>
      </c>
      <c r="D320" t="s">
        <v>13</v>
      </c>
      <c r="E320" s="1">
        <v>0.73511602837633905</v>
      </c>
      <c r="F320" s="1">
        <v>0.10364672923129301</v>
      </c>
      <c r="G320" s="1">
        <v>0.25183192650874597</v>
      </c>
      <c r="H320" s="1">
        <v>4.5900522972446303E-2</v>
      </c>
      <c r="I320" s="1">
        <v>0.98694795488508502</v>
      </c>
      <c r="J320" s="50">
        <v>0.14954725220373899</v>
      </c>
      <c r="N320" s="21"/>
      <c r="R320" s="21"/>
    </row>
    <row r="321" spans="1:18">
      <c r="A321" s="7" t="s">
        <v>117</v>
      </c>
      <c r="B321" t="s">
        <v>34</v>
      </c>
      <c r="C321" t="s">
        <v>14</v>
      </c>
      <c r="D321" t="s">
        <v>15</v>
      </c>
      <c r="E321" s="1">
        <v>0.15318692380368901</v>
      </c>
      <c r="F321" s="1">
        <v>0.15243171523688001</v>
      </c>
      <c r="G321" s="1">
        <v>0.119074383052271</v>
      </c>
      <c r="H321" s="1">
        <v>6.7405525264147698E-2</v>
      </c>
      <c r="I321" s="1">
        <v>0.27226130685596001</v>
      </c>
      <c r="J321" s="50">
        <v>0.21983724050102799</v>
      </c>
      <c r="N321" s="21"/>
      <c r="R321" s="21"/>
    </row>
    <row r="322" spans="1:18">
      <c r="A322" s="7" t="s">
        <v>117</v>
      </c>
      <c r="B322" t="s">
        <v>34</v>
      </c>
      <c r="C322" t="s">
        <v>16</v>
      </c>
      <c r="D322" t="s">
        <v>17</v>
      </c>
      <c r="E322" s="1">
        <v>3.1337857360735599</v>
      </c>
      <c r="F322" s="1">
        <v>0.40335879515120199</v>
      </c>
      <c r="G322" s="1">
        <v>1.99710920507014</v>
      </c>
      <c r="H322" s="1">
        <v>0.334688524921398</v>
      </c>
      <c r="I322" s="1">
        <v>5.1308949411437004</v>
      </c>
      <c r="J322" s="50">
        <v>0.73804732007259999</v>
      </c>
      <c r="N322" s="21"/>
      <c r="R322" s="21"/>
    </row>
    <row r="323" spans="1:18">
      <c r="A323" s="7" t="s">
        <v>117</v>
      </c>
      <c r="B323" t="s">
        <v>34</v>
      </c>
      <c r="C323" t="s">
        <v>18</v>
      </c>
      <c r="D323" t="s">
        <v>19</v>
      </c>
      <c r="E323" s="1">
        <v>13.0345450860637</v>
      </c>
      <c r="F323" s="1">
        <v>0.82844194419079797</v>
      </c>
      <c r="G323" s="1">
        <v>3.09841370083545</v>
      </c>
      <c r="H323" s="1">
        <v>0.50134275537418505</v>
      </c>
      <c r="I323" s="1">
        <v>16.132958786899099</v>
      </c>
      <c r="J323" s="50">
        <v>1.32978469956498</v>
      </c>
      <c r="N323" s="21"/>
      <c r="R323" s="21"/>
    </row>
    <row r="324" spans="1:18">
      <c r="A324" s="7" t="s">
        <v>117</v>
      </c>
      <c r="B324" t="s">
        <v>34</v>
      </c>
      <c r="C324" t="s">
        <v>20</v>
      </c>
      <c r="D324" t="s">
        <v>21</v>
      </c>
      <c r="E324" s="1">
        <v>4.1928156290613998</v>
      </c>
      <c r="F324" s="1">
        <v>0.66739017519916999</v>
      </c>
      <c r="G324" s="1">
        <v>0.92922834437954804</v>
      </c>
      <c r="H324" s="1">
        <v>0.187146684290597</v>
      </c>
      <c r="I324" s="1">
        <v>5.1220439734409497</v>
      </c>
      <c r="J324" s="50">
        <v>0.85453685948976699</v>
      </c>
      <c r="N324" s="21"/>
      <c r="R324" s="21"/>
    </row>
    <row r="325" spans="1:18">
      <c r="A325" s="7" t="s">
        <v>117</v>
      </c>
      <c r="B325" t="s">
        <v>34</v>
      </c>
      <c r="C325" t="s">
        <v>25</v>
      </c>
      <c r="D325" t="s">
        <v>26</v>
      </c>
      <c r="E325" s="1">
        <v>3.35322924033015E-3</v>
      </c>
      <c r="F325" s="1">
        <v>2.6518799049172299E-4</v>
      </c>
      <c r="G325" s="1">
        <v>2.20082664678228E-2</v>
      </c>
      <c r="H325" s="1">
        <v>1.05239874127809E-2</v>
      </c>
      <c r="I325" s="1">
        <v>2.5361495708152999E-2</v>
      </c>
      <c r="J325" s="50">
        <v>1.0789175403272599E-2</v>
      </c>
      <c r="N325" s="21"/>
      <c r="R325" s="21"/>
    </row>
    <row r="326" spans="1:18">
      <c r="A326" s="7" t="s">
        <v>117</v>
      </c>
      <c r="B326" t="s">
        <v>34</v>
      </c>
      <c r="C326" t="s">
        <v>22</v>
      </c>
      <c r="D326" t="s">
        <v>23</v>
      </c>
      <c r="E326" s="1">
        <v>3.6091221003707901</v>
      </c>
      <c r="F326" s="1">
        <v>0.15387907101082601</v>
      </c>
      <c r="G326" s="1">
        <v>0.30812251383135802</v>
      </c>
      <c r="H326" s="1">
        <v>1.1246538373593301E-2</v>
      </c>
      <c r="I326" s="1">
        <v>3.9172446142021502</v>
      </c>
      <c r="J326" s="50">
        <v>0.165125609384419</v>
      </c>
      <c r="N326" s="21"/>
      <c r="R326" s="21"/>
    </row>
    <row r="327" spans="1:18">
      <c r="A327" s="7" t="s">
        <v>118</v>
      </c>
      <c r="B327" t="s">
        <v>34</v>
      </c>
      <c r="C327" t="s">
        <v>2</v>
      </c>
      <c r="D327" t="s">
        <v>3</v>
      </c>
      <c r="E327" s="1">
        <v>0.44906461016217097</v>
      </c>
      <c r="F327" s="1">
        <v>0.53932619921651603</v>
      </c>
      <c r="G327" s="1">
        <v>0.66077802910170402</v>
      </c>
      <c r="H327" s="1">
        <v>0.81610423476148097</v>
      </c>
      <c r="I327" s="1">
        <v>1.10984263926388</v>
      </c>
      <c r="J327" s="50">
        <v>1.3554304339779999</v>
      </c>
      <c r="N327" s="21"/>
      <c r="R327" s="21"/>
    </row>
    <row r="328" spans="1:18">
      <c r="A328" s="7" t="s">
        <v>118</v>
      </c>
      <c r="B328" t="s">
        <v>34</v>
      </c>
      <c r="C328" t="s">
        <v>4</v>
      </c>
      <c r="D328" t="s">
        <v>5</v>
      </c>
      <c r="E328" s="1">
        <v>6.13882977411333E-3</v>
      </c>
      <c r="F328" s="1">
        <v>0.19897889824020701</v>
      </c>
      <c r="G328" s="1">
        <v>0.257794628333961</v>
      </c>
      <c r="H328" s="1">
        <v>3.5806476564134302</v>
      </c>
      <c r="I328" s="1">
        <v>0.263933458108074</v>
      </c>
      <c r="J328" s="50">
        <v>3.7796265546536398</v>
      </c>
      <c r="N328" s="21"/>
      <c r="R328" s="21"/>
    </row>
    <row r="329" spans="1:18">
      <c r="A329" s="7" t="s">
        <v>118</v>
      </c>
      <c r="B329" t="s">
        <v>34</v>
      </c>
      <c r="C329" t="s">
        <v>6</v>
      </c>
      <c r="D329" t="s">
        <v>7</v>
      </c>
      <c r="E329" s="1">
        <v>4.6146818385660399E-2</v>
      </c>
      <c r="F329" s="1">
        <v>9.9700819953396497E-2</v>
      </c>
      <c r="G329" s="1">
        <v>1.33809665934258</v>
      </c>
      <c r="H329" s="1">
        <v>2.96542508490294</v>
      </c>
      <c r="I329" s="1">
        <v>1.38424347772824</v>
      </c>
      <c r="J329" s="50">
        <v>3.0651259048563402</v>
      </c>
      <c r="N329" s="21"/>
      <c r="R329" s="21"/>
    </row>
    <row r="330" spans="1:18">
      <c r="A330" s="7" t="s">
        <v>118</v>
      </c>
      <c r="B330" t="s">
        <v>34</v>
      </c>
      <c r="C330" t="s">
        <v>8</v>
      </c>
      <c r="D330" t="s">
        <v>9</v>
      </c>
      <c r="E330" s="1">
        <v>1.6632074517569599</v>
      </c>
      <c r="F330" s="1">
        <v>0.63688780225194397</v>
      </c>
      <c r="G330" s="1">
        <v>1.2573461960918799</v>
      </c>
      <c r="H330" s="1">
        <v>0.81363142097778196</v>
      </c>
      <c r="I330" s="1">
        <v>2.9205536478488399</v>
      </c>
      <c r="J330" s="50">
        <v>1.4505192232297299</v>
      </c>
      <c r="N330" s="21"/>
      <c r="R330" s="21"/>
    </row>
    <row r="331" spans="1:18">
      <c r="A331" s="7" t="s">
        <v>118</v>
      </c>
      <c r="B331" t="s">
        <v>34</v>
      </c>
      <c r="C331" t="s">
        <v>10</v>
      </c>
      <c r="D331" t="s">
        <v>11</v>
      </c>
      <c r="E331" s="1">
        <v>0.47345923157741299</v>
      </c>
      <c r="F331" s="1">
        <v>0.35073517296459</v>
      </c>
      <c r="G331" s="1">
        <v>0.49939937466101603</v>
      </c>
      <c r="H331" s="1">
        <v>0.36537044515769701</v>
      </c>
      <c r="I331" s="1">
        <v>0.97285860623842901</v>
      </c>
      <c r="J331" s="50">
        <v>0.71610561812228701</v>
      </c>
      <c r="N331" s="21"/>
      <c r="R331" s="21"/>
    </row>
    <row r="332" spans="1:18">
      <c r="A332" s="7" t="s">
        <v>118</v>
      </c>
      <c r="B332" t="s">
        <v>34</v>
      </c>
      <c r="C332" t="s">
        <v>12</v>
      </c>
      <c r="D332" t="s">
        <v>13</v>
      </c>
      <c r="E332" s="1">
        <v>3.3593640170449399</v>
      </c>
      <c r="F332" s="1">
        <v>0.47965481196659199</v>
      </c>
      <c r="G332" s="1">
        <v>0.44095537778810701</v>
      </c>
      <c r="H332" s="1">
        <v>7.9283635629755003E-2</v>
      </c>
      <c r="I332" s="1">
        <v>3.8003193948330498</v>
      </c>
      <c r="J332" s="50">
        <v>0.55893844759634703</v>
      </c>
      <c r="N332" s="21"/>
      <c r="R332" s="21"/>
    </row>
    <row r="333" spans="1:18">
      <c r="A333" s="7" t="s">
        <v>118</v>
      </c>
      <c r="B333" t="s">
        <v>34</v>
      </c>
      <c r="C333" t="s">
        <v>14</v>
      </c>
      <c r="D333" t="s">
        <v>15</v>
      </c>
      <c r="E333" s="1">
        <v>0.47179802584901298</v>
      </c>
      <c r="F333" s="1">
        <v>0.49266928460862303</v>
      </c>
      <c r="G333" s="1">
        <v>0.516417494565797</v>
      </c>
      <c r="H333" s="1">
        <v>0.29216515419637201</v>
      </c>
      <c r="I333" s="1">
        <v>0.98821552041480998</v>
      </c>
      <c r="J333" s="50">
        <v>0.78483443880499504</v>
      </c>
      <c r="N333" s="21"/>
      <c r="R333" s="21"/>
    </row>
    <row r="334" spans="1:18">
      <c r="A334" s="7" t="s">
        <v>118</v>
      </c>
      <c r="B334" t="s">
        <v>34</v>
      </c>
      <c r="C334" t="s">
        <v>16</v>
      </c>
      <c r="D334" t="s">
        <v>17</v>
      </c>
      <c r="E334" s="1">
        <v>9.8483994483161599</v>
      </c>
      <c r="F334" s="1">
        <v>1.20359443514338</v>
      </c>
      <c r="G334" s="1">
        <v>1.78403225346043</v>
      </c>
      <c r="H334" s="1">
        <v>0.29172904493268098</v>
      </c>
      <c r="I334" s="1">
        <v>11.6324317017766</v>
      </c>
      <c r="J334" s="50">
        <v>1.49532348007606</v>
      </c>
      <c r="N334" s="21"/>
      <c r="R334" s="21"/>
    </row>
    <row r="335" spans="1:18">
      <c r="A335" s="7" t="s">
        <v>118</v>
      </c>
      <c r="B335" t="s">
        <v>34</v>
      </c>
      <c r="C335" t="s">
        <v>18</v>
      </c>
      <c r="D335" t="s">
        <v>19</v>
      </c>
      <c r="E335" s="1">
        <v>60.170270399956998</v>
      </c>
      <c r="F335" s="1">
        <v>3.8632088005226999</v>
      </c>
      <c r="G335" s="1">
        <v>5.31396645800573</v>
      </c>
      <c r="H335" s="1">
        <v>0.88936670450404098</v>
      </c>
      <c r="I335" s="1">
        <v>65.484236857962699</v>
      </c>
      <c r="J335" s="50">
        <v>4.7525755050267398</v>
      </c>
      <c r="N335" s="21"/>
      <c r="R335" s="21"/>
    </row>
    <row r="336" spans="1:18">
      <c r="A336" s="7" t="s">
        <v>118</v>
      </c>
      <c r="B336" t="s">
        <v>34</v>
      </c>
      <c r="C336" t="s">
        <v>20</v>
      </c>
      <c r="D336" t="s">
        <v>21</v>
      </c>
      <c r="E336" s="1">
        <v>18.414470185322902</v>
      </c>
      <c r="F336" s="1">
        <v>2.9585415706851799</v>
      </c>
      <c r="G336" s="1">
        <v>0.22133903508764799</v>
      </c>
      <c r="H336" s="1">
        <v>4.47278321247312E-2</v>
      </c>
      <c r="I336" s="1">
        <v>18.6358092204106</v>
      </c>
      <c r="J336" s="50">
        <v>3.0032694028099098</v>
      </c>
      <c r="N336" s="21"/>
      <c r="R336" s="21"/>
    </row>
    <row r="337" spans="1:18">
      <c r="A337" s="7" t="s">
        <v>118</v>
      </c>
      <c r="B337" t="s">
        <v>34</v>
      </c>
      <c r="C337" t="s">
        <v>25</v>
      </c>
      <c r="D337" t="s">
        <v>26</v>
      </c>
      <c r="E337" s="1">
        <v>2.2357149441932598E-3</v>
      </c>
      <c r="F337" s="1">
        <v>1.6481273951210901E-4</v>
      </c>
      <c r="G337" s="1">
        <v>7.8722485984537398E-3</v>
      </c>
      <c r="H337" s="1">
        <v>3.4724250114443501E-3</v>
      </c>
      <c r="I337" s="1">
        <v>1.0107963542647E-2</v>
      </c>
      <c r="J337" s="50">
        <v>3.63723775095646E-3</v>
      </c>
      <c r="N337" s="21"/>
      <c r="R337" s="21"/>
    </row>
    <row r="338" spans="1:18">
      <c r="A338" s="7" t="s">
        <v>118</v>
      </c>
      <c r="B338" t="s">
        <v>34</v>
      </c>
      <c r="C338" t="s">
        <v>22</v>
      </c>
      <c r="D338" t="s">
        <v>23</v>
      </c>
      <c r="E338" s="1">
        <v>17.650357658765401</v>
      </c>
      <c r="F338" s="1">
        <v>0.77123445639536004</v>
      </c>
      <c r="G338" s="1">
        <v>1.45584447816211</v>
      </c>
      <c r="H338" s="1">
        <v>5.5905565961272601E-2</v>
      </c>
      <c r="I338" s="1">
        <v>19.1062021369275</v>
      </c>
      <c r="J338" s="50">
        <v>0.82714002235663298</v>
      </c>
      <c r="N338" s="21"/>
      <c r="R338" s="21"/>
    </row>
    <row r="339" spans="1:18">
      <c r="A339" s="7" t="s">
        <v>119</v>
      </c>
      <c r="B339" t="s">
        <v>34</v>
      </c>
      <c r="C339" t="s">
        <v>2</v>
      </c>
      <c r="D339" t="s">
        <v>3</v>
      </c>
      <c r="E339" s="1">
        <v>0.10209721119712301</v>
      </c>
      <c r="F339" s="1">
        <v>0.114871418517767</v>
      </c>
      <c r="G339" s="1">
        <v>0.68392960164427197</v>
      </c>
      <c r="H339" s="1">
        <v>0.94246815968951003</v>
      </c>
      <c r="I339" s="1">
        <v>0.78602681284139497</v>
      </c>
      <c r="J339" s="50">
        <v>1.0573395782072801</v>
      </c>
      <c r="N339" s="21"/>
      <c r="R339" s="21"/>
    </row>
    <row r="340" spans="1:18">
      <c r="A340" s="7" t="s">
        <v>119</v>
      </c>
      <c r="B340" t="s">
        <v>34</v>
      </c>
      <c r="C340" t="s">
        <v>4</v>
      </c>
      <c r="D340" t="s">
        <v>5</v>
      </c>
      <c r="E340" s="1">
        <v>3.9917366733811598E-4</v>
      </c>
      <c r="F340" s="1">
        <v>1.94703047878487E-2</v>
      </c>
      <c r="G340" s="1">
        <v>4.5754261342361498E-6</v>
      </c>
      <c r="H340" s="1">
        <v>8.4090906923837299E-6</v>
      </c>
      <c r="I340" s="1">
        <v>4.03749093472352E-4</v>
      </c>
      <c r="J340" s="50">
        <v>1.9478713878541099E-2</v>
      </c>
      <c r="N340" s="21"/>
      <c r="R340" s="21"/>
    </row>
    <row r="341" spans="1:18">
      <c r="A341" s="7" t="s">
        <v>119</v>
      </c>
      <c r="B341" t="s">
        <v>34</v>
      </c>
      <c r="C341" t="s">
        <v>6</v>
      </c>
      <c r="D341" t="s">
        <v>7</v>
      </c>
      <c r="E341" s="1">
        <v>1.0537667731244499E-3</v>
      </c>
      <c r="F341" s="1">
        <v>2.3675717298515899E-3</v>
      </c>
      <c r="G341" s="1">
        <v>1.60795438946659E-4</v>
      </c>
      <c r="H341" s="1">
        <v>3.5648961384631903E-4</v>
      </c>
      <c r="I341" s="1">
        <v>1.21456221207111E-3</v>
      </c>
      <c r="J341" s="50">
        <v>2.7240613436979098E-3</v>
      </c>
      <c r="N341" s="21"/>
      <c r="R341" s="21"/>
    </row>
    <row r="342" spans="1:18">
      <c r="A342" s="7" t="s">
        <v>119</v>
      </c>
      <c r="B342" t="s">
        <v>34</v>
      </c>
      <c r="C342" t="s">
        <v>8</v>
      </c>
      <c r="D342" t="s">
        <v>9</v>
      </c>
      <c r="E342" s="1">
        <v>0.42164736271611197</v>
      </c>
      <c r="F342" s="1">
        <v>0.16155327140442199</v>
      </c>
      <c r="G342" s="1">
        <v>1.6656933945369199</v>
      </c>
      <c r="H342" s="1">
        <v>1.2007143326548599</v>
      </c>
      <c r="I342" s="1">
        <v>2.08734075725304</v>
      </c>
      <c r="J342" s="50">
        <v>1.36226760405928</v>
      </c>
      <c r="N342" s="21"/>
      <c r="R342" s="21"/>
    </row>
    <row r="343" spans="1:18">
      <c r="A343" s="7" t="s">
        <v>119</v>
      </c>
      <c r="B343" t="s">
        <v>34</v>
      </c>
      <c r="C343" t="s">
        <v>10</v>
      </c>
      <c r="D343" t="s">
        <v>11</v>
      </c>
      <c r="E343" s="1">
        <v>6.2815950131300993E-2</v>
      </c>
      <c r="F343" s="1">
        <v>4.7718915767835102E-2</v>
      </c>
      <c r="G343" s="1">
        <v>0.102266032856706</v>
      </c>
      <c r="H343" s="1">
        <v>0.101531542040788</v>
      </c>
      <c r="I343" s="1">
        <v>0.165081982988007</v>
      </c>
      <c r="J343" s="50">
        <v>0.149250457808623</v>
      </c>
      <c r="N343" s="21"/>
      <c r="R343" s="21"/>
    </row>
    <row r="344" spans="1:18">
      <c r="A344" s="7" t="s">
        <v>119</v>
      </c>
      <c r="B344" t="s">
        <v>34</v>
      </c>
      <c r="C344" t="s">
        <v>12</v>
      </c>
      <c r="D344" t="s">
        <v>13</v>
      </c>
      <c r="E344" s="1">
        <v>0.47700507557354099</v>
      </c>
      <c r="F344" s="1">
        <v>6.5641402751817401E-2</v>
      </c>
      <c r="G344" s="1">
        <v>0.14884584262126699</v>
      </c>
      <c r="H344" s="1">
        <v>2.6754622741074801E-2</v>
      </c>
      <c r="I344" s="1">
        <v>0.62585091819480798</v>
      </c>
      <c r="J344" s="50">
        <v>9.2396025492892206E-2</v>
      </c>
      <c r="N344" s="21"/>
      <c r="R344" s="21"/>
    </row>
    <row r="345" spans="1:18">
      <c r="A345" s="7" t="s">
        <v>119</v>
      </c>
      <c r="B345" t="s">
        <v>34</v>
      </c>
      <c r="C345" t="s">
        <v>14</v>
      </c>
      <c r="D345" t="s">
        <v>15</v>
      </c>
      <c r="E345" s="1">
        <v>8.2919268889199899E-2</v>
      </c>
      <c r="F345" s="1">
        <v>8.4765530523802493E-2</v>
      </c>
      <c r="G345" s="1">
        <v>1.18042551207511E-2</v>
      </c>
      <c r="H345" s="1">
        <v>6.9278135651636699E-3</v>
      </c>
      <c r="I345" s="1">
        <v>9.4723524009951002E-2</v>
      </c>
      <c r="J345" s="50">
        <v>9.1693344088966205E-2</v>
      </c>
      <c r="N345" s="21"/>
      <c r="R345" s="21"/>
    </row>
    <row r="346" spans="1:18">
      <c r="A346" s="7" t="s">
        <v>119</v>
      </c>
      <c r="B346" t="s">
        <v>34</v>
      </c>
      <c r="C346" t="s">
        <v>16</v>
      </c>
      <c r="D346" t="s">
        <v>17</v>
      </c>
      <c r="E346" s="1">
        <v>3.0763363854199799</v>
      </c>
      <c r="F346" s="1">
        <v>0.377946887136204</v>
      </c>
      <c r="G346" s="1">
        <v>1.10154702502791</v>
      </c>
      <c r="H346" s="1">
        <v>0.12677081348703301</v>
      </c>
      <c r="I346" s="1">
        <v>4.1778834104478904</v>
      </c>
      <c r="J346" s="50">
        <v>0.50471770062323595</v>
      </c>
      <c r="N346" s="21"/>
      <c r="R346" s="21"/>
    </row>
    <row r="347" spans="1:18">
      <c r="A347" s="7" t="s">
        <v>119</v>
      </c>
      <c r="B347" t="s">
        <v>34</v>
      </c>
      <c r="C347" t="s">
        <v>18</v>
      </c>
      <c r="D347" t="s">
        <v>19</v>
      </c>
      <c r="E347" s="1">
        <v>7.6215799369763504</v>
      </c>
      <c r="F347" s="1">
        <v>0.48610784836485998</v>
      </c>
      <c r="G347" s="1">
        <v>0.44725343829738801</v>
      </c>
      <c r="H347" s="1">
        <v>7.3300557450583906E-2</v>
      </c>
      <c r="I347" s="1">
        <v>8.0688333752737407</v>
      </c>
      <c r="J347" s="50">
        <v>0.55940840581544404</v>
      </c>
      <c r="N347" s="21"/>
      <c r="R347" s="21"/>
    </row>
    <row r="348" spans="1:18">
      <c r="A348" s="7" t="s">
        <v>119</v>
      </c>
      <c r="B348" t="s">
        <v>34</v>
      </c>
      <c r="C348" t="s">
        <v>20</v>
      </c>
      <c r="D348" t="s">
        <v>21</v>
      </c>
      <c r="E348" s="1">
        <v>2.9088076070894902</v>
      </c>
      <c r="F348" s="1">
        <v>0.46515650744797499</v>
      </c>
      <c r="G348" s="1">
        <v>0.23520103947509899</v>
      </c>
      <c r="H348" s="1">
        <v>4.74119854308983E-2</v>
      </c>
      <c r="I348" s="1">
        <v>3.1440086465645898</v>
      </c>
      <c r="J348" s="50">
        <v>0.51256849287887296</v>
      </c>
      <c r="N348" s="21"/>
      <c r="R348" s="21"/>
    </row>
    <row r="349" spans="1:18">
      <c r="A349" s="7" t="s">
        <v>119</v>
      </c>
      <c r="B349" t="s">
        <v>34</v>
      </c>
      <c r="C349" t="s">
        <v>25</v>
      </c>
      <c r="D349" t="s">
        <v>26</v>
      </c>
      <c r="E349" s="1">
        <v>1.97623576995197E-3</v>
      </c>
      <c r="F349" s="1">
        <v>1.5336198342579601E-4</v>
      </c>
      <c r="G349" s="1">
        <v>1.29604358036514E-2</v>
      </c>
      <c r="H349" s="1">
        <v>6.0396605275935102E-3</v>
      </c>
      <c r="I349" s="1">
        <v>1.4936671573603399E-2</v>
      </c>
      <c r="J349" s="50">
        <v>6.1930225110193096E-3</v>
      </c>
      <c r="N349" s="21"/>
      <c r="R349" s="21"/>
    </row>
    <row r="350" spans="1:18">
      <c r="A350" s="7" t="s">
        <v>119</v>
      </c>
      <c r="B350" t="s">
        <v>34</v>
      </c>
      <c r="C350" t="s">
        <v>22</v>
      </c>
      <c r="D350" t="s">
        <v>23</v>
      </c>
      <c r="E350" s="1">
        <v>2.0436661014976298</v>
      </c>
      <c r="F350" s="1">
        <v>8.8029711779077202E-2</v>
      </c>
      <c r="G350" s="1">
        <v>0.183086344385196</v>
      </c>
      <c r="H350" s="1">
        <v>6.8223839549217003E-3</v>
      </c>
      <c r="I350" s="1">
        <v>2.2267524458828301</v>
      </c>
      <c r="J350" s="50">
        <v>9.4852095733998901E-2</v>
      </c>
      <c r="N350" s="21"/>
      <c r="R350" s="21"/>
    </row>
    <row r="351" spans="1:18">
      <c r="A351" s="7" t="s">
        <v>120</v>
      </c>
      <c r="B351" t="s">
        <v>34</v>
      </c>
      <c r="C351" t="s">
        <v>2</v>
      </c>
      <c r="D351" t="s">
        <v>3</v>
      </c>
      <c r="E351" s="1">
        <v>0.45376557294207698</v>
      </c>
      <c r="F351" s="1">
        <v>0.55539210406754302</v>
      </c>
      <c r="G351" s="1">
        <v>0.36346202518141302</v>
      </c>
      <c r="H351" s="1">
        <v>0.32327856535836902</v>
      </c>
      <c r="I351" s="1">
        <v>0.81722759812349</v>
      </c>
      <c r="J351" s="50">
        <v>0.87867066942591099</v>
      </c>
      <c r="N351" s="21"/>
      <c r="R351" s="21"/>
    </row>
    <row r="352" spans="1:18">
      <c r="A352" s="7" t="s">
        <v>120</v>
      </c>
      <c r="B352" t="s">
        <v>34</v>
      </c>
      <c r="C352" t="s">
        <v>4</v>
      </c>
      <c r="D352" t="s">
        <v>5</v>
      </c>
      <c r="E352" s="1">
        <v>2.0568189726706499E-3</v>
      </c>
      <c r="F352" s="1">
        <v>0.103968514394019</v>
      </c>
      <c r="G352" s="1">
        <v>5.2988864158318702E-2</v>
      </c>
      <c r="H352" s="1">
        <v>0.28292578474344299</v>
      </c>
      <c r="I352" s="1">
        <v>5.5045683130989301E-2</v>
      </c>
      <c r="J352" s="50">
        <v>0.38689429913746198</v>
      </c>
      <c r="N352" s="21"/>
      <c r="R352" s="21"/>
    </row>
    <row r="353" spans="1:18">
      <c r="A353" s="7" t="s">
        <v>120</v>
      </c>
      <c r="B353" t="s">
        <v>34</v>
      </c>
      <c r="C353" t="s">
        <v>6</v>
      </c>
      <c r="D353" t="s">
        <v>7</v>
      </c>
      <c r="E353" s="1">
        <v>3.79111671596686E-2</v>
      </c>
      <c r="F353" s="1">
        <v>8.2035658456888205E-2</v>
      </c>
      <c r="G353" s="1">
        <v>1.1116057262041901</v>
      </c>
      <c r="H353" s="1">
        <v>2.4664507213453799</v>
      </c>
      <c r="I353" s="1">
        <v>1.14951689336386</v>
      </c>
      <c r="J353" s="50">
        <v>2.5484863798022701</v>
      </c>
      <c r="N353" s="21"/>
      <c r="R353" s="21"/>
    </row>
    <row r="354" spans="1:18">
      <c r="A354" s="7" t="s">
        <v>120</v>
      </c>
      <c r="B354" t="s">
        <v>34</v>
      </c>
      <c r="C354" t="s">
        <v>8</v>
      </c>
      <c r="D354" t="s">
        <v>9</v>
      </c>
      <c r="E354" s="1">
        <v>3.0473680961477601</v>
      </c>
      <c r="F354" s="1">
        <v>1.1592595009408899</v>
      </c>
      <c r="G354" s="1">
        <v>8.6659554872806801</v>
      </c>
      <c r="H354" s="1">
        <v>4.42753940650028</v>
      </c>
      <c r="I354" s="1">
        <v>11.7133235834284</v>
      </c>
      <c r="J354" s="50">
        <v>5.5867989074411701</v>
      </c>
      <c r="N354" s="21"/>
      <c r="R354" s="21"/>
    </row>
    <row r="355" spans="1:18">
      <c r="A355" s="7" t="s">
        <v>120</v>
      </c>
      <c r="B355" t="s">
        <v>34</v>
      </c>
      <c r="C355" t="s">
        <v>10</v>
      </c>
      <c r="D355" t="s">
        <v>11</v>
      </c>
      <c r="E355" s="1">
        <v>0.30592910740990698</v>
      </c>
      <c r="F355" s="1">
        <v>0.23438930052693099</v>
      </c>
      <c r="G355" s="1">
        <v>0.57850566809975801</v>
      </c>
      <c r="H355" s="1">
        <v>0.54785797344389797</v>
      </c>
      <c r="I355" s="1">
        <v>0.88443477550966398</v>
      </c>
      <c r="J355" s="50">
        <v>0.78224727397082905</v>
      </c>
      <c r="N355" s="21"/>
      <c r="R355" s="21"/>
    </row>
    <row r="356" spans="1:18">
      <c r="A356" s="7" t="s">
        <v>120</v>
      </c>
      <c r="B356" t="s">
        <v>34</v>
      </c>
      <c r="C356" t="s">
        <v>12</v>
      </c>
      <c r="D356" t="s">
        <v>13</v>
      </c>
      <c r="E356" s="1">
        <v>3.0865100873311002</v>
      </c>
      <c r="F356" s="1">
        <v>0.422099145313795</v>
      </c>
      <c r="G356" s="1">
        <v>0.46725277097863199</v>
      </c>
      <c r="H356" s="1">
        <v>8.5219060899040897E-2</v>
      </c>
      <c r="I356" s="1">
        <v>3.5537628583097298</v>
      </c>
      <c r="J356" s="50">
        <v>0.50731820621283596</v>
      </c>
      <c r="N356" s="21"/>
      <c r="R356" s="21"/>
    </row>
    <row r="357" spans="1:18">
      <c r="A357" s="7" t="s">
        <v>120</v>
      </c>
      <c r="B357" t="s">
        <v>34</v>
      </c>
      <c r="C357" t="s">
        <v>14</v>
      </c>
      <c r="D357" t="s">
        <v>15</v>
      </c>
      <c r="E357" s="1">
        <v>1.03271062392522</v>
      </c>
      <c r="F357" s="1">
        <v>1.0348101860897101</v>
      </c>
      <c r="G357" s="1">
        <v>2.8360973280467099</v>
      </c>
      <c r="H357" s="1">
        <v>1.70202359158663</v>
      </c>
      <c r="I357" s="1">
        <v>3.8688079519719301</v>
      </c>
      <c r="J357" s="50">
        <v>2.7368337776763298</v>
      </c>
      <c r="N357" s="21"/>
      <c r="R357" s="21"/>
    </row>
    <row r="358" spans="1:18">
      <c r="A358" s="7" t="s">
        <v>120</v>
      </c>
      <c r="B358" t="s">
        <v>34</v>
      </c>
      <c r="C358" t="s">
        <v>16</v>
      </c>
      <c r="D358" t="s">
        <v>17</v>
      </c>
      <c r="E358" s="1">
        <v>13.1676484747156</v>
      </c>
      <c r="F358" s="1">
        <v>1.7300929556201501</v>
      </c>
      <c r="G358" s="1">
        <v>6.6146828873449204</v>
      </c>
      <c r="H358" s="1">
        <v>1.1506616859752301</v>
      </c>
      <c r="I358" s="1">
        <v>19.7823313620605</v>
      </c>
      <c r="J358" s="50">
        <v>2.88075464159538</v>
      </c>
      <c r="N358" s="21"/>
      <c r="R358" s="21"/>
    </row>
    <row r="359" spans="1:18">
      <c r="A359" s="7" t="s">
        <v>120</v>
      </c>
      <c r="B359" t="s">
        <v>34</v>
      </c>
      <c r="C359" t="s">
        <v>18</v>
      </c>
      <c r="D359" t="s">
        <v>19</v>
      </c>
      <c r="E359" s="1">
        <v>68.397172473626298</v>
      </c>
      <c r="F359" s="1">
        <v>4.3528401150546197</v>
      </c>
      <c r="G359" s="1">
        <v>5.3179728473394103</v>
      </c>
      <c r="H359" s="1">
        <v>0.86626118081969306</v>
      </c>
      <c r="I359" s="1">
        <v>73.715145320965703</v>
      </c>
      <c r="J359" s="50">
        <v>5.2191012958743102</v>
      </c>
      <c r="N359" s="21"/>
      <c r="R359" s="21"/>
    </row>
    <row r="360" spans="1:18">
      <c r="A360" s="7" t="s">
        <v>120</v>
      </c>
      <c r="B360" t="s">
        <v>34</v>
      </c>
      <c r="C360" t="s">
        <v>20</v>
      </c>
      <c r="D360" t="s">
        <v>21</v>
      </c>
      <c r="E360" s="1">
        <v>193.85849729350201</v>
      </c>
      <c r="F360" s="1">
        <v>30.8477773071859</v>
      </c>
      <c r="G360" s="1">
        <v>50.774603898239597</v>
      </c>
      <c r="H360" s="1">
        <v>10.225065270784601</v>
      </c>
      <c r="I360" s="1">
        <v>244.63310119174201</v>
      </c>
      <c r="J360" s="50">
        <v>41.072842577970498</v>
      </c>
      <c r="N360" s="21"/>
      <c r="R360" s="21"/>
    </row>
    <row r="361" spans="1:18">
      <c r="A361" s="7" t="s">
        <v>120</v>
      </c>
      <c r="B361" t="s">
        <v>34</v>
      </c>
      <c r="C361" t="s">
        <v>25</v>
      </c>
      <c r="D361" t="s">
        <v>26</v>
      </c>
      <c r="E361" s="1">
        <v>2.6276226561097798E-3</v>
      </c>
      <c r="F361" s="1">
        <v>2.0854618265646099E-4</v>
      </c>
      <c r="G361" s="1">
        <v>1.5902167026340199E-2</v>
      </c>
      <c r="H361" s="1">
        <v>7.7396735754457803E-3</v>
      </c>
      <c r="I361" s="1">
        <v>1.8529789682450001E-2</v>
      </c>
      <c r="J361" s="50">
        <v>7.9482197581022401E-3</v>
      </c>
      <c r="N361" s="21"/>
      <c r="R361" s="21"/>
    </row>
    <row r="362" spans="1:18">
      <c r="A362" s="7" t="s">
        <v>120</v>
      </c>
      <c r="B362" t="s">
        <v>34</v>
      </c>
      <c r="C362" t="s">
        <v>22</v>
      </c>
      <c r="D362" t="s">
        <v>23</v>
      </c>
      <c r="E362" s="1">
        <v>11.879769086027601</v>
      </c>
      <c r="F362" s="1">
        <v>0.50719811804755</v>
      </c>
      <c r="G362" s="1">
        <v>1.14123240796672</v>
      </c>
      <c r="H362" s="1">
        <v>4.1710733604160603E-2</v>
      </c>
      <c r="I362" s="1">
        <v>13.0210014939943</v>
      </c>
      <c r="J362" s="50">
        <v>0.54890885165171099</v>
      </c>
      <c r="N362" s="21"/>
      <c r="R362" s="21"/>
    </row>
    <row r="363" spans="1:18">
      <c r="A363" s="7" t="s">
        <v>0</v>
      </c>
      <c r="B363" t="s">
        <v>34</v>
      </c>
      <c r="C363" t="s">
        <v>2</v>
      </c>
      <c r="D363" t="s">
        <v>3</v>
      </c>
      <c r="E363" s="1">
        <v>9.5588163610922205E-2</v>
      </c>
      <c r="F363" s="1">
        <v>0.11740300888074801</v>
      </c>
      <c r="G363" s="1">
        <v>0.141224681694192</v>
      </c>
      <c r="H363" s="1">
        <v>0.111888821143969</v>
      </c>
      <c r="I363" s="1">
        <v>0.23681284530511401</v>
      </c>
      <c r="J363" s="50">
        <v>0.22929183002471701</v>
      </c>
      <c r="N363" s="21"/>
      <c r="R363" s="21"/>
    </row>
    <row r="364" spans="1:18">
      <c r="A364" s="7" t="s">
        <v>0</v>
      </c>
      <c r="B364" t="s">
        <v>34</v>
      </c>
      <c r="C364" t="s">
        <v>4</v>
      </c>
      <c r="D364" t="s">
        <v>5</v>
      </c>
      <c r="E364" s="1">
        <v>6.2479107318783999E-4</v>
      </c>
      <c r="F364" s="1">
        <v>4.0101730141003301E-2</v>
      </c>
      <c r="G364" s="1">
        <v>2.9638474550273498E-7</v>
      </c>
      <c r="H364" s="1">
        <v>2.30960990579244E-7</v>
      </c>
      <c r="I364" s="1">
        <v>6.2508745793334302E-4</v>
      </c>
      <c r="J364" s="50">
        <v>4.0101961101993898E-2</v>
      </c>
      <c r="N364" s="21"/>
      <c r="R364" s="21"/>
    </row>
    <row r="365" spans="1:18">
      <c r="A365" s="7" t="s">
        <v>0</v>
      </c>
      <c r="B365" t="s">
        <v>34</v>
      </c>
      <c r="C365" t="s">
        <v>6</v>
      </c>
      <c r="D365" t="s">
        <v>7</v>
      </c>
      <c r="E365" s="1">
        <v>3.23837007247081E-2</v>
      </c>
      <c r="F365" s="1">
        <v>6.9508402052282203E-2</v>
      </c>
      <c r="G365" s="1">
        <v>1.1283436444784101</v>
      </c>
      <c r="H365" s="1">
        <v>2.49984800780061</v>
      </c>
      <c r="I365" s="1">
        <v>1.1607273452031199</v>
      </c>
      <c r="J365" s="50">
        <v>2.5693564098528898</v>
      </c>
      <c r="N365" s="21"/>
      <c r="R365" s="21"/>
    </row>
    <row r="366" spans="1:18">
      <c r="A366" s="7" t="s">
        <v>0</v>
      </c>
      <c r="B366" t="s">
        <v>34</v>
      </c>
      <c r="C366" t="s">
        <v>8</v>
      </c>
      <c r="D366" t="s">
        <v>9</v>
      </c>
      <c r="E366" s="1">
        <v>0.38541737496911999</v>
      </c>
      <c r="F366" s="1">
        <v>0.14779851862212201</v>
      </c>
      <c r="G366" s="1">
        <v>1.0795885294270999</v>
      </c>
      <c r="H366" s="1">
        <v>0.447894415902934</v>
      </c>
      <c r="I366" s="1">
        <v>1.46500590439622</v>
      </c>
      <c r="J366" s="50">
        <v>0.59569293452505601</v>
      </c>
      <c r="N366" s="21"/>
      <c r="R366" s="21"/>
    </row>
    <row r="367" spans="1:18">
      <c r="A367" s="7" t="s">
        <v>0</v>
      </c>
      <c r="B367" t="s">
        <v>34</v>
      </c>
      <c r="C367" t="s">
        <v>10</v>
      </c>
      <c r="D367" t="s">
        <v>11</v>
      </c>
      <c r="E367" s="1">
        <v>7.2401806060821E-2</v>
      </c>
      <c r="F367" s="1">
        <v>5.9056825328688799E-2</v>
      </c>
      <c r="G367" s="1">
        <v>0.221416069420527</v>
      </c>
      <c r="H367" s="1">
        <v>0.19938428300243499</v>
      </c>
      <c r="I367" s="1">
        <v>0.29381787548134802</v>
      </c>
      <c r="J367" s="50">
        <v>0.25844110833112299</v>
      </c>
      <c r="N367" s="21"/>
      <c r="R367" s="21"/>
    </row>
    <row r="368" spans="1:18">
      <c r="A368" s="7" t="s">
        <v>0</v>
      </c>
      <c r="B368" t="s">
        <v>34</v>
      </c>
      <c r="C368" t="s">
        <v>12</v>
      </c>
      <c r="D368" t="s">
        <v>13</v>
      </c>
      <c r="E368" s="1">
        <v>0.54423231685321904</v>
      </c>
      <c r="F368" s="1">
        <v>7.3336160462016506E-2</v>
      </c>
      <c r="G368" s="1">
        <v>0.56586663112702995</v>
      </c>
      <c r="H368" s="1">
        <v>0.100237208921724</v>
      </c>
      <c r="I368" s="1">
        <v>1.1100989479802501</v>
      </c>
      <c r="J368" s="50">
        <v>0.17357336938374099</v>
      </c>
      <c r="N368" s="21"/>
      <c r="R368" s="21"/>
    </row>
    <row r="369" spans="1:18">
      <c r="A369" s="7" t="s">
        <v>0</v>
      </c>
      <c r="B369" t="s">
        <v>34</v>
      </c>
      <c r="C369" t="s">
        <v>14</v>
      </c>
      <c r="D369" t="s">
        <v>15</v>
      </c>
      <c r="E369" s="1">
        <v>0.31586072087613298</v>
      </c>
      <c r="F369" s="1">
        <v>0.30265504510786601</v>
      </c>
      <c r="G369" s="1">
        <v>0.99975534099903296</v>
      </c>
      <c r="H369" s="1">
        <v>0.59114048119089802</v>
      </c>
      <c r="I369" s="1">
        <v>1.31561606187517</v>
      </c>
      <c r="J369" s="50">
        <v>0.89379552629876502</v>
      </c>
      <c r="N369" s="21"/>
      <c r="R369" s="21"/>
    </row>
    <row r="370" spans="1:18">
      <c r="A370" s="7" t="s">
        <v>0</v>
      </c>
      <c r="B370" t="s">
        <v>34</v>
      </c>
      <c r="C370" t="s">
        <v>16</v>
      </c>
      <c r="D370" t="s">
        <v>17</v>
      </c>
      <c r="E370" s="1">
        <v>1.9026868621259601</v>
      </c>
      <c r="F370" s="1">
        <v>0.241917721459847</v>
      </c>
      <c r="G370" s="1">
        <v>0.76760511426531997</v>
      </c>
      <c r="H370" s="1">
        <v>0.17843396795902899</v>
      </c>
      <c r="I370" s="1">
        <v>2.67029197639128</v>
      </c>
      <c r="J370" s="50">
        <v>0.42035168941887602</v>
      </c>
      <c r="N370" s="21"/>
      <c r="R370" s="21"/>
    </row>
    <row r="371" spans="1:18">
      <c r="A371" s="7" t="s">
        <v>0</v>
      </c>
      <c r="B371" t="s">
        <v>34</v>
      </c>
      <c r="C371" t="s">
        <v>18</v>
      </c>
      <c r="D371" t="s">
        <v>19</v>
      </c>
      <c r="E371" s="1">
        <v>10.917589979268801</v>
      </c>
      <c r="F371" s="1">
        <v>0.70144136022177705</v>
      </c>
      <c r="G371" s="1">
        <v>2.1675263840796299</v>
      </c>
      <c r="H371" s="1">
        <v>0.36107280777818102</v>
      </c>
      <c r="I371" s="1">
        <v>13.0851163633484</v>
      </c>
      <c r="J371" s="50">
        <v>1.0625141679999599</v>
      </c>
      <c r="N371" s="21"/>
      <c r="R371" s="21"/>
    </row>
    <row r="372" spans="1:18">
      <c r="A372" s="7" t="s">
        <v>0</v>
      </c>
      <c r="B372" t="s">
        <v>34</v>
      </c>
      <c r="C372" t="s">
        <v>20</v>
      </c>
      <c r="D372" t="s">
        <v>21</v>
      </c>
      <c r="E372" s="1">
        <v>3.2159633745071399</v>
      </c>
      <c r="F372" s="1">
        <v>0.51737042754212004</v>
      </c>
      <c r="G372" s="1">
        <v>0.153259408314568</v>
      </c>
      <c r="H372" s="1">
        <v>3.0965903957875001E-2</v>
      </c>
      <c r="I372" s="1">
        <v>3.3692227828217098</v>
      </c>
      <c r="J372" s="50">
        <v>0.54833633149999494</v>
      </c>
      <c r="N372" s="21"/>
      <c r="R372" s="21"/>
    </row>
    <row r="373" spans="1:18">
      <c r="A373" s="7" t="s">
        <v>0</v>
      </c>
      <c r="B373" t="s">
        <v>34</v>
      </c>
      <c r="C373" t="s">
        <v>25</v>
      </c>
      <c r="D373" t="s">
        <v>26</v>
      </c>
      <c r="E373" s="1">
        <v>4.1239008758235099E-3</v>
      </c>
      <c r="F373" s="1">
        <v>3.0465079333947799E-4</v>
      </c>
      <c r="G373" s="1">
        <v>1.1198349018087301E-2</v>
      </c>
      <c r="H373" s="1">
        <v>4.9053939444197404E-3</v>
      </c>
      <c r="I373" s="1">
        <v>1.5322249893910799E-2</v>
      </c>
      <c r="J373" s="50">
        <v>5.2100447377592196E-3</v>
      </c>
      <c r="N373" s="21"/>
      <c r="R373" s="21"/>
    </row>
    <row r="374" spans="1:18">
      <c r="A374" s="7" t="s">
        <v>0</v>
      </c>
      <c r="B374" t="s">
        <v>34</v>
      </c>
      <c r="C374" t="s">
        <v>22</v>
      </c>
      <c r="D374" t="s">
        <v>23</v>
      </c>
      <c r="E374" s="1">
        <v>3.0793169562630398</v>
      </c>
      <c r="F374" s="1">
        <v>0.13458732285958899</v>
      </c>
      <c r="G374" s="1">
        <v>8.2046380185378506E-2</v>
      </c>
      <c r="H374" s="1">
        <v>3.1787419977563698E-3</v>
      </c>
      <c r="I374" s="1">
        <v>3.1613633364484199</v>
      </c>
      <c r="J374" s="50">
        <v>0.13776606485734499</v>
      </c>
      <c r="N374" s="21"/>
      <c r="R374" s="21"/>
    </row>
    <row r="375" spans="1:18">
      <c r="A375" s="7" t="s">
        <v>121</v>
      </c>
      <c r="B375" t="s">
        <v>34</v>
      </c>
      <c r="C375" t="s">
        <v>2</v>
      </c>
      <c r="D375" t="s">
        <v>3</v>
      </c>
      <c r="E375" s="1">
        <v>0.156942170466221</v>
      </c>
      <c r="F375" s="1">
        <v>0.17599305532774701</v>
      </c>
      <c r="G375" s="1">
        <v>1.6116936180491099</v>
      </c>
      <c r="H375" s="1">
        <v>1.1621898168217499</v>
      </c>
      <c r="I375" s="1">
        <v>1.7686357885153301</v>
      </c>
      <c r="J375" s="50">
        <v>1.3381828721494899</v>
      </c>
      <c r="N375" s="21"/>
      <c r="R375" s="21"/>
    </row>
    <row r="376" spans="1:18">
      <c r="A376" s="7" t="s">
        <v>121</v>
      </c>
      <c r="B376" t="s">
        <v>34</v>
      </c>
      <c r="C376" t="s">
        <v>4</v>
      </c>
      <c r="D376" t="s">
        <v>5</v>
      </c>
      <c r="E376" s="1">
        <v>7.3458502386106205E-4</v>
      </c>
      <c r="F376" s="1">
        <v>2.1657683294592101E-2</v>
      </c>
      <c r="G376" s="1">
        <v>2.9405360009725902E-7</v>
      </c>
      <c r="H376" s="1">
        <v>5.2854073825294296E-7</v>
      </c>
      <c r="I376" s="1">
        <v>7.3487907746115904E-4</v>
      </c>
      <c r="J376" s="50">
        <v>2.1658211835330399E-2</v>
      </c>
      <c r="N376" s="21"/>
      <c r="R376" s="21"/>
    </row>
    <row r="377" spans="1:18">
      <c r="A377" s="7" t="s">
        <v>121</v>
      </c>
      <c r="B377" t="s">
        <v>34</v>
      </c>
      <c r="C377" t="s">
        <v>6</v>
      </c>
      <c r="D377" t="s">
        <v>7</v>
      </c>
      <c r="E377" s="1">
        <v>7.6030151758730404E-3</v>
      </c>
      <c r="F377" s="1">
        <v>1.62184191340407E-2</v>
      </c>
      <c r="G377" s="1">
        <v>0.17203414980217599</v>
      </c>
      <c r="H377" s="1">
        <v>0.38063833038996098</v>
      </c>
      <c r="I377" s="1">
        <v>0.17963716497804899</v>
      </c>
      <c r="J377" s="50">
        <v>0.39685674952400202</v>
      </c>
      <c r="N377" s="21"/>
      <c r="R377" s="21"/>
    </row>
    <row r="378" spans="1:18">
      <c r="A378" s="7" t="s">
        <v>121</v>
      </c>
      <c r="B378" t="s">
        <v>34</v>
      </c>
      <c r="C378" t="s">
        <v>8</v>
      </c>
      <c r="D378" t="s">
        <v>9</v>
      </c>
      <c r="E378" s="1">
        <v>0.324064292378618</v>
      </c>
      <c r="F378" s="1">
        <v>0.122653276646197</v>
      </c>
      <c r="G378" s="1">
        <v>0.32776858806933401</v>
      </c>
      <c r="H378" s="1">
        <v>0.244729117634813</v>
      </c>
      <c r="I378" s="1">
        <v>0.65183288044795196</v>
      </c>
      <c r="J378" s="50">
        <v>0.36738239428100999</v>
      </c>
      <c r="N378" s="21"/>
      <c r="R378" s="21"/>
    </row>
    <row r="379" spans="1:18">
      <c r="A379" s="7" t="s">
        <v>121</v>
      </c>
      <c r="B379" t="s">
        <v>34</v>
      </c>
      <c r="C379" t="s">
        <v>10</v>
      </c>
      <c r="D379" t="s">
        <v>11</v>
      </c>
      <c r="E379" s="1">
        <v>9.0226947443448197E-2</v>
      </c>
      <c r="F379" s="1">
        <v>6.9566027212927803E-2</v>
      </c>
      <c r="G379" s="1">
        <v>0.19358835308477301</v>
      </c>
      <c r="H379" s="1">
        <v>0.20471284124796599</v>
      </c>
      <c r="I379" s="1">
        <v>0.28381530052822102</v>
      </c>
      <c r="J379" s="50">
        <v>0.274278868460893</v>
      </c>
      <c r="N379" s="21"/>
      <c r="R379" s="21"/>
    </row>
    <row r="380" spans="1:18">
      <c r="A380" s="7" t="s">
        <v>121</v>
      </c>
      <c r="B380" t="s">
        <v>34</v>
      </c>
      <c r="C380" t="s">
        <v>12</v>
      </c>
      <c r="D380" t="s">
        <v>13</v>
      </c>
      <c r="E380" s="1">
        <v>0.45992618892851</v>
      </c>
      <c r="F380" s="1">
        <v>6.2541687647782507E-2</v>
      </c>
      <c r="G380" s="1">
        <v>0.38514982757043698</v>
      </c>
      <c r="H380" s="1">
        <v>6.6310129734789003E-2</v>
      </c>
      <c r="I380" s="1">
        <v>0.84507601649894704</v>
      </c>
      <c r="J380" s="50">
        <v>0.12885181738257201</v>
      </c>
      <c r="N380" s="21"/>
      <c r="R380" s="21"/>
    </row>
    <row r="381" spans="1:18">
      <c r="A381" s="7" t="s">
        <v>121</v>
      </c>
      <c r="B381" t="s">
        <v>34</v>
      </c>
      <c r="C381" t="s">
        <v>14</v>
      </c>
      <c r="D381" t="s">
        <v>15</v>
      </c>
      <c r="E381" s="1">
        <v>8.7885984300147699E-2</v>
      </c>
      <c r="F381" s="1">
        <v>9.1243431751009199E-2</v>
      </c>
      <c r="G381" s="1">
        <v>6.0973249615040699E-2</v>
      </c>
      <c r="H381" s="1">
        <v>3.3994283629200102E-2</v>
      </c>
      <c r="I381" s="1">
        <v>0.14885923391518799</v>
      </c>
      <c r="J381" s="50">
        <v>0.125237715380209</v>
      </c>
      <c r="N381" s="21"/>
      <c r="R381" s="21"/>
    </row>
    <row r="382" spans="1:18">
      <c r="A382" s="7" t="s">
        <v>121</v>
      </c>
      <c r="B382" t="s">
        <v>34</v>
      </c>
      <c r="C382" t="s">
        <v>16</v>
      </c>
      <c r="D382" t="s">
        <v>17</v>
      </c>
      <c r="E382" s="1">
        <v>8.3265952443908997</v>
      </c>
      <c r="F382" s="1">
        <v>1.00682534928464</v>
      </c>
      <c r="G382" s="1">
        <v>1.6401365914153401</v>
      </c>
      <c r="H382" s="1">
        <v>0.16987237145092501</v>
      </c>
      <c r="I382" s="1">
        <v>9.9667318358062396</v>
      </c>
      <c r="J382" s="50">
        <v>1.17669772073557</v>
      </c>
      <c r="N382" s="21"/>
      <c r="R382" s="21"/>
    </row>
    <row r="383" spans="1:18">
      <c r="A383" s="7" t="s">
        <v>121</v>
      </c>
      <c r="B383" t="s">
        <v>34</v>
      </c>
      <c r="C383" t="s">
        <v>18</v>
      </c>
      <c r="D383" t="s">
        <v>19</v>
      </c>
      <c r="E383" s="1">
        <v>9.6861330171093307</v>
      </c>
      <c r="F383" s="1">
        <v>0.62153774109501003</v>
      </c>
      <c r="G383" s="1">
        <v>0.16552395176624199</v>
      </c>
      <c r="H383" s="1">
        <v>2.8413351426584198E-2</v>
      </c>
      <c r="I383" s="1">
        <v>9.8516569688755702</v>
      </c>
      <c r="J383" s="50">
        <v>0.649951092521594</v>
      </c>
      <c r="N383" s="21"/>
      <c r="R383" s="21"/>
    </row>
    <row r="384" spans="1:18">
      <c r="A384" s="7" t="s">
        <v>121</v>
      </c>
      <c r="B384" t="s">
        <v>34</v>
      </c>
      <c r="C384" t="s">
        <v>20</v>
      </c>
      <c r="D384" t="s">
        <v>21</v>
      </c>
      <c r="E384" s="1">
        <v>2.9198221350398001</v>
      </c>
      <c r="F384" s="1">
        <v>0.47110311285802098</v>
      </c>
      <c r="G384" s="1">
        <v>9.4169135783984198E-2</v>
      </c>
      <c r="H384" s="1">
        <v>1.9076923130959201E-2</v>
      </c>
      <c r="I384" s="1">
        <v>3.0139912708237802</v>
      </c>
      <c r="J384" s="50">
        <v>0.49018003598898002</v>
      </c>
      <c r="N384" s="21"/>
      <c r="R384" s="21"/>
    </row>
    <row r="385" spans="1:18">
      <c r="A385" s="7" t="s">
        <v>121</v>
      </c>
      <c r="B385" t="s">
        <v>34</v>
      </c>
      <c r="C385" t="s">
        <v>25</v>
      </c>
      <c r="D385" t="s">
        <v>26</v>
      </c>
      <c r="E385" s="1">
        <v>2.5032784055148199E-4</v>
      </c>
      <c r="F385" s="1">
        <v>1.70553963590541E-5</v>
      </c>
      <c r="G385" s="1">
        <v>3.2769205267227401E-5</v>
      </c>
      <c r="H385" s="1">
        <v>1.3141835422311801E-5</v>
      </c>
      <c r="I385" s="1">
        <v>2.8309704581870902E-4</v>
      </c>
      <c r="J385" s="50">
        <v>3.0197231781365899E-5</v>
      </c>
      <c r="N385" s="21"/>
      <c r="R385" s="21"/>
    </row>
    <row r="386" spans="1:18">
      <c r="A386" s="7" t="s">
        <v>121</v>
      </c>
      <c r="B386" t="s">
        <v>34</v>
      </c>
      <c r="C386" t="s">
        <v>22</v>
      </c>
      <c r="D386" t="s">
        <v>23</v>
      </c>
      <c r="E386" s="1">
        <v>2.0337648376427202</v>
      </c>
      <c r="F386" s="1">
        <v>9.0512536639367605E-2</v>
      </c>
      <c r="G386" s="1">
        <v>0.127432310298143</v>
      </c>
      <c r="H386" s="1">
        <v>5.0317269649462204E-3</v>
      </c>
      <c r="I386" s="1">
        <v>2.16119714794086</v>
      </c>
      <c r="J386" s="50">
        <v>9.5544263604313798E-2</v>
      </c>
      <c r="N386" s="21"/>
      <c r="R386" s="21"/>
    </row>
    <row r="387" spans="1:18">
      <c r="A387" s="7" t="s">
        <v>122</v>
      </c>
      <c r="B387" t="s">
        <v>34</v>
      </c>
      <c r="C387" t="s">
        <v>2</v>
      </c>
      <c r="D387" t="s">
        <v>3</v>
      </c>
      <c r="E387" s="1">
        <v>0.12140609189165</v>
      </c>
      <c r="F387" s="1">
        <v>0.131785485354804</v>
      </c>
      <c r="G387" s="1">
        <v>0.35311935246733001</v>
      </c>
      <c r="H387" s="1">
        <v>0.48121957655101</v>
      </c>
      <c r="I387" s="1">
        <v>0.47452544435897998</v>
      </c>
      <c r="J387" s="50">
        <v>0.61300506190581405</v>
      </c>
      <c r="N387" s="21"/>
      <c r="R387" s="21"/>
    </row>
    <row r="388" spans="1:18">
      <c r="A388" s="7" t="s">
        <v>122</v>
      </c>
      <c r="B388" t="s">
        <v>34</v>
      </c>
      <c r="C388" t="s">
        <v>4</v>
      </c>
      <c r="D388" t="s">
        <v>5</v>
      </c>
      <c r="E388" s="1">
        <v>7.8614588037412302E-4</v>
      </c>
      <c r="F388" s="1">
        <v>3.42268523352562E-2</v>
      </c>
      <c r="G388" s="1">
        <v>7.4258492779691597E-7</v>
      </c>
      <c r="H388" s="1">
        <v>6.23838208494723E-7</v>
      </c>
      <c r="I388" s="1">
        <v>7.8688846530191995E-4</v>
      </c>
      <c r="J388" s="50">
        <v>3.4227476173464701E-2</v>
      </c>
      <c r="N388" s="21"/>
      <c r="R388" s="21"/>
    </row>
    <row r="389" spans="1:18">
      <c r="A389" s="7" t="s">
        <v>122</v>
      </c>
      <c r="B389" t="s">
        <v>34</v>
      </c>
      <c r="C389" t="s">
        <v>6</v>
      </c>
      <c r="D389" t="s">
        <v>7</v>
      </c>
      <c r="E389" s="1">
        <v>2.38315063792269E-3</v>
      </c>
      <c r="F389" s="1">
        <v>5.2564479207046601E-3</v>
      </c>
      <c r="G389" s="1">
        <v>2.2839597128371299E-4</v>
      </c>
      <c r="H389" s="1">
        <v>5.0665830629649305E-4</v>
      </c>
      <c r="I389" s="1">
        <v>2.6115466092063999E-3</v>
      </c>
      <c r="J389" s="50">
        <v>5.7631062270011501E-3</v>
      </c>
      <c r="N389" s="21"/>
      <c r="R389" s="21"/>
    </row>
    <row r="390" spans="1:18">
      <c r="A390" s="7" t="s">
        <v>122</v>
      </c>
      <c r="B390" t="s">
        <v>34</v>
      </c>
      <c r="C390" t="s">
        <v>8</v>
      </c>
      <c r="D390" t="s">
        <v>9</v>
      </c>
      <c r="E390" s="1">
        <v>0.76969292533233502</v>
      </c>
      <c r="F390" s="1">
        <v>0.30309685741319797</v>
      </c>
      <c r="G390" s="1">
        <v>2.2360363899212099</v>
      </c>
      <c r="H390" s="1">
        <v>1.01040482657488</v>
      </c>
      <c r="I390" s="1">
        <v>3.0057293152535398</v>
      </c>
      <c r="J390" s="50">
        <v>1.31350168398808</v>
      </c>
      <c r="N390" s="21"/>
      <c r="R390" s="21"/>
    </row>
    <row r="391" spans="1:18">
      <c r="A391" s="7" t="s">
        <v>122</v>
      </c>
      <c r="B391" t="s">
        <v>34</v>
      </c>
      <c r="C391" t="s">
        <v>10</v>
      </c>
      <c r="D391" t="s">
        <v>11</v>
      </c>
      <c r="E391" s="1">
        <v>0.19605225509787799</v>
      </c>
      <c r="F391" s="1">
        <v>0.158442212444279</v>
      </c>
      <c r="G391" s="1">
        <v>0.39713732746642899</v>
      </c>
      <c r="H391" s="1">
        <v>0.56545062416220904</v>
      </c>
      <c r="I391" s="1">
        <v>0.59318958256430698</v>
      </c>
      <c r="J391" s="50">
        <v>0.72389283660648795</v>
      </c>
      <c r="N391" s="21"/>
      <c r="R391" s="21"/>
    </row>
    <row r="392" spans="1:18">
      <c r="A392" s="7" t="s">
        <v>122</v>
      </c>
      <c r="B392" t="s">
        <v>34</v>
      </c>
      <c r="C392" t="s">
        <v>12</v>
      </c>
      <c r="D392" t="s">
        <v>13</v>
      </c>
      <c r="E392" s="1">
        <v>0.98650085394811005</v>
      </c>
      <c r="F392" s="1">
        <v>0.144503858537844</v>
      </c>
      <c r="G392" s="1">
        <v>0.47405396957367202</v>
      </c>
      <c r="H392" s="1">
        <v>8.6339556548574295E-2</v>
      </c>
      <c r="I392" s="1">
        <v>1.46055482352178</v>
      </c>
      <c r="J392" s="50">
        <v>0.23084341508641801</v>
      </c>
      <c r="N392" s="21"/>
      <c r="R392" s="21"/>
    </row>
    <row r="393" spans="1:18">
      <c r="A393" s="7" t="s">
        <v>122</v>
      </c>
      <c r="B393" t="s">
        <v>34</v>
      </c>
      <c r="C393" t="s">
        <v>14</v>
      </c>
      <c r="D393" t="s">
        <v>15</v>
      </c>
      <c r="E393" s="1">
        <v>0.19870570552171499</v>
      </c>
      <c r="F393" s="1">
        <v>0.19572281018570101</v>
      </c>
      <c r="G393" s="1">
        <v>0.202166102173685</v>
      </c>
      <c r="H393" s="1">
        <v>0.119183316372783</v>
      </c>
      <c r="I393" s="1">
        <v>0.40087180769539998</v>
      </c>
      <c r="J393" s="50">
        <v>0.31490612655848399</v>
      </c>
      <c r="N393" s="21"/>
      <c r="R393" s="21"/>
    </row>
    <row r="394" spans="1:18">
      <c r="A394" s="7" t="s">
        <v>122</v>
      </c>
      <c r="B394" t="s">
        <v>34</v>
      </c>
      <c r="C394" t="s">
        <v>16</v>
      </c>
      <c r="D394" t="s">
        <v>17</v>
      </c>
      <c r="E394" s="1">
        <v>2.5633034463923399</v>
      </c>
      <c r="F394" s="1">
        <v>0.34783234426193399</v>
      </c>
      <c r="G394" s="1">
        <v>1.3977622933695499</v>
      </c>
      <c r="H394" s="1">
        <v>0.24791257754318599</v>
      </c>
      <c r="I394" s="1">
        <v>3.96106573976189</v>
      </c>
      <c r="J394" s="50">
        <v>0.59574492180511995</v>
      </c>
      <c r="N394" s="21"/>
      <c r="R394" s="21"/>
    </row>
    <row r="395" spans="1:18">
      <c r="A395" s="7" t="s">
        <v>122</v>
      </c>
      <c r="B395" t="s">
        <v>34</v>
      </c>
      <c r="C395" t="s">
        <v>18</v>
      </c>
      <c r="D395" t="s">
        <v>19</v>
      </c>
      <c r="E395" s="1">
        <v>16.570788177179601</v>
      </c>
      <c r="F395" s="1">
        <v>1.0551794366832301</v>
      </c>
      <c r="G395" s="1">
        <v>4.6143072357415296</v>
      </c>
      <c r="H395" s="1">
        <v>0.75216209009380797</v>
      </c>
      <c r="I395" s="1">
        <v>21.1850954129211</v>
      </c>
      <c r="J395" s="50">
        <v>1.8073415267770401</v>
      </c>
      <c r="N395" s="21"/>
      <c r="R395" s="21"/>
    </row>
    <row r="396" spans="1:18">
      <c r="A396" s="7" t="s">
        <v>122</v>
      </c>
      <c r="B396" t="s">
        <v>34</v>
      </c>
      <c r="C396" t="s">
        <v>20</v>
      </c>
      <c r="D396" t="s">
        <v>21</v>
      </c>
      <c r="E396" s="1">
        <v>5.1176242781552199</v>
      </c>
      <c r="F396" s="1">
        <v>0.81537080917165705</v>
      </c>
      <c r="G396" s="1">
        <v>1.85651598619359</v>
      </c>
      <c r="H396" s="1">
        <v>0.37395389692796399</v>
      </c>
      <c r="I396" s="1">
        <v>6.9741402643488097</v>
      </c>
      <c r="J396" s="50">
        <v>1.1893247060996199</v>
      </c>
      <c r="N396" s="21"/>
      <c r="R396" s="21"/>
    </row>
    <row r="397" spans="1:18">
      <c r="A397" s="7" t="s">
        <v>122</v>
      </c>
      <c r="B397" t="s">
        <v>34</v>
      </c>
      <c r="C397" t="s">
        <v>25</v>
      </c>
      <c r="D397" t="s">
        <v>26</v>
      </c>
      <c r="E397" s="1">
        <v>2.3077782789458401E-4</v>
      </c>
      <c r="F397" s="1">
        <v>1.8258759087375501E-5</v>
      </c>
      <c r="G397" s="1">
        <v>1.30642628462477E-3</v>
      </c>
      <c r="H397" s="1">
        <v>6.3258665185275404E-4</v>
      </c>
      <c r="I397" s="1">
        <v>1.5372041125193501E-3</v>
      </c>
      <c r="J397" s="50">
        <v>6.5084541094012995E-4</v>
      </c>
      <c r="N397" s="21"/>
      <c r="R397" s="21"/>
    </row>
    <row r="398" spans="1:18">
      <c r="A398" s="7" t="s">
        <v>122</v>
      </c>
      <c r="B398" t="s">
        <v>34</v>
      </c>
      <c r="C398" t="s">
        <v>22</v>
      </c>
      <c r="D398" t="s">
        <v>23</v>
      </c>
      <c r="E398" s="1">
        <v>4.4086777692442398</v>
      </c>
      <c r="F398" s="1">
        <v>0.18846583441496301</v>
      </c>
      <c r="G398" s="1">
        <v>0.71055958257409901</v>
      </c>
      <c r="H398" s="1">
        <v>2.6074141864689399E-2</v>
      </c>
      <c r="I398" s="1">
        <v>5.1192373518183398</v>
      </c>
      <c r="J398" s="50">
        <v>0.21453997627965199</v>
      </c>
      <c r="N398" s="21"/>
      <c r="R398" s="21"/>
    </row>
    <row r="399" spans="1:18">
      <c r="A399" s="7" t="s">
        <v>123</v>
      </c>
      <c r="B399" t="s">
        <v>34</v>
      </c>
      <c r="C399" t="s">
        <v>2</v>
      </c>
      <c r="D399" t="s">
        <v>3</v>
      </c>
      <c r="E399" s="1">
        <v>8.5043715288527694E-2</v>
      </c>
      <c r="F399" s="1">
        <v>9.8617295155253901E-2</v>
      </c>
      <c r="G399" s="1">
        <v>0.16271426226364599</v>
      </c>
      <c r="H399" s="1">
        <v>0.17343165774427499</v>
      </c>
      <c r="I399" s="1">
        <v>0.24775797755217399</v>
      </c>
      <c r="J399" s="50">
        <v>0.27204895289952902</v>
      </c>
      <c r="N399" s="21"/>
      <c r="R399" s="21"/>
    </row>
    <row r="400" spans="1:18">
      <c r="A400" s="7" t="s">
        <v>123</v>
      </c>
      <c r="B400" t="s">
        <v>34</v>
      </c>
      <c r="C400" t="s">
        <v>4</v>
      </c>
      <c r="D400" t="s">
        <v>5</v>
      </c>
      <c r="E400" s="1">
        <v>4.4947799878766498E-4</v>
      </c>
      <c r="F400" s="1">
        <v>2.8455277895779299E-2</v>
      </c>
      <c r="G400" s="1">
        <v>3.7837726742028799E-6</v>
      </c>
      <c r="H400" s="1">
        <v>3.6475743264850401E-6</v>
      </c>
      <c r="I400" s="1">
        <v>4.5326177146186802E-4</v>
      </c>
      <c r="J400" s="50">
        <v>2.8458925470105801E-2</v>
      </c>
      <c r="N400" s="21"/>
      <c r="R400" s="21"/>
    </row>
    <row r="401" spans="1:18">
      <c r="A401" s="7" t="s">
        <v>123</v>
      </c>
      <c r="B401" t="s">
        <v>34</v>
      </c>
      <c r="C401" t="s">
        <v>6</v>
      </c>
      <c r="D401" t="s">
        <v>7</v>
      </c>
      <c r="E401" s="1">
        <v>3.7182968031835499E-3</v>
      </c>
      <c r="F401" s="1">
        <v>8.2435199476756007E-3</v>
      </c>
      <c r="G401" s="1">
        <v>2.2140089629020199E-2</v>
      </c>
      <c r="H401" s="1">
        <v>4.9111832764591599E-2</v>
      </c>
      <c r="I401" s="1">
        <v>2.58583864322037E-2</v>
      </c>
      <c r="J401" s="50">
        <v>5.7355352712267202E-2</v>
      </c>
      <c r="N401" s="21"/>
      <c r="R401" s="21"/>
    </row>
    <row r="402" spans="1:18">
      <c r="A402" s="7" t="s">
        <v>123</v>
      </c>
      <c r="B402" t="s">
        <v>34</v>
      </c>
      <c r="C402" t="s">
        <v>8</v>
      </c>
      <c r="D402" t="s">
        <v>9</v>
      </c>
      <c r="E402" s="1">
        <v>0.72946854448651799</v>
      </c>
      <c r="F402" s="1">
        <v>0.30177232260755499</v>
      </c>
      <c r="G402" s="1">
        <v>3.9348189645538598</v>
      </c>
      <c r="H402" s="1">
        <v>2.3222777045354901</v>
      </c>
      <c r="I402" s="1">
        <v>4.6642875090403804</v>
      </c>
      <c r="J402" s="50">
        <v>2.62405002714305</v>
      </c>
      <c r="N402" s="21"/>
      <c r="R402" s="21"/>
    </row>
    <row r="403" spans="1:18">
      <c r="A403" s="7" t="s">
        <v>123</v>
      </c>
      <c r="B403" t="s">
        <v>34</v>
      </c>
      <c r="C403" t="s">
        <v>10</v>
      </c>
      <c r="D403" t="s">
        <v>11</v>
      </c>
      <c r="E403" s="1">
        <v>0.10160062423321101</v>
      </c>
      <c r="F403" s="1">
        <v>8.9265748153082497E-2</v>
      </c>
      <c r="G403" s="1">
        <v>0.65412994997351503</v>
      </c>
      <c r="H403" s="1">
        <v>1.0946748199751499</v>
      </c>
      <c r="I403" s="1">
        <v>0.75573057420672596</v>
      </c>
      <c r="J403" s="50">
        <v>1.18394056812824</v>
      </c>
      <c r="N403" s="21"/>
      <c r="R403" s="21"/>
    </row>
    <row r="404" spans="1:18">
      <c r="A404" s="7" t="s">
        <v>123</v>
      </c>
      <c r="B404" t="s">
        <v>34</v>
      </c>
      <c r="C404" t="s">
        <v>12</v>
      </c>
      <c r="D404" t="s">
        <v>13</v>
      </c>
      <c r="E404" s="1">
        <v>0.768963727773468</v>
      </c>
      <c r="F404" s="1">
        <v>0.106718597937821</v>
      </c>
      <c r="G404" s="1">
        <v>2.3815139569913302</v>
      </c>
      <c r="H404" s="1">
        <v>0.43634209653888101</v>
      </c>
      <c r="I404" s="1">
        <v>3.1504776847647999</v>
      </c>
      <c r="J404" s="50">
        <v>0.54306069447670302</v>
      </c>
      <c r="N404" s="21"/>
      <c r="R404" s="21"/>
    </row>
    <row r="405" spans="1:18">
      <c r="A405" s="7" t="s">
        <v>123</v>
      </c>
      <c r="B405" t="s">
        <v>34</v>
      </c>
      <c r="C405" t="s">
        <v>14</v>
      </c>
      <c r="D405" t="s">
        <v>15</v>
      </c>
      <c r="E405" s="1">
        <v>0.14746183604509699</v>
      </c>
      <c r="F405" s="1">
        <v>0.148356948435624</v>
      </c>
      <c r="G405" s="1">
        <v>0.10910979804988601</v>
      </c>
      <c r="H405" s="1">
        <v>6.3378896832130105E-2</v>
      </c>
      <c r="I405" s="1">
        <v>0.25657163409498301</v>
      </c>
      <c r="J405" s="50">
        <v>0.21173584526775399</v>
      </c>
      <c r="N405" s="21"/>
      <c r="R405" s="21"/>
    </row>
    <row r="406" spans="1:18">
      <c r="A406" s="7" t="s">
        <v>123</v>
      </c>
      <c r="B406" t="s">
        <v>34</v>
      </c>
      <c r="C406" t="s">
        <v>16</v>
      </c>
      <c r="D406" t="s">
        <v>17</v>
      </c>
      <c r="E406" s="1">
        <v>2.51359560772659</v>
      </c>
      <c r="F406" s="1">
        <v>0.322687229718916</v>
      </c>
      <c r="G406" s="1">
        <v>0.75513662201215803</v>
      </c>
      <c r="H406" s="1">
        <v>0.11673960708693799</v>
      </c>
      <c r="I406" s="1">
        <v>3.26873222973874</v>
      </c>
      <c r="J406" s="50">
        <v>0.43942683680585398</v>
      </c>
      <c r="N406" s="21"/>
      <c r="R406" s="21"/>
    </row>
    <row r="407" spans="1:18">
      <c r="A407" s="7" t="s">
        <v>123</v>
      </c>
      <c r="B407" t="s">
        <v>34</v>
      </c>
      <c r="C407" t="s">
        <v>18</v>
      </c>
      <c r="D407" t="s">
        <v>19</v>
      </c>
      <c r="E407" s="1">
        <v>25.806486261234902</v>
      </c>
      <c r="F407" s="1">
        <v>1.64425431669709</v>
      </c>
      <c r="G407" s="1">
        <v>8.7336735919536199</v>
      </c>
      <c r="H407" s="1">
        <v>1.40820762470517</v>
      </c>
      <c r="I407" s="1">
        <v>34.540159853188499</v>
      </c>
      <c r="J407" s="50">
        <v>3.0524619414022598</v>
      </c>
      <c r="N407" s="21"/>
      <c r="R407" s="21"/>
    </row>
    <row r="408" spans="1:18">
      <c r="A408" s="7" t="s">
        <v>123</v>
      </c>
      <c r="B408" t="s">
        <v>34</v>
      </c>
      <c r="C408" t="s">
        <v>20</v>
      </c>
      <c r="D408" t="s">
        <v>21</v>
      </c>
      <c r="E408" s="1">
        <v>7.8861024653314402</v>
      </c>
      <c r="F408" s="1">
        <v>1.2535293792967399</v>
      </c>
      <c r="G408" s="1">
        <v>2.1418201864358402</v>
      </c>
      <c r="H408" s="1">
        <v>0.431058562371328</v>
      </c>
      <c r="I408" s="1">
        <v>10.0279226517673</v>
      </c>
      <c r="J408" s="50">
        <v>1.68458794166807</v>
      </c>
      <c r="N408" s="21"/>
      <c r="R408" s="21"/>
    </row>
    <row r="409" spans="1:18">
      <c r="A409" s="7" t="s">
        <v>123</v>
      </c>
      <c r="B409" t="s">
        <v>34</v>
      </c>
      <c r="C409" t="s">
        <v>25</v>
      </c>
      <c r="D409" t="s">
        <v>26</v>
      </c>
      <c r="E409" s="1">
        <v>1.10300157441291E-3</v>
      </c>
      <c r="F409" s="1">
        <v>8.9354317496182501E-5</v>
      </c>
      <c r="G409" s="1">
        <v>6.2806925506037996E-3</v>
      </c>
      <c r="H409" s="1">
        <v>3.0653432171882399E-3</v>
      </c>
      <c r="I409" s="1">
        <v>7.3836941250167102E-3</v>
      </c>
      <c r="J409" s="50">
        <v>3.1546975346844201E-3</v>
      </c>
      <c r="N409" s="21"/>
      <c r="R409" s="21"/>
    </row>
    <row r="410" spans="1:18">
      <c r="A410" s="7" t="s">
        <v>123</v>
      </c>
      <c r="B410" t="s">
        <v>34</v>
      </c>
      <c r="C410" t="s">
        <v>22</v>
      </c>
      <c r="D410" t="s">
        <v>23</v>
      </c>
      <c r="E410" s="1">
        <v>2.3478706943608101</v>
      </c>
      <c r="F410" s="1">
        <v>9.9599703998457897E-2</v>
      </c>
      <c r="G410" s="1">
        <v>0.32737557904551801</v>
      </c>
      <c r="H410" s="1">
        <v>1.1933729726100101E-2</v>
      </c>
      <c r="I410" s="1">
        <v>2.67524627340633</v>
      </c>
      <c r="J410" s="50">
        <v>0.111533433724558</v>
      </c>
      <c r="N410" s="21"/>
      <c r="R410" s="21"/>
    </row>
    <row r="411" spans="1:18">
      <c r="A411" s="7" t="s">
        <v>124</v>
      </c>
      <c r="B411" t="s">
        <v>34</v>
      </c>
      <c r="C411" t="s">
        <v>2</v>
      </c>
      <c r="D411" t="s">
        <v>3</v>
      </c>
      <c r="E411" s="1">
        <v>7.4478889165996306E-2</v>
      </c>
      <c r="F411" s="1">
        <v>9.1002516242833606E-2</v>
      </c>
      <c r="G411" s="1">
        <v>7.5493647531407304E-2</v>
      </c>
      <c r="H411" s="1">
        <v>4.3244703631448701E-2</v>
      </c>
      <c r="I411" s="1">
        <v>0.14997253669740401</v>
      </c>
      <c r="J411" s="50">
        <v>0.13424721987428201</v>
      </c>
      <c r="N411" s="21"/>
      <c r="R411" s="21"/>
    </row>
    <row r="412" spans="1:18">
      <c r="A412" s="7" t="s">
        <v>124</v>
      </c>
      <c r="B412" t="s">
        <v>34</v>
      </c>
      <c r="C412" t="s">
        <v>4</v>
      </c>
      <c r="D412" t="s">
        <v>5</v>
      </c>
      <c r="E412" s="1">
        <v>3.7636136104883099E-4</v>
      </c>
      <c r="F412" s="1">
        <v>1.27689008648106E-2</v>
      </c>
      <c r="G412" s="1">
        <v>3.4051112999846299E-6</v>
      </c>
      <c r="H412" s="1">
        <v>4.3573554563288599E-6</v>
      </c>
      <c r="I412" s="1">
        <v>3.7976647234881601E-4</v>
      </c>
      <c r="J412" s="50">
        <v>1.2773258220266899E-2</v>
      </c>
      <c r="N412" s="21"/>
      <c r="R412" s="21"/>
    </row>
    <row r="413" spans="1:18">
      <c r="A413" s="7" t="s">
        <v>124</v>
      </c>
      <c r="B413" t="s">
        <v>34</v>
      </c>
      <c r="C413" t="s">
        <v>6</v>
      </c>
      <c r="D413" t="s">
        <v>7</v>
      </c>
      <c r="E413" s="1">
        <v>3.4045033756369301E-3</v>
      </c>
      <c r="F413" s="1">
        <v>7.0536663535896004E-3</v>
      </c>
      <c r="G413" s="1">
        <v>1.3209848227224699E-4</v>
      </c>
      <c r="H413" s="1">
        <v>2.9297101086014102E-4</v>
      </c>
      <c r="I413" s="1">
        <v>3.5366018579091798E-3</v>
      </c>
      <c r="J413" s="50">
        <v>7.34663736444974E-3</v>
      </c>
      <c r="N413" s="21"/>
      <c r="R413" s="21"/>
    </row>
    <row r="414" spans="1:18">
      <c r="A414" s="7" t="s">
        <v>124</v>
      </c>
      <c r="B414" t="s">
        <v>34</v>
      </c>
      <c r="C414" t="s">
        <v>8</v>
      </c>
      <c r="D414" t="s">
        <v>9</v>
      </c>
      <c r="E414" s="1">
        <v>0.68653596885382595</v>
      </c>
      <c r="F414" s="1">
        <v>0.27400799363871098</v>
      </c>
      <c r="G414" s="1">
        <v>3.9684961055277199</v>
      </c>
      <c r="H414" s="1">
        <v>2.0007993398644999</v>
      </c>
      <c r="I414" s="1">
        <v>4.6550320743815403</v>
      </c>
      <c r="J414" s="50">
        <v>2.27480733350321</v>
      </c>
      <c r="N414" s="21"/>
      <c r="R414" s="21"/>
    </row>
    <row r="415" spans="1:18">
      <c r="A415" s="7" t="s">
        <v>124</v>
      </c>
      <c r="B415" t="s">
        <v>34</v>
      </c>
      <c r="C415" t="s">
        <v>10</v>
      </c>
      <c r="D415" t="s">
        <v>11</v>
      </c>
      <c r="E415" s="1">
        <v>6.8511906153110702E-2</v>
      </c>
      <c r="F415" s="1">
        <v>5.85096045068235E-2</v>
      </c>
      <c r="G415" s="1">
        <v>0.27601409607077698</v>
      </c>
      <c r="H415" s="1">
        <v>0.41719231249788902</v>
      </c>
      <c r="I415" s="1">
        <v>0.34452600222388802</v>
      </c>
      <c r="J415" s="50">
        <v>0.47570191700471298</v>
      </c>
      <c r="N415" s="21"/>
      <c r="R415" s="21"/>
    </row>
    <row r="416" spans="1:18">
      <c r="A416" s="7" t="s">
        <v>124</v>
      </c>
      <c r="B416" t="s">
        <v>34</v>
      </c>
      <c r="C416" t="s">
        <v>12</v>
      </c>
      <c r="D416" t="s">
        <v>13</v>
      </c>
      <c r="E416" s="1">
        <v>0.45156037869215998</v>
      </c>
      <c r="F416" s="1">
        <v>6.1023746370222898E-2</v>
      </c>
      <c r="G416" s="1">
        <v>1.1714740012187601</v>
      </c>
      <c r="H416" s="1">
        <v>0.214046219460998</v>
      </c>
      <c r="I416" s="1">
        <v>1.6230343799109199</v>
      </c>
      <c r="J416" s="50">
        <v>0.27506996583122101</v>
      </c>
      <c r="N416" s="21"/>
      <c r="R416" s="21"/>
    </row>
    <row r="417" spans="1:18">
      <c r="A417" s="7" t="s">
        <v>124</v>
      </c>
      <c r="B417" t="s">
        <v>34</v>
      </c>
      <c r="C417" t="s">
        <v>14</v>
      </c>
      <c r="D417" t="s">
        <v>15</v>
      </c>
      <c r="E417" s="1">
        <v>0.112872564560899</v>
      </c>
      <c r="F417" s="1">
        <v>0.112984546698225</v>
      </c>
      <c r="G417" s="1">
        <v>7.7350122620869405E-2</v>
      </c>
      <c r="H417" s="1">
        <v>4.3949777735207501E-2</v>
      </c>
      <c r="I417" s="1">
        <v>0.19022268718176799</v>
      </c>
      <c r="J417" s="50">
        <v>0.156934324433433</v>
      </c>
      <c r="N417" s="21"/>
      <c r="R417" s="21"/>
    </row>
    <row r="418" spans="1:18">
      <c r="A418" s="7" t="s">
        <v>124</v>
      </c>
      <c r="B418" t="s">
        <v>34</v>
      </c>
      <c r="C418" t="s">
        <v>16</v>
      </c>
      <c r="D418" t="s">
        <v>17</v>
      </c>
      <c r="E418" s="1">
        <v>4.2441299599438498</v>
      </c>
      <c r="F418" s="1">
        <v>0.53180006130949597</v>
      </c>
      <c r="G418" s="1">
        <v>4.1968748277302597</v>
      </c>
      <c r="H418" s="1">
        <v>0.46296370441250301</v>
      </c>
      <c r="I418" s="1">
        <v>8.4410047876741103</v>
      </c>
      <c r="J418" s="50">
        <v>0.99476376572199798</v>
      </c>
      <c r="N418" s="21"/>
      <c r="R418" s="21"/>
    </row>
    <row r="419" spans="1:18">
      <c r="A419" s="7" t="s">
        <v>124</v>
      </c>
      <c r="B419" t="s">
        <v>34</v>
      </c>
      <c r="C419" t="s">
        <v>18</v>
      </c>
      <c r="D419" t="s">
        <v>19</v>
      </c>
      <c r="E419" s="1">
        <v>8.7888827284620294</v>
      </c>
      <c r="F419" s="1">
        <v>0.55929840326392599</v>
      </c>
      <c r="G419" s="1">
        <v>2.73403749041058</v>
      </c>
      <c r="H419" s="1">
        <v>0.44002092636239598</v>
      </c>
      <c r="I419" s="1">
        <v>11.522920218872599</v>
      </c>
      <c r="J419" s="50">
        <v>0.99931932962632197</v>
      </c>
      <c r="N419" s="21"/>
      <c r="R419" s="21"/>
    </row>
    <row r="420" spans="1:18">
      <c r="A420" s="7" t="s">
        <v>124</v>
      </c>
      <c r="B420" t="s">
        <v>34</v>
      </c>
      <c r="C420" t="s">
        <v>20</v>
      </c>
      <c r="D420" t="s">
        <v>21</v>
      </c>
      <c r="E420" s="1">
        <v>2.6965988894471402</v>
      </c>
      <c r="F420" s="1">
        <v>0.42920680563775099</v>
      </c>
      <c r="G420" s="1">
        <v>0.41649246148160202</v>
      </c>
      <c r="H420" s="1">
        <v>8.3845812298505004E-2</v>
      </c>
      <c r="I420" s="1">
        <v>3.1130913509287401</v>
      </c>
      <c r="J420" s="50">
        <v>0.51305261793625601</v>
      </c>
      <c r="N420" s="21"/>
      <c r="R420" s="21"/>
    </row>
    <row r="421" spans="1:18">
      <c r="A421" s="7" t="s">
        <v>124</v>
      </c>
      <c r="B421" t="s">
        <v>34</v>
      </c>
      <c r="C421" t="s">
        <v>25</v>
      </c>
      <c r="D421" t="s">
        <v>26</v>
      </c>
      <c r="E421" s="1">
        <v>2.31762158648844E-3</v>
      </c>
      <c r="F421" s="1">
        <v>1.8566389969820599E-4</v>
      </c>
      <c r="G421" s="1">
        <v>1.72307603364126E-2</v>
      </c>
      <c r="H421" s="1">
        <v>8.3261368448290692E-3</v>
      </c>
      <c r="I421" s="1">
        <v>1.9548381922901099E-2</v>
      </c>
      <c r="J421" s="50">
        <v>8.5118007445272696E-3</v>
      </c>
      <c r="N421" s="21"/>
      <c r="R421" s="21"/>
    </row>
    <row r="422" spans="1:18">
      <c r="A422" s="7" t="s">
        <v>124</v>
      </c>
      <c r="B422" t="s">
        <v>34</v>
      </c>
      <c r="C422" t="s">
        <v>22</v>
      </c>
      <c r="D422" t="s">
        <v>23</v>
      </c>
      <c r="E422" s="1">
        <v>2.14525932487369</v>
      </c>
      <c r="F422" s="1">
        <v>9.1151010006155206E-2</v>
      </c>
      <c r="G422" s="1">
        <v>0.235266915958976</v>
      </c>
      <c r="H422" s="1">
        <v>8.6128806699965806E-3</v>
      </c>
      <c r="I422" s="1">
        <v>2.3805262408326699</v>
      </c>
      <c r="J422" s="50">
        <v>9.9763890676151795E-2</v>
      </c>
      <c r="N422" s="21"/>
      <c r="R422" s="21"/>
    </row>
    <row r="423" spans="1:18">
      <c r="A423" s="7" t="s">
        <v>125</v>
      </c>
      <c r="B423" t="s">
        <v>34</v>
      </c>
      <c r="C423" t="s">
        <v>2</v>
      </c>
      <c r="D423" t="s">
        <v>3</v>
      </c>
      <c r="E423" s="1">
        <v>0.12607103917741799</v>
      </c>
      <c r="F423" s="1">
        <v>0.129428644819643</v>
      </c>
      <c r="G423" s="1">
        <v>0.52739000189512397</v>
      </c>
      <c r="H423" s="1">
        <v>0.49604917276438698</v>
      </c>
      <c r="I423" s="1">
        <v>0.65346104107254199</v>
      </c>
      <c r="J423" s="50">
        <v>0.62547781758402998</v>
      </c>
      <c r="N423" s="21"/>
      <c r="R423" s="21"/>
    </row>
    <row r="424" spans="1:18">
      <c r="A424" s="7" t="s">
        <v>125</v>
      </c>
      <c r="B424" t="s">
        <v>34</v>
      </c>
      <c r="C424" t="s">
        <v>4</v>
      </c>
      <c r="D424" t="s">
        <v>5</v>
      </c>
      <c r="E424" s="1">
        <v>7.0859398620120597E-4</v>
      </c>
      <c r="F424" s="1">
        <v>2.73160531716693E-2</v>
      </c>
      <c r="G424" s="1">
        <v>2.9057061044589801E-6</v>
      </c>
      <c r="H424" s="1">
        <v>4.0576992919503E-6</v>
      </c>
      <c r="I424" s="1">
        <v>7.1149969230566504E-4</v>
      </c>
      <c r="J424" s="50">
        <v>2.7320110870961201E-2</v>
      </c>
      <c r="N424" s="21"/>
      <c r="R424" s="21"/>
    </row>
    <row r="425" spans="1:18">
      <c r="A425" s="7" t="s">
        <v>125</v>
      </c>
      <c r="B425" t="s">
        <v>34</v>
      </c>
      <c r="C425" t="s">
        <v>6</v>
      </c>
      <c r="D425" t="s">
        <v>7</v>
      </c>
      <c r="E425" s="1">
        <v>1.3781683407606301E-2</v>
      </c>
      <c r="F425" s="1">
        <v>2.9959422489421201E-2</v>
      </c>
      <c r="G425" s="1">
        <v>0.35059558886692299</v>
      </c>
      <c r="H425" s="1">
        <v>0.770004376311615</v>
      </c>
      <c r="I425" s="1">
        <v>0.36437727227452898</v>
      </c>
      <c r="J425" s="50">
        <v>0.79996379880103596</v>
      </c>
      <c r="N425" s="21"/>
      <c r="R425" s="21"/>
    </row>
    <row r="426" spans="1:18">
      <c r="A426" s="7" t="s">
        <v>125</v>
      </c>
      <c r="B426" t="s">
        <v>34</v>
      </c>
      <c r="C426" t="s">
        <v>8</v>
      </c>
      <c r="D426" t="s">
        <v>9</v>
      </c>
      <c r="E426" s="1">
        <v>0.28330583034221901</v>
      </c>
      <c r="F426" s="1">
        <v>0.10798323824308501</v>
      </c>
      <c r="G426" s="1">
        <v>0.28008176786619998</v>
      </c>
      <c r="H426" s="1">
        <v>0.120665082141123</v>
      </c>
      <c r="I426" s="1">
        <v>0.56338759820841999</v>
      </c>
      <c r="J426" s="50">
        <v>0.22864832038420799</v>
      </c>
      <c r="N426" s="21"/>
      <c r="R426" s="21"/>
    </row>
    <row r="427" spans="1:18">
      <c r="A427" s="7" t="s">
        <v>125</v>
      </c>
      <c r="B427" t="s">
        <v>34</v>
      </c>
      <c r="C427" t="s">
        <v>10</v>
      </c>
      <c r="D427" t="s">
        <v>11</v>
      </c>
      <c r="E427" s="1">
        <v>6.5150208899075898E-2</v>
      </c>
      <c r="F427" s="1">
        <v>5.1828323398058603E-2</v>
      </c>
      <c r="G427" s="1">
        <v>0.14432240972211699</v>
      </c>
      <c r="H427" s="1">
        <v>0.13689686183216501</v>
      </c>
      <c r="I427" s="1">
        <v>0.20947261862119301</v>
      </c>
      <c r="J427" s="50">
        <v>0.188725185230224</v>
      </c>
      <c r="N427" s="21"/>
      <c r="R427" s="21"/>
    </row>
    <row r="428" spans="1:18">
      <c r="A428" s="7" t="s">
        <v>125</v>
      </c>
      <c r="B428" t="s">
        <v>34</v>
      </c>
      <c r="C428" t="s">
        <v>12</v>
      </c>
      <c r="D428" t="s">
        <v>13</v>
      </c>
      <c r="E428" s="1">
        <v>0.34730827927246199</v>
      </c>
      <c r="F428" s="1">
        <v>4.7754009564097102E-2</v>
      </c>
      <c r="G428" s="1">
        <v>4.4812821120674098E-2</v>
      </c>
      <c r="H428" s="1">
        <v>8.1970107100195096E-3</v>
      </c>
      <c r="I428" s="1">
        <v>0.39212110039313602</v>
      </c>
      <c r="J428" s="50">
        <v>5.5951020274116602E-2</v>
      </c>
      <c r="N428" s="21"/>
      <c r="R428" s="21"/>
    </row>
    <row r="429" spans="1:18">
      <c r="A429" s="7" t="s">
        <v>125</v>
      </c>
      <c r="B429" t="s">
        <v>34</v>
      </c>
      <c r="C429" t="s">
        <v>14</v>
      </c>
      <c r="D429" t="s">
        <v>15</v>
      </c>
      <c r="E429" s="1">
        <v>9.9743223208928103E-2</v>
      </c>
      <c r="F429" s="1">
        <v>9.9544985214809104E-2</v>
      </c>
      <c r="G429" s="1">
        <v>0.53794524750252404</v>
      </c>
      <c r="H429" s="1">
        <v>0.319862634981465</v>
      </c>
      <c r="I429" s="1">
        <v>0.63768847071145196</v>
      </c>
      <c r="J429" s="50">
        <v>0.41940762019627498</v>
      </c>
      <c r="N429" s="21"/>
      <c r="R429" s="21"/>
    </row>
    <row r="430" spans="1:18">
      <c r="A430" s="7" t="s">
        <v>125</v>
      </c>
      <c r="B430" t="s">
        <v>34</v>
      </c>
      <c r="C430" t="s">
        <v>16</v>
      </c>
      <c r="D430" t="s">
        <v>17</v>
      </c>
      <c r="E430" s="1">
        <v>1.225722725379</v>
      </c>
      <c r="F430" s="1">
        <v>0.14748542885448701</v>
      </c>
      <c r="G430" s="1">
        <v>0.46341112318676903</v>
      </c>
      <c r="H430" s="1">
        <v>8.3177062590973794E-2</v>
      </c>
      <c r="I430" s="1">
        <v>1.6891338485657701</v>
      </c>
      <c r="J430" s="50">
        <v>0.230662491445461</v>
      </c>
      <c r="N430" s="21"/>
      <c r="R430" s="21"/>
    </row>
    <row r="431" spans="1:18">
      <c r="A431" s="7" t="s">
        <v>125</v>
      </c>
      <c r="B431" t="s">
        <v>34</v>
      </c>
      <c r="C431" t="s">
        <v>18</v>
      </c>
      <c r="D431" t="s">
        <v>19</v>
      </c>
      <c r="E431" s="1">
        <v>6.9739394442951799</v>
      </c>
      <c r="F431" s="1">
        <v>0.44522013931877502</v>
      </c>
      <c r="G431" s="1">
        <v>3.3431286334035999</v>
      </c>
      <c r="H431" s="1">
        <v>0.54315858509501502</v>
      </c>
      <c r="I431" s="1">
        <v>10.317068077698799</v>
      </c>
      <c r="J431" s="50">
        <v>0.98837872441379004</v>
      </c>
      <c r="N431" s="21"/>
      <c r="R431" s="21"/>
    </row>
    <row r="432" spans="1:18">
      <c r="A432" s="7" t="s">
        <v>125</v>
      </c>
      <c r="B432" t="s">
        <v>34</v>
      </c>
      <c r="C432" t="s">
        <v>20</v>
      </c>
      <c r="D432" t="s">
        <v>21</v>
      </c>
      <c r="E432" s="1">
        <v>2.5588231918946298</v>
      </c>
      <c r="F432" s="1">
        <v>0.40599686453864497</v>
      </c>
      <c r="G432" s="1">
        <v>0.15755528722484599</v>
      </c>
      <c r="H432" s="1">
        <v>3.1708946260449102E-2</v>
      </c>
      <c r="I432" s="1">
        <v>2.7163784791194798</v>
      </c>
      <c r="J432" s="50">
        <v>0.43770581079909399</v>
      </c>
      <c r="N432" s="21"/>
      <c r="R432" s="21"/>
    </row>
    <row r="433" spans="1:18">
      <c r="A433" s="7" t="s">
        <v>125</v>
      </c>
      <c r="B433" t="s">
        <v>34</v>
      </c>
      <c r="C433" t="s">
        <v>25</v>
      </c>
      <c r="D433" t="s">
        <v>26</v>
      </c>
      <c r="E433" s="1">
        <v>1.7614773384378799E-4</v>
      </c>
      <c r="F433" s="1">
        <v>1.42300384284842E-5</v>
      </c>
      <c r="G433" s="1">
        <v>3.2007284462223898E-4</v>
      </c>
      <c r="H433" s="1">
        <v>1.5964311422944801E-4</v>
      </c>
      <c r="I433" s="1">
        <v>4.9622057846602705E-4</v>
      </c>
      <c r="J433" s="50">
        <v>1.7387315265793201E-4</v>
      </c>
      <c r="N433" s="21"/>
      <c r="R433" s="21"/>
    </row>
    <row r="434" spans="1:18">
      <c r="A434" s="7" t="s">
        <v>125</v>
      </c>
      <c r="B434" t="s">
        <v>34</v>
      </c>
      <c r="C434" t="s">
        <v>22</v>
      </c>
      <c r="D434" t="s">
        <v>23</v>
      </c>
      <c r="E434" s="1">
        <v>1.62674741399857</v>
      </c>
      <c r="F434" s="1">
        <v>6.9060686438730895E-2</v>
      </c>
      <c r="G434" s="1">
        <v>7.2561148607137901E-2</v>
      </c>
      <c r="H434" s="1">
        <v>2.6322113430706502E-3</v>
      </c>
      <c r="I434" s="1">
        <v>1.6993085626057101</v>
      </c>
      <c r="J434" s="50">
        <v>7.1692897781801504E-2</v>
      </c>
      <c r="N434" s="21"/>
      <c r="R434" s="21"/>
    </row>
    <row r="435" spans="1:18">
      <c r="A435" s="7" t="s">
        <v>126</v>
      </c>
      <c r="B435" t="s">
        <v>34</v>
      </c>
      <c r="C435" t="s">
        <v>2</v>
      </c>
      <c r="D435" t="s">
        <v>3</v>
      </c>
      <c r="E435" s="1">
        <v>0.132580944213607</v>
      </c>
      <c r="F435" s="1">
        <v>0.15927200165355801</v>
      </c>
      <c r="G435" s="1">
        <v>7.4395510247978594E-2</v>
      </c>
      <c r="H435" s="1">
        <v>5.3349515439857997E-2</v>
      </c>
      <c r="I435" s="1">
        <v>0.206976454461586</v>
      </c>
      <c r="J435" s="50">
        <v>0.21262151709341601</v>
      </c>
      <c r="N435" s="21"/>
      <c r="R435" s="21"/>
    </row>
    <row r="436" spans="1:18">
      <c r="A436" s="7" t="s">
        <v>126</v>
      </c>
      <c r="B436" t="s">
        <v>34</v>
      </c>
      <c r="C436" t="s">
        <v>4</v>
      </c>
      <c r="D436" t="s">
        <v>5</v>
      </c>
      <c r="E436" s="1">
        <v>6.4044243247412603E-4</v>
      </c>
      <c r="F436" s="1">
        <v>1.9884259100390499E-2</v>
      </c>
      <c r="G436" s="1">
        <v>2.3639880155916699E-7</v>
      </c>
      <c r="H436" s="1">
        <v>2.0614890309732601E-7</v>
      </c>
      <c r="I436" s="1">
        <v>6.40678831275685E-4</v>
      </c>
      <c r="J436" s="50">
        <v>1.98844652492936E-2</v>
      </c>
      <c r="N436" s="21"/>
      <c r="R436" s="21"/>
    </row>
    <row r="437" spans="1:18">
      <c r="A437" s="7" t="s">
        <v>126</v>
      </c>
      <c r="B437" t="s">
        <v>34</v>
      </c>
      <c r="C437" t="s">
        <v>6</v>
      </c>
      <c r="D437" t="s">
        <v>7</v>
      </c>
      <c r="E437" s="1">
        <v>1.0255401909353701E-2</v>
      </c>
      <c r="F437" s="1">
        <v>2.0990906068981598E-2</v>
      </c>
      <c r="G437" s="1">
        <v>9.2083525936162696E-4</v>
      </c>
      <c r="H437" s="1">
        <v>2.0436261538551099E-3</v>
      </c>
      <c r="I437" s="1">
        <v>1.1176237168715301E-2</v>
      </c>
      <c r="J437" s="50">
        <v>2.30345322228367E-2</v>
      </c>
      <c r="N437" s="21"/>
      <c r="R437" s="21"/>
    </row>
    <row r="438" spans="1:18">
      <c r="A438" s="7" t="s">
        <v>126</v>
      </c>
      <c r="B438" t="s">
        <v>34</v>
      </c>
      <c r="C438" t="s">
        <v>8</v>
      </c>
      <c r="D438" t="s">
        <v>9</v>
      </c>
      <c r="E438" s="1">
        <v>0.50406179639803905</v>
      </c>
      <c r="F438" s="1">
        <v>0.20339324570657999</v>
      </c>
      <c r="G438" s="1">
        <v>0.97709023434040998</v>
      </c>
      <c r="H438" s="1">
        <v>0.68037640468004301</v>
      </c>
      <c r="I438" s="1">
        <v>1.48115203073845</v>
      </c>
      <c r="J438" s="50">
        <v>0.88376965038662203</v>
      </c>
      <c r="N438" s="21"/>
      <c r="R438" s="21"/>
    </row>
    <row r="439" spans="1:18">
      <c r="A439" s="7" t="s">
        <v>126</v>
      </c>
      <c r="B439" t="s">
        <v>34</v>
      </c>
      <c r="C439" t="s">
        <v>10</v>
      </c>
      <c r="D439" t="s">
        <v>11</v>
      </c>
      <c r="E439" s="1">
        <v>9.2846742042478406E-2</v>
      </c>
      <c r="F439" s="1">
        <v>7.3296947074837901E-2</v>
      </c>
      <c r="G439" s="1">
        <v>0.20607792000024699</v>
      </c>
      <c r="H439" s="1">
        <v>0.29341682784776801</v>
      </c>
      <c r="I439" s="1">
        <v>0.298924662042725</v>
      </c>
      <c r="J439" s="50">
        <v>0.36671377492260598</v>
      </c>
      <c r="N439" s="21"/>
      <c r="R439" s="21"/>
    </row>
    <row r="440" spans="1:18">
      <c r="A440" s="7" t="s">
        <v>126</v>
      </c>
      <c r="B440" t="s">
        <v>34</v>
      </c>
      <c r="C440" t="s">
        <v>12</v>
      </c>
      <c r="D440" t="s">
        <v>13</v>
      </c>
      <c r="E440" s="1">
        <v>0.922374774759534</v>
      </c>
      <c r="F440" s="1">
        <v>0.128974399468757</v>
      </c>
      <c r="G440" s="1">
        <v>0.20923339890151901</v>
      </c>
      <c r="H440" s="1">
        <v>3.83626925998777E-2</v>
      </c>
      <c r="I440" s="1">
        <v>1.1316081736610499</v>
      </c>
      <c r="J440" s="50">
        <v>0.16733709206863501</v>
      </c>
      <c r="N440" s="21"/>
      <c r="R440" s="21"/>
    </row>
    <row r="441" spans="1:18">
      <c r="A441" s="7" t="s">
        <v>126</v>
      </c>
      <c r="B441" t="s">
        <v>34</v>
      </c>
      <c r="C441" t="s">
        <v>14</v>
      </c>
      <c r="D441" t="s">
        <v>15</v>
      </c>
      <c r="E441" s="1">
        <v>0.19644091287794499</v>
      </c>
      <c r="F441" s="1">
        <v>0.193858395429992</v>
      </c>
      <c r="G441" s="1">
        <v>0.20355353479209501</v>
      </c>
      <c r="H441" s="1">
        <v>0.123588874623282</v>
      </c>
      <c r="I441" s="1">
        <v>0.39999444767004</v>
      </c>
      <c r="J441" s="50">
        <v>0.317447270053275</v>
      </c>
      <c r="N441" s="21"/>
      <c r="R441" s="21"/>
    </row>
    <row r="442" spans="1:18">
      <c r="A442" s="7" t="s">
        <v>126</v>
      </c>
      <c r="B442" t="s">
        <v>34</v>
      </c>
      <c r="C442" t="s">
        <v>16</v>
      </c>
      <c r="D442" t="s">
        <v>17</v>
      </c>
      <c r="E442" s="1">
        <v>4.1999709075610099</v>
      </c>
      <c r="F442" s="1">
        <v>0.537680327029741</v>
      </c>
      <c r="G442" s="1">
        <v>3.5410555244252002</v>
      </c>
      <c r="H442" s="1">
        <v>0.59174840273762697</v>
      </c>
      <c r="I442" s="1">
        <v>7.7410264319862101</v>
      </c>
      <c r="J442" s="50">
        <v>1.12942872976737</v>
      </c>
      <c r="N442" s="21"/>
      <c r="R442" s="21"/>
    </row>
    <row r="443" spans="1:18">
      <c r="A443" s="7" t="s">
        <v>126</v>
      </c>
      <c r="B443" t="s">
        <v>34</v>
      </c>
      <c r="C443" t="s">
        <v>18</v>
      </c>
      <c r="D443" t="s">
        <v>19</v>
      </c>
      <c r="E443" s="1">
        <v>17.2160043577938</v>
      </c>
      <c r="F443" s="1">
        <v>1.1073784433929299</v>
      </c>
      <c r="G443" s="1">
        <v>4.6240455990494898</v>
      </c>
      <c r="H443" s="1">
        <v>0.75955112524525803</v>
      </c>
      <c r="I443" s="1">
        <v>21.840049956843298</v>
      </c>
      <c r="J443" s="50">
        <v>1.8669295686381899</v>
      </c>
      <c r="N443" s="21"/>
      <c r="R443" s="21"/>
    </row>
    <row r="444" spans="1:18">
      <c r="A444" s="7" t="s">
        <v>126</v>
      </c>
      <c r="B444" t="s">
        <v>34</v>
      </c>
      <c r="C444" t="s">
        <v>20</v>
      </c>
      <c r="D444" t="s">
        <v>21</v>
      </c>
      <c r="E444" s="1">
        <v>4.6058769137073803</v>
      </c>
      <c r="F444" s="1">
        <v>0.72977253950267695</v>
      </c>
      <c r="G444" s="1">
        <v>0.38060183533932201</v>
      </c>
      <c r="H444" s="1">
        <v>7.6590469835219999E-2</v>
      </c>
      <c r="I444" s="1">
        <v>4.9864787490467002</v>
      </c>
      <c r="J444" s="50">
        <v>0.80636300933789695</v>
      </c>
      <c r="N444" s="21"/>
      <c r="R444" s="21"/>
    </row>
    <row r="445" spans="1:18">
      <c r="A445" s="7" t="s">
        <v>126</v>
      </c>
      <c r="B445" t="s">
        <v>34</v>
      </c>
      <c r="C445" t="s">
        <v>25</v>
      </c>
      <c r="D445" t="s">
        <v>26</v>
      </c>
      <c r="E445" s="1">
        <v>3.60681570087453E-2</v>
      </c>
      <c r="F445" s="1">
        <v>2.9591967726909801E-3</v>
      </c>
      <c r="G445" s="1">
        <v>0.27280622138864702</v>
      </c>
      <c r="H445" s="1">
        <v>0.14271231192655601</v>
      </c>
      <c r="I445" s="1">
        <v>0.30887437839739301</v>
      </c>
      <c r="J445" s="50">
        <v>0.145671508699247</v>
      </c>
      <c r="N445" s="21"/>
      <c r="R445" s="21"/>
    </row>
    <row r="446" spans="1:18">
      <c r="A446" s="7" t="s">
        <v>126</v>
      </c>
      <c r="B446" t="s">
        <v>34</v>
      </c>
      <c r="C446" t="s">
        <v>22</v>
      </c>
      <c r="D446" t="s">
        <v>23</v>
      </c>
      <c r="E446" s="1">
        <v>4.6690844019624098</v>
      </c>
      <c r="F446" s="1">
        <v>0.19833004643350399</v>
      </c>
      <c r="G446" s="1">
        <v>0.71904790096653404</v>
      </c>
      <c r="H446" s="1">
        <v>2.61795941515965E-2</v>
      </c>
      <c r="I446" s="1">
        <v>5.3881323029289403</v>
      </c>
      <c r="J446" s="50">
        <v>0.22450964058510001</v>
      </c>
      <c r="N446" s="21"/>
      <c r="R446" s="21"/>
    </row>
    <row r="447" spans="1:18">
      <c r="A447" s="7" t="s">
        <v>127</v>
      </c>
      <c r="B447" t="s">
        <v>34</v>
      </c>
      <c r="C447" t="s">
        <v>2</v>
      </c>
      <c r="D447" t="s">
        <v>3</v>
      </c>
      <c r="E447" s="1">
        <v>5.2231367895307003E-2</v>
      </c>
      <c r="F447" s="1">
        <v>5.9292484548081503E-2</v>
      </c>
      <c r="G447" s="1">
        <v>8.61213542381606E-2</v>
      </c>
      <c r="H447" s="1">
        <v>5.8288532161950901E-2</v>
      </c>
      <c r="I447" s="1">
        <v>0.138352722133468</v>
      </c>
      <c r="J447" s="50">
        <v>0.117581016710032</v>
      </c>
      <c r="N447" s="21"/>
      <c r="R447" s="21"/>
    </row>
    <row r="448" spans="1:18">
      <c r="A448" s="7" t="s">
        <v>127</v>
      </c>
      <c r="B448" t="s">
        <v>34</v>
      </c>
      <c r="C448" t="s">
        <v>4</v>
      </c>
      <c r="D448" t="s">
        <v>5</v>
      </c>
      <c r="E448" s="1">
        <v>7.8998756667075602E-4</v>
      </c>
      <c r="F448" s="1">
        <v>2.40101585307224E-2</v>
      </c>
      <c r="G448" s="1">
        <v>7.42549283490356E-3</v>
      </c>
      <c r="H448" s="1">
        <v>4.1701775343429497E-2</v>
      </c>
      <c r="I448" s="1">
        <v>8.2154804015743196E-3</v>
      </c>
      <c r="J448" s="50">
        <v>6.5711933874151904E-2</v>
      </c>
      <c r="N448" s="21"/>
      <c r="R448" s="21"/>
    </row>
    <row r="449" spans="1:18">
      <c r="A449" s="7" t="s">
        <v>127</v>
      </c>
      <c r="B449" t="s">
        <v>34</v>
      </c>
      <c r="C449" t="s">
        <v>6</v>
      </c>
      <c r="D449" t="s">
        <v>7</v>
      </c>
      <c r="E449" s="1">
        <v>2.5313721324353299E-2</v>
      </c>
      <c r="F449" s="1">
        <v>5.4175571102676602E-2</v>
      </c>
      <c r="G449" s="1">
        <v>2.9777426246215302</v>
      </c>
      <c r="H449" s="1">
        <v>4.66030287260861</v>
      </c>
      <c r="I449" s="1">
        <v>3.0030563459458799</v>
      </c>
      <c r="J449" s="50">
        <v>4.7144784437112897</v>
      </c>
      <c r="N449" s="21"/>
      <c r="R449" s="21"/>
    </row>
    <row r="450" spans="1:18">
      <c r="A450" s="7" t="s">
        <v>127</v>
      </c>
      <c r="B450" t="s">
        <v>34</v>
      </c>
      <c r="C450" t="s">
        <v>8</v>
      </c>
      <c r="D450" t="s">
        <v>9</v>
      </c>
      <c r="E450" s="1">
        <v>0.17563808513164</v>
      </c>
      <c r="F450" s="1">
        <v>6.5799252056526605E-2</v>
      </c>
      <c r="G450" s="1">
        <v>0.112005373064305</v>
      </c>
      <c r="H450" s="1">
        <v>9.4041948960359195E-2</v>
      </c>
      <c r="I450" s="1">
        <v>0.287643458195945</v>
      </c>
      <c r="J450" s="50">
        <v>0.15984120101688601</v>
      </c>
      <c r="N450" s="21"/>
      <c r="R450" s="21"/>
    </row>
    <row r="451" spans="1:18">
      <c r="A451" s="7" t="s">
        <v>127</v>
      </c>
      <c r="B451" t="s">
        <v>34</v>
      </c>
      <c r="C451" t="s">
        <v>10</v>
      </c>
      <c r="D451" t="s">
        <v>11</v>
      </c>
      <c r="E451" s="1">
        <v>6.5965494220701901E-2</v>
      </c>
      <c r="F451" s="1">
        <v>4.5438536452007801E-2</v>
      </c>
      <c r="G451" s="1">
        <v>2.3481008128450599E-2</v>
      </c>
      <c r="H451" s="1">
        <v>1.6937929973427499E-2</v>
      </c>
      <c r="I451" s="1">
        <v>8.9446502349152496E-2</v>
      </c>
      <c r="J451" s="50">
        <v>6.2376466425435401E-2</v>
      </c>
      <c r="N451" s="21"/>
      <c r="R451" s="21"/>
    </row>
    <row r="452" spans="1:18">
      <c r="A452" s="7" t="s">
        <v>127</v>
      </c>
      <c r="B452" t="s">
        <v>34</v>
      </c>
      <c r="C452" t="s">
        <v>12</v>
      </c>
      <c r="D452" t="s">
        <v>13</v>
      </c>
      <c r="E452" s="1">
        <v>0.36831580445675399</v>
      </c>
      <c r="F452" s="1">
        <v>5.4131191917154098E-2</v>
      </c>
      <c r="G452" s="1">
        <v>3.8523333433888501E-2</v>
      </c>
      <c r="H452" s="1">
        <v>6.3605510599693297E-3</v>
      </c>
      <c r="I452" s="1">
        <v>0.40683913789064202</v>
      </c>
      <c r="J452" s="50">
        <v>6.0491742977123397E-2</v>
      </c>
      <c r="N452" s="21"/>
      <c r="R452" s="21"/>
    </row>
    <row r="453" spans="1:18">
      <c r="A453" s="7" t="s">
        <v>127</v>
      </c>
      <c r="B453" t="s">
        <v>34</v>
      </c>
      <c r="C453" t="s">
        <v>14</v>
      </c>
      <c r="D453" t="s">
        <v>15</v>
      </c>
      <c r="E453" s="1">
        <v>3.5162569149171402E-2</v>
      </c>
      <c r="F453" s="1">
        <v>3.6859680877908599E-2</v>
      </c>
      <c r="G453" s="1">
        <v>2.3950275730197602E-3</v>
      </c>
      <c r="H453" s="1">
        <v>1.3430023057466999E-3</v>
      </c>
      <c r="I453" s="1">
        <v>3.7557596722191201E-2</v>
      </c>
      <c r="J453" s="50">
        <v>3.82026831836553E-2</v>
      </c>
      <c r="N453" s="21"/>
      <c r="R453" s="21"/>
    </row>
    <row r="454" spans="1:18">
      <c r="A454" s="7" t="s">
        <v>127</v>
      </c>
      <c r="B454" t="s">
        <v>34</v>
      </c>
      <c r="C454" t="s">
        <v>16</v>
      </c>
      <c r="D454" t="s">
        <v>17</v>
      </c>
      <c r="E454" s="1">
        <v>0.935567243977801</v>
      </c>
      <c r="F454" s="1">
        <v>0.114227200301027</v>
      </c>
      <c r="G454" s="1">
        <v>1.7922282117903698E-2</v>
      </c>
      <c r="H454" s="1">
        <v>2.4586078360945198E-3</v>
      </c>
      <c r="I454" s="1">
        <v>0.95348952609570503</v>
      </c>
      <c r="J454" s="50">
        <v>0.116685808137121</v>
      </c>
      <c r="N454" s="21"/>
      <c r="R454" s="21"/>
    </row>
    <row r="455" spans="1:18">
      <c r="A455" s="7" t="s">
        <v>127</v>
      </c>
      <c r="B455" t="s">
        <v>34</v>
      </c>
      <c r="C455" t="s">
        <v>18</v>
      </c>
      <c r="D455" t="s">
        <v>19</v>
      </c>
      <c r="E455" s="1">
        <v>6.5123801421795298</v>
      </c>
      <c r="F455" s="1">
        <v>0.40384951330908903</v>
      </c>
      <c r="G455" s="1">
        <v>0.150708436946733</v>
      </c>
      <c r="H455" s="1">
        <v>2.6897459525710099E-2</v>
      </c>
      <c r="I455" s="1">
        <v>6.66308857912626</v>
      </c>
      <c r="J455" s="50">
        <v>0.43074697283479901</v>
      </c>
      <c r="N455" s="21"/>
      <c r="R455" s="21"/>
    </row>
    <row r="456" spans="1:18">
      <c r="A456" s="7" t="s">
        <v>127</v>
      </c>
      <c r="B456" t="s">
        <v>34</v>
      </c>
      <c r="C456" t="s">
        <v>20</v>
      </c>
      <c r="D456" t="s">
        <v>21</v>
      </c>
      <c r="E456" s="1">
        <v>2.3628163786630298</v>
      </c>
      <c r="F456" s="1">
        <v>0.38115480710713401</v>
      </c>
      <c r="G456" s="1">
        <v>1.8144692208081801E-3</v>
      </c>
      <c r="H456" s="1">
        <v>3.68417769381338E-4</v>
      </c>
      <c r="I456" s="1">
        <v>2.36463084788384</v>
      </c>
      <c r="J456" s="50">
        <v>0.38152322487651502</v>
      </c>
      <c r="N456" s="21"/>
      <c r="R456" s="21"/>
    </row>
    <row r="457" spans="1:18">
      <c r="A457" s="7" t="s">
        <v>127</v>
      </c>
      <c r="B457" t="s">
        <v>34</v>
      </c>
      <c r="C457" t="s">
        <v>25</v>
      </c>
      <c r="D457" t="s">
        <v>26</v>
      </c>
      <c r="E457" s="1">
        <v>1.56965095168785E-3</v>
      </c>
      <c r="F457" s="1">
        <v>9.1085717562915797E-5</v>
      </c>
      <c r="G457" s="1">
        <v>8.6979443777965207E-6</v>
      </c>
      <c r="H457" s="1">
        <v>4.6155357555470498E-6</v>
      </c>
      <c r="I457" s="1">
        <v>1.5783488960656501E-3</v>
      </c>
      <c r="J457" s="50">
        <v>9.5701253318462802E-5</v>
      </c>
      <c r="N457" s="21"/>
      <c r="R457" s="21"/>
    </row>
    <row r="458" spans="1:18">
      <c r="A458" s="7" t="s">
        <v>127</v>
      </c>
      <c r="B458" t="s">
        <v>34</v>
      </c>
      <c r="C458" t="s">
        <v>22</v>
      </c>
      <c r="D458" t="s">
        <v>23</v>
      </c>
      <c r="E458" s="1">
        <v>2.6124781597778401</v>
      </c>
      <c r="F458" s="1">
        <v>0.11868434809263</v>
      </c>
      <c r="G458" s="1">
        <v>8.0769364065589599E-3</v>
      </c>
      <c r="H458" s="1">
        <v>3.3172047670668902E-4</v>
      </c>
      <c r="I458" s="1">
        <v>2.6205550961844</v>
      </c>
      <c r="J458" s="50">
        <v>0.119016068569337</v>
      </c>
      <c r="N458" s="21"/>
      <c r="R458" s="21"/>
    </row>
    <row r="459" spans="1:18">
      <c r="A459" s="7" t="s">
        <v>128</v>
      </c>
      <c r="B459" t="s">
        <v>34</v>
      </c>
      <c r="C459" t="s">
        <v>2</v>
      </c>
      <c r="D459" t="s">
        <v>3</v>
      </c>
      <c r="E459" s="1">
        <v>0.94396054962697995</v>
      </c>
      <c r="F459" s="1">
        <v>1.17094206454521</v>
      </c>
      <c r="G459" s="1">
        <v>0.88438843222935404</v>
      </c>
      <c r="H459" s="1">
        <v>0.86777727335307497</v>
      </c>
      <c r="I459" s="1">
        <v>1.8283489818563301</v>
      </c>
      <c r="J459" s="50">
        <v>2.03871933789828</v>
      </c>
      <c r="N459" s="21"/>
      <c r="R459" s="21"/>
    </row>
    <row r="460" spans="1:18">
      <c r="A460" s="7" t="s">
        <v>128</v>
      </c>
      <c r="B460" t="s">
        <v>34</v>
      </c>
      <c r="C460" t="s">
        <v>4</v>
      </c>
      <c r="D460" t="s">
        <v>5</v>
      </c>
      <c r="E460" s="1">
        <v>5.3655434979120002E-3</v>
      </c>
      <c r="F460" s="1">
        <v>0.27580815886438398</v>
      </c>
      <c r="G460" s="1">
        <v>0.15545888280887399</v>
      </c>
      <c r="H460" s="1">
        <v>0.91512784799725599</v>
      </c>
      <c r="I460" s="1">
        <v>0.16082442630678601</v>
      </c>
      <c r="J460" s="50">
        <v>1.1909360068616399</v>
      </c>
      <c r="N460" s="21"/>
      <c r="R460" s="21"/>
    </row>
    <row r="461" spans="1:18">
      <c r="A461" s="7" t="s">
        <v>128</v>
      </c>
      <c r="B461" t="s">
        <v>34</v>
      </c>
      <c r="C461" t="s">
        <v>6</v>
      </c>
      <c r="D461" t="s">
        <v>7</v>
      </c>
      <c r="E461" s="1">
        <v>0.91823004274356801</v>
      </c>
      <c r="F461" s="1">
        <v>1.9633702212375399</v>
      </c>
      <c r="G461" s="1">
        <v>39.571100743331897</v>
      </c>
      <c r="H461" s="1">
        <v>77.533659078269395</v>
      </c>
      <c r="I461" s="1">
        <v>40.489330786075499</v>
      </c>
      <c r="J461" s="50">
        <v>79.497029299506906</v>
      </c>
      <c r="N461" s="21"/>
      <c r="R461" s="21"/>
    </row>
    <row r="462" spans="1:18">
      <c r="A462" s="7" t="s">
        <v>128</v>
      </c>
      <c r="B462" t="s">
        <v>34</v>
      </c>
      <c r="C462" t="s">
        <v>8</v>
      </c>
      <c r="D462" t="s">
        <v>9</v>
      </c>
      <c r="E462" s="1">
        <v>4.7084392770703696</v>
      </c>
      <c r="F462" s="1">
        <v>2.5869757597985501</v>
      </c>
      <c r="G462" s="1">
        <v>71.2873873200368</v>
      </c>
      <c r="H462" s="1">
        <v>59.941397413543001</v>
      </c>
      <c r="I462" s="1">
        <v>75.995826597107197</v>
      </c>
      <c r="J462" s="50">
        <v>62.528373173341599</v>
      </c>
      <c r="N462" s="21"/>
      <c r="R462" s="21"/>
    </row>
    <row r="463" spans="1:18">
      <c r="A463" s="7" t="s">
        <v>128</v>
      </c>
      <c r="B463" t="s">
        <v>34</v>
      </c>
      <c r="C463" t="s">
        <v>10</v>
      </c>
      <c r="D463" t="s">
        <v>11</v>
      </c>
      <c r="E463" s="1">
        <v>0.62834545212100201</v>
      </c>
      <c r="F463" s="1">
        <v>0.46934967078259998</v>
      </c>
      <c r="G463" s="1">
        <v>0.72806524255317695</v>
      </c>
      <c r="H463" s="1">
        <v>0.78335428282195196</v>
      </c>
      <c r="I463" s="1">
        <v>1.3564106946741801</v>
      </c>
      <c r="J463" s="50">
        <v>1.2527039536045499</v>
      </c>
      <c r="N463" s="21"/>
      <c r="R463" s="21"/>
    </row>
    <row r="464" spans="1:18">
      <c r="A464" s="7" t="s">
        <v>128</v>
      </c>
      <c r="B464" t="s">
        <v>34</v>
      </c>
      <c r="C464" t="s">
        <v>12</v>
      </c>
      <c r="D464" t="s">
        <v>13</v>
      </c>
      <c r="E464" s="1">
        <v>5.6026672823551804</v>
      </c>
      <c r="F464" s="1">
        <v>0.77474003936241798</v>
      </c>
      <c r="G464" s="1">
        <v>0.66920858007818196</v>
      </c>
      <c r="H464" s="1">
        <v>0.121360343086943</v>
      </c>
      <c r="I464" s="1">
        <v>6.2718758624333599</v>
      </c>
      <c r="J464" s="50">
        <v>0.89610038244936097</v>
      </c>
      <c r="N464" s="21"/>
      <c r="R464" s="21"/>
    </row>
    <row r="465" spans="1:18">
      <c r="A465" s="7" t="s">
        <v>128</v>
      </c>
      <c r="B465" t="s">
        <v>34</v>
      </c>
      <c r="C465" t="s">
        <v>14</v>
      </c>
      <c r="D465" t="s">
        <v>15</v>
      </c>
      <c r="E465" s="1">
        <v>1.60553534724335</v>
      </c>
      <c r="F465" s="1">
        <v>1.5999914627337899</v>
      </c>
      <c r="G465" s="1">
        <v>1.1565891394443899</v>
      </c>
      <c r="H465" s="1">
        <v>0.68702921358919899</v>
      </c>
      <c r="I465" s="1">
        <v>2.7621244866877399</v>
      </c>
      <c r="J465" s="50">
        <v>2.2870206763229901</v>
      </c>
      <c r="N465" s="21"/>
      <c r="R465" s="21"/>
    </row>
    <row r="466" spans="1:18">
      <c r="A466" s="7" t="s">
        <v>128</v>
      </c>
      <c r="B466" t="s">
        <v>34</v>
      </c>
      <c r="C466" t="s">
        <v>16</v>
      </c>
      <c r="D466" t="s">
        <v>17</v>
      </c>
      <c r="E466" s="1">
        <v>30.0314929076462</v>
      </c>
      <c r="F466" s="1">
        <v>3.9324601446741498</v>
      </c>
      <c r="G466" s="1">
        <v>24.507667269884799</v>
      </c>
      <c r="H466" s="1">
        <v>3.49906395326374</v>
      </c>
      <c r="I466" s="1">
        <v>54.539160177531002</v>
      </c>
      <c r="J466" s="50">
        <v>7.4315240979378796</v>
      </c>
      <c r="N466" s="21"/>
      <c r="R466" s="21"/>
    </row>
    <row r="467" spans="1:18">
      <c r="A467" s="7" t="s">
        <v>128</v>
      </c>
      <c r="B467" t="s">
        <v>34</v>
      </c>
      <c r="C467" t="s">
        <v>18</v>
      </c>
      <c r="D467" t="s">
        <v>19</v>
      </c>
      <c r="E467" s="1">
        <v>202.99701953110301</v>
      </c>
      <c r="F467" s="1">
        <v>12.9748458070385</v>
      </c>
      <c r="G467" s="1">
        <v>51.004134190536199</v>
      </c>
      <c r="H467" s="1">
        <v>8.3055257611934401</v>
      </c>
      <c r="I467" s="1">
        <v>254.00115372163901</v>
      </c>
      <c r="J467" s="50">
        <v>21.280371568231899</v>
      </c>
      <c r="N467" s="21"/>
      <c r="R467" s="21"/>
    </row>
    <row r="468" spans="1:18">
      <c r="A468" s="7" t="s">
        <v>128</v>
      </c>
      <c r="B468" t="s">
        <v>34</v>
      </c>
      <c r="C468" t="s">
        <v>20</v>
      </c>
      <c r="D468" t="s">
        <v>21</v>
      </c>
      <c r="E468" s="1">
        <v>32.6058389108371</v>
      </c>
      <c r="F468" s="1">
        <v>5.2266925125419101</v>
      </c>
      <c r="G468" s="1">
        <v>0.79749307261298996</v>
      </c>
      <c r="H468" s="1">
        <v>0.16081647714950401</v>
      </c>
      <c r="I468" s="1">
        <v>33.403331983450101</v>
      </c>
      <c r="J468" s="50">
        <v>5.3875089896914101</v>
      </c>
      <c r="N468" s="21"/>
      <c r="R468" s="21"/>
    </row>
    <row r="469" spans="1:18">
      <c r="A469" s="7" t="s">
        <v>128</v>
      </c>
      <c r="B469" t="s">
        <v>34</v>
      </c>
      <c r="C469" t="s">
        <v>25</v>
      </c>
      <c r="D469" t="s">
        <v>26</v>
      </c>
      <c r="E469" s="1">
        <v>5.39549076751074E-3</v>
      </c>
      <c r="F469" s="1">
        <v>4.1859829712541098E-4</v>
      </c>
      <c r="G469" s="1">
        <v>1.55079828194338E-2</v>
      </c>
      <c r="H469" s="1">
        <v>7.1911333412148799E-3</v>
      </c>
      <c r="I469" s="1">
        <v>2.0903473586944499E-2</v>
      </c>
      <c r="J469" s="50">
        <v>7.6097316383402901E-3</v>
      </c>
      <c r="N469" s="21"/>
      <c r="R469" s="21"/>
    </row>
    <row r="470" spans="1:18">
      <c r="A470" s="7" t="s">
        <v>128</v>
      </c>
      <c r="B470" t="s">
        <v>34</v>
      </c>
      <c r="C470" t="s">
        <v>22</v>
      </c>
      <c r="D470" t="s">
        <v>23</v>
      </c>
      <c r="E470" s="1">
        <v>26.5850003776414</v>
      </c>
      <c r="F470" s="1">
        <v>1.1442843567421299</v>
      </c>
      <c r="G470" s="1">
        <v>2.4786414647502002</v>
      </c>
      <c r="H470" s="1">
        <v>9.3894131868674097E-2</v>
      </c>
      <c r="I470" s="1">
        <v>29.063641842391601</v>
      </c>
      <c r="J470" s="50">
        <v>1.2381784886108</v>
      </c>
      <c r="N470" s="21"/>
      <c r="R470" s="21"/>
    </row>
    <row r="471" spans="1:18">
      <c r="A471" s="7" t="s">
        <v>129</v>
      </c>
      <c r="B471" t="s">
        <v>34</v>
      </c>
      <c r="C471" t="s">
        <v>2</v>
      </c>
      <c r="D471" t="s">
        <v>3</v>
      </c>
      <c r="E471" s="1">
        <v>0.23293004782817101</v>
      </c>
      <c r="F471" s="1">
        <v>0.28119248793392099</v>
      </c>
      <c r="G471" s="1">
        <v>0.77057339659384805</v>
      </c>
      <c r="H471" s="1">
        <v>1.1065197734066501</v>
      </c>
      <c r="I471" s="1">
        <v>1.0035034444220201</v>
      </c>
      <c r="J471" s="50">
        <v>1.3877122613405699</v>
      </c>
      <c r="N471" s="21"/>
      <c r="R471" s="21"/>
    </row>
    <row r="472" spans="1:18">
      <c r="A472" s="7" t="s">
        <v>129</v>
      </c>
      <c r="B472" t="s">
        <v>34</v>
      </c>
      <c r="C472" t="s">
        <v>4</v>
      </c>
      <c r="D472" t="s">
        <v>5</v>
      </c>
      <c r="E472" s="1">
        <v>1.5399170584007001E-3</v>
      </c>
      <c r="F472" s="1">
        <v>5.5047674004564999E-2</v>
      </c>
      <c r="G472" s="1">
        <v>1.80979416045395E-5</v>
      </c>
      <c r="H472" s="1">
        <v>5.6702975660424603E-5</v>
      </c>
      <c r="I472" s="1">
        <v>1.55801500000524E-3</v>
      </c>
      <c r="J472" s="50">
        <v>5.5104376980225397E-2</v>
      </c>
      <c r="N472" s="21"/>
      <c r="R472" s="21"/>
    </row>
    <row r="473" spans="1:18">
      <c r="A473" s="7" t="s">
        <v>129</v>
      </c>
      <c r="B473" t="s">
        <v>34</v>
      </c>
      <c r="C473" t="s">
        <v>6</v>
      </c>
      <c r="D473" t="s">
        <v>7</v>
      </c>
      <c r="E473" s="1">
        <v>5.52654761275007E-3</v>
      </c>
      <c r="F473" s="1">
        <v>1.21716209668861E-2</v>
      </c>
      <c r="G473" s="1">
        <v>1.5985260092989E-2</v>
      </c>
      <c r="H473" s="1">
        <v>3.5457856579027197E-2</v>
      </c>
      <c r="I473" s="1">
        <v>2.15118077057391E-2</v>
      </c>
      <c r="J473" s="50">
        <v>4.7629477545913297E-2</v>
      </c>
      <c r="N473" s="21"/>
      <c r="R473" s="21"/>
    </row>
    <row r="474" spans="1:18">
      <c r="A474" s="7" t="s">
        <v>129</v>
      </c>
      <c r="B474" t="s">
        <v>34</v>
      </c>
      <c r="C474" t="s">
        <v>8</v>
      </c>
      <c r="D474" t="s">
        <v>9</v>
      </c>
      <c r="E474" s="1">
        <v>1.0861419993464601</v>
      </c>
      <c r="F474" s="1">
        <v>0.46845362405865099</v>
      </c>
      <c r="G474" s="1">
        <v>3.1694452460045701</v>
      </c>
      <c r="H474" s="1">
        <v>2.5482561576669398</v>
      </c>
      <c r="I474" s="1">
        <v>4.2555872453510304</v>
      </c>
      <c r="J474" s="50">
        <v>3.0167097817255999</v>
      </c>
      <c r="N474" s="21"/>
      <c r="R474" s="21"/>
    </row>
    <row r="475" spans="1:18">
      <c r="A475" s="7" t="s">
        <v>129</v>
      </c>
      <c r="B475" t="s">
        <v>34</v>
      </c>
      <c r="C475" t="s">
        <v>10</v>
      </c>
      <c r="D475" t="s">
        <v>11</v>
      </c>
      <c r="E475" s="1">
        <v>0.185927036162437</v>
      </c>
      <c r="F475" s="1">
        <v>0.15142531647594401</v>
      </c>
      <c r="G475" s="1">
        <v>0.68596757170239697</v>
      </c>
      <c r="H475" s="1">
        <v>0.53213198406086204</v>
      </c>
      <c r="I475" s="1">
        <v>0.87189460786483397</v>
      </c>
      <c r="J475" s="50">
        <v>0.68355730053680497</v>
      </c>
      <c r="N475" s="21"/>
      <c r="R475" s="21"/>
    </row>
    <row r="476" spans="1:18">
      <c r="A476" s="7" t="s">
        <v>129</v>
      </c>
      <c r="B476" t="s">
        <v>34</v>
      </c>
      <c r="C476" t="s">
        <v>12</v>
      </c>
      <c r="D476" t="s">
        <v>13</v>
      </c>
      <c r="E476" s="1">
        <v>1.2116653538839099</v>
      </c>
      <c r="F476" s="1">
        <v>0.165802175948358</v>
      </c>
      <c r="G476" s="1">
        <v>0.24939954851301799</v>
      </c>
      <c r="H476" s="1">
        <v>4.5330061593953697E-2</v>
      </c>
      <c r="I476" s="1">
        <v>1.46106490239693</v>
      </c>
      <c r="J476" s="50">
        <v>0.211132237542311</v>
      </c>
      <c r="N476" s="21"/>
      <c r="R476" s="21"/>
    </row>
    <row r="477" spans="1:18">
      <c r="A477" s="7" t="s">
        <v>129</v>
      </c>
      <c r="B477" t="s">
        <v>34</v>
      </c>
      <c r="C477" t="s">
        <v>14</v>
      </c>
      <c r="D477" t="s">
        <v>15</v>
      </c>
      <c r="E477" s="1">
        <v>0.351234247656945</v>
      </c>
      <c r="F477" s="1">
        <v>0.35168441676687301</v>
      </c>
      <c r="G477" s="1">
        <v>0.81447139703965699</v>
      </c>
      <c r="H477" s="1">
        <v>0.48423237155598797</v>
      </c>
      <c r="I477" s="1">
        <v>1.1657056446966001</v>
      </c>
      <c r="J477" s="50">
        <v>0.83591678832286098</v>
      </c>
      <c r="N477" s="21"/>
      <c r="R477" s="21"/>
    </row>
    <row r="478" spans="1:18">
      <c r="A478" s="7" t="s">
        <v>129</v>
      </c>
      <c r="B478" t="s">
        <v>34</v>
      </c>
      <c r="C478" t="s">
        <v>16</v>
      </c>
      <c r="D478" t="s">
        <v>17</v>
      </c>
      <c r="E478" s="1">
        <v>5.6907593979683702</v>
      </c>
      <c r="F478" s="1">
        <v>0.71273506177257295</v>
      </c>
      <c r="G478" s="1">
        <v>3.14209824899085</v>
      </c>
      <c r="H478" s="1">
        <v>0.499505336181848</v>
      </c>
      <c r="I478" s="1">
        <v>8.8328576469592193</v>
      </c>
      <c r="J478" s="50">
        <v>1.2122403979544201</v>
      </c>
      <c r="N478" s="21"/>
      <c r="R478" s="21"/>
    </row>
    <row r="479" spans="1:18">
      <c r="A479" s="7" t="s">
        <v>129</v>
      </c>
      <c r="B479" t="s">
        <v>34</v>
      </c>
      <c r="C479" t="s">
        <v>18</v>
      </c>
      <c r="D479" t="s">
        <v>19</v>
      </c>
      <c r="E479" s="1">
        <v>28.208059189468401</v>
      </c>
      <c r="F479" s="1">
        <v>1.79321410931638</v>
      </c>
      <c r="G479" s="1">
        <v>3.17928012680887</v>
      </c>
      <c r="H479" s="1">
        <v>0.51488573081090705</v>
      </c>
      <c r="I479" s="1">
        <v>31.387339316277298</v>
      </c>
      <c r="J479" s="50">
        <v>2.3080998401272899</v>
      </c>
      <c r="N479" s="21"/>
      <c r="R479" s="21"/>
    </row>
    <row r="480" spans="1:18">
      <c r="A480" s="7" t="s">
        <v>129</v>
      </c>
      <c r="B480" t="s">
        <v>34</v>
      </c>
      <c r="C480" t="s">
        <v>20</v>
      </c>
      <c r="D480" t="s">
        <v>21</v>
      </c>
      <c r="E480" s="1">
        <v>8.8978637044888806</v>
      </c>
      <c r="F480" s="1">
        <v>1.4177267195574399</v>
      </c>
      <c r="G480" s="1">
        <v>1.92101711742131</v>
      </c>
      <c r="H480" s="1">
        <v>0.38697513699997199</v>
      </c>
      <c r="I480" s="1">
        <v>10.8188808219102</v>
      </c>
      <c r="J480" s="50">
        <v>1.80470185655741</v>
      </c>
      <c r="N480" s="21"/>
      <c r="R480" s="21"/>
    </row>
    <row r="481" spans="1:18">
      <c r="A481" s="7" t="s">
        <v>129</v>
      </c>
      <c r="B481" t="s">
        <v>34</v>
      </c>
      <c r="C481" t="s">
        <v>25</v>
      </c>
      <c r="D481" t="s">
        <v>26</v>
      </c>
      <c r="E481" s="1">
        <v>1.7315917512188E-2</v>
      </c>
      <c r="F481" s="1">
        <v>1.36136417103989E-3</v>
      </c>
      <c r="G481" s="1">
        <v>0.13494702759437699</v>
      </c>
      <c r="H481" s="1">
        <v>6.3923901636567304E-2</v>
      </c>
      <c r="I481" s="1">
        <v>0.15226294510656499</v>
      </c>
      <c r="J481" s="50">
        <v>6.5285265807607198E-2</v>
      </c>
      <c r="N481" s="21"/>
      <c r="R481" s="21"/>
    </row>
    <row r="482" spans="1:18">
      <c r="A482" s="7" t="s">
        <v>129</v>
      </c>
      <c r="B482" t="s">
        <v>34</v>
      </c>
      <c r="C482" t="s">
        <v>22</v>
      </c>
      <c r="D482" t="s">
        <v>23</v>
      </c>
      <c r="E482" s="1">
        <v>11.455175336725199</v>
      </c>
      <c r="F482" s="1">
        <v>0.48911694750382101</v>
      </c>
      <c r="G482" s="1">
        <v>1.8354540715666301</v>
      </c>
      <c r="H482" s="1">
        <v>6.7210462035378102E-2</v>
      </c>
      <c r="I482" s="1">
        <v>13.2906294082918</v>
      </c>
      <c r="J482" s="50">
        <v>0.55632740953919901</v>
      </c>
      <c r="N482" s="21"/>
      <c r="R482" s="21"/>
    </row>
    <row r="483" spans="1:18">
      <c r="A483" s="7" t="s">
        <v>130</v>
      </c>
      <c r="B483" t="s">
        <v>34</v>
      </c>
      <c r="C483" t="s">
        <v>2</v>
      </c>
      <c r="D483" t="s">
        <v>3</v>
      </c>
      <c r="E483" s="1">
        <v>7.7811921245690405E-2</v>
      </c>
      <c r="F483" s="1">
        <v>9.33717150974991E-2</v>
      </c>
      <c r="G483" s="1">
        <v>0.13266257896580499</v>
      </c>
      <c r="H483" s="1">
        <v>8.5251118950919094E-2</v>
      </c>
      <c r="I483" s="1">
        <v>0.210474500211496</v>
      </c>
      <c r="J483" s="50">
        <v>0.178622834048418</v>
      </c>
      <c r="N483" s="21"/>
      <c r="R483" s="21"/>
    </row>
    <row r="484" spans="1:18">
      <c r="A484" s="7" t="s">
        <v>130</v>
      </c>
      <c r="B484" t="s">
        <v>34</v>
      </c>
      <c r="C484" t="s">
        <v>4</v>
      </c>
      <c r="D484" t="s">
        <v>5</v>
      </c>
      <c r="E484" s="1">
        <v>1.04812455506906E-3</v>
      </c>
      <c r="F484" s="1">
        <v>4.0116244044853699E-2</v>
      </c>
      <c r="G484" s="1">
        <v>3.9490307446831104E-6</v>
      </c>
      <c r="H484" s="1">
        <v>2.2119165440136301E-5</v>
      </c>
      <c r="I484" s="1">
        <v>1.0520735858137399E-3</v>
      </c>
      <c r="J484" s="50">
        <v>4.01383632102938E-2</v>
      </c>
      <c r="N484" s="21"/>
      <c r="R484" s="21"/>
    </row>
    <row r="485" spans="1:18">
      <c r="A485" s="7" t="s">
        <v>130</v>
      </c>
      <c r="B485" t="s">
        <v>34</v>
      </c>
      <c r="C485" t="s">
        <v>6</v>
      </c>
      <c r="D485" t="s">
        <v>7</v>
      </c>
      <c r="E485" s="1">
        <v>2.13826789254721E-2</v>
      </c>
      <c r="F485" s="1">
        <v>4.6342106080051598E-2</v>
      </c>
      <c r="G485" s="1">
        <v>1.4255314418913201</v>
      </c>
      <c r="H485" s="1">
        <v>2.29739560393877</v>
      </c>
      <c r="I485" s="1">
        <v>1.4469141208167899</v>
      </c>
      <c r="J485" s="50">
        <v>2.3437377100188201</v>
      </c>
      <c r="N485" s="21"/>
      <c r="R485" s="21"/>
    </row>
    <row r="486" spans="1:18">
      <c r="A486" s="7" t="s">
        <v>130</v>
      </c>
      <c r="B486" t="s">
        <v>34</v>
      </c>
      <c r="C486" t="s">
        <v>8</v>
      </c>
      <c r="D486" t="s">
        <v>9</v>
      </c>
      <c r="E486" s="1">
        <v>0.47229969317467302</v>
      </c>
      <c r="F486" s="1">
        <v>0.17806027179942399</v>
      </c>
      <c r="G486" s="1">
        <v>0.21885775099408999</v>
      </c>
      <c r="H486" s="1">
        <v>0.121242304068574</v>
      </c>
      <c r="I486" s="1">
        <v>0.69115744416876301</v>
      </c>
      <c r="J486" s="50">
        <v>0.29930257586799802</v>
      </c>
      <c r="N486" s="21"/>
      <c r="R486" s="21"/>
    </row>
    <row r="487" spans="1:18">
      <c r="A487" s="7" t="s">
        <v>130</v>
      </c>
      <c r="B487" t="s">
        <v>34</v>
      </c>
      <c r="C487" t="s">
        <v>10</v>
      </c>
      <c r="D487" t="s">
        <v>11</v>
      </c>
      <c r="E487" s="1">
        <v>6.3196747924347096E-2</v>
      </c>
      <c r="F487" s="1">
        <v>4.9476811230251001E-2</v>
      </c>
      <c r="G487" s="1">
        <v>0.139183689071566</v>
      </c>
      <c r="H487" s="1">
        <v>0.136163001958338</v>
      </c>
      <c r="I487" s="1">
        <v>0.20238043699591299</v>
      </c>
      <c r="J487" s="50">
        <v>0.18563981318858899</v>
      </c>
      <c r="N487" s="21"/>
      <c r="R487" s="21"/>
    </row>
    <row r="488" spans="1:18">
      <c r="A488" s="7" t="s">
        <v>130</v>
      </c>
      <c r="B488" t="s">
        <v>34</v>
      </c>
      <c r="C488" t="s">
        <v>12</v>
      </c>
      <c r="D488" t="s">
        <v>13</v>
      </c>
      <c r="E488" s="1">
        <v>0.60533312835575304</v>
      </c>
      <c r="F488" s="1">
        <v>8.5822010145891206E-2</v>
      </c>
      <c r="G488" s="1">
        <v>0.110983145555986</v>
      </c>
      <c r="H488" s="1">
        <v>2.0189656916539199E-2</v>
      </c>
      <c r="I488" s="1">
        <v>0.71631627391173902</v>
      </c>
      <c r="J488" s="50">
        <v>0.10601166706243</v>
      </c>
      <c r="N488" s="21"/>
      <c r="R488" s="21"/>
    </row>
    <row r="489" spans="1:18">
      <c r="A489" s="7" t="s">
        <v>130</v>
      </c>
      <c r="B489" t="s">
        <v>34</v>
      </c>
      <c r="C489" t="s">
        <v>14</v>
      </c>
      <c r="D489" t="s">
        <v>15</v>
      </c>
      <c r="E489" s="1">
        <v>0.111807253373086</v>
      </c>
      <c r="F489" s="1">
        <v>0.115613451999385</v>
      </c>
      <c r="G489" s="1">
        <v>0.15140491751960999</v>
      </c>
      <c r="H489" s="1">
        <v>9.0807730468107001E-2</v>
      </c>
      <c r="I489" s="1">
        <v>0.263212170892696</v>
      </c>
      <c r="J489" s="50">
        <v>0.206421182467492</v>
      </c>
      <c r="N489" s="21"/>
      <c r="R489" s="21"/>
    </row>
    <row r="490" spans="1:18">
      <c r="A490" s="7" t="s">
        <v>130</v>
      </c>
      <c r="B490" t="s">
        <v>34</v>
      </c>
      <c r="C490" t="s">
        <v>16</v>
      </c>
      <c r="D490" t="s">
        <v>17</v>
      </c>
      <c r="E490" s="1">
        <v>1.79355652153995</v>
      </c>
      <c r="F490" s="1">
        <v>0.223855959857899</v>
      </c>
      <c r="G490" s="1">
        <v>0.25697727490004701</v>
      </c>
      <c r="H490" s="1">
        <v>4.1152446051430702E-2</v>
      </c>
      <c r="I490" s="1">
        <v>2.0505337964399999</v>
      </c>
      <c r="J490" s="50">
        <v>0.265008405909329</v>
      </c>
      <c r="N490" s="21"/>
      <c r="R490" s="21"/>
    </row>
    <row r="491" spans="1:18">
      <c r="A491" s="7" t="s">
        <v>130</v>
      </c>
      <c r="B491" t="s">
        <v>34</v>
      </c>
      <c r="C491" t="s">
        <v>18</v>
      </c>
      <c r="D491" t="s">
        <v>19</v>
      </c>
      <c r="E491" s="1">
        <v>12.5487104977987</v>
      </c>
      <c r="F491" s="1">
        <v>0.79783251140745104</v>
      </c>
      <c r="G491" s="1">
        <v>1.63951704474307</v>
      </c>
      <c r="H491" s="1">
        <v>0.26439122057448899</v>
      </c>
      <c r="I491" s="1">
        <v>14.188227542541799</v>
      </c>
      <c r="J491" s="50">
        <v>1.0622237319819401</v>
      </c>
      <c r="N491" s="21"/>
      <c r="R491" s="21"/>
    </row>
    <row r="492" spans="1:18">
      <c r="A492" s="7" t="s">
        <v>130</v>
      </c>
      <c r="B492" t="s">
        <v>34</v>
      </c>
      <c r="C492" t="s">
        <v>20</v>
      </c>
      <c r="D492" t="s">
        <v>21</v>
      </c>
      <c r="E492" s="1">
        <v>43.2934962793003</v>
      </c>
      <c r="F492" s="1">
        <v>6.9191631269451603</v>
      </c>
      <c r="G492" s="1">
        <v>5.6140691415494297</v>
      </c>
      <c r="H492" s="1">
        <v>1.1313410057331801</v>
      </c>
      <c r="I492" s="1">
        <v>48.9075654208497</v>
      </c>
      <c r="J492" s="50">
        <v>8.0505041326783395</v>
      </c>
      <c r="N492" s="21"/>
      <c r="R492" s="21"/>
    </row>
    <row r="493" spans="1:18">
      <c r="A493" s="7" t="s">
        <v>130</v>
      </c>
      <c r="B493" t="s">
        <v>34</v>
      </c>
      <c r="C493" t="s">
        <v>25</v>
      </c>
      <c r="D493" t="s">
        <v>26</v>
      </c>
      <c r="E493" s="1">
        <v>1.66296149333062E-4</v>
      </c>
      <c r="F493" s="1">
        <v>1.29902142049827E-5</v>
      </c>
      <c r="G493" s="1">
        <v>0</v>
      </c>
      <c r="H493" s="1">
        <v>0</v>
      </c>
      <c r="I493" s="1">
        <v>1.66296149333062E-4</v>
      </c>
      <c r="J493" s="50">
        <v>1.29902142049827E-5</v>
      </c>
      <c r="N493" s="21"/>
      <c r="R493" s="21"/>
    </row>
    <row r="494" spans="1:18">
      <c r="A494" s="7" t="s">
        <v>130</v>
      </c>
      <c r="B494" t="s">
        <v>34</v>
      </c>
      <c r="C494" t="s">
        <v>22</v>
      </c>
      <c r="D494" t="s">
        <v>23</v>
      </c>
      <c r="E494" s="1">
        <v>1.80114530349671</v>
      </c>
      <c r="F494" s="1">
        <v>7.7034323213628006E-2</v>
      </c>
      <c r="G494" s="1">
        <v>3.6479438369960697E-2</v>
      </c>
      <c r="H494" s="1">
        <v>1.3563063262239201E-3</v>
      </c>
      <c r="I494" s="1">
        <v>1.83762474186667</v>
      </c>
      <c r="J494" s="50">
        <v>7.8390629539851903E-2</v>
      </c>
      <c r="N494" s="21"/>
      <c r="R494" s="21"/>
    </row>
    <row r="495" spans="1:18">
      <c r="A495" s="7" t="s">
        <v>131</v>
      </c>
      <c r="B495" t="s">
        <v>34</v>
      </c>
      <c r="C495" t="s">
        <v>2</v>
      </c>
      <c r="D495" t="s">
        <v>3</v>
      </c>
      <c r="E495" s="1">
        <v>0.17799383539647801</v>
      </c>
      <c r="F495" s="1">
        <v>0.21864027244180101</v>
      </c>
      <c r="G495" s="1">
        <v>0.182233370252008</v>
      </c>
      <c r="H495" s="1">
        <v>0.19270388477710701</v>
      </c>
      <c r="I495" s="1">
        <v>0.36022720564848698</v>
      </c>
      <c r="J495" s="50">
        <v>0.41134415721890699</v>
      </c>
      <c r="N495" s="21"/>
      <c r="R495" s="21"/>
    </row>
    <row r="496" spans="1:18">
      <c r="A496" s="7" t="s">
        <v>131</v>
      </c>
      <c r="B496" t="s">
        <v>34</v>
      </c>
      <c r="C496" t="s">
        <v>4</v>
      </c>
      <c r="D496" t="s">
        <v>5</v>
      </c>
      <c r="E496" s="1">
        <v>9.63281659972823E-4</v>
      </c>
      <c r="F496" s="1">
        <v>4.7675449917801101E-2</v>
      </c>
      <c r="G496" s="1">
        <v>0.101053476352978</v>
      </c>
      <c r="H496" s="1">
        <v>0.59869944717706702</v>
      </c>
      <c r="I496" s="1">
        <v>0.102016758012951</v>
      </c>
      <c r="J496" s="50">
        <v>0.64637489709486795</v>
      </c>
      <c r="N496" s="21"/>
      <c r="R496" s="21"/>
    </row>
    <row r="497" spans="1:18">
      <c r="A497" s="7" t="s">
        <v>131</v>
      </c>
      <c r="B497" t="s">
        <v>34</v>
      </c>
      <c r="C497" t="s">
        <v>6</v>
      </c>
      <c r="D497" t="s">
        <v>7</v>
      </c>
      <c r="E497" s="1">
        <v>5.6572232171639104E-3</v>
      </c>
      <c r="F497" s="1">
        <v>1.1740016441090999E-2</v>
      </c>
      <c r="G497" s="1">
        <v>6.4809776371395596E-3</v>
      </c>
      <c r="H497" s="1">
        <v>1.4371940076222001E-2</v>
      </c>
      <c r="I497" s="1">
        <v>1.21382008543035E-2</v>
      </c>
      <c r="J497" s="50">
        <v>2.6111956517313E-2</v>
      </c>
      <c r="N497" s="21"/>
      <c r="R497" s="21"/>
    </row>
    <row r="498" spans="1:18">
      <c r="A498" s="7" t="s">
        <v>131</v>
      </c>
      <c r="B498" t="s">
        <v>34</v>
      </c>
      <c r="C498" t="s">
        <v>8</v>
      </c>
      <c r="D498" t="s">
        <v>9</v>
      </c>
      <c r="E498" s="1">
        <v>0.51082137019812501</v>
      </c>
      <c r="F498" s="1">
        <v>0.200521958146305</v>
      </c>
      <c r="G498" s="1">
        <v>0.49965427702855097</v>
      </c>
      <c r="H498" s="1">
        <v>0.247175925077988</v>
      </c>
      <c r="I498" s="1">
        <v>1.01047564722668</v>
      </c>
      <c r="J498" s="50">
        <v>0.44769788322429399</v>
      </c>
      <c r="N498" s="21"/>
      <c r="R498" s="21"/>
    </row>
    <row r="499" spans="1:18">
      <c r="A499" s="7" t="s">
        <v>131</v>
      </c>
      <c r="B499" t="s">
        <v>34</v>
      </c>
      <c r="C499" t="s">
        <v>10</v>
      </c>
      <c r="D499" t="s">
        <v>11</v>
      </c>
      <c r="E499" s="1">
        <v>0.123990209754682</v>
      </c>
      <c r="F499" s="1">
        <v>0.10286165730194</v>
      </c>
      <c r="G499" s="1">
        <v>0.87714549902260897</v>
      </c>
      <c r="H499" s="1">
        <v>1.72544152842528</v>
      </c>
      <c r="I499" s="1">
        <v>1.0011357087772901</v>
      </c>
      <c r="J499" s="50">
        <v>1.8283031857272201</v>
      </c>
      <c r="N499" s="21"/>
      <c r="R499" s="21"/>
    </row>
    <row r="500" spans="1:18">
      <c r="A500" s="7" t="s">
        <v>131</v>
      </c>
      <c r="B500" t="s">
        <v>34</v>
      </c>
      <c r="C500" t="s">
        <v>12</v>
      </c>
      <c r="D500" t="s">
        <v>13</v>
      </c>
      <c r="E500" s="1">
        <v>0.97685560524753101</v>
      </c>
      <c r="F500" s="1">
        <v>0.13542847658065699</v>
      </c>
      <c r="G500" s="1">
        <v>0.10284860574874199</v>
      </c>
      <c r="H500" s="1">
        <v>1.8867150677992099E-2</v>
      </c>
      <c r="I500" s="1">
        <v>1.07970421099627</v>
      </c>
      <c r="J500" s="50">
        <v>0.15429562725864901</v>
      </c>
      <c r="N500" s="21"/>
      <c r="R500" s="21"/>
    </row>
    <row r="501" spans="1:18">
      <c r="A501" s="7" t="s">
        <v>131</v>
      </c>
      <c r="B501" t="s">
        <v>34</v>
      </c>
      <c r="C501" t="s">
        <v>14</v>
      </c>
      <c r="D501" t="s">
        <v>15</v>
      </c>
      <c r="E501" s="1">
        <v>0.18180671853829</v>
      </c>
      <c r="F501" s="1">
        <v>0.186640784196725</v>
      </c>
      <c r="G501" s="1">
        <v>0.42015067160990699</v>
      </c>
      <c r="H501" s="1">
        <v>0.25535434114714101</v>
      </c>
      <c r="I501" s="1">
        <v>0.60195739014819805</v>
      </c>
      <c r="J501" s="50">
        <v>0.44199512534386598</v>
      </c>
      <c r="N501" s="21"/>
      <c r="R501" s="21"/>
    </row>
    <row r="502" spans="1:18">
      <c r="A502" s="7" t="s">
        <v>131</v>
      </c>
      <c r="B502" t="s">
        <v>34</v>
      </c>
      <c r="C502" t="s">
        <v>16</v>
      </c>
      <c r="D502" t="s">
        <v>17</v>
      </c>
      <c r="E502" s="1">
        <v>3.22281118140114</v>
      </c>
      <c r="F502" s="1">
        <v>0.37636203183820699</v>
      </c>
      <c r="G502" s="1">
        <v>0.52766918227565196</v>
      </c>
      <c r="H502" s="1">
        <v>8.8691729364633903E-2</v>
      </c>
      <c r="I502" s="1">
        <v>3.7504803636767901</v>
      </c>
      <c r="J502" s="50">
        <v>0.46505376120284098</v>
      </c>
      <c r="N502" s="21"/>
      <c r="R502" s="21"/>
    </row>
    <row r="503" spans="1:18">
      <c r="A503" s="7" t="s">
        <v>131</v>
      </c>
      <c r="B503" t="s">
        <v>34</v>
      </c>
      <c r="C503" t="s">
        <v>18</v>
      </c>
      <c r="D503" t="s">
        <v>19</v>
      </c>
      <c r="E503" s="1">
        <v>14.864011336036</v>
      </c>
      <c r="F503" s="1">
        <v>0.94859107488870997</v>
      </c>
      <c r="G503" s="1">
        <v>2.1478543856907599</v>
      </c>
      <c r="H503" s="1">
        <v>0.34613247032273398</v>
      </c>
      <c r="I503" s="1">
        <v>17.011865721726799</v>
      </c>
      <c r="J503" s="50">
        <v>1.2947235452114401</v>
      </c>
      <c r="N503" s="21"/>
      <c r="R503" s="21"/>
    </row>
    <row r="504" spans="1:18">
      <c r="A504" s="7" t="s">
        <v>131</v>
      </c>
      <c r="B504" t="s">
        <v>34</v>
      </c>
      <c r="C504" t="s">
        <v>20</v>
      </c>
      <c r="D504" t="s">
        <v>21</v>
      </c>
      <c r="E504" s="1">
        <v>5.2692246830910099</v>
      </c>
      <c r="F504" s="1">
        <v>0.83926008698722598</v>
      </c>
      <c r="G504" s="1">
        <v>0.10366850851176999</v>
      </c>
      <c r="H504" s="1">
        <v>2.0865216330413199E-2</v>
      </c>
      <c r="I504" s="1">
        <v>5.3728931916027802</v>
      </c>
      <c r="J504" s="50">
        <v>0.86012530331763903</v>
      </c>
      <c r="N504" s="21"/>
      <c r="R504" s="21"/>
    </row>
    <row r="505" spans="1:18">
      <c r="A505" s="7" t="s">
        <v>131</v>
      </c>
      <c r="B505" t="s">
        <v>34</v>
      </c>
      <c r="C505" t="s">
        <v>25</v>
      </c>
      <c r="D505" t="s">
        <v>26</v>
      </c>
      <c r="E505" s="1">
        <v>3.1707820570221201E-3</v>
      </c>
      <c r="F505" s="1">
        <v>2.5658215940202201E-4</v>
      </c>
      <c r="G505" s="1">
        <v>1.44471876063238E-2</v>
      </c>
      <c r="H505" s="1">
        <v>7.0253466717538401E-3</v>
      </c>
      <c r="I505" s="1">
        <v>1.76179696633459E-2</v>
      </c>
      <c r="J505" s="50">
        <v>7.2819288311558603E-3</v>
      </c>
      <c r="N505" s="21"/>
      <c r="R505" s="21"/>
    </row>
    <row r="506" spans="1:18">
      <c r="A506" s="7" t="s">
        <v>131</v>
      </c>
      <c r="B506" t="s">
        <v>34</v>
      </c>
      <c r="C506" t="s">
        <v>22</v>
      </c>
      <c r="D506" t="s">
        <v>23</v>
      </c>
      <c r="E506" s="1">
        <v>6.0343667469198898</v>
      </c>
      <c r="F506" s="1">
        <v>0.25643863395770999</v>
      </c>
      <c r="G506" s="1">
        <v>0.64595984663663597</v>
      </c>
      <c r="H506" s="1">
        <v>2.3816909631210699E-2</v>
      </c>
      <c r="I506" s="1">
        <v>6.6803265935565301</v>
      </c>
      <c r="J506" s="50">
        <v>0.28025554358892102</v>
      </c>
      <c r="N506" s="21"/>
      <c r="R506" s="21"/>
    </row>
    <row r="507" spans="1:18">
      <c r="A507" s="7" t="s">
        <v>132</v>
      </c>
      <c r="B507" t="s">
        <v>34</v>
      </c>
      <c r="C507" t="s">
        <v>2</v>
      </c>
      <c r="D507" t="s">
        <v>3</v>
      </c>
      <c r="E507" s="1">
        <v>0.33869640064075801</v>
      </c>
      <c r="F507" s="1">
        <v>0.40119714276401502</v>
      </c>
      <c r="G507" s="1">
        <v>0.94209920205612796</v>
      </c>
      <c r="H507" s="1">
        <v>1.1287342436575101</v>
      </c>
      <c r="I507" s="1">
        <v>1.2807956026968901</v>
      </c>
      <c r="J507" s="50">
        <v>1.52993138642153</v>
      </c>
      <c r="N507" s="21"/>
      <c r="R507" s="21"/>
    </row>
    <row r="508" spans="1:18">
      <c r="A508" s="7" t="s">
        <v>132</v>
      </c>
      <c r="B508" t="s">
        <v>34</v>
      </c>
      <c r="C508" t="s">
        <v>4</v>
      </c>
      <c r="D508" t="s">
        <v>5</v>
      </c>
      <c r="E508" s="1">
        <v>2.4445010954980899E-3</v>
      </c>
      <c r="F508" s="1">
        <v>0.10992528427911499</v>
      </c>
      <c r="G508" s="1">
        <v>1.12854963510804E-2</v>
      </c>
      <c r="H508" s="1">
        <v>6.0219188040792598E-2</v>
      </c>
      <c r="I508" s="1">
        <v>1.3729997446578501E-2</v>
      </c>
      <c r="J508" s="50">
        <v>0.17014447231990801</v>
      </c>
      <c r="N508" s="21"/>
      <c r="R508" s="21"/>
    </row>
    <row r="509" spans="1:18">
      <c r="A509" s="7" t="s">
        <v>132</v>
      </c>
      <c r="B509" t="s">
        <v>34</v>
      </c>
      <c r="C509" t="s">
        <v>6</v>
      </c>
      <c r="D509" t="s">
        <v>7</v>
      </c>
      <c r="E509" s="1">
        <v>1.5629860218311E-2</v>
      </c>
      <c r="F509" s="1">
        <v>3.3957233342618597E-2</v>
      </c>
      <c r="G509" s="1">
        <v>3.2826089140909197E-2</v>
      </c>
      <c r="H509" s="1">
        <v>7.2768132210610001E-2</v>
      </c>
      <c r="I509" s="1">
        <v>4.84559493592202E-2</v>
      </c>
      <c r="J509" s="50">
        <v>0.10672536555322901</v>
      </c>
      <c r="N509" s="21"/>
      <c r="R509" s="21"/>
    </row>
    <row r="510" spans="1:18">
      <c r="A510" s="7" t="s">
        <v>132</v>
      </c>
      <c r="B510" t="s">
        <v>34</v>
      </c>
      <c r="C510" t="s">
        <v>8</v>
      </c>
      <c r="D510" t="s">
        <v>9</v>
      </c>
      <c r="E510" s="1">
        <v>1.59053462757148</v>
      </c>
      <c r="F510" s="1">
        <v>0.620295069332643</v>
      </c>
      <c r="G510" s="1">
        <v>2.93850232913951</v>
      </c>
      <c r="H510" s="1">
        <v>1.6891407824470499</v>
      </c>
      <c r="I510" s="1">
        <v>4.52903695671099</v>
      </c>
      <c r="J510" s="50">
        <v>2.3094358517796998</v>
      </c>
      <c r="N510" s="21"/>
      <c r="R510" s="21"/>
    </row>
    <row r="511" spans="1:18">
      <c r="A511" s="7" t="s">
        <v>132</v>
      </c>
      <c r="B511" t="s">
        <v>34</v>
      </c>
      <c r="C511" t="s">
        <v>10</v>
      </c>
      <c r="D511" t="s">
        <v>11</v>
      </c>
      <c r="E511" s="1">
        <v>0.25478876697660602</v>
      </c>
      <c r="F511" s="1">
        <v>0.21003258230688901</v>
      </c>
      <c r="G511" s="1">
        <v>1.0165800334422701</v>
      </c>
      <c r="H511" s="1">
        <v>0.79020109238740799</v>
      </c>
      <c r="I511" s="1">
        <v>1.2713688004188799</v>
      </c>
      <c r="J511" s="50">
        <v>1.0002336746942999</v>
      </c>
      <c r="N511" s="21"/>
      <c r="R511" s="21"/>
    </row>
    <row r="512" spans="1:18">
      <c r="A512" s="7" t="s">
        <v>132</v>
      </c>
      <c r="B512" t="s">
        <v>34</v>
      </c>
      <c r="C512" t="s">
        <v>12</v>
      </c>
      <c r="D512" t="s">
        <v>13</v>
      </c>
      <c r="E512" s="1">
        <v>1.81345690129068</v>
      </c>
      <c r="F512" s="1">
        <v>0.25006977557694898</v>
      </c>
      <c r="G512" s="1">
        <v>0.454870536183063</v>
      </c>
      <c r="H512" s="1">
        <v>8.21622077677122E-2</v>
      </c>
      <c r="I512" s="1">
        <v>2.2683274374737499</v>
      </c>
      <c r="J512" s="50">
        <v>0.33223198334466197</v>
      </c>
      <c r="N512" s="21"/>
      <c r="R512" s="21"/>
    </row>
    <row r="513" spans="1:18">
      <c r="A513" s="7" t="s">
        <v>132</v>
      </c>
      <c r="B513" t="s">
        <v>34</v>
      </c>
      <c r="C513" t="s">
        <v>14</v>
      </c>
      <c r="D513" t="s">
        <v>15</v>
      </c>
      <c r="E513" s="1">
        <v>0.389935548390973</v>
      </c>
      <c r="F513" s="1">
        <v>0.40106748155653099</v>
      </c>
      <c r="G513" s="1">
        <v>0.26714132806249502</v>
      </c>
      <c r="H513" s="1">
        <v>0.15114471581873501</v>
      </c>
      <c r="I513" s="1">
        <v>0.65707687645346802</v>
      </c>
      <c r="J513" s="50">
        <v>0.55221219737526595</v>
      </c>
      <c r="N513" s="21"/>
      <c r="R513" s="21"/>
    </row>
    <row r="514" spans="1:18">
      <c r="A514" s="7" t="s">
        <v>132</v>
      </c>
      <c r="B514" t="s">
        <v>34</v>
      </c>
      <c r="C514" t="s">
        <v>16</v>
      </c>
      <c r="D514" t="s">
        <v>17</v>
      </c>
      <c r="E514" s="1">
        <v>18.075480462093399</v>
      </c>
      <c r="F514" s="1">
        <v>2.2179802940934499</v>
      </c>
      <c r="G514" s="1">
        <v>3.8935944192698702</v>
      </c>
      <c r="H514" s="1">
        <v>0.49415971448761098</v>
      </c>
      <c r="I514" s="1">
        <v>21.969074881363301</v>
      </c>
      <c r="J514" s="50">
        <v>2.7121400085810601</v>
      </c>
      <c r="N514" s="21"/>
      <c r="R514" s="21"/>
    </row>
    <row r="515" spans="1:18">
      <c r="A515" s="7" t="s">
        <v>132</v>
      </c>
      <c r="B515" t="s">
        <v>34</v>
      </c>
      <c r="C515" t="s">
        <v>18</v>
      </c>
      <c r="D515" t="s">
        <v>19</v>
      </c>
      <c r="E515" s="1">
        <v>38.793660929307897</v>
      </c>
      <c r="F515" s="1">
        <v>2.47747575818893</v>
      </c>
      <c r="G515" s="1">
        <v>3.24476580668165</v>
      </c>
      <c r="H515" s="1">
        <v>0.53029055048960605</v>
      </c>
      <c r="I515" s="1">
        <v>42.038426735989503</v>
      </c>
      <c r="J515" s="50">
        <v>3.0077663086785398</v>
      </c>
      <c r="N515" s="21"/>
      <c r="R515" s="21"/>
    </row>
    <row r="516" spans="1:18">
      <c r="A516" s="7" t="s">
        <v>132</v>
      </c>
      <c r="B516" t="s">
        <v>34</v>
      </c>
      <c r="C516" t="s">
        <v>20</v>
      </c>
      <c r="D516" t="s">
        <v>21</v>
      </c>
      <c r="E516" s="1">
        <v>79.702000536342297</v>
      </c>
      <c r="F516" s="1">
        <v>12.7511547236711</v>
      </c>
      <c r="G516" s="1">
        <v>12.6677226206229</v>
      </c>
      <c r="H516" s="1">
        <v>2.55409690068092</v>
      </c>
      <c r="I516" s="1">
        <v>92.369723156965193</v>
      </c>
      <c r="J516" s="50">
        <v>15.305251624352</v>
      </c>
      <c r="N516" s="21"/>
      <c r="R516" s="21"/>
    </row>
    <row r="517" spans="1:18">
      <c r="A517" s="7" t="s">
        <v>132</v>
      </c>
      <c r="B517" t="s">
        <v>34</v>
      </c>
      <c r="C517" t="s">
        <v>25</v>
      </c>
      <c r="D517" t="s">
        <v>26</v>
      </c>
      <c r="E517" s="1">
        <v>1.85463658310338E-3</v>
      </c>
      <c r="F517" s="1">
        <v>1.4366310927794101E-4</v>
      </c>
      <c r="G517" s="1">
        <v>4.55627277360671E-3</v>
      </c>
      <c r="H517" s="1">
        <v>2.11906413383444E-3</v>
      </c>
      <c r="I517" s="1">
        <v>6.4109093567100896E-3</v>
      </c>
      <c r="J517" s="50">
        <v>2.26272724311238E-3</v>
      </c>
      <c r="N517" s="21"/>
      <c r="R517" s="21"/>
    </row>
    <row r="518" spans="1:18">
      <c r="A518" s="7" t="s">
        <v>132</v>
      </c>
      <c r="B518" t="s">
        <v>34</v>
      </c>
      <c r="C518" t="s">
        <v>22</v>
      </c>
      <c r="D518" t="s">
        <v>23</v>
      </c>
      <c r="E518" s="1">
        <v>8.0049336882387792</v>
      </c>
      <c r="F518" s="1">
        <v>0.34460880797683902</v>
      </c>
      <c r="G518" s="1">
        <v>0.42366013514133199</v>
      </c>
      <c r="H518" s="1">
        <v>1.5830617104726701E-2</v>
      </c>
      <c r="I518" s="1">
        <v>8.4285938233801101</v>
      </c>
      <c r="J518" s="50">
        <v>0.36043942508156601</v>
      </c>
      <c r="N518" s="21"/>
      <c r="R518" s="21"/>
    </row>
    <row r="519" spans="1:18">
      <c r="A519" s="7" t="s">
        <v>133</v>
      </c>
      <c r="B519" t="s">
        <v>34</v>
      </c>
      <c r="C519" t="s">
        <v>2</v>
      </c>
      <c r="D519" t="s">
        <v>3</v>
      </c>
      <c r="E519" s="1">
        <v>8.4258340597738304E-2</v>
      </c>
      <c r="F519" s="1">
        <v>0.103341961886634</v>
      </c>
      <c r="G519" s="1">
        <v>0.193823081124297</v>
      </c>
      <c r="H519" s="1">
        <v>0.15690262201365299</v>
      </c>
      <c r="I519" s="1">
        <v>0.27808142172203498</v>
      </c>
      <c r="J519" s="50">
        <v>0.26024458390028599</v>
      </c>
      <c r="N519" s="21"/>
      <c r="R519" s="21"/>
    </row>
    <row r="520" spans="1:18">
      <c r="A520" s="7" t="s">
        <v>133</v>
      </c>
      <c r="B520" t="s">
        <v>34</v>
      </c>
      <c r="C520" t="s">
        <v>4</v>
      </c>
      <c r="D520" t="s">
        <v>5</v>
      </c>
      <c r="E520" s="1">
        <v>6.3272007148053495E-4</v>
      </c>
      <c r="F520" s="1">
        <v>2.9636904196776101E-2</v>
      </c>
      <c r="G520" s="1">
        <v>3.6756887719909098E-6</v>
      </c>
      <c r="H520" s="1">
        <v>3.5071215011708502E-6</v>
      </c>
      <c r="I520" s="1">
        <v>6.3639576025252597E-4</v>
      </c>
      <c r="J520" s="50">
        <v>2.9640411318277299E-2</v>
      </c>
      <c r="N520" s="21"/>
      <c r="R520" s="21"/>
    </row>
    <row r="521" spans="1:18">
      <c r="A521" s="7" t="s">
        <v>133</v>
      </c>
      <c r="B521" t="s">
        <v>34</v>
      </c>
      <c r="C521" t="s">
        <v>6</v>
      </c>
      <c r="D521" t="s">
        <v>7</v>
      </c>
      <c r="E521" s="1">
        <v>1.5806998894310001E-3</v>
      </c>
      <c r="F521" s="1">
        <v>3.51192367182067E-3</v>
      </c>
      <c r="G521" s="1">
        <v>8.41722512431117E-4</v>
      </c>
      <c r="H521" s="1">
        <v>1.8668586766674301E-3</v>
      </c>
      <c r="I521" s="1">
        <v>2.42242240186212E-3</v>
      </c>
      <c r="J521" s="50">
        <v>5.3787823484880998E-3</v>
      </c>
      <c r="N521" s="21"/>
      <c r="R521" s="21"/>
    </row>
    <row r="522" spans="1:18">
      <c r="A522" s="7" t="s">
        <v>133</v>
      </c>
      <c r="B522" t="s">
        <v>34</v>
      </c>
      <c r="C522" t="s">
        <v>8</v>
      </c>
      <c r="D522" t="s">
        <v>9</v>
      </c>
      <c r="E522" s="1">
        <v>0.41102194439998602</v>
      </c>
      <c r="F522" s="1">
        <v>0.16065425311985401</v>
      </c>
      <c r="G522" s="1">
        <v>1.7883428267595201</v>
      </c>
      <c r="H522" s="1">
        <v>1.0783194124445801</v>
      </c>
      <c r="I522" s="1">
        <v>2.1993647711595101</v>
      </c>
      <c r="J522" s="50">
        <v>1.2389736655644401</v>
      </c>
      <c r="N522" s="21"/>
      <c r="R522" s="21"/>
    </row>
    <row r="523" spans="1:18">
      <c r="A523" s="7" t="s">
        <v>133</v>
      </c>
      <c r="B523" t="s">
        <v>34</v>
      </c>
      <c r="C523" t="s">
        <v>10</v>
      </c>
      <c r="D523" t="s">
        <v>11</v>
      </c>
      <c r="E523" s="1">
        <v>6.8678664810855702E-2</v>
      </c>
      <c r="F523" s="1">
        <v>5.5283077019412499E-2</v>
      </c>
      <c r="G523" s="1">
        <v>0.14956619673819199</v>
      </c>
      <c r="H523" s="1">
        <v>0.20201872236628701</v>
      </c>
      <c r="I523" s="1">
        <v>0.21824486154904699</v>
      </c>
      <c r="J523" s="50">
        <v>0.25730179938569903</v>
      </c>
      <c r="N523" s="21"/>
      <c r="R523" s="21"/>
    </row>
    <row r="524" spans="1:18">
      <c r="A524" s="7" t="s">
        <v>133</v>
      </c>
      <c r="B524" t="s">
        <v>34</v>
      </c>
      <c r="C524" t="s">
        <v>12</v>
      </c>
      <c r="D524" t="s">
        <v>13</v>
      </c>
      <c r="E524" s="1">
        <v>0.49892492161443303</v>
      </c>
      <c r="F524" s="1">
        <v>6.8280892440087795E-2</v>
      </c>
      <c r="G524" s="1">
        <v>0.16917012999758499</v>
      </c>
      <c r="H524" s="1">
        <v>3.0844040465703201E-2</v>
      </c>
      <c r="I524" s="1">
        <v>0.66809505161201799</v>
      </c>
      <c r="J524" s="50">
        <v>9.9124932905790997E-2</v>
      </c>
      <c r="N524" s="21"/>
      <c r="R524" s="21"/>
    </row>
    <row r="525" spans="1:18">
      <c r="A525" s="7" t="s">
        <v>133</v>
      </c>
      <c r="B525" t="s">
        <v>34</v>
      </c>
      <c r="C525" t="s">
        <v>14</v>
      </c>
      <c r="D525" t="s">
        <v>15</v>
      </c>
      <c r="E525" s="1">
        <v>0.20399212684443899</v>
      </c>
      <c r="F525" s="1">
        <v>0.19820018509930401</v>
      </c>
      <c r="G525" s="1">
        <v>0.79298198163808098</v>
      </c>
      <c r="H525" s="1">
        <v>0.48093584275880702</v>
      </c>
      <c r="I525" s="1">
        <v>0.99697410848251999</v>
      </c>
      <c r="J525" s="50">
        <v>0.679136027858111</v>
      </c>
      <c r="N525" s="21"/>
      <c r="R525" s="21"/>
    </row>
    <row r="526" spans="1:18">
      <c r="A526" s="7" t="s">
        <v>133</v>
      </c>
      <c r="B526" t="s">
        <v>34</v>
      </c>
      <c r="C526" t="s">
        <v>16</v>
      </c>
      <c r="D526" t="s">
        <v>17</v>
      </c>
      <c r="E526" s="1">
        <v>1.7403198313811199</v>
      </c>
      <c r="F526" s="1">
        <v>0.224289425554108</v>
      </c>
      <c r="G526" s="1">
        <v>0.84092719996684195</v>
      </c>
      <c r="H526" s="1">
        <v>0.129911419204189</v>
      </c>
      <c r="I526" s="1">
        <v>2.5812470313479698</v>
      </c>
      <c r="J526" s="50">
        <v>0.35420084475829799</v>
      </c>
      <c r="N526" s="21"/>
      <c r="R526" s="21"/>
    </row>
    <row r="527" spans="1:18">
      <c r="A527" s="7" t="s">
        <v>133</v>
      </c>
      <c r="B527" t="s">
        <v>34</v>
      </c>
      <c r="C527" t="s">
        <v>18</v>
      </c>
      <c r="D527" t="s">
        <v>19</v>
      </c>
      <c r="E527" s="1">
        <v>9.9686794757380905</v>
      </c>
      <c r="F527" s="1">
        <v>0.63322638177789103</v>
      </c>
      <c r="G527" s="1">
        <v>1.4358502126741799</v>
      </c>
      <c r="H527" s="1">
        <v>0.23096329114352601</v>
      </c>
      <c r="I527" s="1">
        <v>11.4045296884123</v>
      </c>
      <c r="J527" s="50">
        <v>0.86418967292141702</v>
      </c>
      <c r="N527" s="21"/>
      <c r="R527" s="21"/>
    </row>
    <row r="528" spans="1:18">
      <c r="A528" s="7" t="s">
        <v>133</v>
      </c>
      <c r="B528" t="s">
        <v>34</v>
      </c>
      <c r="C528" t="s">
        <v>20</v>
      </c>
      <c r="D528" t="s">
        <v>21</v>
      </c>
      <c r="E528" s="1">
        <v>3.7503858132625201</v>
      </c>
      <c r="F528" s="1">
        <v>0.59719232562086899</v>
      </c>
      <c r="G528" s="1">
        <v>1.2304935371974299</v>
      </c>
      <c r="H528" s="1">
        <v>0.24777743707948199</v>
      </c>
      <c r="I528" s="1">
        <v>4.9808793504599498</v>
      </c>
      <c r="J528" s="50">
        <v>0.84496976270035096</v>
      </c>
      <c r="N528" s="21"/>
      <c r="R528" s="21"/>
    </row>
    <row r="529" spans="1:18">
      <c r="A529" s="7" t="s">
        <v>133</v>
      </c>
      <c r="B529" t="s">
        <v>34</v>
      </c>
      <c r="C529" t="s">
        <v>25</v>
      </c>
      <c r="D529" t="s">
        <v>26</v>
      </c>
      <c r="E529" s="1">
        <v>3.0821242392149202E-4</v>
      </c>
      <c r="F529" s="1">
        <v>2.4543902448470599E-5</v>
      </c>
      <c r="G529" s="1">
        <v>1.14615575333917E-3</v>
      </c>
      <c r="H529" s="1">
        <v>5.4430386304137903E-4</v>
      </c>
      <c r="I529" s="1">
        <v>1.4543681772606601E-3</v>
      </c>
      <c r="J529" s="50">
        <v>5.6884776548985004E-4</v>
      </c>
      <c r="N529" s="21"/>
      <c r="R529" s="21"/>
    </row>
    <row r="530" spans="1:18">
      <c r="A530" s="7" t="s">
        <v>133</v>
      </c>
      <c r="B530" t="s">
        <v>34</v>
      </c>
      <c r="C530" t="s">
        <v>22</v>
      </c>
      <c r="D530" t="s">
        <v>23</v>
      </c>
      <c r="E530" s="1">
        <v>2.36235004647035</v>
      </c>
      <c r="F530" s="1">
        <v>0.100428025681982</v>
      </c>
      <c r="G530" s="1">
        <v>0.21729407053271799</v>
      </c>
      <c r="H530" s="1">
        <v>7.9406097531760506E-3</v>
      </c>
      <c r="I530" s="1">
        <v>2.5796441170030699</v>
      </c>
      <c r="J530" s="50">
        <v>0.108368635435158</v>
      </c>
      <c r="N530" s="21"/>
      <c r="R530" s="21"/>
    </row>
    <row r="531" spans="1:18">
      <c r="A531" s="7" t="s">
        <v>134</v>
      </c>
      <c r="B531" t="s">
        <v>34</v>
      </c>
      <c r="C531" t="s">
        <v>2</v>
      </c>
      <c r="D531" t="s">
        <v>3</v>
      </c>
      <c r="E531" s="1">
        <v>7.8878232948064897E-2</v>
      </c>
      <c r="F531" s="1">
        <v>9.3027978802608796E-2</v>
      </c>
      <c r="G531" s="1">
        <v>0.24633691524774101</v>
      </c>
      <c r="H531" s="1">
        <v>0.21781569271581</v>
      </c>
      <c r="I531" s="1">
        <v>0.32521514819580599</v>
      </c>
      <c r="J531" s="50">
        <v>0.31084367151841902</v>
      </c>
      <c r="N531" s="21"/>
      <c r="R531" s="21"/>
    </row>
    <row r="532" spans="1:18">
      <c r="A532" s="7" t="s">
        <v>134</v>
      </c>
      <c r="B532" t="s">
        <v>34</v>
      </c>
      <c r="C532" t="s">
        <v>4</v>
      </c>
      <c r="D532" t="s">
        <v>5</v>
      </c>
      <c r="E532" s="1">
        <v>6.7588278854382204E-3</v>
      </c>
      <c r="F532" s="1">
        <v>0.21353120430609901</v>
      </c>
      <c r="G532" s="1">
        <v>0.25555369299043201</v>
      </c>
      <c r="H532" s="1">
        <v>1.3576315156742</v>
      </c>
      <c r="I532" s="1">
        <v>0.26231252087586998</v>
      </c>
      <c r="J532" s="50">
        <v>1.5711627199803</v>
      </c>
      <c r="N532" s="21"/>
      <c r="R532" s="21"/>
    </row>
    <row r="533" spans="1:18">
      <c r="A533" s="7" t="s">
        <v>134</v>
      </c>
      <c r="B533" t="s">
        <v>34</v>
      </c>
      <c r="C533" t="s">
        <v>6</v>
      </c>
      <c r="D533" t="s">
        <v>7</v>
      </c>
      <c r="E533" s="1">
        <v>3.0762818208393901E-3</v>
      </c>
      <c r="F533" s="1">
        <v>6.7199588666109001E-3</v>
      </c>
      <c r="G533" s="1">
        <v>0.16088066042224899</v>
      </c>
      <c r="H533" s="1">
        <v>0.25878821276000902</v>
      </c>
      <c r="I533" s="1">
        <v>0.16395694224308799</v>
      </c>
      <c r="J533" s="50">
        <v>0.26550817162661999</v>
      </c>
      <c r="N533" s="21"/>
      <c r="R533" s="21"/>
    </row>
    <row r="534" spans="1:18">
      <c r="A534" s="7" t="s">
        <v>134</v>
      </c>
      <c r="B534" t="s">
        <v>34</v>
      </c>
      <c r="C534" t="s">
        <v>8</v>
      </c>
      <c r="D534" t="s">
        <v>9</v>
      </c>
      <c r="E534" s="1">
        <v>0.20713982967936501</v>
      </c>
      <c r="F534" s="1">
        <v>8.2395836267434394E-2</v>
      </c>
      <c r="G534" s="1">
        <v>0.78991968211336405</v>
      </c>
      <c r="H534" s="1">
        <v>0.47259405887553702</v>
      </c>
      <c r="I534" s="1">
        <v>0.997059511792729</v>
      </c>
      <c r="J534" s="50">
        <v>0.55498989514297103</v>
      </c>
      <c r="N534" s="21"/>
      <c r="R534" s="21"/>
    </row>
    <row r="535" spans="1:18">
      <c r="A535" s="7" t="s">
        <v>134</v>
      </c>
      <c r="B535" t="s">
        <v>34</v>
      </c>
      <c r="C535" t="s">
        <v>10</v>
      </c>
      <c r="D535" t="s">
        <v>11</v>
      </c>
      <c r="E535" s="1">
        <v>4.9157318857883499E-2</v>
      </c>
      <c r="F535" s="1">
        <v>4.39506968024755E-2</v>
      </c>
      <c r="G535" s="1">
        <v>0.27949548081428299</v>
      </c>
      <c r="H535" s="1">
        <v>0.229285111011166</v>
      </c>
      <c r="I535" s="1">
        <v>0.32865279967216698</v>
      </c>
      <c r="J535" s="50">
        <v>0.27323580781364198</v>
      </c>
      <c r="N535" s="21"/>
      <c r="R535" s="21"/>
    </row>
    <row r="536" spans="1:18">
      <c r="A536" s="7" t="s">
        <v>134</v>
      </c>
      <c r="B536" t="s">
        <v>34</v>
      </c>
      <c r="C536" t="s">
        <v>12</v>
      </c>
      <c r="D536" t="s">
        <v>13</v>
      </c>
      <c r="E536" s="1">
        <v>0.31502047673442302</v>
      </c>
      <c r="F536" s="1">
        <v>4.32011926092426E-2</v>
      </c>
      <c r="G536" s="1">
        <v>2.96029091271258E-2</v>
      </c>
      <c r="H536" s="1">
        <v>5.4370857132460503E-3</v>
      </c>
      <c r="I536" s="1">
        <v>0.344623385861549</v>
      </c>
      <c r="J536" s="50">
        <v>4.8638278322488702E-2</v>
      </c>
      <c r="N536" s="21"/>
      <c r="R536" s="21"/>
    </row>
    <row r="537" spans="1:18">
      <c r="A537" s="7" t="s">
        <v>134</v>
      </c>
      <c r="B537" t="s">
        <v>34</v>
      </c>
      <c r="C537" t="s">
        <v>14</v>
      </c>
      <c r="D537" t="s">
        <v>15</v>
      </c>
      <c r="E537" s="1">
        <v>6.1803593997779502E-2</v>
      </c>
      <c r="F537" s="1">
        <v>6.4237240526510697E-2</v>
      </c>
      <c r="G537" s="1">
        <v>2.62899036937305E-2</v>
      </c>
      <c r="H537" s="1">
        <v>1.53038173987033E-2</v>
      </c>
      <c r="I537" s="1">
        <v>8.8093497691509995E-2</v>
      </c>
      <c r="J537" s="50">
        <v>7.9541057925214001E-2</v>
      </c>
      <c r="N537" s="21"/>
      <c r="R537" s="21"/>
    </row>
    <row r="538" spans="1:18">
      <c r="A538" s="7" t="s">
        <v>134</v>
      </c>
      <c r="B538" t="s">
        <v>34</v>
      </c>
      <c r="C538" t="s">
        <v>16</v>
      </c>
      <c r="D538" t="s">
        <v>17</v>
      </c>
      <c r="E538" s="1">
        <v>1.2539433515704099</v>
      </c>
      <c r="F538" s="1">
        <v>0.15148494186623501</v>
      </c>
      <c r="G538" s="1">
        <v>0.27929800030194502</v>
      </c>
      <c r="H538" s="1">
        <v>4.2776770479949697E-2</v>
      </c>
      <c r="I538" s="1">
        <v>1.53324135187236</v>
      </c>
      <c r="J538" s="50">
        <v>0.194261712346184</v>
      </c>
      <c r="N538" s="21"/>
      <c r="R538" s="21"/>
    </row>
    <row r="539" spans="1:18">
      <c r="A539" s="7" t="s">
        <v>134</v>
      </c>
      <c r="B539" t="s">
        <v>34</v>
      </c>
      <c r="C539" t="s">
        <v>18</v>
      </c>
      <c r="D539" t="s">
        <v>19</v>
      </c>
      <c r="E539" s="1">
        <v>4.9365328541820501</v>
      </c>
      <c r="F539" s="1">
        <v>0.31599645068558402</v>
      </c>
      <c r="G539" s="1">
        <v>0.11118086613037</v>
      </c>
      <c r="H539" s="1">
        <v>1.79768946604623E-2</v>
      </c>
      <c r="I539" s="1">
        <v>5.0477137203124203</v>
      </c>
      <c r="J539" s="50">
        <v>0.333973345346046</v>
      </c>
      <c r="N539" s="21"/>
      <c r="R539" s="21"/>
    </row>
    <row r="540" spans="1:18">
      <c r="A540" s="7" t="s">
        <v>134</v>
      </c>
      <c r="B540" t="s">
        <v>34</v>
      </c>
      <c r="C540" t="s">
        <v>20</v>
      </c>
      <c r="D540" t="s">
        <v>21</v>
      </c>
      <c r="E540" s="1">
        <v>1.83571932707928</v>
      </c>
      <c r="F540" s="1">
        <v>0.292523118687263</v>
      </c>
      <c r="G540" s="1">
        <v>9.9916583289266295E-2</v>
      </c>
      <c r="H540" s="1">
        <v>2.0108768040877498E-2</v>
      </c>
      <c r="I540" s="1">
        <v>1.9356359103685501</v>
      </c>
      <c r="J540" s="50">
        <v>0.31263188672814102</v>
      </c>
      <c r="N540" s="21"/>
      <c r="R540" s="21"/>
    </row>
    <row r="541" spans="1:18">
      <c r="A541" s="7" t="s">
        <v>134</v>
      </c>
      <c r="B541" t="s">
        <v>34</v>
      </c>
      <c r="C541" t="s">
        <v>25</v>
      </c>
      <c r="D541" t="s">
        <v>26</v>
      </c>
      <c r="E541" s="1">
        <v>7.3151312648704701E-4</v>
      </c>
      <c r="F541" s="1">
        <v>5.9618780819276001E-5</v>
      </c>
      <c r="G541" s="1">
        <v>3.1104478702374699E-3</v>
      </c>
      <c r="H541" s="1">
        <v>1.5316900862983301E-3</v>
      </c>
      <c r="I541" s="1">
        <v>3.8419609967245199E-3</v>
      </c>
      <c r="J541" s="50">
        <v>1.5913088671176E-3</v>
      </c>
      <c r="N541" s="21"/>
      <c r="R541" s="21"/>
    </row>
    <row r="542" spans="1:18">
      <c r="A542" s="7" t="s">
        <v>134</v>
      </c>
      <c r="B542" t="s">
        <v>34</v>
      </c>
      <c r="C542" t="s">
        <v>22</v>
      </c>
      <c r="D542" t="s">
        <v>23</v>
      </c>
      <c r="E542" s="1">
        <v>0.93386680574083003</v>
      </c>
      <c r="F542" s="1">
        <v>3.97030871221105E-2</v>
      </c>
      <c r="G542" s="1">
        <v>3.15832297012296E-2</v>
      </c>
      <c r="H542" s="1">
        <v>1.1713408382473501E-3</v>
      </c>
      <c r="I542" s="1">
        <v>0.96545003544205998</v>
      </c>
      <c r="J542" s="50">
        <v>4.0874427960357902E-2</v>
      </c>
      <c r="N542" s="21"/>
      <c r="R542" s="21"/>
    </row>
    <row r="543" spans="1:18">
      <c r="A543" s="7" t="s">
        <v>135</v>
      </c>
      <c r="B543" t="s">
        <v>34</v>
      </c>
      <c r="C543" t="s">
        <v>2</v>
      </c>
      <c r="D543" t="s">
        <v>3</v>
      </c>
      <c r="E543" s="1">
        <v>0.108439588803461</v>
      </c>
      <c r="F543" s="1">
        <v>0.108934166372188</v>
      </c>
      <c r="G543" s="1">
        <v>0.51544571151775598</v>
      </c>
      <c r="H543" s="1">
        <v>0.49903546616093403</v>
      </c>
      <c r="I543" s="1">
        <v>0.62388530032121703</v>
      </c>
      <c r="J543" s="50">
        <v>0.60796963253312097</v>
      </c>
      <c r="N543" s="21"/>
      <c r="R543" s="21"/>
    </row>
    <row r="544" spans="1:18">
      <c r="A544" s="7" t="s">
        <v>135</v>
      </c>
      <c r="B544" t="s">
        <v>34</v>
      </c>
      <c r="C544" t="s">
        <v>4</v>
      </c>
      <c r="D544" t="s">
        <v>5</v>
      </c>
      <c r="E544" s="1">
        <v>5.8350282809081799E-4</v>
      </c>
      <c r="F544" s="1">
        <v>2.20027569665068E-2</v>
      </c>
      <c r="G544" s="1">
        <v>5.76176502952134E-6</v>
      </c>
      <c r="H544" s="1">
        <v>5.9317505466952197E-6</v>
      </c>
      <c r="I544" s="1">
        <v>5.8926459312033902E-4</v>
      </c>
      <c r="J544" s="50">
        <v>2.2008688717053498E-2</v>
      </c>
      <c r="N544" s="21"/>
      <c r="R544" s="21"/>
    </row>
    <row r="545" spans="1:18">
      <c r="A545" s="7" t="s">
        <v>135</v>
      </c>
      <c r="B545" t="s">
        <v>34</v>
      </c>
      <c r="C545" t="s">
        <v>6</v>
      </c>
      <c r="D545" t="s">
        <v>7</v>
      </c>
      <c r="E545" s="1">
        <v>1.76481877497278E-3</v>
      </c>
      <c r="F545" s="1">
        <v>4.0854229079399099E-3</v>
      </c>
      <c r="G545" s="1">
        <v>3.4997404080582001E-4</v>
      </c>
      <c r="H545" s="1">
        <v>7.76553977817373E-4</v>
      </c>
      <c r="I545" s="1">
        <v>2.1147928157785999E-3</v>
      </c>
      <c r="J545" s="50">
        <v>4.8619768857572796E-3</v>
      </c>
      <c r="N545" s="21"/>
      <c r="R545" s="21"/>
    </row>
    <row r="546" spans="1:18">
      <c r="A546" s="7" t="s">
        <v>135</v>
      </c>
      <c r="B546" t="s">
        <v>34</v>
      </c>
      <c r="C546" t="s">
        <v>8</v>
      </c>
      <c r="D546" t="s">
        <v>9</v>
      </c>
      <c r="E546" s="1">
        <v>0.33004095272858502</v>
      </c>
      <c r="F546" s="1">
        <v>0.12713365244646499</v>
      </c>
      <c r="G546" s="1">
        <v>0.92802981722986699</v>
      </c>
      <c r="H546" s="1">
        <v>0.38134252868948398</v>
      </c>
      <c r="I546" s="1">
        <v>1.2580707699584499</v>
      </c>
      <c r="J546" s="50">
        <v>0.50847618113594895</v>
      </c>
      <c r="N546" s="21"/>
      <c r="R546" s="21"/>
    </row>
    <row r="547" spans="1:18">
      <c r="A547" s="7" t="s">
        <v>135</v>
      </c>
      <c r="B547" t="s">
        <v>34</v>
      </c>
      <c r="C547" t="s">
        <v>10</v>
      </c>
      <c r="D547" t="s">
        <v>11</v>
      </c>
      <c r="E547" s="1">
        <v>7.9988447513783201E-2</v>
      </c>
      <c r="F547" s="1">
        <v>6.7526551233152404E-2</v>
      </c>
      <c r="G547" s="1">
        <v>0.212153456393569</v>
      </c>
      <c r="H547" s="1">
        <v>0.16702928534733899</v>
      </c>
      <c r="I547" s="1">
        <v>0.29214190390735201</v>
      </c>
      <c r="J547" s="50">
        <v>0.23455583658049201</v>
      </c>
      <c r="N547" s="21"/>
      <c r="R547" s="21"/>
    </row>
    <row r="548" spans="1:18">
      <c r="A548" s="7" t="s">
        <v>135</v>
      </c>
      <c r="B548" t="s">
        <v>34</v>
      </c>
      <c r="C548" t="s">
        <v>12</v>
      </c>
      <c r="D548" t="s">
        <v>13</v>
      </c>
      <c r="E548" s="1">
        <v>0.40528160847683897</v>
      </c>
      <c r="F548" s="1">
        <v>5.7466760758809403E-2</v>
      </c>
      <c r="G548" s="1">
        <v>0.147163329162384</v>
      </c>
      <c r="H548" s="1">
        <v>2.6933458607607701E-2</v>
      </c>
      <c r="I548" s="1">
        <v>0.55244493763922298</v>
      </c>
      <c r="J548" s="50">
        <v>8.4400219366417104E-2</v>
      </c>
      <c r="N548" s="21"/>
      <c r="R548" s="21"/>
    </row>
    <row r="549" spans="1:18">
      <c r="A549" s="7" t="s">
        <v>135</v>
      </c>
      <c r="B549" t="s">
        <v>34</v>
      </c>
      <c r="C549" t="s">
        <v>14</v>
      </c>
      <c r="D549" t="s">
        <v>15</v>
      </c>
      <c r="E549" s="1">
        <v>0.152810880426618</v>
      </c>
      <c r="F549" s="1">
        <v>0.14817667403471199</v>
      </c>
      <c r="G549" s="1">
        <v>0.46289721816124202</v>
      </c>
      <c r="H549" s="1">
        <v>0.280271546277923</v>
      </c>
      <c r="I549" s="1">
        <v>0.61570809858786002</v>
      </c>
      <c r="J549" s="50">
        <v>0.42844822031263502</v>
      </c>
      <c r="N549" s="21"/>
      <c r="R549" s="21"/>
    </row>
    <row r="550" spans="1:18">
      <c r="A550" s="7" t="s">
        <v>135</v>
      </c>
      <c r="B550" t="s">
        <v>34</v>
      </c>
      <c r="C550" t="s">
        <v>16</v>
      </c>
      <c r="D550" t="s">
        <v>17</v>
      </c>
      <c r="E550" s="1">
        <v>2.03929028996121</v>
      </c>
      <c r="F550" s="1">
        <v>0.260600117879974</v>
      </c>
      <c r="G550" s="1">
        <v>1.0696924234679199</v>
      </c>
      <c r="H550" s="1">
        <v>0.207276412888527</v>
      </c>
      <c r="I550" s="1">
        <v>3.1089827134291301</v>
      </c>
      <c r="J550" s="50">
        <v>0.467876530768501</v>
      </c>
      <c r="N550" s="21"/>
      <c r="R550" s="21"/>
    </row>
    <row r="551" spans="1:18">
      <c r="A551" s="7" t="s">
        <v>135</v>
      </c>
      <c r="B551" t="s">
        <v>34</v>
      </c>
      <c r="C551" t="s">
        <v>18</v>
      </c>
      <c r="D551" t="s">
        <v>19</v>
      </c>
      <c r="E551" s="1">
        <v>5.5742195967101704</v>
      </c>
      <c r="F551" s="1">
        <v>0.35616802337921299</v>
      </c>
      <c r="G551" s="1">
        <v>1.9543068348634201</v>
      </c>
      <c r="H551" s="1">
        <v>0.31786142452136101</v>
      </c>
      <c r="I551" s="1">
        <v>7.5285264315735896</v>
      </c>
      <c r="J551" s="50">
        <v>0.67402944790057395</v>
      </c>
      <c r="N551" s="21"/>
      <c r="R551" s="21"/>
    </row>
    <row r="552" spans="1:18">
      <c r="A552" s="7" t="s">
        <v>135</v>
      </c>
      <c r="B552" t="s">
        <v>34</v>
      </c>
      <c r="C552" t="s">
        <v>20</v>
      </c>
      <c r="D552" t="s">
        <v>21</v>
      </c>
      <c r="E552" s="1">
        <v>2.0701780366498599</v>
      </c>
      <c r="F552" s="1">
        <v>0.328372025191217</v>
      </c>
      <c r="G552" s="1">
        <v>0.163189725590034</v>
      </c>
      <c r="H552" s="1">
        <v>3.2841822019984E-2</v>
      </c>
      <c r="I552" s="1">
        <v>2.2333677622398902</v>
      </c>
      <c r="J552" s="50">
        <v>0.36121384721120098</v>
      </c>
      <c r="N552" s="21"/>
      <c r="R552" s="21"/>
    </row>
    <row r="553" spans="1:18">
      <c r="A553" s="7" t="s">
        <v>135</v>
      </c>
      <c r="B553" t="s">
        <v>34</v>
      </c>
      <c r="C553" t="s">
        <v>25</v>
      </c>
      <c r="D553" t="s">
        <v>26</v>
      </c>
      <c r="E553" s="1">
        <v>4.6423008665258797E-5</v>
      </c>
      <c r="F553" s="1">
        <v>3.7563704076946302E-6</v>
      </c>
      <c r="G553" s="1">
        <v>2.8226982482117899E-5</v>
      </c>
      <c r="H553" s="1">
        <v>1.4135144020848699E-5</v>
      </c>
      <c r="I553" s="1">
        <v>7.4649991147376706E-5</v>
      </c>
      <c r="J553" s="50">
        <v>1.7891514428543399E-5</v>
      </c>
      <c r="N553" s="21"/>
      <c r="R553" s="21"/>
    </row>
    <row r="554" spans="1:18">
      <c r="A554" s="7" t="s">
        <v>135</v>
      </c>
      <c r="B554" t="s">
        <v>34</v>
      </c>
      <c r="C554" t="s">
        <v>22</v>
      </c>
      <c r="D554" t="s">
        <v>23</v>
      </c>
      <c r="E554" s="1">
        <v>1.49167164377155</v>
      </c>
      <c r="F554" s="1">
        <v>6.3332573138735901E-2</v>
      </c>
      <c r="G554" s="1">
        <v>0.17969430029894901</v>
      </c>
      <c r="H554" s="1">
        <v>6.5198208737614997E-3</v>
      </c>
      <c r="I554" s="1">
        <v>1.6713659440705</v>
      </c>
      <c r="J554" s="50">
        <v>6.9852394012497404E-2</v>
      </c>
      <c r="N554" s="21"/>
      <c r="R554" s="21"/>
    </row>
    <row r="555" spans="1:18">
      <c r="A555" s="7" t="s">
        <v>136</v>
      </c>
      <c r="B555" t="s">
        <v>34</v>
      </c>
      <c r="C555" t="s">
        <v>2</v>
      </c>
      <c r="D555" t="s">
        <v>3</v>
      </c>
      <c r="E555" s="1">
        <v>0.27477787718061802</v>
      </c>
      <c r="F555" s="1">
        <v>0.34005529656815098</v>
      </c>
      <c r="G555" s="1">
        <v>7.7199125784700104E-2</v>
      </c>
      <c r="H555" s="1">
        <v>7.0519540088872096E-2</v>
      </c>
      <c r="I555" s="1">
        <v>0.35197700296531798</v>
      </c>
      <c r="J555" s="50">
        <v>0.41057483665702299</v>
      </c>
      <c r="N555" s="21"/>
      <c r="R555" s="21"/>
    </row>
    <row r="556" spans="1:18">
      <c r="A556" s="7" t="s">
        <v>136</v>
      </c>
      <c r="B556" t="s">
        <v>34</v>
      </c>
      <c r="C556" t="s">
        <v>4</v>
      </c>
      <c r="D556" t="s">
        <v>5</v>
      </c>
      <c r="E556" s="1">
        <v>1.5397135263905E-3</v>
      </c>
      <c r="F556" s="1">
        <v>6.3845209116130106E-2</v>
      </c>
      <c r="G556" s="1">
        <v>1.35477735010154E-2</v>
      </c>
      <c r="H556" s="1">
        <v>0.12724862567168199</v>
      </c>
      <c r="I556" s="1">
        <v>1.5087487027405901E-2</v>
      </c>
      <c r="J556" s="50">
        <v>0.191093834787812</v>
      </c>
      <c r="N556" s="21"/>
      <c r="R556" s="21"/>
    </row>
    <row r="557" spans="1:18">
      <c r="A557" s="7" t="s">
        <v>136</v>
      </c>
      <c r="B557" t="s">
        <v>34</v>
      </c>
      <c r="C557" t="s">
        <v>6</v>
      </c>
      <c r="D557" t="s">
        <v>7</v>
      </c>
      <c r="E557" s="1">
        <v>9.7728736278328305E-3</v>
      </c>
      <c r="F557" s="1">
        <v>2.1238702242215201E-2</v>
      </c>
      <c r="G557" s="1">
        <v>6.1512052844941899E-2</v>
      </c>
      <c r="H557" s="1">
        <v>0.13631972091807601</v>
      </c>
      <c r="I557" s="1">
        <v>7.1284926472774707E-2</v>
      </c>
      <c r="J557" s="50">
        <v>0.15755842316029101</v>
      </c>
      <c r="N557" s="21"/>
      <c r="R557" s="21"/>
    </row>
    <row r="558" spans="1:18">
      <c r="A558" s="7" t="s">
        <v>136</v>
      </c>
      <c r="B558" t="s">
        <v>34</v>
      </c>
      <c r="C558" t="s">
        <v>8</v>
      </c>
      <c r="D558" t="s">
        <v>9</v>
      </c>
      <c r="E558" s="1">
        <v>0.62772873850148403</v>
      </c>
      <c r="F558" s="1">
        <v>0.235125478778271</v>
      </c>
      <c r="G558" s="1">
        <v>0.81467086925149301</v>
      </c>
      <c r="H558" s="1">
        <v>0.63816388717839301</v>
      </c>
      <c r="I558" s="1">
        <v>1.4423996077529799</v>
      </c>
      <c r="J558" s="50">
        <v>0.87328936595666296</v>
      </c>
      <c r="N558" s="21"/>
      <c r="R558" s="21"/>
    </row>
    <row r="559" spans="1:18">
      <c r="A559" s="7" t="s">
        <v>136</v>
      </c>
      <c r="B559" t="s">
        <v>34</v>
      </c>
      <c r="C559" t="s">
        <v>10</v>
      </c>
      <c r="D559" t="s">
        <v>11</v>
      </c>
      <c r="E559" s="1">
        <v>0.205098911335554</v>
      </c>
      <c r="F559" s="1">
        <v>0.15855696282092399</v>
      </c>
      <c r="G559" s="1">
        <v>0.347488982347956</v>
      </c>
      <c r="H559" s="1">
        <v>0.24304452287970099</v>
      </c>
      <c r="I559" s="1">
        <v>0.55258789368351002</v>
      </c>
      <c r="J559" s="50">
        <v>0.40160148570062498</v>
      </c>
      <c r="N559" s="21"/>
      <c r="R559" s="21"/>
    </row>
    <row r="560" spans="1:18">
      <c r="A560" s="7" t="s">
        <v>136</v>
      </c>
      <c r="B560" t="s">
        <v>34</v>
      </c>
      <c r="C560" t="s">
        <v>12</v>
      </c>
      <c r="D560" t="s">
        <v>13</v>
      </c>
      <c r="E560" s="1">
        <v>1.5129499956758801</v>
      </c>
      <c r="F560" s="1">
        <v>0.21265131718549399</v>
      </c>
      <c r="G560" s="1">
        <v>0.17934004631210601</v>
      </c>
      <c r="H560" s="1">
        <v>3.1529101742703999E-2</v>
      </c>
      <c r="I560" s="1">
        <v>1.69229004198799</v>
      </c>
      <c r="J560" s="50">
        <v>0.244180418928198</v>
      </c>
      <c r="N560" s="21"/>
      <c r="R560" s="21"/>
    </row>
    <row r="561" spans="1:18">
      <c r="A561" s="7" t="s">
        <v>136</v>
      </c>
      <c r="B561" t="s">
        <v>34</v>
      </c>
      <c r="C561" t="s">
        <v>14</v>
      </c>
      <c r="D561" t="s">
        <v>15</v>
      </c>
      <c r="E561" s="1">
        <v>0.17189459236980101</v>
      </c>
      <c r="F561" s="1">
        <v>0.18193648508071</v>
      </c>
      <c r="G561" s="1">
        <v>0.239879100174716</v>
      </c>
      <c r="H561" s="1">
        <v>0.13882355359625201</v>
      </c>
      <c r="I561" s="1">
        <v>0.41177369254451701</v>
      </c>
      <c r="J561" s="50">
        <v>0.32076003867696101</v>
      </c>
      <c r="N561" s="21"/>
      <c r="R561" s="21"/>
    </row>
    <row r="562" spans="1:18">
      <c r="A562" s="7" t="s">
        <v>136</v>
      </c>
      <c r="B562" t="s">
        <v>34</v>
      </c>
      <c r="C562" t="s">
        <v>16</v>
      </c>
      <c r="D562" t="s">
        <v>17</v>
      </c>
      <c r="E562" s="1">
        <v>3.0613874320307302</v>
      </c>
      <c r="F562" s="1">
        <v>0.36438816482909597</v>
      </c>
      <c r="G562" s="1">
        <v>0.29417156625798202</v>
      </c>
      <c r="H562" s="1">
        <v>4.7789211541590201E-2</v>
      </c>
      <c r="I562" s="1">
        <v>3.35555899828872</v>
      </c>
      <c r="J562" s="50">
        <v>0.41217737637068602</v>
      </c>
      <c r="N562" s="21"/>
      <c r="R562" s="21"/>
    </row>
    <row r="563" spans="1:18">
      <c r="A563" s="7" t="s">
        <v>136</v>
      </c>
      <c r="B563" t="s">
        <v>34</v>
      </c>
      <c r="C563" t="s">
        <v>18</v>
      </c>
      <c r="D563" t="s">
        <v>19</v>
      </c>
      <c r="E563" s="1">
        <v>21.691726291109799</v>
      </c>
      <c r="F563" s="1">
        <v>1.3922670800219401</v>
      </c>
      <c r="G563" s="1">
        <v>0.87344650038417404</v>
      </c>
      <c r="H563" s="1">
        <v>0.148400998610214</v>
      </c>
      <c r="I563" s="1">
        <v>22.565172791494</v>
      </c>
      <c r="J563" s="50">
        <v>1.5406680786321501</v>
      </c>
      <c r="N563" s="21"/>
      <c r="R563" s="21"/>
    </row>
    <row r="564" spans="1:18">
      <c r="A564" s="7" t="s">
        <v>136</v>
      </c>
      <c r="B564" t="s">
        <v>34</v>
      </c>
      <c r="C564" t="s">
        <v>20</v>
      </c>
      <c r="D564" t="s">
        <v>21</v>
      </c>
      <c r="E564" s="1">
        <v>7.89892223410172</v>
      </c>
      <c r="F564" s="1">
        <v>1.2730040131185101</v>
      </c>
      <c r="G564" s="1">
        <v>0.16477156135896501</v>
      </c>
      <c r="H564" s="1">
        <v>3.3353984248052297E-2</v>
      </c>
      <c r="I564" s="1">
        <v>8.0636937954606793</v>
      </c>
      <c r="J564" s="50">
        <v>1.30635799736656</v>
      </c>
      <c r="N564" s="21"/>
      <c r="R564" s="21"/>
    </row>
    <row r="565" spans="1:18">
      <c r="A565" s="7" t="s">
        <v>136</v>
      </c>
      <c r="B565" t="s">
        <v>34</v>
      </c>
      <c r="C565" t="s">
        <v>25</v>
      </c>
      <c r="D565" t="s">
        <v>26</v>
      </c>
      <c r="E565" s="1">
        <v>1.17328548432493E-3</v>
      </c>
      <c r="F565" s="1">
        <v>8.2050288452968802E-5</v>
      </c>
      <c r="G565" s="1">
        <v>2.4548658952789297E-4</v>
      </c>
      <c r="H565" s="1">
        <v>1.00393236386433E-4</v>
      </c>
      <c r="I565" s="1">
        <v>1.4187720738528199E-3</v>
      </c>
      <c r="J565" s="50">
        <v>1.8244352483940101E-4</v>
      </c>
      <c r="N565" s="21"/>
      <c r="R565" s="21"/>
    </row>
    <row r="566" spans="1:18">
      <c r="A566" s="7" t="s">
        <v>136</v>
      </c>
      <c r="B566" t="s">
        <v>34</v>
      </c>
      <c r="C566" t="s">
        <v>22</v>
      </c>
      <c r="D566" t="s">
        <v>23</v>
      </c>
      <c r="E566" s="1">
        <v>4.8173999120077804</v>
      </c>
      <c r="F566" s="1">
        <v>0.213197382255738</v>
      </c>
      <c r="G566" s="1">
        <v>0.13800962020629001</v>
      </c>
      <c r="H566" s="1">
        <v>5.4055893122833898E-3</v>
      </c>
      <c r="I566" s="1">
        <v>4.9554095322140697</v>
      </c>
      <c r="J566" s="50">
        <v>0.218602971568021</v>
      </c>
      <c r="N566" s="21"/>
      <c r="R566" s="21"/>
    </row>
    <row r="567" spans="1:18">
      <c r="A567" s="7" t="s">
        <v>137</v>
      </c>
      <c r="B567" t="s">
        <v>34</v>
      </c>
      <c r="C567" t="s">
        <v>2</v>
      </c>
      <c r="D567" t="s">
        <v>3</v>
      </c>
      <c r="E567" s="1">
        <v>0.11107402562511701</v>
      </c>
      <c r="F567" s="1">
        <v>0.13314361694047</v>
      </c>
      <c r="G567" s="1">
        <v>0.23736162960637899</v>
      </c>
      <c r="H567" s="1">
        <v>0.30490342539655502</v>
      </c>
      <c r="I567" s="1">
        <v>0.348435655231495</v>
      </c>
      <c r="J567" s="50">
        <v>0.43804704233702502</v>
      </c>
      <c r="N567" s="21"/>
      <c r="R567" s="21"/>
    </row>
    <row r="568" spans="1:18">
      <c r="A568" s="7" t="s">
        <v>137</v>
      </c>
      <c r="B568" t="s">
        <v>34</v>
      </c>
      <c r="C568" t="s">
        <v>4</v>
      </c>
      <c r="D568" t="s">
        <v>5</v>
      </c>
      <c r="E568" s="1">
        <v>1.0152690084997799E-3</v>
      </c>
      <c r="F568" s="1">
        <v>4.3740068668194403E-2</v>
      </c>
      <c r="G568" s="1">
        <v>1.1112792384406201E-5</v>
      </c>
      <c r="H568" s="1">
        <v>9.5222104072874908E-6</v>
      </c>
      <c r="I568" s="1">
        <v>1.02638180088419E-3</v>
      </c>
      <c r="J568" s="50">
        <v>4.3749590878601703E-2</v>
      </c>
      <c r="N568" s="21"/>
      <c r="R568" s="21"/>
    </row>
    <row r="569" spans="1:18">
      <c r="A569" s="7" t="s">
        <v>137</v>
      </c>
      <c r="B569" t="s">
        <v>34</v>
      </c>
      <c r="C569" t="s">
        <v>6</v>
      </c>
      <c r="D569" t="s">
        <v>7</v>
      </c>
      <c r="E569" s="1">
        <v>4.7101490794475504E-3</v>
      </c>
      <c r="F569" s="1">
        <v>1.02256357409896E-2</v>
      </c>
      <c r="G569" s="1">
        <v>5.6778817483002897E-2</v>
      </c>
      <c r="H569" s="1">
        <v>0.12516508725825701</v>
      </c>
      <c r="I569" s="1">
        <v>6.1488966562450398E-2</v>
      </c>
      <c r="J569" s="50">
        <v>0.13539072299924701</v>
      </c>
      <c r="N569" s="21"/>
      <c r="R569" s="21"/>
    </row>
    <row r="570" spans="1:18">
      <c r="A570" s="7" t="s">
        <v>137</v>
      </c>
      <c r="B570" t="s">
        <v>34</v>
      </c>
      <c r="C570" t="s">
        <v>8</v>
      </c>
      <c r="D570" t="s">
        <v>9</v>
      </c>
      <c r="E570" s="1">
        <v>0.410009114961642</v>
      </c>
      <c r="F570" s="1">
        <v>0.15746660953997901</v>
      </c>
      <c r="G570" s="1">
        <v>0.95302595809371704</v>
      </c>
      <c r="H570" s="1">
        <v>0.65555612515920403</v>
      </c>
      <c r="I570" s="1">
        <v>1.36303507305536</v>
      </c>
      <c r="J570" s="50">
        <v>0.81302273469918296</v>
      </c>
      <c r="N570" s="21"/>
      <c r="R570" s="21"/>
    </row>
    <row r="571" spans="1:18">
      <c r="A571" s="7" t="s">
        <v>137</v>
      </c>
      <c r="B571" t="s">
        <v>34</v>
      </c>
      <c r="C571" t="s">
        <v>10</v>
      </c>
      <c r="D571" t="s">
        <v>11</v>
      </c>
      <c r="E571" s="1">
        <v>0.100697435984092</v>
      </c>
      <c r="F571" s="1">
        <v>9.3868754641144303E-2</v>
      </c>
      <c r="G571" s="1">
        <v>0.83022771094696401</v>
      </c>
      <c r="H571" s="1">
        <v>0.69319220070371901</v>
      </c>
      <c r="I571" s="1">
        <v>0.93092514693105499</v>
      </c>
      <c r="J571" s="50">
        <v>0.78706095534486298</v>
      </c>
      <c r="N571" s="21"/>
      <c r="R571" s="21"/>
    </row>
    <row r="572" spans="1:18">
      <c r="A572" s="7" t="s">
        <v>137</v>
      </c>
      <c r="B572" t="s">
        <v>34</v>
      </c>
      <c r="C572" t="s">
        <v>12</v>
      </c>
      <c r="D572" t="s">
        <v>13</v>
      </c>
      <c r="E572" s="1">
        <v>1.21019147040871</v>
      </c>
      <c r="F572" s="1">
        <v>0.17802932212125799</v>
      </c>
      <c r="G572" s="1">
        <v>0.246153455561896</v>
      </c>
      <c r="H572" s="1">
        <v>4.4961511389714201E-2</v>
      </c>
      <c r="I572" s="1">
        <v>1.45634492597061</v>
      </c>
      <c r="J572" s="50">
        <v>0.22299083351097301</v>
      </c>
      <c r="N572" s="21"/>
      <c r="R572" s="21"/>
    </row>
    <row r="573" spans="1:18">
      <c r="A573" s="7" t="s">
        <v>137</v>
      </c>
      <c r="B573" t="s">
        <v>34</v>
      </c>
      <c r="C573" t="s">
        <v>14</v>
      </c>
      <c r="D573" t="s">
        <v>15</v>
      </c>
      <c r="E573" s="1">
        <v>0.12819907180602499</v>
      </c>
      <c r="F573" s="1">
        <v>0.12922545689616</v>
      </c>
      <c r="G573" s="1">
        <v>0.26061493540677699</v>
      </c>
      <c r="H573" s="1">
        <v>0.15664645042661501</v>
      </c>
      <c r="I573" s="1">
        <v>0.38881400721280202</v>
      </c>
      <c r="J573" s="50">
        <v>0.28587190732277501</v>
      </c>
      <c r="N573" s="21"/>
      <c r="R573" s="21"/>
    </row>
    <row r="574" spans="1:18">
      <c r="A574" s="7" t="s">
        <v>137</v>
      </c>
      <c r="B574" t="s">
        <v>34</v>
      </c>
      <c r="C574" t="s">
        <v>16</v>
      </c>
      <c r="D574" t="s">
        <v>17</v>
      </c>
      <c r="E574" s="1">
        <v>2.2255830221147099</v>
      </c>
      <c r="F574" s="1">
        <v>0.26999672144210402</v>
      </c>
      <c r="G574" s="1">
        <v>0.73658655363231196</v>
      </c>
      <c r="H574" s="1">
        <v>0.11942156484207</v>
      </c>
      <c r="I574" s="1">
        <v>2.9621695757470201</v>
      </c>
      <c r="J574" s="50">
        <v>0.38941828628417402</v>
      </c>
      <c r="N574" s="21"/>
      <c r="R574" s="21"/>
    </row>
    <row r="575" spans="1:18">
      <c r="A575" s="7" t="s">
        <v>137</v>
      </c>
      <c r="B575" t="s">
        <v>34</v>
      </c>
      <c r="C575" t="s">
        <v>18</v>
      </c>
      <c r="D575" t="s">
        <v>19</v>
      </c>
      <c r="E575" s="1">
        <v>11.448665782627</v>
      </c>
      <c r="F575" s="1">
        <v>0.72874530589387698</v>
      </c>
      <c r="G575" s="1">
        <v>1.9149486849641399</v>
      </c>
      <c r="H575" s="1">
        <v>0.31008435216114</v>
      </c>
      <c r="I575" s="1">
        <v>13.3636144675911</v>
      </c>
      <c r="J575" s="50">
        <v>1.03882965805502</v>
      </c>
      <c r="N575" s="21"/>
      <c r="R575" s="21"/>
    </row>
    <row r="576" spans="1:18">
      <c r="A576" s="7" t="s">
        <v>137</v>
      </c>
      <c r="B576" t="s">
        <v>34</v>
      </c>
      <c r="C576" t="s">
        <v>20</v>
      </c>
      <c r="D576" t="s">
        <v>21</v>
      </c>
      <c r="E576" s="1">
        <v>4.1355290590532698</v>
      </c>
      <c r="F576" s="1">
        <v>0.66139312797230598</v>
      </c>
      <c r="G576" s="1">
        <v>0.119032213865156</v>
      </c>
      <c r="H576" s="1">
        <v>2.3992781395859399E-2</v>
      </c>
      <c r="I576" s="1">
        <v>4.2545612729184299</v>
      </c>
      <c r="J576" s="50">
        <v>0.68538590936816501</v>
      </c>
      <c r="N576" s="21"/>
      <c r="R576" s="21"/>
    </row>
    <row r="577" spans="1:18">
      <c r="A577" s="7" t="s">
        <v>137</v>
      </c>
      <c r="B577" t="s">
        <v>34</v>
      </c>
      <c r="C577" t="s">
        <v>25</v>
      </c>
      <c r="D577" t="s">
        <v>26</v>
      </c>
      <c r="E577" s="1">
        <v>6.8554291383513301E-3</v>
      </c>
      <c r="F577" s="1">
        <v>5.3449668958271902E-4</v>
      </c>
      <c r="G577" s="1">
        <v>2.77835527478008E-2</v>
      </c>
      <c r="H577" s="1">
        <v>1.27976933620085E-2</v>
      </c>
      <c r="I577" s="1">
        <v>3.4638981886152199E-2</v>
      </c>
      <c r="J577" s="50">
        <v>1.3332190051591201E-2</v>
      </c>
      <c r="N577" s="21"/>
      <c r="R577" s="21"/>
    </row>
    <row r="578" spans="1:18">
      <c r="A578" s="7" t="s">
        <v>137</v>
      </c>
      <c r="B578" t="s">
        <v>34</v>
      </c>
      <c r="C578" t="s">
        <v>22</v>
      </c>
      <c r="D578" t="s">
        <v>23</v>
      </c>
      <c r="E578" s="1">
        <v>2.8730267429776801</v>
      </c>
      <c r="F578" s="1">
        <v>0.123169119485924</v>
      </c>
      <c r="G578" s="1">
        <v>5.8397201416647199E-2</v>
      </c>
      <c r="H578" s="1">
        <v>2.17551186919055E-3</v>
      </c>
      <c r="I578" s="1">
        <v>2.93142394439433</v>
      </c>
      <c r="J578" s="50">
        <v>0.125344631355115</v>
      </c>
      <c r="N578" s="21"/>
      <c r="R578" s="21"/>
    </row>
    <row r="579" spans="1:18">
      <c r="A579" s="7" t="s">
        <v>138</v>
      </c>
      <c r="B579" t="s">
        <v>34</v>
      </c>
      <c r="C579" t="s">
        <v>2</v>
      </c>
      <c r="D579" t="s">
        <v>3</v>
      </c>
      <c r="E579" s="1">
        <v>1.9478296685363801</v>
      </c>
      <c r="F579" s="1">
        <v>2.3556125604967701</v>
      </c>
      <c r="G579" s="1">
        <v>2.71094937572119</v>
      </c>
      <c r="H579" s="1">
        <v>2.19535294048318</v>
      </c>
      <c r="I579" s="1">
        <v>4.6587790442575701</v>
      </c>
      <c r="J579" s="50">
        <v>4.5509655009799497</v>
      </c>
      <c r="N579" s="21"/>
      <c r="R579" s="21"/>
    </row>
    <row r="580" spans="1:18">
      <c r="A580" s="7" t="s">
        <v>138</v>
      </c>
      <c r="B580" t="s">
        <v>34</v>
      </c>
      <c r="C580" t="s">
        <v>4</v>
      </c>
      <c r="D580" t="s">
        <v>5</v>
      </c>
      <c r="E580" s="1">
        <v>5.3636461469817797E-3</v>
      </c>
      <c r="F580" s="1">
        <v>0.267813879907008</v>
      </c>
      <c r="G580" s="1">
        <v>3.2091542115872999E-2</v>
      </c>
      <c r="H580" s="1">
        <v>0.173402989394353</v>
      </c>
      <c r="I580" s="1">
        <v>3.7455188262854801E-2</v>
      </c>
      <c r="J580" s="50">
        <v>0.441216869301361</v>
      </c>
      <c r="N580" s="21"/>
      <c r="R580" s="21"/>
    </row>
    <row r="581" spans="1:18">
      <c r="A581" s="7" t="s">
        <v>138</v>
      </c>
      <c r="B581" t="s">
        <v>34</v>
      </c>
      <c r="C581" t="s">
        <v>6</v>
      </c>
      <c r="D581" t="s">
        <v>7</v>
      </c>
      <c r="E581" s="1">
        <v>0.362316354513461</v>
      </c>
      <c r="F581" s="1">
        <v>0.77620611679434703</v>
      </c>
      <c r="G581" s="1">
        <v>11.314430469476401</v>
      </c>
      <c r="H581" s="1">
        <v>19.8703334734988</v>
      </c>
      <c r="I581" s="1">
        <v>11.6767468239899</v>
      </c>
      <c r="J581" s="50">
        <v>20.646539590293099</v>
      </c>
      <c r="N581" s="21"/>
      <c r="R581" s="21"/>
    </row>
    <row r="582" spans="1:18">
      <c r="A582" s="7" t="s">
        <v>138</v>
      </c>
      <c r="B582" t="s">
        <v>34</v>
      </c>
      <c r="C582" t="s">
        <v>8</v>
      </c>
      <c r="D582" t="s">
        <v>9</v>
      </c>
      <c r="E582" s="1">
        <v>6.6782603000297902</v>
      </c>
      <c r="F582" s="1">
        <v>2.58191001124553</v>
      </c>
      <c r="G582" s="1">
        <v>13.6223485480494</v>
      </c>
      <c r="H582" s="1">
        <v>7.2556295918369402</v>
      </c>
      <c r="I582" s="1">
        <v>20.3006088480792</v>
      </c>
      <c r="J582" s="50">
        <v>9.8375396030824707</v>
      </c>
      <c r="N582" s="21"/>
      <c r="R582" s="21"/>
    </row>
    <row r="583" spans="1:18">
      <c r="A583" s="7" t="s">
        <v>138</v>
      </c>
      <c r="B583" t="s">
        <v>34</v>
      </c>
      <c r="C583" t="s">
        <v>10</v>
      </c>
      <c r="D583" t="s">
        <v>11</v>
      </c>
      <c r="E583" s="1">
        <v>1.38788812253078</v>
      </c>
      <c r="F583" s="1">
        <v>1.0524640345905301</v>
      </c>
      <c r="G583" s="1">
        <v>3.26971345575478</v>
      </c>
      <c r="H583" s="1">
        <v>2.6573971667232299</v>
      </c>
      <c r="I583" s="1">
        <v>4.6576015782855604</v>
      </c>
      <c r="J583" s="50">
        <v>3.7098612013137702</v>
      </c>
      <c r="N583" s="21"/>
      <c r="R583" s="21"/>
    </row>
    <row r="584" spans="1:18">
      <c r="A584" s="7" t="s">
        <v>138</v>
      </c>
      <c r="B584" t="s">
        <v>34</v>
      </c>
      <c r="C584" t="s">
        <v>12</v>
      </c>
      <c r="D584" t="s">
        <v>13</v>
      </c>
      <c r="E584" s="1">
        <v>12.2061766391073</v>
      </c>
      <c r="F584" s="1">
        <v>1.6743721650769801</v>
      </c>
      <c r="G584" s="1">
        <v>10.405769316707399</v>
      </c>
      <c r="H584" s="1">
        <v>1.8151423853045601</v>
      </c>
      <c r="I584" s="1">
        <v>22.611945955814701</v>
      </c>
      <c r="J584" s="50">
        <v>3.4895145503815401</v>
      </c>
      <c r="N584" s="21"/>
      <c r="R584" s="21"/>
    </row>
    <row r="585" spans="1:18">
      <c r="A585" s="7" t="s">
        <v>138</v>
      </c>
      <c r="B585" t="s">
        <v>34</v>
      </c>
      <c r="C585" t="s">
        <v>14</v>
      </c>
      <c r="D585" t="s">
        <v>15</v>
      </c>
      <c r="E585" s="1">
        <v>2.3380076369940501</v>
      </c>
      <c r="F585" s="1">
        <v>2.3506603711098002</v>
      </c>
      <c r="G585" s="1">
        <v>3.29840710293416</v>
      </c>
      <c r="H585" s="1">
        <v>1.9081500800801201</v>
      </c>
      <c r="I585" s="1">
        <v>5.6364147399282096</v>
      </c>
      <c r="J585" s="50">
        <v>4.2588104511899196</v>
      </c>
      <c r="N585" s="21"/>
      <c r="R585" s="21"/>
    </row>
    <row r="586" spans="1:18">
      <c r="A586" s="7" t="s">
        <v>138</v>
      </c>
      <c r="B586" t="s">
        <v>34</v>
      </c>
      <c r="C586" t="s">
        <v>16</v>
      </c>
      <c r="D586" t="s">
        <v>17</v>
      </c>
      <c r="E586" s="1">
        <v>43.111289316374801</v>
      </c>
      <c r="F586" s="1">
        <v>5.3972678063672603</v>
      </c>
      <c r="G586" s="1">
        <v>14.6072939677787</v>
      </c>
      <c r="H586" s="1">
        <v>2.8228408462254801</v>
      </c>
      <c r="I586" s="1">
        <v>57.718583284153503</v>
      </c>
      <c r="J586" s="50">
        <v>8.2201086525927405</v>
      </c>
      <c r="N586" s="21"/>
      <c r="R586" s="21"/>
    </row>
    <row r="587" spans="1:18">
      <c r="A587" s="7" t="s">
        <v>138</v>
      </c>
      <c r="B587" t="s">
        <v>34</v>
      </c>
      <c r="C587" t="s">
        <v>18</v>
      </c>
      <c r="D587" t="s">
        <v>19</v>
      </c>
      <c r="E587" s="1">
        <v>283.66466098614899</v>
      </c>
      <c r="F587" s="1">
        <v>18.2344446295428</v>
      </c>
      <c r="G587" s="1">
        <v>82.271770153506395</v>
      </c>
      <c r="H587" s="1">
        <v>14.0455973522175</v>
      </c>
      <c r="I587" s="1">
        <v>365.93643113965499</v>
      </c>
      <c r="J587" s="50">
        <v>32.280041981760299</v>
      </c>
      <c r="N587" s="21"/>
      <c r="R587" s="21"/>
    </row>
    <row r="588" spans="1:18">
      <c r="A588" s="7" t="s">
        <v>138</v>
      </c>
      <c r="B588" t="s">
        <v>34</v>
      </c>
      <c r="C588" t="s">
        <v>20</v>
      </c>
      <c r="D588" t="s">
        <v>21</v>
      </c>
      <c r="E588" s="1">
        <v>61.642241659660797</v>
      </c>
      <c r="F588" s="1">
        <v>9.9421917980579408</v>
      </c>
      <c r="G588" s="1">
        <v>3.5210909117901199</v>
      </c>
      <c r="H588" s="1">
        <v>0.71292443534246097</v>
      </c>
      <c r="I588" s="1">
        <v>65.163332571450894</v>
      </c>
      <c r="J588" s="50">
        <v>10.655116233400401</v>
      </c>
      <c r="N588" s="21"/>
      <c r="R588" s="21"/>
    </row>
    <row r="589" spans="1:18">
      <c r="A589" s="7" t="s">
        <v>138</v>
      </c>
      <c r="B589" t="s">
        <v>34</v>
      </c>
      <c r="C589" t="s">
        <v>25</v>
      </c>
      <c r="D589" t="s">
        <v>26</v>
      </c>
      <c r="E589" s="1">
        <v>9.4086791291757302E-2</v>
      </c>
      <c r="F589" s="1">
        <v>6.5318505406014998E-3</v>
      </c>
      <c r="G589" s="1">
        <v>0.43542200469741599</v>
      </c>
      <c r="H589" s="1">
        <v>0.17755408745204501</v>
      </c>
      <c r="I589" s="1">
        <v>0.529508795989173</v>
      </c>
      <c r="J589" s="50">
        <v>0.184085937992647</v>
      </c>
      <c r="N589" s="21"/>
      <c r="R589" s="21"/>
    </row>
    <row r="590" spans="1:18">
      <c r="A590" s="7" t="s">
        <v>138</v>
      </c>
      <c r="B590" t="s">
        <v>34</v>
      </c>
      <c r="C590" t="s">
        <v>22</v>
      </c>
      <c r="D590" t="s">
        <v>23</v>
      </c>
      <c r="E590" s="1">
        <v>99.644060656715197</v>
      </c>
      <c r="F590" s="1">
        <v>4.4194610058498904</v>
      </c>
      <c r="G590" s="1">
        <v>16.182340530985101</v>
      </c>
      <c r="H590" s="1">
        <v>0.63715794485705102</v>
      </c>
      <c r="I590" s="1">
        <v>115.8264011877</v>
      </c>
      <c r="J590" s="50">
        <v>5.0566189507069401</v>
      </c>
      <c r="N590" s="21"/>
      <c r="R590" s="21"/>
    </row>
    <row r="591" spans="1:18">
      <c r="A591" s="7" t="s">
        <v>139</v>
      </c>
      <c r="B591" t="s">
        <v>34</v>
      </c>
      <c r="C591" t="s">
        <v>2</v>
      </c>
      <c r="D591" t="s">
        <v>3</v>
      </c>
      <c r="E591" s="1">
        <v>0.38826194669092101</v>
      </c>
      <c r="F591" s="1">
        <v>0.52682082673117403</v>
      </c>
      <c r="G591" s="1">
        <v>0.88590433852016504</v>
      </c>
      <c r="H591" s="1">
        <v>1.1947223856345</v>
      </c>
      <c r="I591" s="1">
        <v>1.27416628521109</v>
      </c>
      <c r="J591" s="50">
        <v>1.72154321236567</v>
      </c>
      <c r="N591" s="21"/>
      <c r="R591" s="21"/>
    </row>
    <row r="592" spans="1:18">
      <c r="A592" s="7" t="s">
        <v>139</v>
      </c>
      <c r="B592" t="s">
        <v>34</v>
      </c>
      <c r="C592" t="s">
        <v>4</v>
      </c>
      <c r="D592" t="s">
        <v>5</v>
      </c>
      <c r="E592" s="1">
        <v>1.3088000033426501E-3</v>
      </c>
      <c r="F592" s="1">
        <v>4.3442364835908298E-2</v>
      </c>
      <c r="G592" s="1">
        <v>1.7023987743601401E-5</v>
      </c>
      <c r="H592" s="1">
        <v>1.7567068618300501E-5</v>
      </c>
      <c r="I592" s="1">
        <v>1.32582399108625E-3</v>
      </c>
      <c r="J592" s="50">
        <v>4.34599319045266E-2</v>
      </c>
      <c r="N592" s="21"/>
      <c r="R592" s="21"/>
    </row>
    <row r="593" spans="1:18">
      <c r="A593" s="7" t="s">
        <v>139</v>
      </c>
      <c r="B593" t="s">
        <v>34</v>
      </c>
      <c r="C593" t="s">
        <v>6</v>
      </c>
      <c r="D593" t="s">
        <v>7</v>
      </c>
      <c r="E593" s="1">
        <v>8.6839559506049196E-3</v>
      </c>
      <c r="F593" s="1">
        <v>1.8827938173163701E-2</v>
      </c>
      <c r="G593" s="1">
        <v>0.20337055071499499</v>
      </c>
      <c r="H593" s="1">
        <v>0.45110660840646699</v>
      </c>
      <c r="I593" s="1">
        <v>0.2120545066656</v>
      </c>
      <c r="J593" s="50">
        <v>0.46993454657963102</v>
      </c>
      <c r="N593" s="21"/>
      <c r="R593" s="21"/>
    </row>
    <row r="594" spans="1:18">
      <c r="A594" s="7" t="s">
        <v>139</v>
      </c>
      <c r="B594" t="s">
        <v>34</v>
      </c>
      <c r="C594" t="s">
        <v>8</v>
      </c>
      <c r="D594" t="s">
        <v>9</v>
      </c>
      <c r="E594" s="1">
        <v>0.98667025358926497</v>
      </c>
      <c r="F594" s="1">
        <v>0.38306509606858902</v>
      </c>
      <c r="G594" s="1">
        <v>7.8775275327273899</v>
      </c>
      <c r="H594" s="1">
        <v>5.6657935010906399</v>
      </c>
      <c r="I594" s="1">
        <v>8.8641977863166606</v>
      </c>
      <c r="J594" s="50">
        <v>6.0488585971592297</v>
      </c>
      <c r="N594" s="21"/>
      <c r="R594" s="21"/>
    </row>
    <row r="595" spans="1:18">
      <c r="A595" s="7" t="s">
        <v>139</v>
      </c>
      <c r="B595" t="s">
        <v>34</v>
      </c>
      <c r="C595" t="s">
        <v>10</v>
      </c>
      <c r="D595" t="s">
        <v>11</v>
      </c>
      <c r="E595" s="1">
        <v>0.16854798310027999</v>
      </c>
      <c r="F595" s="1">
        <v>0.143753702281815</v>
      </c>
      <c r="G595" s="1">
        <v>0.59473447028098303</v>
      </c>
      <c r="H595" s="1">
        <v>0.58952905943058498</v>
      </c>
      <c r="I595" s="1">
        <v>0.76328245338126299</v>
      </c>
      <c r="J595" s="50">
        <v>0.73328276171240003</v>
      </c>
      <c r="N595" s="21"/>
      <c r="R595" s="21"/>
    </row>
    <row r="596" spans="1:18">
      <c r="A596" s="7" t="s">
        <v>139</v>
      </c>
      <c r="B596" t="s">
        <v>34</v>
      </c>
      <c r="C596" t="s">
        <v>12</v>
      </c>
      <c r="D596" t="s">
        <v>13</v>
      </c>
      <c r="E596" s="1">
        <v>1.0235161000151001</v>
      </c>
      <c r="F596" s="1">
        <v>0.14188584781883601</v>
      </c>
      <c r="G596" s="1">
        <v>0.25528248069315101</v>
      </c>
      <c r="H596" s="1">
        <v>4.6566278361550702E-2</v>
      </c>
      <c r="I596" s="1">
        <v>1.27879858070825</v>
      </c>
      <c r="J596" s="50">
        <v>0.18845212618038701</v>
      </c>
      <c r="N596" s="21"/>
      <c r="R596" s="21"/>
    </row>
    <row r="597" spans="1:18">
      <c r="A597" s="7" t="s">
        <v>139</v>
      </c>
      <c r="B597" t="s">
        <v>34</v>
      </c>
      <c r="C597" t="s">
        <v>14</v>
      </c>
      <c r="D597" t="s">
        <v>15</v>
      </c>
      <c r="E597" s="1">
        <v>0.30984130632270401</v>
      </c>
      <c r="F597" s="1">
        <v>0.30908699852384602</v>
      </c>
      <c r="G597" s="1">
        <v>0.62836111327462996</v>
      </c>
      <c r="H597" s="1">
        <v>0.37788354847539002</v>
      </c>
      <c r="I597" s="1">
        <v>0.93820241959733397</v>
      </c>
      <c r="J597" s="50">
        <v>0.68697054699923599</v>
      </c>
      <c r="N597" s="21"/>
      <c r="R597" s="21"/>
    </row>
    <row r="598" spans="1:18">
      <c r="A598" s="7" t="s">
        <v>139</v>
      </c>
      <c r="B598" t="s">
        <v>34</v>
      </c>
      <c r="C598" t="s">
        <v>16</v>
      </c>
      <c r="D598" t="s">
        <v>17</v>
      </c>
      <c r="E598" s="1">
        <v>4.0500800534142298</v>
      </c>
      <c r="F598" s="1">
        <v>0.51151400740980801</v>
      </c>
      <c r="G598" s="1">
        <v>1.26994660036685</v>
      </c>
      <c r="H598" s="1">
        <v>0.205246379543534</v>
      </c>
      <c r="I598" s="1">
        <v>5.3200266537810803</v>
      </c>
      <c r="J598" s="50">
        <v>0.71676038695334199</v>
      </c>
      <c r="N598" s="21"/>
      <c r="R598" s="21"/>
    </row>
    <row r="599" spans="1:18">
      <c r="A599" s="7" t="s">
        <v>139</v>
      </c>
      <c r="B599" t="s">
        <v>34</v>
      </c>
      <c r="C599" t="s">
        <v>18</v>
      </c>
      <c r="D599" t="s">
        <v>19</v>
      </c>
      <c r="E599" s="1">
        <v>20.804440758673</v>
      </c>
      <c r="F599" s="1">
        <v>1.32087811582666</v>
      </c>
      <c r="G599" s="1">
        <v>4.8291914932516402</v>
      </c>
      <c r="H599" s="1">
        <v>0.77923774445905003</v>
      </c>
      <c r="I599" s="1">
        <v>25.633632251924599</v>
      </c>
      <c r="J599" s="50">
        <v>2.10011586028571</v>
      </c>
      <c r="N599" s="21"/>
      <c r="R599" s="21"/>
    </row>
    <row r="600" spans="1:18">
      <c r="A600" s="7" t="s">
        <v>139</v>
      </c>
      <c r="B600" t="s">
        <v>34</v>
      </c>
      <c r="C600" t="s">
        <v>20</v>
      </c>
      <c r="D600" t="s">
        <v>21</v>
      </c>
      <c r="E600" s="1">
        <v>46.358117418195299</v>
      </c>
      <c r="F600" s="1">
        <v>7.3860426887427799</v>
      </c>
      <c r="G600" s="1">
        <v>6.6452140640602</v>
      </c>
      <c r="H600" s="1">
        <v>1.3383112149243599</v>
      </c>
      <c r="I600" s="1">
        <v>53.003331482255497</v>
      </c>
      <c r="J600" s="50">
        <v>8.72435390366714</v>
      </c>
      <c r="N600" s="21"/>
      <c r="R600" s="21"/>
    </row>
    <row r="601" spans="1:18">
      <c r="A601" s="7" t="s">
        <v>139</v>
      </c>
      <c r="B601" t="s">
        <v>34</v>
      </c>
      <c r="C601" t="s">
        <v>25</v>
      </c>
      <c r="D601" t="s">
        <v>26</v>
      </c>
      <c r="E601" s="1">
        <v>1.2116084547965E-3</v>
      </c>
      <c r="F601" s="1">
        <v>9.5750420143703502E-5</v>
      </c>
      <c r="G601" s="1">
        <v>7.0243633189409904E-3</v>
      </c>
      <c r="H601" s="1">
        <v>3.3182599955917601E-3</v>
      </c>
      <c r="I601" s="1">
        <v>8.2359717737374907E-3</v>
      </c>
      <c r="J601" s="50">
        <v>3.4140104157354598E-3</v>
      </c>
      <c r="N601" s="21"/>
      <c r="R601" s="21"/>
    </row>
    <row r="602" spans="1:18">
      <c r="A602" s="7" t="s">
        <v>139</v>
      </c>
      <c r="B602" t="s">
        <v>34</v>
      </c>
      <c r="C602" t="s">
        <v>22</v>
      </c>
      <c r="D602" t="s">
        <v>23</v>
      </c>
      <c r="E602" s="1">
        <v>4.5795120971460701</v>
      </c>
      <c r="F602" s="1">
        <v>0.195154121973136</v>
      </c>
      <c r="G602" s="1">
        <v>0.30244713705238102</v>
      </c>
      <c r="H602" s="1">
        <v>1.1062962290239699E-2</v>
      </c>
      <c r="I602" s="1">
        <v>4.8819592341984501</v>
      </c>
      <c r="J602" s="50">
        <v>0.20621708426337601</v>
      </c>
      <c r="N602" s="21"/>
      <c r="R602" s="21"/>
    </row>
    <row r="603" spans="1:18">
      <c r="A603" s="7" t="s">
        <v>140</v>
      </c>
      <c r="B603" t="s">
        <v>34</v>
      </c>
      <c r="C603" t="s">
        <v>2</v>
      </c>
      <c r="D603" t="s">
        <v>3</v>
      </c>
      <c r="E603" s="1">
        <v>9.47014198422933E-2</v>
      </c>
      <c r="F603" s="1">
        <v>0.107398777218216</v>
      </c>
      <c r="G603" s="1">
        <v>0.35406572049594398</v>
      </c>
      <c r="H603" s="1">
        <v>0.43808356934163301</v>
      </c>
      <c r="I603" s="1">
        <v>0.448767140338237</v>
      </c>
      <c r="J603" s="50">
        <v>0.54548234655984895</v>
      </c>
      <c r="N603" s="21"/>
      <c r="R603" s="21"/>
    </row>
    <row r="604" spans="1:18">
      <c r="A604" s="7" t="s">
        <v>140</v>
      </c>
      <c r="B604" t="s">
        <v>34</v>
      </c>
      <c r="C604" t="s">
        <v>4</v>
      </c>
      <c r="D604" t="s">
        <v>5</v>
      </c>
      <c r="E604" s="1">
        <v>1.1349247648112599E-3</v>
      </c>
      <c r="F604" s="1">
        <v>4.3066154299531999E-2</v>
      </c>
      <c r="G604" s="1">
        <v>5.0788454285896201E-6</v>
      </c>
      <c r="H604" s="1">
        <v>1.9732006335512302E-5</v>
      </c>
      <c r="I604" s="1">
        <v>1.1400036102398501E-3</v>
      </c>
      <c r="J604" s="50">
        <v>4.3085886305867502E-2</v>
      </c>
      <c r="N604" s="21"/>
      <c r="R604" s="21"/>
    </row>
    <row r="605" spans="1:18">
      <c r="A605" s="7" t="s">
        <v>140</v>
      </c>
      <c r="B605" t="s">
        <v>34</v>
      </c>
      <c r="C605" t="s">
        <v>6</v>
      </c>
      <c r="D605" t="s">
        <v>7</v>
      </c>
      <c r="E605" s="1">
        <v>1.23057307612378E-3</v>
      </c>
      <c r="F605" s="1">
        <v>2.7566489278393401E-3</v>
      </c>
      <c r="G605" s="1">
        <v>1.7330446557353499E-3</v>
      </c>
      <c r="H605" s="1">
        <v>3.8443773147744599E-3</v>
      </c>
      <c r="I605" s="1">
        <v>2.9636177318591301E-3</v>
      </c>
      <c r="J605" s="50">
        <v>6.6010262426138E-3</v>
      </c>
      <c r="N605" s="21"/>
      <c r="R605" s="21"/>
    </row>
    <row r="606" spans="1:18">
      <c r="A606" s="7" t="s">
        <v>140</v>
      </c>
      <c r="B606" t="s">
        <v>34</v>
      </c>
      <c r="C606" t="s">
        <v>8</v>
      </c>
      <c r="D606" t="s">
        <v>9</v>
      </c>
      <c r="E606" s="1">
        <v>0.36475710273254602</v>
      </c>
      <c r="F606" s="1">
        <v>0.14351030603040199</v>
      </c>
      <c r="G606" s="1">
        <v>2.2281552187720401</v>
      </c>
      <c r="H606" s="1">
        <v>1.9674853314393099</v>
      </c>
      <c r="I606" s="1">
        <v>2.5929123215045902</v>
      </c>
      <c r="J606" s="50">
        <v>2.1109956374697099</v>
      </c>
      <c r="N606" s="21"/>
      <c r="R606" s="21"/>
    </row>
    <row r="607" spans="1:18">
      <c r="A607" s="7" t="s">
        <v>140</v>
      </c>
      <c r="B607" t="s">
        <v>34</v>
      </c>
      <c r="C607" t="s">
        <v>10</v>
      </c>
      <c r="D607" t="s">
        <v>11</v>
      </c>
      <c r="E607" s="1">
        <v>6.5729383093199104E-2</v>
      </c>
      <c r="F607" s="1">
        <v>5.0038942577618303E-2</v>
      </c>
      <c r="G607" s="1">
        <v>8.4936280230559102E-2</v>
      </c>
      <c r="H607" s="1">
        <v>9.24066094042542E-2</v>
      </c>
      <c r="I607" s="1">
        <v>0.150665663323758</v>
      </c>
      <c r="J607" s="50">
        <v>0.142445551981872</v>
      </c>
      <c r="N607" s="21"/>
      <c r="R607" s="21"/>
    </row>
    <row r="608" spans="1:18">
      <c r="A608" s="7" t="s">
        <v>140</v>
      </c>
      <c r="B608" t="s">
        <v>34</v>
      </c>
      <c r="C608" t="s">
        <v>12</v>
      </c>
      <c r="D608" t="s">
        <v>13</v>
      </c>
      <c r="E608" s="1">
        <v>0.70599255108316805</v>
      </c>
      <c r="F608" s="1">
        <v>0.102048803848122</v>
      </c>
      <c r="G608" s="1">
        <v>0.24488116856251099</v>
      </c>
      <c r="H608" s="1">
        <v>4.4456719603699603E-2</v>
      </c>
      <c r="I608" s="1">
        <v>0.95087371964567902</v>
      </c>
      <c r="J608" s="50">
        <v>0.146505523451821</v>
      </c>
      <c r="N608" s="21"/>
      <c r="R608" s="21"/>
    </row>
    <row r="609" spans="1:18">
      <c r="A609" s="7" t="s">
        <v>140</v>
      </c>
      <c r="B609" t="s">
        <v>34</v>
      </c>
      <c r="C609" t="s">
        <v>14</v>
      </c>
      <c r="D609" t="s">
        <v>15</v>
      </c>
      <c r="E609" s="1">
        <v>9.7243007329367206E-2</v>
      </c>
      <c r="F609" s="1">
        <v>9.8571492200178204E-2</v>
      </c>
      <c r="G609" s="1">
        <v>7.7237100960226304E-2</v>
      </c>
      <c r="H609" s="1">
        <v>4.1984221582263698E-2</v>
      </c>
      <c r="I609" s="1">
        <v>0.17448010828959401</v>
      </c>
      <c r="J609" s="50">
        <v>0.140555713782442</v>
      </c>
      <c r="N609" s="21"/>
      <c r="R609" s="21"/>
    </row>
    <row r="610" spans="1:18">
      <c r="A610" s="7" t="s">
        <v>140</v>
      </c>
      <c r="B610" t="s">
        <v>34</v>
      </c>
      <c r="C610" t="s">
        <v>16</v>
      </c>
      <c r="D610" t="s">
        <v>17</v>
      </c>
      <c r="E610" s="1">
        <v>2.2869336010091801</v>
      </c>
      <c r="F610" s="1">
        <v>0.276850632242092</v>
      </c>
      <c r="G610" s="1">
        <v>0.94712982695922399</v>
      </c>
      <c r="H610" s="1">
        <v>0.12904856485289701</v>
      </c>
      <c r="I610" s="1">
        <v>3.23406342796841</v>
      </c>
      <c r="J610" s="50">
        <v>0.40589919709498801</v>
      </c>
      <c r="N610" s="21"/>
      <c r="R610" s="21"/>
    </row>
    <row r="611" spans="1:18">
      <c r="A611" s="7" t="s">
        <v>140</v>
      </c>
      <c r="B611" t="s">
        <v>34</v>
      </c>
      <c r="C611" t="s">
        <v>18</v>
      </c>
      <c r="D611" t="s">
        <v>19</v>
      </c>
      <c r="E611" s="1">
        <v>12.560148204056</v>
      </c>
      <c r="F611" s="1">
        <v>0.79845316849371695</v>
      </c>
      <c r="G611" s="1">
        <v>1.5192555722797001</v>
      </c>
      <c r="H611" s="1">
        <v>0.24797857601105999</v>
      </c>
      <c r="I611" s="1">
        <v>14.079403776335701</v>
      </c>
      <c r="J611" s="50">
        <v>1.0464317445047799</v>
      </c>
      <c r="N611" s="21"/>
      <c r="R611" s="21"/>
    </row>
    <row r="612" spans="1:18">
      <c r="A612" s="7" t="s">
        <v>140</v>
      </c>
      <c r="B612" t="s">
        <v>34</v>
      </c>
      <c r="C612" t="s">
        <v>20</v>
      </c>
      <c r="D612" t="s">
        <v>21</v>
      </c>
      <c r="E612" s="1">
        <v>2.7103522721681101</v>
      </c>
      <c r="F612" s="1">
        <v>0.43249854193293202</v>
      </c>
      <c r="G612" s="1">
        <v>0.19405982177504399</v>
      </c>
      <c r="H612" s="1">
        <v>3.9098524728973301E-2</v>
      </c>
      <c r="I612" s="1">
        <v>2.9044120939431499</v>
      </c>
      <c r="J612" s="50">
        <v>0.47159706666190498</v>
      </c>
      <c r="N612" s="21"/>
      <c r="R612" s="21"/>
    </row>
    <row r="613" spans="1:18">
      <c r="A613" s="7" t="s">
        <v>140</v>
      </c>
      <c r="B613" t="s">
        <v>34</v>
      </c>
      <c r="C613" t="s">
        <v>25</v>
      </c>
      <c r="D613" t="s">
        <v>26</v>
      </c>
      <c r="E613" s="1">
        <v>1.051942195205E-4</v>
      </c>
      <c r="F613" s="1">
        <v>8.2578035843328503E-6</v>
      </c>
      <c r="G613" s="1">
        <v>0</v>
      </c>
      <c r="H613" s="1">
        <v>0</v>
      </c>
      <c r="I613" s="1">
        <v>1.051942195205E-4</v>
      </c>
      <c r="J613" s="50">
        <v>8.2578035843328503E-6</v>
      </c>
      <c r="N613" s="21"/>
      <c r="R613" s="21"/>
    </row>
    <row r="614" spans="1:18">
      <c r="A614" s="7" t="s">
        <v>140</v>
      </c>
      <c r="B614" t="s">
        <v>34</v>
      </c>
      <c r="C614" t="s">
        <v>22</v>
      </c>
      <c r="D614" t="s">
        <v>23</v>
      </c>
      <c r="E614" s="1">
        <v>6.6414553772236404</v>
      </c>
      <c r="F614" s="1">
        <v>0.284749028485275</v>
      </c>
      <c r="G614" s="1">
        <v>1.05254562607321</v>
      </c>
      <c r="H614" s="1">
        <v>3.8828038636005799E-2</v>
      </c>
      <c r="I614" s="1">
        <v>7.69400100329685</v>
      </c>
      <c r="J614" s="50">
        <v>0.32357706712128098</v>
      </c>
      <c r="N614" s="21"/>
      <c r="R614" s="21"/>
    </row>
    <row r="615" spans="1:18">
      <c r="A615" s="7" t="s">
        <v>84</v>
      </c>
      <c r="B615" t="s">
        <v>34</v>
      </c>
      <c r="C615" t="s">
        <v>2</v>
      </c>
      <c r="D615" t="s">
        <v>3</v>
      </c>
      <c r="E615" s="1">
        <v>8.0028699195779096E-2</v>
      </c>
      <c r="F615" s="1">
        <v>9.3635924406949497E-2</v>
      </c>
      <c r="G615" s="1">
        <v>0.20505477348276199</v>
      </c>
      <c r="H615" s="1">
        <v>0.24775813918585099</v>
      </c>
      <c r="I615" s="1">
        <v>0.28508347267854101</v>
      </c>
      <c r="J615" s="50">
        <v>0.3413940635928</v>
      </c>
      <c r="N615" s="21"/>
      <c r="R615" s="21"/>
    </row>
    <row r="616" spans="1:18">
      <c r="A616" s="7" t="s">
        <v>84</v>
      </c>
      <c r="B616" t="s">
        <v>34</v>
      </c>
      <c r="C616" t="s">
        <v>4</v>
      </c>
      <c r="D616" t="s">
        <v>5</v>
      </c>
      <c r="E616" s="1">
        <v>1.6910464591677899E-4</v>
      </c>
      <c r="F616" s="1">
        <v>7.8310438635321097E-3</v>
      </c>
      <c r="G616" s="1">
        <v>1.7857977117467099E-6</v>
      </c>
      <c r="H616" s="1">
        <v>1.18211481659831E-5</v>
      </c>
      <c r="I616" s="1">
        <v>1.7089044362852599E-4</v>
      </c>
      <c r="J616" s="50">
        <v>7.8428650116980896E-3</v>
      </c>
      <c r="N616" s="21"/>
      <c r="R616" s="21"/>
    </row>
    <row r="617" spans="1:18">
      <c r="A617" s="7" t="s">
        <v>84</v>
      </c>
      <c r="B617" t="s">
        <v>34</v>
      </c>
      <c r="C617" t="s">
        <v>6</v>
      </c>
      <c r="D617" t="s">
        <v>7</v>
      </c>
      <c r="E617" s="1">
        <v>1.32191169672663E-3</v>
      </c>
      <c r="F617" s="1">
        <v>2.88545867009839E-3</v>
      </c>
      <c r="G617" s="1">
        <v>6.1234785018332702E-4</v>
      </c>
      <c r="H617" s="1">
        <v>1.3567502592437199E-3</v>
      </c>
      <c r="I617" s="1">
        <v>1.93425954690996E-3</v>
      </c>
      <c r="J617" s="50">
        <v>4.2422089293421101E-3</v>
      </c>
      <c r="N617" s="21"/>
      <c r="R617" s="21"/>
    </row>
    <row r="618" spans="1:18">
      <c r="A618" s="7" t="s">
        <v>84</v>
      </c>
      <c r="B618" t="s">
        <v>34</v>
      </c>
      <c r="C618" t="s">
        <v>8</v>
      </c>
      <c r="D618" t="s">
        <v>9</v>
      </c>
      <c r="E618" s="1">
        <v>0.17272826287496801</v>
      </c>
      <c r="F618" s="1">
        <v>6.5680016869431604E-2</v>
      </c>
      <c r="G618" s="1">
        <v>0.14816951003385601</v>
      </c>
      <c r="H618" s="1">
        <v>8.5646855109717604E-2</v>
      </c>
      <c r="I618" s="1">
        <v>0.32089777290882299</v>
      </c>
      <c r="J618" s="50">
        <v>0.15132687197914901</v>
      </c>
      <c r="N618" s="21"/>
      <c r="R618" s="21"/>
    </row>
    <row r="619" spans="1:18">
      <c r="A619" s="7" t="s">
        <v>84</v>
      </c>
      <c r="B619" t="s">
        <v>34</v>
      </c>
      <c r="C619" t="s">
        <v>10</v>
      </c>
      <c r="D619" t="s">
        <v>11</v>
      </c>
      <c r="E619" s="1">
        <v>4.7344735849864997E-2</v>
      </c>
      <c r="F619" s="1">
        <v>4.0330326914470901E-2</v>
      </c>
      <c r="G619" s="1">
        <v>0.117503333359835</v>
      </c>
      <c r="H619" s="1">
        <v>0.15308567476618001</v>
      </c>
      <c r="I619" s="1">
        <v>0.16484806920969999</v>
      </c>
      <c r="J619" s="50">
        <v>0.19341600168065101</v>
      </c>
      <c r="N619" s="21"/>
      <c r="R619" s="21"/>
    </row>
    <row r="620" spans="1:18">
      <c r="A620" s="7" t="s">
        <v>84</v>
      </c>
      <c r="B620" t="s">
        <v>34</v>
      </c>
      <c r="C620" t="s">
        <v>12</v>
      </c>
      <c r="D620" t="s">
        <v>13</v>
      </c>
      <c r="E620" s="1">
        <v>0.44652490786079801</v>
      </c>
      <c r="F620" s="1">
        <v>6.3345459123248904E-2</v>
      </c>
      <c r="G620" s="1">
        <v>6.7565834266007804E-2</v>
      </c>
      <c r="H620" s="1">
        <v>1.23042962280189E-2</v>
      </c>
      <c r="I620" s="1">
        <v>0.51409074212680606</v>
      </c>
      <c r="J620" s="50">
        <v>7.5649755351267806E-2</v>
      </c>
      <c r="N620" s="21"/>
      <c r="R620" s="21"/>
    </row>
    <row r="621" spans="1:18">
      <c r="A621" s="7" t="s">
        <v>84</v>
      </c>
      <c r="B621" t="s">
        <v>34</v>
      </c>
      <c r="C621" t="s">
        <v>14</v>
      </c>
      <c r="D621" t="s">
        <v>15</v>
      </c>
      <c r="E621" s="1">
        <v>5.5435387416739701E-2</v>
      </c>
      <c r="F621" s="1">
        <v>5.8449701952546701E-2</v>
      </c>
      <c r="G621" s="1">
        <v>4.5367460129577902E-2</v>
      </c>
      <c r="H621" s="1">
        <v>2.7330448677804198E-2</v>
      </c>
      <c r="I621" s="1">
        <v>0.10080284754631801</v>
      </c>
      <c r="J621" s="50">
        <v>8.5780150630350896E-2</v>
      </c>
      <c r="N621" s="21"/>
      <c r="R621" s="21"/>
    </row>
    <row r="622" spans="1:18">
      <c r="A622" s="7" t="s">
        <v>84</v>
      </c>
      <c r="B622" t="s">
        <v>34</v>
      </c>
      <c r="C622" t="s">
        <v>16</v>
      </c>
      <c r="D622" t="s">
        <v>17</v>
      </c>
      <c r="E622" s="1">
        <v>0.78945804713217604</v>
      </c>
      <c r="F622" s="1">
        <v>9.8279348417582998E-2</v>
      </c>
      <c r="G622" s="1">
        <v>9.2207385204207404E-2</v>
      </c>
      <c r="H622" s="1">
        <v>1.69927372045117E-2</v>
      </c>
      <c r="I622" s="1">
        <v>0.88166543233638395</v>
      </c>
      <c r="J622" s="50">
        <v>0.115272085622095</v>
      </c>
      <c r="N622" s="21"/>
      <c r="R622" s="21"/>
    </row>
    <row r="623" spans="1:18">
      <c r="A623" s="7" t="s">
        <v>84</v>
      </c>
      <c r="B623" t="s">
        <v>34</v>
      </c>
      <c r="C623" t="s">
        <v>18</v>
      </c>
      <c r="D623" t="s">
        <v>19</v>
      </c>
      <c r="E623" s="1">
        <v>4.9966100294690401</v>
      </c>
      <c r="F623" s="1">
        <v>0.322536585341479</v>
      </c>
      <c r="G623" s="1">
        <v>0.183546730017798</v>
      </c>
      <c r="H623" s="1">
        <v>3.0313845112825599E-2</v>
      </c>
      <c r="I623" s="1">
        <v>5.1801567594868398</v>
      </c>
      <c r="J623" s="50">
        <v>0.35285043045430498</v>
      </c>
      <c r="N623" s="21"/>
      <c r="R623" s="21"/>
    </row>
    <row r="624" spans="1:18">
      <c r="A624" s="7" t="s">
        <v>84</v>
      </c>
      <c r="B624" t="s">
        <v>34</v>
      </c>
      <c r="C624" t="s">
        <v>20</v>
      </c>
      <c r="D624" t="s">
        <v>21</v>
      </c>
      <c r="E624" s="1">
        <v>1.89045193941766</v>
      </c>
      <c r="F624" s="1">
        <v>0.30377314411398099</v>
      </c>
      <c r="G624" s="1">
        <v>3.2734479321929799E-2</v>
      </c>
      <c r="H624" s="1">
        <v>6.6022407035928E-3</v>
      </c>
      <c r="I624" s="1">
        <v>1.92318641873959</v>
      </c>
      <c r="J624" s="50">
        <v>0.31037538481757398</v>
      </c>
      <c r="N624" s="21"/>
      <c r="R624" s="21"/>
    </row>
    <row r="625" spans="1:18">
      <c r="A625" s="7" t="s">
        <v>84</v>
      </c>
      <c r="B625" t="s">
        <v>34</v>
      </c>
      <c r="C625" t="s">
        <v>25</v>
      </c>
      <c r="D625" t="s">
        <v>26</v>
      </c>
      <c r="E625" s="1">
        <v>1.71238520562773E-3</v>
      </c>
      <c r="F625" s="1">
        <v>1.34491031351814E-4</v>
      </c>
      <c r="G625" s="1">
        <v>1.0496355052107701E-2</v>
      </c>
      <c r="H625" s="1">
        <v>5.1067285374522403E-3</v>
      </c>
      <c r="I625" s="1">
        <v>1.22087402577354E-2</v>
      </c>
      <c r="J625" s="50">
        <v>5.2412195688040604E-3</v>
      </c>
      <c r="N625" s="21"/>
      <c r="R625" s="21"/>
    </row>
    <row r="626" spans="1:18">
      <c r="A626" s="7" t="s">
        <v>84</v>
      </c>
      <c r="B626" t="s">
        <v>34</v>
      </c>
      <c r="C626" t="s">
        <v>22</v>
      </c>
      <c r="D626" t="s">
        <v>23</v>
      </c>
      <c r="E626" s="1">
        <v>1.3192164270539699</v>
      </c>
      <c r="F626" s="1">
        <v>5.6996543100026303E-2</v>
      </c>
      <c r="G626" s="1">
        <v>1.1431450155933999E-2</v>
      </c>
      <c r="H626" s="1">
        <v>4.4119635378824098E-4</v>
      </c>
      <c r="I626" s="1">
        <v>1.3306478772099</v>
      </c>
      <c r="J626" s="50">
        <v>5.7437739453814501E-2</v>
      </c>
      <c r="N626" s="21"/>
      <c r="R626" s="21"/>
    </row>
    <row r="627" spans="1:18">
      <c r="A627" s="7" t="s">
        <v>141</v>
      </c>
      <c r="B627" t="s">
        <v>34</v>
      </c>
      <c r="C627" t="s">
        <v>2</v>
      </c>
      <c r="D627" t="s">
        <v>3</v>
      </c>
      <c r="E627" s="1">
        <v>0.23882485160618799</v>
      </c>
      <c r="F627" s="1">
        <v>0.26994734587930802</v>
      </c>
      <c r="G627" s="1">
        <v>1.4528653612595299</v>
      </c>
      <c r="H627" s="1">
        <v>1.3543503928919001</v>
      </c>
      <c r="I627" s="1">
        <v>1.6916902128657201</v>
      </c>
      <c r="J627" s="50">
        <v>1.6242977387712101</v>
      </c>
      <c r="N627" s="21"/>
      <c r="R627" s="21"/>
    </row>
    <row r="628" spans="1:18">
      <c r="A628" s="7" t="s">
        <v>141</v>
      </c>
      <c r="B628" t="s">
        <v>34</v>
      </c>
      <c r="C628" t="s">
        <v>4</v>
      </c>
      <c r="D628" t="s">
        <v>5</v>
      </c>
      <c r="E628" s="1">
        <v>1.32925303243727E-3</v>
      </c>
      <c r="F628" s="1">
        <v>7.0343576846179895E-2</v>
      </c>
      <c r="G628" s="1">
        <v>2.6736721542333401E-6</v>
      </c>
      <c r="H628" s="1">
        <v>8.7211243106339996E-6</v>
      </c>
      <c r="I628" s="1">
        <v>1.3319267045914999E-3</v>
      </c>
      <c r="J628" s="50">
        <v>7.0352297970490502E-2</v>
      </c>
      <c r="N628" s="21"/>
      <c r="R628" s="21"/>
    </row>
    <row r="629" spans="1:18">
      <c r="A629" s="7" t="s">
        <v>141</v>
      </c>
      <c r="B629" t="s">
        <v>34</v>
      </c>
      <c r="C629" t="s">
        <v>6</v>
      </c>
      <c r="D629" t="s">
        <v>7</v>
      </c>
      <c r="E629" s="1">
        <v>1.7758685299393701E-2</v>
      </c>
      <c r="F629" s="1">
        <v>3.8425917103921001E-2</v>
      </c>
      <c r="G629" s="1">
        <v>0.51385060633600899</v>
      </c>
      <c r="H629" s="1">
        <v>1.1394229826946201</v>
      </c>
      <c r="I629" s="1">
        <v>0.53160929163540305</v>
      </c>
      <c r="J629" s="50">
        <v>1.1778488997985399</v>
      </c>
      <c r="N629" s="21"/>
      <c r="R629" s="21"/>
    </row>
    <row r="630" spans="1:18">
      <c r="A630" s="7" t="s">
        <v>141</v>
      </c>
      <c r="B630" t="s">
        <v>34</v>
      </c>
      <c r="C630" t="s">
        <v>8</v>
      </c>
      <c r="D630" t="s">
        <v>9</v>
      </c>
      <c r="E630" s="1">
        <v>0.87117027728171603</v>
      </c>
      <c r="F630" s="1">
        <v>0.36405292062232802</v>
      </c>
      <c r="G630" s="1">
        <v>5.66403506736963</v>
      </c>
      <c r="H630" s="1">
        <v>3.9648626870616002</v>
      </c>
      <c r="I630" s="1">
        <v>6.5352053446513496</v>
      </c>
      <c r="J630" s="50">
        <v>4.3289156076839204</v>
      </c>
      <c r="N630" s="21"/>
      <c r="R630" s="21"/>
    </row>
    <row r="631" spans="1:18">
      <c r="A631" s="7" t="s">
        <v>141</v>
      </c>
      <c r="B631" t="s">
        <v>34</v>
      </c>
      <c r="C631" t="s">
        <v>10</v>
      </c>
      <c r="D631" t="s">
        <v>11</v>
      </c>
      <c r="E631" s="1">
        <v>0.182836761143403</v>
      </c>
      <c r="F631" s="1">
        <v>0.19292246396065299</v>
      </c>
      <c r="G631" s="1">
        <v>1.6672513512991101</v>
      </c>
      <c r="H631" s="1">
        <v>3.21647236505141</v>
      </c>
      <c r="I631" s="1">
        <v>1.8500881124425099</v>
      </c>
      <c r="J631" s="50">
        <v>3.4093948290120601</v>
      </c>
      <c r="N631" s="21"/>
      <c r="R631" s="21"/>
    </row>
    <row r="632" spans="1:18">
      <c r="A632" s="7" t="s">
        <v>141</v>
      </c>
      <c r="B632" t="s">
        <v>34</v>
      </c>
      <c r="C632" t="s">
        <v>12</v>
      </c>
      <c r="D632" t="s">
        <v>13</v>
      </c>
      <c r="E632" s="1">
        <v>1.03837400427343</v>
      </c>
      <c r="F632" s="1">
        <v>0.14281813923451001</v>
      </c>
      <c r="G632" s="1">
        <v>0.29454477910944099</v>
      </c>
      <c r="H632" s="1">
        <v>5.3692859597925802E-2</v>
      </c>
      <c r="I632" s="1">
        <v>1.33291878338287</v>
      </c>
      <c r="J632" s="50">
        <v>0.196510998832436</v>
      </c>
      <c r="N632" s="21"/>
      <c r="R632" s="21"/>
    </row>
    <row r="633" spans="1:18">
      <c r="A633" s="7" t="s">
        <v>141</v>
      </c>
      <c r="B633" t="s">
        <v>34</v>
      </c>
      <c r="C633" t="s">
        <v>14</v>
      </c>
      <c r="D633" t="s">
        <v>15</v>
      </c>
      <c r="E633" s="1">
        <v>0.20489272015231</v>
      </c>
      <c r="F633" s="1">
        <v>0.20751716850325599</v>
      </c>
      <c r="G633" s="1">
        <v>0.40163148118410702</v>
      </c>
      <c r="H633" s="1">
        <v>0.23857921845713201</v>
      </c>
      <c r="I633" s="1">
        <v>0.60652420133641705</v>
      </c>
      <c r="J633" s="50">
        <v>0.446096386960387</v>
      </c>
      <c r="N633" s="21"/>
      <c r="R633" s="21"/>
    </row>
    <row r="634" spans="1:18">
      <c r="A634" s="7" t="s">
        <v>141</v>
      </c>
      <c r="B634" t="s">
        <v>34</v>
      </c>
      <c r="C634" t="s">
        <v>16</v>
      </c>
      <c r="D634" t="s">
        <v>17</v>
      </c>
      <c r="E634" s="1">
        <v>3.7063383118451401</v>
      </c>
      <c r="F634" s="1">
        <v>0.45353418363085302</v>
      </c>
      <c r="G634" s="1">
        <v>1.9483549293098099</v>
      </c>
      <c r="H634" s="1">
        <v>0.269646064717531</v>
      </c>
      <c r="I634" s="1">
        <v>5.65469324115496</v>
      </c>
      <c r="J634" s="50">
        <v>0.72318024834838501</v>
      </c>
      <c r="N634" s="21"/>
      <c r="R634" s="21"/>
    </row>
    <row r="635" spans="1:18">
      <c r="A635" s="7" t="s">
        <v>141</v>
      </c>
      <c r="B635" t="s">
        <v>34</v>
      </c>
      <c r="C635" t="s">
        <v>18</v>
      </c>
      <c r="D635" t="s">
        <v>19</v>
      </c>
      <c r="E635" s="1">
        <v>20.054094279954899</v>
      </c>
      <c r="F635" s="1">
        <v>1.2735591853966901</v>
      </c>
      <c r="G635" s="1">
        <v>1.4383019970120601</v>
      </c>
      <c r="H635" s="1">
        <v>0.23188174796425501</v>
      </c>
      <c r="I635" s="1">
        <v>21.492396276967</v>
      </c>
      <c r="J635" s="50">
        <v>1.50544093336095</v>
      </c>
      <c r="N635" s="21"/>
      <c r="R635" s="21"/>
    </row>
    <row r="636" spans="1:18">
      <c r="A636" s="7" t="s">
        <v>141</v>
      </c>
      <c r="B636" t="s">
        <v>34</v>
      </c>
      <c r="C636" t="s">
        <v>20</v>
      </c>
      <c r="D636" t="s">
        <v>21</v>
      </c>
      <c r="E636" s="1">
        <v>8.9584178205154199</v>
      </c>
      <c r="F636" s="1">
        <v>1.43083688465626</v>
      </c>
      <c r="G636" s="1">
        <v>1.01563283690734</v>
      </c>
      <c r="H636" s="1">
        <v>0.20465560502987201</v>
      </c>
      <c r="I636" s="1">
        <v>9.9740506574227599</v>
      </c>
      <c r="J636" s="50">
        <v>1.63549248968613</v>
      </c>
      <c r="N636" s="21"/>
      <c r="R636" s="21"/>
    </row>
    <row r="637" spans="1:18">
      <c r="A637" s="7" t="s">
        <v>141</v>
      </c>
      <c r="B637" t="s">
        <v>34</v>
      </c>
      <c r="C637" t="s">
        <v>25</v>
      </c>
      <c r="D637" t="s">
        <v>26</v>
      </c>
      <c r="E637" s="1">
        <v>1.8162092784251801E-3</v>
      </c>
      <c r="F637" s="1">
        <v>1.42357827464016E-4</v>
      </c>
      <c r="G637" s="1">
        <v>6.9049142466424398E-3</v>
      </c>
      <c r="H637" s="1">
        <v>3.1928524946107199E-3</v>
      </c>
      <c r="I637" s="1">
        <v>8.7211235250676204E-3</v>
      </c>
      <c r="J637" s="50">
        <v>3.3352103220747301E-3</v>
      </c>
      <c r="N637" s="21"/>
      <c r="R637" s="21"/>
    </row>
    <row r="638" spans="1:18">
      <c r="A638" s="7" t="s">
        <v>141</v>
      </c>
      <c r="B638" t="s">
        <v>34</v>
      </c>
      <c r="C638" t="s">
        <v>22</v>
      </c>
      <c r="D638" t="s">
        <v>23</v>
      </c>
      <c r="E638" s="1">
        <v>7.94233206766694</v>
      </c>
      <c r="F638" s="1">
        <v>0.339453661133718</v>
      </c>
      <c r="G638" s="1">
        <v>1.7668894956986501</v>
      </c>
      <c r="H638" s="1">
        <v>6.5335479553085204E-2</v>
      </c>
      <c r="I638" s="1">
        <v>9.7092215633655901</v>
      </c>
      <c r="J638" s="50">
        <v>0.404789140686803</v>
      </c>
      <c r="N638" s="21"/>
      <c r="R638" s="21"/>
    </row>
    <row r="639" spans="1:18">
      <c r="A639" s="7" t="s">
        <v>142</v>
      </c>
      <c r="B639" t="s">
        <v>34</v>
      </c>
      <c r="C639" t="s">
        <v>2</v>
      </c>
      <c r="D639" t="s">
        <v>3</v>
      </c>
      <c r="E639" s="1">
        <v>0.65278477027760695</v>
      </c>
      <c r="F639" s="1">
        <v>0.80357137346294105</v>
      </c>
      <c r="G639" s="1">
        <v>0.37022482815209101</v>
      </c>
      <c r="H639" s="1">
        <v>0.29551307107562202</v>
      </c>
      <c r="I639" s="1">
        <v>1.0230095984297001</v>
      </c>
      <c r="J639" s="50">
        <v>1.0990844445385599</v>
      </c>
      <c r="N639" s="21"/>
      <c r="R639" s="21"/>
    </row>
    <row r="640" spans="1:18">
      <c r="A640" s="7" t="s">
        <v>142</v>
      </c>
      <c r="B640" t="s">
        <v>34</v>
      </c>
      <c r="C640" t="s">
        <v>4</v>
      </c>
      <c r="D640" t="s">
        <v>5</v>
      </c>
      <c r="E640" s="1">
        <v>1.8362269769638599E-3</v>
      </c>
      <c r="F640" s="1">
        <v>8.4684936082027498E-2</v>
      </c>
      <c r="G640" s="1">
        <v>4.6251150721816098E-2</v>
      </c>
      <c r="H640" s="1">
        <v>0.24554766598838301</v>
      </c>
      <c r="I640" s="1">
        <v>4.808737769878E-2</v>
      </c>
      <c r="J640" s="50">
        <v>0.33023260207041</v>
      </c>
      <c r="N640" s="21"/>
      <c r="R640" s="21"/>
    </row>
    <row r="641" spans="1:18">
      <c r="A641" s="7" t="s">
        <v>142</v>
      </c>
      <c r="B641" t="s">
        <v>34</v>
      </c>
      <c r="C641" t="s">
        <v>6</v>
      </c>
      <c r="D641" t="s">
        <v>7</v>
      </c>
      <c r="E641" s="1">
        <v>3.2407451812070401E-2</v>
      </c>
      <c r="F641" s="1">
        <v>6.7159785570657396E-2</v>
      </c>
      <c r="G641" s="1">
        <v>0.19190815713915699</v>
      </c>
      <c r="H641" s="1">
        <v>0.34534518297769101</v>
      </c>
      <c r="I641" s="1">
        <v>0.22431560895122701</v>
      </c>
      <c r="J641" s="50">
        <v>0.41250496854834801</v>
      </c>
      <c r="N641" s="21"/>
      <c r="R641" s="21"/>
    </row>
    <row r="642" spans="1:18">
      <c r="A642" s="7" t="s">
        <v>142</v>
      </c>
      <c r="B642" t="s">
        <v>34</v>
      </c>
      <c r="C642" t="s">
        <v>8</v>
      </c>
      <c r="D642" t="s">
        <v>9</v>
      </c>
      <c r="E642" s="1">
        <v>1.53807727405329</v>
      </c>
      <c r="F642" s="1">
        <v>0.58948240162487098</v>
      </c>
      <c r="G642" s="1">
        <v>1.23494528704717</v>
      </c>
      <c r="H642" s="1">
        <v>0.93272392180391706</v>
      </c>
      <c r="I642" s="1">
        <v>2.77302256110046</v>
      </c>
      <c r="J642" s="50">
        <v>1.5222063234287899</v>
      </c>
      <c r="N642" s="21"/>
      <c r="R642" s="21"/>
    </row>
    <row r="643" spans="1:18">
      <c r="A643" s="7" t="s">
        <v>142</v>
      </c>
      <c r="B643" t="s">
        <v>34</v>
      </c>
      <c r="C643" t="s">
        <v>10</v>
      </c>
      <c r="D643" t="s">
        <v>11</v>
      </c>
      <c r="E643" s="1">
        <v>0.359786413497097</v>
      </c>
      <c r="F643" s="1">
        <v>0.267351797435952</v>
      </c>
      <c r="G643" s="1">
        <v>0.59885992046070102</v>
      </c>
      <c r="H643" s="1">
        <v>0.54870811145443599</v>
      </c>
      <c r="I643" s="1">
        <v>0.95864633395779797</v>
      </c>
      <c r="J643" s="50">
        <v>0.81605990889038804</v>
      </c>
      <c r="N643" s="21"/>
      <c r="R643" s="21"/>
    </row>
    <row r="644" spans="1:18">
      <c r="A644" s="7" t="s">
        <v>142</v>
      </c>
      <c r="B644" t="s">
        <v>34</v>
      </c>
      <c r="C644" t="s">
        <v>12</v>
      </c>
      <c r="D644" t="s">
        <v>13</v>
      </c>
      <c r="E644" s="1">
        <v>3.43851746756678</v>
      </c>
      <c r="F644" s="1">
        <v>0.46683231944077602</v>
      </c>
      <c r="G644" s="1">
        <v>0.88680618157993996</v>
      </c>
      <c r="H644" s="1">
        <v>0.16331874364801599</v>
      </c>
      <c r="I644" s="1">
        <v>4.3253236491467204</v>
      </c>
      <c r="J644" s="50">
        <v>0.63015106308879298</v>
      </c>
      <c r="N644" s="21"/>
      <c r="R644" s="21"/>
    </row>
    <row r="645" spans="1:18">
      <c r="A645" s="7" t="s">
        <v>142</v>
      </c>
      <c r="B645" t="s">
        <v>34</v>
      </c>
      <c r="C645" t="s">
        <v>14</v>
      </c>
      <c r="D645" t="s">
        <v>15</v>
      </c>
      <c r="E645" s="1">
        <v>0.45876394479663002</v>
      </c>
      <c r="F645" s="1">
        <v>0.48270988750153898</v>
      </c>
      <c r="G645" s="1">
        <v>0.64350225300702002</v>
      </c>
      <c r="H645" s="1">
        <v>0.38879115488335497</v>
      </c>
      <c r="I645" s="1">
        <v>1.1022661978036501</v>
      </c>
      <c r="J645" s="50">
        <v>0.87150104238489401</v>
      </c>
      <c r="N645" s="21"/>
      <c r="R645" s="21"/>
    </row>
    <row r="646" spans="1:18">
      <c r="A646" s="7" t="s">
        <v>142</v>
      </c>
      <c r="B646" t="s">
        <v>34</v>
      </c>
      <c r="C646" t="s">
        <v>16</v>
      </c>
      <c r="D646" t="s">
        <v>17</v>
      </c>
      <c r="E646" s="1">
        <v>21.020280252219401</v>
      </c>
      <c r="F646" s="1">
        <v>2.4762571420773201</v>
      </c>
      <c r="G646" s="1">
        <v>3.3940513671979202</v>
      </c>
      <c r="H646" s="1">
        <v>0.44330805196721501</v>
      </c>
      <c r="I646" s="1">
        <v>24.4143316194173</v>
      </c>
      <c r="J646" s="50">
        <v>2.9195651940445302</v>
      </c>
      <c r="N646" s="21"/>
      <c r="R646" s="21"/>
    </row>
    <row r="647" spans="1:18">
      <c r="A647" s="7" t="s">
        <v>142</v>
      </c>
      <c r="B647" t="s">
        <v>34</v>
      </c>
      <c r="C647" t="s">
        <v>18</v>
      </c>
      <c r="D647" t="s">
        <v>19</v>
      </c>
      <c r="E647" s="1">
        <v>55.849475108239801</v>
      </c>
      <c r="F647" s="1">
        <v>3.5890469262886402</v>
      </c>
      <c r="G647" s="1">
        <v>4.1860312790621901</v>
      </c>
      <c r="H647" s="1">
        <v>0.67964465678742003</v>
      </c>
      <c r="I647" s="1">
        <v>60.035506387302</v>
      </c>
      <c r="J647" s="50">
        <v>4.2686915830760599</v>
      </c>
      <c r="N647" s="21"/>
      <c r="R647" s="21"/>
    </row>
    <row r="648" spans="1:18">
      <c r="A648" s="7" t="s">
        <v>142</v>
      </c>
      <c r="B648" t="s">
        <v>34</v>
      </c>
      <c r="C648" t="s">
        <v>20</v>
      </c>
      <c r="D648" t="s">
        <v>21</v>
      </c>
      <c r="E648" s="1">
        <v>20.2726753156456</v>
      </c>
      <c r="F648" s="1">
        <v>3.23020829251859</v>
      </c>
      <c r="G648" s="1">
        <v>0.51204050899093201</v>
      </c>
      <c r="H648" s="1">
        <v>0.10303263747799001</v>
      </c>
      <c r="I648" s="1">
        <v>20.7847158246365</v>
      </c>
      <c r="J648" s="50">
        <v>3.3332409299965802</v>
      </c>
      <c r="N648" s="21"/>
      <c r="R648" s="21"/>
    </row>
    <row r="649" spans="1:18">
      <c r="A649" s="7" t="s">
        <v>142</v>
      </c>
      <c r="B649" t="s">
        <v>34</v>
      </c>
      <c r="C649" t="s">
        <v>25</v>
      </c>
      <c r="D649" t="s">
        <v>26</v>
      </c>
      <c r="E649" s="1">
        <v>9.0287393637518594E-3</v>
      </c>
      <c r="F649" s="1">
        <v>7.4324710737658001E-4</v>
      </c>
      <c r="G649" s="1">
        <v>4.5325850056230702E-2</v>
      </c>
      <c r="H649" s="1">
        <v>2.26742396170359E-2</v>
      </c>
      <c r="I649" s="1">
        <v>5.4354589419982599E-2</v>
      </c>
      <c r="J649" s="50">
        <v>2.34174867244125E-2</v>
      </c>
      <c r="N649" s="21"/>
      <c r="R649" s="21"/>
    </row>
    <row r="650" spans="1:18">
      <c r="A650" s="7" t="s">
        <v>142</v>
      </c>
      <c r="B650" t="s">
        <v>34</v>
      </c>
      <c r="C650" t="s">
        <v>22</v>
      </c>
      <c r="D650" t="s">
        <v>23</v>
      </c>
      <c r="E650" s="1">
        <v>16.332461483099198</v>
      </c>
      <c r="F650" s="1">
        <v>0.69447196538551803</v>
      </c>
      <c r="G650" s="1">
        <v>1.7114406967923801</v>
      </c>
      <c r="H650" s="1">
        <v>6.3778064627276004E-2</v>
      </c>
      <c r="I650" s="1">
        <v>18.0439021798916</v>
      </c>
      <c r="J650" s="50">
        <v>0.75825003001279401</v>
      </c>
      <c r="N650" s="21"/>
      <c r="R650" s="21"/>
    </row>
    <row r="651" spans="1:18">
      <c r="A651" s="7" t="s">
        <v>143</v>
      </c>
      <c r="B651" t="s">
        <v>34</v>
      </c>
      <c r="C651" t="s">
        <v>2</v>
      </c>
      <c r="D651" t="s">
        <v>3</v>
      </c>
      <c r="E651" s="1">
        <v>0.238719714278292</v>
      </c>
      <c r="F651" s="1">
        <v>0.27096894257180099</v>
      </c>
      <c r="G651" s="1">
        <v>0.71341713255802497</v>
      </c>
      <c r="H651" s="1">
        <v>0.53563722438402295</v>
      </c>
      <c r="I651" s="1">
        <v>0.95213684683631705</v>
      </c>
      <c r="J651" s="50">
        <v>0.80660616695582399</v>
      </c>
      <c r="N651" s="21"/>
      <c r="R651" s="21"/>
    </row>
    <row r="652" spans="1:18">
      <c r="A652" s="7" t="s">
        <v>143</v>
      </c>
      <c r="B652" t="s">
        <v>34</v>
      </c>
      <c r="C652" t="s">
        <v>4</v>
      </c>
      <c r="D652" t="s">
        <v>5</v>
      </c>
      <c r="E652" s="1">
        <v>1.0528897831445199E-3</v>
      </c>
      <c r="F652" s="1">
        <v>5.7716899217826502E-2</v>
      </c>
      <c r="G652" s="1">
        <v>2.0221482103203101E-2</v>
      </c>
      <c r="H652" s="1">
        <v>0.108028030843102</v>
      </c>
      <c r="I652" s="1">
        <v>2.12743718863476E-2</v>
      </c>
      <c r="J652" s="50">
        <v>0.165744930060928</v>
      </c>
      <c r="N652" s="21"/>
      <c r="R652" s="21"/>
    </row>
    <row r="653" spans="1:18">
      <c r="A653" s="7" t="s">
        <v>143</v>
      </c>
      <c r="B653" t="s">
        <v>34</v>
      </c>
      <c r="C653" t="s">
        <v>6</v>
      </c>
      <c r="D653" t="s">
        <v>7</v>
      </c>
      <c r="E653" s="1">
        <v>4.1065424934432796E-3</v>
      </c>
      <c r="F653" s="1">
        <v>9.0733392963710593E-3</v>
      </c>
      <c r="G653" s="1">
        <v>1.51699237553099E-3</v>
      </c>
      <c r="H653" s="1">
        <v>3.3651143204236002E-3</v>
      </c>
      <c r="I653" s="1">
        <v>5.6235348689742696E-3</v>
      </c>
      <c r="J653" s="50">
        <v>1.2438453616794701E-2</v>
      </c>
      <c r="N653" s="21"/>
      <c r="R653" s="21"/>
    </row>
    <row r="654" spans="1:18">
      <c r="A654" s="7" t="s">
        <v>143</v>
      </c>
      <c r="B654" t="s">
        <v>34</v>
      </c>
      <c r="C654" t="s">
        <v>8</v>
      </c>
      <c r="D654" t="s">
        <v>9</v>
      </c>
      <c r="E654" s="1">
        <v>1.1261746193820401</v>
      </c>
      <c r="F654" s="1">
        <v>0.43510313619977897</v>
      </c>
      <c r="G654" s="1">
        <v>3.7035516010259899</v>
      </c>
      <c r="H654" s="1">
        <v>2.9810551327729402</v>
      </c>
      <c r="I654" s="1">
        <v>4.8297262204080296</v>
      </c>
      <c r="J654" s="50">
        <v>3.4161582689727199</v>
      </c>
      <c r="N654" s="21"/>
      <c r="R654" s="21"/>
    </row>
    <row r="655" spans="1:18">
      <c r="A655" s="7" t="s">
        <v>143</v>
      </c>
      <c r="B655" t="s">
        <v>34</v>
      </c>
      <c r="C655" t="s">
        <v>10</v>
      </c>
      <c r="D655" t="s">
        <v>11</v>
      </c>
      <c r="E655" s="1">
        <v>0.17026376795672399</v>
      </c>
      <c r="F655" s="1">
        <v>0.161527567965977</v>
      </c>
      <c r="G655" s="1">
        <v>1.34409460990048</v>
      </c>
      <c r="H655" s="1">
        <v>1.31627117441801</v>
      </c>
      <c r="I655" s="1">
        <v>1.5143583778572101</v>
      </c>
      <c r="J655" s="50">
        <v>1.47779874238399</v>
      </c>
      <c r="N655" s="21"/>
      <c r="R655" s="21"/>
    </row>
    <row r="656" spans="1:18">
      <c r="A656" s="7" t="s">
        <v>143</v>
      </c>
      <c r="B656" t="s">
        <v>34</v>
      </c>
      <c r="C656" t="s">
        <v>12</v>
      </c>
      <c r="D656" t="s">
        <v>13</v>
      </c>
      <c r="E656" s="1">
        <v>1.62713372323038</v>
      </c>
      <c r="F656" s="1">
        <v>0.232416161625046</v>
      </c>
      <c r="G656" s="1">
        <v>1.14339856019726</v>
      </c>
      <c r="H656" s="1">
        <v>0.207136369098426</v>
      </c>
      <c r="I656" s="1">
        <v>2.7705322834276398</v>
      </c>
      <c r="J656" s="50">
        <v>0.439552530723472</v>
      </c>
      <c r="N656" s="21"/>
      <c r="R656" s="21"/>
    </row>
    <row r="657" spans="1:18">
      <c r="A657" s="7" t="s">
        <v>143</v>
      </c>
      <c r="B657" t="s">
        <v>34</v>
      </c>
      <c r="C657" t="s">
        <v>14</v>
      </c>
      <c r="D657" t="s">
        <v>15</v>
      </c>
      <c r="E657" s="1">
        <v>0.48965549258583502</v>
      </c>
      <c r="F657" s="1">
        <v>0.477266201094526</v>
      </c>
      <c r="G657" s="1">
        <v>0.47164701934766001</v>
      </c>
      <c r="H657" s="1">
        <v>0.28162713030537101</v>
      </c>
      <c r="I657" s="1">
        <v>0.96130251193349503</v>
      </c>
      <c r="J657" s="50">
        <v>0.75889333139989701</v>
      </c>
      <c r="N657" s="21"/>
      <c r="R657" s="21"/>
    </row>
    <row r="658" spans="1:18">
      <c r="A658" s="7" t="s">
        <v>143</v>
      </c>
      <c r="B658" t="s">
        <v>34</v>
      </c>
      <c r="C658" t="s">
        <v>16</v>
      </c>
      <c r="D658" t="s">
        <v>17</v>
      </c>
      <c r="E658" s="1">
        <v>9.4944596004871897</v>
      </c>
      <c r="F658" s="1">
        <v>1.2137026636188999</v>
      </c>
      <c r="G658" s="1">
        <v>7.4459493434855704</v>
      </c>
      <c r="H658" s="1">
        <v>1.0959448209343501</v>
      </c>
      <c r="I658" s="1">
        <v>16.940408943972798</v>
      </c>
      <c r="J658" s="50">
        <v>2.30964748455325</v>
      </c>
      <c r="N658" s="21"/>
      <c r="R658" s="21"/>
    </row>
    <row r="659" spans="1:18">
      <c r="A659" s="7" t="s">
        <v>143</v>
      </c>
      <c r="B659" t="s">
        <v>34</v>
      </c>
      <c r="C659" t="s">
        <v>18</v>
      </c>
      <c r="D659" t="s">
        <v>19</v>
      </c>
      <c r="E659" s="1">
        <v>41.730155013934301</v>
      </c>
      <c r="F659" s="1">
        <v>2.6530633510349402</v>
      </c>
      <c r="G659" s="1">
        <v>14.6630810033632</v>
      </c>
      <c r="H659" s="1">
        <v>2.3907089904013001</v>
      </c>
      <c r="I659" s="1">
        <v>56.393236017297497</v>
      </c>
      <c r="J659" s="50">
        <v>5.0437723414362399</v>
      </c>
      <c r="N659" s="21"/>
      <c r="R659" s="21"/>
    </row>
    <row r="660" spans="1:18">
      <c r="A660" s="7" t="s">
        <v>143</v>
      </c>
      <c r="B660" t="s">
        <v>34</v>
      </c>
      <c r="C660" t="s">
        <v>20</v>
      </c>
      <c r="D660" t="s">
        <v>21</v>
      </c>
      <c r="E660" s="1">
        <v>9.25186608140997</v>
      </c>
      <c r="F660" s="1">
        <v>1.47570870625196</v>
      </c>
      <c r="G660" s="1">
        <v>1.94843097164763</v>
      </c>
      <c r="H660" s="1">
        <v>0.39251634984115202</v>
      </c>
      <c r="I660" s="1">
        <v>11.2002970530576</v>
      </c>
      <c r="J660" s="50">
        <v>1.86822505609311</v>
      </c>
      <c r="N660" s="21"/>
      <c r="R660" s="21"/>
    </row>
    <row r="661" spans="1:18">
      <c r="A661" s="7" t="s">
        <v>143</v>
      </c>
      <c r="B661" t="s">
        <v>34</v>
      </c>
      <c r="C661" t="s">
        <v>25</v>
      </c>
      <c r="D661" t="s">
        <v>26</v>
      </c>
      <c r="E661" s="1">
        <v>4.0419490631054698E-4</v>
      </c>
      <c r="F661" s="1">
        <v>3.1821408827571703E-5</v>
      </c>
      <c r="G661" s="1">
        <v>9.4662511265717795E-4</v>
      </c>
      <c r="H661" s="1">
        <v>4.5096274806302901E-4</v>
      </c>
      <c r="I661" s="1">
        <v>1.3508200189677199E-3</v>
      </c>
      <c r="J661" s="50">
        <v>4.827841568906E-4</v>
      </c>
      <c r="N661" s="21"/>
      <c r="R661" s="21"/>
    </row>
    <row r="662" spans="1:18">
      <c r="A662" s="7" t="s">
        <v>143</v>
      </c>
      <c r="B662" t="s">
        <v>34</v>
      </c>
      <c r="C662" t="s">
        <v>22</v>
      </c>
      <c r="D662" t="s">
        <v>23</v>
      </c>
      <c r="E662" s="1">
        <v>29.8353788005358</v>
      </c>
      <c r="F662" s="1">
        <v>1.2779666293683101</v>
      </c>
      <c r="G662" s="1">
        <v>4.29629446565857</v>
      </c>
      <c r="H662" s="1">
        <v>0.158196756000895</v>
      </c>
      <c r="I662" s="1">
        <v>34.131673266194397</v>
      </c>
      <c r="J662" s="50">
        <v>1.43616338536921</v>
      </c>
      <c r="N662" s="21"/>
      <c r="R662" s="21"/>
    </row>
    <row r="663" spans="1:18">
      <c r="A663" s="7" t="s">
        <v>144</v>
      </c>
      <c r="B663" t="s">
        <v>34</v>
      </c>
      <c r="C663" t="s">
        <v>2</v>
      </c>
      <c r="D663" t="s">
        <v>3</v>
      </c>
      <c r="E663" s="1">
        <v>0.46998501768988798</v>
      </c>
      <c r="F663" s="1">
        <v>0.57065325537647404</v>
      </c>
      <c r="G663" s="1">
        <v>0.89243343817242604</v>
      </c>
      <c r="H663" s="1">
        <v>1.0853788003143501</v>
      </c>
      <c r="I663" s="1">
        <v>1.36241845586231</v>
      </c>
      <c r="J663" s="50">
        <v>1.6560320556908199</v>
      </c>
      <c r="N663" s="21"/>
      <c r="R663" s="21"/>
    </row>
    <row r="664" spans="1:18">
      <c r="A664" s="7" t="s">
        <v>144</v>
      </c>
      <c r="B664" t="s">
        <v>34</v>
      </c>
      <c r="C664" t="s">
        <v>4</v>
      </c>
      <c r="D664" t="s">
        <v>5</v>
      </c>
      <c r="E664" s="1">
        <v>2.0044289486687802E-3</v>
      </c>
      <c r="F664" s="1">
        <v>8.4516531676616005E-2</v>
      </c>
      <c r="G664" s="1">
        <v>3.1873488603477401E-3</v>
      </c>
      <c r="H664" s="1">
        <v>5.7179617800655003E-2</v>
      </c>
      <c r="I664" s="1">
        <v>5.1917778090165203E-3</v>
      </c>
      <c r="J664" s="50">
        <v>0.14169614947727099</v>
      </c>
      <c r="N664" s="21"/>
      <c r="R664" s="21"/>
    </row>
    <row r="665" spans="1:18">
      <c r="A665" s="7" t="s">
        <v>144</v>
      </c>
      <c r="B665" t="s">
        <v>34</v>
      </c>
      <c r="C665" t="s">
        <v>6</v>
      </c>
      <c r="D665" t="s">
        <v>7</v>
      </c>
      <c r="E665" s="1">
        <v>0.10241680111557599</v>
      </c>
      <c r="F665" s="1">
        <v>0.21982562363722399</v>
      </c>
      <c r="G665" s="1">
        <v>3.03212041864662</v>
      </c>
      <c r="H665" s="1">
        <v>6.7225333381530197</v>
      </c>
      <c r="I665" s="1">
        <v>3.1345372197621999</v>
      </c>
      <c r="J665" s="50">
        <v>6.9423589617902399</v>
      </c>
      <c r="N665" s="21"/>
      <c r="R665" s="21"/>
    </row>
    <row r="666" spans="1:18">
      <c r="A666" s="7" t="s">
        <v>144</v>
      </c>
      <c r="B666" t="s">
        <v>34</v>
      </c>
      <c r="C666" t="s">
        <v>8</v>
      </c>
      <c r="D666" t="s">
        <v>9</v>
      </c>
      <c r="E666" s="1">
        <v>2.0763054251077602</v>
      </c>
      <c r="F666" s="1">
        <v>0.79655837631973003</v>
      </c>
      <c r="G666" s="1">
        <v>3.8984940514434299</v>
      </c>
      <c r="H666" s="1">
        <v>2.2394203553589</v>
      </c>
      <c r="I666" s="1">
        <v>5.9747994765511896</v>
      </c>
      <c r="J666" s="50">
        <v>3.0359787316786302</v>
      </c>
      <c r="N666" s="21"/>
      <c r="R666" s="21"/>
    </row>
    <row r="667" spans="1:18">
      <c r="A667" s="7" t="s">
        <v>144</v>
      </c>
      <c r="B667" t="s">
        <v>34</v>
      </c>
      <c r="C667" t="s">
        <v>10</v>
      </c>
      <c r="D667" t="s">
        <v>11</v>
      </c>
      <c r="E667" s="1">
        <v>0.39387137915403198</v>
      </c>
      <c r="F667" s="1">
        <v>0.32677918299367498</v>
      </c>
      <c r="G667" s="1">
        <v>1.8261465047438299</v>
      </c>
      <c r="H667" s="1">
        <v>1.49850166410962</v>
      </c>
      <c r="I667" s="1">
        <v>2.2200178838978699</v>
      </c>
      <c r="J667" s="50">
        <v>1.8252808471033</v>
      </c>
      <c r="N667" s="21"/>
      <c r="R667" s="21"/>
    </row>
    <row r="668" spans="1:18">
      <c r="A668" s="7" t="s">
        <v>144</v>
      </c>
      <c r="B668" t="s">
        <v>34</v>
      </c>
      <c r="C668" t="s">
        <v>12</v>
      </c>
      <c r="D668" t="s">
        <v>13</v>
      </c>
      <c r="E668" s="1">
        <v>3.3718601906190502</v>
      </c>
      <c r="F668" s="1">
        <v>0.47926948440923201</v>
      </c>
      <c r="G668" s="1">
        <v>0.90435242802862603</v>
      </c>
      <c r="H668" s="1">
        <v>0.16409286399508799</v>
      </c>
      <c r="I668" s="1">
        <v>4.2762126186476799</v>
      </c>
      <c r="J668" s="50">
        <v>0.64336234840432005</v>
      </c>
      <c r="N668" s="21"/>
      <c r="R668" s="21"/>
    </row>
    <row r="669" spans="1:18">
      <c r="A669" s="7" t="s">
        <v>144</v>
      </c>
      <c r="B669" t="s">
        <v>34</v>
      </c>
      <c r="C669" t="s">
        <v>14</v>
      </c>
      <c r="D669" t="s">
        <v>15</v>
      </c>
      <c r="E669" s="1">
        <v>0.61729949609236101</v>
      </c>
      <c r="F669" s="1">
        <v>0.61896236939153104</v>
      </c>
      <c r="G669" s="1">
        <v>0.96608818422067699</v>
      </c>
      <c r="H669" s="1">
        <v>0.57856456196156403</v>
      </c>
      <c r="I669" s="1">
        <v>1.58338768031304</v>
      </c>
      <c r="J669" s="50">
        <v>1.1975269313530901</v>
      </c>
      <c r="N669" s="21"/>
      <c r="R669" s="21"/>
    </row>
    <row r="670" spans="1:18">
      <c r="A670" s="7" t="s">
        <v>144</v>
      </c>
      <c r="B670" t="s">
        <v>34</v>
      </c>
      <c r="C670" t="s">
        <v>16</v>
      </c>
      <c r="D670" t="s">
        <v>17</v>
      </c>
      <c r="E670" s="1">
        <v>12.467860214243901</v>
      </c>
      <c r="F670" s="1">
        <v>1.5453373556191701</v>
      </c>
      <c r="G670" s="1">
        <v>5.7568991910124501</v>
      </c>
      <c r="H670" s="1">
        <v>0.89448186538652197</v>
      </c>
      <c r="I670" s="1">
        <v>18.2247594052563</v>
      </c>
      <c r="J670" s="50">
        <v>2.4398192210056902</v>
      </c>
      <c r="N670" s="21"/>
      <c r="R670" s="21"/>
    </row>
    <row r="671" spans="1:18">
      <c r="A671" s="7" t="s">
        <v>144</v>
      </c>
      <c r="B671" t="s">
        <v>34</v>
      </c>
      <c r="C671" t="s">
        <v>18</v>
      </c>
      <c r="D671" t="s">
        <v>19</v>
      </c>
      <c r="E671" s="1">
        <v>79.900411720962097</v>
      </c>
      <c r="F671" s="1">
        <v>5.1228172568103298</v>
      </c>
      <c r="G671" s="1">
        <v>20.913072986049599</v>
      </c>
      <c r="H671" s="1">
        <v>3.4576624661666</v>
      </c>
      <c r="I671" s="1">
        <v>100.81348470701199</v>
      </c>
      <c r="J671" s="50">
        <v>8.5804797229769303</v>
      </c>
      <c r="N671" s="21"/>
      <c r="R671" s="21"/>
    </row>
    <row r="672" spans="1:18">
      <c r="A672" s="7" t="s">
        <v>144</v>
      </c>
      <c r="B672" t="s">
        <v>34</v>
      </c>
      <c r="C672" t="s">
        <v>20</v>
      </c>
      <c r="D672" t="s">
        <v>21</v>
      </c>
      <c r="E672" s="1">
        <v>19.759568297768599</v>
      </c>
      <c r="F672" s="1">
        <v>3.1608194127734999</v>
      </c>
      <c r="G672" s="1">
        <v>0.88183479309663504</v>
      </c>
      <c r="H672" s="1">
        <v>0.17775234237474</v>
      </c>
      <c r="I672" s="1">
        <v>20.6414030908652</v>
      </c>
      <c r="J672" s="50">
        <v>3.3385717551482399</v>
      </c>
      <c r="N672" s="21"/>
      <c r="R672" s="21"/>
    </row>
    <row r="673" spans="1:18">
      <c r="A673" s="7" t="s">
        <v>144</v>
      </c>
      <c r="B673" t="s">
        <v>34</v>
      </c>
      <c r="C673" t="s">
        <v>25</v>
      </c>
      <c r="D673" t="s">
        <v>26</v>
      </c>
      <c r="E673" s="1">
        <v>1.9238438374846001E-3</v>
      </c>
      <c r="F673" s="1">
        <v>1.5098100666726601E-4</v>
      </c>
      <c r="G673" s="1">
        <v>5.3736121275681399E-3</v>
      </c>
      <c r="H673" s="1">
        <v>2.61927430781895E-3</v>
      </c>
      <c r="I673" s="1">
        <v>7.2974559650527404E-3</v>
      </c>
      <c r="J673" s="50">
        <v>2.7702553144862202E-3</v>
      </c>
      <c r="N673" s="21"/>
      <c r="R673" s="21"/>
    </row>
    <row r="674" spans="1:18">
      <c r="A674" s="7" t="s">
        <v>144</v>
      </c>
      <c r="B674" t="s">
        <v>34</v>
      </c>
      <c r="C674" t="s">
        <v>22</v>
      </c>
      <c r="D674" t="s">
        <v>23</v>
      </c>
      <c r="E674" s="1">
        <v>52.002624662038102</v>
      </c>
      <c r="F674" s="1">
        <v>2.2412145432066302</v>
      </c>
      <c r="G674" s="1">
        <v>10.6668097128704</v>
      </c>
      <c r="H674" s="1">
        <v>0.39973158196551001</v>
      </c>
      <c r="I674" s="1">
        <v>62.669434374908498</v>
      </c>
      <c r="J674" s="50">
        <v>2.6409461251721398</v>
      </c>
      <c r="N674" s="21"/>
      <c r="R674" s="21"/>
    </row>
    <row r="675" spans="1:18">
      <c r="A675" s="7" t="s">
        <v>145</v>
      </c>
      <c r="B675" t="s">
        <v>34</v>
      </c>
      <c r="C675" t="s">
        <v>2</v>
      </c>
      <c r="D675" t="s">
        <v>3</v>
      </c>
      <c r="E675" s="1">
        <v>0.165958506382409</v>
      </c>
      <c r="F675" s="1">
        <v>0.20216379737832299</v>
      </c>
      <c r="G675" s="1">
        <v>0.98279188713964105</v>
      </c>
      <c r="H675" s="1">
        <v>0.83318547192977199</v>
      </c>
      <c r="I675" s="1">
        <v>1.14875039352205</v>
      </c>
      <c r="J675" s="50">
        <v>1.0353492693080899</v>
      </c>
      <c r="N675" s="21"/>
      <c r="R675" s="21"/>
    </row>
    <row r="676" spans="1:18">
      <c r="A676" s="7" t="s">
        <v>145</v>
      </c>
      <c r="B676" t="s">
        <v>34</v>
      </c>
      <c r="C676" t="s">
        <v>4</v>
      </c>
      <c r="D676" t="s">
        <v>5</v>
      </c>
      <c r="E676" s="1">
        <v>1.53205282229675E-4</v>
      </c>
      <c r="F676" s="1">
        <v>5.4444588238913502E-3</v>
      </c>
      <c r="G676" s="1">
        <v>3.4622314331925403E-8</v>
      </c>
      <c r="H676" s="1">
        <v>7.9300543636566197E-8</v>
      </c>
      <c r="I676" s="1">
        <v>1.53239904544007E-4</v>
      </c>
      <c r="J676" s="50">
        <v>5.4445381244349897E-3</v>
      </c>
      <c r="N676" s="21"/>
      <c r="R676" s="21"/>
    </row>
    <row r="677" spans="1:18">
      <c r="A677" s="7" t="s">
        <v>145</v>
      </c>
      <c r="B677" t="s">
        <v>34</v>
      </c>
      <c r="C677" t="s">
        <v>6</v>
      </c>
      <c r="D677" t="s">
        <v>7</v>
      </c>
      <c r="E677" s="1">
        <v>4.5981344466642796E-3</v>
      </c>
      <c r="F677" s="1">
        <v>9.8130778592916308E-3</v>
      </c>
      <c r="G677" s="1">
        <v>3.9437125376011904E-3</v>
      </c>
      <c r="H677" s="1">
        <v>8.7261880538306302E-3</v>
      </c>
      <c r="I677" s="1">
        <v>8.54184698426547E-3</v>
      </c>
      <c r="J677" s="50">
        <v>1.8539265913122299E-2</v>
      </c>
      <c r="N677" s="21"/>
      <c r="R677" s="21"/>
    </row>
    <row r="678" spans="1:18">
      <c r="A678" s="7" t="s">
        <v>145</v>
      </c>
      <c r="B678" t="s">
        <v>34</v>
      </c>
      <c r="C678" t="s">
        <v>8</v>
      </c>
      <c r="D678" t="s">
        <v>9</v>
      </c>
      <c r="E678" s="1">
        <v>0.21135643829926701</v>
      </c>
      <c r="F678" s="1">
        <v>7.9319317061870898E-2</v>
      </c>
      <c r="G678" s="1">
        <v>9.9726518187657501E-2</v>
      </c>
      <c r="H678" s="1">
        <v>7.7743086821257898E-2</v>
      </c>
      <c r="I678" s="1">
        <v>0.31108295648692402</v>
      </c>
      <c r="J678" s="50">
        <v>0.157062403883129</v>
      </c>
      <c r="N678" s="21"/>
      <c r="R678" s="21"/>
    </row>
    <row r="679" spans="1:18">
      <c r="A679" s="7" t="s">
        <v>145</v>
      </c>
      <c r="B679" t="s">
        <v>34</v>
      </c>
      <c r="C679" t="s">
        <v>10</v>
      </c>
      <c r="D679" t="s">
        <v>11</v>
      </c>
      <c r="E679" s="1">
        <v>6.5418835308683698E-2</v>
      </c>
      <c r="F679" s="1">
        <v>5.0190279364772702E-2</v>
      </c>
      <c r="G679" s="1">
        <v>0.22765029933765399</v>
      </c>
      <c r="H679" s="1">
        <v>0.18369654988165199</v>
      </c>
      <c r="I679" s="1">
        <v>0.29306913464633799</v>
      </c>
      <c r="J679" s="50">
        <v>0.23388682924642501</v>
      </c>
      <c r="N679" s="21"/>
      <c r="R679" s="21"/>
    </row>
    <row r="680" spans="1:18">
      <c r="A680" s="7" t="s">
        <v>145</v>
      </c>
      <c r="B680" t="s">
        <v>34</v>
      </c>
      <c r="C680" t="s">
        <v>12</v>
      </c>
      <c r="D680" t="s">
        <v>13</v>
      </c>
      <c r="E680" s="1">
        <v>0.26281563823863202</v>
      </c>
      <c r="F680" s="1">
        <v>3.6152994003808003E-2</v>
      </c>
      <c r="G680" s="1">
        <v>5.2239462001978099E-2</v>
      </c>
      <c r="H680" s="1">
        <v>9.1278170132379696E-3</v>
      </c>
      <c r="I680" s="1">
        <v>0.31505510024061001</v>
      </c>
      <c r="J680" s="50">
        <v>4.5280811017046001E-2</v>
      </c>
      <c r="N680" s="21"/>
      <c r="R680" s="21"/>
    </row>
    <row r="681" spans="1:18">
      <c r="A681" s="7" t="s">
        <v>145</v>
      </c>
      <c r="B681" t="s">
        <v>34</v>
      </c>
      <c r="C681" t="s">
        <v>14</v>
      </c>
      <c r="D681" t="s">
        <v>15</v>
      </c>
      <c r="E681" s="1">
        <v>8.1494562553831307E-2</v>
      </c>
      <c r="F681" s="1">
        <v>8.3620746467336096E-2</v>
      </c>
      <c r="G681" s="1">
        <v>5.3216753252476198E-2</v>
      </c>
      <c r="H681" s="1">
        <v>3.00430855311908E-2</v>
      </c>
      <c r="I681" s="1">
        <v>0.13471131580630699</v>
      </c>
      <c r="J681" s="50">
        <v>0.113663831998527</v>
      </c>
      <c r="N681" s="21"/>
      <c r="R681" s="21"/>
    </row>
    <row r="682" spans="1:18">
      <c r="A682" s="7" t="s">
        <v>145</v>
      </c>
      <c r="B682" t="s">
        <v>34</v>
      </c>
      <c r="C682" t="s">
        <v>16</v>
      </c>
      <c r="D682" t="s">
        <v>17</v>
      </c>
      <c r="E682" s="1">
        <v>1.07752433199233</v>
      </c>
      <c r="F682" s="1">
        <v>0.140248773896227</v>
      </c>
      <c r="G682" s="1">
        <v>0.382932671255725</v>
      </c>
      <c r="H682" s="1">
        <v>7.2376357583909104E-2</v>
      </c>
      <c r="I682" s="1">
        <v>1.4604570032480599</v>
      </c>
      <c r="J682" s="50">
        <v>0.21262513148013601</v>
      </c>
      <c r="N682" s="21"/>
      <c r="R682" s="21"/>
    </row>
    <row r="683" spans="1:18">
      <c r="A683" s="7" t="s">
        <v>145</v>
      </c>
      <c r="B683" t="s">
        <v>34</v>
      </c>
      <c r="C683" t="s">
        <v>18</v>
      </c>
      <c r="D683" t="s">
        <v>19</v>
      </c>
      <c r="E683" s="1">
        <v>4.7997564934416497</v>
      </c>
      <c r="F683" s="1">
        <v>0.30779620848155398</v>
      </c>
      <c r="G683" s="1">
        <v>4.7360840372643799E-2</v>
      </c>
      <c r="H683" s="1">
        <v>8.1368074023700707E-3</v>
      </c>
      <c r="I683" s="1">
        <v>4.8471173338142899</v>
      </c>
      <c r="J683" s="50">
        <v>0.31593301588392397</v>
      </c>
      <c r="N683" s="21"/>
      <c r="R683" s="21"/>
    </row>
    <row r="684" spans="1:18">
      <c r="A684" s="7" t="s">
        <v>145</v>
      </c>
      <c r="B684" t="s">
        <v>34</v>
      </c>
      <c r="C684" t="s">
        <v>20</v>
      </c>
      <c r="D684" t="s">
        <v>21</v>
      </c>
      <c r="E684" s="1">
        <v>2.2292666072034599</v>
      </c>
      <c r="F684" s="1">
        <v>0.35967886485560102</v>
      </c>
      <c r="G684" s="1">
        <v>0.34549060587156399</v>
      </c>
      <c r="H684" s="1">
        <v>6.9997456470233199E-2</v>
      </c>
      <c r="I684" s="1">
        <v>2.5747572130750198</v>
      </c>
      <c r="J684" s="50">
        <v>0.429676321325834</v>
      </c>
      <c r="N684" s="21"/>
      <c r="R684" s="21"/>
    </row>
    <row r="685" spans="1:18">
      <c r="A685" s="7" t="s">
        <v>145</v>
      </c>
      <c r="B685" t="s">
        <v>34</v>
      </c>
      <c r="C685" t="s">
        <v>25</v>
      </c>
      <c r="D685" t="s">
        <v>26</v>
      </c>
      <c r="E685" s="1">
        <v>5.4841703263831697E-5</v>
      </c>
      <c r="F685" s="1">
        <v>3.7194172990418998E-6</v>
      </c>
      <c r="G685" s="1">
        <v>0</v>
      </c>
      <c r="H685" s="1">
        <v>0</v>
      </c>
      <c r="I685" s="1">
        <v>5.4841703263831697E-5</v>
      </c>
      <c r="J685" s="50">
        <v>3.7194172990418998E-6</v>
      </c>
      <c r="N685" s="21"/>
      <c r="R685" s="21"/>
    </row>
    <row r="686" spans="1:18">
      <c r="A686" s="7" t="s">
        <v>145</v>
      </c>
      <c r="B686" t="s">
        <v>34</v>
      </c>
      <c r="C686" t="s">
        <v>22</v>
      </c>
      <c r="D686" t="s">
        <v>23</v>
      </c>
      <c r="E686" s="1">
        <v>0.88532253761588997</v>
      </c>
      <c r="F686" s="1">
        <v>3.94205941712217E-2</v>
      </c>
      <c r="G686" s="1">
        <v>3.1148679470907902E-2</v>
      </c>
      <c r="H686" s="1">
        <v>1.2290777926577501E-3</v>
      </c>
      <c r="I686" s="1">
        <v>0.91647121708679802</v>
      </c>
      <c r="J686" s="50">
        <v>4.0649671963879398E-2</v>
      </c>
      <c r="N686" s="21"/>
      <c r="R686" s="21"/>
    </row>
    <row r="687" spans="1:18">
      <c r="A687" s="7" t="s">
        <v>146</v>
      </c>
      <c r="B687" t="s">
        <v>34</v>
      </c>
      <c r="C687" t="s">
        <v>2</v>
      </c>
      <c r="D687" t="s">
        <v>3</v>
      </c>
      <c r="E687" s="1">
        <v>0.25783621736899798</v>
      </c>
      <c r="F687" s="1">
        <v>0.29555870048048299</v>
      </c>
      <c r="G687" s="1">
        <v>0.66666843927874697</v>
      </c>
      <c r="H687" s="1">
        <v>0.57840894302304602</v>
      </c>
      <c r="I687" s="1">
        <v>0.92450465664774495</v>
      </c>
      <c r="J687" s="50">
        <v>0.87396764350352996</v>
      </c>
      <c r="N687" s="21"/>
      <c r="R687" s="21"/>
    </row>
    <row r="688" spans="1:18">
      <c r="A688" s="7" t="s">
        <v>146</v>
      </c>
      <c r="B688" t="s">
        <v>34</v>
      </c>
      <c r="C688" t="s">
        <v>4</v>
      </c>
      <c r="D688" t="s">
        <v>5</v>
      </c>
      <c r="E688" s="1">
        <v>9.7555607345104997E-4</v>
      </c>
      <c r="F688" s="1">
        <v>3.2853063821371299E-2</v>
      </c>
      <c r="G688" s="1">
        <v>8.9001283245170801E-3</v>
      </c>
      <c r="H688" s="1">
        <v>0.16101168790334799</v>
      </c>
      <c r="I688" s="1">
        <v>9.8756843979681298E-3</v>
      </c>
      <c r="J688" s="50">
        <v>0.19386475172471901</v>
      </c>
      <c r="N688" s="21"/>
      <c r="R688" s="21"/>
    </row>
    <row r="689" spans="1:18">
      <c r="A689" s="7" t="s">
        <v>146</v>
      </c>
      <c r="B689" t="s">
        <v>34</v>
      </c>
      <c r="C689" t="s">
        <v>6</v>
      </c>
      <c r="D689" t="s">
        <v>7</v>
      </c>
      <c r="E689" s="1">
        <v>6.4176438451679901E-3</v>
      </c>
      <c r="F689" s="1">
        <v>1.4025860951445E-2</v>
      </c>
      <c r="G689" s="1">
        <v>9.32056794967564E-2</v>
      </c>
      <c r="H689" s="1">
        <v>0.20671349869297201</v>
      </c>
      <c r="I689" s="1">
        <v>9.9623323341924405E-2</v>
      </c>
      <c r="J689" s="50">
        <v>0.22073935964441699</v>
      </c>
      <c r="N689" s="21"/>
      <c r="R689" s="21"/>
    </row>
    <row r="690" spans="1:18">
      <c r="A690" s="7" t="s">
        <v>146</v>
      </c>
      <c r="B690" t="s">
        <v>34</v>
      </c>
      <c r="C690" t="s">
        <v>8</v>
      </c>
      <c r="D690" t="s">
        <v>9</v>
      </c>
      <c r="E690" s="1">
        <v>1.1787934941195199</v>
      </c>
      <c r="F690" s="1">
        <v>0.44815430108877602</v>
      </c>
      <c r="G690" s="1">
        <v>3.8555969907707501</v>
      </c>
      <c r="H690" s="1">
        <v>2.5354368714275002</v>
      </c>
      <c r="I690" s="1">
        <v>5.0343904848902703</v>
      </c>
      <c r="J690" s="50">
        <v>2.9835911725162698</v>
      </c>
      <c r="N690" s="21"/>
      <c r="R690" s="21"/>
    </row>
    <row r="691" spans="1:18">
      <c r="A691" s="7" t="s">
        <v>146</v>
      </c>
      <c r="B691" t="s">
        <v>34</v>
      </c>
      <c r="C691" t="s">
        <v>10</v>
      </c>
      <c r="D691" t="s">
        <v>11</v>
      </c>
      <c r="E691" s="1">
        <v>0.17617230149492799</v>
      </c>
      <c r="F691" s="1">
        <v>0.14154844416829601</v>
      </c>
      <c r="G691" s="1">
        <v>0.48318681334859598</v>
      </c>
      <c r="H691" s="1">
        <v>0.44096774432237901</v>
      </c>
      <c r="I691" s="1">
        <v>0.65935911484352505</v>
      </c>
      <c r="J691" s="50">
        <v>0.58251618849067399</v>
      </c>
      <c r="N691" s="21"/>
      <c r="R691" s="21"/>
    </row>
    <row r="692" spans="1:18">
      <c r="A692" s="7" t="s">
        <v>146</v>
      </c>
      <c r="B692" t="s">
        <v>34</v>
      </c>
      <c r="C692" t="s">
        <v>12</v>
      </c>
      <c r="D692" t="s">
        <v>13</v>
      </c>
      <c r="E692" s="1">
        <v>1.4017529355468299</v>
      </c>
      <c r="F692" s="1">
        <v>0.193044113002241</v>
      </c>
      <c r="G692" s="1">
        <v>1.0799136543477601</v>
      </c>
      <c r="H692" s="1">
        <v>0.19639273296423701</v>
      </c>
      <c r="I692" s="1">
        <v>2.4816665898946</v>
      </c>
      <c r="J692" s="50">
        <v>0.38943684596647798</v>
      </c>
      <c r="N692" s="21"/>
      <c r="R692" s="21"/>
    </row>
    <row r="693" spans="1:18">
      <c r="A693" s="7" t="s">
        <v>146</v>
      </c>
      <c r="B693" t="s">
        <v>34</v>
      </c>
      <c r="C693" t="s">
        <v>14</v>
      </c>
      <c r="D693" t="s">
        <v>15</v>
      </c>
      <c r="E693" s="1">
        <v>0.35706227432545301</v>
      </c>
      <c r="F693" s="1">
        <v>0.360215862066607</v>
      </c>
      <c r="G693" s="1">
        <v>0.86573976732806301</v>
      </c>
      <c r="H693" s="1">
        <v>0.51246234672439495</v>
      </c>
      <c r="I693" s="1">
        <v>1.2228020416535199</v>
      </c>
      <c r="J693" s="50">
        <v>0.872678208791002</v>
      </c>
      <c r="N693" s="21"/>
      <c r="R693" s="21"/>
    </row>
    <row r="694" spans="1:18">
      <c r="A694" s="7" t="s">
        <v>146</v>
      </c>
      <c r="B694" t="s">
        <v>34</v>
      </c>
      <c r="C694" t="s">
        <v>16</v>
      </c>
      <c r="D694" t="s">
        <v>17</v>
      </c>
      <c r="E694" s="1">
        <v>4.3981218357327201</v>
      </c>
      <c r="F694" s="1">
        <v>0.54061953416099295</v>
      </c>
      <c r="G694" s="1">
        <v>1.1087798667684701</v>
      </c>
      <c r="H694" s="1">
        <v>0.19310538667188301</v>
      </c>
      <c r="I694" s="1">
        <v>5.5069017025011897</v>
      </c>
      <c r="J694" s="50">
        <v>0.73372492083287599</v>
      </c>
      <c r="N694" s="21"/>
      <c r="R694" s="21"/>
    </row>
    <row r="695" spans="1:18">
      <c r="A695" s="7" t="s">
        <v>146</v>
      </c>
      <c r="B695" t="s">
        <v>34</v>
      </c>
      <c r="C695" t="s">
        <v>18</v>
      </c>
      <c r="D695" t="s">
        <v>19</v>
      </c>
      <c r="E695" s="1">
        <v>40.040405205962102</v>
      </c>
      <c r="F695" s="1">
        <v>2.5428180997239598</v>
      </c>
      <c r="G695" s="1">
        <v>8.6555421033043096</v>
      </c>
      <c r="H695" s="1">
        <v>1.39357809884054</v>
      </c>
      <c r="I695" s="1">
        <v>48.695947309266401</v>
      </c>
      <c r="J695" s="50">
        <v>3.9363961985645002</v>
      </c>
      <c r="N695" s="21"/>
      <c r="R695" s="21"/>
    </row>
    <row r="696" spans="1:18">
      <c r="A696" s="7" t="s">
        <v>146</v>
      </c>
      <c r="B696" t="s">
        <v>34</v>
      </c>
      <c r="C696" t="s">
        <v>20</v>
      </c>
      <c r="D696" t="s">
        <v>21</v>
      </c>
      <c r="E696" s="1">
        <v>41.645499554123703</v>
      </c>
      <c r="F696" s="1">
        <v>6.6389928963915104</v>
      </c>
      <c r="G696" s="1">
        <v>10.658158235711699</v>
      </c>
      <c r="H696" s="1">
        <v>2.1467644199183402</v>
      </c>
      <c r="I696" s="1">
        <v>52.303657789835398</v>
      </c>
      <c r="J696" s="50">
        <v>8.7857573163098497</v>
      </c>
      <c r="N696" s="21"/>
      <c r="R696" s="21"/>
    </row>
    <row r="697" spans="1:18">
      <c r="A697" s="7" t="s">
        <v>146</v>
      </c>
      <c r="B697" t="s">
        <v>34</v>
      </c>
      <c r="C697" t="s">
        <v>25</v>
      </c>
      <c r="D697" t="s">
        <v>26</v>
      </c>
      <c r="E697" s="1">
        <v>7.4125410792798101E-4</v>
      </c>
      <c r="F697" s="1">
        <v>5.8565778770767199E-5</v>
      </c>
      <c r="G697" s="1">
        <v>4.9454472560839296E-3</v>
      </c>
      <c r="H697" s="1">
        <v>2.3129884393745699E-3</v>
      </c>
      <c r="I697" s="1">
        <v>5.6867013640119098E-3</v>
      </c>
      <c r="J697" s="50">
        <v>2.37155421814533E-3</v>
      </c>
      <c r="N697" s="21"/>
      <c r="R697" s="21"/>
    </row>
    <row r="698" spans="1:18">
      <c r="A698" s="7" t="s">
        <v>146</v>
      </c>
      <c r="B698" t="s">
        <v>34</v>
      </c>
      <c r="C698" t="s">
        <v>22</v>
      </c>
      <c r="D698" t="s">
        <v>23</v>
      </c>
      <c r="E698" s="1">
        <v>4.6845715253627001</v>
      </c>
      <c r="F698" s="1">
        <v>0.199687146953171</v>
      </c>
      <c r="G698" s="1">
        <v>0.21980695824659899</v>
      </c>
      <c r="H698" s="1">
        <v>8.0671510751452805E-3</v>
      </c>
      <c r="I698" s="1">
        <v>4.9043784836092996</v>
      </c>
      <c r="J698" s="50">
        <v>0.20775429802831599</v>
      </c>
      <c r="N698" s="21"/>
      <c r="R698" s="21"/>
    </row>
    <row r="699" spans="1:18">
      <c r="A699" s="7" t="s">
        <v>147</v>
      </c>
      <c r="B699" t="s">
        <v>34</v>
      </c>
      <c r="C699" t="s">
        <v>2</v>
      </c>
      <c r="D699" t="s">
        <v>3</v>
      </c>
      <c r="E699" s="1">
        <v>8.9551004182880603E-2</v>
      </c>
      <c r="F699" s="1">
        <v>0.10924982759813399</v>
      </c>
      <c r="G699" s="1">
        <v>6.1963962086280203E-2</v>
      </c>
      <c r="H699" s="1">
        <v>4.04480581480871E-2</v>
      </c>
      <c r="I699" s="1">
        <v>0.151514966269161</v>
      </c>
      <c r="J699" s="50">
        <v>0.149697885746221</v>
      </c>
      <c r="N699" s="21"/>
      <c r="R699" s="21"/>
    </row>
    <row r="700" spans="1:18">
      <c r="A700" s="7" t="s">
        <v>147</v>
      </c>
      <c r="B700" t="s">
        <v>34</v>
      </c>
      <c r="C700" t="s">
        <v>4</v>
      </c>
      <c r="D700" t="s">
        <v>5</v>
      </c>
      <c r="E700" s="1">
        <v>3.4028838882536899E-4</v>
      </c>
      <c r="F700" s="1">
        <v>1.78177769802602E-2</v>
      </c>
      <c r="G700" s="1">
        <v>2.39721136657491E-3</v>
      </c>
      <c r="H700" s="1">
        <v>1.2766130522327E-2</v>
      </c>
      <c r="I700" s="1">
        <v>2.7374997554002801E-3</v>
      </c>
      <c r="J700" s="50">
        <v>3.0583907502587201E-2</v>
      </c>
      <c r="N700" s="21"/>
      <c r="R700" s="21"/>
    </row>
    <row r="701" spans="1:18">
      <c r="A701" s="7" t="s">
        <v>147</v>
      </c>
      <c r="B701" t="s">
        <v>34</v>
      </c>
      <c r="C701" t="s">
        <v>6</v>
      </c>
      <c r="D701" t="s">
        <v>7</v>
      </c>
      <c r="E701" s="1">
        <v>6.1390947947100602E-3</v>
      </c>
      <c r="F701" s="1">
        <v>1.2565873053022E-2</v>
      </c>
      <c r="G701" s="1">
        <v>1.6775225510206201E-3</v>
      </c>
      <c r="H701" s="1">
        <v>3.7228608339571101E-3</v>
      </c>
      <c r="I701" s="1">
        <v>7.8166173457306799E-3</v>
      </c>
      <c r="J701" s="50">
        <v>1.6288733886979101E-2</v>
      </c>
      <c r="N701" s="21"/>
      <c r="R701" s="21"/>
    </row>
    <row r="702" spans="1:18">
      <c r="A702" s="7" t="s">
        <v>147</v>
      </c>
      <c r="B702" t="s">
        <v>34</v>
      </c>
      <c r="C702" t="s">
        <v>8</v>
      </c>
      <c r="D702" t="s">
        <v>9</v>
      </c>
      <c r="E702" s="1">
        <v>0.354937963952623</v>
      </c>
      <c r="F702" s="1">
        <v>0.14126014309295901</v>
      </c>
      <c r="G702" s="1">
        <v>0.73792858947784201</v>
      </c>
      <c r="H702" s="1">
        <v>0.38975386932116501</v>
      </c>
      <c r="I702" s="1">
        <v>1.09286655343047</v>
      </c>
      <c r="J702" s="50">
        <v>0.53101401241412405</v>
      </c>
      <c r="N702" s="21"/>
      <c r="R702" s="21"/>
    </row>
    <row r="703" spans="1:18">
      <c r="A703" s="7" t="s">
        <v>147</v>
      </c>
      <c r="B703" t="s">
        <v>34</v>
      </c>
      <c r="C703" t="s">
        <v>10</v>
      </c>
      <c r="D703" t="s">
        <v>11</v>
      </c>
      <c r="E703" s="1">
        <v>5.7629889186640901E-2</v>
      </c>
      <c r="F703" s="1">
        <v>4.3459627781087397E-2</v>
      </c>
      <c r="G703" s="1">
        <v>0.145064640115668</v>
      </c>
      <c r="H703" s="1">
        <v>0.122946099126857</v>
      </c>
      <c r="I703" s="1">
        <v>0.202694529302309</v>
      </c>
      <c r="J703" s="50">
        <v>0.166405726907945</v>
      </c>
      <c r="N703" s="21"/>
      <c r="R703" s="21"/>
    </row>
    <row r="704" spans="1:18">
      <c r="A704" s="7" t="s">
        <v>147</v>
      </c>
      <c r="B704" t="s">
        <v>34</v>
      </c>
      <c r="C704" t="s">
        <v>12</v>
      </c>
      <c r="D704" t="s">
        <v>13</v>
      </c>
      <c r="E704" s="1">
        <v>0.49286252875041298</v>
      </c>
      <c r="F704" s="1">
        <v>6.7157449586945805E-2</v>
      </c>
      <c r="G704" s="1">
        <v>0.175302446603951</v>
      </c>
      <c r="H704" s="1">
        <v>3.21451265751014E-2</v>
      </c>
      <c r="I704" s="1">
        <v>0.66816497535436403</v>
      </c>
      <c r="J704" s="50">
        <v>9.9302576162047199E-2</v>
      </c>
      <c r="N704" s="21"/>
      <c r="R704" s="21"/>
    </row>
    <row r="705" spans="1:18">
      <c r="A705" s="7" t="s">
        <v>147</v>
      </c>
      <c r="B705" t="s">
        <v>34</v>
      </c>
      <c r="C705" t="s">
        <v>14</v>
      </c>
      <c r="D705" t="s">
        <v>15</v>
      </c>
      <c r="E705" s="1">
        <v>0.156406116197496</v>
      </c>
      <c r="F705" s="1">
        <v>0.15341624940603299</v>
      </c>
      <c r="G705" s="1">
        <v>0.54802869941589905</v>
      </c>
      <c r="H705" s="1">
        <v>0.33304290544684201</v>
      </c>
      <c r="I705" s="1">
        <v>0.70443481561339505</v>
      </c>
      <c r="J705" s="50">
        <v>0.486459154852876</v>
      </c>
      <c r="N705" s="21"/>
      <c r="R705" s="21"/>
    </row>
    <row r="706" spans="1:18">
      <c r="A706" s="7" t="s">
        <v>147</v>
      </c>
      <c r="B706" t="s">
        <v>34</v>
      </c>
      <c r="C706" t="s">
        <v>16</v>
      </c>
      <c r="D706" t="s">
        <v>17</v>
      </c>
      <c r="E706" s="1">
        <v>3.1545678228375</v>
      </c>
      <c r="F706" s="1">
        <v>0.38008747739662102</v>
      </c>
      <c r="G706" s="1">
        <v>1.30860382530569</v>
      </c>
      <c r="H706" s="1">
        <v>0.24481858877951601</v>
      </c>
      <c r="I706" s="1">
        <v>4.4631716481431898</v>
      </c>
      <c r="J706" s="50">
        <v>0.62490606617613698</v>
      </c>
      <c r="N706" s="21"/>
      <c r="R706" s="21"/>
    </row>
    <row r="707" spans="1:18">
      <c r="A707" s="7" t="s">
        <v>147</v>
      </c>
      <c r="B707" t="s">
        <v>34</v>
      </c>
      <c r="C707" t="s">
        <v>18</v>
      </c>
      <c r="D707" t="s">
        <v>19</v>
      </c>
      <c r="E707" s="1">
        <v>10.4604228930991</v>
      </c>
      <c r="F707" s="1">
        <v>0.67251565685788495</v>
      </c>
      <c r="G707" s="1">
        <v>3.0585337279023701</v>
      </c>
      <c r="H707" s="1">
        <v>0.50187764876568797</v>
      </c>
      <c r="I707" s="1">
        <v>13.5189566210015</v>
      </c>
      <c r="J707" s="50">
        <v>1.17439330562357</v>
      </c>
      <c r="N707" s="21"/>
      <c r="R707" s="21"/>
    </row>
    <row r="708" spans="1:18">
      <c r="A708" s="7" t="s">
        <v>147</v>
      </c>
      <c r="B708" t="s">
        <v>34</v>
      </c>
      <c r="C708" t="s">
        <v>20</v>
      </c>
      <c r="D708" t="s">
        <v>21</v>
      </c>
      <c r="E708" s="1">
        <v>5.8299296513969097</v>
      </c>
      <c r="F708" s="1">
        <v>0.92379847918429503</v>
      </c>
      <c r="G708" s="1">
        <v>1.03441631761069</v>
      </c>
      <c r="H708" s="1">
        <v>0.208156239793332</v>
      </c>
      <c r="I708" s="1">
        <v>6.8643459690075996</v>
      </c>
      <c r="J708" s="50">
        <v>1.13195471897763</v>
      </c>
      <c r="N708" s="21"/>
      <c r="R708" s="21"/>
    </row>
    <row r="709" spans="1:18">
      <c r="A709" s="7" t="s">
        <v>147</v>
      </c>
      <c r="B709" t="s">
        <v>34</v>
      </c>
      <c r="C709" t="s">
        <v>25</v>
      </c>
      <c r="D709" t="s">
        <v>26</v>
      </c>
      <c r="E709" s="1">
        <v>3.2634811713858599E-3</v>
      </c>
      <c r="F709" s="1">
        <v>2.67775216418378E-4</v>
      </c>
      <c r="G709" s="1">
        <v>2.1943086044578501E-2</v>
      </c>
      <c r="H709" s="1">
        <v>1.1448254375854601E-2</v>
      </c>
      <c r="I709" s="1">
        <v>2.5206567215964398E-2</v>
      </c>
      <c r="J709" s="50">
        <v>1.1716029592273001E-2</v>
      </c>
      <c r="N709" s="21"/>
      <c r="R709" s="21"/>
    </row>
    <row r="710" spans="1:18">
      <c r="A710" s="7" t="s">
        <v>147</v>
      </c>
      <c r="B710" t="s">
        <v>34</v>
      </c>
      <c r="C710" t="s">
        <v>22</v>
      </c>
      <c r="D710" t="s">
        <v>23</v>
      </c>
      <c r="E710" s="1">
        <v>5.9590199458870101</v>
      </c>
      <c r="F710" s="1">
        <v>0.25303991917645402</v>
      </c>
      <c r="G710" s="1">
        <v>1.0226359206981599</v>
      </c>
      <c r="H710" s="1">
        <v>3.7217714604863998E-2</v>
      </c>
      <c r="I710" s="1">
        <v>6.9816558665851698</v>
      </c>
      <c r="J710" s="50">
        <v>0.29025763378131803</v>
      </c>
      <c r="N710" s="21"/>
      <c r="R710" s="21"/>
    </row>
    <row r="711" spans="1:18">
      <c r="A711" s="7" t="s">
        <v>148</v>
      </c>
      <c r="B711" t="s">
        <v>34</v>
      </c>
      <c r="C711" t="s">
        <v>2</v>
      </c>
      <c r="D711" t="s">
        <v>3</v>
      </c>
      <c r="E711" s="1">
        <v>0.21423511128550601</v>
      </c>
      <c r="F711" s="1">
        <v>0.25518814249194599</v>
      </c>
      <c r="G711" s="1">
        <v>0.43228362396793601</v>
      </c>
      <c r="H711" s="1">
        <v>0.27421690580205699</v>
      </c>
      <c r="I711" s="1">
        <v>0.64651873525344195</v>
      </c>
      <c r="J711" s="50">
        <v>0.52940504829400303</v>
      </c>
      <c r="N711" s="21"/>
      <c r="R711" s="21"/>
    </row>
    <row r="712" spans="1:18">
      <c r="A712" s="7" t="s">
        <v>148</v>
      </c>
      <c r="B712" t="s">
        <v>34</v>
      </c>
      <c r="C712" t="s">
        <v>4</v>
      </c>
      <c r="D712" t="s">
        <v>5</v>
      </c>
      <c r="E712" s="1">
        <v>1.51417531025894E-3</v>
      </c>
      <c r="F712" s="1">
        <v>5.1106081067819699E-2</v>
      </c>
      <c r="G712" s="1">
        <v>6.7868499448498099E-2</v>
      </c>
      <c r="H712" s="1">
        <v>1.15647297368266</v>
      </c>
      <c r="I712" s="1">
        <v>6.9382674758757104E-2</v>
      </c>
      <c r="J712" s="50">
        <v>1.2075790547504801</v>
      </c>
      <c r="N712" s="21"/>
      <c r="R712" s="21"/>
    </row>
    <row r="713" spans="1:18">
      <c r="A713" s="7" t="s">
        <v>148</v>
      </c>
      <c r="B713" t="s">
        <v>34</v>
      </c>
      <c r="C713" t="s">
        <v>6</v>
      </c>
      <c r="D713" t="s">
        <v>7</v>
      </c>
      <c r="E713" s="1">
        <v>0.25585592677517899</v>
      </c>
      <c r="F713" s="1">
        <v>0.55019988213419901</v>
      </c>
      <c r="G713" s="1">
        <v>12.219046303704699</v>
      </c>
      <c r="H713" s="1">
        <v>20.492353467008101</v>
      </c>
      <c r="I713" s="1">
        <v>12.4749022304799</v>
      </c>
      <c r="J713" s="50">
        <v>21.042553349142299</v>
      </c>
      <c r="N713" s="21"/>
      <c r="R713" s="21"/>
    </row>
    <row r="714" spans="1:18">
      <c r="A714" s="7" t="s">
        <v>148</v>
      </c>
      <c r="B714" t="s">
        <v>34</v>
      </c>
      <c r="C714" t="s">
        <v>8</v>
      </c>
      <c r="D714" t="s">
        <v>9</v>
      </c>
      <c r="E714" s="1">
        <v>0.65548810276942904</v>
      </c>
      <c r="F714" s="1">
        <v>0.31165206771805798</v>
      </c>
      <c r="G714" s="1">
        <v>10.119220455905101</v>
      </c>
      <c r="H714" s="1">
        <v>8.1891416942709405</v>
      </c>
      <c r="I714" s="1">
        <v>10.774708558674501</v>
      </c>
      <c r="J714" s="50">
        <v>8.5007937619889908</v>
      </c>
      <c r="N714" s="21"/>
      <c r="R714" s="21"/>
    </row>
    <row r="715" spans="1:18">
      <c r="A715" s="7" t="s">
        <v>148</v>
      </c>
      <c r="B715" t="s">
        <v>34</v>
      </c>
      <c r="C715" t="s">
        <v>10</v>
      </c>
      <c r="D715" t="s">
        <v>11</v>
      </c>
      <c r="E715" s="1">
        <v>0.12304690571374</v>
      </c>
      <c r="F715" s="1">
        <v>9.0716322080639303E-2</v>
      </c>
      <c r="G715" s="1">
        <v>7.7868504285452403E-2</v>
      </c>
      <c r="H715" s="1">
        <v>6.20982224006255E-2</v>
      </c>
      <c r="I715" s="1">
        <v>0.200915409999193</v>
      </c>
      <c r="J715" s="50">
        <v>0.152814544481265</v>
      </c>
      <c r="N715" s="21"/>
      <c r="R715" s="21"/>
    </row>
    <row r="716" spans="1:18">
      <c r="A716" s="7" t="s">
        <v>148</v>
      </c>
      <c r="B716" t="s">
        <v>34</v>
      </c>
      <c r="C716" t="s">
        <v>12</v>
      </c>
      <c r="D716" t="s">
        <v>13</v>
      </c>
      <c r="E716" s="1">
        <v>0.956876167507274</v>
      </c>
      <c r="F716" s="1">
        <v>0.12990344719774499</v>
      </c>
      <c r="G716" s="1">
        <v>6.9112805177480904E-2</v>
      </c>
      <c r="H716" s="1">
        <v>1.25716503901699E-2</v>
      </c>
      <c r="I716" s="1">
        <v>1.02598897268475</v>
      </c>
      <c r="J716" s="50">
        <v>0.14247509758791499</v>
      </c>
      <c r="N716" s="21"/>
      <c r="R716" s="21"/>
    </row>
    <row r="717" spans="1:18">
      <c r="A717" s="7" t="s">
        <v>148</v>
      </c>
      <c r="B717" t="s">
        <v>34</v>
      </c>
      <c r="C717" t="s">
        <v>14</v>
      </c>
      <c r="D717" t="s">
        <v>15</v>
      </c>
      <c r="E717" s="1">
        <v>0.19875961856536101</v>
      </c>
      <c r="F717" s="1">
        <v>0.20404431611644</v>
      </c>
      <c r="G717" s="1">
        <v>0.43434662566679999</v>
      </c>
      <c r="H717" s="1">
        <v>0.26191428580995102</v>
      </c>
      <c r="I717" s="1">
        <v>0.633106244232161</v>
      </c>
      <c r="J717" s="50">
        <v>0.46595860192639099</v>
      </c>
      <c r="N717" s="21"/>
      <c r="R717" s="21"/>
    </row>
    <row r="718" spans="1:18">
      <c r="A718" s="7" t="s">
        <v>148</v>
      </c>
      <c r="B718" t="s">
        <v>34</v>
      </c>
      <c r="C718" t="s">
        <v>16</v>
      </c>
      <c r="D718" t="s">
        <v>17</v>
      </c>
      <c r="E718" s="1">
        <v>3.7456886803302298</v>
      </c>
      <c r="F718" s="1">
        <v>0.461341838768278</v>
      </c>
      <c r="G718" s="1">
        <v>0.81828026721841496</v>
      </c>
      <c r="H718" s="1">
        <v>0.107042000810602</v>
      </c>
      <c r="I718" s="1">
        <v>4.5639689475486502</v>
      </c>
      <c r="J718" s="50">
        <v>0.56838383957887995</v>
      </c>
      <c r="N718" s="21"/>
      <c r="R718" s="21"/>
    </row>
    <row r="719" spans="1:18">
      <c r="A719" s="7" t="s">
        <v>148</v>
      </c>
      <c r="B719" t="s">
        <v>34</v>
      </c>
      <c r="C719" t="s">
        <v>18</v>
      </c>
      <c r="D719" t="s">
        <v>19</v>
      </c>
      <c r="E719" s="1">
        <v>16.9121299794616</v>
      </c>
      <c r="F719" s="1">
        <v>1.07741962315907</v>
      </c>
      <c r="G719" s="1">
        <v>0.61478868047729696</v>
      </c>
      <c r="H719" s="1">
        <v>9.9241722388190803E-2</v>
      </c>
      <c r="I719" s="1">
        <v>17.5269186599389</v>
      </c>
      <c r="J719" s="50">
        <v>1.1766613455472601</v>
      </c>
      <c r="N719" s="21"/>
      <c r="R719" s="21"/>
    </row>
    <row r="720" spans="1:18">
      <c r="A720" s="7" t="s">
        <v>148</v>
      </c>
      <c r="B720" t="s">
        <v>34</v>
      </c>
      <c r="C720" t="s">
        <v>20</v>
      </c>
      <c r="D720" t="s">
        <v>21</v>
      </c>
      <c r="E720" s="1">
        <v>6.2424817797391601</v>
      </c>
      <c r="F720" s="1">
        <v>0.99802963633751596</v>
      </c>
      <c r="G720" s="1">
        <v>0.65232299189490495</v>
      </c>
      <c r="H720" s="1">
        <v>0.13142504328278201</v>
      </c>
      <c r="I720" s="1">
        <v>6.8948047716340604</v>
      </c>
      <c r="J720" s="50">
        <v>1.1294546796203</v>
      </c>
      <c r="N720" s="21"/>
      <c r="R720" s="21"/>
    </row>
    <row r="721" spans="1:18">
      <c r="A721" s="7" t="s">
        <v>148</v>
      </c>
      <c r="B721" t="s">
        <v>34</v>
      </c>
      <c r="C721" t="s">
        <v>25</v>
      </c>
      <c r="D721" t="s">
        <v>26</v>
      </c>
      <c r="E721" s="1">
        <v>6.8682224159927305E-4</v>
      </c>
      <c r="F721" s="1">
        <v>5.4159367209453499E-5</v>
      </c>
      <c r="G721" s="1">
        <v>2.5512899123738301E-3</v>
      </c>
      <c r="H721" s="1">
        <v>1.2023657518812E-3</v>
      </c>
      <c r="I721" s="1">
        <v>3.2381121539731099E-3</v>
      </c>
      <c r="J721" s="50">
        <v>1.25652511909065E-3</v>
      </c>
      <c r="N721" s="21"/>
      <c r="R721" s="21"/>
    </row>
    <row r="722" spans="1:18">
      <c r="A722" s="7" t="s">
        <v>148</v>
      </c>
      <c r="B722" t="s">
        <v>34</v>
      </c>
      <c r="C722" t="s">
        <v>22</v>
      </c>
      <c r="D722" t="s">
        <v>23</v>
      </c>
      <c r="E722" s="1">
        <v>4.2471682559894504</v>
      </c>
      <c r="F722" s="1">
        <v>0.18158716604195599</v>
      </c>
      <c r="G722" s="1">
        <v>0.163379022372414</v>
      </c>
      <c r="H722" s="1">
        <v>6.1007395920912996E-3</v>
      </c>
      <c r="I722" s="1">
        <v>4.41054727836186</v>
      </c>
      <c r="J722" s="50">
        <v>0.187687905634047</v>
      </c>
      <c r="N722" s="21"/>
      <c r="R722" s="21"/>
    </row>
    <row r="723" spans="1:18">
      <c r="A723" s="7" t="s">
        <v>149</v>
      </c>
      <c r="B723" t="s">
        <v>34</v>
      </c>
      <c r="C723" t="s">
        <v>2</v>
      </c>
      <c r="D723" t="s">
        <v>3</v>
      </c>
      <c r="E723" s="1">
        <v>2.3353932870865899</v>
      </c>
      <c r="F723" s="1">
        <v>2.8650542236170198</v>
      </c>
      <c r="G723" s="1">
        <v>1.4798110482078199</v>
      </c>
      <c r="H723" s="1">
        <v>1.3068864292554501</v>
      </c>
      <c r="I723" s="1">
        <v>3.8152043352944101</v>
      </c>
      <c r="J723" s="50">
        <v>4.1719406528724701</v>
      </c>
      <c r="N723" s="21"/>
      <c r="R723" s="21"/>
    </row>
    <row r="724" spans="1:18">
      <c r="A724" s="7" t="s">
        <v>149</v>
      </c>
      <c r="B724" t="s">
        <v>34</v>
      </c>
      <c r="C724" t="s">
        <v>4</v>
      </c>
      <c r="D724" t="s">
        <v>5</v>
      </c>
      <c r="E724" s="1">
        <v>8.25030824645899E-3</v>
      </c>
      <c r="F724" s="1">
        <v>0.41399529776796001</v>
      </c>
      <c r="G724" s="1">
        <v>3.7456078671465103E-2</v>
      </c>
      <c r="H724" s="1">
        <v>0.30010746814021799</v>
      </c>
      <c r="I724" s="1">
        <v>4.5706386917924099E-2</v>
      </c>
      <c r="J724" s="50">
        <v>0.71410276590817801</v>
      </c>
      <c r="N724" s="21"/>
      <c r="R724" s="21"/>
    </row>
    <row r="725" spans="1:18">
      <c r="A725" s="7" t="s">
        <v>149</v>
      </c>
      <c r="B725" t="s">
        <v>34</v>
      </c>
      <c r="C725" t="s">
        <v>6</v>
      </c>
      <c r="D725" t="s">
        <v>7</v>
      </c>
      <c r="E725" s="1">
        <v>0.23063126513210599</v>
      </c>
      <c r="F725" s="1">
        <v>0.48766653158184198</v>
      </c>
      <c r="G725" s="1">
        <v>6.36429484933441</v>
      </c>
      <c r="H725" s="1">
        <v>10.1636119793469</v>
      </c>
      <c r="I725" s="1">
        <v>6.5949261144665199</v>
      </c>
      <c r="J725" s="50">
        <v>10.6512785109287</v>
      </c>
      <c r="N725" s="21"/>
      <c r="R725" s="21"/>
    </row>
    <row r="726" spans="1:18">
      <c r="A726" s="7" t="s">
        <v>149</v>
      </c>
      <c r="B726" t="s">
        <v>34</v>
      </c>
      <c r="C726" t="s">
        <v>8</v>
      </c>
      <c r="D726" t="s">
        <v>9</v>
      </c>
      <c r="E726" s="1">
        <v>6.0354684708007396</v>
      </c>
      <c r="F726" s="1">
        <v>2.42163330846657</v>
      </c>
      <c r="G726" s="1">
        <v>22.1090518239318</v>
      </c>
      <c r="H726" s="1">
        <v>18.794143008831998</v>
      </c>
      <c r="I726" s="1">
        <v>28.144520294732601</v>
      </c>
      <c r="J726" s="50">
        <v>21.215776317298602</v>
      </c>
      <c r="N726" s="21"/>
      <c r="R726" s="21"/>
    </row>
    <row r="727" spans="1:18">
      <c r="A727" s="7" t="s">
        <v>149</v>
      </c>
      <c r="B727" t="s">
        <v>34</v>
      </c>
      <c r="C727" t="s">
        <v>10</v>
      </c>
      <c r="D727" t="s">
        <v>11</v>
      </c>
      <c r="E727" s="1">
        <v>1.3555570411497599</v>
      </c>
      <c r="F727" s="1">
        <v>1.01479789157111</v>
      </c>
      <c r="G727" s="1">
        <v>6.1265946428357401</v>
      </c>
      <c r="H727" s="1">
        <v>4.4505526550065699</v>
      </c>
      <c r="I727" s="1">
        <v>7.4821516839855002</v>
      </c>
      <c r="J727" s="50">
        <v>5.4653505465776799</v>
      </c>
      <c r="N727" s="21"/>
      <c r="R727" s="21"/>
    </row>
    <row r="728" spans="1:18">
      <c r="A728" s="7" t="s">
        <v>149</v>
      </c>
      <c r="B728" t="s">
        <v>34</v>
      </c>
      <c r="C728" t="s">
        <v>12</v>
      </c>
      <c r="D728" t="s">
        <v>13</v>
      </c>
      <c r="E728" s="1">
        <v>12.5630809378249</v>
      </c>
      <c r="F728" s="1">
        <v>1.68695972519295</v>
      </c>
      <c r="G728" s="1">
        <v>5.2239279535946501</v>
      </c>
      <c r="H728" s="1">
        <v>0.95706269512360997</v>
      </c>
      <c r="I728" s="1">
        <v>17.7870088914196</v>
      </c>
      <c r="J728" s="50">
        <v>2.6440224203165599</v>
      </c>
      <c r="N728" s="21"/>
      <c r="R728" s="21"/>
    </row>
    <row r="729" spans="1:18">
      <c r="A729" s="7" t="s">
        <v>149</v>
      </c>
      <c r="B729" t="s">
        <v>34</v>
      </c>
      <c r="C729" t="s">
        <v>14</v>
      </c>
      <c r="D729" t="s">
        <v>15</v>
      </c>
      <c r="E729" s="1">
        <v>1.70575310757514</v>
      </c>
      <c r="F729" s="1">
        <v>1.7658992067964701</v>
      </c>
      <c r="G729" s="1">
        <v>3.1880920740853198</v>
      </c>
      <c r="H729" s="1">
        <v>1.9239249260479501</v>
      </c>
      <c r="I729" s="1">
        <v>4.8938451816604598</v>
      </c>
      <c r="J729" s="50">
        <v>3.6898241328444299</v>
      </c>
      <c r="N729" s="21"/>
      <c r="R729" s="21"/>
    </row>
    <row r="730" spans="1:18">
      <c r="A730" s="7" t="s">
        <v>149</v>
      </c>
      <c r="B730" t="s">
        <v>34</v>
      </c>
      <c r="C730" t="s">
        <v>16</v>
      </c>
      <c r="D730" t="s">
        <v>17</v>
      </c>
      <c r="E730" s="1">
        <v>40.6825205216469</v>
      </c>
      <c r="F730" s="1">
        <v>4.3023743419681804</v>
      </c>
      <c r="G730" s="1">
        <v>7.2150718160824798</v>
      </c>
      <c r="H730" s="1">
        <v>1.08735460299063</v>
      </c>
      <c r="I730" s="1">
        <v>47.8975923377293</v>
      </c>
      <c r="J730" s="50">
        <v>5.3897289449588097</v>
      </c>
      <c r="N730" s="21"/>
      <c r="R730" s="21"/>
    </row>
    <row r="731" spans="1:18">
      <c r="A731" s="7" t="s">
        <v>149</v>
      </c>
      <c r="B731" t="s">
        <v>34</v>
      </c>
      <c r="C731" t="s">
        <v>18</v>
      </c>
      <c r="D731" t="s">
        <v>19</v>
      </c>
      <c r="E731" s="1">
        <v>225.376178746634</v>
      </c>
      <c r="F731" s="1">
        <v>14.4578325445083</v>
      </c>
      <c r="G731" s="1">
        <v>33.449296713536299</v>
      </c>
      <c r="H731" s="1">
        <v>5.4727299397536502</v>
      </c>
      <c r="I731" s="1">
        <v>258.82547546017003</v>
      </c>
      <c r="J731" s="50">
        <v>19.930562484261898</v>
      </c>
      <c r="N731" s="21"/>
      <c r="R731" s="21"/>
    </row>
    <row r="732" spans="1:18">
      <c r="A732" s="7" t="s">
        <v>149</v>
      </c>
      <c r="B732" t="s">
        <v>34</v>
      </c>
      <c r="C732" t="s">
        <v>20</v>
      </c>
      <c r="D732" t="s">
        <v>21</v>
      </c>
      <c r="E732" s="1">
        <v>72.435930638212</v>
      </c>
      <c r="F732" s="1">
        <v>11.481657668461899</v>
      </c>
      <c r="G732" s="1">
        <v>0.57059335827241797</v>
      </c>
      <c r="H732" s="1">
        <v>0.114822323858512</v>
      </c>
      <c r="I732" s="1">
        <v>73.006523996484404</v>
      </c>
      <c r="J732" s="50">
        <v>11.5964799923204</v>
      </c>
      <c r="N732" s="21"/>
      <c r="R732" s="21"/>
    </row>
    <row r="733" spans="1:18">
      <c r="A733" s="7" t="s">
        <v>149</v>
      </c>
      <c r="B733" t="s">
        <v>34</v>
      </c>
      <c r="C733" t="s">
        <v>25</v>
      </c>
      <c r="D733" t="s">
        <v>26</v>
      </c>
      <c r="E733" s="1">
        <v>8.32736895346688E-3</v>
      </c>
      <c r="F733" s="1">
        <v>6.8010483496365904E-4</v>
      </c>
      <c r="G733" s="1">
        <v>3.5420163031468999E-2</v>
      </c>
      <c r="H733" s="1">
        <v>1.8237375252499299E-2</v>
      </c>
      <c r="I733" s="1">
        <v>4.3747531984935799E-2</v>
      </c>
      <c r="J733" s="50">
        <v>1.8917480087462898E-2</v>
      </c>
      <c r="N733" s="21"/>
      <c r="R733" s="21"/>
    </row>
    <row r="734" spans="1:18">
      <c r="A734" s="7" t="s">
        <v>149</v>
      </c>
      <c r="B734" t="s">
        <v>34</v>
      </c>
      <c r="C734" t="s">
        <v>22</v>
      </c>
      <c r="D734" t="s">
        <v>23</v>
      </c>
      <c r="E734" s="1">
        <v>55.159477485252303</v>
      </c>
      <c r="F734" s="1">
        <v>2.3418389150558299</v>
      </c>
      <c r="G734" s="1">
        <v>6.4399945405195096</v>
      </c>
      <c r="H734" s="1">
        <v>0.234011483347142</v>
      </c>
      <c r="I734" s="1">
        <v>61.599472025771803</v>
      </c>
      <c r="J734" s="50">
        <v>2.5758503984029701</v>
      </c>
      <c r="N734" s="21"/>
      <c r="R734" s="21"/>
    </row>
    <row r="735" spans="1:18">
      <c r="A735" s="7" t="s">
        <v>150</v>
      </c>
      <c r="B735" t="s">
        <v>34</v>
      </c>
      <c r="C735" t="s">
        <v>2</v>
      </c>
      <c r="D735" t="s">
        <v>3</v>
      </c>
      <c r="E735" s="1">
        <v>6.4363079542840901E-2</v>
      </c>
      <c r="F735" s="1">
        <v>7.6060676956124298E-2</v>
      </c>
      <c r="G735" s="1">
        <v>0.16644716986160801</v>
      </c>
      <c r="H735" s="1">
        <v>0.148618348807592</v>
      </c>
      <c r="I735" s="1">
        <v>0.230810249404449</v>
      </c>
      <c r="J735" s="50">
        <v>0.22467902576371601</v>
      </c>
      <c r="N735" s="21"/>
      <c r="R735" s="21"/>
    </row>
    <row r="736" spans="1:18">
      <c r="A736" s="7" t="s">
        <v>150</v>
      </c>
      <c r="B736" t="s">
        <v>34</v>
      </c>
      <c r="C736" t="s">
        <v>4</v>
      </c>
      <c r="D736" t="s">
        <v>5</v>
      </c>
      <c r="E736" s="1">
        <v>4.3545991621044201E-4</v>
      </c>
      <c r="F736" s="1">
        <v>1.9470717676534199E-2</v>
      </c>
      <c r="G736" s="1">
        <v>1.4594881032353601E-6</v>
      </c>
      <c r="H736" s="1">
        <v>1.6279757190213601E-6</v>
      </c>
      <c r="I736" s="1">
        <v>4.3691940431367702E-4</v>
      </c>
      <c r="J736" s="50">
        <v>1.9472345652253201E-2</v>
      </c>
      <c r="N736" s="21"/>
      <c r="R736" s="21"/>
    </row>
    <row r="737" spans="1:18">
      <c r="A737" s="7" t="s">
        <v>150</v>
      </c>
      <c r="B737" t="s">
        <v>34</v>
      </c>
      <c r="C737" t="s">
        <v>6</v>
      </c>
      <c r="D737" t="s">
        <v>7</v>
      </c>
      <c r="E737" s="1">
        <v>3.0052829991742601E-2</v>
      </c>
      <c r="F737" s="1">
        <v>6.4420529212062705E-2</v>
      </c>
      <c r="G737" s="1">
        <v>1.03798273449848</v>
      </c>
      <c r="H737" s="1">
        <v>2.3003429243231199</v>
      </c>
      <c r="I737" s="1">
        <v>1.06803556449022</v>
      </c>
      <c r="J737" s="50">
        <v>2.36476345353518</v>
      </c>
      <c r="N737" s="21"/>
      <c r="R737" s="21"/>
    </row>
    <row r="738" spans="1:18">
      <c r="A738" s="7" t="s">
        <v>150</v>
      </c>
      <c r="B738" t="s">
        <v>34</v>
      </c>
      <c r="C738" t="s">
        <v>8</v>
      </c>
      <c r="D738" t="s">
        <v>9</v>
      </c>
      <c r="E738" s="1">
        <v>0.27953114808862001</v>
      </c>
      <c r="F738" s="1">
        <v>0.10777244123771899</v>
      </c>
      <c r="G738" s="1">
        <v>0.77890846930808699</v>
      </c>
      <c r="H738" s="1">
        <v>0.71780700113279405</v>
      </c>
      <c r="I738" s="1">
        <v>1.0584396173967101</v>
      </c>
      <c r="J738" s="50">
        <v>0.82557944237051195</v>
      </c>
      <c r="N738" s="21"/>
      <c r="R738" s="21"/>
    </row>
    <row r="739" spans="1:18">
      <c r="A739" s="7" t="s">
        <v>150</v>
      </c>
      <c r="B739" t="s">
        <v>34</v>
      </c>
      <c r="C739" t="s">
        <v>10</v>
      </c>
      <c r="D739" t="s">
        <v>11</v>
      </c>
      <c r="E739" s="1">
        <v>6.5524009372049705E-2</v>
      </c>
      <c r="F739" s="1">
        <v>5.7378941456478899E-2</v>
      </c>
      <c r="G739" s="1">
        <v>0.48550038189232098</v>
      </c>
      <c r="H739" s="1">
        <v>0.38662446812639301</v>
      </c>
      <c r="I739" s="1">
        <v>0.55102439126437097</v>
      </c>
      <c r="J739" s="50">
        <v>0.44400340958287199</v>
      </c>
      <c r="N739" s="21"/>
      <c r="R739" s="21"/>
    </row>
    <row r="740" spans="1:18">
      <c r="A740" s="7" t="s">
        <v>150</v>
      </c>
      <c r="B740" t="s">
        <v>34</v>
      </c>
      <c r="C740" t="s">
        <v>12</v>
      </c>
      <c r="D740" t="s">
        <v>13</v>
      </c>
      <c r="E740" s="1">
        <v>0.32813610348965599</v>
      </c>
      <c r="F740" s="1">
        <v>4.5450529638218898E-2</v>
      </c>
      <c r="G740" s="1">
        <v>5.54666743492555E-2</v>
      </c>
      <c r="H740" s="1">
        <v>9.6952293403024196E-3</v>
      </c>
      <c r="I740" s="1">
        <v>0.383602777838912</v>
      </c>
      <c r="J740" s="50">
        <v>5.5145758978521302E-2</v>
      </c>
      <c r="N740" s="21"/>
      <c r="R740" s="21"/>
    </row>
    <row r="741" spans="1:18">
      <c r="A741" s="7" t="s">
        <v>150</v>
      </c>
      <c r="B741" t="s">
        <v>34</v>
      </c>
      <c r="C741" t="s">
        <v>14</v>
      </c>
      <c r="D741" t="s">
        <v>15</v>
      </c>
      <c r="E741" s="1">
        <v>0.11430219033196901</v>
      </c>
      <c r="F741" s="1">
        <v>0.113163683476956</v>
      </c>
      <c r="G741" s="1">
        <v>0.410390469839926</v>
      </c>
      <c r="H741" s="1">
        <v>0.23882710660197101</v>
      </c>
      <c r="I741" s="1">
        <v>0.52469266017189498</v>
      </c>
      <c r="J741" s="50">
        <v>0.35199079007892697</v>
      </c>
      <c r="N741" s="21"/>
      <c r="R741" s="21"/>
    </row>
    <row r="742" spans="1:18">
      <c r="A742" s="7" t="s">
        <v>150</v>
      </c>
      <c r="B742" t="s">
        <v>34</v>
      </c>
      <c r="C742" t="s">
        <v>16</v>
      </c>
      <c r="D742" t="s">
        <v>17</v>
      </c>
      <c r="E742" s="1">
        <v>1.33907062724406</v>
      </c>
      <c r="F742" s="1">
        <v>0.169212041402584</v>
      </c>
      <c r="G742" s="1">
        <v>0.41637709610773999</v>
      </c>
      <c r="H742" s="1">
        <v>7.3234765843986194E-2</v>
      </c>
      <c r="I742" s="1">
        <v>1.7554477233518</v>
      </c>
      <c r="J742" s="50">
        <v>0.24244680724657</v>
      </c>
      <c r="N742" s="21"/>
      <c r="R742" s="21"/>
    </row>
    <row r="743" spans="1:18">
      <c r="A743" s="7" t="s">
        <v>150</v>
      </c>
      <c r="B743" t="s">
        <v>34</v>
      </c>
      <c r="C743" t="s">
        <v>18</v>
      </c>
      <c r="D743" t="s">
        <v>19</v>
      </c>
      <c r="E743" s="1">
        <v>6.6595582129375703</v>
      </c>
      <c r="F743" s="1">
        <v>0.42710497625465499</v>
      </c>
      <c r="G743" s="1">
        <v>0.346648289872385</v>
      </c>
      <c r="H743" s="1">
        <v>5.8971645974341201E-2</v>
      </c>
      <c r="I743" s="1">
        <v>7.0062065028099596</v>
      </c>
      <c r="J743" s="50">
        <v>0.486076622228996</v>
      </c>
      <c r="N743" s="21"/>
      <c r="R743" s="21"/>
    </row>
    <row r="744" spans="1:18">
      <c r="A744" s="7" t="s">
        <v>150</v>
      </c>
      <c r="B744" t="s">
        <v>34</v>
      </c>
      <c r="C744" t="s">
        <v>20</v>
      </c>
      <c r="D744" t="s">
        <v>21</v>
      </c>
      <c r="E744" s="1">
        <v>2.64803297590792</v>
      </c>
      <c r="F744" s="1">
        <v>0.42624773917123598</v>
      </c>
      <c r="G744" s="1">
        <v>0.59510971807778501</v>
      </c>
      <c r="H744" s="1">
        <v>0.120440712334386</v>
      </c>
      <c r="I744" s="1">
        <v>3.24314269398571</v>
      </c>
      <c r="J744" s="50">
        <v>0.54668845150562195</v>
      </c>
      <c r="N744" s="21"/>
      <c r="R744" s="21"/>
    </row>
    <row r="745" spans="1:18">
      <c r="A745" s="7" t="s">
        <v>150</v>
      </c>
      <c r="B745" t="s">
        <v>34</v>
      </c>
      <c r="C745" t="s">
        <v>25</v>
      </c>
      <c r="D745" t="s">
        <v>26</v>
      </c>
      <c r="E745" s="1">
        <v>3.34880034189928E-3</v>
      </c>
      <c r="F745" s="1">
        <v>2.34343814853697E-4</v>
      </c>
      <c r="G745" s="1">
        <v>1.7649191548356199E-2</v>
      </c>
      <c r="H745" s="1">
        <v>7.3854325042547802E-3</v>
      </c>
      <c r="I745" s="1">
        <v>2.0997991890255498E-2</v>
      </c>
      <c r="J745" s="50">
        <v>7.6197763191084697E-3</v>
      </c>
      <c r="N745" s="21"/>
      <c r="R745" s="21"/>
    </row>
    <row r="746" spans="1:18">
      <c r="A746" s="7" t="s">
        <v>150</v>
      </c>
      <c r="B746" t="s">
        <v>34</v>
      </c>
      <c r="C746" t="s">
        <v>22</v>
      </c>
      <c r="D746" t="s">
        <v>23</v>
      </c>
      <c r="E746" s="1">
        <v>3.6920423009194701</v>
      </c>
      <c r="F746" s="1">
        <v>0.16310214276094401</v>
      </c>
      <c r="G746" s="1">
        <v>0.35199536819562399</v>
      </c>
      <c r="H746" s="1">
        <v>1.36985619707388E-2</v>
      </c>
      <c r="I746" s="1">
        <v>4.0440376691150899</v>
      </c>
      <c r="J746" s="50">
        <v>0.17680070473168299</v>
      </c>
      <c r="N746" s="21"/>
      <c r="R746" s="21"/>
    </row>
    <row r="747" spans="1:18">
      <c r="A747" s="7" t="s">
        <v>151</v>
      </c>
      <c r="B747" t="s">
        <v>34</v>
      </c>
      <c r="C747" t="s">
        <v>2</v>
      </c>
      <c r="D747" t="s">
        <v>3</v>
      </c>
      <c r="E747" s="1">
        <v>0.21403675567703101</v>
      </c>
      <c r="F747" s="1">
        <v>0.25563970123586699</v>
      </c>
      <c r="G747" s="1">
        <v>0.43826932375229799</v>
      </c>
      <c r="H747" s="1">
        <v>0.43617874717268801</v>
      </c>
      <c r="I747" s="1">
        <v>0.65230607942932906</v>
      </c>
      <c r="J747" s="50">
        <v>0.691818448408555</v>
      </c>
      <c r="N747" s="21"/>
      <c r="R747" s="21"/>
    </row>
    <row r="748" spans="1:18">
      <c r="A748" s="7" t="s">
        <v>151</v>
      </c>
      <c r="B748" t="s">
        <v>34</v>
      </c>
      <c r="C748" t="s">
        <v>4</v>
      </c>
      <c r="D748" t="s">
        <v>5</v>
      </c>
      <c r="E748" s="1">
        <v>1.2773508078930699E-3</v>
      </c>
      <c r="F748" s="1">
        <v>3.6504139073209797E-2</v>
      </c>
      <c r="G748" s="1">
        <v>1.67264131062343E-4</v>
      </c>
      <c r="H748" s="1">
        <v>3.07725489235158E-3</v>
      </c>
      <c r="I748" s="1">
        <v>1.44461493895541E-3</v>
      </c>
      <c r="J748" s="50">
        <v>3.9581393965561401E-2</v>
      </c>
      <c r="N748" s="21"/>
      <c r="R748" s="21"/>
    </row>
    <row r="749" spans="1:18">
      <c r="A749" s="7" t="s">
        <v>151</v>
      </c>
      <c r="B749" t="s">
        <v>34</v>
      </c>
      <c r="C749" t="s">
        <v>6</v>
      </c>
      <c r="D749" t="s">
        <v>7</v>
      </c>
      <c r="E749" s="1">
        <v>1.6824780856882399E-2</v>
      </c>
      <c r="F749" s="1">
        <v>3.6288948496635803E-2</v>
      </c>
      <c r="G749" s="1">
        <v>0.43941412441822902</v>
      </c>
      <c r="H749" s="1">
        <v>0.97391797540790803</v>
      </c>
      <c r="I749" s="1">
        <v>0.45623890527511102</v>
      </c>
      <c r="J749" s="50">
        <v>1.0102069239045399</v>
      </c>
      <c r="N749" s="21"/>
      <c r="R749" s="21"/>
    </row>
    <row r="750" spans="1:18">
      <c r="A750" s="7" t="s">
        <v>151</v>
      </c>
      <c r="B750" t="s">
        <v>34</v>
      </c>
      <c r="C750" t="s">
        <v>8</v>
      </c>
      <c r="D750" t="s">
        <v>9</v>
      </c>
      <c r="E750" s="1">
        <v>0.79361934319283001</v>
      </c>
      <c r="F750" s="1">
        <v>0.30226506690771299</v>
      </c>
      <c r="G750" s="1">
        <v>0.63321571067596205</v>
      </c>
      <c r="H750" s="1">
        <v>0.29471919222320497</v>
      </c>
      <c r="I750" s="1">
        <v>1.4268350538687899</v>
      </c>
      <c r="J750" s="50">
        <v>0.59698425913091901</v>
      </c>
      <c r="N750" s="21"/>
      <c r="R750" s="21"/>
    </row>
    <row r="751" spans="1:18">
      <c r="A751" s="7" t="s">
        <v>151</v>
      </c>
      <c r="B751" t="s">
        <v>34</v>
      </c>
      <c r="C751" t="s">
        <v>10</v>
      </c>
      <c r="D751" t="s">
        <v>11</v>
      </c>
      <c r="E751" s="1">
        <v>0.15136751132940299</v>
      </c>
      <c r="F751" s="1">
        <v>0.112774567971197</v>
      </c>
      <c r="G751" s="1">
        <v>0.15887740082211299</v>
      </c>
      <c r="H751" s="1">
        <v>0.12490346362952</v>
      </c>
      <c r="I751" s="1">
        <v>0.31024491215151501</v>
      </c>
      <c r="J751" s="50">
        <v>0.23767803160071699</v>
      </c>
      <c r="N751" s="21"/>
      <c r="R751" s="21"/>
    </row>
    <row r="752" spans="1:18">
      <c r="A752" s="7" t="s">
        <v>151</v>
      </c>
      <c r="B752" t="s">
        <v>34</v>
      </c>
      <c r="C752" t="s">
        <v>12</v>
      </c>
      <c r="D752" t="s">
        <v>13</v>
      </c>
      <c r="E752" s="1">
        <v>1.05084633053743</v>
      </c>
      <c r="F752" s="1">
        <v>0.144256340992338</v>
      </c>
      <c r="G752" s="1">
        <v>0.11222203196805</v>
      </c>
      <c r="H752" s="1">
        <v>2.0171388399532499E-2</v>
      </c>
      <c r="I752" s="1">
        <v>1.1630683625054801</v>
      </c>
      <c r="J752" s="50">
        <v>0.16442772939187</v>
      </c>
      <c r="N752" s="21"/>
      <c r="R752" s="21"/>
    </row>
    <row r="753" spans="1:18">
      <c r="A753" s="7" t="s">
        <v>151</v>
      </c>
      <c r="B753" t="s">
        <v>34</v>
      </c>
      <c r="C753" t="s">
        <v>14</v>
      </c>
      <c r="D753" t="s">
        <v>15</v>
      </c>
      <c r="E753" s="1">
        <v>0.24411976823883899</v>
      </c>
      <c r="F753" s="1">
        <v>0.24613331984414299</v>
      </c>
      <c r="G753" s="1">
        <v>5.1268261206655397E-2</v>
      </c>
      <c r="H753" s="1">
        <v>2.95908550396865E-2</v>
      </c>
      <c r="I753" s="1">
        <v>0.29538802944549403</v>
      </c>
      <c r="J753" s="50">
        <v>0.275724174883829</v>
      </c>
      <c r="N753" s="21"/>
      <c r="R753" s="21"/>
    </row>
    <row r="754" spans="1:18">
      <c r="A754" s="7" t="s">
        <v>151</v>
      </c>
      <c r="B754" t="s">
        <v>34</v>
      </c>
      <c r="C754" t="s">
        <v>16</v>
      </c>
      <c r="D754" t="s">
        <v>17</v>
      </c>
      <c r="E754" s="1">
        <v>5.4734680103071698</v>
      </c>
      <c r="F754" s="1">
        <v>0.68459734443604003</v>
      </c>
      <c r="G754" s="1">
        <v>3.1048819243732901</v>
      </c>
      <c r="H754" s="1">
        <v>0.48941799922880203</v>
      </c>
      <c r="I754" s="1">
        <v>8.5783499346804604</v>
      </c>
      <c r="J754" s="50">
        <v>1.1740153436648399</v>
      </c>
      <c r="N754" s="21"/>
      <c r="R754" s="21"/>
    </row>
    <row r="755" spans="1:18">
      <c r="A755" s="7" t="s">
        <v>151</v>
      </c>
      <c r="B755" t="s">
        <v>34</v>
      </c>
      <c r="C755" t="s">
        <v>18</v>
      </c>
      <c r="D755" t="s">
        <v>19</v>
      </c>
      <c r="E755" s="1">
        <v>21.8567617542611</v>
      </c>
      <c r="F755" s="1">
        <v>1.3947467079212801</v>
      </c>
      <c r="G755" s="1">
        <v>2.2726884696243501</v>
      </c>
      <c r="H755" s="1">
        <v>0.37131805443927601</v>
      </c>
      <c r="I755" s="1">
        <v>24.129450223885399</v>
      </c>
      <c r="J755" s="50">
        <v>1.7660647623605601</v>
      </c>
      <c r="N755" s="21"/>
      <c r="R755" s="21"/>
    </row>
    <row r="756" spans="1:18">
      <c r="A756" s="7" t="s">
        <v>151</v>
      </c>
      <c r="B756" t="s">
        <v>34</v>
      </c>
      <c r="C756" t="s">
        <v>20</v>
      </c>
      <c r="D756" t="s">
        <v>21</v>
      </c>
      <c r="E756" s="1">
        <v>7.8604690199849196</v>
      </c>
      <c r="F756" s="1">
        <v>1.2598461033646999</v>
      </c>
      <c r="G756" s="1">
        <v>0.65551428948923196</v>
      </c>
      <c r="H756" s="1">
        <v>0.13222917221484301</v>
      </c>
      <c r="I756" s="1">
        <v>8.5159833094741497</v>
      </c>
      <c r="J756" s="50">
        <v>1.39207527557954</v>
      </c>
      <c r="N756" s="21"/>
      <c r="R756" s="21"/>
    </row>
    <row r="757" spans="1:18">
      <c r="A757" s="7" t="s">
        <v>151</v>
      </c>
      <c r="B757" t="s">
        <v>34</v>
      </c>
      <c r="C757" t="s">
        <v>25</v>
      </c>
      <c r="D757" t="s">
        <v>26</v>
      </c>
      <c r="E757" s="1">
        <v>4.3993585236080501E-3</v>
      </c>
      <c r="F757" s="1">
        <v>3.3654586772802197E-4</v>
      </c>
      <c r="G757" s="1">
        <v>1.50799103676218E-2</v>
      </c>
      <c r="H757" s="1">
        <v>6.7969351042956897E-3</v>
      </c>
      <c r="I757" s="1">
        <v>1.9479268891229799E-2</v>
      </c>
      <c r="J757" s="50">
        <v>7.1334809720237204E-3</v>
      </c>
      <c r="N757" s="21"/>
      <c r="R757" s="21"/>
    </row>
    <row r="758" spans="1:18">
      <c r="A758" s="7" t="s">
        <v>151</v>
      </c>
      <c r="B758" t="s">
        <v>34</v>
      </c>
      <c r="C758" t="s">
        <v>22</v>
      </c>
      <c r="D758" t="s">
        <v>23</v>
      </c>
      <c r="E758" s="1">
        <v>5.7229183892085098</v>
      </c>
      <c r="F758" s="1">
        <v>0.24701706374865701</v>
      </c>
      <c r="G758" s="1">
        <v>0.20284182352076399</v>
      </c>
      <c r="H758" s="1">
        <v>7.6419884097314299E-3</v>
      </c>
      <c r="I758" s="1">
        <v>5.9257602127292701</v>
      </c>
      <c r="J758" s="50">
        <v>0.25465905215838802</v>
      </c>
      <c r="N758" s="21"/>
      <c r="R758" s="21"/>
    </row>
    <row r="759" spans="1:18">
      <c r="A759" s="7" t="s">
        <v>152</v>
      </c>
      <c r="B759" t="s">
        <v>34</v>
      </c>
      <c r="C759" t="s">
        <v>2</v>
      </c>
      <c r="D759" t="s">
        <v>3</v>
      </c>
      <c r="E759" s="1">
        <v>0.174032631707258</v>
      </c>
      <c r="F759" s="1">
        <v>0.18094434957887501</v>
      </c>
      <c r="G759" s="1">
        <v>1.25305986891679</v>
      </c>
      <c r="H759" s="1">
        <v>1.40759818698813</v>
      </c>
      <c r="I759" s="1">
        <v>1.42709250062405</v>
      </c>
      <c r="J759" s="50">
        <v>1.5885425365670001</v>
      </c>
      <c r="N759" s="21"/>
      <c r="R759" s="21"/>
    </row>
    <row r="760" spans="1:18">
      <c r="A760" s="7" t="s">
        <v>152</v>
      </c>
      <c r="B760" t="s">
        <v>34</v>
      </c>
      <c r="C760" t="s">
        <v>4</v>
      </c>
      <c r="D760" t="s">
        <v>5</v>
      </c>
      <c r="E760" s="1">
        <v>6.9288615578876501E-4</v>
      </c>
      <c r="F760" s="1">
        <v>2.2664982138842601E-2</v>
      </c>
      <c r="G760" s="1">
        <v>1.1082881144941799E-5</v>
      </c>
      <c r="H760" s="1">
        <v>1.0593356629337E-5</v>
      </c>
      <c r="I760" s="1">
        <v>7.03969036933707E-4</v>
      </c>
      <c r="J760" s="50">
        <v>2.26755754954719E-2</v>
      </c>
      <c r="N760" s="21"/>
      <c r="R760" s="21"/>
    </row>
    <row r="761" spans="1:18">
      <c r="A761" s="7" t="s">
        <v>152</v>
      </c>
      <c r="B761" t="s">
        <v>34</v>
      </c>
      <c r="C761" t="s">
        <v>6</v>
      </c>
      <c r="D761" t="s">
        <v>7</v>
      </c>
      <c r="E761" s="1">
        <v>1.17011581436537E-2</v>
      </c>
      <c r="F761" s="1">
        <v>2.57658211325992E-2</v>
      </c>
      <c r="G761" s="1">
        <v>1.3323698116064301E-2</v>
      </c>
      <c r="H761" s="1">
        <v>2.9536240606171799E-2</v>
      </c>
      <c r="I761" s="1">
        <v>2.5024856259717999E-2</v>
      </c>
      <c r="J761" s="50">
        <v>5.5302061738771002E-2</v>
      </c>
      <c r="N761" s="21"/>
      <c r="R761" s="21"/>
    </row>
    <row r="762" spans="1:18">
      <c r="A762" s="7" t="s">
        <v>152</v>
      </c>
      <c r="B762" t="s">
        <v>34</v>
      </c>
      <c r="C762" t="s">
        <v>8</v>
      </c>
      <c r="D762" t="s">
        <v>9</v>
      </c>
      <c r="E762" s="1">
        <v>0.52118265345904602</v>
      </c>
      <c r="F762" s="1">
        <v>0.20371805694002401</v>
      </c>
      <c r="G762" s="1">
        <v>4.2796243100487299</v>
      </c>
      <c r="H762" s="1">
        <v>3.9578343785235899</v>
      </c>
      <c r="I762" s="1">
        <v>4.8008069635077799</v>
      </c>
      <c r="J762" s="50">
        <v>4.1615524354636104</v>
      </c>
      <c r="N762" s="21"/>
      <c r="R762" s="21"/>
    </row>
    <row r="763" spans="1:18">
      <c r="A763" s="7" t="s">
        <v>152</v>
      </c>
      <c r="B763" t="s">
        <v>34</v>
      </c>
      <c r="C763" t="s">
        <v>10</v>
      </c>
      <c r="D763" t="s">
        <v>11</v>
      </c>
      <c r="E763" s="1">
        <v>0.10901925760909099</v>
      </c>
      <c r="F763" s="1">
        <v>8.8007070214806998E-2</v>
      </c>
      <c r="G763" s="1">
        <v>0.32034137359048398</v>
      </c>
      <c r="H763" s="1">
        <v>0.25052551292174702</v>
      </c>
      <c r="I763" s="1">
        <v>0.42936063119957502</v>
      </c>
      <c r="J763" s="50">
        <v>0.33853258313655399</v>
      </c>
      <c r="N763" s="21"/>
      <c r="R763" s="21"/>
    </row>
    <row r="764" spans="1:18">
      <c r="A764" s="7" t="s">
        <v>152</v>
      </c>
      <c r="B764" t="s">
        <v>34</v>
      </c>
      <c r="C764" t="s">
        <v>12</v>
      </c>
      <c r="D764" t="s">
        <v>13</v>
      </c>
      <c r="E764" s="1">
        <v>1.0096116569051601</v>
      </c>
      <c r="F764" s="1">
        <v>0.14514342546657699</v>
      </c>
      <c r="G764" s="1">
        <v>0.19916355907077399</v>
      </c>
      <c r="H764" s="1">
        <v>3.61255025210383E-2</v>
      </c>
      <c r="I764" s="1">
        <v>1.20877521597594</v>
      </c>
      <c r="J764" s="50">
        <v>0.18126892798761499</v>
      </c>
      <c r="N764" s="21"/>
      <c r="R764" s="21"/>
    </row>
    <row r="765" spans="1:18">
      <c r="A765" s="7" t="s">
        <v>152</v>
      </c>
      <c r="B765" t="s">
        <v>34</v>
      </c>
      <c r="C765" t="s">
        <v>14</v>
      </c>
      <c r="D765" t="s">
        <v>15</v>
      </c>
      <c r="E765" s="1">
        <v>0.122320734965498</v>
      </c>
      <c r="F765" s="1">
        <v>0.12603481812671</v>
      </c>
      <c r="G765" s="1">
        <v>0.12253423469517</v>
      </c>
      <c r="H765" s="1">
        <v>7.2733981954930901E-2</v>
      </c>
      <c r="I765" s="1">
        <v>0.244854969660668</v>
      </c>
      <c r="J765" s="50">
        <v>0.198768800081641</v>
      </c>
      <c r="N765" s="21"/>
      <c r="R765" s="21"/>
    </row>
    <row r="766" spans="1:18">
      <c r="A766" s="7" t="s">
        <v>152</v>
      </c>
      <c r="B766" t="s">
        <v>34</v>
      </c>
      <c r="C766" t="s">
        <v>16</v>
      </c>
      <c r="D766" t="s">
        <v>17</v>
      </c>
      <c r="E766" s="1">
        <v>3.7138947444872499</v>
      </c>
      <c r="F766" s="1">
        <v>0.45446465003644998</v>
      </c>
      <c r="G766" s="1">
        <v>1.0649435195858199</v>
      </c>
      <c r="H766" s="1">
        <v>0.13748864989648599</v>
      </c>
      <c r="I766" s="1">
        <v>4.7788382640730704</v>
      </c>
      <c r="J766" s="50">
        <v>0.59195329993293599</v>
      </c>
      <c r="N766" s="21"/>
      <c r="R766" s="21"/>
    </row>
    <row r="767" spans="1:18">
      <c r="A767" s="7" t="s">
        <v>152</v>
      </c>
      <c r="B767" t="s">
        <v>34</v>
      </c>
      <c r="C767" t="s">
        <v>18</v>
      </c>
      <c r="D767" t="s">
        <v>19</v>
      </c>
      <c r="E767" s="1">
        <v>15.9421380910805</v>
      </c>
      <c r="F767" s="1">
        <v>1.0176256096097001</v>
      </c>
      <c r="G767" s="1">
        <v>1.1315363580672599</v>
      </c>
      <c r="H767" s="1">
        <v>0.18604116147829</v>
      </c>
      <c r="I767" s="1">
        <v>17.073674449147799</v>
      </c>
      <c r="J767" s="50">
        <v>1.20366677108799</v>
      </c>
      <c r="N767" s="21"/>
      <c r="R767" s="21"/>
    </row>
    <row r="768" spans="1:18">
      <c r="A768" s="7" t="s">
        <v>152</v>
      </c>
      <c r="B768" t="s">
        <v>34</v>
      </c>
      <c r="C768" t="s">
        <v>20</v>
      </c>
      <c r="D768" t="s">
        <v>21</v>
      </c>
      <c r="E768" s="1">
        <v>4.2963440915263096</v>
      </c>
      <c r="F768" s="1">
        <v>0.68770934750867496</v>
      </c>
      <c r="G768" s="1">
        <v>5.58250738166301E-2</v>
      </c>
      <c r="H768" s="1">
        <v>1.12571579766453E-2</v>
      </c>
      <c r="I768" s="1">
        <v>4.3521691653429402</v>
      </c>
      <c r="J768" s="50">
        <v>0.69896650548532002</v>
      </c>
      <c r="N768" s="21"/>
      <c r="R768" s="21"/>
    </row>
    <row r="769" spans="1:18">
      <c r="A769" s="7" t="s">
        <v>152</v>
      </c>
      <c r="B769" t="s">
        <v>34</v>
      </c>
      <c r="C769" t="s">
        <v>25</v>
      </c>
      <c r="D769" t="s">
        <v>26</v>
      </c>
      <c r="E769" s="1">
        <v>8.9104588063798097E-4</v>
      </c>
      <c r="F769" s="1">
        <v>6.8439355185357295E-5</v>
      </c>
      <c r="G769" s="1">
        <v>1.34796680027075E-3</v>
      </c>
      <c r="H769" s="1">
        <v>6.1961894747673504E-4</v>
      </c>
      <c r="I769" s="1">
        <v>2.2390126809087299E-3</v>
      </c>
      <c r="J769" s="50">
        <v>6.8805830266209197E-4</v>
      </c>
      <c r="N769" s="21"/>
      <c r="R769" s="21"/>
    </row>
    <row r="770" spans="1:18">
      <c r="A770" s="7" t="s">
        <v>152</v>
      </c>
      <c r="B770" t="s">
        <v>34</v>
      </c>
      <c r="C770" t="s">
        <v>22</v>
      </c>
      <c r="D770" t="s">
        <v>23</v>
      </c>
      <c r="E770" s="1">
        <v>2.9651436744529001</v>
      </c>
      <c r="F770" s="1">
        <v>0.12808239729531501</v>
      </c>
      <c r="G770" s="1">
        <v>0.21275447173949499</v>
      </c>
      <c r="H770" s="1">
        <v>7.9733381372064007E-3</v>
      </c>
      <c r="I770" s="1">
        <v>3.1778981461923901</v>
      </c>
      <c r="J770" s="50">
        <v>0.136055735432521</v>
      </c>
      <c r="N770" s="21"/>
      <c r="R770" s="21"/>
    </row>
    <row r="771" spans="1:18">
      <c r="A771" s="7" t="s">
        <v>153</v>
      </c>
      <c r="B771" t="s">
        <v>34</v>
      </c>
      <c r="C771" t="s">
        <v>2</v>
      </c>
      <c r="D771" t="s">
        <v>3</v>
      </c>
      <c r="E771" s="1">
        <v>0.25113052167715799</v>
      </c>
      <c r="F771" s="1">
        <v>0.31095187280336001</v>
      </c>
      <c r="G771" s="1">
        <v>0.24181556685443201</v>
      </c>
      <c r="H771" s="1">
        <v>0.17957957042588801</v>
      </c>
      <c r="I771" s="1">
        <v>0.492946088531589</v>
      </c>
      <c r="J771" s="50">
        <v>0.49053144322924802</v>
      </c>
      <c r="N771" s="21"/>
      <c r="R771" s="21"/>
    </row>
    <row r="772" spans="1:18">
      <c r="A772" s="7" t="s">
        <v>153</v>
      </c>
      <c r="B772" t="s">
        <v>34</v>
      </c>
      <c r="C772" t="s">
        <v>4</v>
      </c>
      <c r="D772" t="s">
        <v>5</v>
      </c>
      <c r="E772" s="1">
        <v>2.4690926405797902E-3</v>
      </c>
      <c r="F772" s="1">
        <v>0.109880980634084</v>
      </c>
      <c r="G772" s="1">
        <v>4.2479348256127897E-2</v>
      </c>
      <c r="H772" s="1">
        <v>0.225699656965308</v>
      </c>
      <c r="I772" s="1">
        <v>4.49484408967077E-2</v>
      </c>
      <c r="J772" s="50">
        <v>0.335580637599392</v>
      </c>
      <c r="N772" s="21"/>
      <c r="R772" s="21"/>
    </row>
    <row r="773" spans="1:18">
      <c r="A773" s="7" t="s">
        <v>153</v>
      </c>
      <c r="B773" t="s">
        <v>34</v>
      </c>
      <c r="C773" t="s">
        <v>6</v>
      </c>
      <c r="D773" t="s">
        <v>7</v>
      </c>
      <c r="E773" s="1">
        <v>4.5395057550473303E-3</v>
      </c>
      <c r="F773" s="1">
        <v>1.0054870961558099E-2</v>
      </c>
      <c r="G773" s="1">
        <v>2.70893470396282E-2</v>
      </c>
      <c r="H773" s="1">
        <v>5.7488052965460501E-2</v>
      </c>
      <c r="I773" s="1">
        <v>3.1628852794675498E-2</v>
      </c>
      <c r="J773" s="50">
        <v>6.7542923927018605E-2</v>
      </c>
      <c r="N773" s="21"/>
      <c r="R773" s="21"/>
    </row>
    <row r="774" spans="1:18">
      <c r="A774" s="7" t="s">
        <v>153</v>
      </c>
      <c r="B774" t="s">
        <v>34</v>
      </c>
      <c r="C774" t="s">
        <v>8</v>
      </c>
      <c r="D774" t="s">
        <v>9</v>
      </c>
      <c r="E774" s="1">
        <v>0.67077154178433995</v>
      </c>
      <c r="F774" s="1">
        <v>0.25683027209106701</v>
      </c>
      <c r="G774" s="1">
        <v>0.38413543319489601</v>
      </c>
      <c r="H774" s="1">
        <v>0.186067577655357</v>
      </c>
      <c r="I774" s="1">
        <v>1.0549069749792399</v>
      </c>
      <c r="J774" s="50">
        <v>0.44289784974642399</v>
      </c>
      <c r="N774" s="21"/>
      <c r="R774" s="21"/>
    </row>
    <row r="775" spans="1:18">
      <c r="A775" s="7" t="s">
        <v>153</v>
      </c>
      <c r="B775" t="s">
        <v>34</v>
      </c>
      <c r="C775" t="s">
        <v>10</v>
      </c>
      <c r="D775" t="s">
        <v>11</v>
      </c>
      <c r="E775" s="1">
        <v>0.156543041906061</v>
      </c>
      <c r="F775" s="1">
        <v>0.121347482824366</v>
      </c>
      <c r="G775" s="1">
        <v>0.27434534593083199</v>
      </c>
      <c r="H775" s="1">
        <v>0.20030033436071901</v>
      </c>
      <c r="I775" s="1">
        <v>0.43088838783689298</v>
      </c>
      <c r="J775" s="50">
        <v>0.32164781718508501</v>
      </c>
      <c r="N775" s="21"/>
      <c r="R775" s="21"/>
    </row>
    <row r="776" spans="1:18">
      <c r="A776" s="7" t="s">
        <v>153</v>
      </c>
      <c r="B776" t="s">
        <v>34</v>
      </c>
      <c r="C776" t="s">
        <v>12</v>
      </c>
      <c r="D776" t="s">
        <v>13</v>
      </c>
      <c r="E776" s="1">
        <v>1.2770841294928501</v>
      </c>
      <c r="F776" s="1">
        <v>0.176359850766559</v>
      </c>
      <c r="G776" s="1">
        <v>0.15138569193979901</v>
      </c>
      <c r="H776" s="1">
        <v>2.7795608542333101E-2</v>
      </c>
      <c r="I776" s="1">
        <v>1.4284698214326399</v>
      </c>
      <c r="J776" s="50">
        <v>0.20415545930889201</v>
      </c>
      <c r="N776" s="21"/>
      <c r="R776" s="21"/>
    </row>
    <row r="777" spans="1:18">
      <c r="A777" s="7" t="s">
        <v>153</v>
      </c>
      <c r="B777" t="s">
        <v>34</v>
      </c>
      <c r="C777" t="s">
        <v>14</v>
      </c>
      <c r="D777" t="s">
        <v>15</v>
      </c>
      <c r="E777" s="1">
        <v>0.21977315959907501</v>
      </c>
      <c r="F777" s="1">
        <v>0.22797756081044801</v>
      </c>
      <c r="G777" s="1">
        <v>0.173610621023603</v>
      </c>
      <c r="H777" s="1">
        <v>0.10443218678883</v>
      </c>
      <c r="I777" s="1">
        <v>0.39338378062267898</v>
      </c>
      <c r="J777" s="50">
        <v>0.33240974759927799</v>
      </c>
      <c r="N777" s="21"/>
      <c r="R777" s="21"/>
    </row>
    <row r="778" spans="1:18">
      <c r="A778" s="7" t="s">
        <v>153</v>
      </c>
      <c r="B778" t="s">
        <v>34</v>
      </c>
      <c r="C778" t="s">
        <v>16</v>
      </c>
      <c r="D778" t="s">
        <v>17</v>
      </c>
      <c r="E778" s="1">
        <v>5.5093852111575403</v>
      </c>
      <c r="F778" s="1">
        <v>0.66139904024644602</v>
      </c>
      <c r="G778" s="1">
        <v>1.3067410754609701</v>
      </c>
      <c r="H778" s="1">
        <v>0.170247421674324</v>
      </c>
      <c r="I778" s="1">
        <v>6.8161262866185099</v>
      </c>
      <c r="J778" s="50">
        <v>0.83164646192076996</v>
      </c>
      <c r="N778" s="21"/>
      <c r="R778" s="21"/>
    </row>
    <row r="779" spans="1:18">
      <c r="A779" s="7" t="s">
        <v>153</v>
      </c>
      <c r="B779" t="s">
        <v>34</v>
      </c>
      <c r="C779" t="s">
        <v>18</v>
      </c>
      <c r="D779" t="s">
        <v>19</v>
      </c>
      <c r="E779" s="1">
        <v>23.069213172979101</v>
      </c>
      <c r="F779" s="1">
        <v>1.4752648433305999</v>
      </c>
      <c r="G779" s="1">
        <v>3.4782266967569</v>
      </c>
      <c r="H779" s="1">
        <v>0.56170905119825898</v>
      </c>
      <c r="I779" s="1">
        <v>26.547439869735999</v>
      </c>
      <c r="J779" s="50">
        <v>2.03697389452886</v>
      </c>
      <c r="N779" s="21"/>
      <c r="R779" s="21"/>
    </row>
    <row r="780" spans="1:18">
      <c r="A780" s="7" t="s">
        <v>153</v>
      </c>
      <c r="B780" t="s">
        <v>34</v>
      </c>
      <c r="C780" t="s">
        <v>20</v>
      </c>
      <c r="D780" t="s">
        <v>21</v>
      </c>
      <c r="E780" s="1">
        <v>7.0639455637480504</v>
      </c>
      <c r="F780" s="1">
        <v>1.12543339517301</v>
      </c>
      <c r="G780" s="1">
        <v>0.17737991138626399</v>
      </c>
      <c r="H780" s="1">
        <v>3.5698950946482601E-2</v>
      </c>
      <c r="I780" s="1">
        <v>7.2413254751343104</v>
      </c>
      <c r="J780" s="50">
        <v>1.16113234611949</v>
      </c>
      <c r="N780" s="21"/>
      <c r="R780" s="21"/>
    </row>
    <row r="781" spans="1:18">
      <c r="A781" s="7" t="s">
        <v>153</v>
      </c>
      <c r="B781" t="s">
        <v>34</v>
      </c>
      <c r="C781" t="s">
        <v>25</v>
      </c>
      <c r="D781" t="s">
        <v>26</v>
      </c>
      <c r="E781" s="1">
        <v>6.0343319617865198E-3</v>
      </c>
      <c r="F781" s="1">
        <v>4.9069244844906297E-4</v>
      </c>
      <c r="G781" s="1">
        <v>4.5350795745291599E-2</v>
      </c>
      <c r="H781" s="1">
        <v>2.22361291387204E-2</v>
      </c>
      <c r="I781" s="1">
        <v>5.13851277070781E-2</v>
      </c>
      <c r="J781" s="50">
        <v>2.2726821587169498E-2</v>
      </c>
      <c r="N781" s="21"/>
      <c r="R781" s="21"/>
    </row>
    <row r="782" spans="1:18">
      <c r="A782" s="7" t="s">
        <v>153</v>
      </c>
      <c r="B782" t="s">
        <v>34</v>
      </c>
      <c r="C782" t="s">
        <v>22</v>
      </c>
      <c r="D782" t="s">
        <v>23</v>
      </c>
      <c r="E782" s="1">
        <v>5.4087739798892303</v>
      </c>
      <c r="F782" s="1">
        <v>0.22991049455476301</v>
      </c>
      <c r="G782" s="1">
        <v>0.61017595163852001</v>
      </c>
      <c r="H782" s="1">
        <v>2.25840172624634E-2</v>
      </c>
      <c r="I782" s="1">
        <v>6.0189499315277502</v>
      </c>
      <c r="J782" s="50">
        <v>0.25249451181722599</v>
      </c>
      <c r="N782" s="21"/>
      <c r="R782" s="21"/>
    </row>
    <row r="783" spans="1:18">
      <c r="A783" s="7" t="s">
        <v>154</v>
      </c>
      <c r="B783" t="s">
        <v>34</v>
      </c>
      <c r="C783" t="s">
        <v>2</v>
      </c>
      <c r="D783" t="s">
        <v>3</v>
      </c>
      <c r="E783" s="1">
        <v>0.116766409727007</v>
      </c>
      <c r="F783" s="1">
        <v>0.145373177152535</v>
      </c>
      <c r="G783" s="1">
        <v>0.24878844181663001</v>
      </c>
      <c r="H783" s="1">
        <v>0.19176739756220501</v>
      </c>
      <c r="I783" s="1">
        <v>0.36555485154363598</v>
      </c>
      <c r="J783" s="50">
        <v>0.33714057471474002</v>
      </c>
      <c r="N783" s="21"/>
      <c r="R783" s="21"/>
    </row>
    <row r="784" spans="1:18">
      <c r="A784" s="7" t="s">
        <v>154</v>
      </c>
      <c r="B784" t="s">
        <v>34</v>
      </c>
      <c r="C784" t="s">
        <v>4</v>
      </c>
      <c r="D784" t="s">
        <v>5</v>
      </c>
      <c r="E784" s="1">
        <v>4.8796180945409102E-4</v>
      </c>
      <c r="F784" s="1">
        <v>2.2118462261526101E-2</v>
      </c>
      <c r="G784" s="1">
        <v>3.1525563477138399E-3</v>
      </c>
      <c r="H784" s="1">
        <v>5.9767528426332803E-2</v>
      </c>
      <c r="I784" s="1">
        <v>3.6405181571679299E-3</v>
      </c>
      <c r="J784" s="50">
        <v>8.1885990687858901E-2</v>
      </c>
      <c r="N784" s="21"/>
      <c r="R784" s="21"/>
    </row>
    <row r="785" spans="1:18">
      <c r="A785" s="7" t="s">
        <v>154</v>
      </c>
      <c r="B785" t="s">
        <v>34</v>
      </c>
      <c r="C785" t="s">
        <v>6</v>
      </c>
      <c r="D785" t="s">
        <v>7</v>
      </c>
      <c r="E785" s="1">
        <v>6.6704986882245203E-3</v>
      </c>
      <c r="F785" s="1">
        <v>1.43424649191737E-2</v>
      </c>
      <c r="G785" s="1">
        <v>2.9485563178136699E-2</v>
      </c>
      <c r="H785" s="1">
        <v>5.1724400413883202E-2</v>
      </c>
      <c r="I785" s="1">
        <v>3.6156061866361201E-2</v>
      </c>
      <c r="J785" s="50">
        <v>6.6066865333056904E-2</v>
      </c>
      <c r="N785" s="21"/>
      <c r="R785" s="21"/>
    </row>
    <row r="786" spans="1:18">
      <c r="A786" s="7" t="s">
        <v>154</v>
      </c>
      <c r="B786" t="s">
        <v>34</v>
      </c>
      <c r="C786" t="s">
        <v>8</v>
      </c>
      <c r="D786" t="s">
        <v>9</v>
      </c>
      <c r="E786" s="1">
        <v>0.44319998520702902</v>
      </c>
      <c r="F786" s="1">
        <v>0.18253412212178</v>
      </c>
      <c r="G786" s="1">
        <v>1.72984062801234</v>
      </c>
      <c r="H786" s="1">
        <v>1.5602791116297401</v>
      </c>
      <c r="I786" s="1">
        <v>2.1730406132193698</v>
      </c>
      <c r="J786" s="50">
        <v>1.7428132337515201</v>
      </c>
      <c r="N786" s="21"/>
      <c r="R786" s="21"/>
    </row>
    <row r="787" spans="1:18">
      <c r="A787" s="7" t="s">
        <v>154</v>
      </c>
      <c r="B787" t="s">
        <v>34</v>
      </c>
      <c r="C787" t="s">
        <v>10</v>
      </c>
      <c r="D787" t="s">
        <v>11</v>
      </c>
      <c r="E787" s="1">
        <v>8.6196886488642599E-2</v>
      </c>
      <c r="F787" s="1">
        <v>6.9789721001884006E-2</v>
      </c>
      <c r="G787" s="1">
        <v>0.38960134660328199</v>
      </c>
      <c r="H787" s="1">
        <v>0.32031422974539397</v>
      </c>
      <c r="I787" s="1">
        <v>0.47579823309192398</v>
      </c>
      <c r="J787" s="50">
        <v>0.39010395074727799</v>
      </c>
      <c r="N787" s="21"/>
      <c r="R787" s="21"/>
    </row>
    <row r="788" spans="1:18">
      <c r="A788" s="7" t="s">
        <v>154</v>
      </c>
      <c r="B788" t="s">
        <v>34</v>
      </c>
      <c r="C788" t="s">
        <v>12</v>
      </c>
      <c r="D788" t="s">
        <v>13</v>
      </c>
      <c r="E788" s="1">
        <v>0.72305691490634105</v>
      </c>
      <c r="F788" s="1">
        <v>0.10098109966074099</v>
      </c>
      <c r="G788" s="1">
        <v>0.19116026246788101</v>
      </c>
      <c r="H788" s="1">
        <v>3.4284615986957999E-2</v>
      </c>
      <c r="I788" s="1">
        <v>0.91421717737422203</v>
      </c>
      <c r="J788" s="50">
        <v>0.13526571564769899</v>
      </c>
      <c r="N788" s="21"/>
      <c r="R788" s="21"/>
    </row>
    <row r="789" spans="1:18">
      <c r="A789" s="7" t="s">
        <v>154</v>
      </c>
      <c r="B789" t="s">
        <v>34</v>
      </c>
      <c r="C789" t="s">
        <v>14</v>
      </c>
      <c r="D789" t="s">
        <v>15</v>
      </c>
      <c r="E789" s="1">
        <v>0.15310401578750499</v>
      </c>
      <c r="F789" s="1">
        <v>0.154403534003619</v>
      </c>
      <c r="G789" s="1">
        <v>0.12454336342099601</v>
      </c>
      <c r="H789" s="1">
        <v>7.0143347942057496E-2</v>
      </c>
      <c r="I789" s="1">
        <v>0.27764737920850002</v>
      </c>
      <c r="J789" s="50">
        <v>0.22454688194567701</v>
      </c>
      <c r="N789" s="21"/>
      <c r="R789" s="21"/>
    </row>
    <row r="790" spans="1:18">
      <c r="A790" s="7" t="s">
        <v>154</v>
      </c>
      <c r="B790" t="s">
        <v>34</v>
      </c>
      <c r="C790" t="s">
        <v>16</v>
      </c>
      <c r="D790" t="s">
        <v>17</v>
      </c>
      <c r="E790" s="1">
        <v>7.3982318666084996</v>
      </c>
      <c r="F790" s="1">
        <v>0.89843257982594205</v>
      </c>
      <c r="G790" s="1">
        <v>2.0801038466358901</v>
      </c>
      <c r="H790" s="1">
        <v>0.25028183529406201</v>
      </c>
      <c r="I790" s="1">
        <v>9.4783357132443893</v>
      </c>
      <c r="J790" s="50">
        <v>1.1487144151199999</v>
      </c>
      <c r="N790" s="21"/>
      <c r="R790" s="21"/>
    </row>
    <row r="791" spans="1:18">
      <c r="A791" s="7" t="s">
        <v>154</v>
      </c>
      <c r="B791" t="s">
        <v>34</v>
      </c>
      <c r="C791" t="s">
        <v>18</v>
      </c>
      <c r="D791" t="s">
        <v>19</v>
      </c>
      <c r="E791" s="1">
        <v>19.989647394209001</v>
      </c>
      <c r="F791" s="1">
        <v>1.2846728497026401</v>
      </c>
      <c r="G791" s="1">
        <v>10.2236090804877</v>
      </c>
      <c r="H791" s="1">
        <v>1.74858620991561</v>
      </c>
      <c r="I791" s="1">
        <v>30.213256474696699</v>
      </c>
      <c r="J791" s="50">
        <v>3.03325905961825</v>
      </c>
      <c r="N791" s="21"/>
      <c r="R791" s="21"/>
    </row>
    <row r="792" spans="1:18">
      <c r="A792" s="7" t="s">
        <v>154</v>
      </c>
      <c r="B792" t="s">
        <v>34</v>
      </c>
      <c r="C792" t="s">
        <v>20</v>
      </c>
      <c r="D792" t="s">
        <v>21</v>
      </c>
      <c r="E792" s="1">
        <v>4.1348068244394902</v>
      </c>
      <c r="F792" s="1">
        <v>0.66697833078693503</v>
      </c>
      <c r="G792" s="1">
        <v>0.230390157124955</v>
      </c>
      <c r="H792" s="1">
        <v>4.66549043761934E-2</v>
      </c>
      <c r="I792" s="1">
        <v>4.3651969815644396</v>
      </c>
      <c r="J792" s="50">
        <v>0.71363323516312804</v>
      </c>
      <c r="N792" s="21"/>
      <c r="R792" s="21"/>
    </row>
    <row r="793" spans="1:18">
      <c r="A793" s="7" t="s">
        <v>154</v>
      </c>
      <c r="B793" t="s">
        <v>34</v>
      </c>
      <c r="C793" t="s">
        <v>25</v>
      </c>
      <c r="D793" t="s">
        <v>26</v>
      </c>
      <c r="E793" s="1">
        <v>9.1340900717164404E-4</v>
      </c>
      <c r="F793" s="1">
        <v>6.3113562680305795E-5</v>
      </c>
      <c r="G793" s="1">
        <v>3.4800390252323599E-3</v>
      </c>
      <c r="H793" s="1">
        <v>1.41256853221991E-3</v>
      </c>
      <c r="I793" s="1">
        <v>4.3934480324040103E-3</v>
      </c>
      <c r="J793" s="50">
        <v>1.4756820949002099E-3</v>
      </c>
      <c r="N793" s="21"/>
      <c r="R793" s="21"/>
    </row>
    <row r="794" spans="1:18">
      <c r="A794" s="7" t="s">
        <v>154</v>
      </c>
      <c r="B794" t="s">
        <v>34</v>
      </c>
      <c r="C794" t="s">
        <v>22</v>
      </c>
      <c r="D794" t="s">
        <v>23</v>
      </c>
      <c r="E794" s="1">
        <v>5.06752855050863</v>
      </c>
      <c r="F794" s="1">
        <v>0.22497978519636</v>
      </c>
      <c r="G794" s="1">
        <v>0.71743596240937302</v>
      </c>
      <c r="H794" s="1">
        <v>2.8279473227645398E-2</v>
      </c>
      <c r="I794" s="1">
        <v>5.7849645129180001</v>
      </c>
      <c r="J794" s="50">
        <v>0.25325925842400498</v>
      </c>
      <c r="N794" s="21"/>
      <c r="R794" s="21"/>
    </row>
    <row r="795" spans="1:18">
      <c r="A795" s="7" t="s">
        <v>155</v>
      </c>
      <c r="B795" t="s">
        <v>34</v>
      </c>
      <c r="C795" t="s">
        <v>2</v>
      </c>
      <c r="D795" t="s">
        <v>3</v>
      </c>
      <c r="E795" s="1">
        <v>5.6785486016566897E-2</v>
      </c>
      <c r="F795" s="1">
        <v>7.1577571371157306E-2</v>
      </c>
      <c r="G795" s="1">
        <v>1.6115515871887798E-2</v>
      </c>
      <c r="H795" s="1">
        <v>1.0481361554895201E-2</v>
      </c>
      <c r="I795" s="1">
        <v>7.2901001888454706E-2</v>
      </c>
      <c r="J795" s="50">
        <v>8.2058932926052403E-2</v>
      </c>
      <c r="N795" s="21"/>
      <c r="R795" s="21"/>
    </row>
    <row r="796" spans="1:18">
      <c r="A796" s="7" t="s">
        <v>155</v>
      </c>
      <c r="B796" t="s">
        <v>34</v>
      </c>
      <c r="C796" t="s">
        <v>4</v>
      </c>
      <c r="D796" t="s">
        <v>5</v>
      </c>
      <c r="E796" s="1">
        <v>2.1625968064875701E-4</v>
      </c>
      <c r="F796" s="1">
        <v>1.36583183721594E-2</v>
      </c>
      <c r="G796" s="1">
        <v>1.5130659789820801E-6</v>
      </c>
      <c r="H796" s="1">
        <v>1.88601546786659E-6</v>
      </c>
      <c r="I796" s="1">
        <v>2.1777274662773899E-4</v>
      </c>
      <c r="J796" s="50">
        <v>1.36602043876273E-2</v>
      </c>
      <c r="N796" s="21"/>
      <c r="R796" s="21"/>
    </row>
    <row r="797" spans="1:18">
      <c r="A797" s="7" t="s">
        <v>155</v>
      </c>
      <c r="B797" t="s">
        <v>34</v>
      </c>
      <c r="C797" t="s">
        <v>6</v>
      </c>
      <c r="D797" t="s">
        <v>7</v>
      </c>
      <c r="E797" s="1">
        <v>1.8085672098080701E-3</v>
      </c>
      <c r="F797" s="1">
        <v>3.9727577375051702E-3</v>
      </c>
      <c r="G797" s="1">
        <v>7.6917753601685096E-2</v>
      </c>
      <c r="H797" s="1">
        <v>0.122820810723326</v>
      </c>
      <c r="I797" s="1">
        <v>7.8726320811493194E-2</v>
      </c>
      <c r="J797" s="50">
        <v>0.12679356846083101</v>
      </c>
      <c r="N797" s="21"/>
      <c r="R797" s="21"/>
    </row>
    <row r="798" spans="1:18">
      <c r="A798" s="7" t="s">
        <v>155</v>
      </c>
      <c r="B798" t="s">
        <v>34</v>
      </c>
      <c r="C798" t="s">
        <v>8</v>
      </c>
      <c r="D798" t="s">
        <v>9</v>
      </c>
      <c r="E798" s="1">
        <v>0.193505564086697</v>
      </c>
      <c r="F798" s="1">
        <v>8.41663798590606E-2</v>
      </c>
      <c r="G798" s="1">
        <v>0.69263572847878696</v>
      </c>
      <c r="H798" s="1">
        <v>0.59143273426909004</v>
      </c>
      <c r="I798" s="1">
        <v>0.88614129256548402</v>
      </c>
      <c r="J798" s="50">
        <v>0.67559911412815099</v>
      </c>
      <c r="N798" s="21"/>
      <c r="R798" s="21"/>
    </row>
    <row r="799" spans="1:18">
      <c r="A799" s="7" t="s">
        <v>155</v>
      </c>
      <c r="B799" t="s">
        <v>34</v>
      </c>
      <c r="C799" t="s">
        <v>10</v>
      </c>
      <c r="D799" t="s">
        <v>11</v>
      </c>
      <c r="E799" s="1">
        <v>3.3947705211939599E-2</v>
      </c>
      <c r="F799" s="1">
        <v>2.46853710581008E-2</v>
      </c>
      <c r="G799" s="1">
        <v>1.46215972387487E-2</v>
      </c>
      <c r="H799" s="1">
        <v>8.1481477109381709E-3</v>
      </c>
      <c r="I799" s="1">
        <v>4.8569302450688301E-2</v>
      </c>
      <c r="J799" s="50">
        <v>3.2833518769038998E-2</v>
      </c>
      <c r="N799" s="21"/>
      <c r="R799" s="21"/>
    </row>
    <row r="800" spans="1:18">
      <c r="A800" s="7" t="s">
        <v>155</v>
      </c>
      <c r="B800" t="s">
        <v>34</v>
      </c>
      <c r="C800" t="s">
        <v>12</v>
      </c>
      <c r="D800" t="s">
        <v>13</v>
      </c>
      <c r="E800" s="1">
        <v>0.29469569268254803</v>
      </c>
      <c r="F800" s="1">
        <v>4.0031568023294099E-2</v>
      </c>
      <c r="G800" s="1">
        <v>1.8118691046171399E-2</v>
      </c>
      <c r="H800" s="1">
        <v>3.32984569280931E-3</v>
      </c>
      <c r="I800" s="1">
        <v>0.312814383728719</v>
      </c>
      <c r="J800" s="50">
        <v>4.33614137161034E-2</v>
      </c>
      <c r="N800" s="21"/>
      <c r="R800" s="21"/>
    </row>
    <row r="801" spans="1:18">
      <c r="A801" s="7" t="s">
        <v>155</v>
      </c>
      <c r="B801" t="s">
        <v>34</v>
      </c>
      <c r="C801" t="s">
        <v>14</v>
      </c>
      <c r="D801" t="s">
        <v>15</v>
      </c>
      <c r="E801" s="1">
        <v>0.217701435330971</v>
      </c>
      <c r="F801" s="1">
        <v>0.20610837951198999</v>
      </c>
      <c r="G801" s="1">
        <v>0.22213620081805399</v>
      </c>
      <c r="H801" s="1">
        <v>0.13570210598210899</v>
      </c>
      <c r="I801" s="1">
        <v>0.43983763614902499</v>
      </c>
      <c r="J801" s="50">
        <v>0.34181048549409798</v>
      </c>
      <c r="N801" s="21"/>
      <c r="R801" s="21"/>
    </row>
    <row r="802" spans="1:18">
      <c r="A802" s="7" t="s">
        <v>155</v>
      </c>
      <c r="B802" t="s">
        <v>34</v>
      </c>
      <c r="C802" t="s">
        <v>16</v>
      </c>
      <c r="D802" t="s">
        <v>17</v>
      </c>
      <c r="E802" s="1">
        <v>3.5187832223251698</v>
      </c>
      <c r="F802" s="1">
        <v>0.42594228131996598</v>
      </c>
      <c r="G802" s="1">
        <v>0.56008831302542295</v>
      </c>
      <c r="H802" s="1">
        <v>6.6649341914145899E-2</v>
      </c>
      <c r="I802" s="1">
        <v>4.0788715353505998</v>
      </c>
      <c r="J802" s="50">
        <v>0.49259162323411099</v>
      </c>
      <c r="N802" s="21"/>
      <c r="R802" s="21"/>
    </row>
    <row r="803" spans="1:18">
      <c r="A803" s="7" t="s">
        <v>155</v>
      </c>
      <c r="B803" t="s">
        <v>34</v>
      </c>
      <c r="C803" t="s">
        <v>18</v>
      </c>
      <c r="D803" t="s">
        <v>19</v>
      </c>
      <c r="E803" s="1">
        <v>17.298547982807399</v>
      </c>
      <c r="F803" s="1">
        <v>1.10731183488909</v>
      </c>
      <c r="G803" s="1">
        <v>18.931927290316299</v>
      </c>
      <c r="H803" s="1">
        <v>3.0605326216964701</v>
      </c>
      <c r="I803" s="1">
        <v>36.230475273123702</v>
      </c>
      <c r="J803" s="50">
        <v>4.1678444565855601</v>
      </c>
      <c r="N803" s="21"/>
      <c r="R803" s="21"/>
    </row>
    <row r="804" spans="1:18">
      <c r="A804" s="7" t="s">
        <v>155</v>
      </c>
      <c r="B804" t="s">
        <v>34</v>
      </c>
      <c r="C804" t="s">
        <v>20</v>
      </c>
      <c r="D804" t="s">
        <v>21</v>
      </c>
      <c r="E804" s="1">
        <v>1.95175062387047</v>
      </c>
      <c r="F804" s="1">
        <v>0.31090555574805301</v>
      </c>
      <c r="G804" s="1">
        <v>0.101207900465551</v>
      </c>
      <c r="H804" s="1">
        <v>2.0367332595793399E-2</v>
      </c>
      <c r="I804" s="1">
        <v>2.0529585243360202</v>
      </c>
      <c r="J804" s="50">
        <v>0.33127288834384599</v>
      </c>
      <c r="N804" s="21"/>
      <c r="R804" s="21"/>
    </row>
    <row r="805" spans="1:18">
      <c r="A805" s="7" t="s">
        <v>155</v>
      </c>
      <c r="B805" t="s">
        <v>34</v>
      </c>
      <c r="C805" t="s">
        <v>25</v>
      </c>
      <c r="D805" t="s">
        <v>26</v>
      </c>
      <c r="E805" s="1">
        <v>5.8648042252482698E-4</v>
      </c>
      <c r="F805" s="1">
        <v>4.7844026803322797E-5</v>
      </c>
      <c r="G805" s="1">
        <v>2.7626287993572402E-3</v>
      </c>
      <c r="H805" s="1">
        <v>1.36112124347799E-3</v>
      </c>
      <c r="I805" s="1">
        <v>3.3491092218820699E-3</v>
      </c>
      <c r="J805" s="50">
        <v>1.40896527028131E-3</v>
      </c>
      <c r="N805" s="21"/>
      <c r="R805" s="21"/>
    </row>
    <row r="806" spans="1:18">
      <c r="A806" s="7" t="s">
        <v>155</v>
      </c>
      <c r="B806" t="s">
        <v>34</v>
      </c>
      <c r="C806" t="s">
        <v>22</v>
      </c>
      <c r="D806" t="s">
        <v>23</v>
      </c>
      <c r="E806" s="1">
        <v>4.4488931216884202</v>
      </c>
      <c r="F806" s="1">
        <v>0.189082341289881</v>
      </c>
      <c r="G806" s="1">
        <v>1.0275331718552601</v>
      </c>
      <c r="H806" s="1">
        <v>3.8060136023105498E-2</v>
      </c>
      <c r="I806" s="1">
        <v>5.47642629354368</v>
      </c>
      <c r="J806" s="50">
        <v>0.22714247731298601</v>
      </c>
      <c r="N806" s="21"/>
      <c r="R806" s="21"/>
    </row>
    <row r="807" spans="1:18">
      <c r="A807" s="7" t="s">
        <v>156</v>
      </c>
      <c r="B807" t="s">
        <v>34</v>
      </c>
      <c r="C807" t="s">
        <v>2</v>
      </c>
      <c r="D807" t="s">
        <v>3</v>
      </c>
      <c r="E807" s="1">
        <v>0.71454450763313604</v>
      </c>
      <c r="F807" s="1">
        <v>0.85307864734569305</v>
      </c>
      <c r="G807" s="1">
        <v>1.01252785742677</v>
      </c>
      <c r="H807" s="1">
        <v>0.78494240574101104</v>
      </c>
      <c r="I807" s="1">
        <v>1.7270723650599</v>
      </c>
      <c r="J807" s="50">
        <v>1.6380210530867001</v>
      </c>
      <c r="N807" s="21"/>
      <c r="R807" s="21"/>
    </row>
    <row r="808" spans="1:18">
      <c r="A808" s="7" t="s">
        <v>156</v>
      </c>
      <c r="B808" t="s">
        <v>34</v>
      </c>
      <c r="C808" t="s">
        <v>4</v>
      </c>
      <c r="D808" t="s">
        <v>5</v>
      </c>
      <c r="E808" s="1">
        <v>4.5465364693263698E-3</v>
      </c>
      <c r="F808" s="1">
        <v>0.20297082372721201</v>
      </c>
      <c r="G808" s="1">
        <v>3.58918026039272E-2</v>
      </c>
      <c r="H808" s="1">
        <v>0.191230558385622</v>
      </c>
      <c r="I808" s="1">
        <v>4.0438339073253601E-2</v>
      </c>
      <c r="J808" s="50">
        <v>0.39420138211283401</v>
      </c>
      <c r="N808" s="21"/>
      <c r="R808" s="21"/>
    </row>
    <row r="809" spans="1:18">
      <c r="A809" s="7" t="s">
        <v>156</v>
      </c>
      <c r="B809" t="s">
        <v>34</v>
      </c>
      <c r="C809" t="s">
        <v>6</v>
      </c>
      <c r="D809" t="s">
        <v>7</v>
      </c>
      <c r="E809" s="1">
        <v>0.17818895289800199</v>
      </c>
      <c r="F809" s="1">
        <v>0.382608524232251</v>
      </c>
      <c r="G809" s="1">
        <v>6.43730359170757</v>
      </c>
      <c r="H809" s="1">
        <v>10.881677031195499</v>
      </c>
      <c r="I809" s="1">
        <v>6.6154925446055701</v>
      </c>
      <c r="J809" s="50">
        <v>11.264285555427801</v>
      </c>
      <c r="N809" s="21"/>
      <c r="R809" s="21"/>
    </row>
    <row r="810" spans="1:18">
      <c r="A810" s="7" t="s">
        <v>156</v>
      </c>
      <c r="B810" t="s">
        <v>34</v>
      </c>
      <c r="C810" t="s">
        <v>8</v>
      </c>
      <c r="D810" t="s">
        <v>9</v>
      </c>
      <c r="E810" s="1">
        <v>2.4581817195567699</v>
      </c>
      <c r="F810" s="1">
        <v>1.0270776771786501</v>
      </c>
      <c r="G810" s="1">
        <v>14.4169890342079</v>
      </c>
      <c r="H810" s="1">
        <v>10.4224202835887</v>
      </c>
      <c r="I810" s="1">
        <v>16.8751707537646</v>
      </c>
      <c r="J810" s="50">
        <v>11.449497960767401</v>
      </c>
      <c r="N810" s="21"/>
      <c r="R810" s="21"/>
    </row>
    <row r="811" spans="1:18">
      <c r="A811" s="7" t="s">
        <v>156</v>
      </c>
      <c r="B811" t="s">
        <v>34</v>
      </c>
      <c r="C811" t="s">
        <v>10</v>
      </c>
      <c r="D811" t="s">
        <v>11</v>
      </c>
      <c r="E811" s="1">
        <v>0.479854740018828</v>
      </c>
      <c r="F811" s="1">
        <v>0.38811949874425</v>
      </c>
      <c r="G811" s="1">
        <v>1.7944974283897499</v>
      </c>
      <c r="H811" s="1">
        <v>1.95396943811212</v>
      </c>
      <c r="I811" s="1">
        <v>2.2743521684085799</v>
      </c>
      <c r="J811" s="50">
        <v>2.3420889368563702</v>
      </c>
      <c r="N811" s="21"/>
      <c r="R811" s="21"/>
    </row>
    <row r="812" spans="1:18">
      <c r="A812" s="7" t="s">
        <v>156</v>
      </c>
      <c r="B812" t="s">
        <v>34</v>
      </c>
      <c r="C812" t="s">
        <v>12</v>
      </c>
      <c r="D812" t="s">
        <v>13</v>
      </c>
      <c r="E812" s="1">
        <v>3.77973540454891</v>
      </c>
      <c r="F812" s="1">
        <v>0.51484975966160695</v>
      </c>
      <c r="G812" s="1">
        <v>1.38651775189977</v>
      </c>
      <c r="H812" s="1">
        <v>0.25393218752887498</v>
      </c>
      <c r="I812" s="1">
        <v>5.16625315644868</v>
      </c>
      <c r="J812" s="50">
        <v>0.76878194719048198</v>
      </c>
      <c r="N812" s="21"/>
      <c r="R812" s="21"/>
    </row>
    <row r="813" spans="1:18">
      <c r="A813" s="7" t="s">
        <v>156</v>
      </c>
      <c r="B813" t="s">
        <v>34</v>
      </c>
      <c r="C813" t="s">
        <v>14</v>
      </c>
      <c r="D813" t="s">
        <v>15</v>
      </c>
      <c r="E813" s="1">
        <v>0.69387342256446705</v>
      </c>
      <c r="F813" s="1">
        <v>0.70639966008758204</v>
      </c>
      <c r="G813" s="1">
        <v>2.1699493052559502</v>
      </c>
      <c r="H813" s="1">
        <v>1.3079218535508901</v>
      </c>
      <c r="I813" s="1">
        <v>2.8638227278204198</v>
      </c>
      <c r="J813" s="50">
        <v>2.01432151363848</v>
      </c>
      <c r="N813" s="21"/>
      <c r="R813" s="21"/>
    </row>
    <row r="814" spans="1:18">
      <c r="A814" s="7" t="s">
        <v>156</v>
      </c>
      <c r="B814" t="s">
        <v>34</v>
      </c>
      <c r="C814" t="s">
        <v>16</v>
      </c>
      <c r="D814" t="s">
        <v>17</v>
      </c>
      <c r="E814" s="1">
        <v>17.4555904710192</v>
      </c>
      <c r="F814" s="1">
        <v>2.01205265890531</v>
      </c>
      <c r="G814" s="1">
        <v>4.22332803268886</v>
      </c>
      <c r="H814" s="1">
        <v>0.64733445008008605</v>
      </c>
      <c r="I814" s="1">
        <v>21.6789185037081</v>
      </c>
      <c r="J814" s="50">
        <v>2.6593871089854</v>
      </c>
      <c r="N814" s="21"/>
      <c r="R814" s="21"/>
    </row>
    <row r="815" spans="1:18">
      <c r="A815" s="7" t="s">
        <v>156</v>
      </c>
      <c r="B815" t="s">
        <v>34</v>
      </c>
      <c r="C815" t="s">
        <v>18</v>
      </c>
      <c r="D815" t="s">
        <v>19</v>
      </c>
      <c r="E815" s="1">
        <v>75.075118634787003</v>
      </c>
      <c r="F815" s="1">
        <v>4.8054519730336196</v>
      </c>
      <c r="G815" s="1">
        <v>9.8498604182430292</v>
      </c>
      <c r="H815" s="1">
        <v>1.60506815205457</v>
      </c>
      <c r="I815" s="1">
        <v>84.92497905303</v>
      </c>
      <c r="J815" s="50">
        <v>6.4105201250881896</v>
      </c>
      <c r="N815" s="21"/>
      <c r="R815" s="21"/>
    </row>
    <row r="816" spans="1:18">
      <c r="A816" s="7" t="s">
        <v>156</v>
      </c>
      <c r="B816" t="s">
        <v>34</v>
      </c>
      <c r="C816" t="s">
        <v>20</v>
      </c>
      <c r="D816" t="s">
        <v>21</v>
      </c>
      <c r="E816" s="1">
        <v>23.8486744469017</v>
      </c>
      <c r="F816" s="1">
        <v>3.7814433746273401</v>
      </c>
      <c r="G816" s="1">
        <v>0.81865979475207096</v>
      </c>
      <c r="H816" s="1">
        <v>0.16474213352782099</v>
      </c>
      <c r="I816" s="1">
        <v>24.667334241653801</v>
      </c>
      <c r="J816" s="50">
        <v>3.94618550815516</v>
      </c>
      <c r="N816" s="21"/>
      <c r="R816" s="21"/>
    </row>
    <row r="817" spans="1:18">
      <c r="A817" s="7" t="s">
        <v>156</v>
      </c>
      <c r="B817" t="s">
        <v>34</v>
      </c>
      <c r="C817" t="s">
        <v>25</v>
      </c>
      <c r="D817" t="s">
        <v>26</v>
      </c>
      <c r="E817" s="1">
        <v>2.05438595273023E-2</v>
      </c>
      <c r="F817" s="1">
        <v>1.66952136995202E-3</v>
      </c>
      <c r="G817" s="1">
        <v>9.3477432520599299E-2</v>
      </c>
      <c r="H817" s="1">
        <v>4.7254279634324797E-2</v>
      </c>
      <c r="I817" s="1">
        <v>0.114021292047902</v>
      </c>
      <c r="J817" s="50">
        <v>4.8923801004276901E-2</v>
      </c>
      <c r="N817" s="21"/>
      <c r="R817" s="21"/>
    </row>
    <row r="818" spans="1:18">
      <c r="A818" s="7" t="s">
        <v>156</v>
      </c>
      <c r="B818" t="s">
        <v>34</v>
      </c>
      <c r="C818" t="s">
        <v>22</v>
      </c>
      <c r="D818" t="s">
        <v>23</v>
      </c>
      <c r="E818" s="1">
        <v>25.9284041743697</v>
      </c>
      <c r="F818" s="1">
        <v>1.1005120181050501</v>
      </c>
      <c r="G818" s="1">
        <v>3.5459306932333599</v>
      </c>
      <c r="H818" s="1">
        <v>0.128743632285132</v>
      </c>
      <c r="I818" s="1">
        <v>29.474334867603101</v>
      </c>
      <c r="J818" s="50">
        <v>1.2292556503901799</v>
      </c>
      <c r="N818" s="21"/>
      <c r="R818" s="21"/>
    </row>
    <row r="819" spans="1:18">
      <c r="A819" s="7" t="s">
        <v>157</v>
      </c>
      <c r="B819" t="s">
        <v>34</v>
      </c>
      <c r="C819" t="s">
        <v>2</v>
      </c>
      <c r="D819" t="s">
        <v>3</v>
      </c>
      <c r="E819" s="1">
        <v>0.56215778222737001</v>
      </c>
      <c r="F819" s="1">
        <v>0.68925868143827396</v>
      </c>
      <c r="G819" s="1">
        <v>0.83320479661356694</v>
      </c>
      <c r="H819" s="1">
        <v>0.64016666575049497</v>
      </c>
      <c r="I819" s="1">
        <v>1.3953625788409401</v>
      </c>
      <c r="J819" s="50">
        <v>1.32942534718877</v>
      </c>
      <c r="N819" s="21"/>
      <c r="R819" s="21"/>
    </row>
    <row r="820" spans="1:18">
      <c r="A820" s="7" t="s">
        <v>157</v>
      </c>
      <c r="B820" t="s">
        <v>34</v>
      </c>
      <c r="C820" t="s">
        <v>4</v>
      </c>
      <c r="D820" t="s">
        <v>5</v>
      </c>
      <c r="E820" s="1">
        <v>2.0067264607741301E-3</v>
      </c>
      <c r="F820" s="1">
        <v>6.1831436666287001E-2</v>
      </c>
      <c r="G820" s="1">
        <v>0.79695137721122999</v>
      </c>
      <c r="H820" s="1">
        <v>14.512705227047499</v>
      </c>
      <c r="I820" s="1">
        <v>0.79895810367200404</v>
      </c>
      <c r="J820" s="50">
        <v>14.574536663713801</v>
      </c>
      <c r="N820" s="21"/>
      <c r="R820" s="21"/>
    </row>
    <row r="821" spans="1:18">
      <c r="A821" s="7" t="s">
        <v>157</v>
      </c>
      <c r="B821" t="s">
        <v>34</v>
      </c>
      <c r="C821" t="s">
        <v>6</v>
      </c>
      <c r="D821" t="s">
        <v>7</v>
      </c>
      <c r="E821" s="1">
        <v>1.1911064561045201E-2</v>
      </c>
      <c r="F821" s="1">
        <v>2.6395431598800399E-2</v>
      </c>
      <c r="G821" s="1">
        <v>1.1705017261572701E-2</v>
      </c>
      <c r="H821" s="1">
        <v>2.5933407189049799E-2</v>
      </c>
      <c r="I821" s="1">
        <v>2.3616081822617901E-2</v>
      </c>
      <c r="J821" s="50">
        <v>5.2328838787850197E-2</v>
      </c>
      <c r="N821" s="21"/>
      <c r="R821" s="21"/>
    </row>
    <row r="822" spans="1:18">
      <c r="A822" s="7" t="s">
        <v>157</v>
      </c>
      <c r="B822" t="s">
        <v>34</v>
      </c>
      <c r="C822" t="s">
        <v>8</v>
      </c>
      <c r="D822" t="s">
        <v>9</v>
      </c>
      <c r="E822" s="1">
        <v>1.7524191588975599</v>
      </c>
      <c r="F822" s="1">
        <v>0.70071062659627303</v>
      </c>
      <c r="G822" s="1">
        <v>1.93210294718908</v>
      </c>
      <c r="H822" s="1">
        <v>1.03144163457712</v>
      </c>
      <c r="I822" s="1">
        <v>3.6845221060866402</v>
      </c>
      <c r="J822" s="50">
        <v>1.7321522611733899</v>
      </c>
      <c r="N822" s="21"/>
      <c r="R822" s="21"/>
    </row>
    <row r="823" spans="1:18">
      <c r="A823" s="7" t="s">
        <v>157</v>
      </c>
      <c r="B823" t="s">
        <v>34</v>
      </c>
      <c r="C823" t="s">
        <v>10</v>
      </c>
      <c r="D823" t="s">
        <v>11</v>
      </c>
      <c r="E823" s="1">
        <v>0.41248452274259301</v>
      </c>
      <c r="F823" s="1">
        <v>0.312599442052446</v>
      </c>
      <c r="G823" s="1">
        <v>0.76384572829480002</v>
      </c>
      <c r="H823" s="1">
        <v>0.85267751482252896</v>
      </c>
      <c r="I823" s="1">
        <v>1.1763302510373901</v>
      </c>
      <c r="J823" s="50">
        <v>1.1652769568749799</v>
      </c>
      <c r="N823" s="21"/>
      <c r="R823" s="21"/>
    </row>
    <row r="824" spans="1:18">
      <c r="A824" s="7" t="s">
        <v>157</v>
      </c>
      <c r="B824" t="s">
        <v>34</v>
      </c>
      <c r="C824" t="s">
        <v>12</v>
      </c>
      <c r="D824" t="s">
        <v>13</v>
      </c>
      <c r="E824" s="1">
        <v>3.1408392861758498</v>
      </c>
      <c r="F824" s="1">
        <v>0.43721355658353001</v>
      </c>
      <c r="G824" s="1">
        <v>0.672033695114855</v>
      </c>
      <c r="H824" s="1">
        <v>0.11977680740471899</v>
      </c>
      <c r="I824" s="1">
        <v>3.8128729812907101</v>
      </c>
      <c r="J824" s="50">
        <v>0.55699036398824897</v>
      </c>
      <c r="N824" s="21"/>
      <c r="R824" s="21"/>
    </row>
    <row r="825" spans="1:18">
      <c r="A825" s="7" t="s">
        <v>157</v>
      </c>
      <c r="B825" t="s">
        <v>34</v>
      </c>
      <c r="C825" t="s">
        <v>14</v>
      </c>
      <c r="D825" t="s">
        <v>15</v>
      </c>
      <c r="E825" s="1">
        <v>1.0094773929515299</v>
      </c>
      <c r="F825" s="1">
        <v>0.99427304156817198</v>
      </c>
      <c r="G825" s="1">
        <v>1.2624587118224899</v>
      </c>
      <c r="H825" s="1">
        <v>0.73847357515499001</v>
      </c>
      <c r="I825" s="1">
        <v>2.2719361047740199</v>
      </c>
      <c r="J825" s="50">
        <v>1.73274661672316</v>
      </c>
      <c r="N825" s="21"/>
      <c r="R825" s="21"/>
    </row>
    <row r="826" spans="1:18">
      <c r="A826" s="7" t="s">
        <v>157</v>
      </c>
      <c r="B826" t="s">
        <v>34</v>
      </c>
      <c r="C826" t="s">
        <v>16</v>
      </c>
      <c r="D826" t="s">
        <v>17</v>
      </c>
      <c r="E826" s="1">
        <v>12.5216371656182</v>
      </c>
      <c r="F826" s="1">
        <v>1.5766421481416999</v>
      </c>
      <c r="G826" s="1">
        <v>3.2598394793241101</v>
      </c>
      <c r="H826" s="1">
        <v>0.63164960286429495</v>
      </c>
      <c r="I826" s="1">
        <v>15.7814766449423</v>
      </c>
      <c r="J826" s="50">
        <v>2.2082917510059898</v>
      </c>
      <c r="N826" s="21"/>
      <c r="R826" s="21"/>
    </row>
    <row r="827" spans="1:18">
      <c r="A827" s="7" t="s">
        <v>157</v>
      </c>
      <c r="B827" t="s">
        <v>34</v>
      </c>
      <c r="C827" t="s">
        <v>18</v>
      </c>
      <c r="D827" t="s">
        <v>19</v>
      </c>
      <c r="E827" s="1">
        <v>72.765181333498404</v>
      </c>
      <c r="F827" s="1">
        <v>4.6823446966586602</v>
      </c>
      <c r="G827" s="1">
        <v>68.356840949216206</v>
      </c>
      <c r="H827" s="1">
        <v>11.5488706618768</v>
      </c>
      <c r="I827" s="1">
        <v>141.12202228271499</v>
      </c>
      <c r="J827" s="50">
        <v>16.231215358535501</v>
      </c>
      <c r="N827" s="21"/>
      <c r="R827" s="21"/>
    </row>
    <row r="828" spans="1:18">
      <c r="A828" s="7" t="s">
        <v>157</v>
      </c>
      <c r="B828" t="s">
        <v>34</v>
      </c>
      <c r="C828" t="s">
        <v>20</v>
      </c>
      <c r="D828" t="s">
        <v>21</v>
      </c>
      <c r="E828" s="1">
        <v>17.308341632166101</v>
      </c>
      <c r="F828" s="1">
        <v>2.7887855144207601</v>
      </c>
      <c r="G828" s="1">
        <v>0.88973279598397703</v>
      </c>
      <c r="H828" s="1">
        <v>0.179989745342191</v>
      </c>
      <c r="I828" s="1">
        <v>18.1980744281501</v>
      </c>
      <c r="J828" s="50">
        <v>2.9687752597629502</v>
      </c>
      <c r="N828" s="21"/>
      <c r="R828" s="21"/>
    </row>
    <row r="829" spans="1:18">
      <c r="A829" s="7" t="s">
        <v>157</v>
      </c>
      <c r="B829" t="s">
        <v>34</v>
      </c>
      <c r="C829" t="s">
        <v>25</v>
      </c>
      <c r="D829" t="s">
        <v>26</v>
      </c>
      <c r="E829" s="1">
        <v>4.2909567534944501E-2</v>
      </c>
      <c r="F829" s="1">
        <v>3.0714597913097199E-3</v>
      </c>
      <c r="G829" s="1">
        <v>0.24073434482414999</v>
      </c>
      <c r="H829" s="1">
        <v>0.10127943399877699</v>
      </c>
      <c r="I829" s="1">
        <v>0.28364391235909397</v>
      </c>
      <c r="J829" s="50">
        <v>0.104350893790086</v>
      </c>
      <c r="N829" s="21"/>
      <c r="R829" s="21"/>
    </row>
    <row r="830" spans="1:18">
      <c r="A830" s="7" t="s">
        <v>157</v>
      </c>
      <c r="B830" t="s">
        <v>34</v>
      </c>
      <c r="C830" t="s">
        <v>22</v>
      </c>
      <c r="D830" t="s">
        <v>23</v>
      </c>
      <c r="E830" s="1">
        <v>19.115797681522899</v>
      </c>
      <c r="F830" s="1">
        <v>0.84256535095976903</v>
      </c>
      <c r="G830" s="1">
        <v>2.2058710210739201</v>
      </c>
      <c r="H830" s="1">
        <v>8.6296575813584506E-2</v>
      </c>
      <c r="I830" s="1">
        <v>21.321668702596799</v>
      </c>
      <c r="J830" s="50">
        <v>0.928861926773354</v>
      </c>
      <c r="N830" s="21"/>
      <c r="R830" s="21"/>
    </row>
    <row r="831" spans="1:18">
      <c r="A831" s="7" t="s">
        <v>158</v>
      </c>
      <c r="B831" t="s">
        <v>34</v>
      </c>
      <c r="C831" t="s">
        <v>2</v>
      </c>
      <c r="D831" t="s">
        <v>3</v>
      </c>
      <c r="E831" s="1">
        <v>0.30744140969584499</v>
      </c>
      <c r="F831" s="1">
        <v>0.37023461068666702</v>
      </c>
      <c r="G831" s="1">
        <v>0.26384201582521</v>
      </c>
      <c r="H831" s="1">
        <v>0.24826653265943899</v>
      </c>
      <c r="I831" s="1">
        <v>0.57128342552105504</v>
      </c>
      <c r="J831" s="50">
        <v>0.61850114334610595</v>
      </c>
      <c r="N831" s="21"/>
      <c r="R831" s="21"/>
    </row>
    <row r="832" spans="1:18">
      <c r="A832" s="7" t="s">
        <v>158</v>
      </c>
      <c r="B832" t="s">
        <v>34</v>
      </c>
      <c r="C832" t="s">
        <v>4</v>
      </c>
      <c r="D832" t="s">
        <v>5</v>
      </c>
      <c r="E832" s="1">
        <v>2.1188235939985198E-3</v>
      </c>
      <c r="F832" s="1">
        <v>6.4662856748825298E-2</v>
      </c>
      <c r="G832" s="1">
        <v>6.4707629636507804E-3</v>
      </c>
      <c r="H832" s="1">
        <v>0.11552018516838899</v>
      </c>
      <c r="I832" s="1">
        <v>8.5895865576492998E-3</v>
      </c>
      <c r="J832" s="50">
        <v>0.18018304191721399</v>
      </c>
      <c r="N832" s="21"/>
      <c r="R832" s="21"/>
    </row>
    <row r="833" spans="1:18">
      <c r="A833" s="7" t="s">
        <v>158</v>
      </c>
      <c r="B833" t="s">
        <v>34</v>
      </c>
      <c r="C833" t="s">
        <v>6</v>
      </c>
      <c r="D833" t="s">
        <v>7</v>
      </c>
      <c r="E833" s="1">
        <v>3.1313527412963497E-2</v>
      </c>
      <c r="F833" s="1">
        <v>6.8952447105765799E-2</v>
      </c>
      <c r="G833" s="1">
        <v>0.51070977428461395</v>
      </c>
      <c r="H833" s="1">
        <v>1.1324250751273299</v>
      </c>
      <c r="I833" s="1">
        <v>0.54202330169757695</v>
      </c>
      <c r="J833" s="50">
        <v>1.2013775222331</v>
      </c>
      <c r="N833" s="21"/>
      <c r="R833" s="21"/>
    </row>
    <row r="834" spans="1:18">
      <c r="A834" s="7" t="s">
        <v>158</v>
      </c>
      <c r="B834" t="s">
        <v>34</v>
      </c>
      <c r="C834" t="s">
        <v>8</v>
      </c>
      <c r="D834" t="s">
        <v>9</v>
      </c>
      <c r="E834" s="1">
        <v>1.0311543449779199</v>
      </c>
      <c r="F834" s="1">
        <v>0.41371128632146698</v>
      </c>
      <c r="G834" s="1">
        <v>6.13115444524382</v>
      </c>
      <c r="H834" s="1">
        <v>3.7830614913609701</v>
      </c>
      <c r="I834" s="1">
        <v>7.1623087902217399</v>
      </c>
      <c r="J834" s="50">
        <v>4.1967727776824297</v>
      </c>
      <c r="N834" s="21"/>
      <c r="R834" s="21"/>
    </row>
    <row r="835" spans="1:18">
      <c r="A835" s="7" t="s">
        <v>158</v>
      </c>
      <c r="B835" t="s">
        <v>34</v>
      </c>
      <c r="C835" t="s">
        <v>10</v>
      </c>
      <c r="D835" t="s">
        <v>11</v>
      </c>
      <c r="E835" s="1">
        <v>0.19903489017131801</v>
      </c>
      <c r="F835" s="1">
        <v>0.15439743886228499</v>
      </c>
      <c r="G835" s="1">
        <v>0.41908171891719698</v>
      </c>
      <c r="H835" s="1">
        <v>0.33175510082564902</v>
      </c>
      <c r="I835" s="1">
        <v>0.61811660908851496</v>
      </c>
      <c r="J835" s="50">
        <v>0.48615253968793398</v>
      </c>
      <c r="N835" s="21"/>
      <c r="R835" s="21"/>
    </row>
    <row r="836" spans="1:18">
      <c r="A836" s="7" t="s">
        <v>158</v>
      </c>
      <c r="B836" t="s">
        <v>34</v>
      </c>
      <c r="C836" t="s">
        <v>12</v>
      </c>
      <c r="D836" t="s">
        <v>13</v>
      </c>
      <c r="E836" s="1">
        <v>1.72498809681164</v>
      </c>
      <c r="F836" s="1">
        <v>0.239374659547513</v>
      </c>
      <c r="G836" s="1">
        <v>0.38914170965589401</v>
      </c>
      <c r="H836" s="1">
        <v>7.0979780706045506E-2</v>
      </c>
      <c r="I836" s="1">
        <v>2.1141298064675298</v>
      </c>
      <c r="J836" s="50">
        <v>0.31035444025355802</v>
      </c>
      <c r="N836" s="21"/>
      <c r="R836" s="21"/>
    </row>
    <row r="837" spans="1:18">
      <c r="A837" s="7" t="s">
        <v>158</v>
      </c>
      <c r="B837" t="s">
        <v>34</v>
      </c>
      <c r="C837" t="s">
        <v>14</v>
      </c>
      <c r="D837" t="s">
        <v>15</v>
      </c>
      <c r="E837" s="1">
        <v>0.59986021683386503</v>
      </c>
      <c r="F837" s="1">
        <v>0.58887388440236399</v>
      </c>
      <c r="G837" s="1">
        <v>7.2060094447703698</v>
      </c>
      <c r="H837" s="1">
        <v>4.3457481109536804</v>
      </c>
      <c r="I837" s="1">
        <v>7.8058696616042402</v>
      </c>
      <c r="J837" s="50">
        <v>4.9346219953560402</v>
      </c>
      <c r="N837" s="21"/>
      <c r="R837" s="21"/>
    </row>
    <row r="838" spans="1:18">
      <c r="A838" s="7" t="s">
        <v>158</v>
      </c>
      <c r="B838" t="s">
        <v>34</v>
      </c>
      <c r="C838" t="s">
        <v>16</v>
      </c>
      <c r="D838" t="s">
        <v>17</v>
      </c>
      <c r="E838" s="1">
        <v>7.4354974838701002</v>
      </c>
      <c r="F838" s="1">
        <v>0.90399150048717503</v>
      </c>
      <c r="G838" s="1">
        <v>2.6482012100031702</v>
      </c>
      <c r="H838" s="1">
        <v>0.435230705675133</v>
      </c>
      <c r="I838" s="1">
        <v>10.0836986938733</v>
      </c>
      <c r="J838" s="50">
        <v>1.33922220616231</v>
      </c>
      <c r="N838" s="21"/>
      <c r="R838" s="21"/>
    </row>
    <row r="839" spans="1:18">
      <c r="A839" s="7" t="s">
        <v>158</v>
      </c>
      <c r="B839" t="s">
        <v>34</v>
      </c>
      <c r="C839" t="s">
        <v>18</v>
      </c>
      <c r="D839" t="s">
        <v>19</v>
      </c>
      <c r="E839" s="1">
        <v>39.391282200095802</v>
      </c>
      <c r="F839" s="1">
        <v>2.5120752656416498</v>
      </c>
      <c r="G839" s="1">
        <v>8.0442855307842205</v>
      </c>
      <c r="H839" s="1">
        <v>1.3070225751811999</v>
      </c>
      <c r="I839" s="1">
        <v>47.435567730880003</v>
      </c>
      <c r="J839" s="50">
        <v>3.8190978408228502</v>
      </c>
      <c r="N839" s="21"/>
      <c r="R839" s="21"/>
    </row>
    <row r="840" spans="1:18">
      <c r="A840" s="7" t="s">
        <v>158</v>
      </c>
      <c r="B840" t="s">
        <v>34</v>
      </c>
      <c r="C840" t="s">
        <v>20</v>
      </c>
      <c r="D840" t="s">
        <v>21</v>
      </c>
      <c r="E840" s="1">
        <v>8.8322594094249798</v>
      </c>
      <c r="F840" s="1">
        <v>1.4029231463004199</v>
      </c>
      <c r="G840" s="1">
        <v>0.19657342475699099</v>
      </c>
      <c r="H840" s="1">
        <v>3.9573406052231898E-2</v>
      </c>
      <c r="I840" s="1">
        <v>9.0288328341819692</v>
      </c>
      <c r="J840" s="50">
        <v>1.4424965523526501</v>
      </c>
      <c r="N840" s="21"/>
      <c r="R840" s="21"/>
    </row>
    <row r="841" spans="1:18">
      <c r="A841" s="7" t="s">
        <v>158</v>
      </c>
      <c r="B841" t="s">
        <v>34</v>
      </c>
      <c r="C841" t="s">
        <v>25</v>
      </c>
      <c r="D841" t="s">
        <v>26</v>
      </c>
      <c r="E841" s="1">
        <v>4.8592515187508798E-4</v>
      </c>
      <c r="F841" s="1">
        <v>3.8855642633565197E-5</v>
      </c>
      <c r="G841" s="1">
        <v>6.69004332359505E-4</v>
      </c>
      <c r="H841" s="1">
        <v>3.2782490971207802E-4</v>
      </c>
      <c r="I841" s="1">
        <v>1.15492948423459E-3</v>
      </c>
      <c r="J841" s="50">
        <v>3.66680552345643E-4</v>
      </c>
      <c r="N841" s="21"/>
      <c r="R841" s="21"/>
    </row>
    <row r="842" spans="1:18">
      <c r="A842" s="7" t="s">
        <v>158</v>
      </c>
      <c r="B842" t="s">
        <v>34</v>
      </c>
      <c r="C842" t="s">
        <v>22</v>
      </c>
      <c r="D842" t="s">
        <v>23</v>
      </c>
      <c r="E842" s="1">
        <v>12.5282204555263</v>
      </c>
      <c r="F842" s="1">
        <v>0.53350968368176799</v>
      </c>
      <c r="G842" s="1">
        <v>1.90068608200496</v>
      </c>
      <c r="H842" s="1">
        <v>6.9099169575882705E-2</v>
      </c>
      <c r="I842" s="1">
        <v>14.428906537531301</v>
      </c>
      <c r="J842" s="50">
        <v>0.60260885325765101</v>
      </c>
      <c r="N842" s="21"/>
      <c r="R842" s="21"/>
    </row>
    <row r="843" spans="1:18">
      <c r="A843" s="7" t="s">
        <v>159</v>
      </c>
      <c r="B843" t="s">
        <v>34</v>
      </c>
      <c r="C843" t="s">
        <v>2</v>
      </c>
      <c r="D843" t="s">
        <v>3</v>
      </c>
      <c r="E843" s="1">
        <v>0.28112008062518601</v>
      </c>
      <c r="F843" s="1">
        <v>0.33941644566964102</v>
      </c>
      <c r="G843" s="1">
        <v>0.61706350474471106</v>
      </c>
      <c r="H843" s="1">
        <v>0.52590284065716397</v>
      </c>
      <c r="I843" s="1">
        <v>0.89818358536989695</v>
      </c>
      <c r="J843" s="50">
        <v>0.86531928632680499</v>
      </c>
      <c r="N843" s="21"/>
      <c r="R843" s="21"/>
    </row>
    <row r="844" spans="1:18">
      <c r="A844" s="7" t="s">
        <v>159</v>
      </c>
      <c r="B844" t="s">
        <v>34</v>
      </c>
      <c r="C844" t="s">
        <v>4</v>
      </c>
      <c r="D844" t="s">
        <v>5</v>
      </c>
      <c r="E844" s="1">
        <v>1.1889919702326301E-3</v>
      </c>
      <c r="F844" s="1">
        <v>5.4382964796526698E-2</v>
      </c>
      <c r="G844" s="1">
        <v>2.5902590072353899E-3</v>
      </c>
      <c r="H844" s="1">
        <v>4.8949240317202901E-2</v>
      </c>
      <c r="I844" s="1">
        <v>3.7792509774680202E-3</v>
      </c>
      <c r="J844" s="50">
        <v>0.10333220511372999</v>
      </c>
      <c r="N844" s="21"/>
      <c r="R844" s="21"/>
    </row>
    <row r="845" spans="1:18">
      <c r="A845" s="7" t="s">
        <v>159</v>
      </c>
      <c r="B845" t="s">
        <v>34</v>
      </c>
      <c r="C845" t="s">
        <v>6</v>
      </c>
      <c r="D845" t="s">
        <v>7</v>
      </c>
      <c r="E845" s="1">
        <v>1.52826183427636E-2</v>
      </c>
      <c r="F845" s="1">
        <v>3.2246301366405897E-2</v>
      </c>
      <c r="G845" s="1">
        <v>9.5665109695321104E-2</v>
      </c>
      <c r="H845" s="1">
        <v>0.21030611185692999</v>
      </c>
      <c r="I845" s="1">
        <v>0.110947728038085</v>
      </c>
      <c r="J845" s="50">
        <v>0.24255241322333601</v>
      </c>
      <c r="N845" s="21"/>
      <c r="R845" s="21"/>
    </row>
    <row r="846" spans="1:18">
      <c r="A846" s="7" t="s">
        <v>159</v>
      </c>
      <c r="B846" t="s">
        <v>34</v>
      </c>
      <c r="C846" t="s">
        <v>8</v>
      </c>
      <c r="D846" t="s">
        <v>9</v>
      </c>
      <c r="E846" s="1">
        <v>0.89004124013039898</v>
      </c>
      <c r="F846" s="1">
        <v>0.36202659723841601</v>
      </c>
      <c r="G846" s="1">
        <v>1.42456485508702</v>
      </c>
      <c r="H846" s="1">
        <v>0.83861323937309196</v>
      </c>
      <c r="I846" s="1">
        <v>2.3146060952174201</v>
      </c>
      <c r="J846" s="50">
        <v>1.2006398366115101</v>
      </c>
      <c r="N846" s="21"/>
      <c r="R846" s="21"/>
    </row>
    <row r="847" spans="1:18">
      <c r="A847" s="7" t="s">
        <v>159</v>
      </c>
      <c r="B847" t="s">
        <v>34</v>
      </c>
      <c r="C847" t="s">
        <v>10</v>
      </c>
      <c r="D847" t="s">
        <v>11</v>
      </c>
      <c r="E847" s="1">
        <v>0.23853272573117901</v>
      </c>
      <c r="F847" s="1">
        <v>0.196563770260371</v>
      </c>
      <c r="G847" s="1">
        <v>1.0437656089551599</v>
      </c>
      <c r="H847" s="1">
        <v>1.27416252260883</v>
      </c>
      <c r="I847" s="1">
        <v>1.2822983346863399</v>
      </c>
      <c r="J847" s="50">
        <v>1.4707262928692</v>
      </c>
      <c r="N847" s="21"/>
      <c r="R847" s="21"/>
    </row>
    <row r="848" spans="1:18">
      <c r="A848" s="7" t="s">
        <v>159</v>
      </c>
      <c r="B848" t="s">
        <v>34</v>
      </c>
      <c r="C848" t="s">
        <v>12</v>
      </c>
      <c r="D848" t="s">
        <v>13</v>
      </c>
      <c r="E848" s="1">
        <v>1.4388244495595099</v>
      </c>
      <c r="F848" s="1">
        <v>0.203227858746136</v>
      </c>
      <c r="G848" s="1">
        <v>0.47956359990742398</v>
      </c>
      <c r="H848" s="1">
        <v>8.2826825119628203E-2</v>
      </c>
      <c r="I848" s="1">
        <v>1.9183880494669301</v>
      </c>
      <c r="J848" s="50">
        <v>0.28605468386576399</v>
      </c>
      <c r="N848" s="21"/>
      <c r="R848" s="21"/>
    </row>
    <row r="849" spans="1:18">
      <c r="A849" s="7" t="s">
        <v>159</v>
      </c>
      <c r="B849" t="s">
        <v>34</v>
      </c>
      <c r="C849" t="s">
        <v>14</v>
      </c>
      <c r="D849" t="s">
        <v>15</v>
      </c>
      <c r="E849" s="1">
        <v>0.73890219107780697</v>
      </c>
      <c r="F849" s="1">
        <v>0.73651433479457395</v>
      </c>
      <c r="G849" s="1">
        <v>1.00018852113239</v>
      </c>
      <c r="H849" s="1">
        <v>0.57040735523272801</v>
      </c>
      <c r="I849" s="1">
        <v>1.7390907122102</v>
      </c>
      <c r="J849" s="50">
        <v>1.3069216900273</v>
      </c>
      <c r="N849" s="21"/>
      <c r="R849" s="21"/>
    </row>
    <row r="850" spans="1:18">
      <c r="A850" s="7" t="s">
        <v>159</v>
      </c>
      <c r="B850" t="s">
        <v>34</v>
      </c>
      <c r="C850" t="s">
        <v>16</v>
      </c>
      <c r="D850" t="s">
        <v>17</v>
      </c>
      <c r="E850" s="1">
        <v>5.6792607074212302</v>
      </c>
      <c r="F850" s="1">
        <v>0.721173948558954</v>
      </c>
      <c r="G850" s="1">
        <v>2.42078096189615</v>
      </c>
      <c r="H850" s="1">
        <v>0.43091534147227201</v>
      </c>
      <c r="I850" s="1">
        <v>8.1000416693173793</v>
      </c>
      <c r="J850" s="50">
        <v>1.1520892900312301</v>
      </c>
      <c r="N850" s="21"/>
      <c r="R850" s="21"/>
    </row>
    <row r="851" spans="1:18">
      <c r="A851" s="7" t="s">
        <v>159</v>
      </c>
      <c r="B851" t="s">
        <v>34</v>
      </c>
      <c r="C851" t="s">
        <v>18</v>
      </c>
      <c r="D851" t="s">
        <v>19</v>
      </c>
      <c r="E851" s="1">
        <v>47.811549752638903</v>
      </c>
      <c r="F851" s="1">
        <v>3.0385585886491202</v>
      </c>
      <c r="G851" s="1">
        <v>65.740367794088399</v>
      </c>
      <c r="H851" s="1">
        <v>11.3879438687055</v>
      </c>
      <c r="I851" s="1">
        <v>113.551917546727</v>
      </c>
      <c r="J851" s="50">
        <v>14.4265024573546</v>
      </c>
      <c r="N851" s="21"/>
      <c r="R851" s="21"/>
    </row>
    <row r="852" spans="1:18">
      <c r="A852" s="7" t="s">
        <v>159</v>
      </c>
      <c r="B852" t="s">
        <v>34</v>
      </c>
      <c r="C852" t="s">
        <v>20</v>
      </c>
      <c r="D852" t="s">
        <v>21</v>
      </c>
      <c r="E852" s="1">
        <v>8.7559294944407497</v>
      </c>
      <c r="F852" s="1">
        <v>1.4122553041945101</v>
      </c>
      <c r="G852" s="1">
        <v>1.1051010661215599</v>
      </c>
      <c r="H852" s="1">
        <v>0.22404877945267601</v>
      </c>
      <c r="I852" s="1">
        <v>9.8610305605623108</v>
      </c>
      <c r="J852" s="50">
        <v>1.63630408364719</v>
      </c>
      <c r="N852" s="21"/>
      <c r="R852" s="21"/>
    </row>
    <row r="853" spans="1:18">
      <c r="A853" s="7" t="s">
        <v>159</v>
      </c>
      <c r="B853" t="s">
        <v>34</v>
      </c>
      <c r="C853" t="s">
        <v>25</v>
      </c>
      <c r="D853" t="s">
        <v>26</v>
      </c>
      <c r="E853" s="1">
        <v>1.43977338669042E-3</v>
      </c>
      <c r="F853" s="1">
        <v>9.4354350346424098E-5</v>
      </c>
      <c r="G853" s="1">
        <v>6.7959059010739E-3</v>
      </c>
      <c r="H853" s="1">
        <v>2.70719179140038E-3</v>
      </c>
      <c r="I853" s="1">
        <v>8.2356792877643203E-3</v>
      </c>
      <c r="J853" s="50">
        <v>2.8015461417468098E-3</v>
      </c>
      <c r="N853" s="21"/>
      <c r="R853" s="21"/>
    </row>
    <row r="854" spans="1:18">
      <c r="A854" s="7" t="s">
        <v>159</v>
      </c>
      <c r="B854" t="s">
        <v>34</v>
      </c>
      <c r="C854" t="s">
        <v>22</v>
      </c>
      <c r="D854" t="s">
        <v>23</v>
      </c>
      <c r="E854" s="1">
        <v>13.306242371490599</v>
      </c>
      <c r="F854" s="1">
        <v>0.595237767762828</v>
      </c>
      <c r="G854" s="1">
        <v>2.16109554728251</v>
      </c>
      <c r="H854" s="1">
        <v>8.53850985214019E-2</v>
      </c>
      <c r="I854" s="1">
        <v>15.467337918773101</v>
      </c>
      <c r="J854" s="50">
        <v>0.68062286628422997</v>
      </c>
      <c r="N854" s="21"/>
      <c r="R854" s="21"/>
    </row>
    <row r="855" spans="1:18">
      <c r="A855" s="7" t="s">
        <v>160</v>
      </c>
      <c r="B855" t="s">
        <v>34</v>
      </c>
      <c r="C855" t="s">
        <v>2</v>
      </c>
      <c r="D855" t="s">
        <v>3</v>
      </c>
      <c r="E855" s="1">
        <v>6.2662208175217102E-2</v>
      </c>
      <c r="F855" s="1">
        <v>7.71936024225678E-2</v>
      </c>
      <c r="G855" s="1">
        <v>3.6626659055820798E-2</v>
      </c>
      <c r="H855" s="1">
        <v>3.3079182179401201E-2</v>
      </c>
      <c r="I855" s="1">
        <v>9.92888672310379E-2</v>
      </c>
      <c r="J855" s="50">
        <v>0.110272784601969</v>
      </c>
      <c r="N855" s="21"/>
      <c r="R855" s="21"/>
    </row>
    <row r="856" spans="1:18">
      <c r="A856" s="7" t="s">
        <v>160</v>
      </c>
      <c r="B856" t="s">
        <v>34</v>
      </c>
      <c r="C856" t="s">
        <v>4</v>
      </c>
      <c r="D856" t="s">
        <v>5</v>
      </c>
      <c r="E856" s="1">
        <v>3.0306955876367503E-4</v>
      </c>
      <c r="F856" s="1">
        <v>1.6979372756049899E-2</v>
      </c>
      <c r="G856" s="1">
        <v>4.1814863207274404E-6</v>
      </c>
      <c r="H856" s="1">
        <v>7.4221282821377398E-6</v>
      </c>
      <c r="I856" s="1">
        <v>3.0725104508440201E-4</v>
      </c>
      <c r="J856" s="50">
        <v>1.6986794884331999E-2</v>
      </c>
      <c r="N856" s="21"/>
      <c r="R856" s="21"/>
    </row>
    <row r="857" spans="1:18">
      <c r="A857" s="7" t="s">
        <v>160</v>
      </c>
      <c r="B857" t="s">
        <v>34</v>
      </c>
      <c r="C857" t="s">
        <v>6</v>
      </c>
      <c r="D857" t="s">
        <v>7</v>
      </c>
      <c r="E857" s="1">
        <v>2.7362738134396698E-3</v>
      </c>
      <c r="F857" s="1">
        <v>5.7437267092002196E-3</v>
      </c>
      <c r="G857" s="1">
        <v>1.2025724489907999E-2</v>
      </c>
      <c r="H857" s="1">
        <v>2.5631698843057101E-2</v>
      </c>
      <c r="I857" s="1">
        <v>1.47619983033477E-2</v>
      </c>
      <c r="J857" s="50">
        <v>3.1375425552257301E-2</v>
      </c>
      <c r="N857" s="21"/>
      <c r="R857" s="21"/>
    </row>
    <row r="858" spans="1:18">
      <c r="A858" s="7" t="s">
        <v>160</v>
      </c>
      <c r="B858" t="s">
        <v>34</v>
      </c>
      <c r="C858" t="s">
        <v>8</v>
      </c>
      <c r="D858" t="s">
        <v>9</v>
      </c>
      <c r="E858" s="1">
        <v>0.20453465521769801</v>
      </c>
      <c r="F858" s="1">
        <v>8.3776918459709193E-2</v>
      </c>
      <c r="G858" s="1">
        <v>0.102602069802413</v>
      </c>
      <c r="H858" s="1">
        <v>6.4160059268352596E-2</v>
      </c>
      <c r="I858" s="1">
        <v>0.30713672502011102</v>
      </c>
      <c r="J858" s="50">
        <v>0.147936977728062</v>
      </c>
      <c r="N858" s="21"/>
      <c r="R858" s="21"/>
    </row>
    <row r="859" spans="1:18">
      <c r="A859" s="7" t="s">
        <v>160</v>
      </c>
      <c r="B859" t="s">
        <v>34</v>
      </c>
      <c r="C859" t="s">
        <v>10</v>
      </c>
      <c r="D859" t="s">
        <v>11</v>
      </c>
      <c r="E859" s="1">
        <v>4.1860462010037902E-2</v>
      </c>
      <c r="F859" s="1">
        <v>3.15393581393048E-2</v>
      </c>
      <c r="G859" s="1">
        <v>4.7898067969456698E-2</v>
      </c>
      <c r="H859" s="1">
        <v>6.1565045606798499E-2</v>
      </c>
      <c r="I859" s="1">
        <v>8.97585299794946E-2</v>
      </c>
      <c r="J859" s="50">
        <v>9.3104403746103306E-2</v>
      </c>
      <c r="N859" s="21"/>
      <c r="R859" s="21"/>
    </row>
    <row r="860" spans="1:18">
      <c r="A860" s="7" t="s">
        <v>160</v>
      </c>
      <c r="B860" t="s">
        <v>34</v>
      </c>
      <c r="C860" t="s">
        <v>12</v>
      </c>
      <c r="D860" t="s">
        <v>13</v>
      </c>
      <c r="E860" s="1">
        <v>0.36039741757506599</v>
      </c>
      <c r="F860" s="1">
        <v>4.9424005163872298E-2</v>
      </c>
      <c r="G860" s="1">
        <v>0.124898122269658</v>
      </c>
      <c r="H860" s="1">
        <v>2.2880305887968501E-2</v>
      </c>
      <c r="I860" s="1">
        <v>0.48529553984472401</v>
      </c>
      <c r="J860" s="50">
        <v>7.2304311051840806E-2</v>
      </c>
      <c r="N860" s="21"/>
      <c r="R860" s="21"/>
    </row>
    <row r="861" spans="1:18">
      <c r="A861" s="7" t="s">
        <v>160</v>
      </c>
      <c r="B861" t="s">
        <v>34</v>
      </c>
      <c r="C861" t="s">
        <v>14</v>
      </c>
      <c r="D861" t="s">
        <v>15</v>
      </c>
      <c r="E861" s="1">
        <v>0.14123788717893901</v>
      </c>
      <c r="F861" s="1">
        <v>0.136972418608379</v>
      </c>
      <c r="G861" s="1">
        <v>0.33035281327071803</v>
      </c>
      <c r="H861" s="1">
        <v>0.199210513341048</v>
      </c>
      <c r="I861" s="1">
        <v>0.47159070044965701</v>
      </c>
      <c r="J861" s="50">
        <v>0.336182931949427</v>
      </c>
      <c r="N861" s="21"/>
      <c r="R861" s="21"/>
    </row>
    <row r="862" spans="1:18">
      <c r="A862" s="7" t="s">
        <v>160</v>
      </c>
      <c r="B862" t="s">
        <v>34</v>
      </c>
      <c r="C862" t="s">
        <v>16</v>
      </c>
      <c r="D862" t="s">
        <v>17</v>
      </c>
      <c r="E862" s="1">
        <v>0.99134417399700703</v>
      </c>
      <c r="F862" s="1">
        <v>0.11029457354646401</v>
      </c>
      <c r="G862" s="1">
        <v>0.21618601167926099</v>
      </c>
      <c r="H862" s="1">
        <v>4.29771293707637E-2</v>
      </c>
      <c r="I862" s="1">
        <v>1.2075301856762699</v>
      </c>
      <c r="J862" s="50">
        <v>0.153271702917228</v>
      </c>
      <c r="N862" s="21"/>
      <c r="R862" s="21"/>
    </row>
    <row r="863" spans="1:18">
      <c r="A863" s="7" t="s">
        <v>160</v>
      </c>
      <c r="B863" t="s">
        <v>34</v>
      </c>
      <c r="C863" t="s">
        <v>18</v>
      </c>
      <c r="D863" t="s">
        <v>19</v>
      </c>
      <c r="E863" s="1">
        <v>37.896319451174001</v>
      </c>
      <c r="F863" s="1">
        <v>2.43323223094154</v>
      </c>
      <c r="G863" s="1">
        <v>21.3664754191208</v>
      </c>
      <c r="H863" s="1">
        <v>3.50160336408381</v>
      </c>
      <c r="I863" s="1">
        <v>59.262794870294798</v>
      </c>
      <c r="J863" s="50">
        <v>5.9348355950253504</v>
      </c>
      <c r="N863" s="21"/>
      <c r="R863" s="21"/>
    </row>
    <row r="864" spans="1:18">
      <c r="A864" s="7" t="s">
        <v>160</v>
      </c>
      <c r="B864" t="s">
        <v>34</v>
      </c>
      <c r="C864" t="s">
        <v>20</v>
      </c>
      <c r="D864" t="s">
        <v>21</v>
      </c>
      <c r="E864" s="1">
        <v>2.0811173042025399</v>
      </c>
      <c r="F864" s="1">
        <v>0.32988542025520801</v>
      </c>
      <c r="G864" s="1">
        <v>9.1501184735215992E-3</v>
      </c>
      <c r="H864" s="1">
        <v>1.8414094427079599E-3</v>
      </c>
      <c r="I864" s="1">
        <v>2.0902674226760598</v>
      </c>
      <c r="J864" s="50">
        <v>0.331726829697916</v>
      </c>
      <c r="N864" s="21"/>
      <c r="R864" s="21"/>
    </row>
    <row r="865" spans="1:18">
      <c r="A865" s="7" t="s">
        <v>160</v>
      </c>
      <c r="B865" t="s">
        <v>34</v>
      </c>
      <c r="C865" t="s">
        <v>25</v>
      </c>
      <c r="D865" t="s">
        <v>26</v>
      </c>
      <c r="E865" s="1">
        <v>2.6123844348463899E-4</v>
      </c>
      <c r="F865" s="1">
        <v>2.13032712442662E-5</v>
      </c>
      <c r="G865" s="1">
        <v>0</v>
      </c>
      <c r="H865" s="1">
        <v>0</v>
      </c>
      <c r="I865" s="1">
        <v>2.6123844348463899E-4</v>
      </c>
      <c r="J865" s="50">
        <v>2.13032712442662E-5</v>
      </c>
      <c r="N865" s="21"/>
      <c r="R865" s="21"/>
    </row>
    <row r="866" spans="1:18">
      <c r="A866" s="7" t="s">
        <v>160</v>
      </c>
      <c r="B866" t="s">
        <v>34</v>
      </c>
      <c r="C866" t="s">
        <v>22</v>
      </c>
      <c r="D866" t="s">
        <v>23</v>
      </c>
      <c r="E866" s="1">
        <v>1.5091103287285601</v>
      </c>
      <c r="F866" s="1">
        <v>6.4093890765556202E-2</v>
      </c>
      <c r="G866" s="1">
        <v>0.118646969909175</v>
      </c>
      <c r="H866" s="1">
        <v>4.3130039459447298E-3</v>
      </c>
      <c r="I866" s="1">
        <v>1.62775729863774</v>
      </c>
      <c r="J866" s="50">
        <v>6.8406894711500896E-2</v>
      </c>
      <c r="N866" s="21"/>
      <c r="R866" s="21"/>
    </row>
    <row r="867" spans="1:18">
      <c r="A867" s="7" t="s">
        <v>161</v>
      </c>
      <c r="B867" t="s">
        <v>34</v>
      </c>
      <c r="C867" t="s">
        <v>2</v>
      </c>
      <c r="D867" t="s">
        <v>3</v>
      </c>
      <c r="E867" s="1">
        <v>0.16555830347345199</v>
      </c>
      <c r="F867" s="1">
        <v>0.19212606109969499</v>
      </c>
      <c r="G867" s="1">
        <v>0.56121040498531205</v>
      </c>
      <c r="H867" s="1">
        <v>0.21786806690917099</v>
      </c>
      <c r="I867" s="1">
        <v>0.72676870845876396</v>
      </c>
      <c r="J867" s="50">
        <v>0.40999412800886598</v>
      </c>
      <c r="N867" s="21"/>
      <c r="R867" s="21"/>
    </row>
    <row r="868" spans="1:18">
      <c r="A868" s="7" t="s">
        <v>161</v>
      </c>
      <c r="B868" t="s">
        <v>34</v>
      </c>
      <c r="C868" t="s">
        <v>4</v>
      </c>
      <c r="D868" t="s">
        <v>5</v>
      </c>
      <c r="E868" s="1">
        <v>1.00614851722933E-3</v>
      </c>
      <c r="F868" s="1">
        <v>3.6248776847677799E-2</v>
      </c>
      <c r="G868" s="1">
        <v>1.62373628267752E-6</v>
      </c>
      <c r="H868" s="1">
        <v>2.2940494678029499E-6</v>
      </c>
      <c r="I868" s="1">
        <v>1.0077722535120101E-3</v>
      </c>
      <c r="J868" s="50">
        <v>3.6251070897145597E-2</v>
      </c>
      <c r="N868" s="21"/>
      <c r="R868" s="21"/>
    </row>
    <row r="869" spans="1:18">
      <c r="A869" s="7" t="s">
        <v>161</v>
      </c>
      <c r="B869" t="s">
        <v>34</v>
      </c>
      <c r="C869" t="s">
        <v>6</v>
      </c>
      <c r="D869" t="s">
        <v>7</v>
      </c>
      <c r="E869" s="1">
        <v>1.08354368480137E-2</v>
      </c>
      <c r="F869" s="1">
        <v>2.26208668924851E-2</v>
      </c>
      <c r="G869" s="1">
        <v>4.11644133672828E-3</v>
      </c>
      <c r="H869" s="1">
        <v>9.1360004927813002E-3</v>
      </c>
      <c r="I869" s="1">
        <v>1.4951878184742E-2</v>
      </c>
      <c r="J869" s="50">
        <v>3.1756867385266403E-2</v>
      </c>
      <c r="N869" s="21"/>
      <c r="R869" s="21"/>
    </row>
    <row r="870" spans="1:18">
      <c r="A870" s="7" t="s">
        <v>161</v>
      </c>
      <c r="B870" t="s">
        <v>34</v>
      </c>
      <c r="C870" t="s">
        <v>8</v>
      </c>
      <c r="D870" t="s">
        <v>9</v>
      </c>
      <c r="E870" s="1">
        <v>0.61959219589138104</v>
      </c>
      <c r="F870" s="1">
        <v>0.24022190429915</v>
      </c>
      <c r="G870" s="1">
        <v>1.29064310600844</v>
      </c>
      <c r="H870" s="1">
        <v>0.65936439717962603</v>
      </c>
      <c r="I870" s="1">
        <v>1.9102353018998199</v>
      </c>
      <c r="J870" s="50">
        <v>0.89958630147877605</v>
      </c>
      <c r="N870" s="21"/>
      <c r="R870" s="21"/>
    </row>
    <row r="871" spans="1:18">
      <c r="A871" s="7" t="s">
        <v>161</v>
      </c>
      <c r="B871" t="s">
        <v>34</v>
      </c>
      <c r="C871" t="s">
        <v>10</v>
      </c>
      <c r="D871" t="s">
        <v>11</v>
      </c>
      <c r="E871" s="1">
        <v>0.113021838114921</v>
      </c>
      <c r="F871" s="1">
        <v>9.0414617426105501E-2</v>
      </c>
      <c r="G871" s="1">
        <v>0.33350102132968601</v>
      </c>
      <c r="H871" s="1">
        <v>0.425065918796183</v>
      </c>
      <c r="I871" s="1">
        <v>0.44652285944460701</v>
      </c>
      <c r="J871" s="50">
        <v>0.51548053622228895</v>
      </c>
      <c r="N871" s="21"/>
      <c r="R871" s="21"/>
    </row>
    <row r="872" spans="1:18">
      <c r="A872" s="7" t="s">
        <v>161</v>
      </c>
      <c r="B872" t="s">
        <v>34</v>
      </c>
      <c r="C872" t="s">
        <v>12</v>
      </c>
      <c r="D872" t="s">
        <v>13</v>
      </c>
      <c r="E872" s="1">
        <v>1.06737484049899</v>
      </c>
      <c r="F872" s="1">
        <v>0.14760046556345699</v>
      </c>
      <c r="G872" s="1">
        <v>1.5659932404030401</v>
      </c>
      <c r="H872" s="1">
        <v>0.28739081980925302</v>
      </c>
      <c r="I872" s="1">
        <v>2.6333680809020299</v>
      </c>
      <c r="J872" s="50">
        <v>0.43499128537270998</v>
      </c>
      <c r="N872" s="21"/>
      <c r="R872" s="21"/>
    </row>
    <row r="873" spans="1:18">
      <c r="A873" s="7" t="s">
        <v>161</v>
      </c>
      <c r="B873" t="s">
        <v>34</v>
      </c>
      <c r="C873" t="s">
        <v>14</v>
      </c>
      <c r="D873" t="s">
        <v>15</v>
      </c>
      <c r="E873" s="1">
        <v>0.31017736230082299</v>
      </c>
      <c r="F873" s="1">
        <v>0.30023683042565902</v>
      </c>
      <c r="G873" s="1">
        <v>1.3772742420464901</v>
      </c>
      <c r="H873" s="1">
        <v>0.83515273045998595</v>
      </c>
      <c r="I873" s="1">
        <v>1.68745160434732</v>
      </c>
      <c r="J873" s="50">
        <v>1.1353895608856499</v>
      </c>
      <c r="N873" s="21"/>
      <c r="R873" s="21"/>
    </row>
    <row r="874" spans="1:18">
      <c r="A874" s="7" t="s">
        <v>161</v>
      </c>
      <c r="B874" t="s">
        <v>34</v>
      </c>
      <c r="C874" t="s">
        <v>16</v>
      </c>
      <c r="D874" t="s">
        <v>17</v>
      </c>
      <c r="E874" s="1">
        <v>4.5401105510915798</v>
      </c>
      <c r="F874" s="1">
        <v>0.46707207809932599</v>
      </c>
      <c r="G874" s="1">
        <v>1.49805236193212</v>
      </c>
      <c r="H874" s="1">
        <v>0.247579876462659</v>
      </c>
      <c r="I874" s="1">
        <v>6.0381629130237</v>
      </c>
      <c r="J874" s="50">
        <v>0.71465195456198505</v>
      </c>
      <c r="N874" s="21"/>
      <c r="R874" s="21"/>
    </row>
    <row r="875" spans="1:18">
      <c r="A875" s="7" t="s">
        <v>161</v>
      </c>
      <c r="B875" t="s">
        <v>34</v>
      </c>
      <c r="C875" t="s">
        <v>18</v>
      </c>
      <c r="D875" t="s">
        <v>19</v>
      </c>
      <c r="E875" s="1">
        <v>18.7650943643517</v>
      </c>
      <c r="F875" s="1">
        <v>1.2101064376081501</v>
      </c>
      <c r="G875" s="1">
        <v>5.5312710300475603</v>
      </c>
      <c r="H875" s="1">
        <v>0.91147332257301605</v>
      </c>
      <c r="I875" s="1">
        <v>24.296365394399299</v>
      </c>
      <c r="J875" s="50">
        <v>2.1215797601811701</v>
      </c>
      <c r="N875" s="21"/>
      <c r="R875" s="21"/>
    </row>
    <row r="876" spans="1:18">
      <c r="A876" s="7" t="s">
        <v>161</v>
      </c>
      <c r="B876" t="s">
        <v>34</v>
      </c>
      <c r="C876" t="s">
        <v>20</v>
      </c>
      <c r="D876" t="s">
        <v>21</v>
      </c>
      <c r="E876" s="1">
        <v>4.9800199665076201</v>
      </c>
      <c r="F876" s="1">
        <v>0.78886431422398096</v>
      </c>
      <c r="G876" s="1">
        <v>3.1487826431844002E-2</v>
      </c>
      <c r="H876" s="1">
        <v>6.3362126563998103E-3</v>
      </c>
      <c r="I876" s="1">
        <v>5.0115077929394598</v>
      </c>
      <c r="J876" s="50">
        <v>0.79520052688038101</v>
      </c>
      <c r="N876" s="21"/>
      <c r="R876" s="21"/>
    </row>
    <row r="877" spans="1:18">
      <c r="A877" s="7" t="s">
        <v>161</v>
      </c>
      <c r="B877" t="s">
        <v>34</v>
      </c>
      <c r="C877" t="s">
        <v>25</v>
      </c>
      <c r="D877" t="s">
        <v>26</v>
      </c>
      <c r="E877" s="1">
        <v>3.5069189920305699E-4</v>
      </c>
      <c r="F877" s="1">
        <v>2.8948399347786401E-5</v>
      </c>
      <c r="G877" s="1">
        <v>0</v>
      </c>
      <c r="H877" s="1">
        <v>0</v>
      </c>
      <c r="I877" s="1">
        <v>3.5069189920305699E-4</v>
      </c>
      <c r="J877" s="50">
        <v>2.8948399347786401E-5</v>
      </c>
      <c r="N877" s="21"/>
      <c r="R877" s="21"/>
    </row>
    <row r="878" spans="1:18">
      <c r="A878" s="7" t="s">
        <v>161</v>
      </c>
      <c r="B878" t="s">
        <v>34</v>
      </c>
      <c r="C878" t="s">
        <v>22</v>
      </c>
      <c r="D878" t="s">
        <v>23</v>
      </c>
      <c r="E878" s="1">
        <v>6.8962718107912897</v>
      </c>
      <c r="F878" s="1">
        <v>0.29292626605401201</v>
      </c>
      <c r="G878" s="1">
        <v>1.0144863389497401</v>
      </c>
      <c r="H878" s="1">
        <v>3.7023700817564099E-2</v>
      </c>
      <c r="I878" s="1">
        <v>7.9107581497410298</v>
      </c>
      <c r="J878" s="50">
        <v>0.32994996687157602</v>
      </c>
      <c r="N878" s="21"/>
      <c r="R878" s="21"/>
    </row>
    <row r="879" spans="1:18">
      <c r="A879" s="7" t="s">
        <v>162</v>
      </c>
      <c r="B879" t="s">
        <v>34</v>
      </c>
      <c r="C879" t="s">
        <v>2</v>
      </c>
      <c r="D879" t="s">
        <v>3</v>
      </c>
      <c r="E879" s="1">
        <v>5.5200786880672197E-2</v>
      </c>
      <c r="F879" s="1">
        <v>6.3836612502282106E-2</v>
      </c>
      <c r="G879" s="1">
        <v>0.18174853498822</v>
      </c>
      <c r="H879" s="1">
        <v>0.180013286216471</v>
      </c>
      <c r="I879" s="1">
        <v>0.236949321868892</v>
      </c>
      <c r="J879" s="50">
        <v>0.24384989871875301</v>
      </c>
      <c r="N879" s="21"/>
      <c r="R879" s="21"/>
    </row>
    <row r="880" spans="1:18">
      <c r="A880" s="7" t="s">
        <v>162</v>
      </c>
      <c r="B880" t="s">
        <v>34</v>
      </c>
      <c r="C880" t="s">
        <v>4</v>
      </c>
      <c r="D880" t="s">
        <v>5</v>
      </c>
      <c r="E880" s="1">
        <v>8.0491449289292797E-4</v>
      </c>
      <c r="F880" s="1">
        <v>3.35014698256067E-2</v>
      </c>
      <c r="G880" s="1">
        <v>8.8164684237257304E-8</v>
      </c>
      <c r="H880" s="1">
        <v>4.7775823081339803E-8</v>
      </c>
      <c r="I880" s="1">
        <v>8.05002657577165E-4</v>
      </c>
      <c r="J880" s="50">
        <v>3.3501517601429803E-2</v>
      </c>
      <c r="N880" s="21"/>
      <c r="R880" s="21"/>
    </row>
    <row r="881" spans="1:18">
      <c r="A881" s="7" t="s">
        <v>162</v>
      </c>
      <c r="B881" t="s">
        <v>34</v>
      </c>
      <c r="C881" t="s">
        <v>6</v>
      </c>
      <c r="D881" t="s">
        <v>7</v>
      </c>
      <c r="E881" s="1">
        <v>8.6691887614709503E-4</v>
      </c>
      <c r="F881" s="1">
        <v>1.91611279662238E-3</v>
      </c>
      <c r="G881" s="1">
        <v>7.4065991835770104E-4</v>
      </c>
      <c r="H881" s="1">
        <v>1.6413953911182499E-3</v>
      </c>
      <c r="I881" s="1">
        <v>1.6075787945048E-3</v>
      </c>
      <c r="J881" s="50">
        <v>3.5575081877406299E-3</v>
      </c>
      <c r="N881" s="21"/>
      <c r="R881" s="21"/>
    </row>
    <row r="882" spans="1:18">
      <c r="A882" s="7" t="s">
        <v>162</v>
      </c>
      <c r="B882" t="s">
        <v>34</v>
      </c>
      <c r="C882" t="s">
        <v>8</v>
      </c>
      <c r="D882" t="s">
        <v>9</v>
      </c>
      <c r="E882" s="1">
        <v>0.19161237416163401</v>
      </c>
      <c r="F882" s="1">
        <v>7.6576965860684895E-2</v>
      </c>
      <c r="G882" s="1">
        <v>0.15457762916092499</v>
      </c>
      <c r="H882" s="1">
        <v>0.10423595476110201</v>
      </c>
      <c r="I882" s="1">
        <v>0.346190003322559</v>
      </c>
      <c r="J882" s="50">
        <v>0.180812920621787</v>
      </c>
      <c r="N882" s="21"/>
      <c r="R882" s="21"/>
    </row>
    <row r="883" spans="1:18">
      <c r="A883" s="7" t="s">
        <v>162</v>
      </c>
      <c r="B883" t="s">
        <v>34</v>
      </c>
      <c r="C883" t="s">
        <v>10</v>
      </c>
      <c r="D883" t="s">
        <v>11</v>
      </c>
      <c r="E883" s="1">
        <v>5.3677907225387102E-2</v>
      </c>
      <c r="F883" s="1">
        <v>4.3958755541743402E-2</v>
      </c>
      <c r="G883" s="1">
        <v>0.148856221068944</v>
      </c>
      <c r="H883" s="1">
        <v>0.176212270869266</v>
      </c>
      <c r="I883" s="1">
        <v>0.20253412829433101</v>
      </c>
      <c r="J883" s="50">
        <v>0.22017102641101</v>
      </c>
      <c r="N883" s="21"/>
      <c r="R883" s="21"/>
    </row>
    <row r="884" spans="1:18">
      <c r="A884" s="7" t="s">
        <v>162</v>
      </c>
      <c r="B884" t="s">
        <v>34</v>
      </c>
      <c r="C884" t="s">
        <v>12</v>
      </c>
      <c r="D884" t="s">
        <v>13</v>
      </c>
      <c r="E884" s="1">
        <v>0.67226980527685498</v>
      </c>
      <c r="F884" s="1">
        <v>0.102372469819318</v>
      </c>
      <c r="G884" s="1">
        <v>0.19660483060042</v>
      </c>
      <c r="H884" s="1">
        <v>3.5348995512688802E-2</v>
      </c>
      <c r="I884" s="1">
        <v>0.86887463587727498</v>
      </c>
      <c r="J884" s="50">
        <v>0.13772146533200699</v>
      </c>
      <c r="N884" s="21"/>
      <c r="R884" s="21"/>
    </row>
    <row r="885" spans="1:18">
      <c r="A885" s="7" t="s">
        <v>162</v>
      </c>
      <c r="B885" t="s">
        <v>34</v>
      </c>
      <c r="C885" t="s">
        <v>14</v>
      </c>
      <c r="D885" t="s">
        <v>15</v>
      </c>
      <c r="E885" s="1">
        <v>0.104057850460179</v>
      </c>
      <c r="F885" s="1">
        <v>0.104286483107022</v>
      </c>
      <c r="G885" s="1">
        <v>0.16466941980600699</v>
      </c>
      <c r="H885" s="1">
        <v>9.3270419683934194E-2</v>
      </c>
      <c r="I885" s="1">
        <v>0.26872727026618498</v>
      </c>
      <c r="J885" s="50">
        <v>0.197556902790956</v>
      </c>
      <c r="N885" s="21"/>
      <c r="R885" s="21"/>
    </row>
    <row r="886" spans="1:18">
      <c r="A886" s="7" t="s">
        <v>162</v>
      </c>
      <c r="B886" t="s">
        <v>34</v>
      </c>
      <c r="C886" t="s">
        <v>16</v>
      </c>
      <c r="D886" t="s">
        <v>17</v>
      </c>
      <c r="E886" s="1">
        <v>1.2675749338292801</v>
      </c>
      <c r="F886" s="1">
        <v>0.162656805249033</v>
      </c>
      <c r="G886" s="1">
        <v>0.71106355445829705</v>
      </c>
      <c r="H886" s="1">
        <v>0.158783949071438</v>
      </c>
      <c r="I886" s="1">
        <v>1.97863848828758</v>
      </c>
      <c r="J886" s="50">
        <v>0.32144075432046998</v>
      </c>
      <c r="N886" s="21"/>
      <c r="R886" s="21"/>
    </row>
    <row r="887" spans="1:18">
      <c r="A887" s="7" t="s">
        <v>162</v>
      </c>
      <c r="B887" t="s">
        <v>34</v>
      </c>
      <c r="C887" t="s">
        <v>18</v>
      </c>
      <c r="D887" t="s">
        <v>19</v>
      </c>
      <c r="E887" s="1">
        <v>7.54390164249173</v>
      </c>
      <c r="F887" s="1">
        <v>0.48398192909522197</v>
      </c>
      <c r="G887" s="1">
        <v>5.5869394717680496</v>
      </c>
      <c r="H887" s="1">
        <v>0.95018301128233595</v>
      </c>
      <c r="I887" s="1">
        <v>13.1308411142598</v>
      </c>
      <c r="J887" s="50">
        <v>1.43416494037756</v>
      </c>
      <c r="N887" s="21"/>
      <c r="R887" s="21"/>
    </row>
    <row r="888" spans="1:18">
      <c r="A888" s="7" t="s">
        <v>162</v>
      </c>
      <c r="B888" t="s">
        <v>34</v>
      </c>
      <c r="C888" t="s">
        <v>20</v>
      </c>
      <c r="D888" t="s">
        <v>21</v>
      </c>
      <c r="E888" s="1">
        <v>1.4076603072415701</v>
      </c>
      <c r="F888" s="1">
        <v>0.226660649629744</v>
      </c>
      <c r="G888" s="1">
        <v>5.4382258268127599E-2</v>
      </c>
      <c r="H888" s="1">
        <v>1.10057063483822E-2</v>
      </c>
      <c r="I888" s="1">
        <v>1.4620425655097</v>
      </c>
      <c r="J888" s="50">
        <v>0.23766635597812599</v>
      </c>
      <c r="N888" s="21"/>
      <c r="R888" s="21"/>
    </row>
    <row r="889" spans="1:18">
      <c r="A889" s="7" t="s">
        <v>162</v>
      </c>
      <c r="B889" t="s">
        <v>34</v>
      </c>
      <c r="C889" t="s">
        <v>25</v>
      </c>
      <c r="D889" t="s">
        <v>26</v>
      </c>
      <c r="E889" s="1">
        <v>2.1464649711070799E-4</v>
      </c>
      <c r="F889" s="1">
        <v>1.50603691831867E-5</v>
      </c>
      <c r="G889" s="1">
        <v>9.7480513279667104E-4</v>
      </c>
      <c r="H889" s="1">
        <v>4.0730921418079301E-4</v>
      </c>
      <c r="I889" s="1">
        <v>1.18945162990738E-3</v>
      </c>
      <c r="J889" s="50">
        <v>4.2236958336397997E-4</v>
      </c>
      <c r="N889" s="21"/>
      <c r="R889" s="21"/>
    </row>
    <row r="890" spans="1:18">
      <c r="A890" s="7" t="s">
        <v>162</v>
      </c>
      <c r="B890" t="s">
        <v>34</v>
      </c>
      <c r="C890" t="s">
        <v>22</v>
      </c>
      <c r="D890" t="s">
        <v>23</v>
      </c>
      <c r="E890" s="1">
        <v>1.93052229200004</v>
      </c>
      <c r="F890" s="1">
        <v>8.52719566343869E-2</v>
      </c>
      <c r="G890" s="1">
        <v>0.155618715619115</v>
      </c>
      <c r="H890" s="1">
        <v>6.0649641685638798E-3</v>
      </c>
      <c r="I890" s="1">
        <v>2.08614100761916</v>
      </c>
      <c r="J890" s="50">
        <v>9.1336920802950805E-2</v>
      </c>
      <c r="N890" s="21"/>
      <c r="R890" s="21"/>
    </row>
    <row r="891" spans="1:18">
      <c r="A891" s="7" t="s">
        <v>163</v>
      </c>
      <c r="B891" t="s">
        <v>34</v>
      </c>
      <c r="C891" t="s">
        <v>2</v>
      </c>
      <c r="D891" t="s">
        <v>3</v>
      </c>
      <c r="E891" s="1">
        <v>0.13067797811316301</v>
      </c>
      <c r="F891" s="1">
        <v>0.15783497418153</v>
      </c>
      <c r="G891" s="1">
        <v>0.183458073622808</v>
      </c>
      <c r="H891" s="1">
        <v>0.14334180005751401</v>
      </c>
      <c r="I891" s="1">
        <v>0.31413605173597098</v>
      </c>
      <c r="J891" s="50">
        <v>0.30117677423904299</v>
      </c>
      <c r="N891" s="21"/>
      <c r="R891" s="21"/>
    </row>
    <row r="892" spans="1:18">
      <c r="A892" s="7" t="s">
        <v>163</v>
      </c>
      <c r="B892" t="s">
        <v>34</v>
      </c>
      <c r="C892" t="s">
        <v>4</v>
      </c>
      <c r="D892" t="s">
        <v>5</v>
      </c>
      <c r="E892" s="1">
        <v>1.0814168769433801E-3</v>
      </c>
      <c r="F892" s="1">
        <v>5.1860192665986203E-2</v>
      </c>
      <c r="G892" s="1">
        <v>3.7043925767457202E-4</v>
      </c>
      <c r="H892" s="1">
        <v>1.94672852735842E-3</v>
      </c>
      <c r="I892" s="1">
        <v>1.4518561346179501E-3</v>
      </c>
      <c r="J892" s="50">
        <v>5.3806921193344598E-2</v>
      </c>
      <c r="N892" s="21"/>
      <c r="R892" s="21"/>
    </row>
    <row r="893" spans="1:18">
      <c r="A893" s="7" t="s">
        <v>163</v>
      </c>
      <c r="B893" t="s">
        <v>34</v>
      </c>
      <c r="C893" t="s">
        <v>6</v>
      </c>
      <c r="D893" t="s">
        <v>7</v>
      </c>
      <c r="E893" s="1">
        <v>4.0383325598442998E-3</v>
      </c>
      <c r="F893" s="1">
        <v>9.0881827820318995E-3</v>
      </c>
      <c r="G893" s="1">
        <v>2.45241658628143E-2</v>
      </c>
      <c r="H893" s="1">
        <v>4.9470296931947003E-2</v>
      </c>
      <c r="I893" s="1">
        <v>2.8562498422658601E-2</v>
      </c>
      <c r="J893" s="50">
        <v>5.85584797139789E-2</v>
      </c>
      <c r="N893" s="21"/>
      <c r="R893" s="21"/>
    </row>
    <row r="894" spans="1:18">
      <c r="A894" s="7" t="s">
        <v>163</v>
      </c>
      <c r="B894" t="s">
        <v>34</v>
      </c>
      <c r="C894" t="s">
        <v>8</v>
      </c>
      <c r="D894" t="s">
        <v>9</v>
      </c>
      <c r="E894" s="1">
        <v>0.44201256488194901</v>
      </c>
      <c r="F894" s="1">
        <v>0.17629547533534901</v>
      </c>
      <c r="G894" s="1">
        <v>1.4644507203885</v>
      </c>
      <c r="H894" s="1">
        <v>1.37924312824184</v>
      </c>
      <c r="I894" s="1">
        <v>1.9064632852704499</v>
      </c>
      <c r="J894" s="50">
        <v>1.5555386035771901</v>
      </c>
      <c r="N894" s="21"/>
      <c r="R894" s="21"/>
    </row>
    <row r="895" spans="1:18">
      <c r="A895" s="7" t="s">
        <v>163</v>
      </c>
      <c r="B895" t="s">
        <v>34</v>
      </c>
      <c r="C895" t="s">
        <v>10</v>
      </c>
      <c r="D895" t="s">
        <v>11</v>
      </c>
      <c r="E895" s="1">
        <v>9.6852470750883699E-2</v>
      </c>
      <c r="F895" s="1">
        <v>7.7474878559506799E-2</v>
      </c>
      <c r="G895" s="1">
        <v>0.23625492370899601</v>
      </c>
      <c r="H895" s="1">
        <v>0.181930338629257</v>
      </c>
      <c r="I895" s="1">
        <v>0.33310739445988002</v>
      </c>
      <c r="J895" s="50">
        <v>0.25940521718876303</v>
      </c>
      <c r="N895" s="21"/>
      <c r="R895" s="21"/>
    </row>
    <row r="896" spans="1:18">
      <c r="A896" s="7" t="s">
        <v>163</v>
      </c>
      <c r="B896" t="s">
        <v>34</v>
      </c>
      <c r="C896" t="s">
        <v>12</v>
      </c>
      <c r="D896" t="s">
        <v>13</v>
      </c>
      <c r="E896" s="1">
        <v>0.81565840513722698</v>
      </c>
      <c r="F896" s="1">
        <v>0.11277015275482</v>
      </c>
      <c r="G896" s="1">
        <v>0.35415530861931299</v>
      </c>
      <c r="H896" s="1">
        <v>6.4971214568087896E-2</v>
      </c>
      <c r="I896" s="1">
        <v>1.1698137137565401</v>
      </c>
      <c r="J896" s="50">
        <v>0.17774136732290799</v>
      </c>
      <c r="N896" s="21"/>
      <c r="R896" s="21"/>
    </row>
    <row r="897" spans="1:18">
      <c r="A897" s="7" t="s">
        <v>163</v>
      </c>
      <c r="B897" t="s">
        <v>34</v>
      </c>
      <c r="C897" t="s">
        <v>14</v>
      </c>
      <c r="D897" t="s">
        <v>15</v>
      </c>
      <c r="E897" s="1">
        <v>0.12666471392831299</v>
      </c>
      <c r="F897" s="1">
        <v>0.13155550849809</v>
      </c>
      <c r="G897" s="1">
        <v>0.13184616092180099</v>
      </c>
      <c r="H897" s="1">
        <v>7.8612556344972606E-2</v>
      </c>
      <c r="I897" s="1">
        <v>0.25851087485011398</v>
      </c>
      <c r="J897" s="50">
        <v>0.210168064843063</v>
      </c>
      <c r="N897" s="21"/>
      <c r="R897" s="21"/>
    </row>
    <row r="898" spans="1:18">
      <c r="A898" s="7" t="s">
        <v>163</v>
      </c>
      <c r="B898" t="s">
        <v>34</v>
      </c>
      <c r="C898" t="s">
        <v>16</v>
      </c>
      <c r="D898" t="s">
        <v>17</v>
      </c>
      <c r="E898" s="1">
        <v>5.0000272602289098</v>
      </c>
      <c r="F898" s="1">
        <v>0.59325964583476298</v>
      </c>
      <c r="G898" s="1">
        <v>1.30278085133898</v>
      </c>
      <c r="H898" s="1">
        <v>0.19600614491423701</v>
      </c>
      <c r="I898" s="1">
        <v>6.3028081115678898</v>
      </c>
      <c r="J898" s="50">
        <v>0.78926579074900005</v>
      </c>
      <c r="N898" s="21"/>
      <c r="R898" s="21"/>
    </row>
    <row r="899" spans="1:18">
      <c r="A899" s="7" t="s">
        <v>163</v>
      </c>
      <c r="B899" t="s">
        <v>34</v>
      </c>
      <c r="C899" t="s">
        <v>18</v>
      </c>
      <c r="D899" t="s">
        <v>19</v>
      </c>
      <c r="E899" s="1">
        <v>31.436339104735598</v>
      </c>
      <c r="F899" s="1">
        <v>2.0062557314380798</v>
      </c>
      <c r="G899" s="1">
        <v>10.4448907101779</v>
      </c>
      <c r="H899" s="1">
        <v>1.6872892043518</v>
      </c>
      <c r="I899" s="1">
        <v>41.881229814913503</v>
      </c>
      <c r="J899" s="50">
        <v>3.69354493578988</v>
      </c>
      <c r="N899" s="21"/>
      <c r="R899" s="21"/>
    </row>
    <row r="900" spans="1:18">
      <c r="A900" s="7" t="s">
        <v>163</v>
      </c>
      <c r="B900" t="s">
        <v>34</v>
      </c>
      <c r="C900" t="s">
        <v>20</v>
      </c>
      <c r="D900" t="s">
        <v>21</v>
      </c>
      <c r="E900" s="1">
        <v>4.6047494659027297</v>
      </c>
      <c r="F900" s="1">
        <v>0.73158930325191596</v>
      </c>
      <c r="G900" s="1">
        <v>8.3938734497451206E-2</v>
      </c>
      <c r="H900" s="1">
        <v>1.6891475445645499E-2</v>
      </c>
      <c r="I900" s="1">
        <v>4.68868820040018</v>
      </c>
      <c r="J900" s="50">
        <v>0.74848077869756102</v>
      </c>
      <c r="N900" s="21"/>
      <c r="R900" s="21"/>
    </row>
    <row r="901" spans="1:18">
      <c r="A901" s="7" t="s">
        <v>163</v>
      </c>
      <c r="B901" t="s">
        <v>34</v>
      </c>
      <c r="C901" t="s">
        <v>25</v>
      </c>
      <c r="D901" t="s">
        <v>26</v>
      </c>
      <c r="E901" s="1">
        <v>2.8717955876789099E-4</v>
      </c>
      <c r="F901" s="1">
        <v>2.3326609246847501E-5</v>
      </c>
      <c r="G901" s="1">
        <v>3.10201694838033E-4</v>
      </c>
      <c r="H901" s="1">
        <v>1.5261480672918199E-4</v>
      </c>
      <c r="I901" s="1">
        <v>5.9738125360592296E-4</v>
      </c>
      <c r="J901" s="50">
        <v>1.7594141597603E-4</v>
      </c>
      <c r="N901" s="21"/>
      <c r="R901" s="21"/>
    </row>
    <row r="902" spans="1:18">
      <c r="A902" s="7" t="s">
        <v>163</v>
      </c>
      <c r="B902" t="s">
        <v>34</v>
      </c>
      <c r="C902" t="s">
        <v>22</v>
      </c>
      <c r="D902" t="s">
        <v>23</v>
      </c>
      <c r="E902" s="1">
        <v>5.6838865148841604</v>
      </c>
      <c r="F902" s="1">
        <v>0.24109720784043201</v>
      </c>
      <c r="G902" s="1">
        <v>0.84467354336530398</v>
      </c>
      <c r="H902" s="1">
        <v>3.0809272966096701E-2</v>
      </c>
      <c r="I902" s="1">
        <v>6.5285600582494601</v>
      </c>
      <c r="J902" s="50">
        <v>0.27190648080652902</v>
      </c>
      <c r="N902" s="21"/>
      <c r="R902" s="21"/>
    </row>
    <row r="903" spans="1:18">
      <c r="A903" s="7" t="s">
        <v>164</v>
      </c>
      <c r="B903" t="s">
        <v>34</v>
      </c>
      <c r="C903" t="s">
        <v>2</v>
      </c>
      <c r="D903" t="s">
        <v>3</v>
      </c>
      <c r="E903" s="1">
        <v>0.15927473514365001</v>
      </c>
      <c r="F903" s="1">
        <v>0.17799159191990399</v>
      </c>
      <c r="G903" s="1">
        <v>0.16489782326507399</v>
      </c>
      <c r="H903" s="1">
        <v>0.14479470694134799</v>
      </c>
      <c r="I903" s="1">
        <v>0.324172558408724</v>
      </c>
      <c r="J903" s="50">
        <v>0.32278629886125199</v>
      </c>
      <c r="N903" s="21"/>
      <c r="R903" s="21"/>
    </row>
    <row r="904" spans="1:18">
      <c r="A904" s="7" t="s">
        <v>164</v>
      </c>
      <c r="B904" t="s">
        <v>34</v>
      </c>
      <c r="C904" t="s">
        <v>4</v>
      </c>
      <c r="D904" t="s">
        <v>5</v>
      </c>
      <c r="E904" s="1">
        <v>1.1828227934088499E-3</v>
      </c>
      <c r="F904" s="1">
        <v>5.85375181385311E-2</v>
      </c>
      <c r="G904" s="1">
        <v>2.4216164444418601E-2</v>
      </c>
      <c r="H904" s="1">
        <v>0.16122518398984301</v>
      </c>
      <c r="I904" s="1">
        <v>2.5398987237827401E-2</v>
      </c>
      <c r="J904" s="50">
        <v>0.21976270212837401</v>
      </c>
      <c r="N904" s="21"/>
      <c r="R904" s="21"/>
    </row>
    <row r="905" spans="1:18">
      <c r="A905" s="7" t="s">
        <v>164</v>
      </c>
      <c r="B905" t="s">
        <v>34</v>
      </c>
      <c r="C905" t="s">
        <v>6</v>
      </c>
      <c r="D905" t="s">
        <v>7</v>
      </c>
      <c r="E905" s="1">
        <v>9.3816537189882303E-3</v>
      </c>
      <c r="F905" s="1">
        <v>2.10022687204518E-2</v>
      </c>
      <c r="G905" s="1">
        <v>0.117423395114453</v>
      </c>
      <c r="H905" s="1">
        <v>0.252439003976836</v>
      </c>
      <c r="I905" s="1">
        <v>0.12680504883344099</v>
      </c>
      <c r="J905" s="50">
        <v>0.27344127269728802</v>
      </c>
      <c r="N905" s="21"/>
      <c r="R905" s="21"/>
    </row>
    <row r="906" spans="1:18">
      <c r="A906" s="7" t="s">
        <v>164</v>
      </c>
      <c r="B906" t="s">
        <v>34</v>
      </c>
      <c r="C906" t="s">
        <v>8</v>
      </c>
      <c r="D906" t="s">
        <v>9</v>
      </c>
      <c r="E906" s="1">
        <v>0.64670480859520096</v>
      </c>
      <c r="F906" s="1">
        <v>0.258709402086235</v>
      </c>
      <c r="G906" s="1">
        <v>3.6339434784779101</v>
      </c>
      <c r="H906" s="1">
        <v>2.3271237270505201</v>
      </c>
      <c r="I906" s="1">
        <v>4.2806482870731104</v>
      </c>
      <c r="J906" s="50">
        <v>2.58583312913676</v>
      </c>
      <c r="N906" s="21"/>
      <c r="R906" s="21"/>
    </row>
    <row r="907" spans="1:18">
      <c r="A907" s="7" t="s">
        <v>164</v>
      </c>
      <c r="B907" t="s">
        <v>34</v>
      </c>
      <c r="C907" t="s">
        <v>10</v>
      </c>
      <c r="D907" t="s">
        <v>11</v>
      </c>
      <c r="E907" s="1">
        <v>0.12865056720569901</v>
      </c>
      <c r="F907" s="1">
        <v>0.112925539077547</v>
      </c>
      <c r="G907" s="1">
        <v>0.69674773564022396</v>
      </c>
      <c r="H907" s="1">
        <v>1.2057347108490499</v>
      </c>
      <c r="I907" s="1">
        <v>0.82539830284592297</v>
      </c>
      <c r="J907" s="50">
        <v>1.3186602499266</v>
      </c>
      <c r="N907" s="21"/>
      <c r="R907" s="21"/>
    </row>
    <row r="908" spans="1:18">
      <c r="A908" s="7" t="s">
        <v>164</v>
      </c>
      <c r="B908" t="s">
        <v>34</v>
      </c>
      <c r="C908" t="s">
        <v>12</v>
      </c>
      <c r="D908" t="s">
        <v>13</v>
      </c>
      <c r="E908" s="1">
        <v>0.84096168363134505</v>
      </c>
      <c r="F908" s="1">
        <v>0.115757610453979</v>
      </c>
      <c r="G908" s="1">
        <v>0.278663847664538</v>
      </c>
      <c r="H908" s="1">
        <v>5.1142334547420502E-2</v>
      </c>
      <c r="I908" s="1">
        <v>1.11962553129588</v>
      </c>
      <c r="J908" s="50">
        <v>0.16689994500139901</v>
      </c>
      <c r="N908" s="21"/>
      <c r="R908" s="21"/>
    </row>
    <row r="909" spans="1:18">
      <c r="A909" s="7" t="s">
        <v>164</v>
      </c>
      <c r="B909" t="s">
        <v>34</v>
      </c>
      <c r="C909" t="s">
        <v>14</v>
      </c>
      <c r="D909" t="s">
        <v>15</v>
      </c>
      <c r="E909" s="1">
        <v>0.153966320452189</v>
      </c>
      <c r="F909" s="1">
        <v>0.15787109789717499</v>
      </c>
      <c r="G909" s="1">
        <v>0.44016018500568099</v>
      </c>
      <c r="H909" s="1">
        <v>0.26769342599104901</v>
      </c>
      <c r="I909" s="1">
        <v>0.59412650545787005</v>
      </c>
      <c r="J909" s="50">
        <v>0.42556452388822402</v>
      </c>
      <c r="N909" s="21"/>
      <c r="R909" s="21"/>
    </row>
    <row r="910" spans="1:18">
      <c r="A910" s="7" t="s">
        <v>164</v>
      </c>
      <c r="B910" t="s">
        <v>34</v>
      </c>
      <c r="C910" t="s">
        <v>16</v>
      </c>
      <c r="D910" t="s">
        <v>17</v>
      </c>
      <c r="E910" s="1">
        <v>2.7241233738467199</v>
      </c>
      <c r="F910" s="1">
        <v>0.31511585283104099</v>
      </c>
      <c r="G910" s="1">
        <v>0.59472689736641604</v>
      </c>
      <c r="H910" s="1">
        <v>9.8041022041230996E-2</v>
      </c>
      <c r="I910" s="1">
        <v>3.3188502712131398</v>
      </c>
      <c r="J910" s="50">
        <v>0.41315687487227198</v>
      </c>
      <c r="N910" s="21"/>
      <c r="R910" s="21"/>
    </row>
    <row r="911" spans="1:18">
      <c r="A911" s="7" t="s">
        <v>164</v>
      </c>
      <c r="B911" t="s">
        <v>34</v>
      </c>
      <c r="C911" t="s">
        <v>18</v>
      </c>
      <c r="D911" t="s">
        <v>19</v>
      </c>
      <c r="E911" s="1">
        <v>13.527424462958599</v>
      </c>
      <c r="F911" s="1">
        <v>0.86437986941686495</v>
      </c>
      <c r="G911" s="1">
        <v>1.1111881716709799</v>
      </c>
      <c r="H911" s="1">
        <v>0.17991422378416999</v>
      </c>
      <c r="I911" s="1">
        <v>14.638612634629601</v>
      </c>
      <c r="J911" s="50">
        <v>1.0442940932010301</v>
      </c>
      <c r="N911" s="21"/>
      <c r="R911" s="21"/>
    </row>
    <row r="912" spans="1:18">
      <c r="A912" s="7" t="s">
        <v>164</v>
      </c>
      <c r="B912" t="s">
        <v>34</v>
      </c>
      <c r="C912" t="s">
        <v>20</v>
      </c>
      <c r="D912" t="s">
        <v>21</v>
      </c>
      <c r="E912" s="1">
        <v>4.7855689995737096</v>
      </c>
      <c r="F912" s="1">
        <v>0.75968818038564401</v>
      </c>
      <c r="G912" s="1">
        <v>7.7735084940314697E-2</v>
      </c>
      <c r="H912" s="1">
        <v>1.56428166500358E-2</v>
      </c>
      <c r="I912" s="1">
        <v>4.8633040845140201</v>
      </c>
      <c r="J912" s="50">
        <v>0.77533099703567998</v>
      </c>
      <c r="N912" s="21"/>
      <c r="R912" s="21"/>
    </row>
    <row r="913" spans="1:18">
      <c r="A913" s="7" t="s">
        <v>164</v>
      </c>
      <c r="B913" t="s">
        <v>34</v>
      </c>
      <c r="C913" t="s">
        <v>25</v>
      </c>
      <c r="D913" t="s">
        <v>26</v>
      </c>
      <c r="E913" s="1">
        <v>7.1952375191700795E-4</v>
      </c>
      <c r="F913" s="1">
        <v>5.8796957049338899E-5</v>
      </c>
      <c r="G913" s="1">
        <v>4.4324567696960498E-4</v>
      </c>
      <c r="H913" s="1">
        <v>2.20033171840609E-4</v>
      </c>
      <c r="I913" s="1">
        <v>1.1627694288866099E-3</v>
      </c>
      <c r="J913" s="50">
        <v>2.7883012888994802E-4</v>
      </c>
      <c r="N913" s="21"/>
      <c r="R913" s="21"/>
    </row>
    <row r="914" spans="1:18">
      <c r="A914" s="7" t="s">
        <v>164</v>
      </c>
      <c r="B914" t="s">
        <v>34</v>
      </c>
      <c r="C914" t="s">
        <v>22</v>
      </c>
      <c r="D914" t="s">
        <v>23</v>
      </c>
      <c r="E914" s="1">
        <v>2.9835397719564001</v>
      </c>
      <c r="F914" s="1">
        <v>0.12648250190096699</v>
      </c>
      <c r="G914" s="1">
        <v>6.1351418666889E-2</v>
      </c>
      <c r="H914" s="1">
        <v>2.2315030466021901E-3</v>
      </c>
      <c r="I914" s="1">
        <v>3.0448911906232898</v>
      </c>
      <c r="J914" s="50">
        <v>0.12871400494756899</v>
      </c>
      <c r="N914" s="21"/>
      <c r="R914" s="21"/>
    </row>
    <row r="915" spans="1:18">
      <c r="A915" s="7" t="s">
        <v>165</v>
      </c>
      <c r="B915" t="s">
        <v>34</v>
      </c>
      <c r="C915" t="s">
        <v>2</v>
      </c>
      <c r="D915" t="s">
        <v>3</v>
      </c>
      <c r="E915" s="1">
        <v>0.47941747396728601</v>
      </c>
      <c r="F915" s="1">
        <v>0.58350365290008999</v>
      </c>
      <c r="G915" s="1">
        <v>0.65845279211957297</v>
      </c>
      <c r="H915" s="1">
        <v>0.56668320522603799</v>
      </c>
      <c r="I915" s="1">
        <v>1.13787026608686</v>
      </c>
      <c r="J915" s="50">
        <v>1.1501868581261301</v>
      </c>
      <c r="N915" s="21"/>
      <c r="R915" s="21"/>
    </row>
    <row r="916" spans="1:18">
      <c r="A916" s="7" t="s">
        <v>165</v>
      </c>
      <c r="B916" t="s">
        <v>34</v>
      </c>
      <c r="C916" t="s">
        <v>4</v>
      </c>
      <c r="D916" t="s">
        <v>5</v>
      </c>
      <c r="E916" s="1">
        <v>1.80745938936664E-3</v>
      </c>
      <c r="F916" s="1">
        <v>8.7067805997954106E-2</v>
      </c>
      <c r="G916" s="1">
        <v>4.5216096597402299E-2</v>
      </c>
      <c r="H916" s="1">
        <v>0.418788114773957</v>
      </c>
      <c r="I916" s="1">
        <v>4.7023555986768897E-2</v>
      </c>
      <c r="J916" s="50">
        <v>0.50585592077191099</v>
      </c>
      <c r="N916" s="21"/>
      <c r="R916" s="21"/>
    </row>
    <row r="917" spans="1:18">
      <c r="A917" s="7" t="s">
        <v>165</v>
      </c>
      <c r="B917" t="s">
        <v>34</v>
      </c>
      <c r="C917" t="s">
        <v>6</v>
      </c>
      <c r="D917" t="s">
        <v>7</v>
      </c>
      <c r="E917" s="1">
        <v>4.3119829841271599E-2</v>
      </c>
      <c r="F917" s="1">
        <v>9.2495332815828807E-2</v>
      </c>
      <c r="G917" s="1">
        <v>0.37000696273796602</v>
      </c>
      <c r="H917" s="1">
        <v>0.656487655683064</v>
      </c>
      <c r="I917" s="1">
        <v>0.41312679257923801</v>
      </c>
      <c r="J917" s="50">
        <v>0.748982988498893</v>
      </c>
      <c r="N917" s="21"/>
      <c r="R917" s="21"/>
    </row>
    <row r="918" spans="1:18">
      <c r="A918" s="7" t="s">
        <v>165</v>
      </c>
      <c r="B918" t="s">
        <v>34</v>
      </c>
      <c r="C918" t="s">
        <v>8</v>
      </c>
      <c r="D918" t="s">
        <v>9</v>
      </c>
      <c r="E918" s="1">
        <v>1.6459389279860099</v>
      </c>
      <c r="F918" s="1">
        <v>0.62806374351372196</v>
      </c>
      <c r="G918" s="1">
        <v>4.5623211415318403</v>
      </c>
      <c r="H918" s="1">
        <v>3.0949001699660901</v>
      </c>
      <c r="I918" s="1">
        <v>6.2082600695178503</v>
      </c>
      <c r="J918" s="50">
        <v>3.72296391347981</v>
      </c>
      <c r="N918" s="21"/>
      <c r="R918" s="21"/>
    </row>
    <row r="919" spans="1:18">
      <c r="A919" s="7" t="s">
        <v>165</v>
      </c>
      <c r="B919" t="s">
        <v>34</v>
      </c>
      <c r="C919" t="s">
        <v>10</v>
      </c>
      <c r="D919" t="s">
        <v>11</v>
      </c>
      <c r="E919" s="1">
        <v>0.35652279297613698</v>
      </c>
      <c r="F919" s="1">
        <v>0.27035837459444101</v>
      </c>
      <c r="G919" s="1">
        <v>0.63523449658644005</v>
      </c>
      <c r="H919" s="1">
        <v>0.642855601481645</v>
      </c>
      <c r="I919" s="1">
        <v>0.99175728956257803</v>
      </c>
      <c r="J919" s="50">
        <v>0.91321397607608501</v>
      </c>
      <c r="N919" s="21"/>
      <c r="R919" s="21"/>
    </row>
    <row r="920" spans="1:18">
      <c r="A920" s="7" t="s">
        <v>165</v>
      </c>
      <c r="B920" t="s">
        <v>34</v>
      </c>
      <c r="C920" t="s">
        <v>12</v>
      </c>
      <c r="D920" t="s">
        <v>13</v>
      </c>
      <c r="E920" s="1">
        <v>3.0604557713795799</v>
      </c>
      <c r="F920" s="1">
        <v>0.44005999520781502</v>
      </c>
      <c r="G920" s="1">
        <v>0.75025200468737097</v>
      </c>
      <c r="H920" s="1">
        <v>0.135086058962546</v>
      </c>
      <c r="I920" s="1">
        <v>3.8107077760669501</v>
      </c>
      <c r="J920" s="50">
        <v>0.57514605417036102</v>
      </c>
      <c r="N920" s="21"/>
      <c r="R920" s="21"/>
    </row>
    <row r="921" spans="1:18">
      <c r="A921" s="7" t="s">
        <v>165</v>
      </c>
      <c r="B921" t="s">
        <v>34</v>
      </c>
      <c r="C921" t="s">
        <v>14</v>
      </c>
      <c r="D921" t="s">
        <v>15</v>
      </c>
      <c r="E921" s="1">
        <v>0.58428931292290698</v>
      </c>
      <c r="F921" s="1">
        <v>0.59042680435156802</v>
      </c>
      <c r="G921" s="1">
        <v>1.5795716965443101</v>
      </c>
      <c r="H921" s="1">
        <v>0.91666232868198905</v>
      </c>
      <c r="I921" s="1">
        <v>2.1638610094672202</v>
      </c>
      <c r="J921" s="50">
        <v>1.5070891330335601</v>
      </c>
      <c r="N921" s="21"/>
      <c r="R921" s="21"/>
    </row>
    <row r="922" spans="1:18">
      <c r="A922" s="7" t="s">
        <v>165</v>
      </c>
      <c r="B922" t="s">
        <v>34</v>
      </c>
      <c r="C922" t="s">
        <v>16</v>
      </c>
      <c r="D922" t="s">
        <v>17</v>
      </c>
      <c r="E922" s="1">
        <v>7.3397521346617296</v>
      </c>
      <c r="F922" s="1">
        <v>0.94179535711997597</v>
      </c>
      <c r="G922" s="1">
        <v>2.3514580193093</v>
      </c>
      <c r="H922" s="1">
        <v>0.45282367698272102</v>
      </c>
      <c r="I922" s="1">
        <v>9.6912101539710296</v>
      </c>
      <c r="J922" s="50">
        <v>1.3946190341027001</v>
      </c>
      <c r="N922" s="21"/>
      <c r="R922" s="21"/>
    </row>
    <row r="923" spans="1:18">
      <c r="A923" s="7" t="s">
        <v>165</v>
      </c>
      <c r="B923" t="s">
        <v>34</v>
      </c>
      <c r="C923" t="s">
        <v>18</v>
      </c>
      <c r="D923" t="s">
        <v>19</v>
      </c>
      <c r="E923" s="1">
        <v>44.150553556747198</v>
      </c>
      <c r="F923" s="1">
        <v>2.8389836554993</v>
      </c>
      <c r="G923" s="1">
        <v>7.8053661115026403</v>
      </c>
      <c r="H923" s="1">
        <v>1.3311517924051499</v>
      </c>
      <c r="I923" s="1">
        <v>51.955919668249798</v>
      </c>
      <c r="J923" s="50">
        <v>4.1701354479044497</v>
      </c>
      <c r="N923" s="21"/>
      <c r="R923" s="21"/>
    </row>
    <row r="924" spans="1:18">
      <c r="A924" s="7" t="s">
        <v>165</v>
      </c>
      <c r="B924" t="s">
        <v>34</v>
      </c>
      <c r="C924" t="s">
        <v>20</v>
      </c>
      <c r="D924" t="s">
        <v>21</v>
      </c>
      <c r="E924" s="1">
        <v>18.1865513733485</v>
      </c>
      <c r="F924" s="1">
        <v>2.9329095098112798</v>
      </c>
      <c r="G924" s="1">
        <v>2.5640585738869701</v>
      </c>
      <c r="H924" s="1">
        <v>0.51911474982997996</v>
      </c>
      <c r="I924" s="1">
        <v>20.7506099472355</v>
      </c>
      <c r="J924" s="50">
        <v>3.4520242596412598</v>
      </c>
      <c r="N924" s="21"/>
      <c r="R924" s="21"/>
    </row>
    <row r="925" spans="1:18">
      <c r="A925" s="7" t="s">
        <v>165</v>
      </c>
      <c r="B925" t="s">
        <v>34</v>
      </c>
      <c r="C925" t="s">
        <v>25</v>
      </c>
      <c r="D925" t="s">
        <v>26</v>
      </c>
      <c r="E925" s="1">
        <v>3.10662289464545E-3</v>
      </c>
      <c r="F925" s="1">
        <v>2.1623120941368401E-4</v>
      </c>
      <c r="G925" s="1">
        <v>7.7616676632437298E-3</v>
      </c>
      <c r="H925" s="1">
        <v>3.1787467805821602E-3</v>
      </c>
      <c r="I925" s="1">
        <v>1.0868290557889199E-2</v>
      </c>
      <c r="J925" s="50">
        <v>3.39497798999585E-3</v>
      </c>
      <c r="N925" s="21"/>
      <c r="R925" s="21"/>
    </row>
    <row r="926" spans="1:18">
      <c r="A926" s="7" t="s">
        <v>165</v>
      </c>
      <c r="B926" t="s">
        <v>34</v>
      </c>
      <c r="C926" t="s">
        <v>22</v>
      </c>
      <c r="D926" t="s">
        <v>23</v>
      </c>
      <c r="E926" s="1">
        <v>16.302533959687999</v>
      </c>
      <c r="F926" s="1">
        <v>0.72257681408727903</v>
      </c>
      <c r="G926" s="1">
        <v>1.8993229083104</v>
      </c>
      <c r="H926" s="1">
        <v>7.47685991155356E-2</v>
      </c>
      <c r="I926" s="1">
        <v>18.201856867998401</v>
      </c>
      <c r="J926" s="50">
        <v>0.79734541320281505</v>
      </c>
      <c r="N926" s="21"/>
      <c r="R926" s="21"/>
    </row>
    <row r="927" spans="1:18">
      <c r="A927" s="7" t="s">
        <v>166</v>
      </c>
      <c r="B927" t="s">
        <v>34</v>
      </c>
      <c r="C927" t="s">
        <v>2</v>
      </c>
      <c r="D927" t="s">
        <v>3</v>
      </c>
      <c r="E927" s="1">
        <v>0.125101525322456</v>
      </c>
      <c r="F927" s="1">
        <v>0.15145956305472399</v>
      </c>
      <c r="G927" s="1">
        <v>0.24972619955640701</v>
      </c>
      <c r="H927" s="1">
        <v>0.335088799846193</v>
      </c>
      <c r="I927" s="1">
        <v>0.37482772487886301</v>
      </c>
      <c r="J927" s="50">
        <v>0.48654836290091702</v>
      </c>
      <c r="N927" s="21"/>
      <c r="R927" s="21"/>
    </row>
    <row r="928" spans="1:18">
      <c r="A928" s="7" t="s">
        <v>166</v>
      </c>
      <c r="B928" t="s">
        <v>34</v>
      </c>
      <c r="C928" t="s">
        <v>4</v>
      </c>
      <c r="D928" t="s">
        <v>5</v>
      </c>
      <c r="E928" s="1">
        <v>4.4092219982101499E-4</v>
      </c>
      <c r="F928" s="1">
        <v>2.4056716583890699E-2</v>
      </c>
      <c r="G928" s="1">
        <v>5.7547378165290403E-2</v>
      </c>
      <c r="H928" s="1">
        <v>0.30677430195429201</v>
      </c>
      <c r="I928" s="1">
        <v>5.7988300365111399E-2</v>
      </c>
      <c r="J928" s="50">
        <v>0.33083101853818297</v>
      </c>
      <c r="N928" s="21"/>
      <c r="R928" s="21"/>
    </row>
    <row r="929" spans="1:18">
      <c r="A929" s="7" t="s">
        <v>166</v>
      </c>
      <c r="B929" t="s">
        <v>34</v>
      </c>
      <c r="C929" t="s">
        <v>6</v>
      </c>
      <c r="D929" t="s">
        <v>7</v>
      </c>
      <c r="E929" s="1">
        <v>3.8299965945500802E-3</v>
      </c>
      <c r="F929" s="1">
        <v>8.3803500619155404E-3</v>
      </c>
      <c r="G929" s="1">
        <v>1.9753275982897101E-2</v>
      </c>
      <c r="H929" s="1">
        <v>4.3834376188259701E-2</v>
      </c>
      <c r="I929" s="1">
        <v>2.35832725774472E-2</v>
      </c>
      <c r="J929" s="50">
        <v>5.2214726250175203E-2</v>
      </c>
      <c r="N929" s="21"/>
      <c r="R929" s="21"/>
    </row>
    <row r="930" spans="1:18">
      <c r="A930" s="7" t="s">
        <v>166</v>
      </c>
      <c r="B930" t="s">
        <v>34</v>
      </c>
      <c r="C930" t="s">
        <v>8</v>
      </c>
      <c r="D930" t="s">
        <v>9</v>
      </c>
      <c r="E930" s="1">
        <v>0.69940686005591002</v>
      </c>
      <c r="F930" s="1">
        <v>0.27700684457805103</v>
      </c>
      <c r="G930" s="1">
        <v>1.4256799794842701</v>
      </c>
      <c r="H930" s="1">
        <v>0.99539492142972696</v>
      </c>
      <c r="I930" s="1">
        <v>2.1250868395401801</v>
      </c>
      <c r="J930" s="50">
        <v>1.27240176600778</v>
      </c>
      <c r="N930" s="21"/>
      <c r="R930" s="21"/>
    </row>
    <row r="931" spans="1:18">
      <c r="A931" s="7" t="s">
        <v>166</v>
      </c>
      <c r="B931" t="s">
        <v>34</v>
      </c>
      <c r="C931" t="s">
        <v>10</v>
      </c>
      <c r="D931" t="s">
        <v>11</v>
      </c>
      <c r="E931" s="1">
        <v>8.7719134774268501E-2</v>
      </c>
      <c r="F931" s="1">
        <v>7.3297281152139099E-2</v>
      </c>
      <c r="G931" s="1">
        <v>0.29797510885390499</v>
      </c>
      <c r="H931" s="1">
        <v>0.26508036453275502</v>
      </c>
      <c r="I931" s="1">
        <v>0.38569424362817301</v>
      </c>
      <c r="J931" s="50">
        <v>0.33837764568489398</v>
      </c>
      <c r="N931" s="21"/>
      <c r="R931" s="21"/>
    </row>
    <row r="932" spans="1:18">
      <c r="A932" s="7" t="s">
        <v>166</v>
      </c>
      <c r="B932" t="s">
        <v>34</v>
      </c>
      <c r="C932" t="s">
        <v>12</v>
      </c>
      <c r="D932" t="s">
        <v>13</v>
      </c>
      <c r="E932" s="1">
        <v>0.593544920465367</v>
      </c>
      <c r="F932" s="1">
        <v>8.0614169065498203E-2</v>
      </c>
      <c r="G932" s="1">
        <v>0.26118471323957199</v>
      </c>
      <c r="H932" s="1">
        <v>4.7626506344347799E-2</v>
      </c>
      <c r="I932" s="1">
        <v>0.85472963370493904</v>
      </c>
      <c r="J932" s="50">
        <v>0.12824067540984599</v>
      </c>
      <c r="N932" s="21"/>
      <c r="R932" s="21"/>
    </row>
    <row r="933" spans="1:18">
      <c r="A933" s="7" t="s">
        <v>166</v>
      </c>
      <c r="B933" t="s">
        <v>34</v>
      </c>
      <c r="C933" t="s">
        <v>14</v>
      </c>
      <c r="D933" t="s">
        <v>15</v>
      </c>
      <c r="E933" s="1">
        <v>0.174854271147172</v>
      </c>
      <c r="F933" s="1">
        <v>0.17781709266704199</v>
      </c>
      <c r="G933" s="1">
        <v>0.22143213009326099</v>
      </c>
      <c r="H933" s="1">
        <v>0.127744779815121</v>
      </c>
      <c r="I933" s="1">
        <v>0.39628640124043402</v>
      </c>
      <c r="J933" s="50">
        <v>0.30556187248216199</v>
      </c>
      <c r="N933" s="21"/>
      <c r="R933" s="21"/>
    </row>
    <row r="934" spans="1:18">
      <c r="A934" s="7" t="s">
        <v>166</v>
      </c>
      <c r="B934" t="s">
        <v>34</v>
      </c>
      <c r="C934" t="s">
        <v>16</v>
      </c>
      <c r="D934" t="s">
        <v>17</v>
      </c>
      <c r="E934" s="1">
        <v>12.440054826291499</v>
      </c>
      <c r="F934" s="1">
        <v>1.5200292199925201</v>
      </c>
      <c r="G934" s="1">
        <v>2.8193381183335702</v>
      </c>
      <c r="H934" s="1">
        <v>0.36692788312261099</v>
      </c>
      <c r="I934" s="1">
        <v>15.2593929446251</v>
      </c>
      <c r="J934" s="50">
        <v>1.88695710311513</v>
      </c>
      <c r="N934" s="21"/>
      <c r="R934" s="21"/>
    </row>
    <row r="935" spans="1:18">
      <c r="A935" s="7" t="s">
        <v>166</v>
      </c>
      <c r="B935" t="s">
        <v>34</v>
      </c>
      <c r="C935" t="s">
        <v>18</v>
      </c>
      <c r="D935" t="s">
        <v>19</v>
      </c>
      <c r="E935" s="1">
        <v>19.3119283669532</v>
      </c>
      <c r="F935" s="1">
        <v>1.23741353987432</v>
      </c>
      <c r="G935" s="1">
        <v>3.8922300262920801</v>
      </c>
      <c r="H935" s="1">
        <v>0.63745387637496098</v>
      </c>
      <c r="I935" s="1">
        <v>23.204158393245301</v>
      </c>
      <c r="J935" s="50">
        <v>1.87486741624928</v>
      </c>
      <c r="N935" s="21"/>
      <c r="R935" s="21"/>
    </row>
    <row r="936" spans="1:18">
      <c r="A936" s="7" t="s">
        <v>166</v>
      </c>
      <c r="B936" t="s">
        <v>34</v>
      </c>
      <c r="C936" t="s">
        <v>20</v>
      </c>
      <c r="D936" t="s">
        <v>21</v>
      </c>
      <c r="E936" s="1">
        <v>3.7039882898733301</v>
      </c>
      <c r="F936" s="1">
        <v>0.58800234417479302</v>
      </c>
      <c r="G936" s="1">
        <v>0.47317659860973099</v>
      </c>
      <c r="H936" s="1">
        <v>9.5261480368252396E-2</v>
      </c>
      <c r="I936" s="1">
        <v>4.1771648884830599</v>
      </c>
      <c r="J936" s="50">
        <v>0.68326382454304502</v>
      </c>
      <c r="N936" s="21"/>
      <c r="R936" s="21"/>
    </row>
    <row r="937" spans="1:18">
      <c r="A937" s="7" t="s">
        <v>166</v>
      </c>
      <c r="B937" t="s">
        <v>34</v>
      </c>
      <c r="C937" t="s">
        <v>25</v>
      </c>
      <c r="D937" t="s">
        <v>26</v>
      </c>
      <c r="E937" s="1">
        <v>8.4110671328314397E-5</v>
      </c>
      <c r="F937" s="1">
        <v>6.7942299425094603E-6</v>
      </c>
      <c r="G937" s="1">
        <v>0</v>
      </c>
      <c r="H937" s="1">
        <v>0</v>
      </c>
      <c r="I937" s="1">
        <v>8.4110671328314397E-5</v>
      </c>
      <c r="J937" s="50">
        <v>6.7942299425094603E-6</v>
      </c>
      <c r="N937" s="21"/>
      <c r="R937" s="21"/>
    </row>
    <row r="938" spans="1:18">
      <c r="A938" s="7" t="s">
        <v>166</v>
      </c>
      <c r="B938" t="s">
        <v>34</v>
      </c>
      <c r="C938" t="s">
        <v>22</v>
      </c>
      <c r="D938" t="s">
        <v>23</v>
      </c>
      <c r="E938" s="1">
        <v>12.3464644561318</v>
      </c>
      <c r="F938" s="1">
        <v>0.526022800250185</v>
      </c>
      <c r="G938" s="1">
        <v>2.8920685075211199</v>
      </c>
      <c r="H938" s="1">
        <v>0.10542605309004199</v>
      </c>
      <c r="I938" s="1">
        <v>15.238532963652901</v>
      </c>
      <c r="J938" s="50">
        <v>0.63144885334022705</v>
      </c>
      <c r="N938" s="21"/>
      <c r="R938" s="21"/>
    </row>
    <row r="939" spans="1:18">
      <c r="A939" s="7" t="s">
        <v>167</v>
      </c>
      <c r="B939" t="s">
        <v>34</v>
      </c>
      <c r="C939" t="s">
        <v>2</v>
      </c>
      <c r="D939" t="s">
        <v>3</v>
      </c>
      <c r="E939" s="1">
        <v>0.27546474755128803</v>
      </c>
      <c r="F939" s="1">
        <v>0.338398175841302</v>
      </c>
      <c r="G939" s="1">
        <v>0.50489862605910396</v>
      </c>
      <c r="H939" s="1">
        <v>0.633727504890781</v>
      </c>
      <c r="I939" s="1">
        <v>0.78036337361039299</v>
      </c>
      <c r="J939" s="50">
        <v>0.97212568073208305</v>
      </c>
      <c r="N939" s="21"/>
      <c r="R939" s="21"/>
    </row>
    <row r="940" spans="1:18">
      <c r="A940" s="7" t="s">
        <v>167</v>
      </c>
      <c r="B940" t="s">
        <v>34</v>
      </c>
      <c r="C940" t="s">
        <v>4</v>
      </c>
      <c r="D940" t="s">
        <v>5</v>
      </c>
      <c r="E940" s="1">
        <v>1.30375240537444E-3</v>
      </c>
      <c r="F940" s="1">
        <v>5.1293679037935101E-2</v>
      </c>
      <c r="G940" s="1">
        <v>4.6838590140237399E-3</v>
      </c>
      <c r="H940" s="1">
        <v>8.8973770335044597E-2</v>
      </c>
      <c r="I940" s="1">
        <v>5.9876114193981797E-3</v>
      </c>
      <c r="J940" s="50">
        <v>0.14026744937298</v>
      </c>
      <c r="N940" s="21"/>
      <c r="R940" s="21"/>
    </row>
    <row r="941" spans="1:18">
      <c r="A941" s="7" t="s">
        <v>167</v>
      </c>
      <c r="B941" t="s">
        <v>34</v>
      </c>
      <c r="C941" t="s">
        <v>6</v>
      </c>
      <c r="D941" t="s">
        <v>7</v>
      </c>
      <c r="E941" s="1">
        <v>1.42280175341221E-2</v>
      </c>
      <c r="F941" s="1">
        <v>3.03181105302768E-2</v>
      </c>
      <c r="G941" s="1">
        <v>5.6386052962847197E-2</v>
      </c>
      <c r="H941" s="1">
        <v>0.124828005816586</v>
      </c>
      <c r="I941" s="1">
        <v>7.06140704969693E-2</v>
      </c>
      <c r="J941" s="50">
        <v>0.15514611634686301</v>
      </c>
      <c r="N941" s="21"/>
      <c r="R941" s="21"/>
    </row>
    <row r="942" spans="1:18">
      <c r="A942" s="7" t="s">
        <v>167</v>
      </c>
      <c r="B942" t="s">
        <v>34</v>
      </c>
      <c r="C942" t="s">
        <v>8</v>
      </c>
      <c r="D942" t="s">
        <v>9</v>
      </c>
      <c r="E942" s="1">
        <v>0.69618039300550205</v>
      </c>
      <c r="F942" s="1">
        <v>0.26323671234021701</v>
      </c>
      <c r="G942" s="1">
        <v>0.203998282894161</v>
      </c>
      <c r="H942" s="1">
        <v>9.1490713038452701E-2</v>
      </c>
      <c r="I942" s="1">
        <v>0.90017867589966305</v>
      </c>
      <c r="J942" s="50">
        <v>0.35472742537867002</v>
      </c>
      <c r="N942" s="21"/>
      <c r="R942" s="21"/>
    </row>
    <row r="943" spans="1:18">
      <c r="A943" s="7" t="s">
        <v>167</v>
      </c>
      <c r="B943" t="s">
        <v>34</v>
      </c>
      <c r="C943" t="s">
        <v>10</v>
      </c>
      <c r="D943" t="s">
        <v>11</v>
      </c>
      <c r="E943" s="1">
        <v>0.21444961273799301</v>
      </c>
      <c r="F943" s="1">
        <v>0.156614453600326</v>
      </c>
      <c r="G943" s="1">
        <v>0.30912155423294002</v>
      </c>
      <c r="H943" s="1">
        <v>0.28470123312158702</v>
      </c>
      <c r="I943" s="1">
        <v>0.52357116697093298</v>
      </c>
      <c r="J943" s="50">
        <v>0.44131568672191301</v>
      </c>
      <c r="N943" s="21"/>
      <c r="R943" s="21"/>
    </row>
    <row r="944" spans="1:18">
      <c r="A944" s="7" t="s">
        <v>167</v>
      </c>
      <c r="B944" t="s">
        <v>34</v>
      </c>
      <c r="C944" t="s">
        <v>12</v>
      </c>
      <c r="D944" t="s">
        <v>13</v>
      </c>
      <c r="E944" s="1">
        <v>1.4578822757129399</v>
      </c>
      <c r="F944" s="1">
        <v>0.203299838151974</v>
      </c>
      <c r="G944" s="1">
        <v>0.153022153990858</v>
      </c>
      <c r="H944" s="1">
        <v>2.7052849397144099E-2</v>
      </c>
      <c r="I944" s="1">
        <v>1.6109044297038</v>
      </c>
      <c r="J944" s="50">
        <v>0.230352687549118</v>
      </c>
      <c r="N944" s="21"/>
      <c r="R944" s="21"/>
    </row>
    <row r="945" spans="1:18">
      <c r="A945" s="7" t="s">
        <v>167</v>
      </c>
      <c r="B945" t="s">
        <v>34</v>
      </c>
      <c r="C945" t="s">
        <v>14</v>
      </c>
      <c r="D945" t="s">
        <v>15</v>
      </c>
      <c r="E945" s="1">
        <v>0.23889344912959201</v>
      </c>
      <c r="F945" s="1">
        <v>0.247374315443191</v>
      </c>
      <c r="G945" s="1">
        <v>0.16440783660333799</v>
      </c>
      <c r="H945" s="1">
        <v>9.3825601183725404E-2</v>
      </c>
      <c r="I945" s="1">
        <v>0.40330128573293</v>
      </c>
      <c r="J945" s="50">
        <v>0.34119991662691601</v>
      </c>
      <c r="N945" s="21"/>
      <c r="R945" s="21"/>
    </row>
    <row r="946" spans="1:18">
      <c r="A946" s="7" t="s">
        <v>167</v>
      </c>
      <c r="B946" t="s">
        <v>34</v>
      </c>
      <c r="C946" t="s">
        <v>16</v>
      </c>
      <c r="D946" t="s">
        <v>17</v>
      </c>
      <c r="E946" s="1">
        <v>3.6826095988697398</v>
      </c>
      <c r="F946" s="1">
        <v>0.45405712390264402</v>
      </c>
      <c r="G946" s="1">
        <v>0.65951631224393303</v>
      </c>
      <c r="H946" s="1">
        <v>0.110953808126055</v>
      </c>
      <c r="I946" s="1">
        <v>4.3421259111136798</v>
      </c>
      <c r="J946" s="50">
        <v>0.56501093202869901</v>
      </c>
      <c r="N946" s="21"/>
      <c r="R946" s="21"/>
    </row>
    <row r="947" spans="1:18">
      <c r="A947" s="7" t="s">
        <v>167</v>
      </c>
      <c r="B947" t="s">
        <v>34</v>
      </c>
      <c r="C947" t="s">
        <v>18</v>
      </c>
      <c r="D947" t="s">
        <v>19</v>
      </c>
      <c r="E947" s="1">
        <v>71.630547504248199</v>
      </c>
      <c r="F947" s="1">
        <v>4.5872262001138697</v>
      </c>
      <c r="G947" s="1">
        <v>22.959854847243498</v>
      </c>
      <c r="H947" s="1">
        <v>3.9517079288977399</v>
      </c>
      <c r="I947" s="1">
        <v>94.590402351491704</v>
      </c>
      <c r="J947" s="50">
        <v>8.5389341290116096</v>
      </c>
      <c r="N947" s="21"/>
      <c r="R947" s="21"/>
    </row>
    <row r="948" spans="1:18">
      <c r="A948" s="7" t="s">
        <v>167</v>
      </c>
      <c r="B948" t="s">
        <v>34</v>
      </c>
      <c r="C948" t="s">
        <v>20</v>
      </c>
      <c r="D948" t="s">
        <v>21</v>
      </c>
      <c r="E948" s="1">
        <v>7.8612555790444301</v>
      </c>
      <c r="F948" s="1">
        <v>1.26824848231614</v>
      </c>
      <c r="G948" s="1">
        <v>0.13290262821340401</v>
      </c>
      <c r="H948" s="1">
        <v>2.6931044336161399E-2</v>
      </c>
      <c r="I948" s="1">
        <v>7.9941582072578301</v>
      </c>
      <c r="J948" s="50">
        <v>1.2951795266523001</v>
      </c>
      <c r="N948" s="21"/>
      <c r="R948" s="21"/>
    </row>
    <row r="949" spans="1:18">
      <c r="A949" s="7" t="s">
        <v>167</v>
      </c>
      <c r="B949" t="s">
        <v>34</v>
      </c>
      <c r="C949" t="s">
        <v>25</v>
      </c>
      <c r="D949" t="s">
        <v>26</v>
      </c>
      <c r="E949" s="1">
        <v>2.00793131152513E-3</v>
      </c>
      <c r="F949" s="1">
        <v>1.3547459421806501E-4</v>
      </c>
      <c r="G949" s="1">
        <v>6.5768318797175098E-3</v>
      </c>
      <c r="H949" s="1">
        <v>2.6178407957291E-3</v>
      </c>
      <c r="I949" s="1">
        <v>8.5847631912426402E-3</v>
      </c>
      <c r="J949" s="50">
        <v>2.7533153899471602E-3</v>
      </c>
      <c r="N949" s="21"/>
      <c r="R949" s="21"/>
    </row>
    <row r="950" spans="1:18">
      <c r="A950" s="7" t="s">
        <v>167</v>
      </c>
      <c r="B950" t="s">
        <v>34</v>
      </c>
      <c r="C950" t="s">
        <v>22</v>
      </c>
      <c r="D950" t="s">
        <v>23</v>
      </c>
      <c r="E950" s="1">
        <v>7.4479793119187097</v>
      </c>
      <c r="F950" s="1">
        <v>0.331893386941366</v>
      </c>
      <c r="G950" s="1">
        <v>0.67157322202278502</v>
      </c>
      <c r="H950" s="1">
        <v>2.6484907914843599E-2</v>
      </c>
      <c r="I950" s="1">
        <v>8.1195525339414907</v>
      </c>
      <c r="J950" s="50">
        <v>0.35837829485620998</v>
      </c>
      <c r="N950" s="21"/>
      <c r="R950" s="21"/>
    </row>
    <row r="951" spans="1:18">
      <c r="A951" s="7" t="s">
        <v>168</v>
      </c>
      <c r="B951" t="s">
        <v>34</v>
      </c>
      <c r="C951" t="s">
        <v>2</v>
      </c>
      <c r="D951" t="s">
        <v>3</v>
      </c>
      <c r="E951" s="1">
        <v>0.50631386267700595</v>
      </c>
      <c r="F951" s="1">
        <v>0.62447070214132505</v>
      </c>
      <c r="G951" s="1">
        <v>1.6354857629966699</v>
      </c>
      <c r="H951" s="1">
        <v>2.4830415350514601</v>
      </c>
      <c r="I951" s="1">
        <v>2.1417996256736802</v>
      </c>
      <c r="J951" s="50">
        <v>3.1075122371927901</v>
      </c>
      <c r="N951" s="21"/>
      <c r="R951" s="21"/>
    </row>
    <row r="952" spans="1:18">
      <c r="A952" s="7" t="s">
        <v>168</v>
      </c>
      <c r="B952" t="s">
        <v>34</v>
      </c>
      <c r="C952" t="s">
        <v>4</v>
      </c>
      <c r="D952" t="s">
        <v>5</v>
      </c>
      <c r="E952" s="1">
        <v>2.5359726179916601E-3</v>
      </c>
      <c r="F952" s="1">
        <v>0.102628639951867</v>
      </c>
      <c r="G952" s="1">
        <v>2.6161524277357001E-5</v>
      </c>
      <c r="H952" s="1">
        <v>4.9155961666085197E-5</v>
      </c>
      <c r="I952" s="1">
        <v>2.5621341422690201E-3</v>
      </c>
      <c r="J952" s="50">
        <v>0.102677795913533</v>
      </c>
      <c r="N952" s="21"/>
      <c r="R952" s="21"/>
    </row>
    <row r="953" spans="1:18">
      <c r="A953" s="7" t="s">
        <v>168</v>
      </c>
      <c r="B953" t="s">
        <v>34</v>
      </c>
      <c r="C953" t="s">
        <v>6</v>
      </c>
      <c r="D953" t="s">
        <v>7</v>
      </c>
      <c r="E953" s="1">
        <v>6.7719598521336702E-2</v>
      </c>
      <c r="F953" s="1">
        <v>0.14565563953111599</v>
      </c>
      <c r="G953" s="1">
        <v>1.98337008770613</v>
      </c>
      <c r="H953" s="1">
        <v>4.3986838267290604</v>
      </c>
      <c r="I953" s="1">
        <v>2.0510896862274701</v>
      </c>
      <c r="J953" s="50">
        <v>4.5443394662601797</v>
      </c>
      <c r="N953" s="21"/>
      <c r="R953" s="21"/>
    </row>
    <row r="954" spans="1:18">
      <c r="A954" s="7" t="s">
        <v>168</v>
      </c>
      <c r="B954" t="s">
        <v>34</v>
      </c>
      <c r="C954" t="s">
        <v>8</v>
      </c>
      <c r="D954" t="s">
        <v>9</v>
      </c>
      <c r="E954" s="1">
        <v>1.73246297687768</v>
      </c>
      <c r="F954" s="1">
        <v>0.70474725905374702</v>
      </c>
      <c r="G954" s="1">
        <v>9.10047966296883</v>
      </c>
      <c r="H954" s="1">
        <v>7.2785964054424896</v>
      </c>
      <c r="I954" s="1">
        <v>10.8329426398465</v>
      </c>
      <c r="J954" s="50">
        <v>7.9833436644962301</v>
      </c>
      <c r="N954" s="21"/>
      <c r="R954" s="21"/>
    </row>
    <row r="955" spans="1:18">
      <c r="A955" s="7" t="s">
        <v>168</v>
      </c>
      <c r="B955" t="s">
        <v>34</v>
      </c>
      <c r="C955" t="s">
        <v>10</v>
      </c>
      <c r="D955" t="s">
        <v>11</v>
      </c>
      <c r="E955" s="1">
        <v>0.31127937784632898</v>
      </c>
      <c r="F955" s="1">
        <v>0.24926765236089099</v>
      </c>
      <c r="G955" s="1">
        <v>0.904649543434908</v>
      </c>
      <c r="H955" s="1">
        <v>0.80116971646062696</v>
      </c>
      <c r="I955" s="1">
        <v>1.2159289212812401</v>
      </c>
      <c r="J955" s="50">
        <v>1.0504373688215201</v>
      </c>
      <c r="N955" s="21"/>
      <c r="R955" s="21"/>
    </row>
    <row r="956" spans="1:18">
      <c r="A956" s="7" t="s">
        <v>168</v>
      </c>
      <c r="B956" t="s">
        <v>34</v>
      </c>
      <c r="C956" t="s">
        <v>12</v>
      </c>
      <c r="D956" t="s">
        <v>13</v>
      </c>
      <c r="E956" s="1">
        <v>2.63106323037815</v>
      </c>
      <c r="F956" s="1">
        <v>0.36770538526436503</v>
      </c>
      <c r="G956" s="1">
        <v>0.95004651901787696</v>
      </c>
      <c r="H956" s="1">
        <v>0.17208778907177899</v>
      </c>
      <c r="I956" s="1">
        <v>3.58110974939602</v>
      </c>
      <c r="J956" s="50">
        <v>0.53979317433614404</v>
      </c>
      <c r="N956" s="21"/>
      <c r="R956" s="21"/>
    </row>
    <row r="957" spans="1:18">
      <c r="A957" s="7" t="s">
        <v>168</v>
      </c>
      <c r="B957" t="s">
        <v>34</v>
      </c>
      <c r="C957" t="s">
        <v>14</v>
      </c>
      <c r="D957" t="s">
        <v>15</v>
      </c>
      <c r="E957" s="1">
        <v>0.69622541783189096</v>
      </c>
      <c r="F957" s="1">
        <v>0.696944430248991</v>
      </c>
      <c r="G957" s="1">
        <v>3.8139691366375899</v>
      </c>
      <c r="H957" s="1">
        <v>2.2919141240041401</v>
      </c>
      <c r="I957" s="1">
        <v>4.5101945544694804</v>
      </c>
      <c r="J957" s="50">
        <v>2.9888585542531301</v>
      </c>
      <c r="N957" s="21"/>
      <c r="R957" s="21"/>
    </row>
    <row r="958" spans="1:18">
      <c r="A958" s="7" t="s">
        <v>168</v>
      </c>
      <c r="B958" t="s">
        <v>34</v>
      </c>
      <c r="C958" t="s">
        <v>16</v>
      </c>
      <c r="D958" t="s">
        <v>17</v>
      </c>
      <c r="E958" s="1">
        <v>9.1482247859916193</v>
      </c>
      <c r="F958" s="1">
        <v>1.11105842137035</v>
      </c>
      <c r="G958" s="1">
        <v>3.28158224299434</v>
      </c>
      <c r="H958" s="1">
        <v>0.53314135016922104</v>
      </c>
      <c r="I958" s="1">
        <v>12.429807028986</v>
      </c>
      <c r="J958" s="50">
        <v>1.64419977153957</v>
      </c>
      <c r="N958" s="21"/>
      <c r="R958" s="21"/>
    </row>
    <row r="959" spans="1:18">
      <c r="A959" s="7" t="s">
        <v>168</v>
      </c>
      <c r="B959" t="s">
        <v>34</v>
      </c>
      <c r="C959" t="s">
        <v>18</v>
      </c>
      <c r="D959" t="s">
        <v>19</v>
      </c>
      <c r="E959" s="1">
        <v>44.921231890217001</v>
      </c>
      <c r="F959" s="1">
        <v>2.85375949956522</v>
      </c>
      <c r="G959" s="1">
        <v>5.4168343167638797</v>
      </c>
      <c r="H959" s="1">
        <v>0.87704426866450402</v>
      </c>
      <c r="I959" s="1">
        <v>50.338066206980898</v>
      </c>
      <c r="J959" s="50">
        <v>3.7308037682297202</v>
      </c>
      <c r="N959" s="21"/>
      <c r="R959" s="21"/>
    </row>
    <row r="960" spans="1:18">
      <c r="A960" s="7" t="s">
        <v>168</v>
      </c>
      <c r="B960" t="s">
        <v>34</v>
      </c>
      <c r="C960" t="s">
        <v>20</v>
      </c>
      <c r="D960" t="s">
        <v>21</v>
      </c>
      <c r="E960" s="1">
        <v>34.916703334783698</v>
      </c>
      <c r="F960" s="1">
        <v>5.5745355997448804</v>
      </c>
      <c r="G960" s="1">
        <v>3.4514073884916998</v>
      </c>
      <c r="H960" s="1">
        <v>0.69555458926233404</v>
      </c>
      <c r="I960" s="1">
        <v>38.3681107232754</v>
      </c>
      <c r="J960" s="50">
        <v>6.2700901890072096</v>
      </c>
      <c r="N960" s="21"/>
      <c r="R960" s="21"/>
    </row>
    <row r="961" spans="1:18">
      <c r="A961" s="7" t="s">
        <v>168</v>
      </c>
      <c r="B961" t="s">
        <v>34</v>
      </c>
      <c r="C961" t="s">
        <v>25</v>
      </c>
      <c r="D961" t="s">
        <v>26</v>
      </c>
      <c r="E961" s="1">
        <v>3.8461172623023503E-2</v>
      </c>
      <c r="F961" s="1">
        <v>2.9935183747308602E-3</v>
      </c>
      <c r="G961" s="1">
        <v>0.18222930435774201</v>
      </c>
      <c r="H961" s="1">
        <v>8.4352431894677102E-2</v>
      </c>
      <c r="I961" s="1">
        <v>0.22069047698076499</v>
      </c>
      <c r="J961" s="50">
        <v>8.7345950269408001E-2</v>
      </c>
      <c r="N961" s="21"/>
      <c r="R961" s="21"/>
    </row>
    <row r="962" spans="1:18">
      <c r="A962" s="7" t="s">
        <v>168</v>
      </c>
      <c r="B962" t="s">
        <v>34</v>
      </c>
      <c r="C962" t="s">
        <v>22</v>
      </c>
      <c r="D962" t="s">
        <v>23</v>
      </c>
      <c r="E962" s="1">
        <v>12.079152877833099</v>
      </c>
      <c r="F962" s="1">
        <v>0.51724050064394</v>
      </c>
      <c r="G962" s="1">
        <v>0.71328396615426204</v>
      </c>
      <c r="H962" s="1">
        <v>2.6320207759726901E-2</v>
      </c>
      <c r="I962" s="1">
        <v>12.792436843987399</v>
      </c>
      <c r="J962" s="50">
        <v>0.54356070840366699</v>
      </c>
      <c r="N962" s="21"/>
      <c r="R962" s="21"/>
    </row>
    <row r="963" spans="1:18">
      <c r="A963" s="7" t="s">
        <v>169</v>
      </c>
      <c r="B963" t="s">
        <v>34</v>
      </c>
      <c r="C963" t="s">
        <v>2</v>
      </c>
      <c r="D963" t="s">
        <v>3</v>
      </c>
      <c r="E963" s="1">
        <v>0.158510070820054</v>
      </c>
      <c r="F963" s="1">
        <v>0.18581288118231401</v>
      </c>
      <c r="G963" s="1">
        <v>0.244983943146723</v>
      </c>
      <c r="H963" s="1">
        <v>0.17051797743006</v>
      </c>
      <c r="I963" s="1">
        <v>0.40349401396677698</v>
      </c>
      <c r="J963" s="50">
        <v>0.35633085861237401</v>
      </c>
      <c r="N963" s="21"/>
      <c r="R963" s="21"/>
    </row>
    <row r="964" spans="1:18">
      <c r="A964" s="7" t="s">
        <v>169</v>
      </c>
      <c r="B964" t="s">
        <v>34</v>
      </c>
      <c r="C964" t="s">
        <v>4</v>
      </c>
      <c r="D964" t="s">
        <v>5</v>
      </c>
      <c r="E964" s="1">
        <v>1.01765995024777E-3</v>
      </c>
      <c r="F964" s="1">
        <v>4.6536780998635001E-2</v>
      </c>
      <c r="G964" s="1">
        <v>0.29083456362466797</v>
      </c>
      <c r="H964" s="1">
        <v>5.3048978720030302</v>
      </c>
      <c r="I964" s="1">
        <v>0.29185222357491603</v>
      </c>
      <c r="J964" s="50">
        <v>5.3514346530016601</v>
      </c>
      <c r="N964" s="21"/>
      <c r="R964" s="21"/>
    </row>
    <row r="965" spans="1:18">
      <c r="A965" s="7" t="s">
        <v>169</v>
      </c>
      <c r="B965" t="s">
        <v>34</v>
      </c>
      <c r="C965" t="s">
        <v>6</v>
      </c>
      <c r="D965" t="s">
        <v>7</v>
      </c>
      <c r="E965" s="1">
        <v>4.0378486075403598E-2</v>
      </c>
      <c r="F965" s="1">
        <v>8.6685101729086597E-2</v>
      </c>
      <c r="G965" s="1">
        <v>1.33808499675236</v>
      </c>
      <c r="H965" s="1">
        <v>2.9653881681572498</v>
      </c>
      <c r="I965" s="1">
        <v>1.37846348282776</v>
      </c>
      <c r="J965" s="50">
        <v>3.05207326988634</v>
      </c>
      <c r="N965" s="21"/>
      <c r="R965" s="21"/>
    </row>
    <row r="966" spans="1:18">
      <c r="A966" s="7" t="s">
        <v>169</v>
      </c>
      <c r="B966" t="s">
        <v>34</v>
      </c>
      <c r="C966" t="s">
        <v>8</v>
      </c>
      <c r="D966" t="s">
        <v>9</v>
      </c>
      <c r="E966" s="1">
        <v>0.70453921229244199</v>
      </c>
      <c r="F966" s="1">
        <v>0.27468809777971398</v>
      </c>
      <c r="G966" s="1">
        <v>1.4420889834435</v>
      </c>
      <c r="H966" s="1">
        <v>1.1610417065423799</v>
      </c>
      <c r="I966" s="1">
        <v>2.1466281957359401</v>
      </c>
      <c r="J966" s="50">
        <v>1.4357298043221001</v>
      </c>
      <c r="N966" s="21"/>
      <c r="R966" s="21"/>
    </row>
    <row r="967" spans="1:18">
      <c r="A967" s="7" t="s">
        <v>169</v>
      </c>
      <c r="B967" t="s">
        <v>34</v>
      </c>
      <c r="C967" t="s">
        <v>10</v>
      </c>
      <c r="D967" t="s">
        <v>11</v>
      </c>
      <c r="E967" s="1">
        <v>0.156805708927438</v>
      </c>
      <c r="F967" s="1">
        <v>0.120267455526973</v>
      </c>
      <c r="G967" s="1">
        <v>0.24361456751774499</v>
      </c>
      <c r="H967" s="1">
        <v>0.24991113666858</v>
      </c>
      <c r="I967" s="1">
        <v>0.40042027644518302</v>
      </c>
      <c r="J967" s="50">
        <v>0.37017859219555299</v>
      </c>
      <c r="N967" s="21"/>
      <c r="R967" s="21"/>
    </row>
    <row r="968" spans="1:18">
      <c r="A968" s="7" t="s">
        <v>169</v>
      </c>
      <c r="B968" t="s">
        <v>34</v>
      </c>
      <c r="C968" t="s">
        <v>12</v>
      </c>
      <c r="D968" t="s">
        <v>13</v>
      </c>
      <c r="E968" s="1">
        <v>1.3082296376774001</v>
      </c>
      <c r="F968" s="1">
        <v>0.191827333656302</v>
      </c>
      <c r="G968" s="1">
        <v>0.203469528763459</v>
      </c>
      <c r="H968" s="1">
        <v>3.6221506570403302E-2</v>
      </c>
      <c r="I968" s="1">
        <v>1.5116991664408601</v>
      </c>
      <c r="J968" s="50">
        <v>0.22804884022670599</v>
      </c>
      <c r="N968" s="21"/>
      <c r="R968" s="21"/>
    </row>
    <row r="969" spans="1:18">
      <c r="A969" s="7" t="s">
        <v>169</v>
      </c>
      <c r="B969" t="s">
        <v>34</v>
      </c>
      <c r="C969" t="s">
        <v>14</v>
      </c>
      <c r="D969" t="s">
        <v>15</v>
      </c>
      <c r="E969" s="1">
        <v>0.53730263435834202</v>
      </c>
      <c r="F969" s="1">
        <v>0.52076831836150905</v>
      </c>
      <c r="G969" s="1">
        <v>4.2348919151434599</v>
      </c>
      <c r="H969" s="1">
        <v>2.4657544865538998</v>
      </c>
      <c r="I969" s="1">
        <v>4.7721945495018003</v>
      </c>
      <c r="J969" s="50">
        <v>2.9865228049154098</v>
      </c>
      <c r="N969" s="21"/>
      <c r="R969" s="21"/>
    </row>
    <row r="970" spans="1:18">
      <c r="A970" s="7" t="s">
        <v>169</v>
      </c>
      <c r="B970" t="s">
        <v>34</v>
      </c>
      <c r="C970" t="s">
        <v>16</v>
      </c>
      <c r="D970" t="s">
        <v>17</v>
      </c>
      <c r="E970" s="1">
        <v>4.6877381630981798</v>
      </c>
      <c r="F970" s="1">
        <v>0.57639435815242002</v>
      </c>
      <c r="G970" s="1">
        <v>1.06245802336537</v>
      </c>
      <c r="H970" s="1">
        <v>0.138045544280084</v>
      </c>
      <c r="I970" s="1">
        <v>5.7501961864635396</v>
      </c>
      <c r="J970" s="50">
        <v>0.71443990243250399</v>
      </c>
      <c r="N970" s="21"/>
      <c r="R970" s="21"/>
    </row>
    <row r="971" spans="1:18">
      <c r="A971" s="7" t="s">
        <v>169</v>
      </c>
      <c r="B971" t="s">
        <v>34</v>
      </c>
      <c r="C971" t="s">
        <v>18</v>
      </c>
      <c r="D971" t="s">
        <v>19</v>
      </c>
      <c r="E971" s="1">
        <v>24.440026616876398</v>
      </c>
      <c r="F971" s="1">
        <v>1.56762841548138</v>
      </c>
      <c r="G971" s="1">
        <v>5.80392259379762</v>
      </c>
      <c r="H971" s="1">
        <v>0.98720735992839703</v>
      </c>
      <c r="I971" s="1">
        <v>30.243949210674</v>
      </c>
      <c r="J971" s="50">
        <v>2.5548357754097801</v>
      </c>
      <c r="N971" s="21"/>
      <c r="R971" s="21"/>
    </row>
    <row r="972" spans="1:18">
      <c r="A972" s="7" t="s">
        <v>169</v>
      </c>
      <c r="B972" t="s">
        <v>34</v>
      </c>
      <c r="C972" t="s">
        <v>20</v>
      </c>
      <c r="D972" t="s">
        <v>21</v>
      </c>
      <c r="E972" s="1">
        <v>4.9726190022171197</v>
      </c>
      <c r="F972" s="1">
        <v>0.80051069094878402</v>
      </c>
      <c r="G972" s="1">
        <v>7.3242011294609E-2</v>
      </c>
      <c r="H972" s="1">
        <v>1.48226467460176E-2</v>
      </c>
      <c r="I972" s="1">
        <v>5.0458610135117299</v>
      </c>
      <c r="J972" s="50">
        <v>0.81533333769480199</v>
      </c>
      <c r="N972" s="21"/>
      <c r="R972" s="21"/>
    </row>
    <row r="973" spans="1:18">
      <c r="A973" s="7" t="s">
        <v>169</v>
      </c>
      <c r="B973" t="s">
        <v>34</v>
      </c>
      <c r="C973" t="s">
        <v>25</v>
      </c>
      <c r="D973" t="s">
        <v>26</v>
      </c>
      <c r="E973" s="1">
        <v>1.1024370399148799E-3</v>
      </c>
      <c r="F973" s="1">
        <v>7.7238464949711403E-5</v>
      </c>
      <c r="G973" s="1">
        <v>5.6476757848512903E-3</v>
      </c>
      <c r="H973" s="1">
        <v>2.3614062701650899E-3</v>
      </c>
      <c r="I973" s="1">
        <v>6.7501128247661702E-3</v>
      </c>
      <c r="J973" s="50">
        <v>2.4386447351148E-3</v>
      </c>
      <c r="N973" s="21"/>
      <c r="R973" s="21"/>
    </row>
    <row r="974" spans="1:18">
      <c r="A974" s="7" t="s">
        <v>169</v>
      </c>
      <c r="B974" t="s">
        <v>34</v>
      </c>
      <c r="C974" t="s">
        <v>22</v>
      </c>
      <c r="D974" t="s">
        <v>23</v>
      </c>
      <c r="E974" s="1">
        <v>18.026125020951898</v>
      </c>
      <c r="F974" s="1">
        <v>0.79621786254501903</v>
      </c>
      <c r="G974" s="1">
        <v>2.69521816717352</v>
      </c>
      <c r="H974" s="1">
        <v>0.104920055596027</v>
      </c>
      <c r="I974" s="1">
        <v>20.721343188125399</v>
      </c>
      <c r="J974" s="50">
        <v>0.90113791814104605</v>
      </c>
      <c r="N974" s="21"/>
      <c r="R974" s="21"/>
    </row>
    <row r="975" spans="1:18">
      <c r="A975" s="7" t="s">
        <v>170</v>
      </c>
      <c r="B975" t="s">
        <v>34</v>
      </c>
      <c r="C975" t="s">
        <v>2</v>
      </c>
      <c r="D975" t="s">
        <v>3</v>
      </c>
      <c r="E975" s="1">
        <v>0.31328955625897598</v>
      </c>
      <c r="F975" s="1">
        <v>0.37843267217410997</v>
      </c>
      <c r="G975" s="1">
        <v>0.51043809289571396</v>
      </c>
      <c r="H975" s="1">
        <v>0.47200429600594002</v>
      </c>
      <c r="I975" s="1">
        <v>0.82372764915469099</v>
      </c>
      <c r="J975" s="50">
        <v>0.85043696818004999</v>
      </c>
      <c r="N975" s="21"/>
      <c r="R975" s="21"/>
    </row>
    <row r="976" spans="1:18">
      <c r="A976" s="7" t="s">
        <v>170</v>
      </c>
      <c r="B976" t="s">
        <v>34</v>
      </c>
      <c r="C976" t="s">
        <v>4</v>
      </c>
      <c r="D976" t="s">
        <v>5</v>
      </c>
      <c r="E976" s="1">
        <v>1.3691916987755601E-3</v>
      </c>
      <c r="F976" s="1">
        <v>8.2715607988001497E-2</v>
      </c>
      <c r="G976" s="1">
        <v>8.0071482275818808E-3</v>
      </c>
      <c r="H976" s="1">
        <v>4.2721623913887799E-2</v>
      </c>
      <c r="I976" s="1">
        <v>9.3763399263574396E-3</v>
      </c>
      <c r="J976" s="50">
        <v>0.12543723190188899</v>
      </c>
      <c r="N976" s="21"/>
      <c r="R976" s="21"/>
    </row>
    <row r="977" spans="1:18">
      <c r="A977" s="7" t="s">
        <v>170</v>
      </c>
      <c r="B977" t="s">
        <v>34</v>
      </c>
      <c r="C977" t="s">
        <v>6</v>
      </c>
      <c r="D977" t="s">
        <v>7</v>
      </c>
      <c r="E977" s="1">
        <v>1.8637468135123399E-2</v>
      </c>
      <c r="F977" s="1">
        <v>4.0628797718443299E-2</v>
      </c>
      <c r="G977" s="1">
        <v>0.45207288418108399</v>
      </c>
      <c r="H977" s="1">
        <v>0.91304706394868296</v>
      </c>
      <c r="I977" s="1">
        <v>0.470710352316207</v>
      </c>
      <c r="J977" s="50">
        <v>0.95367586166712603</v>
      </c>
      <c r="N977" s="21"/>
      <c r="R977" s="21"/>
    </row>
    <row r="978" spans="1:18">
      <c r="A978" s="7" t="s">
        <v>170</v>
      </c>
      <c r="B978" t="s">
        <v>34</v>
      </c>
      <c r="C978" t="s">
        <v>8</v>
      </c>
      <c r="D978" t="s">
        <v>9</v>
      </c>
      <c r="E978" s="1">
        <v>0.96353962570824003</v>
      </c>
      <c r="F978" s="1">
        <v>0.36977239280012197</v>
      </c>
      <c r="G978" s="1">
        <v>0.76598167447107501</v>
      </c>
      <c r="H978" s="1">
        <v>0.51301733457923204</v>
      </c>
      <c r="I978" s="1">
        <v>1.7295213001793199</v>
      </c>
      <c r="J978" s="50">
        <v>0.88278972737935402</v>
      </c>
      <c r="N978" s="21"/>
      <c r="R978" s="21"/>
    </row>
    <row r="979" spans="1:18">
      <c r="A979" s="7" t="s">
        <v>170</v>
      </c>
      <c r="B979" t="s">
        <v>34</v>
      </c>
      <c r="C979" t="s">
        <v>10</v>
      </c>
      <c r="D979" t="s">
        <v>11</v>
      </c>
      <c r="E979" s="1">
        <v>0.22411372294381901</v>
      </c>
      <c r="F979" s="1">
        <v>0.16736773063688401</v>
      </c>
      <c r="G979" s="1">
        <v>0.25687892538386697</v>
      </c>
      <c r="H979" s="1">
        <v>0.21441025008960199</v>
      </c>
      <c r="I979" s="1">
        <v>0.48099264832768601</v>
      </c>
      <c r="J979" s="50">
        <v>0.381777980726486</v>
      </c>
      <c r="N979" s="21"/>
      <c r="R979" s="21"/>
    </row>
    <row r="980" spans="1:18">
      <c r="A980" s="7" t="s">
        <v>170</v>
      </c>
      <c r="B980" t="s">
        <v>34</v>
      </c>
      <c r="C980" t="s">
        <v>12</v>
      </c>
      <c r="D980" t="s">
        <v>13</v>
      </c>
      <c r="E980" s="1">
        <v>1.6865346468176801</v>
      </c>
      <c r="F980" s="1">
        <v>0.23280771505849501</v>
      </c>
      <c r="G980" s="1">
        <v>0.47521609824897698</v>
      </c>
      <c r="H980" s="1">
        <v>8.5549686805070399E-2</v>
      </c>
      <c r="I980" s="1">
        <v>2.16175074506666</v>
      </c>
      <c r="J980" s="50">
        <v>0.31835740186356498</v>
      </c>
      <c r="N980" s="21"/>
      <c r="R980" s="21"/>
    </row>
    <row r="981" spans="1:18">
      <c r="A981" s="7" t="s">
        <v>170</v>
      </c>
      <c r="B981" t="s">
        <v>34</v>
      </c>
      <c r="C981" t="s">
        <v>14</v>
      </c>
      <c r="D981" t="s">
        <v>15</v>
      </c>
      <c r="E981" s="1">
        <v>0.352481586209688</v>
      </c>
      <c r="F981" s="1">
        <v>0.358056625850947</v>
      </c>
      <c r="G981" s="1">
        <v>0.88786492355145497</v>
      </c>
      <c r="H981" s="1">
        <v>0.53186674537763001</v>
      </c>
      <c r="I981" s="1">
        <v>1.2403465097611399</v>
      </c>
      <c r="J981" s="50">
        <v>0.88992337122857701</v>
      </c>
      <c r="N981" s="21"/>
      <c r="R981" s="21"/>
    </row>
    <row r="982" spans="1:18">
      <c r="A982" s="7" t="s">
        <v>170</v>
      </c>
      <c r="B982" t="s">
        <v>34</v>
      </c>
      <c r="C982" t="s">
        <v>16</v>
      </c>
      <c r="D982" t="s">
        <v>17</v>
      </c>
      <c r="E982" s="1">
        <v>6.4202363966880096</v>
      </c>
      <c r="F982" s="1">
        <v>0.79195743574399902</v>
      </c>
      <c r="G982" s="1">
        <v>1.0136723479984899</v>
      </c>
      <c r="H982" s="1">
        <v>0.16073605424766299</v>
      </c>
      <c r="I982" s="1">
        <v>7.4339087446864998</v>
      </c>
      <c r="J982" s="50">
        <v>0.95269348999166303</v>
      </c>
      <c r="N982" s="21"/>
      <c r="R982" s="21"/>
    </row>
    <row r="983" spans="1:18">
      <c r="A983" s="7" t="s">
        <v>170</v>
      </c>
      <c r="B983" t="s">
        <v>34</v>
      </c>
      <c r="C983" t="s">
        <v>18</v>
      </c>
      <c r="D983" t="s">
        <v>19</v>
      </c>
      <c r="E983" s="1">
        <v>29.334929300418501</v>
      </c>
      <c r="F983" s="1">
        <v>1.8784416638414301</v>
      </c>
      <c r="G983" s="1">
        <v>4.1651199317612804</v>
      </c>
      <c r="H983" s="1">
        <v>0.68226086093736904</v>
      </c>
      <c r="I983" s="1">
        <v>33.500049232179798</v>
      </c>
      <c r="J983" s="50">
        <v>2.5607025247788</v>
      </c>
      <c r="N983" s="21"/>
      <c r="R983" s="21"/>
    </row>
    <row r="984" spans="1:18">
      <c r="A984" s="7" t="s">
        <v>170</v>
      </c>
      <c r="B984" t="s">
        <v>34</v>
      </c>
      <c r="C984" t="s">
        <v>20</v>
      </c>
      <c r="D984" t="s">
        <v>21</v>
      </c>
      <c r="E984" s="1">
        <v>11.2023905881784</v>
      </c>
      <c r="F984" s="1">
        <v>1.7979950470745101</v>
      </c>
      <c r="G984" s="1">
        <v>1.36452540643008</v>
      </c>
      <c r="H984" s="1">
        <v>0.27527062874532598</v>
      </c>
      <c r="I984" s="1">
        <v>12.5669159946085</v>
      </c>
      <c r="J984" s="50">
        <v>2.0732656758198398</v>
      </c>
      <c r="N984" s="21"/>
      <c r="R984" s="21"/>
    </row>
    <row r="985" spans="1:18">
      <c r="A985" s="7" t="s">
        <v>170</v>
      </c>
      <c r="B985" t="s">
        <v>34</v>
      </c>
      <c r="C985" t="s">
        <v>25</v>
      </c>
      <c r="D985" t="s">
        <v>26</v>
      </c>
      <c r="E985" s="1">
        <v>1.9805851711196101E-2</v>
      </c>
      <c r="F985" s="1">
        <v>1.5212645427844099E-3</v>
      </c>
      <c r="G985" s="1">
        <v>8.9259042880316594E-2</v>
      </c>
      <c r="H985" s="1">
        <v>4.0949784893060698E-2</v>
      </c>
      <c r="I985" s="1">
        <v>0.109064894591513</v>
      </c>
      <c r="J985" s="50">
        <v>4.24710494358451E-2</v>
      </c>
      <c r="N985" s="21"/>
      <c r="R985" s="21"/>
    </row>
    <row r="986" spans="1:18">
      <c r="A986" s="7" t="s">
        <v>170</v>
      </c>
      <c r="B986" t="s">
        <v>34</v>
      </c>
      <c r="C986" t="s">
        <v>22</v>
      </c>
      <c r="D986" t="s">
        <v>23</v>
      </c>
      <c r="E986" s="1">
        <v>8.3739524868811905</v>
      </c>
      <c r="F986" s="1">
        <v>0.36187431850621699</v>
      </c>
      <c r="G986" s="1">
        <v>0.29730822312128402</v>
      </c>
      <c r="H986" s="1">
        <v>1.13434673487217E-2</v>
      </c>
      <c r="I986" s="1">
        <v>8.6712607100024695</v>
      </c>
      <c r="J986" s="50">
        <v>0.37321778585493898</v>
      </c>
      <c r="N986" s="21"/>
      <c r="R986" s="21"/>
    </row>
    <row r="987" spans="1:18">
      <c r="A987" s="7" t="s">
        <v>85</v>
      </c>
      <c r="B987" t="s">
        <v>34</v>
      </c>
      <c r="C987" t="s">
        <v>2</v>
      </c>
      <c r="D987" t="s">
        <v>3</v>
      </c>
      <c r="E987" s="1">
        <v>0.46280475621119399</v>
      </c>
      <c r="F987" s="1">
        <v>0.57560911728007402</v>
      </c>
      <c r="G987" s="1">
        <v>0.308040066169468</v>
      </c>
      <c r="H987" s="1">
        <v>0.28371023773676501</v>
      </c>
      <c r="I987" s="1">
        <v>0.77084482238066199</v>
      </c>
      <c r="J987" s="50">
        <v>0.85931935501683998</v>
      </c>
      <c r="N987" s="21"/>
      <c r="R987" s="21"/>
    </row>
    <row r="988" spans="1:18">
      <c r="A988" s="7" t="s">
        <v>85</v>
      </c>
      <c r="B988" t="s">
        <v>34</v>
      </c>
      <c r="C988" t="s">
        <v>4</v>
      </c>
      <c r="D988" t="s">
        <v>5</v>
      </c>
      <c r="E988" s="1">
        <v>1.1563761040753399E-3</v>
      </c>
      <c r="F988" s="1">
        <v>7.5056153013290397E-2</v>
      </c>
      <c r="G988" s="1">
        <v>2.5262167515050399E-4</v>
      </c>
      <c r="H988" s="1">
        <v>4.7603328110502399E-3</v>
      </c>
      <c r="I988" s="1">
        <v>1.40899777922584E-3</v>
      </c>
      <c r="J988" s="50">
        <v>7.9816485824340602E-2</v>
      </c>
      <c r="N988" s="21"/>
      <c r="R988" s="21"/>
    </row>
    <row r="989" spans="1:18">
      <c r="A989" s="7" t="s">
        <v>85</v>
      </c>
      <c r="B989" t="s">
        <v>34</v>
      </c>
      <c r="C989" t="s">
        <v>6</v>
      </c>
      <c r="D989" t="s">
        <v>7</v>
      </c>
      <c r="E989" s="1">
        <v>3.2744649650381201E-2</v>
      </c>
      <c r="F989" s="1">
        <v>6.9898477574098603E-2</v>
      </c>
      <c r="G989" s="1">
        <v>2.9763892354831501E-2</v>
      </c>
      <c r="H989" s="1">
        <v>6.5823631721699902E-2</v>
      </c>
      <c r="I989" s="1">
        <v>6.2508542005212706E-2</v>
      </c>
      <c r="J989" s="50">
        <v>0.135722109295799</v>
      </c>
      <c r="N989" s="21"/>
      <c r="R989" s="21"/>
    </row>
    <row r="990" spans="1:18">
      <c r="A990" s="7" t="s">
        <v>85</v>
      </c>
      <c r="B990" t="s">
        <v>34</v>
      </c>
      <c r="C990" t="s">
        <v>8</v>
      </c>
      <c r="D990" t="s">
        <v>9</v>
      </c>
      <c r="E990" s="1">
        <v>1.5752681198746199</v>
      </c>
      <c r="F990" s="1">
        <v>0.60037070009509097</v>
      </c>
      <c r="G990" s="1">
        <v>2.2957622302976901</v>
      </c>
      <c r="H990" s="1">
        <v>1.7932617869477201</v>
      </c>
      <c r="I990" s="1">
        <v>3.87103035017231</v>
      </c>
      <c r="J990" s="50">
        <v>2.3936324870428098</v>
      </c>
      <c r="N990" s="21"/>
      <c r="R990" s="21"/>
    </row>
    <row r="991" spans="1:18">
      <c r="A991" s="7" t="s">
        <v>85</v>
      </c>
      <c r="B991" t="s">
        <v>34</v>
      </c>
      <c r="C991" t="s">
        <v>10</v>
      </c>
      <c r="D991" t="s">
        <v>11</v>
      </c>
      <c r="E991" s="1">
        <v>0.31172540957942801</v>
      </c>
      <c r="F991" s="1">
        <v>0.22316270034358701</v>
      </c>
      <c r="G991" s="1">
        <v>0.376570514698714</v>
      </c>
      <c r="H991" s="1">
        <v>0.24278166057467401</v>
      </c>
      <c r="I991" s="1">
        <v>0.68829592427814201</v>
      </c>
      <c r="J991" s="50">
        <v>0.46594436091826102</v>
      </c>
      <c r="N991" s="21"/>
      <c r="R991" s="21"/>
    </row>
    <row r="992" spans="1:18">
      <c r="A992" s="7" t="s">
        <v>85</v>
      </c>
      <c r="B992" t="s">
        <v>34</v>
      </c>
      <c r="C992" t="s">
        <v>12</v>
      </c>
      <c r="D992" t="s">
        <v>13</v>
      </c>
      <c r="E992" s="1">
        <v>2.94555635396783</v>
      </c>
      <c r="F992" s="1">
        <v>0.41173162770294902</v>
      </c>
      <c r="G992" s="1">
        <v>0.63750174021763395</v>
      </c>
      <c r="H992" s="1">
        <v>0.11255441770913401</v>
      </c>
      <c r="I992" s="1">
        <v>3.5830580941854602</v>
      </c>
      <c r="J992" s="50">
        <v>0.52428604541208301</v>
      </c>
      <c r="N992" s="21"/>
      <c r="R992" s="21"/>
    </row>
    <row r="993" spans="1:18">
      <c r="A993" s="7" t="s">
        <v>85</v>
      </c>
      <c r="B993" t="s">
        <v>34</v>
      </c>
      <c r="C993" t="s">
        <v>14</v>
      </c>
      <c r="D993" t="s">
        <v>15</v>
      </c>
      <c r="E993" s="1">
        <v>0.52448689306749796</v>
      </c>
      <c r="F993" s="1">
        <v>0.53271135697530603</v>
      </c>
      <c r="G993" s="1">
        <v>0.34670514860836399</v>
      </c>
      <c r="H993" s="1">
        <v>0.19987030106936199</v>
      </c>
      <c r="I993" s="1">
        <v>0.87119204167586195</v>
      </c>
      <c r="J993" s="50">
        <v>0.73258165804466802</v>
      </c>
      <c r="N993" s="21"/>
      <c r="R993" s="21"/>
    </row>
    <row r="994" spans="1:18">
      <c r="A994" s="7" t="s">
        <v>85</v>
      </c>
      <c r="B994" t="s">
        <v>34</v>
      </c>
      <c r="C994" t="s">
        <v>16</v>
      </c>
      <c r="D994" t="s">
        <v>17</v>
      </c>
      <c r="E994" s="1">
        <v>31.497979874276499</v>
      </c>
      <c r="F994" s="1">
        <v>3.8230273771607299</v>
      </c>
      <c r="G994" s="1">
        <v>8.1284584167876694</v>
      </c>
      <c r="H994" s="1">
        <v>0.85226051124750302</v>
      </c>
      <c r="I994" s="1">
        <v>39.626438291064098</v>
      </c>
      <c r="J994" s="50">
        <v>4.6752878884082296</v>
      </c>
      <c r="N994" s="21"/>
      <c r="R994" s="21"/>
    </row>
    <row r="995" spans="1:18">
      <c r="A995" s="7" t="s">
        <v>85</v>
      </c>
      <c r="B995" t="s">
        <v>34</v>
      </c>
      <c r="C995" t="s">
        <v>18</v>
      </c>
      <c r="D995" t="s">
        <v>19</v>
      </c>
      <c r="E995" s="1">
        <v>88.047901845138796</v>
      </c>
      <c r="F995" s="1">
        <v>5.6642759019013003</v>
      </c>
      <c r="G995" s="1">
        <v>35.614129270166202</v>
      </c>
      <c r="H995" s="1">
        <v>6.0732339629194998</v>
      </c>
      <c r="I995" s="1">
        <v>123.662031115305</v>
      </c>
      <c r="J995" s="50">
        <v>11.737509864820799</v>
      </c>
      <c r="N995" s="21"/>
      <c r="R995" s="21"/>
    </row>
    <row r="996" spans="1:18">
      <c r="A996" s="7" t="s">
        <v>85</v>
      </c>
      <c r="B996" t="s">
        <v>34</v>
      </c>
      <c r="C996" t="s">
        <v>20</v>
      </c>
      <c r="D996" t="s">
        <v>21</v>
      </c>
      <c r="E996" s="1">
        <v>15.9550004579048</v>
      </c>
      <c r="F996" s="1">
        <v>2.57332831782126</v>
      </c>
      <c r="G996" s="1">
        <v>0.35913099946576099</v>
      </c>
      <c r="H996" s="1">
        <v>7.2703890745737396E-2</v>
      </c>
      <c r="I996" s="1">
        <v>16.3141314573706</v>
      </c>
      <c r="J996" s="50">
        <v>2.6460322085670001</v>
      </c>
      <c r="N996" s="21"/>
      <c r="R996" s="21"/>
    </row>
    <row r="997" spans="1:18">
      <c r="A997" s="7" t="s">
        <v>85</v>
      </c>
      <c r="B997" t="s">
        <v>34</v>
      </c>
      <c r="C997" t="s">
        <v>25</v>
      </c>
      <c r="D997" t="s">
        <v>26</v>
      </c>
      <c r="E997" s="1">
        <v>1.71415314879871E-2</v>
      </c>
      <c r="F997" s="1">
        <v>1.1958745331863601E-3</v>
      </c>
      <c r="G997" s="1">
        <v>6.02004483658172E-2</v>
      </c>
      <c r="H997" s="1">
        <v>2.4759525866418199E-2</v>
      </c>
      <c r="I997" s="1">
        <v>7.7341979853804296E-2</v>
      </c>
      <c r="J997" s="50">
        <v>2.5955400399604499E-2</v>
      </c>
      <c r="N997" s="21"/>
      <c r="R997" s="21"/>
    </row>
    <row r="998" spans="1:18">
      <c r="A998" s="7" t="s">
        <v>85</v>
      </c>
      <c r="B998" t="s">
        <v>34</v>
      </c>
      <c r="C998" t="s">
        <v>22</v>
      </c>
      <c r="D998" t="s">
        <v>23</v>
      </c>
      <c r="E998" s="1">
        <v>30.0141788988266</v>
      </c>
      <c r="F998" s="1">
        <v>1.33015084226798</v>
      </c>
      <c r="G998" s="1">
        <v>4.0942257609074204</v>
      </c>
      <c r="H998" s="1">
        <v>0.161321846358427</v>
      </c>
      <c r="I998" s="1">
        <v>34.108404659733999</v>
      </c>
      <c r="J998" s="50">
        <v>1.49147268862641</v>
      </c>
      <c r="N998" s="21"/>
      <c r="R998" s="21"/>
    </row>
    <row r="999" spans="1:18">
      <c r="A999" s="7" t="s">
        <v>171</v>
      </c>
      <c r="B999" t="s">
        <v>34</v>
      </c>
      <c r="C999" t="s">
        <v>2</v>
      </c>
      <c r="D999" t="s">
        <v>3</v>
      </c>
      <c r="E999" s="1">
        <v>0.83662641051234998</v>
      </c>
      <c r="F999" s="1">
        <v>1.01980565966007</v>
      </c>
      <c r="G999" s="1">
        <v>0.832255683326805</v>
      </c>
      <c r="H999" s="1">
        <v>0.72375397220079896</v>
      </c>
      <c r="I999" s="1">
        <v>1.66888209383915</v>
      </c>
      <c r="J999" s="50">
        <v>1.7435596318608699</v>
      </c>
      <c r="N999" s="21"/>
      <c r="R999" s="21"/>
    </row>
    <row r="1000" spans="1:18">
      <c r="A1000" s="7" t="s">
        <v>171</v>
      </c>
      <c r="B1000" t="s">
        <v>34</v>
      </c>
      <c r="C1000" t="s">
        <v>4</v>
      </c>
      <c r="D1000" t="s">
        <v>5</v>
      </c>
      <c r="E1000" s="1">
        <v>1.9650570517218899E-3</v>
      </c>
      <c r="F1000" s="1">
        <v>8.8211952028772203E-2</v>
      </c>
      <c r="G1000" s="1">
        <v>3.0769932068463499E-2</v>
      </c>
      <c r="H1000" s="1">
        <v>0.178374695152551</v>
      </c>
      <c r="I1000" s="1">
        <v>3.2734989120185402E-2</v>
      </c>
      <c r="J1000" s="50">
        <v>0.26658664718132302</v>
      </c>
      <c r="N1000" s="21"/>
      <c r="R1000" s="21"/>
    </row>
    <row r="1001" spans="1:18">
      <c r="A1001" s="7" t="s">
        <v>171</v>
      </c>
      <c r="B1001" t="s">
        <v>34</v>
      </c>
      <c r="C1001" t="s">
        <v>6</v>
      </c>
      <c r="D1001" t="s">
        <v>7</v>
      </c>
      <c r="E1001" s="1">
        <v>0.56802571009744895</v>
      </c>
      <c r="F1001" s="1">
        <v>1.22217766221858</v>
      </c>
      <c r="G1001" s="1">
        <v>48.191854837666902</v>
      </c>
      <c r="H1001" s="1">
        <v>79.094836945293395</v>
      </c>
      <c r="I1001" s="1">
        <v>48.759880547764404</v>
      </c>
      <c r="J1001" s="50">
        <v>80.317014607511993</v>
      </c>
      <c r="N1001" s="21"/>
      <c r="R1001" s="21"/>
    </row>
    <row r="1002" spans="1:18">
      <c r="A1002" s="7" t="s">
        <v>171</v>
      </c>
      <c r="B1002" t="s">
        <v>34</v>
      </c>
      <c r="C1002" t="s">
        <v>8</v>
      </c>
      <c r="D1002" t="s">
        <v>9</v>
      </c>
      <c r="E1002" s="1">
        <v>2.0023857507132301</v>
      </c>
      <c r="F1002" s="1">
        <v>0.79167434637310796</v>
      </c>
      <c r="G1002" s="1">
        <v>2.15435831953664</v>
      </c>
      <c r="H1002" s="1">
        <v>1.7201368602673099</v>
      </c>
      <c r="I1002" s="1">
        <v>4.1567440702498697</v>
      </c>
      <c r="J1002" s="50">
        <v>2.5118112066404099</v>
      </c>
      <c r="N1002" s="21"/>
      <c r="R1002" s="21"/>
    </row>
    <row r="1003" spans="1:18">
      <c r="A1003" s="7" t="s">
        <v>171</v>
      </c>
      <c r="B1003" t="s">
        <v>34</v>
      </c>
      <c r="C1003" t="s">
        <v>10</v>
      </c>
      <c r="D1003" t="s">
        <v>11</v>
      </c>
      <c r="E1003" s="1">
        <v>0.47875349704776798</v>
      </c>
      <c r="F1003" s="1">
        <v>0.33781410076846602</v>
      </c>
      <c r="G1003" s="1">
        <v>0.754870226921599</v>
      </c>
      <c r="H1003" s="1">
        <v>0.486169339341192</v>
      </c>
      <c r="I1003" s="1">
        <v>1.2336237239693699</v>
      </c>
      <c r="J1003" s="50">
        <v>0.82398344010965896</v>
      </c>
      <c r="N1003" s="21"/>
      <c r="R1003" s="21"/>
    </row>
    <row r="1004" spans="1:18">
      <c r="A1004" s="7" t="s">
        <v>171</v>
      </c>
      <c r="B1004" t="s">
        <v>34</v>
      </c>
      <c r="C1004" t="s">
        <v>12</v>
      </c>
      <c r="D1004" t="s">
        <v>13</v>
      </c>
      <c r="E1004" s="1">
        <v>4.0753978983086201</v>
      </c>
      <c r="F1004" s="1">
        <v>0.55648477924260298</v>
      </c>
      <c r="G1004" s="1">
        <v>0.72129599264731803</v>
      </c>
      <c r="H1004" s="1">
        <v>0.12602524634032999</v>
      </c>
      <c r="I1004" s="1">
        <v>4.7966938909559396</v>
      </c>
      <c r="J1004" s="50">
        <v>0.68251002558293306</v>
      </c>
      <c r="N1004" s="21"/>
      <c r="R1004" s="21"/>
    </row>
    <row r="1005" spans="1:18">
      <c r="A1005" s="7" t="s">
        <v>171</v>
      </c>
      <c r="B1005" t="s">
        <v>34</v>
      </c>
      <c r="C1005" t="s">
        <v>14</v>
      </c>
      <c r="D1005" t="s">
        <v>15</v>
      </c>
      <c r="E1005" s="1">
        <v>0.67854396506722103</v>
      </c>
      <c r="F1005" s="1">
        <v>0.69718640934652898</v>
      </c>
      <c r="G1005" s="1">
        <v>1.3822544625128299</v>
      </c>
      <c r="H1005" s="1">
        <v>0.79618489412690696</v>
      </c>
      <c r="I1005" s="1">
        <v>2.0607984275800502</v>
      </c>
      <c r="J1005" s="50">
        <v>1.4933713034734399</v>
      </c>
      <c r="N1005" s="21"/>
      <c r="R1005" s="21"/>
    </row>
    <row r="1006" spans="1:18">
      <c r="A1006" s="7" t="s">
        <v>171</v>
      </c>
      <c r="B1006" t="s">
        <v>34</v>
      </c>
      <c r="C1006" t="s">
        <v>16</v>
      </c>
      <c r="D1006" t="s">
        <v>17</v>
      </c>
      <c r="E1006" s="1">
        <v>15.711315107136899</v>
      </c>
      <c r="F1006" s="1">
        <v>1.89569463783218</v>
      </c>
      <c r="G1006" s="1">
        <v>3.43609559028793</v>
      </c>
      <c r="H1006" s="1">
        <v>0.422458335618354</v>
      </c>
      <c r="I1006" s="1">
        <v>19.147410697424899</v>
      </c>
      <c r="J1006" s="50">
        <v>2.31815297345053</v>
      </c>
      <c r="N1006" s="21"/>
      <c r="R1006" s="21"/>
    </row>
    <row r="1007" spans="1:18">
      <c r="A1007" s="7" t="s">
        <v>171</v>
      </c>
      <c r="B1007" t="s">
        <v>34</v>
      </c>
      <c r="C1007" t="s">
        <v>18</v>
      </c>
      <c r="D1007" t="s">
        <v>19</v>
      </c>
      <c r="E1007" s="1">
        <v>145.54628882901599</v>
      </c>
      <c r="F1007" s="1">
        <v>9.3295179432710302</v>
      </c>
      <c r="G1007" s="1">
        <v>41.852143462986</v>
      </c>
      <c r="H1007" s="1">
        <v>7.2004041000971899</v>
      </c>
      <c r="I1007" s="1">
        <v>187.39843229200201</v>
      </c>
      <c r="J1007" s="50">
        <v>16.529922043368199</v>
      </c>
      <c r="N1007" s="21"/>
      <c r="R1007" s="21"/>
    </row>
    <row r="1008" spans="1:18">
      <c r="A1008" s="7" t="s">
        <v>171</v>
      </c>
      <c r="B1008" t="s">
        <v>34</v>
      </c>
      <c r="C1008" t="s">
        <v>20</v>
      </c>
      <c r="D1008" t="s">
        <v>21</v>
      </c>
      <c r="E1008" s="1">
        <v>37.557381947862098</v>
      </c>
      <c r="F1008" s="1">
        <v>6.0601891239847303</v>
      </c>
      <c r="G1008" s="1">
        <v>4.93510410758135</v>
      </c>
      <c r="H1008" s="1">
        <v>0.99999201819523698</v>
      </c>
      <c r="I1008" s="1">
        <v>42.4924860554435</v>
      </c>
      <c r="J1008" s="50">
        <v>7.0601811421799701</v>
      </c>
      <c r="N1008" s="21"/>
      <c r="R1008" s="21"/>
    </row>
    <row r="1009" spans="1:18">
      <c r="A1009" s="7" t="s">
        <v>171</v>
      </c>
      <c r="B1009" t="s">
        <v>34</v>
      </c>
      <c r="C1009" t="s">
        <v>25</v>
      </c>
      <c r="D1009" t="s">
        <v>26</v>
      </c>
      <c r="E1009" s="1">
        <v>2.3008861915432399E-3</v>
      </c>
      <c r="F1009" s="1">
        <v>1.5524761329182099E-4</v>
      </c>
      <c r="G1009" s="1">
        <v>1.9475587881902701E-3</v>
      </c>
      <c r="H1009" s="1">
        <v>7.7687856752487404E-4</v>
      </c>
      <c r="I1009" s="1">
        <v>4.2484449797335101E-3</v>
      </c>
      <c r="J1009" s="50">
        <v>9.3212618081669498E-4</v>
      </c>
      <c r="N1009" s="21"/>
      <c r="R1009" s="21"/>
    </row>
    <row r="1010" spans="1:18">
      <c r="A1010" s="7" t="s">
        <v>171</v>
      </c>
      <c r="B1010" t="s">
        <v>34</v>
      </c>
      <c r="C1010" t="s">
        <v>22</v>
      </c>
      <c r="D1010" t="s">
        <v>23</v>
      </c>
      <c r="E1010" s="1">
        <v>35.799069129019202</v>
      </c>
      <c r="F1010" s="1">
        <v>1.5951857272208401</v>
      </c>
      <c r="G1010" s="1">
        <v>5.19992722604173</v>
      </c>
      <c r="H1010" s="1">
        <v>0.20532383506275401</v>
      </c>
      <c r="I1010" s="1">
        <v>40.998996355060903</v>
      </c>
      <c r="J1010" s="50">
        <v>1.80050956228359</v>
      </c>
      <c r="N1010" s="21"/>
      <c r="R1010" s="21"/>
    </row>
    <row r="1011" spans="1:18">
      <c r="A1011" s="7" t="s">
        <v>172</v>
      </c>
      <c r="B1011" t="s">
        <v>34</v>
      </c>
      <c r="C1011" t="s">
        <v>2</v>
      </c>
      <c r="D1011" t="s">
        <v>3</v>
      </c>
      <c r="E1011" s="1">
        <v>0.30586994222067698</v>
      </c>
      <c r="F1011" s="1">
        <v>0.38126315846594799</v>
      </c>
      <c r="G1011" s="1">
        <v>0.24438306003635299</v>
      </c>
      <c r="H1011" s="1">
        <v>0.22299240798757</v>
      </c>
      <c r="I1011" s="1">
        <v>0.55025300225703</v>
      </c>
      <c r="J1011" s="50">
        <v>0.60425556645351797</v>
      </c>
      <c r="N1011" s="21"/>
      <c r="R1011" s="21"/>
    </row>
    <row r="1012" spans="1:18">
      <c r="A1012" s="7" t="s">
        <v>172</v>
      </c>
      <c r="B1012" t="s">
        <v>34</v>
      </c>
      <c r="C1012" t="s">
        <v>4</v>
      </c>
      <c r="D1012" t="s">
        <v>5</v>
      </c>
      <c r="E1012" s="1">
        <v>8.9120867900726502E-4</v>
      </c>
      <c r="F1012" s="1">
        <v>3.71511364141811E-2</v>
      </c>
      <c r="G1012" s="1">
        <v>4.9064518365207104E-3</v>
      </c>
      <c r="H1012" s="1">
        <v>2.6622041610043001E-2</v>
      </c>
      <c r="I1012" s="1">
        <v>5.7976605155279802E-3</v>
      </c>
      <c r="J1012" s="50">
        <v>6.3773178024224095E-2</v>
      </c>
      <c r="N1012" s="21"/>
      <c r="R1012" s="21"/>
    </row>
    <row r="1013" spans="1:18">
      <c r="A1013" s="7" t="s">
        <v>172</v>
      </c>
      <c r="B1013" t="s">
        <v>34</v>
      </c>
      <c r="C1013" t="s">
        <v>6</v>
      </c>
      <c r="D1013" t="s">
        <v>7</v>
      </c>
      <c r="E1013" s="1">
        <v>1.16806933285194E-2</v>
      </c>
      <c r="F1013" s="1">
        <v>2.6040430134242998E-2</v>
      </c>
      <c r="G1013" s="1">
        <v>0.21249915158406299</v>
      </c>
      <c r="H1013" s="1">
        <v>0.34918930197639603</v>
      </c>
      <c r="I1013" s="1">
        <v>0.224179844912582</v>
      </c>
      <c r="J1013" s="50">
        <v>0.37522973211063898</v>
      </c>
      <c r="N1013" s="21"/>
      <c r="R1013" s="21"/>
    </row>
    <row r="1014" spans="1:18">
      <c r="A1014" s="7" t="s">
        <v>172</v>
      </c>
      <c r="B1014" t="s">
        <v>34</v>
      </c>
      <c r="C1014" t="s">
        <v>8</v>
      </c>
      <c r="D1014" t="s">
        <v>9</v>
      </c>
      <c r="E1014" s="1">
        <v>1.15357273527948</v>
      </c>
      <c r="F1014" s="1">
        <v>0.48098334901929202</v>
      </c>
      <c r="G1014" s="1">
        <v>1.58963442846633</v>
      </c>
      <c r="H1014" s="1">
        <v>0.75776222498938295</v>
      </c>
      <c r="I1014" s="1">
        <v>2.7432071637458</v>
      </c>
      <c r="J1014" s="50">
        <v>1.2387455740086699</v>
      </c>
      <c r="N1014" s="21"/>
      <c r="R1014" s="21"/>
    </row>
    <row r="1015" spans="1:18">
      <c r="A1015" s="7" t="s">
        <v>172</v>
      </c>
      <c r="B1015" t="s">
        <v>34</v>
      </c>
      <c r="C1015" t="s">
        <v>10</v>
      </c>
      <c r="D1015" t="s">
        <v>11</v>
      </c>
      <c r="E1015" s="1">
        <v>0.20913908188935801</v>
      </c>
      <c r="F1015" s="1">
        <v>0.150043674080094</v>
      </c>
      <c r="G1015" s="1">
        <v>0.32171676379261199</v>
      </c>
      <c r="H1015" s="1">
        <v>0.374490720449487</v>
      </c>
      <c r="I1015" s="1">
        <v>0.53085584568196897</v>
      </c>
      <c r="J1015" s="50">
        <v>0.52453439452957995</v>
      </c>
      <c r="N1015" s="21"/>
      <c r="R1015" s="21"/>
    </row>
    <row r="1016" spans="1:18">
      <c r="A1016" s="7" t="s">
        <v>172</v>
      </c>
      <c r="B1016" t="s">
        <v>34</v>
      </c>
      <c r="C1016" t="s">
        <v>12</v>
      </c>
      <c r="D1016" t="s">
        <v>13</v>
      </c>
      <c r="E1016" s="1">
        <v>1.89922423034495</v>
      </c>
      <c r="F1016" s="1">
        <v>0.26744471797536201</v>
      </c>
      <c r="G1016" s="1">
        <v>0.40958815758255401</v>
      </c>
      <c r="H1016" s="1">
        <v>7.1360632674413199E-2</v>
      </c>
      <c r="I1016" s="1">
        <v>2.3088123879275</v>
      </c>
      <c r="J1016" s="50">
        <v>0.33880535064977602</v>
      </c>
      <c r="N1016" s="21"/>
      <c r="R1016" s="21"/>
    </row>
    <row r="1017" spans="1:18">
      <c r="A1017" s="7" t="s">
        <v>172</v>
      </c>
      <c r="B1017" t="s">
        <v>34</v>
      </c>
      <c r="C1017" t="s">
        <v>14</v>
      </c>
      <c r="D1017" t="s">
        <v>15</v>
      </c>
      <c r="E1017" s="1">
        <v>0.982760418409237</v>
      </c>
      <c r="F1017" s="1">
        <v>0.96760475569155502</v>
      </c>
      <c r="G1017" s="1">
        <v>0.36999089778719302</v>
      </c>
      <c r="H1017" s="1">
        <v>0.211467746158116</v>
      </c>
      <c r="I1017" s="1">
        <v>1.35275131619643</v>
      </c>
      <c r="J1017" s="50">
        <v>1.1790725018496699</v>
      </c>
      <c r="N1017" s="21"/>
      <c r="R1017" s="21"/>
    </row>
    <row r="1018" spans="1:18">
      <c r="A1018" s="7" t="s">
        <v>172</v>
      </c>
      <c r="B1018" t="s">
        <v>34</v>
      </c>
      <c r="C1018" t="s">
        <v>16</v>
      </c>
      <c r="D1018" t="s">
        <v>17</v>
      </c>
      <c r="E1018" s="1">
        <v>32.568566815361102</v>
      </c>
      <c r="F1018" s="1">
        <v>3.9403323753678601</v>
      </c>
      <c r="G1018" s="1">
        <v>8.40076342988508</v>
      </c>
      <c r="H1018" s="1">
        <v>0.85625856375828002</v>
      </c>
      <c r="I1018" s="1">
        <v>40.969330245246198</v>
      </c>
      <c r="J1018" s="50">
        <v>4.7965909391261397</v>
      </c>
      <c r="N1018" s="21"/>
      <c r="R1018" s="21"/>
    </row>
    <row r="1019" spans="1:18">
      <c r="A1019" s="7" t="s">
        <v>172</v>
      </c>
      <c r="B1019" t="s">
        <v>34</v>
      </c>
      <c r="C1019" t="s">
        <v>18</v>
      </c>
      <c r="D1019" t="s">
        <v>19</v>
      </c>
      <c r="E1019" s="1">
        <v>567.532480299535</v>
      </c>
      <c r="F1019" s="1">
        <v>36.392455420635798</v>
      </c>
      <c r="G1019" s="1">
        <v>295.31110806311801</v>
      </c>
      <c r="H1019" s="1">
        <v>50.784374351343402</v>
      </c>
      <c r="I1019" s="1">
        <v>862.84358836265301</v>
      </c>
      <c r="J1019" s="50">
        <v>87.1768297719792</v>
      </c>
      <c r="N1019" s="21"/>
      <c r="R1019" s="21"/>
    </row>
    <row r="1020" spans="1:18">
      <c r="A1020" s="7" t="s">
        <v>172</v>
      </c>
      <c r="B1020" t="s">
        <v>34</v>
      </c>
      <c r="C1020" t="s">
        <v>20</v>
      </c>
      <c r="D1020" t="s">
        <v>21</v>
      </c>
      <c r="E1020" s="1">
        <v>9.8512091472695893</v>
      </c>
      <c r="F1020" s="1">
        <v>1.5896051063988399</v>
      </c>
      <c r="G1020" s="1">
        <v>0.64275920668296105</v>
      </c>
      <c r="H1020" s="1">
        <v>0.13023478567597799</v>
      </c>
      <c r="I1020" s="1">
        <v>10.4939683539525</v>
      </c>
      <c r="J1020" s="50">
        <v>1.7198398920748199</v>
      </c>
      <c r="N1020" s="21"/>
      <c r="R1020" s="21"/>
    </row>
    <row r="1021" spans="1:18">
      <c r="A1021" s="7" t="s">
        <v>172</v>
      </c>
      <c r="B1021" t="s">
        <v>34</v>
      </c>
      <c r="C1021" t="s">
        <v>25</v>
      </c>
      <c r="D1021" t="s">
        <v>26</v>
      </c>
      <c r="E1021" s="1">
        <v>5.5465341248250597E-3</v>
      </c>
      <c r="F1021" s="1">
        <v>3.7519200712121198E-4</v>
      </c>
      <c r="G1021" s="1">
        <v>2.43739325588175E-2</v>
      </c>
      <c r="H1021" s="1">
        <v>9.7361363677961402E-3</v>
      </c>
      <c r="I1021" s="1">
        <v>2.9920466683642601E-2</v>
      </c>
      <c r="J1021" s="50">
        <v>1.01113283749173E-2</v>
      </c>
      <c r="N1021" s="21"/>
      <c r="R1021" s="21"/>
    </row>
    <row r="1022" spans="1:18">
      <c r="A1022" s="7" t="s">
        <v>172</v>
      </c>
      <c r="B1022" t="s">
        <v>34</v>
      </c>
      <c r="C1022" t="s">
        <v>22</v>
      </c>
      <c r="D1022" t="s">
        <v>23</v>
      </c>
      <c r="E1022" s="1">
        <v>52.204154319440299</v>
      </c>
      <c r="F1022" s="1">
        <v>2.3256342062608102</v>
      </c>
      <c r="G1022" s="1">
        <v>10.849402599300801</v>
      </c>
      <c r="H1022" s="1">
        <v>0.42846293832017002</v>
      </c>
      <c r="I1022" s="1">
        <v>63.053556918741101</v>
      </c>
      <c r="J1022" s="50">
        <v>2.7540971445809799</v>
      </c>
      <c r="N1022" s="21"/>
      <c r="R1022" s="21"/>
    </row>
    <row r="1023" spans="1:18">
      <c r="A1023" s="7" t="s">
        <v>173</v>
      </c>
      <c r="B1023" t="s">
        <v>34</v>
      </c>
      <c r="C1023" t="s">
        <v>2</v>
      </c>
      <c r="D1023" t="s">
        <v>3</v>
      </c>
      <c r="E1023" s="1">
        <v>9.2519045966759597E-2</v>
      </c>
      <c r="F1023" s="1">
        <v>0.11481027126954201</v>
      </c>
      <c r="G1023" s="1">
        <v>0.132208099258079</v>
      </c>
      <c r="H1023" s="1">
        <v>9.5207189047254906E-2</v>
      </c>
      <c r="I1023" s="1">
        <v>0.224727145224838</v>
      </c>
      <c r="J1023" s="50">
        <v>0.210017460316796</v>
      </c>
      <c r="N1023" s="21"/>
      <c r="R1023" s="21"/>
    </row>
    <row r="1024" spans="1:18">
      <c r="A1024" s="7" t="s">
        <v>173</v>
      </c>
      <c r="B1024" t="s">
        <v>34</v>
      </c>
      <c r="C1024" t="s">
        <v>4</v>
      </c>
      <c r="D1024" t="s">
        <v>5</v>
      </c>
      <c r="E1024" s="1">
        <v>9.7879669745668603E-4</v>
      </c>
      <c r="F1024" s="1">
        <v>4.0898400885784697E-2</v>
      </c>
      <c r="G1024" s="1">
        <v>2.0351966877053599E-2</v>
      </c>
      <c r="H1024" s="1">
        <v>0.10810015615353</v>
      </c>
      <c r="I1024" s="1">
        <v>2.13307635745103E-2</v>
      </c>
      <c r="J1024" s="50">
        <v>0.148998557039315</v>
      </c>
      <c r="N1024" s="21"/>
      <c r="R1024" s="21"/>
    </row>
    <row r="1025" spans="1:18">
      <c r="A1025" s="7" t="s">
        <v>173</v>
      </c>
      <c r="B1025" t="s">
        <v>34</v>
      </c>
      <c r="C1025" t="s">
        <v>6</v>
      </c>
      <c r="D1025" t="s">
        <v>7</v>
      </c>
      <c r="E1025" s="1">
        <v>2.23712916410157E-3</v>
      </c>
      <c r="F1025" s="1">
        <v>4.9449402152443702E-3</v>
      </c>
      <c r="G1025" s="1">
        <v>4.2245548574113702E-2</v>
      </c>
      <c r="H1025" s="1">
        <v>6.7944867438277004E-2</v>
      </c>
      <c r="I1025" s="1">
        <v>4.44826777382153E-2</v>
      </c>
      <c r="J1025" s="50">
        <v>7.2889807653521405E-2</v>
      </c>
      <c r="N1025" s="21"/>
      <c r="R1025" s="21"/>
    </row>
    <row r="1026" spans="1:18">
      <c r="A1026" s="7" t="s">
        <v>173</v>
      </c>
      <c r="B1026" t="s">
        <v>34</v>
      </c>
      <c r="C1026" t="s">
        <v>8</v>
      </c>
      <c r="D1026" t="s">
        <v>9</v>
      </c>
      <c r="E1026" s="1">
        <v>0.22812778211370199</v>
      </c>
      <c r="F1026" s="1">
        <v>8.7220457976430896E-2</v>
      </c>
      <c r="G1026" s="1">
        <v>0.47172674466966003</v>
      </c>
      <c r="H1026" s="1">
        <v>0.24777295688385001</v>
      </c>
      <c r="I1026" s="1">
        <v>0.69985452678336202</v>
      </c>
      <c r="J1026" s="50">
        <v>0.334993414860281</v>
      </c>
      <c r="N1026" s="21"/>
      <c r="R1026" s="21"/>
    </row>
    <row r="1027" spans="1:18">
      <c r="A1027" s="7" t="s">
        <v>173</v>
      </c>
      <c r="B1027" t="s">
        <v>34</v>
      </c>
      <c r="C1027" t="s">
        <v>10</v>
      </c>
      <c r="D1027" t="s">
        <v>11</v>
      </c>
      <c r="E1027" s="1">
        <v>5.1806363023314997E-2</v>
      </c>
      <c r="F1027" s="1">
        <v>3.9135208502400799E-2</v>
      </c>
      <c r="G1027" s="1">
        <v>7.1935967000366502E-2</v>
      </c>
      <c r="H1027" s="1">
        <v>5.54227205375653E-2</v>
      </c>
      <c r="I1027" s="1">
        <v>0.123742330023682</v>
      </c>
      <c r="J1027" s="50">
        <v>9.4557929039966099E-2</v>
      </c>
      <c r="N1027" s="21"/>
      <c r="R1027" s="21"/>
    </row>
    <row r="1028" spans="1:18">
      <c r="A1028" s="7" t="s">
        <v>173</v>
      </c>
      <c r="B1028" t="s">
        <v>34</v>
      </c>
      <c r="C1028" t="s">
        <v>12</v>
      </c>
      <c r="D1028" t="s">
        <v>13</v>
      </c>
      <c r="E1028" s="1">
        <v>0.48365640223914602</v>
      </c>
      <c r="F1028" s="1">
        <v>6.57153092643456E-2</v>
      </c>
      <c r="G1028" s="1">
        <v>6.4504626436360804E-2</v>
      </c>
      <c r="H1028" s="1">
        <v>1.1848167170406701E-2</v>
      </c>
      <c r="I1028" s="1">
        <v>0.54816102867550698</v>
      </c>
      <c r="J1028" s="50">
        <v>7.7563476434752296E-2</v>
      </c>
      <c r="N1028" s="21"/>
      <c r="R1028" s="21"/>
    </row>
    <row r="1029" spans="1:18">
      <c r="A1029" s="7" t="s">
        <v>173</v>
      </c>
      <c r="B1029" t="s">
        <v>34</v>
      </c>
      <c r="C1029" t="s">
        <v>14</v>
      </c>
      <c r="D1029" t="s">
        <v>15</v>
      </c>
      <c r="E1029" s="1">
        <v>8.1350419481513198E-2</v>
      </c>
      <c r="F1029" s="1">
        <v>8.4101684521155406E-2</v>
      </c>
      <c r="G1029" s="1">
        <v>2.08198303779418E-2</v>
      </c>
      <c r="H1029" s="1">
        <v>1.1964300628789899E-2</v>
      </c>
      <c r="I1029" s="1">
        <v>0.102170249859455</v>
      </c>
      <c r="J1029" s="50">
        <v>9.6065985149945299E-2</v>
      </c>
      <c r="N1029" s="21"/>
      <c r="R1029" s="21"/>
    </row>
    <row r="1030" spans="1:18">
      <c r="A1030" s="7" t="s">
        <v>173</v>
      </c>
      <c r="B1030" t="s">
        <v>34</v>
      </c>
      <c r="C1030" t="s">
        <v>16</v>
      </c>
      <c r="D1030" t="s">
        <v>17</v>
      </c>
      <c r="E1030" s="1">
        <v>1.3464233686897</v>
      </c>
      <c r="F1030" s="1">
        <v>0.15544329350536601</v>
      </c>
      <c r="G1030" s="1">
        <v>0.468253334166152</v>
      </c>
      <c r="H1030" s="1">
        <v>0.104968708337325</v>
      </c>
      <c r="I1030" s="1">
        <v>1.8146767028558499</v>
      </c>
      <c r="J1030" s="50">
        <v>0.26041200184269098</v>
      </c>
      <c r="N1030" s="21"/>
      <c r="R1030" s="21"/>
    </row>
    <row r="1031" spans="1:18">
      <c r="A1031" s="7" t="s">
        <v>173</v>
      </c>
      <c r="B1031" t="s">
        <v>34</v>
      </c>
      <c r="C1031" t="s">
        <v>18</v>
      </c>
      <c r="D1031" t="s">
        <v>19</v>
      </c>
      <c r="E1031" s="1">
        <v>8.8492886703843006</v>
      </c>
      <c r="F1031" s="1">
        <v>0.56696197317044605</v>
      </c>
      <c r="G1031" s="1">
        <v>1.0298613943803001</v>
      </c>
      <c r="H1031" s="1">
        <v>0.16668180566484</v>
      </c>
      <c r="I1031" s="1">
        <v>9.8791500647646</v>
      </c>
      <c r="J1031" s="50">
        <v>0.73364377883528598</v>
      </c>
      <c r="N1031" s="21"/>
      <c r="R1031" s="21"/>
    </row>
    <row r="1032" spans="1:18">
      <c r="A1032" s="7" t="s">
        <v>173</v>
      </c>
      <c r="B1032" t="s">
        <v>34</v>
      </c>
      <c r="C1032" t="s">
        <v>20</v>
      </c>
      <c r="D1032" t="s">
        <v>21</v>
      </c>
      <c r="E1032" s="1">
        <v>3.21932282196655</v>
      </c>
      <c r="F1032" s="1">
        <v>0.51306210163529897</v>
      </c>
      <c r="G1032" s="1">
        <v>0.195611132203134</v>
      </c>
      <c r="H1032" s="1">
        <v>3.9367438686684998E-2</v>
      </c>
      <c r="I1032" s="1">
        <v>3.4149339541696802</v>
      </c>
      <c r="J1032" s="50">
        <v>0.55242954032198399</v>
      </c>
      <c r="N1032" s="21"/>
      <c r="R1032" s="21"/>
    </row>
    <row r="1033" spans="1:18">
      <c r="A1033" s="7" t="s">
        <v>173</v>
      </c>
      <c r="B1033" t="s">
        <v>34</v>
      </c>
      <c r="C1033" t="s">
        <v>25</v>
      </c>
      <c r="D1033" t="s">
        <v>26</v>
      </c>
      <c r="E1033" s="1">
        <v>3.6936645719046901E-4</v>
      </c>
      <c r="F1033" s="1">
        <v>3.0174150358817302E-5</v>
      </c>
      <c r="G1033" s="1">
        <v>2.4898199526777998E-3</v>
      </c>
      <c r="H1033" s="1">
        <v>1.2311116569360401E-3</v>
      </c>
      <c r="I1033" s="1">
        <v>2.8591864098682701E-3</v>
      </c>
      <c r="J1033" s="50">
        <v>1.2612858072948499E-3</v>
      </c>
      <c r="N1033" s="21"/>
      <c r="R1033" s="21"/>
    </row>
    <row r="1034" spans="1:18">
      <c r="A1034" s="7" t="s">
        <v>173</v>
      </c>
      <c r="B1034" t="s">
        <v>34</v>
      </c>
      <c r="C1034" t="s">
        <v>22</v>
      </c>
      <c r="D1034" t="s">
        <v>23</v>
      </c>
      <c r="E1034" s="1">
        <v>2.0614466637695399</v>
      </c>
      <c r="F1034" s="1">
        <v>8.76523850781597E-2</v>
      </c>
      <c r="G1034" s="1">
        <v>0.25473851001910403</v>
      </c>
      <c r="H1034" s="1">
        <v>9.4622255327484299E-3</v>
      </c>
      <c r="I1034" s="1">
        <v>2.3161851737886399</v>
      </c>
      <c r="J1034" s="50">
        <v>9.7114610610908106E-2</v>
      </c>
      <c r="N1034" s="21"/>
      <c r="R1034" s="21"/>
    </row>
    <row r="1035" spans="1:18">
      <c r="A1035" s="7" t="s">
        <v>174</v>
      </c>
      <c r="B1035" t="s">
        <v>34</v>
      </c>
      <c r="C1035" t="s">
        <v>2</v>
      </c>
      <c r="D1035" t="s">
        <v>3</v>
      </c>
      <c r="E1035" s="1">
        <v>7.3282013836360599E-2</v>
      </c>
      <c r="F1035" s="1">
        <v>8.1505122645088204E-2</v>
      </c>
      <c r="G1035" s="1">
        <v>0.124834237038318</v>
      </c>
      <c r="H1035" s="1">
        <v>0.10034364436743499</v>
      </c>
      <c r="I1035" s="1">
        <v>0.19811625087467899</v>
      </c>
      <c r="J1035" s="50">
        <v>0.181848767012523</v>
      </c>
      <c r="N1035" s="21"/>
      <c r="R1035" s="21"/>
    </row>
    <row r="1036" spans="1:18">
      <c r="A1036" s="7" t="s">
        <v>174</v>
      </c>
      <c r="B1036" t="s">
        <v>34</v>
      </c>
      <c r="C1036" t="s">
        <v>4</v>
      </c>
      <c r="D1036" t="s">
        <v>5</v>
      </c>
      <c r="E1036" s="1">
        <v>3.48237307456566E-4</v>
      </c>
      <c r="F1036" s="1">
        <v>1.6061464487313899E-2</v>
      </c>
      <c r="G1036" s="1">
        <v>1.0822032883925599E-3</v>
      </c>
      <c r="H1036" s="1">
        <v>5.7583442569572804E-3</v>
      </c>
      <c r="I1036" s="1">
        <v>1.4304405958491301E-3</v>
      </c>
      <c r="J1036" s="50">
        <v>2.18198087442712E-2</v>
      </c>
      <c r="N1036" s="21"/>
      <c r="R1036" s="21"/>
    </row>
    <row r="1037" spans="1:18">
      <c r="A1037" s="7" t="s">
        <v>174</v>
      </c>
      <c r="B1037" t="s">
        <v>34</v>
      </c>
      <c r="C1037" t="s">
        <v>6</v>
      </c>
      <c r="D1037" t="s">
        <v>7</v>
      </c>
      <c r="E1037" s="1">
        <v>3.1096979563280799E-3</v>
      </c>
      <c r="F1037" s="1">
        <v>6.9738122146131504E-3</v>
      </c>
      <c r="G1037" s="1">
        <v>1.32821584295852E-3</v>
      </c>
      <c r="H1037" s="1">
        <v>2.9473479721565002E-3</v>
      </c>
      <c r="I1037" s="1">
        <v>4.4379137992866004E-3</v>
      </c>
      <c r="J1037" s="50">
        <v>9.9211601867696501E-3</v>
      </c>
      <c r="N1037" s="21"/>
      <c r="R1037" s="21"/>
    </row>
    <row r="1038" spans="1:18">
      <c r="A1038" s="7" t="s">
        <v>174</v>
      </c>
      <c r="B1038" t="s">
        <v>34</v>
      </c>
      <c r="C1038" t="s">
        <v>8</v>
      </c>
      <c r="D1038" t="s">
        <v>9</v>
      </c>
      <c r="E1038" s="1">
        <v>0.32812663288285199</v>
      </c>
      <c r="F1038" s="1">
        <v>0.12602721015968299</v>
      </c>
      <c r="G1038" s="1">
        <v>0.85435455044726205</v>
      </c>
      <c r="H1038" s="1">
        <v>0.469309946051363</v>
      </c>
      <c r="I1038" s="1">
        <v>1.1824811833301101</v>
      </c>
      <c r="J1038" s="50">
        <v>0.59533715621104599</v>
      </c>
      <c r="N1038" s="21"/>
      <c r="R1038" s="21"/>
    </row>
    <row r="1039" spans="1:18">
      <c r="A1039" s="7" t="s">
        <v>174</v>
      </c>
      <c r="B1039" t="s">
        <v>34</v>
      </c>
      <c r="C1039" t="s">
        <v>10</v>
      </c>
      <c r="D1039" t="s">
        <v>11</v>
      </c>
      <c r="E1039" s="1">
        <v>6.8864639552445803E-2</v>
      </c>
      <c r="F1039" s="1">
        <v>8.2553020776485506E-2</v>
      </c>
      <c r="G1039" s="1">
        <v>1.37771768936256</v>
      </c>
      <c r="H1039" s="1">
        <v>1.12212743353476</v>
      </c>
      <c r="I1039" s="1">
        <v>1.4465823289150099</v>
      </c>
      <c r="J1039" s="50">
        <v>1.2046804543112399</v>
      </c>
      <c r="N1039" s="21"/>
      <c r="R1039" s="21"/>
    </row>
    <row r="1040" spans="1:18">
      <c r="A1040" s="7" t="s">
        <v>174</v>
      </c>
      <c r="B1040" t="s">
        <v>34</v>
      </c>
      <c r="C1040" t="s">
        <v>12</v>
      </c>
      <c r="D1040" t="s">
        <v>13</v>
      </c>
      <c r="E1040" s="1">
        <v>0.28141092100951298</v>
      </c>
      <c r="F1040" s="1">
        <v>3.7888088204041902E-2</v>
      </c>
      <c r="G1040" s="1">
        <v>0.16635728202226299</v>
      </c>
      <c r="H1040" s="1">
        <v>3.0420294353694598E-2</v>
      </c>
      <c r="I1040" s="1">
        <v>0.447768203031776</v>
      </c>
      <c r="J1040" s="50">
        <v>6.8308382557736497E-2</v>
      </c>
      <c r="N1040" s="21"/>
      <c r="R1040" s="21"/>
    </row>
    <row r="1041" spans="1:18">
      <c r="A1041" s="7" t="s">
        <v>174</v>
      </c>
      <c r="B1041" t="s">
        <v>34</v>
      </c>
      <c r="C1041" t="s">
        <v>14</v>
      </c>
      <c r="D1041" t="s">
        <v>15</v>
      </c>
      <c r="E1041" s="1">
        <v>8.5303973851363402E-2</v>
      </c>
      <c r="F1041" s="1">
        <v>8.5376037637205707E-2</v>
      </c>
      <c r="G1041" s="1">
        <v>0.329826614787957</v>
      </c>
      <c r="H1041" s="1">
        <v>0.194323178001238</v>
      </c>
      <c r="I1041" s="1">
        <v>0.41513058863932001</v>
      </c>
      <c r="J1041" s="50">
        <v>0.27969921563844402</v>
      </c>
      <c r="N1041" s="21"/>
      <c r="R1041" s="21"/>
    </row>
    <row r="1042" spans="1:18">
      <c r="A1042" s="7" t="s">
        <v>174</v>
      </c>
      <c r="B1042" t="s">
        <v>34</v>
      </c>
      <c r="C1042" t="s">
        <v>16</v>
      </c>
      <c r="D1042" t="s">
        <v>17</v>
      </c>
      <c r="E1042" s="1">
        <v>0.83687894666928198</v>
      </c>
      <c r="F1042" s="1">
        <v>0.10602365519325101</v>
      </c>
      <c r="G1042" s="1">
        <v>0.29989819734783901</v>
      </c>
      <c r="H1042" s="1">
        <v>6.8042009406797194E-2</v>
      </c>
      <c r="I1042" s="1">
        <v>1.1367771440171199</v>
      </c>
      <c r="J1042" s="50">
        <v>0.17406566460004899</v>
      </c>
      <c r="N1042" s="21"/>
      <c r="R1042" s="21"/>
    </row>
    <row r="1043" spans="1:18">
      <c r="A1043" s="7" t="s">
        <v>174</v>
      </c>
      <c r="B1043" t="s">
        <v>34</v>
      </c>
      <c r="C1043" t="s">
        <v>18</v>
      </c>
      <c r="D1043" t="s">
        <v>19</v>
      </c>
      <c r="E1043" s="1">
        <v>5.4339726685476402</v>
      </c>
      <c r="F1043" s="1">
        <v>0.34754153100176999</v>
      </c>
      <c r="G1043" s="1">
        <v>1.4932196442733301</v>
      </c>
      <c r="H1043" s="1">
        <v>0.243400498643906</v>
      </c>
      <c r="I1043" s="1">
        <v>6.9271923128209698</v>
      </c>
      <c r="J1043" s="50">
        <v>0.59094202964567599</v>
      </c>
      <c r="N1043" s="21"/>
      <c r="R1043" s="21"/>
    </row>
    <row r="1044" spans="1:18">
      <c r="A1044" s="7" t="s">
        <v>174</v>
      </c>
      <c r="B1044" t="s">
        <v>34</v>
      </c>
      <c r="C1044" t="s">
        <v>20</v>
      </c>
      <c r="D1044" t="s">
        <v>21</v>
      </c>
      <c r="E1044" s="1">
        <v>1.8034973857657199</v>
      </c>
      <c r="F1044" s="1">
        <v>0.28601214349228998</v>
      </c>
      <c r="G1044" s="1">
        <v>0.142572587444421</v>
      </c>
      <c r="H1044" s="1">
        <v>2.8693350210829499E-2</v>
      </c>
      <c r="I1044" s="1">
        <v>1.9460699732101401</v>
      </c>
      <c r="J1044" s="50">
        <v>0.31470549370312001</v>
      </c>
      <c r="N1044" s="21"/>
      <c r="R1044" s="21"/>
    </row>
    <row r="1045" spans="1:18">
      <c r="A1045" s="7" t="s">
        <v>174</v>
      </c>
      <c r="B1045" t="s">
        <v>34</v>
      </c>
      <c r="C1045" t="s">
        <v>25</v>
      </c>
      <c r="D1045" t="s">
        <v>26</v>
      </c>
      <c r="E1045" s="1">
        <v>8.9619434592430505E-4</v>
      </c>
      <c r="F1045" s="1">
        <v>7.2557938235486905E-5</v>
      </c>
      <c r="G1045" s="1">
        <v>6.3352970197606898E-3</v>
      </c>
      <c r="H1045" s="1">
        <v>3.1910248891331601E-3</v>
      </c>
      <c r="I1045" s="1">
        <v>7.2314913656849897E-3</v>
      </c>
      <c r="J1045" s="50">
        <v>3.2635828273686399E-3</v>
      </c>
      <c r="N1045" s="21"/>
      <c r="R1045" s="21"/>
    </row>
    <row r="1046" spans="1:18">
      <c r="A1046" s="7" t="s">
        <v>174</v>
      </c>
      <c r="B1046" t="s">
        <v>34</v>
      </c>
      <c r="C1046" t="s">
        <v>22</v>
      </c>
      <c r="D1046" t="s">
        <v>23</v>
      </c>
      <c r="E1046" s="1">
        <v>1.5117129561989699</v>
      </c>
      <c r="F1046" s="1">
        <v>6.4204658549195603E-2</v>
      </c>
      <c r="G1046" s="1">
        <v>0.22842584059943</v>
      </c>
      <c r="H1046" s="1">
        <v>8.2866378885661906E-3</v>
      </c>
      <c r="I1046" s="1">
        <v>1.7401387967983999</v>
      </c>
      <c r="J1046" s="50">
        <v>7.2491296437761796E-2</v>
      </c>
      <c r="N1046" s="21"/>
      <c r="R1046" s="21"/>
    </row>
    <row r="1047" spans="1:18">
      <c r="A1047" s="7" t="s">
        <v>175</v>
      </c>
      <c r="B1047" t="s">
        <v>34</v>
      </c>
      <c r="C1047" t="s">
        <v>2</v>
      </c>
      <c r="D1047" t="s">
        <v>3</v>
      </c>
      <c r="E1047" s="1">
        <v>0.46985655760181799</v>
      </c>
      <c r="F1047" s="1">
        <v>0.53415713813438404</v>
      </c>
      <c r="G1047" s="1">
        <v>1.3835944846707</v>
      </c>
      <c r="H1047" s="1">
        <v>0.625323432722665</v>
      </c>
      <c r="I1047" s="1">
        <v>1.8534510422725201</v>
      </c>
      <c r="J1047" s="50">
        <v>1.1594805708570499</v>
      </c>
      <c r="N1047" s="21"/>
      <c r="R1047" s="21"/>
    </row>
    <row r="1048" spans="1:18">
      <c r="A1048" s="7" t="s">
        <v>175</v>
      </c>
      <c r="B1048" t="s">
        <v>34</v>
      </c>
      <c r="C1048" t="s">
        <v>4</v>
      </c>
      <c r="D1048" t="s">
        <v>5</v>
      </c>
      <c r="E1048" s="1">
        <v>2.4218271720076001E-3</v>
      </c>
      <c r="F1048" s="1">
        <v>0.11447181436404399</v>
      </c>
      <c r="G1048" s="1">
        <v>3.1122057459586402E-3</v>
      </c>
      <c r="H1048" s="1">
        <v>1.7020858725228301E-2</v>
      </c>
      <c r="I1048" s="1">
        <v>5.5340329179662398E-3</v>
      </c>
      <c r="J1048" s="50">
        <v>0.13149267308927201</v>
      </c>
      <c r="N1048" s="21"/>
      <c r="R1048" s="21"/>
    </row>
    <row r="1049" spans="1:18">
      <c r="A1049" s="7" t="s">
        <v>175</v>
      </c>
      <c r="B1049" t="s">
        <v>34</v>
      </c>
      <c r="C1049" t="s">
        <v>6</v>
      </c>
      <c r="D1049" t="s">
        <v>7</v>
      </c>
      <c r="E1049" s="1">
        <v>3.2772492152412298E-2</v>
      </c>
      <c r="F1049" s="1">
        <v>6.9119032175477907E-2</v>
      </c>
      <c r="G1049" s="1">
        <v>0.68645106123392097</v>
      </c>
      <c r="H1049" s="1">
        <v>1.4282764125812899</v>
      </c>
      <c r="I1049" s="1">
        <v>0.71922355338633304</v>
      </c>
      <c r="J1049" s="50">
        <v>1.4973954447567701</v>
      </c>
      <c r="N1049" s="21"/>
      <c r="R1049" s="21"/>
    </row>
    <row r="1050" spans="1:18">
      <c r="A1050" s="7" t="s">
        <v>175</v>
      </c>
      <c r="B1050" t="s">
        <v>34</v>
      </c>
      <c r="C1050" t="s">
        <v>8</v>
      </c>
      <c r="D1050" t="s">
        <v>9</v>
      </c>
      <c r="E1050" s="1">
        <v>1.3812128986432901</v>
      </c>
      <c r="F1050" s="1">
        <v>0.51694622395140799</v>
      </c>
      <c r="G1050" s="1">
        <v>1.9485026232263101</v>
      </c>
      <c r="H1050" s="1">
        <v>0.96471732331151805</v>
      </c>
      <c r="I1050" s="1">
        <v>3.3297155218696002</v>
      </c>
      <c r="J1050" s="50">
        <v>1.48166354726293</v>
      </c>
      <c r="N1050" s="21"/>
      <c r="R1050" s="21"/>
    </row>
    <row r="1051" spans="1:18">
      <c r="A1051" s="7" t="s">
        <v>175</v>
      </c>
      <c r="B1051" t="s">
        <v>34</v>
      </c>
      <c r="C1051" t="s">
        <v>10</v>
      </c>
      <c r="D1051" t="s">
        <v>11</v>
      </c>
      <c r="E1051" s="1">
        <v>0.39110144648313</v>
      </c>
      <c r="F1051" s="1">
        <v>0.291448322194649</v>
      </c>
      <c r="G1051" s="1">
        <v>1.0753239138627499</v>
      </c>
      <c r="H1051" s="1">
        <v>1.23660628384919</v>
      </c>
      <c r="I1051" s="1">
        <v>1.4664253603458799</v>
      </c>
      <c r="J1051" s="50">
        <v>1.52805460604383</v>
      </c>
      <c r="N1051" s="21"/>
      <c r="R1051" s="21"/>
    </row>
    <row r="1052" spans="1:18">
      <c r="A1052" s="7" t="s">
        <v>175</v>
      </c>
      <c r="B1052" t="s">
        <v>34</v>
      </c>
      <c r="C1052" t="s">
        <v>12</v>
      </c>
      <c r="D1052" t="s">
        <v>13</v>
      </c>
      <c r="E1052" s="1">
        <v>2.5459020541134101</v>
      </c>
      <c r="F1052" s="1">
        <v>0.35741462341129998</v>
      </c>
      <c r="G1052" s="1">
        <v>0.600390271435568</v>
      </c>
      <c r="H1052" s="1">
        <v>0.103342891743614</v>
      </c>
      <c r="I1052" s="1">
        <v>3.1462923255489801</v>
      </c>
      <c r="J1052" s="50">
        <v>0.46075751515491398</v>
      </c>
      <c r="N1052" s="21"/>
      <c r="R1052" s="21"/>
    </row>
    <row r="1053" spans="1:18">
      <c r="A1053" s="7" t="s">
        <v>175</v>
      </c>
      <c r="B1053" t="s">
        <v>34</v>
      </c>
      <c r="C1053" t="s">
        <v>14</v>
      </c>
      <c r="D1053" t="s">
        <v>15</v>
      </c>
      <c r="E1053" s="1">
        <v>0.45718390705533601</v>
      </c>
      <c r="F1053" s="1">
        <v>0.471109507348971</v>
      </c>
      <c r="G1053" s="1">
        <v>0.43445191096192898</v>
      </c>
      <c r="H1053" s="1">
        <v>0.24458932939191899</v>
      </c>
      <c r="I1053" s="1">
        <v>0.89163581801726499</v>
      </c>
      <c r="J1053" s="50">
        <v>0.71569883674088997</v>
      </c>
      <c r="N1053" s="21"/>
      <c r="R1053" s="21"/>
    </row>
    <row r="1054" spans="1:18">
      <c r="A1054" s="7" t="s">
        <v>175</v>
      </c>
      <c r="B1054" t="s">
        <v>34</v>
      </c>
      <c r="C1054" t="s">
        <v>16</v>
      </c>
      <c r="D1054" t="s">
        <v>17</v>
      </c>
      <c r="E1054" s="1">
        <v>12.832753314026</v>
      </c>
      <c r="F1054" s="1">
        <v>1.5725192811206301</v>
      </c>
      <c r="G1054" s="1">
        <v>1.7043646598643001</v>
      </c>
      <c r="H1054" s="1">
        <v>0.25175491152132401</v>
      </c>
      <c r="I1054" s="1">
        <v>14.5371179738903</v>
      </c>
      <c r="J1054" s="50">
        <v>1.8242741926419499</v>
      </c>
      <c r="N1054" s="21"/>
      <c r="R1054" s="21"/>
    </row>
    <row r="1055" spans="1:18">
      <c r="A1055" s="7" t="s">
        <v>175</v>
      </c>
      <c r="B1055" t="s">
        <v>34</v>
      </c>
      <c r="C1055" t="s">
        <v>18</v>
      </c>
      <c r="D1055" t="s">
        <v>19</v>
      </c>
      <c r="E1055" s="1">
        <v>72.380090970881596</v>
      </c>
      <c r="F1055" s="1">
        <v>4.6036180317121804</v>
      </c>
      <c r="G1055" s="1">
        <v>12.1148113898304</v>
      </c>
      <c r="H1055" s="1">
        <v>2.1033317597451702</v>
      </c>
      <c r="I1055" s="1">
        <v>84.494902360712004</v>
      </c>
      <c r="J1055" s="50">
        <v>6.7069497914573502</v>
      </c>
      <c r="N1055" s="21"/>
      <c r="R1055" s="21"/>
    </row>
    <row r="1056" spans="1:18">
      <c r="A1056" s="7" t="s">
        <v>175</v>
      </c>
      <c r="B1056" t="s">
        <v>34</v>
      </c>
      <c r="C1056" t="s">
        <v>20</v>
      </c>
      <c r="D1056" t="s">
        <v>21</v>
      </c>
      <c r="E1056" s="1">
        <v>16.334836677627901</v>
      </c>
      <c r="F1056" s="1">
        <v>2.6348775808183098</v>
      </c>
      <c r="G1056" s="1">
        <v>0.92566694197731902</v>
      </c>
      <c r="H1056" s="1">
        <v>0.18763700943726699</v>
      </c>
      <c r="I1056" s="1">
        <v>17.260503619605199</v>
      </c>
      <c r="J1056" s="50">
        <v>2.8225145902555799</v>
      </c>
      <c r="N1056" s="21"/>
      <c r="R1056" s="21"/>
    </row>
    <row r="1057" spans="1:18">
      <c r="A1057" s="7" t="s">
        <v>175</v>
      </c>
      <c r="B1057" t="s">
        <v>34</v>
      </c>
      <c r="C1057" t="s">
        <v>25</v>
      </c>
      <c r="D1057" t="s">
        <v>26</v>
      </c>
      <c r="E1057" s="1">
        <v>0.222299378909393</v>
      </c>
      <c r="F1057" s="1">
        <v>1.46149197651739E-2</v>
      </c>
      <c r="G1057" s="1">
        <v>0.77023922402589096</v>
      </c>
      <c r="H1057" s="1">
        <v>0.31686518836624</v>
      </c>
      <c r="I1057" s="1">
        <v>0.99253860293528395</v>
      </c>
      <c r="J1057" s="50">
        <v>0.33148010813141399</v>
      </c>
      <c r="N1057" s="21"/>
      <c r="R1057" s="21"/>
    </row>
    <row r="1058" spans="1:18">
      <c r="A1058" s="7" t="s">
        <v>175</v>
      </c>
      <c r="B1058" t="s">
        <v>34</v>
      </c>
      <c r="C1058" t="s">
        <v>22</v>
      </c>
      <c r="D1058" t="s">
        <v>23</v>
      </c>
      <c r="E1058" s="1">
        <v>29.1016031740518</v>
      </c>
      <c r="F1058" s="1">
        <v>1.2996904805915701</v>
      </c>
      <c r="G1058" s="1">
        <v>2.3682808514596601</v>
      </c>
      <c r="H1058" s="1">
        <v>9.37090625709536E-2</v>
      </c>
      <c r="I1058" s="1">
        <v>31.469884025511501</v>
      </c>
      <c r="J1058" s="50">
        <v>1.3933995431625199</v>
      </c>
      <c r="N1058" s="21"/>
      <c r="R1058" s="21"/>
    </row>
    <row r="1059" spans="1:18">
      <c r="A1059" s="7" t="s">
        <v>176</v>
      </c>
      <c r="B1059" t="s">
        <v>34</v>
      </c>
      <c r="C1059" t="s">
        <v>2</v>
      </c>
      <c r="D1059" t="s">
        <v>3</v>
      </c>
      <c r="E1059" s="1">
        <v>6.5161706911820202E-2</v>
      </c>
      <c r="F1059" s="1">
        <v>7.8325517805542894E-2</v>
      </c>
      <c r="G1059" s="1">
        <v>7.5951457670945799E-2</v>
      </c>
      <c r="H1059" s="1">
        <v>5.5622816496074298E-2</v>
      </c>
      <c r="I1059" s="1">
        <v>0.14111316458276599</v>
      </c>
      <c r="J1059" s="50">
        <v>0.13394833430161701</v>
      </c>
      <c r="N1059" s="21"/>
      <c r="R1059" s="21"/>
    </row>
    <row r="1060" spans="1:18">
      <c r="A1060" s="7" t="s">
        <v>176</v>
      </c>
      <c r="B1060" t="s">
        <v>34</v>
      </c>
      <c r="C1060" t="s">
        <v>4</v>
      </c>
      <c r="D1060" t="s">
        <v>5</v>
      </c>
      <c r="E1060" s="1">
        <v>4.5606996162772599E-4</v>
      </c>
      <c r="F1060" s="1">
        <v>2.1754475873584801E-2</v>
      </c>
      <c r="G1060" s="1">
        <v>1.51581236040613E-6</v>
      </c>
      <c r="H1060" s="1">
        <v>1.12497001569483E-6</v>
      </c>
      <c r="I1060" s="1">
        <v>4.5758577398813199E-4</v>
      </c>
      <c r="J1060" s="50">
        <v>2.1755600843600498E-2</v>
      </c>
      <c r="N1060" s="21"/>
      <c r="R1060" s="21"/>
    </row>
    <row r="1061" spans="1:18">
      <c r="A1061" s="7" t="s">
        <v>176</v>
      </c>
      <c r="B1061" t="s">
        <v>34</v>
      </c>
      <c r="C1061" t="s">
        <v>6</v>
      </c>
      <c r="D1061" t="s">
        <v>7</v>
      </c>
      <c r="E1061" s="1">
        <v>4.5290623408402097E-3</v>
      </c>
      <c r="F1061" s="1">
        <v>9.4837702350677195E-3</v>
      </c>
      <c r="G1061" s="1">
        <v>5.3735324177357302E-4</v>
      </c>
      <c r="H1061" s="1">
        <v>1.1925969007699599E-3</v>
      </c>
      <c r="I1061" s="1">
        <v>5.0664155826137796E-3</v>
      </c>
      <c r="J1061" s="50">
        <v>1.06763671358377E-2</v>
      </c>
      <c r="N1061" s="21"/>
      <c r="R1061" s="21"/>
    </row>
    <row r="1062" spans="1:18">
      <c r="A1062" s="7" t="s">
        <v>176</v>
      </c>
      <c r="B1062" t="s">
        <v>34</v>
      </c>
      <c r="C1062" t="s">
        <v>8</v>
      </c>
      <c r="D1062" t="s">
        <v>9</v>
      </c>
      <c r="E1062" s="1">
        <v>0.278513576157562</v>
      </c>
      <c r="F1062" s="1">
        <v>0.110523198299479</v>
      </c>
      <c r="G1062" s="1">
        <v>2.1874045447590298</v>
      </c>
      <c r="H1062" s="1">
        <v>1.0543091682193</v>
      </c>
      <c r="I1062" s="1">
        <v>2.4659181209165899</v>
      </c>
      <c r="J1062" s="50">
        <v>1.1648323665187801</v>
      </c>
      <c r="N1062" s="21"/>
      <c r="R1062" s="21"/>
    </row>
    <row r="1063" spans="1:18">
      <c r="A1063" s="7" t="s">
        <v>176</v>
      </c>
      <c r="B1063" t="s">
        <v>34</v>
      </c>
      <c r="C1063" t="s">
        <v>10</v>
      </c>
      <c r="D1063" t="s">
        <v>11</v>
      </c>
      <c r="E1063" s="1">
        <v>5.2180158268862097E-2</v>
      </c>
      <c r="F1063" s="1">
        <v>4.9972008076570401E-2</v>
      </c>
      <c r="G1063" s="1">
        <v>0.38333720370751401</v>
      </c>
      <c r="H1063" s="1">
        <v>0.57347236368572896</v>
      </c>
      <c r="I1063" s="1">
        <v>0.43551736197637603</v>
      </c>
      <c r="J1063" s="50">
        <v>0.62344437176229905</v>
      </c>
      <c r="N1063" s="21"/>
      <c r="R1063" s="21"/>
    </row>
    <row r="1064" spans="1:18">
      <c r="A1064" s="7" t="s">
        <v>176</v>
      </c>
      <c r="B1064" t="s">
        <v>34</v>
      </c>
      <c r="C1064" t="s">
        <v>12</v>
      </c>
      <c r="D1064" t="s">
        <v>13</v>
      </c>
      <c r="E1064" s="1">
        <v>0.44895383913217601</v>
      </c>
      <c r="F1064" s="1">
        <v>6.3241537102834797E-2</v>
      </c>
      <c r="G1064" s="1">
        <v>0.24679679121006101</v>
      </c>
      <c r="H1064" s="1">
        <v>4.5236196047748603E-2</v>
      </c>
      <c r="I1064" s="1">
        <v>0.69575063034223705</v>
      </c>
      <c r="J1064" s="50">
        <v>0.108477733150583</v>
      </c>
      <c r="N1064" s="21"/>
      <c r="R1064" s="21"/>
    </row>
    <row r="1065" spans="1:18">
      <c r="A1065" s="7" t="s">
        <v>176</v>
      </c>
      <c r="B1065" t="s">
        <v>34</v>
      </c>
      <c r="C1065" t="s">
        <v>14</v>
      </c>
      <c r="D1065" t="s">
        <v>15</v>
      </c>
      <c r="E1065" s="1">
        <v>8.5920420811506804E-2</v>
      </c>
      <c r="F1065" s="1">
        <v>8.5471211672725506E-2</v>
      </c>
      <c r="G1065" s="1">
        <v>0.15247103556632</v>
      </c>
      <c r="H1065" s="1">
        <v>9.1205287684957101E-2</v>
      </c>
      <c r="I1065" s="1">
        <v>0.23839145637782699</v>
      </c>
      <c r="J1065" s="50">
        <v>0.17667649935768301</v>
      </c>
      <c r="N1065" s="21"/>
      <c r="R1065" s="21"/>
    </row>
    <row r="1066" spans="1:18">
      <c r="A1066" s="7" t="s">
        <v>176</v>
      </c>
      <c r="B1066" t="s">
        <v>34</v>
      </c>
      <c r="C1066" t="s">
        <v>16</v>
      </c>
      <c r="D1066" t="s">
        <v>17</v>
      </c>
      <c r="E1066" s="1">
        <v>2.0365872376585998</v>
      </c>
      <c r="F1066" s="1">
        <v>0.24116107589571301</v>
      </c>
      <c r="G1066" s="1">
        <v>0.97310101130771098</v>
      </c>
      <c r="H1066" s="1">
        <v>0.14902169997138701</v>
      </c>
      <c r="I1066" s="1">
        <v>3.0096882489663099</v>
      </c>
      <c r="J1066" s="50">
        <v>0.39018277586709998</v>
      </c>
      <c r="N1066" s="21"/>
      <c r="R1066" s="21"/>
    </row>
    <row r="1067" spans="1:18">
      <c r="A1067" s="7" t="s">
        <v>176</v>
      </c>
      <c r="B1067" t="s">
        <v>34</v>
      </c>
      <c r="C1067" t="s">
        <v>18</v>
      </c>
      <c r="D1067" t="s">
        <v>19</v>
      </c>
      <c r="E1067" s="1">
        <v>6.1328646253695203</v>
      </c>
      <c r="F1067" s="1">
        <v>0.39470624503783702</v>
      </c>
      <c r="G1067" s="1">
        <v>0.78964290454893604</v>
      </c>
      <c r="H1067" s="1">
        <v>0.129810250815029</v>
      </c>
      <c r="I1067" s="1">
        <v>6.9225075299184597</v>
      </c>
      <c r="J1067" s="50">
        <v>0.52451649585286597</v>
      </c>
      <c r="N1067" s="21"/>
      <c r="R1067" s="21"/>
    </row>
    <row r="1068" spans="1:18">
      <c r="A1068" s="7" t="s">
        <v>176</v>
      </c>
      <c r="B1068" t="s">
        <v>34</v>
      </c>
      <c r="C1068" t="s">
        <v>20</v>
      </c>
      <c r="D1068" t="s">
        <v>21</v>
      </c>
      <c r="E1068" s="1">
        <v>1.90048527278855</v>
      </c>
      <c r="F1068" s="1">
        <v>0.301086139493702</v>
      </c>
      <c r="G1068" s="1">
        <v>9.9930109651656905E-3</v>
      </c>
      <c r="H1068" s="1">
        <v>2.01092717454125E-3</v>
      </c>
      <c r="I1068" s="1">
        <v>1.91047828375372</v>
      </c>
      <c r="J1068" s="50">
        <v>0.30309706666824299</v>
      </c>
      <c r="N1068" s="21"/>
      <c r="R1068" s="21"/>
    </row>
    <row r="1069" spans="1:18">
      <c r="A1069" s="7" t="s">
        <v>176</v>
      </c>
      <c r="B1069" t="s">
        <v>34</v>
      </c>
      <c r="C1069" t="s">
        <v>25</v>
      </c>
      <c r="D1069" t="s">
        <v>26</v>
      </c>
      <c r="E1069" s="1">
        <v>1.4641275587904299E-3</v>
      </c>
      <c r="F1069" s="1">
        <v>1.2026745385158899E-4</v>
      </c>
      <c r="G1069" s="1">
        <v>9.3399720008674903E-3</v>
      </c>
      <c r="H1069" s="1">
        <v>4.9021522152468003E-3</v>
      </c>
      <c r="I1069" s="1">
        <v>1.0804099559657899E-2</v>
      </c>
      <c r="J1069" s="50">
        <v>5.0224196690983897E-3</v>
      </c>
      <c r="N1069" s="21"/>
      <c r="R1069" s="21"/>
    </row>
    <row r="1070" spans="1:18">
      <c r="A1070" s="7" t="s">
        <v>176</v>
      </c>
      <c r="B1070" t="s">
        <v>34</v>
      </c>
      <c r="C1070" t="s">
        <v>22</v>
      </c>
      <c r="D1070" t="s">
        <v>23</v>
      </c>
      <c r="E1070" s="1">
        <v>2.3746991446201</v>
      </c>
      <c r="F1070" s="1">
        <v>0.100886034518385</v>
      </c>
      <c r="G1070" s="1">
        <v>0.36372416993257101</v>
      </c>
      <c r="H1070" s="1">
        <v>1.3246034964898901E-2</v>
      </c>
      <c r="I1070" s="1">
        <v>2.7384233145526702</v>
      </c>
      <c r="J1070" s="50">
        <v>0.114132069483284</v>
      </c>
      <c r="N1070" s="21"/>
      <c r="R1070" s="21"/>
    </row>
    <row r="1071" spans="1:18">
      <c r="A1071" s="7" t="s">
        <v>177</v>
      </c>
      <c r="B1071" t="s">
        <v>34</v>
      </c>
      <c r="C1071" t="s">
        <v>2</v>
      </c>
      <c r="D1071" t="s">
        <v>3</v>
      </c>
      <c r="E1071" s="1">
        <v>0.13274993857732201</v>
      </c>
      <c r="F1071" s="1">
        <v>0.15852492822864001</v>
      </c>
      <c r="G1071" s="1">
        <v>0.86160277157988296</v>
      </c>
      <c r="H1071" s="1">
        <v>0.76301189203407305</v>
      </c>
      <c r="I1071" s="1">
        <v>0.99435271015720395</v>
      </c>
      <c r="J1071" s="50">
        <v>0.921536820262713</v>
      </c>
      <c r="N1071" s="21"/>
      <c r="R1071" s="21"/>
    </row>
    <row r="1072" spans="1:18">
      <c r="A1072" s="7" t="s">
        <v>177</v>
      </c>
      <c r="B1072" t="s">
        <v>34</v>
      </c>
      <c r="C1072" t="s">
        <v>4</v>
      </c>
      <c r="D1072" t="s">
        <v>5</v>
      </c>
      <c r="E1072" s="1">
        <v>8.3719699239664502E-4</v>
      </c>
      <c r="F1072" s="1">
        <v>2.4275676486987301E-2</v>
      </c>
      <c r="G1072" s="1">
        <v>9.3459499108716494E-8</v>
      </c>
      <c r="H1072" s="1">
        <v>2.1676451012682499E-7</v>
      </c>
      <c r="I1072" s="1">
        <v>8.3729045189575397E-4</v>
      </c>
      <c r="J1072" s="50">
        <v>2.4275893251497399E-2</v>
      </c>
      <c r="N1072" s="21"/>
      <c r="R1072" s="21"/>
    </row>
    <row r="1073" spans="1:18">
      <c r="A1073" s="7" t="s">
        <v>177</v>
      </c>
      <c r="B1073" t="s">
        <v>34</v>
      </c>
      <c r="C1073" t="s">
        <v>6</v>
      </c>
      <c r="D1073" t="s">
        <v>7</v>
      </c>
      <c r="E1073" s="1">
        <v>8.3334912194999305E-3</v>
      </c>
      <c r="F1073" s="1">
        <v>1.77957402981592E-2</v>
      </c>
      <c r="G1073" s="1">
        <v>2.2643194780201301E-2</v>
      </c>
      <c r="H1073" s="1">
        <v>5.0095091253875797E-2</v>
      </c>
      <c r="I1073" s="1">
        <v>3.0976685999701201E-2</v>
      </c>
      <c r="J1073" s="50">
        <v>6.7890831552035E-2</v>
      </c>
      <c r="N1073" s="21"/>
      <c r="R1073" s="21"/>
    </row>
    <row r="1074" spans="1:18">
      <c r="A1074" s="7" t="s">
        <v>177</v>
      </c>
      <c r="B1074" t="s">
        <v>34</v>
      </c>
      <c r="C1074" t="s">
        <v>8</v>
      </c>
      <c r="D1074" t="s">
        <v>9</v>
      </c>
      <c r="E1074" s="1">
        <v>0.23958375731385301</v>
      </c>
      <c r="F1074" s="1">
        <v>9.1352621443912096E-2</v>
      </c>
      <c r="G1074" s="1">
        <v>0.29915471387849302</v>
      </c>
      <c r="H1074" s="1">
        <v>0.17887979739527601</v>
      </c>
      <c r="I1074" s="1">
        <v>0.53873847119234597</v>
      </c>
      <c r="J1074" s="50">
        <v>0.27023241883918903</v>
      </c>
      <c r="N1074" s="21"/>
      <c r="R1074" s="21"/>
    </row>
    <row r="1075" spans="1:18">
      <c r="A1075" s="7" t="s">
        <v>177</v>
      </c>
      <c r="B1075" t="s">
        <v>34</v>
      </c>
      <c r="C1075" t="s">
        <v>10</v>
      </c>
      <c r="D1075" t="s">
        <v>11</v>
      </c>
      <c r="E1075" s="1">
        <v>7.1643013874052502E-2</v>
      </c>
      <c r="F1075" s="1">
        <v>5.7313702893515402E-2</v>
      </c>
      <c r="G1075" s="1">
        <v>0.230324341224007</v>
      </c>
      <c r="H1075" s="1">
        <v>0.19998183641978201</v>
      </c>
      <c r="I1075" s="1">
        <v>0.301967355098059</v>
      </c>
      <c r="J1075" s="50">
        <v>0.25729553931329702</v>
      </c>
      <c r="N1075" s="21"/>
      <c r="R1075" s="21"/>
    </row>
    <row r="1076" spans="1:18">
      <c r="A1076" s="7" t="s">
        <v>177</v>
      </c>
      <c r="B1076" t="s">
        <v>34</v>
      </c>
      <c r="C1076" t="s">
        <v>12</v>
      </c>
      <c r="D1076" t="s">
        <v>13</v>
      </c>
      <c r="E1076" s="1">
        <v>0.36235084311779803</v>
      </c>
      <c r="F1076" s="1">
        <v>5.0538544112962699E-2</v>
      </c>
      <c r="G1076" s="1">
        <v>2.1761744412094899E-2</v>
      </c>
      <c r="H1076" s="1">
        <v>3.9399036369952697E-3</v>
      </c>
      <c r="I1076" s="1">
        <v>0.38411258752989302</v>
      </c>
      <c r="J1076" s="50">
        <v>5.4478447749957998E-2</v>
      </c>
      <c r="N1076" s="21"/>
      <c r="R1076" s="21"/>
    </row>
    <row r="1077" spans="1:18">
      <c r="A1077" s="7" t="s">
        <v>177</v>
      </c>
      <c r="B1077" t="s">
        <v>34</v>
      </c>
      <c r="C1077" t="s">
        <v>14</v>
      </c>
      <c r="D1077" t="s">
        <v>15</v>
      </c>
      <c r="E1077" s="1">
        <v>7.7744448898741297E-2</v>
      </c>
      <c r="F1077" s="1">
        <v>8.0153553382535506E-2</v>
      </c>
      <c r="G1077" s="1">
        <v>0.103053611181796</v>
      </c>
      <c r="H1077" s="1">
        <v>5.7667870304495501E-2</v>
      </c>
      <c r="I1077" s="1">
        <v>0.180798060080537</v>
      </c>
      <c r="J1077" s="50">
        <v>0.13782142368703101</v>
      </c>
      <c r="N1077" s="21"/>
      <c r="R1077" s="21"/>
    </row>
    <row r="1078" spans="1:18">
      <c r="A1078" s="7" t="s">
        <v>177</v>
      </c>
      <c r="B1078" t="s">
        <v>34</v>
      </c>
      <c r="C1078" t="s">
        <v>16</v>
      </c>
      <c r="D1078" t="s">
        <v>17</v>
      </c>
      <c r="E1078" s="1">
        <v>0.97065483170142697</v>
      </c>
      <c r="F1078" s="1">
        <v>0.12552513575902099</v>
      </c>
      <c r="G1078" s="1">
        <v>0.32438792171238401</v>
      </c>
      <c r="H1078" s="1">
        <v>5.16417135936292E-2</v>
      </c>
      <c r="I1078" s="1">
        <v>1.29504275341381</v>
      </c>
      <c r="J1078" s="50">
        <v>0.17716684935265001</v>
      </c>
      <c r="N1078" s="21"/>
      <c r="R1078" s="21"/>
    </row>
    <row r="1079" spans="1:18">
      <c r="A1079" s="7" t="s">
        <v>177</v>
      </c>
      <c r="B1079" t="s">
        <v>34</v>
      </c>
      <c r="C1079" t="s">
        <v>18</v>
      </c>
      <c r="D1079" t="s">
        <v>19</v>
      </c>
      <c r="E1079" s="1">
        <v>6.26147757215967</v>
      </c>
      <c r="F1079" s="1">
        <v>0.40144742903367198</v>
      </c>
      <c r="G1079" s="1">
        <v>0.40826849571601098</v>
      </c>
      <c r="H1079" s="1">
        <v>7.0172452269717897E-2</v>
      </c>
      <c r="I1079" s="1">
        <v>6.6697460678756801</v>
      </c>
      <c r="J1079" s="50">
        <v>0.47161988130339</v>
      </c>
      <c r="N1079" s="21"/>
      <c r="R1079" s="21"/>
    </row>
    <row r="1080" spans="1:18">
      <c r="A1080" s="7" t="s">
        <v>177</v>
      </c>
      <c r="B1080" t="s">
        <v>34</v>
      </c>
      <c r="C1080" t="s">
        <v>20</v>
      </c>
      <c r="D1080" t="s">
        <v>21</v>
      </c>
      <c r="E1080" s="1">
        <v>2.1507371538731901</v>
      </c>
      <c r="F1080" s="1">
        <v>0.34700179052149699</v>
      </c>
      <c r="G1080" s="1">
        <v>0.20656311112742901</v>
      </c>
      <c r="H1080" s="1">
        <v>4.18521443832734E-2</v>
      </c>
      <c r="I1080" s="1">
        <v>2.3573002650006201</v>
      </c>
      <c r="J1080" s="50">
        <v>0.38885393490476999</v>
      </c>
      <c r="N1080" s="21"/>
      <c r="R1080" s="21"/>
    </row>
    <row r="1081" spans="1:18">
      <c r="A1081" s="7" t="s">
        <v>177</v>
      </c>
      <c r="B1081" t="s">
        <v>34</v>
      </c>
      <c r="C1081" t="s">
        <v>25</v>
      </c>
      <c r="D1081" t="s">
        <v>26</v>
      </c>
      <c r="E1081" s="1">
        <v>1.9236164248854701E-4</v>
      </c>
      <c r="F1081" s="1">
        <v>1.30232012725676E-5</v>
      </c>
      <c r="G1081" s="1">
        <v>8.0654010498145898E-4</v>
      </c>
      <c r="H1081" s="1">
        <v>3.22188269899249E-4</v>
      </c>
      <c r="I1081" s="1">
        <v>9.9890174747000599E-4</v>
      </c>
      <c r="J1081" s="50">
        <v>3.35211471171816E-4</v>
      </c>
      <c r="N1081" s="21"/>
      <c r="R1081" s="21"/>
    </row>
    <row r="1082" spans="1:18">
      <c r="A1082" s="7" t="s">
        <v>177</v>
      </c>
      <c r="B1082" t="s">
        <v>34</v>
      </c>
      <c r="C1082" t="s">
        <v>22</v>
      </c>
      <c r="D1082" t="s">
        <v>23</v>
      </c>
      <c r="E1082" s="1">
        <v>1.37557162667243</v>
      </c>
      <c r="F1082" s="1">
        <v>6.1261072413524201E-2</v>
      </c>
      <c r="G1082" s="1">
        <v>8.0549225521496806E-2</v>
      </c>
      <c r="H1082" s="1">
        <v>3.17775103675516E-3</v>
      </c>
      <c r="I1082" s="1">
        <v>1.4561208521939299</v>
      </c>
      <c r="J1082" s="50">
        <v>6.4438823450279403E-2</v>
      </c>
      <c r="N1082" s="21"/>
      <c r="R1082" s="21"/>
    </row>
    <row r="1083" spans="1:18">
      <c r="A1083" s="7" t="s">
        <v>178</v>
      </c>
      <c r="B1083" t="s">
        <v>34</v>
      </c>
      <c r="C1083" t="s">
        <v>2</v>
      </c>
      <c r="D1083" t="s">
        <v>3</v>
      </c>
      <c r="E1083" s="1">
        <v>6.8097570788712897E-2</v>
      </c>
      <c r="F1083" s="1">
        <v>8.2594474799191298E-2</v>
      </c>
      <c r="G1083" s="1">
        <v>0.10369424863503</v>
      </c>
      <c r="H1083" s="1">
        <v>0.147595432970447</v>
      </c>
      <c r="I1083" s="1">
        <v>0.171791819423743</v>
      </c>
      <c r="J1083" s="50">
        <v>0.23018990776963799</v>
      </c>
      <c r="N1083" s="21"/>
      <c r="R1083" s="21"/>
    </row>
    <row r="1084" spans="1:18">
      <c r="A1084" s="7" t="s">
        <v>178</v>
      </c>
      <c r="B1084" t="s">
        <v>34</v>
      </c>
      <c r="C1084" t="s">
        <v>4</v>
      </c>
      <c r="D1084" t="s">
        <v>5</v>
      </c>
      <c r="E1084" s="1">
        <v>2.38852937406872E-4</v>
      </c>
      <c r="F1084" s="1">
        <v>7.3275574778200103E-3</v>
      </c>
      <c r="G1084" s="1">
        <v>3.27307137275464E-2</v>
      </c>
      <c r="H1084" s="1">
        <v>0.17446597870533401</v>
      </c>
      <c r="I1084" s="1">
        <v>3.29695666649533E-2</v>
      </c>
      <c r="J1084" s="50">
        <v>0.181793536183154</v>
      </c>
      <c r="N1084" s="21"/>
      <c r="R1084" s="21"/>
    </row>
    <row r="1085" spans="1:18">
      <c r="A1085" s="7" t="s">
        <v>178</v>
      </c>
      <c r="B1085" t="s">
        <v>34</v>
      </c>
      <c r="C1085" t="s">
        <v>6</v>
      </c>
      <c r="D1085" t="s">
        <v>7</v>
      </c>
      <c r="E1085" s="1">
        <v>1.83466146089367E-3</v>
      </c>
      <c r="F1085" s="1">
        <v>4.0294346314153802E-3</v>
      </c>
      <c r="G1085" s="1">
        <v>1.3343285918197801E-3</v>
      </c>
      <c r="H1085" s="1">
        <v>2.9612542459079901E-3</v>
      </c>
      <c r="I1085" s="1">
        <v>3.1689900527134499E-3</v>
      </c>
      <c r="J1085" s="50">
        <v>6.9906888773233703E-3</v>
      </c>
      <c r="N1085" s="21"/>
      <c r="R1085" s="21"/>
    </row>
    <row r="1086" spans="1:18">
      <c r="A1086" s="7" t="s">
        <v>178</v>
      </c>
      <c r="B1086" t="s">
        <v>34</v>
      </c>
      <c r="C1086" t="s">
        <v>8</v>
      </c>
      <c r="D1086" t="s">
        <v>9</v>
      </c>
      <c r="E1086" s="1">
        <v>0.245250273379919</v>
      </c>
      <c r="F1086" s="1">
        <v>9.4299216927807294E-2</v>
      </c>
      <c r="G1086" s="1">
        <v>0.39801814613079101</v>
      </c>
      <c r="H1086" s="1">
        <v>0.29561649634581499</v>
      </c>
      <c r="I1086" s="1">
        <v>0.64326841951071001</v>
      </c>
      <c r="J1086" s="50">
        <v>0.38991571327362201</v>
      </c>
      <c r="N1086" s="21"/>
      <c r="R1086" s="21"/>
    </row>
    <row r="1087" spans="1:18">
      <c r="A1087" s="7" t="s">
        <v>178</v>
      </c>
      <c r="B1087" t="s">
        <v>34</v>
      </c>
      <c r="C1087" t="s">
        <v>10</v>
      </c>
      <c r="D1087" t="s">
        <v>11</v>
      </c>
      <c r="E1087" s="1">
        <v>5.0968793830987798E-2</v>
      </c>
      <c r="F1087" s="1">
        <v>4.5107172792652299E-2</v>
      </c>
      <c r="G1087" s="1">
        <v>0.295206103411155</v>
      </c>
      <c r="H1087" s="1">
        <v>0.41277673048956698</v>
      </c>
      <c r="I1087" s="1">
        <v>0.34617489724214301</v>
      </c>
      <c r="J1087" s="50">
        <v>0.45788390328221901</v>
      </c>
      <c r="N1087" s="21"/>
      <c r="R1087" s="21"/>
    </row>
    <row r="1088" spans="1:18">
      <c r="A1088" s="7" t="s">
        <v>178</v>
      </c>
      <c r="B1088" t="s">
        <v>34</v>
      </c>
      <c r="C1088" t="s">
        <v>12</v>
      </c>
      <c r="D1088" t="s">
        <v>13</v>
      </c>
      <c r="E1088" s="1">
        <v>0.45814110384842199</v>
      </c>
      <c r="F1088" s="1">
        <v>6.4976600742637405E-2</v>
      </c>
      <c r="G1088" s="1">
        <v>6.1172966869493098E-2</v>
      </c>
      <c r="H1088" s="1">
        <v>1.1226674201502401E-2</v>
      </c>
      <c r="I1088" s="1">
        <v>0.51931407071791502</v>
      </c>
      <c r="J1088" s="50">
        <v>7.6203274944139796E-2</v>
      </c>
      <c r="N1088" s="21"/>
      <c r="R1088" s="21"/>
    </row>
    <row r="1089" spans="1:18">
      <c r="A1089" s="7" t="s">
        <v>178</v>
      </c>
      <c r="B1089" t="s">
        <v>34</v>
      </c>
      <c r="C1089" t="s">
        <v>14</v>
      </c>
      <c r="D1089" t="s">
        <v>15</v>
      </c>
      <c r="E1089" s="1">
        <v>0.138222985383464</v>
      </c>
      <c r="F1089" s="1">
        <v>0.13552196631954699</v>
      </c>
      <c r="G1089" s="1">
        <v>0.52537380460407102</v>
      </c>
      <c r="H1089" s="1">
        <v>0.31742099852815198</v>
      </c>
      <c r="I1089" s="1">
        <v>0.66359678998753502</v>
      </c>
      <c r="J1089" s="50">
        <v>0.45294296484769903</v>
      </c>
      <c r="N1089" s="21"/>
      <c r="R1089" s="21"/>
    </row>
    <row r="1090" spans="1:18">
      <c r="A1090" s="7" t="s">
        <v>178</v>
      </c>
      <c r="B1090" t="s">
        <v>34</v>
      </c>
      <c r="C1090" t="s">
        <v>16</v>
      </c>
      <c r="D1090" t="s">
        <v>17</v>
      </c>
      <c r="E1090" s="1">
        <v>1.8880776380553299</v>
      </c>
      <c r="F1090" s="1">
        <v>0.229100171640164</v>
      </c>
      <c r="G1090" s="1">
        <v>0.61209748301655398</v>
      </c>
      <c r="H1090" s="1">
        <v>9.58458104991078E-2</v>
      </c>
      <c r="I1090" s="1">
        <v>2.5001751210718801</v>
      </c>
      <c r="J1090" s="50">
        <v>0.32494598213927101</v>
      </c>
      <c r="N1090" s="21"/>
      <c r="R1090" s="21"/>
    </row>
    <row r="1091" spans="1:18">
      <c r="A1091" s="7" t="s">
        <v>178</v>
      </c>
      <c r="B1091" t="s">
        <v>34</v>
      </c>
      <c r="C1091" t="s">
        <v>18</v>
      </c>
      <c r="D1091" t="s">
        <v>19</v>
      </c>
      <c r="E1091" s="1">
        <v>12.173738088998199</v>
      </c>
      <c r="F1091" s="1">
        <v>0.78094000114178497</v>
      </c>
      <c r="G1091" s="1">
        <v>3.6929204675260401</v>
      </c>
      <c r="H1091" s="1">
        <v>0.60551427597282104</v>
      </c>
      <c r="I1091" s="1">
        <v>15.8666585565242</v>
      </c>
      <c r="J1091" s="50">
        <v>1.38645427711461</v>
      </c>
      <c r="N1091" s="21"/>
      <c r="R1091" s="21"/>
    </row>
    <row r="1092" spans="1:18">
      <c r="A1092" s="7" t="s">
        <v>178</v>
      </c>
      <c r="B1092" t="s">
        <v>34</v>
      </c>
      <c r="C1092" t="s">
        <v>20</v>
      </c>
      <c r="D1092" t="s">
        <v>21</v>
      </c>
      <c r="E1092" s="1">
        <v>2.1242594810743598</v>
      </c>
      <c r="F1092" s="1">
        <v>0.336947717360638</v>
      </c>
      <c r="G1092" s="1">
        <v>0.26568434536063001</v>
      </c>
      <c r="H1092" s="1">
        <v>5.3482556337316897E-2</v>
      </c>
      <c r="I1092" s="1">
        <v>2.3899438264349899</v>
      </c>
      <c r="J1092" s="50">
        <v>0.39043027369795502</v>
      </c>
      <c r="N1092" s="21"/>
      <c r="R1092" s="21"/>
    </row>
    <row r="1093" spans="1:18">
      <c r="A1093" s="7" t="s">
        <v>178</v>
      </c>
      <c r="B1093" t="s">
        <v>34</v>
      </c>
      <c r="C1093" t="s">
        <v>25</v>
      </c>
      <c r="D1093" t="s">
        <v>26</v>
      </c>
      <c r="E1093" s="1">
        <v>1.7774313926503799E-4</v>
      </c>
      <c r="F1093" s="1">
        <v>1.4398513307310401E-5</v>
      </c>
      <c r="G1093" s="1">
        <v>7.0635930517922905E-4</v>
      </c>
      <c r="H1093" s="1">
        <v>3.6151502619274201E-4</v>
      </c>
      <c r="I1093" s="1">
        <v>8.84102444444266E-4</v>
      </c>
      <c r="J1093" s="50">
        <v>3.7591353950005299E-4</v>
      </c>
      <c r="N1093" s="21"/>
      <c r="R1093" s="21"/>
    </row>
    <row r="1094" spans="1:18">
      <c r="A1094" s="7" t="s">
        <v>178</v>
      </c>
      <c r="B1094" t="s">
        <v>34</v>
      </c>
      <c r="C1094" t="s">
        <v>22</v>
      </c>
      <c r="D1094" t="s">
        <v>23</v>
      </c>
      <c r="E1094" s="1">
        <v>3.4135568084493402</v>
      </c>
      <c r="F1094" s="1">
        <v>0.14540169657756499</v>
      </c>
      <c r="G1094" s="1">
        <v>0.57552074671406706</v>
      </c>
      <c r="H1094" s="1">
        <v>2.0959710751907501E-2</v>
      </c>
      <c r="I1094" s="1">
        <v>3.9890775551634099</v>
      </c>
      <c r="J1094" s="50">
        <v>0.16636140732947199</v>
      </c>
      <c r="N1094" s="21"/>
      <c r="R1094" s="21"/>
    </row>
    <row r="1095" spans="1:18">
      <c r="A1095" s="7" t="s">
        <v>179</v>
      </c>
      <c r="B1095" t="s">
        <v>34</v>
      </c>
      <c r="C1095" t="s">
        <v>2</v>
      </c>
      <c r="D1095" t="s">
        <v>3</v>
      </c>
      <c r="E1095" s="1">
        <v>0.32054907431464702</v>
      </c>
      <c r="F1095" s="1">
        <v>0.39128962618683699</v>
      </c>
      <c r="G1095" s="1">
        <v>0.24132679312920899</v>
      </c>
      <c r="H1095" s="1">
        <v>0.179483482595546</v>
      </c>
      <c r="I1095" s="1">
        <v>0.56187586744385498</v>
      </c>
      <c r="J1095" s="50">
        <v>0.57077310878238297</v>
      </c>
      <c r="N1095" s="21"/>
      <c r="R1095" s="21"/>
    </row>
    <row r="1096" spans="1:18">
      <c r="A1096" s="7" t="s">
        <v>179</v>
      </c>
      <c r="B1096" t="s">
        <v>34</v>
      </c>
      <c r="C1096" t="s">
        <v>4</v>
      </c>
      <c r="D1096" t="s">
        <v>5</v>
      </c>
      <c r="E1096" s="1">
        <v>5.1566759311988701E-3</v>
      </c>
      <c r="F1096" s="1">
        <v>0.19928194452793399</v>
      </c>
      <c r="G1096" s="1">
        <v>9.7751804119357702E-2</v>
      </c>
      <c r="H1096" s="1">
        <v>0.519326204949624</v>
      </c>
      <c r="I1096" s="1">
        <v>0.102908480050557</v>
      </c>
      <c r="J1096" s="50">
        <v>0.71860814947755802</v>
      </c>
      <c r="N1096" s="21"/>
      <c r="R1096" s="21"/>
    </row>
    <row r="1097" spans="1:18">
      <c r="A1097" s="7" t="s">
        <v>179</v>
      </c>
      <c r="B1097" t="s">
        <v>34</v>
      </c>
      <c r="C1097" t="s">
        <v>6</v>
      </c>
      <c r="D1097" t="s">
        <v>7</v>
      </c>
      <c r="E1097" s="1">
        <v>1.24604412900278E-2</v>
      </c>
      <c r="F1097" s="1">
        <v>2.62187118887999E-2</v>
      </c>
      <c r="G1097" s="1">
        <v>0.147436512259664</v>
      </c>
      <c r="H1097" s="1">
        <v>0.27464989648945398</v>
      </c>
      <c r="I1097" s="1">
        <v>0.15989695354969199</v>
      </c>
      <c r="J1097" s="50">
        <v>0.30086860837825402</v>
      </c>
      <c r="N1097" s="21"/>
      <c r="R1097" s="21"/>
    </row>
    <row r="1098" spans="1:18">
      <c r="A1098" s="7" t="s">
        <v>179</v>
      </c>
      <c r="B1098" t="s">
        <v>34</v>
      </c>
      <c r="C1098" t="s">
        <v>8</v>
      </c>
      <c r="D1098" t="s">
        <v>9</v>
      </c>
      <c r="E1098" s="1">
        <v>0.93007153927476305</v>
      </c>
      <c r="F1098" s="1">
        <v>0.35776934816645201</v>
      </c>
      <c r="G1098" s="1">
        <v>1.12226863679129</v>
      </c>
      <c r="H1098" s="1">
        <v>0.805915411360976</v>
      </c>
      <c r="I1098" s="1">
        <v>2.0523401760660498</v>
      </c>
      <c r="J1098" s="50">
        <v>1.16368475952743</v>
      </c>
      <c r="N1098" s="21"/>
      <c r="R1098" s="21"/>
    </row>
    <row r="1099" spans="1:18">
      <c r="A1099" s="7" t="s">
        <v>179</v>
      </c>
      <c r="B1099" t="s">
        <v>34</v>
      </c>
      <c r="C1099" t="s">
        <v>10</v>
      </c>
      <c r="D1099" t="s">
        <v>11</v>
      </c>
      <c r="E1099" s="1">
        <v>0.19780212193053801</v>
      </c>
      <c r="F1099" s="1">
        <v>0.14855050694007599</v>
      </c>
      <c r="G1099" s="1">
        <v>0.32920085933302601</v>
      </c>
      <c r="H1099" s="1">
        <v>0.25977961543606398</v>
      </c>
      <c r="I1099" s="1">
        <v>0.52700298126356404</v>
      </c>
      <c r="J1099" s="50">
        <v>0.40833012237614003</v>
      </c>
      <c r="N1099" s="21"/>
      <c r="R1099" s="21"/>
    </row>
    <row r="1100" spans="1:18">
      <c r="A1100" s="7" t="s">
        <v>179</v>
      </c>
      <c r="B1100" t="s">
        <v>34</v>
      </c>
      <c r="C1100" t="s">
        <v>12</v>
      </c>
      <c r="D1100" t="s">
        <v>13</v>
      </c>
      <c r="E1100" s="1">
        <v>1.7630144252105</v>
      </c>
      <c r="F1100" s="1">
        <v>0.240801071116094</v>
      </c>
      <c r="G1100" s="1">
        <v>0.51499505438374404</v>
      </c>
      <c r="H1100" s="1">
        <v>9.4599705009173807E-2</v>
      </c>
      <c r="I1100" s="1">
        <v>2.2780094795942398</v>
      </c>
      <c r="J1100" s="50">
        <v>0.33540077612526698</v>
      </c>
      <c r="N1100" s="21"/>
      <c r="R1100" s="21"/>
    </row>
    <row r="1101" spans="1:18">
      <c r="A1101" s="7" t="s">
        <v>179</v>
      </c>
      <c r="B1101" t="s">
        <v>34</v>
      </c>
      <c r="C1101" t="s">
        <v>14</v>
      </c>
      <c r="D1101" t="s">
        <v>15</v>
      </c>
      <c r="E1101" s="1">
        <v>0.31779007712244101</v>
      </c>
      <c r="F1101" s="1">
        <v>0.32607670670740302</v>
      </c>
      <c r="G1101" s="1">
        <v>0.31390258222420397</v>
      </c>
      <c r="H1101" s="1">
        <v>0.18971240163454101</v>
      </c>
      <c r="I1101" s="1">
        <v>0.63169265934664498</v>
      </c>
      <c r="J1101" s="50">
        <v>0.51578910834194402</v>
      </c>
      <c r="N1101" s="21"/>
      <c r="R1101" s="21"/>
    </row>
    <row r="1102" spans="1:18">
      <c r="A1102" s="7" t="s">
        <v>179</v>
      </c>
      <c r="B1102" t="s">
        <v>34</v>
      </c>
      <c r="C1102" t="s">
        <v>16</v>
      </c>
      <c r="D1102" t="s">
        <v>17</v>
      </c>
      <c r="E1102" s="1">
        <v>7.9597200696665702</v>
      </c>
      <c r="F1102" s="1">
        <v>0.94039470607824904</v>
      </c>
      <c r="G1102" s="1">
        <v>1.4634249694085399</v>
      </c>
      <c r="H1102" s="1">
        <v>0.223225282712639</v>
      </c>
      <c r="I1102" s="1">
        <v>9.4231450390751199</v>
      </c>
      <c r="J1102" s="50">
        <v>1.16361998879089</v>
      </c>
      <c r="N1102" s="21"/>
      <c r="R1102" s="21"/>
    </row>
    <row r="1103" spans="1:18">
      <c r="A1103" s="7" t="s">
        <v>179</v>
      </c>
      <c r="B1103" t="s">
        <v>34</v>
      </c>
      <c r="C1103" t="s">
        <v>18</v>
      </c>
      <c r="D1103" t="s">
        <v>19</v>
      </c>
      <c r="E1103" s="1">
        <v>39.363186070624302</v>
      </c>
      <c r="F1103" s="1">
        <v>2.5192916822813398</v>
      </c>
      <c r="G1103" s="1">
        <v>7.7726156600324998</v>
      </c>
      <c r="H1103" s="1">
        <v>1.2569314985746101</v>
      </c>
      <c r="I1103" s="1">
        <v>47.135801730656802</v>
      </c>
      <c r="J1103" s="50">
        <v>3.7762231808559501</v>
      </c>
      <c r="N1103" s="21"/>
      <c r="R1103" s="21"/>
    </row>
    <row r="1104" spans="1:18">
      <c r="A1104" s="7" t="s">
        <v>179</v>
      </c>
      <c r="B1104" t="s">
        <v>34</v>
      </c>
      <c r="C1104" t="s">
        <v>20</v>
      </c>
      <c r="D1104" t="s">
        <v>21</v>
      </c>
      <c r="E1104" s="1">
        <v>9.5563539437194898</v>
      </c>
      <c r="F1104" s="1">
        <v>1.5229552395641099</v>
      </c>
      <c r="G1104" s="1">
        <v>0.282130358801501</v>
      </c>
      <c r="H1104" s="1">
        <v>5.6783435975476103E-2</v>
      </c>
      <c r="I1104" s="1">
        <v>9.8384843025209907</v>
      </c>
      <c r="J1104" s="50">
        <v>1.5797386755395899</v>
      </c>
      <c r="N1104" s="21"/>
      <c r="R1104" s="21"/>
    </row>
    <row r="1105" spans="1:18">
      <c r="A1105" s="7" t="s">
        <v>179</v>
      </c>
      <c r="B1105" t="s">
        <v>34</v>
      </c>
      <c r="C1105" t="s">
        <v>25</v>
      </c>
      <c r="D1105" t="s">
        <v>26</v>
      </c>
      <c r="E1105" s="1">
        <v>1.31514743265123E-3</v>
      </c>
      <c r="F1105" s="1">
        <v>1.07103748066726E-4</v>
      </c>
      <c r="G1105" s="1">
        <v>3.7044548807106501E-3</v>
      </c>
      <c r="H1105" s="1">
        <v>1.8242451874480501E-3</v>
      </c>
      <c r="I1105" s="1">
        <v>5.0196023133618796E-3</v>
      </c>
      <c r="J1105" s="50">
        <v>1.9313489355147701E-3</v>
      </c>
      <c r="N1105" s="21"/>
      <c r="R1105" s="21"/>
    </row>
    <row r="1106" spans="1:18">
      <c r="A1106" s="7" t="s">
        <v>179</v>
      </c>
      <c r="B1106" t="s">
        <v>34</v>
      </c>
      <c r="C1106" t="s">
        <v>22</v>
      </c>
      <c r="D1106" t="s">
        <v>23</v>
      </c>
      <c r="E1106" s="1">
        <v>11.199516900541999</v>
      </c>
      <c r="F1106" s="1">
        <v>0.47619960064741101</v>
      </c>
      <c r="G1106" s="1">
        <v>1.4897118191821901</v>
      </c>
      <c r="H1106" s="1">
        <v>5.5277248265962899E-2</v>
      </c>
      <c r="I1106" s="1">
        <v>12.6892287197242</v>
      </c>
      <c r="J1106" s="50">
        <v>0.53147684891337399</v>
      </c>
      <c r="N1106" s="21"/>
      <c r="R1106" s="21"/>
    </row>
    <row r="1107" spans="1:18">
      <c r="A1107" s="7" t="s">
        <v>180</v>
      </c>
      <c r="B1107" t="s">
        <v>34</v>
      </c>
      <c r="C1107" t="s">
        <v>2</v>
      </c>
      <c r="D1107" t="s">
        <v>3</v>
      </c>
      <c r="E1107" s="1">
        <v>7.7262281963469195E-2</v>
      </c>
      <c r="F1107" s="1">
        <v>9.0228077209909094E-2</v>
      </c>
      <c r="G1107" s="1">
        <v>0.25421567604795298</v>
      </c>
      <c r="H1107" s="1">
        <v>0.38386059613733498</v>
      </c>
      <c r="I1107" s="1">
        <v>0.33147795801142299</v>
      </c>
      <c r="J1107" s="50">
        <v>0.47408867334724503</v>
      </c>
      <c r="N1107" s="21"/>
      <c r="R1107" s="21"/>
    </row>
    <row r="1108" spans="1:18">
      <c r="A1108" s="7" t="s">
        <v>180</v>
      </c>
      <c r="B1108" t="s">
        <v>34</v>
      </c>
      <c r="C1108" t="s">
        <v>4</v>
      </c>
      <c r="D1108" t="s">
        <v>5</v>
      </c>
      <c r="E1108" s="1">
        <v>3.23420914297873E-3</v>
      </c>
      <c r="F1108" s="1">
        <v>0.102539478104341</v>
      </c>
      <c r="G1108" s="1">
        <v>3.9884070518275902E-6</v>
      </c>
      <c r="H1108" s="1">
        <v>3.4484123316211401E-6</v>
      </c>
      <c r="I1108" s="1">
        <v>3.2381975500305601E-3</v>
      </c>
      <c r="J1108" s="50">
        <v>0.102542926516673</v>
      </c>
      <c r="N1108" s="21"/>
      <c r="R1108" s="21"/>
    </row>
    <row r="1109" spans="1:18">
      <c r="A1109" s="7" t="s">
        <v>180</v>
      </c>
      <c r="B1109" t="s">
        <v>34</v>
      </c>
      <c r="C1109" t="s">
        <v>6</v>
      </c>
      <c r="D1109" t="s">
        <v>7</v>
      </c>
      <c r="E1109" s="1">
        <v>6.6728836575927195E-2</v>
      </c>
      <c r="F1109" s="1">
        <v>0.14305013906309</v>
      </c>
      <c r="G1109" s="1">
        <v>2.1921964476650202</v>
      </c>
      <c r="H1109" s="1">
        <v>4.8628933054688499</v>
      </c>
      <c r="I1109" s="1">
        <v>2.25892528424095</v>
      </c>
      <c r="J1109" s="50">
        <v>5.0059434445319404</v>
      </c>
      <c r="N1109" s="21"/>
      <c r="R1109" s="21"/>
    </row>
    <row r="1110" spans="1:18">
      <c r="A1110" s="7" t="s">
        <v>180</v>
      </c>
      <c r="B1110" t="s">
        <v>34</v>
      </c>
      <c r="C1110" t="s">
        <v>8</v>
      </c>
      <c r="D1110" t="s">
        <v>9</v>
      </c>
      <c r="E1110" s="1">
        <v>0.50703663478264505</v>
      </c>
      <c r="F1110" s="1">
        <v>0.198929639757813</v>
      </c>
      <c r="G1110" s="1">
        <v>1.6087787406703</v>
      </c>
      <c r="H1110" s="1">
        <v>1.1928102056383301</v>
      </c>
      <c r="I1110" s="1">
        <v>2.1158153754529501</v>
      </c>
      <c r="J1110" s="50">
        <v>1.39173984539614</v>
      </c>
      <c r="N1110" s="21"/>
      <c r="R1110" s="21"/>
    </row>
    <row r="1111" spans="1:18">
      <c r="A1111" s="7" t="s">
        <v>180</v>
      </c>
      <c r="B1111" t="s">
        <v>34</v>
      </c>
      <c r="C1111" t="s">
        <v>10</v>
      </c>
      <c r="D1111" t="s">
        <v>11</v>
      </c>
      <c r="E1111" s="1">
        <v>7.38775690740619E-2</v>
      </c>
      <c r="F1111" s="1">
        <v>6.30120740882575E-2</v>
      </c>
      <c r="G1111" s="1">
        <v>0.31349613138390298</v>
      </c>
      <c r="H1111" s="1">
        <v>0.23566203251790399</v>
      </c>
      <c r="I1111" s="1">
        <v>0.38737370045796499</v>
      </c>
      <c r="J1111" s="50">
        <v>0.298674106606162</v>
      </c>
      <c r="N1111" s="21"/>
      <c r="R1111" s="21"/>
    </row>
    <row r="1112" spans="1:18">
      <c r="A1112" s="7" t="s">
        <v>180</v>
      </c>
      <c r="B1112" t="s">
        <v>34</v>
      </c>
      <c r="C1112" t="s">
        <v>12</v>
      </c>
      <c r="D1112" t="s">
        <v>13</v>
      </c>
      <c r="E1112" s="1">
        <v>0.744473303162697</v>
      </c>
      <c r="F1112" s="1">
        <v>0.108124931986454</v>
      </c>
      <c r="G1112" s="1">
        <v>0.30807288698486202</v>
      </c>
      <c r="H1112" s="1">
        <v>5.62767021894943E-2</v>
      </c>
      <c r="I1112" s="1">
        <v>1.0525461901475599</v>
      </c>
      <c r="J1112" s="50">
        <v>0.164401634175949</v>
      </c>
      <c r="N1112" s="21"/>
      <c r="R1112" s="21"/>
    </row>
    <row r="1113" spans="1:18">
      <c r="A1113" s="7" t="s">
        <v>180</v>
      </c>
      <c r="B1113" t="s">
        <v>34</v>
      </c>
      <c r="C1113" t="s">
        <v>14</v>
      </c>
      <c r="D1113" t="s">
        <v>15</v>
      </c>
      <c r="E1113" s="1">
        <v>0.21136468547821499</v>
      </c>
      <c r="F1113" s="1">
        <v>0.20874410294690801</v>
      </c>
      <c r="G1113" s="1">
        <v>1.8953994477328</v>
      </c>
      <c r="H1113" s="1">
        <v>1.1158862627514099</v>
      </c>
      <c r="I1113" s="1">
        <v>2.1067641332110099</v>
      </c>
      <c r="J1113" s="50">
        <v>1.32463036569832</v>
      </c>
      <c r="N1113" s="21"/>
      <c r="R1113" s="21"/>
    </row>
    <row r="1114" spans="1:18">
      <c r="A1114" s="7" t="s">
        <v>180</v>
      </c>
      <c r="B1114" t="s">
        <v>34</v>
      </c>
      <c r="C1114" t="s">
        <v>16</v>
      </c>
      <c r="D1114" t="s">
        <v>17</v>
      </c>
      <c r="E1114" s="1">
        <v>1.8435478214983501</v>
      </c>
      <c r="F1114" s="1">
        <v>0.24135133567068501</v>
      </c>
      <c r="G1114" s="1">
        <v>0.59358686327858401</v>
      </c>
      <c r="H1114" s="1">
        <v>9.6730658694049995E-2</v>
      </c>
      <c r="I1114" s="1">
        <v>2.4371346847769302</v>
      </c>
      <c r="J1114" s="50">
        <v>0.33808199436473502</v>
      </c>
      <c r="N1114" s="21"/>
      <c r="R1114" s="21"/>
    </row>
    <row r="1115" spans="1:18">
      <c r="A1115" s="7" t="s">
        <v>180</v>
      </c>
      <c r="B1115" t="s">
        <v>34</v>
      </c>
      <c r="C1115" t="s">
        <v>18</v>
      </c>
      <c r="D1115" t="s">
        <v>19</v>
      </c>
      <c r="E1115" s="1">
        <v>10.0263147808021</v>
      </c>
      <c r="F1115" s="1">
        <v>0.63763738272832504</v>
      </c>
      <c r="G1115" s="1">
        <v>3.8636556902666701</v>
      </c>
      <c r="H1115" s="1">
        <v>0.62724763008286499</v>
      </c>
      <c r="I1115" s="1">
        <v>13.8899704710688</v>
      </c>
      <c r="J1115" s="50">
        <v>1.2648850128111899</v>
      </c>
      <c r="N1115" s="21"/>
      <c r="R1115" s="21"/>
    </row>
    <row r="1116" spans="1:18">
      <c r="A1116" s="7" t="s">
        <v>180</v>
      </c>
      <c r="B1116" t="s">
        <v>34</v>
      </c>
      <c r="C1116" t="s">
        <v>20</v>
      </c>
      <c r="D1116" t="s">
        <v>21</v>
      </c>
      <c r="E1116" s="1">
        <v>26.3591438639525</v>
      </c>
      <c r="F1116" s="1">
        <v>4.1940556320947904</v>
      </c>
      <c r="G1116" s="1">
        <v>4.6488190885444602</v>
      </c>
      <c r="H1116" s="1">
        <v>0.936199612476183</v>
      </c>
      <c r="I1116" s="1">
        <v>31.007962952497</v>
      </c>
      <c r="J1116" s="50">
        <v>5.1302552445709697</v>
      </c>
      <c r="N1116" s="21"/>
      <c r="R1116" s="21"/>
    </row>
    <row r="1117" spans="1:18">
      <c r="A1117" s="7" t="s">
        <v>180</v>
      </c>
      <c r="B1117" t="s">
        <v>34</v>
      </c>
      <c r="C1117" t="s">
        <v>25</v>
      </c>
      <c r="D1117" t="s">
        <v>26</v>
      </c>
      <c r="E1117" s="1">
        <v>1.86122817945217E-4</v>
      </c>
      <c r="F1117" s="1">
        <v>1.47465511420096E-5</v>
      </c>
      <c r="G1117" s="1">
        <v>1.03820670140007E-3</v>
      </c>
      <c r="H1117" s="1">
        <v>5.0071251209361702E-4</v>
      </c>
      <c r="I1117" s="1">
        <v>1.22432951934529E-3</v>
      </c>
      <c r="J1117" s="50">
        <v>5.1545906323562595E-4</v>
      </c>
      <c r="N1117" s="21"/>
      <c r="R1117" s="21"/>
    </row>
    <row r="1118" spans="1:18">
      <c r="A1118" s="7" t="s">
        <v>180</v>
      </c>
      <c r="B1118" t="s">
        <v>34</v>
      </c>
      <c r="C1118" t="s">
        <v>22</v>
      </c>
      <c r="D1118" t="s">
        <v>23</v>
      </c>
      <c r="E1118" s="1">
        <v>1.6338354650261</v>
      </c>
      <c r="F1118" s="1">
        <v>6.9707740469662396E-2</v>
      </c>
      <c r="G1118" s="1">
        <v>4.5348349365126203E-2</v>
      </c>
      <c r="H1118" s="1">
        <v>1.65446418475088E-3</v>
      </c>
      <c r="I1118" s="1">
        <v>1.6791838143912301</v>
      </c>
      <c r="J1118" s="50">
        <v>7.13622046544133E-2</v>
      </c>
      <c r="N1118" s="21"/>
      <c r="R1118" s="21"/>
    </row>
    <row r="1119" spans="1:18">
      <c r="A1119" s="7" t="s">
        <v>86</v>
      </c>
      <c r="B1119" t="s">
        <v>34</v>
      </c>
      <c r="C1119" t="s">
        <v>2</v>
      </c>
      <c r="D1119" t="s">
        <v>3</v>
      </c>
      <c r="E1119" s="1">
        <v>0.12666175900792201</v>
      </c>
      <c r="F1119" s="1">
        <v>0.15820552849365599</v>
      </c>
      <c r="G1119" s="1">
        <v>4.7271519883943E-2</v>
      </c>
      <c r="H1119" s="1">
        <v>3.8860080913647302E-2</v>
      </c>
      <c r="I1119" s="1">
        <v>0.173933278891865</v>
      </c>
      <c r="J1119" s="50">
        <v>0.197065609407303</v>
      </c>
      <c r="N1119" s="21"/>
      <c r="R1119" s="21"/>
    </row>
    <row r="1120" spans="1:18">
      <c r="A1120" s="7" t="s">
        <v>86</v>
      </c>
      <c r="B1120" t="s">
        <v>34</v>
      </c>
      <c r="C1120" t="s">
        <v>4</v>
      </c>
      <c r="D1120" t="s">
        <v>5</v>
      </c>
      <c r="E1120" s="1">
        <v>3.9362954730745402E-4</v>
      </c>
      <c r="F1120" s="1">
        <v>2.51241660267441E-2</v>
      </c>
      <c r="G1120" s="1">
        <v>0.49518242167492399</v>
      </c>
      <c r="H1120" s="1">
        <v>9.1838865803771501</v>
      </c>
      <c r="I1120" s="1">
        <v>0.49557605122223097</v>
      </c>
      <c r="J1120" s="50">
        <v>9.2090107464038997</v>
      </c>
      <c r="N1120" s="21"/>
      <c r="R1120" s="21"/>
    </row>
    <row r="1121" spans="1:18">
      <c r="A1121" s="7" t="s">
        <v>86</v>
      </c>
      <c r="B1121" t="s">
        <v>34</v>
      </c>
      <c r="C1121" t="s">
        <v>6</v>
      </c>
      <c r="D1121" t="s">
        <v>7</v>
      </c>
      <c r="E1121" s="1">
        <v>4.4567946836714901E-3</v>
      </c>
      <c r="F1121" s="1">
        <v>9.7215877737330206E-3</v>
      </c>
      <c r="G1121" s="1">
        <v>3.70935283909776E-3</v>
      </c>
      <c r="H1121" s="1">
        <v>8.2185414228487397E-3</v>
      </c>
      <c r="I1121" s="1">
        <v>8.1661475227692501E-3</v>
      </c>
      <c r="J1121" s="50">
        <v>1.7940129196581799E-2</v>
      </c>
      <c r="N1121" s="21"/>
      <c r="R1121" s="21"/>
    </row>
    <row r="1122" spans="1:18">
      <c r="A1122" s="7" t="s">
        <v>86</v>
      </c>
      <c r="B1122" t="s">
        <v>34</v>
      </c>
      <c r="C1122" t="s">
        <v>8</v>
      </c>
      <c r="D1122" t="s">
        <v>9</v>
      </c>
      <c r="E1122" s="1">
        <v>0.36971900531985902</v>
      </c>
      <c r="F1122" s="1">
        <v>0.141142707319283</v>
      </c>
      <c r="G1122" s="1">
        <v>0.48978887378358399</v>
      </c>
      <c r="H1122" s="1">
        <v>0.25647018988227099</v>
      </c>
      <c r="I1122" s="1">
        <v>0.85950787910344295</v>
      </c>
      <c r="J1122" s="50">
        <v>0.39761289720155402</v>
      </c>
      <c r="N1122" s="21"/>
      <c r="R1122" s="21"/>
    </row>
    <row r="1123" spans="1:18">
      <c r="A1123" s="7" t="s">
        <v>86</v>
      </c>
      <c r="B1123" t="s">
        <v>34</v>
      </c>
      <c r="C1123" t="s">
        <v>10</v>
      </c>
      <c r="D1123" t="s">
        <v>11</v>
      </c>
      <c r="E1123" s="1">
        <v>8.2057335001784401E-2</v>
      </c>
      <c r="F1123" s="1">
        <v>5.8268927932121899E-2</v>
      </c>
      <c r="G1123" s="1">
        <v>5.7633352204480001E-2</v>
      </c>
      <c r="H1123" s="1">
        <v>3.6735092433015197E-2</v>
      </c>
      <c r="I1123" s="1">
        <v>0.13969068720626401</v>
      </c>
      <c r="J1123" s="50">
        <v>9.5004020365137096E-2</v>
      </c>
      <c r="N1123" s="21"/>
      <c r="R1123" s="21"/>
    </row>
    <row r="1124" spans="1:18">
      <c r="A1124" s="7" t="s">
        <v>86</v>
      </c>
      <c r="B1124" t="s">
        <v>34</v>
      </c>
      <c r="C1124" t="s">
        <v>12</v>
      </c>
      <c r="D1124" t="s">
        <v>13</v>
      </c>
      <c r="E1124" s="1">
        <v>0.63909742042136297</v>
      </c>
      <c r="F1124" s="1">
        <v>8.7045496652959506E-2</v>
      </c>
      <c r="G1124" s="1">
        <v>8.3825835849156399E-2</v>
      </c>
      <c r="H1124" s="1">
        <v>1.4782219206345501E-2</v>
      </c>
      <c r="I1124" s="1">
        <v>0.72292325627051901</v>
      </c>
      <c r="J1124" s="50">
        <v>0.101827715859305</v>
      </c>
      <c r="N1124" s="21"/>
      <c r="R1124" s="21"/>
    </row>
    <row r="1125" spans="1:18">
      <c r="A1125" s="7" t="s">
        <v>86</v>
      </c>
      <c r="B1125" t="s">
        <v>34</v>
      </c>
      <c r="C1125" t="s">
        <v>14</v>
      </c>
      <c r="D1125" t="s">
        <v>15</v>
      </c>
      <c r="E1125" s="1">
        <v>0.131596712918678</v>
      </c>
      <c r="F1125" s="1">
        <v>0.13386561592159499</v>
      </c>
      <c r="G1125" s="1">
        <v>0.13010039552184499</v>
      </c>
      <c r="H1125" s="1">
        <v>7.5170488348802397E-2</v>
      </c>
      <c r="I1125" s="1">
        <v>0.26169710844052402</v>
      </c>
      <c r="J1125" s="50">
        <v>0.20903610427039801</v>
      </c>
      <c r="N1125" s="21"/>
      <c r="R1125" s="21"/>
    </row>
    <row r="1126" spans="1:18">
      <c r="A1126" s="7" t="s">
        <v>86</v>
      </c>
      <c r="B1126" t="s">
        <v>34</v>
      </c>
      <c r="C1126" t="s">
        <v>16</v>
      </c>
      <c r="D1126" t="s">
        <v>17</v>
      </c>
      <c r="E1126" s="1">
        <v>2.4797240501429401</v>
      </c>
      <c r="F1126" s="1">
        <v>0.32021590881996498</v>
      </c>
      <c r="G1126" s="1">
        <v>0.58437620114937106</v>
      </c>
      <c r="H1126" s="1">
        <v>0.12033470852733801</v>
      </c>
      <c r="I1126" s="1">
        <v>3.0641002512923099</v>
      </c>
      <c r="J1126" s="50">
        <v>0.440550617347304</v>
      </c>
      <c r="N1126" s="21"/>
      <c r="R1126" s="21"/>
    </row>
    <row r="1127" spans="1:18">
      <c r="A1127" s="7" t="s">
        <v>86</v>
      </c>
      <c r="B1127" t="s">
        <v>34</v>
      </c>
      <c r="C1127" t="s">
        <v>18</v>
      </c>
      <c r="D1127" t="s">
        <v>19</v>
      </c>
      <c r="E1127" s="1">
        <v>14.887063610749101</v>
      </c>
      <c r="F1127" s="1">
        <v>0.95804125652713201</v>
      </c>
      <c r="G1127" s="1">
        <v>4.22263577574964</v>
      </c>
      <c r="H1127" s="1">
        <v>0.71136999302827297</v>
      </c>
      <c r="I1127" s="1">
        <v>19.109699386498701</v>
      </c>
      <c r="J1127" s="50">
        <v>1.6694112495554001</v>
      </c>
      <c r="N1127" s="21"/>
      <c r="R1127" s="21"/>
    </row>
    <row r="1128" spans="1:18">
      <c r="A1128" s="7" t="s">
        <v>86</v>
      </c>
      <c r="B1128" t="s">
        <v>34</v>
      </c>
      <c r="C1128" t="s">
        <v>20</v>
      </c>
      <c r="D1128" t="s">
        <v>21</v>
      </c>
      <c r="E1128" s="1">
        <v>3.7777631448700202</v>
      </c>
      <c r="F1128" s="1">
        <v>0.60857902812209996</v>
      </c>
      <c r="G1128" s="1">
        <v>3.7852482482117498E-2</v>
      </c>
      <c r="H1128" s="1">
        <v>7.6553839764564703E-3</v>
      </c>
      <c r="I1128" s="1">
        <v>3.8156156273521402</v>
      </c>
      <c r="J1128" s="50">
        <v>0.61623441209855601</v>
      </c>
      <c r="N1128" s="21"/>
      <c r="R1128" s="21"/>
    </row>
    <row r="1129" spans="1:18">
      <c r="A1129" s="7" t="s">
        <v>86</v>
      </c>
      <c r="B1129" t="s">
        <v>34</v>
      </c>
      <c r="C1129" t="s">
        <v>25</v>
      </c>
      <c r="D1129" t="s">
        <v>26</v>
      </c>
      <c r="E1129" s="1">
        <v>1.77702666946801E-3</v>
      </c>
      <c r="F1129" s="1">
        <v>1.2812310137260601E-4</v>
      </c>
      <c r="G1129" s="1">
        <v>9.7963140317853092E-3</v>
      </c>
      <c r="H1129" s="1">
        <v>4.1727719719712704E-3</v>
      </c>
      <c r="I1129" s="1">
        <v>1.15733407012533E-2</v>
      </c>
      <c r="J1129" s="50">
        <v>4.3008950733438803E-3</v>
      </c>
      <c r="N1129" s="21"/>
      <c r="R1129" s="21"/>
    </row>
    <row r="1130" spans="1:18">
      <c r="A1130" s="7" t="s">
        <v>86</v>
      </c>
      <c r="B1130" t="s">
        <v>34</v>
      </c>
      <c r="C1130" t="s">
        <v>22</v>
      </c>
      <c r="D1130" t="s">
        <v>23</v>
      </c>
      <c r="E1130" s="1">
        <v>5.1608850543515601</v>
      </c>
      <c r="F1130" s="1">
        <v>0.227103549962377</v>
      </c>
      <c r="G1130" s="1">
        <v>0.675126383608595</v>
      </c>
      <c r="H1130" s="1">
        <v>2.6395326311594702E-2</v>
      </c>
      <c r="I1130" s="1">
        <v>5.8360114379601598</v>
      </c>
      <c r="J1130" s="50">
        <v>0.253498876273972</v>
      </c>
      <c r="N1130" s="21"/>
      <c r="R1130" s="21"/>
    </row>
    <row r="1131" spans="1:18">
      <c r="A1131" s="7" t="s">
        <v>181</v>
      </c>
      <c r="B1131" t="s">
        <v>34</v>
      </c>
      <c r="C1131" t="s">
        <v>2</v>
      </c>
      <c r="D1131" t="s">
        <v>3</v>
      </c>
      <c r="E1131" s="1">
        <v>0.15536768866914</v>
      </c>
      <c r="F1131" s="1">
        <v>0.18707191290470801</v>
      </c>
      <c r="G1131" s="1">
        <v>0.173095356292084</v>
      </c>
      <c r="H1131" s="1">
        <v>0.15018566864765601</v>
      </c>
      <c r="I1131" s="1">
        <v>0.32846304496122403</v>
      </c>
      <c r="J1131" s="50">
        <v>0.33725758155236402</v>
      </c>
      <c r="N1131" s="21"/>
      <c r="R1131" s="21"/>
    </row>
    <row r="1132" spans="1:18">
      <c r="A1132" s="7" t="s">
        <v>181</v>
      </c>
      <c r="B1132" t="s">
        <v>34</v>
      </c>
      <c r="C1132" t="s">
        <v>4</v>
      </c>
      <c r="D1132" t="s">
        <v>5</v>
      </c>
      <c r="E1132" s="1">
        <v>1.37758499008959E-3</v>
      </c>
      <c r="F1132" s="1">
        <v>6.90026121686549E-2</v>
      </c>
      <c r="G1132" s="1">
        <v>1.29102889902928E-2</v>
      </c>
      <c r="H1132" s="1">
        <v>6.9246941381270702E-2</v>
      </c>
      <c r="I1132" s="1">
        <v>1.42878739803824E-2</v>
      </c>
      <c r="J1132" s="50">
        <v>0.13824955354992599</v>
      </c>
      <c r="N1132" s="21"/>
      <c r="R1132" s="21"/>
    </row>
    <row r="1133" spans="1:18">
      <c r="A1133" s="7" t="s">
        <v>181</v>
      </c>
      <c r="B1133" t="s">
        <v>34</v>
      </c>
      <c r="C1133" t="s">
        <v>6</v>
      </c>
      <c r="D1133" t="s">
        <v>7</v>
      </c>
      <c r="E1133" s="1">
        <v>7.8044890935224404E-2</v>
      </c>
      <c r="F1133" s="1">
        <v>0.16728370026183501</v>
      </c>
      <c r="G1133" s="1">
        <v>3.30121632566699</v>
      </c>
      <c r="H1133" s="1">
        <v>7.3174173700875604</v>
      </c>
      <c r="I1133" s="1">
        <v>3.37926121660221</v>
      </c>
      <c r="J1133" s="50">
        <v>7.4847010703494004</v>
      </c>
      <c r="N1133" s="21"/>
      <c r="R1133" s="21"/>
    </row>
    <row r="1134" spans="1:18">
      <c r="A1134" s="7" t="s">
        <v>181</v>
      </c>
      <c r="B1134" t="s">
        <v>34</v>
      </c>
      <c r="C1134" t="s">
        <v>8</v>
      </c>
      <c r="D1134" t="s">
        <v>9</v>
      </c>
      <c r="E1134" s="1">
        <v>0.66587921182503396</v>
      </c>
      <c r="F1134" s="1">
        <v>0.25791564313207299</v>
      </c>
      <c r="G1134" s="1">
        <v>2.9447205498686699</v>
      </c>
      <c r="H1134" s="1">
        <v>2.1705967190334601</v>
      </c>
      <c r="I1134" s="1">
        <v>3.6105997616936998</v>
      </c>
      <c r="J1134" s="50">
        <v>2.4285123621655398</v>
      </c>
      <c r="N1134" s="21"/>
      <c r="R1134" s="21"/>
    </row>
    <row r="1135" spans="1:18">
      <c r="A1135" s="7" t="s">
        <v>181</v>
      </c>
      <c r="B1135" t="s">
        <v>34</v>
      </c>
      <c r="C1135" t="s">
        <v>10</v>
      </c>
      <c r="D1135" t="s">
        <v>11</v>
      </c>
      <c r="E1135" s="1">
        <v>0.110015071648059</v>
      </c>
      <c r="F1135" s="1">
        <v>8.6886481167596105E-2</v>
      </c>
      <c r="G1135" s="1">
        <v>0.169802758460044</v>
      </c>
      <c r="H1135" s="1">
        <v>0.26948631852542099</v>
      </c>
      <c r="I1135" s="1">
        <v>0.27981783010810202</v>
      </c>
      <c r="J1135" s="50">
        <v>0.356372799693017</v>
      </c>
      <c r="N1135" s="21"/>
      <c r="R1135" s="21"/>
    </row>
    <row r="1136" spans="1:18">
      <c r="A1136" s="7" t="s">
        <v>181</v>
      </c>
      <c r="B1136" t="s">
        <v>34</v>
      </c>
      <c r="C1136" t="s">
        <v>12</v>
      </c>
      <c r="D1136" t="s">
        <v>13</v>
      </c>
      <c r="E1136" s="1">
        <v>0.78957193805451398</v>
      </c>
      <c r="F1136" s="1">
        <v>0.10852157818809301</v>
      </c>
      <c r="G1136" s="1">
        <v>0.11069139877819401</v>
      </c>
      <c r="H1136" s="1">
        <v>1.9931770896191098E-2</v>
      </c>
      <c r="I1136" s="1">
        <v>0.90026333683270798</v>
      </c>
      <c r="J1136" s="50">
        <v>0.12845334908428399</v>
      </c>
      <c r="N1136" s="21"/>
      <c r="R1136" s="21"/>
    </row>
    <row r="1137" spans="1:18">
      <c r="A1137" s="7" t="s">
        <v>181</v>
      </c>
      <c r="B1137" t="s">
        <v>34</v>
      </c>
      <c r="C1137" t="s">
        <v>14</v>
      </c>
      <c r="D1137" t="s">
        <v>15</v>
      </c>
      <c r="E1137" s="1">
        <v>0.30408337228528298</v>
      </c>
      <c r="F1137" s="1">
        <v>0.30096954170758999</v>
      </c>
      <c r="G1137" s="1">
        <v>0.93595113119275597</v>
      </c>
      <c r="H1137" s="1">
        <v>0.55069340600575201</v>
      </c>
      <c r="I1137" s="1">
        <v>1.24003450347804</v>
      </c>
      <c r="J1137" s="50">
        <v>0.85166294771334194</v>
      </c>
      <c r="N1137" s="21"/>
      <c r="R1137" s="21"/>
    </row>
    <row r="1138" spans="1:18">
      <c r="A1138" s="7" t="s">
        <v>181</v>
      </c>
      <c r="B1138" t="s">
        <v>34</v>
      </c>
      <c r="C1138" t="s">
        <v>16</v>
      </c>
      <c r="D1138" t="s">
        <v>17</v>
      </c>
      <c r="E1138" s="1">
        <v>6.6482533983942904</v>
      </c>
      <c r="F1138" s="1">
        <v>0.870080167423394</v>
      </c>
      <c r="G1138" s="1">
        <v>4.1405379933058502</v>
      </c>
      <c r="H1138" s="1">
        <v>0.625226199134992</v>
      </c>
      <c r="I1138" s="1">
        <v>10.7887913917001</v>
      </c>
      <c r="J1138" s="50">
        <v>1.4953063665583901</v>
      </c>
      <c r="N1138" s="21"/>
      <c r="R1138" s="21"/>
    </row>
    <row r="1139" spans="1:18">
      <c r="A1139" s="7" t="s">
        <v>181</v>
      </c>
      <c r="B1139" t="s">
        <v>34</v>
      </c>
      <c r="C1139" t="s">
        <v>18</v>
      </c>
      <c r="D1139" t="s">
        <v>19</v>
      </c>
      <c r="E1139" s="1">
        <v>20.952303750540299</v>
      </c>
      <c r="F1139" s="1">
        <v>1.33607102984895</v>
      </c>
      <c r="G1139" s="1">
        <v>2.7722246780251099</v>
      </c>
      <c r="H1139" s="1">
        <v>0.45199748902065201</v>
      </c>
      <c r="I1139" s="1">
        <v>23.724528428565399</v>
      </c>
      <c r="J1139" s="50">
        <v>1.7880685188695999</v>
      </c>
      <c r="N1139" s="21"/>
      <c r="R1139" s="21"/>
    </row>
    <row r="1140" spans="1:18">
      <c r="A1140" s="7" t="s">
        <v>181</v>
      </c>
      <c r="B1140" t="s">
        <v>34</v>
      </c>
      <c r="C1140" t="s">
        <v>20</v>
      </c>
      <c r="D1140" t="s">
        <v>21</v>
      </c>
      <c r="E1140" s="1">
        <v>10.990678403328401</v>
      </c>
      <c r="F1140" s="1">
        <v>1.7601314288102901</v>
      </c>
      <c r="G1140" s="1">
        <v>2.8064238296205302</v>
      </c>
      <c r="H1140" s="1">
        <v>0.56597307772037897</v>
      </c>
      <c r="I1140" s="1">
        <v>13.7971022329489</v>
      </c>
      <c r="J1140" s="50">
        <v>2.3261045065306698</v>
      </c>
      <c r="N1140" s="21"/>
      <c r="R1140" s="21"/>
    </row>
    <row r="1141" spans="1:18">
      <c r="A1141" s="7" t="s">
        <v>181</v>
      </c>
      <c r="B1141" t="s">
        <v>34</v>
      </c>
      <c r="C1141" t="s">
        <v>25</v>
      </c>
      <c r="D1141" t="s">
        <v>26</v>
      </c>
      <c r="E1141" s="1">
        <v>5.7868775687933303E-3</v>
      </c>
      <c r="F1141" s="1">
        <v>4.4442348597533002E-4</v>
      </c>
      <c r="G1141" s="1">
        <v>3.0743413279984502E-2</v>
      </c>
      <c r="H1141" s="1">
        <v>1.39414050218306E-2</v>
      </c>
      <c r="I1141" s="1">
        <v>3.6530290848777798E-2</v>
      </c>
      <c r="J1141" s="50">
        <v>1.43858285078059E-2</v>
      </c>
      <c r="N1141" s="21"/>
      <c r="R1141" s="21"/>
    </row>
    <row r="1142" spans="1:18">
      <c r="A1142" s="7" t="s">
        <v>181</v>
      </c>
      <c r="B1142" t="s">
        <v>34</v>
      </c>
      <c r="C1142" t="s">
        <v>22</v>
      </c>
      <c r="D1142" t="s">
        <v>23</v>
      </c>
      <c r="E1142" s="1">
        <v>4.1167263660223696</v>
      </c>
      <c r="F1142" s="1">
        <v>0.17740601094039801</v>
      </c>
      <c r="G1142" s="1">
        <v>0.299637207490559</v>
      </c>
      <c r="H1142" s="1">
        <v>1.12417041005652E-2</v>
      </c>
      <c r="I1142" s="1">
        <v>4.4163635735129301</v>
      </c>
      <c r="J1142" s="50">
        <v>0.188647715040963</v>
      </c>
      <c r="N1142" s="21"/>
      <c r="R1142" s="21"/>
    </row>
    <row r="1143" spans="1:18">
      <c r="A1143" s="7" t="s">
        <v>182</v>
      </c>
      <c r="B1143" t="s">
        <v>34</v>
      </c>
      <c r="C1143" t="s">
        <v>2</v>
      </c>
      <c r="D1143" t="s">
        <v>3</v>
      </c>
      <c r="E1143" s="1">
        <v>0.198173824272107</v>
      </c>
      <c r="F1143" s="1">
        <v>0.23130298465737201</v>
      </c>
      <c r="G1143" s="1">
        <v>0.40807312965154102</v>
      </c>
      <c r="H1143" s="1">
        <v>0.27034118015719499</v>
      </c>
      <c r="I1143" s="1">
        <v>0.60624695392364802</v>
      </c>
      <c r="J1143" s="50">
        <v>0.50164416481456697</v>
      </c>
      <c r="N1143" s="21"/>
      <c r="R1143" s="21"/>
    </row>
    <row r="1144" spans="1:18">
      <c r="A1144" s="7" t="s">
        <v>182</v>
      </c>
      <c r="B1144" t="s">
        <v>34</v>
      </c>
      <c r="C1144" t="s">
        <v>4</v>
      </c>
      <c r="D1144" t="s">
        <v>5</v>
      </c>
      <c r="E1144" s="1">
        <v>1.45991598630224E-3</v>
      </c>
      <c r="F1144" s="1">
        <v>6.8818083197233607E-2</v>
      </c>
      <c r="G1144" s="1">
        <v>1.1504546158154199E-5</v>
      </c>
      <c r="H1144" s="1">
        <v>1.7705398273740801E-5</v>
      </c>
      <c r="I1144" s="1">
        <v>1.47142053246039E-3</v>
      </c>
      <c r="J1144" s="50">
        <v>6.8835788595507305E-2</v>
      </c>
      <c r="N1144" s="21"/>
      <c r="R1144" s="21"/>
    </row>
    <row r="1145" spans="1:18">
      <c r="A1145" s="7" t="s">
        <v>182</v>
      </c>
      <c r="B1145" t="s">
        <v>34</v>
      </c>
      <c r="C1145" t="s">
        <v>6</v>
      </c>
      <c r="D1145" t="s">
        <v>7</v>
      </c>
      <c r="E1145" s="1">
        <v>1.7809003676225801E-2</v>
      </c>
      <c r="F1145" s="1">
        <v>3.8196288714258599E-2</v>
      </c>
      <c r="G1145" s="1">
        <v>0.32820190494256501</v>
      </c>
      <c r="H1145" s="1">
        <v>0.63966921792934905</v>
      </c>
      <c r="I1145" s="1">
        <v>0.34601090861879102</v>
      </c>
      <c r="J1145" s="50">
        <v>0.67786550664360801</v>
      </c>
      <c r="N1145" s="21"/>
      <c r="R1145" s="21"/>
    </row>
    <row r="1146" spans="1:18">
      <c r="A1146" s="7" t="s">
        <v>182</v>
      </c>
      <c r="B1146" t="s">
        <v>34</v>
      </c>
      <c r="C1146" t="s">
        <v>8</v>
      </c>
      <c r="D1146" t="s">
        <v>9</v>
      </c>
      <c r="E1146" s="1">
        <v>0.66129530223814303</v>
      </c>
      <c r="F1146" s="1">
        <v>0.25430073528220698</v>
      </c>
      <c r="G1146" s="1">
        <v>1.09722370057116</v>
      </c>
      <c r="H1146" s="1">
        <v>0.87063028191992897</v>
      </c>
      <c r="I1146" s="1">
        <v>1.7585190028093001</v>
      </c>
      <c r="J1146" s="50">
        <v>1.1249310172021401</v>
      </c>
      <c r="N1146" s="21"/>
      <c r="R1146" s="21"/>
    </row>
    <row r="1147" spans="1:18">
      <c r="A1147" s="7" t="s">
        <v>182</v>
      </c>
      <c r="B1147" t="s">
        <v>34</v>
      </c>
      <c r="C1147" t="s">
        <v>10</v>
      </c>
      <c r="D1147" t="s">
        <v>11</v>
      </c>
      <c r="E1147" s="1">
        <v>0.130525857710242</v>
      </c>
      <c r="F1147" s="1">
        <v>9.5348859398858898E-2</v>
      </c>
      <c r="G1147" s="1">
        <v>0.16534823188560699</v>
      </c>
      <c r="H1147" s="1">
        <v>0.174298416872878</v>
      </c>
      <c r="I1147" s="1">
        <v>0.29587408959584899</v>
      </c>
      <c r="J1147" s="50">
        <v>0.26964727627173701</v>
      </c>
      <c r="N1147" s="21"/>
      <c r="R1147" s="21"/>
    </row>
    <row r="1148" spans="1:18">
      <c r="A1148" s="7" t="s">
        <v>182</v>
      </c>
      <c r="B1148" t="s">
        <v>34</v>
      </c>
      <c r="C1148" t="s">
        <v>12</v>
      </c>
      <c r="D1148" t="s">
        <v>13</v>
      </c>
      <c r="E1148" s="1">
        <v>1.06768294017677</v>
      </c>
      <c r="F1148" s="1">
        <v>0.14593848145552801</v>
      </c>
      <c r="G1148" s="1">
        <v>0.13940944925349</v>
      </c>
      <c r="H1148" s="1">
        <v>2.5618087992109299E-2</v>
      </c>
      <c r="I1148" s="1">
        <v>1.2070923894302601</v>
      </c>
      <c r="J1148" s="50">
        <v>0.171556569447638</v>
      </c>
      <c r="N1148" s="21"/>
      <c r="R1148" s="21"/>
    </row>
    <row r="1149" spans="1:18">
      <c r="A1149" s="7" t="s">
        <v>182</v>
      </c>
      <c r="B1149" t="s">
        <v>34</v>
      </c>
      <c r="C1149" t="s">
        <v>14</v>
      </c>
      <c r="D1149" t="s">
        <v>15</v>
      </c>
      <c r="E1149" s="1">
        <v>0.19793305470269901</v>
      </c>
      <c r="F1149" s="1">
        <v>0.204197280962885</v>
      </c>
      <c r="G1149" s="1">
        <v>0.124097077271537</v>
      </c>
      <c r="H1149" s="1">
        <v>7.2206935856680005E-2</v>
      </c>
      <c r="I1149" s="1">
        <v>0.32203013197423702</v>
      </c>
      <c r="J1149" s="50">
        <v>0.27640421681956501</v>
      </c>
      <c r="N1149" s="21"/>
      <c r="R1149" s="21"/>
    </row>
    <row r="1150" spans="1:18">
      <c r="A1150" s="7" t="s">
        <v>182</v>
      </c>
      <c r="B1150" t="s">
        <v>34</v>
      </c>
      <c r="C1150" t="s">
        <v>16</v>
      </c>
      <c r="D1150" t="s">
        <v>17</v>
      </c>
      <c r="E1150" s="1">
        <v>7.4641676617018797</v>
      </c>
      <c r="F1150" s="1">
        <v>0.89596283620141504</v>
      </c>
      <c r="G1150" s="1">
        <v>0.87403323478552597</v>
      </c>
      <c r="H1150" s="1">
        <v>0.107081783093358</v>
      </c>
      <c r="I1150" s="1">
        <v>8.3382008964874093</v>
      </c>
      <c r="J1150" s="50">
        <v>1.00304461929477</v>
      </c>
      <c r="N1150" s="21"/>
      <c r="R1150" s="21"/>
    </row>
    <row r="1151" spans="1:18">
      <c r="A1151" s="7" t="s">
        <v>182</v>
      </c>
      <c r="B1151" t="s">
        <v>34</v>
      </c>
      <c r="C1151" t="s">
        <v>18</v>
      </c>
      <c r="D1151" t="s">
        <v>19</v>
      </c>
      <c r="E1151" s="1">
        <v>20.092593176665599</v>
      </c>
      <c r="F1151" s="1">
        <v>1.2861205196152099</v>
      </c>
      <c r="G1151" s="1">
        <v>1.04653051107478</v>
      </c>
      <c r="H1151" s="1">
        <v>0.16976688656480199</v>
      </c>
      <c r="I1151" s="1">
        <v>21.139123687740401</v>
      </c>
      <c r="J1151" s="50">
        <v>1.45588740618001</v>
      </c>
      <c r="N1151" s="21"/>
      <c r="R1151" s="21"/>
    </row>
    <row r="1152" spans="1:18">
      <c r="A1152" s="7" t="s">
        <v>182</v>
      </c>
      <c r="B1152" t="s">
        <v>34</v>
      </c>
      <c r="C1152" t="s">
        <v>20</v>
      </c>
      <c r="D1152" t="s">
        <v>21</v>
      </c>
      <c r="E1152" s="1">
        <v>7.3148785556392397</v>
      </c>
      <c r="F1152" s="1">
        <v>1.1609081568017501</v>
      </c>
      <c r="G1152" s="1">
        <v>0.37375191784600598</v>
      </c>
      <c r="H1152" s="1">
        <v>7.5199560093658593E-2</v>
      </c>
      <c r="I1152" s="1">
        <v>7.68863047348525</v>
      </c>
      <c r="J1152" s="50">
        <v>1.23610771689541</v>
      </c>
      <c r="N1152" s="21"/>
      <c r="R1152" s="21"/>
    </row>
    <row r="1153" spans="1:18">
      <c r="A1153" s="7" t="s">
        <v>182</v>
      </c>
      <c r="B1153" t="s">
        <v>34</v>
      </c>
      <c r="C1153" t="s">
        <v>25</v>
      </c>
      <c r="D1153" t="s">
        <v>26</v>
      </c>
      <c r="E1153" s="1">
        <v>5.0536801560383503E-3</v>
      </c>
      <c r="F1153" s="1">
        <v>4.1506983739627998E-4</v>
      </c>
      <c r="G1153" s="1">
        <v>1.6508794767863199E-3</v>
      </c>
      <c r="H1153" s="1">
        <v>8.2875496101455603E-4</v>
      </c>
      <c r="I1153" s="1">
        <v>6.70455963282467E-3</v>
      </c>
      <c r="J1153" s="50">
        <v>1.24382479841084E-3</v>
      </c>
      <c r="N1153" s="21"/>
      <c r="R1153" s="21"/>
    </row>
    <row r="1154" spans="1:18">
      <c r="A1154" s="7" t="s">
        <v>182</v>
      </c>
      <c r="B1154" t="s">
        <v>34</v>
      </c>
      <c r="C1154" t="s">
        <v>22</v>
      </c>
      <c r="D1154" t="s">
        <v>23</v>
      </c>
      <c r="E1154" s="1">
        <v>7.3955762843963004</v>
      </c>
      <c r="F1154" s="1">
        <v>0.31343449891005598</v>
      </c>
      <c r="G1154" s="1">
        <v>0.18430517466947699</v>
      </c>
      <c r="H1154" s="1">
        <v>6.7119366039975802E-3</v>
      </c>
      <c r="I1154" s="1">
        <v>7.5798814590657804</v>
      </c>
      <c r="J1154" s="50">
        <v>0.32014643551405397</v>
      </c>
      <c r="N1154" s="21"/>
      <c r="R1154" s="21"/>
    </row>
    <row r="1155" spans="1:18">
      <c r="A1155" s="7" t="s">
        <v>183</v>
      </c>
      <c r="B1155" t="s">
        <v>34</v>
      </c>
      <c r="C1155" t="s">
        <v>2</v>
      </c>
      <c r="D1155" t="s">
        <v>3</v>
      </c>
      <c r="E1155" s="1">
        <v>0.73548607304386304</v>
      </c>
      <c r="F1155" s="1">
        <v>0.91854226924998095</v>
      </c>
      <c r="G1155" s="1">
        <v>0.22733497118092599</v>
      </c>
      <c r="H1155" s="1">
        <v>0.233565875733631</v>
      </c>
      <c r="I1155" s="1">
        <v>0.96282104422478998</v>
      </c>
      <c r="J1155" s="50">
        <v>1.1521081449836099</v>
      </c>
      <c r="N1155" s="21"/>
      <c r="R1155" s="21"/>
    </row>
    <row r="1156" spans="1:18">
      <c r="A1156" s="7" t="s">
        <v>183</v>
      </c>
      <c r="B1156" t="s">
        <v>34</v>
      </c>
      <c r="C1156" t="s">
        <v>4</v>
      </c>
      <c r="D1156" t="s">
        <v>5</v>
      </c>
      <c r="E1156" s="1">
        <v>5.8378610512499103E-3</v>
      </c>
      <c r="F1156" s="1">
        <v>0.25319275465831798</v>
      </c>
      <c r="G1156" s="1">
        <v>2.1235139121230499E-5</v>
      </c>
      <c r="H1156" s="1">
        <v>2.3042610552515999E-5</v>
      </c>
      <c r="I1156" s="1">
        <v>5.8590961903711401E-3</v>
      </c>
      <c r="J1156" s="50">
        <v>0.253215797268871</v>
      </c>
      <c r="N1156" s="21"/>
      <c r="R1156" s="21"/>
    </row>
    <row r="1157" spans="1:18">
      <c r="A1157" s="7" t="s">
        <v>183</v>
      </c>
      <c r="B1157" t="s">
        <v>34</v>
      </c>
      <c r="C1157" t="s">
        <v>6</v>
      </c>
      <c r="D1157" t="s">
        <v>7</v>
      </c>
      <c r="E1157" s="1">
        <v>4.5173098843704101E-2</v>
      </c>
      <c r="F1157" s="1">
        <v>9.99817389391362E-2</v>
      </c>
      <c r="G1157" s="1">
        <v>0.54156972287427996</v>
      </c>
      <c r="H1157" s="1">
        <v>1.1087432591775199</v>
      </c>
      <c r="I1157" s="1">
        <v>0.58674282171798398</v>
      </c>
      <c r="J1157" s="50">
        <v>1.2087249981166599</v>
      </c>
      <c r="N1157" s="21"/>
      <c r="R1157" s="21"/>
    </row>
    <row r="1158" spans="1:18">
      <c r="A1158" s="7" t="s">
        <v>183</v>
      </c>
      <c r="B1158" t="s">
        <v>34</v>
      </c>
      <c r="C1158" t="s">
        <v>8</v>
      </c>
      <c r="D1158" t="s">
        <v>9</v>
      </c>
      <c r="E1158" s="1">
        <v>1.8411468840858101</v>
      </c>
      <c r="F1158" s="1">
        <v>0.70043350183716901</v>
      </c>
      <c r="G1158" s="1">
        <v>0.66073876821593902</v>
      </c>
      <c r="H1158" s="1">
        <v>0.58715203365331903</v>
      </c>
      <c r="I1158" s="1">
        <v>2.5018856523017501</v>
      </c>
      <c r="J1158" s="50">
        <v>1.2875855354904899</v>
      </c>
      <c r="N1158" s="21"/>
      <c r="R1158" s="21"/>
    </row>
    <row r="1159" spans="1:18">
      <c r="A1159" s="7" t="s">
        <v>183</v>
      </c>
      <c r="B1159" t="s">
        <v>34</v>
      </c>
      <c r="C1159" t="s">
        <v>10</v>
      </c>
      <c r="D1159" t="s">
        <v>11</v>
      </c>
      <c r="E1159" s="1">
        <v>0.52139875776014499</v>
      </c>
      <c r="F1159" s="1">
        <v>0.35039166222686802</v>
      </c>
      <c r="G1159" s="1">
        <v>0.44523464767624499</v>
      </c>
      <c r="H1159" s="1">
        <v>0.267832011857351</v>
      </c>
      <c r="I1159" s="1">
        <v>0.96663340543638998</v>
      </c>
      <c r="J1159" s="50">
        <v>0.61822367408421797</v>
      </c>
      <c r="N1159" s="21"/>
      <c r="R1159" s="21"/>
    </row>
    <row r="1160" spans="1:18">
      <c r="A1160" s="7" t="s">
        <v>183</v>
      </c>
      <c r="B1160" t="s">
        <v>34</v>
      </c>
      <c r="C1160" t="s">
        <v>12</v>
      </c>
      <c r="D1160" t="s">
        <v>13</v>
      </c>
      <c r="E1160" s="1">
        <v>4.3966368703151</v>
      </c>
      <c r="F1160" s="1">
        <v>0.59759515278860498</v>
      </c>
      <c r="G1160" s="1">
        <v>0.20803300303575301</v>
      </c>
      <c r="H1160" s="1">
        <v>3.8158088133634999E-2</v>
      </c>
      <c r="I1160" s="1">
        <v>4.6046698733508498</v>
      </c>
      <c r="J1160" s="50">
        <v>0.63575324092223995</v>
      </c>
      <c r="N1160" s="21"/>
      <c r="R1160" s="21"/>
    </row>
    <row r="1161" spans="1:18">
      <c r="A1161" s="7" t="s">
        <v>183</v>
      </c>
      <c r="B1161" t="s">
        <v>34</v>
      </c>
      <c r="C1161" t="s">
        <v>14</v>
      </c>
      <c r="D1161" t="s">
        <v>15</v>
      </c>
      <c r="E1161" s="1">
        <v>0.53141075630530898</v>
      </c>
      <c r="F1161" s="1">
        <v>0.57094608050349804</v>
      </c>
      <c r="G1161" s="1">
        <v>0.13215415768050301</v>
      </c>
      <c r="H1161" s="1">
        <v>7.6979951253916601E-2</v>
      </c>
      <c r="I1161" s="1">
        <v>0.66356491398581197</v>
      </c>
      <c r="J1161" s="50">
        <v>0.64792603175741403</v>
      </c>
      <c r="N1161" s="21"/>
      <c r="R1161" s="21"/>
    </row>
    <row r="1162" spans="1:18">
      <c r="A1162" s="7" t="s">
        <v>183</v>
      </c>
      <c r="B1162" t="s">
        <v>34</v>
      </c>
      <c r="C1162" t="s">
        <v>16</v>
      </c>
      <c r="D1162" t="s">
        <v>17</v>
      </c>
      <c r="E1162" s="1">
        <v>31.672023688110201</v>
      </c>
      <c r="F1162" s="1">
        <v>3.6224705104615702</v>
      </c>
      <c r="G1162" s="1">
        <v>3.2368356228230599</v>
      </c>
      <c r="H1162" s="1">
        <v>0.35973779672849598</v>
      </c>
      <c r="I1162" s="1">
        <v>34.908859310933202</v>
      </c>
      <c r="J1162" s="50">
        <v>3.9822083071900698</v>
      </c>
      <c r="N1162" s="21"/>
      <c r="R1162" s="21"/>
    </row>
    <row r="1163" spans="1:18">
      <c r="A1163" s="7" t="s">
        <v>183</v>
      </c>
      <c r="B1163" t="s">
        <v>34</v>
      </c>
      <c r="C1163" t="s">
        <v>18</v>
      </c>
      <c r="D1163" t="s">
        <v>19</v>
      </c>
      <c r="E1163" s="1">
        <v>91.190901773408996</v>
      </c>
      <c r="F1163" s="1">
        <v>5.8290449302983003</v>
      </c>
      <c r="G1163" s="1">
        <v>7.2622006983013803</v>
      </c>
      <c r="H1163" s="1">
        <v>1.1775847727420199</v>
      </c>
      <c r="I1163" s="1">
        <v>98.453102471710395</v>
      </c>
      <c r="J1163" s="50">
        <v>7.0066297030403204</v>
      </c>
      <c r="N1163" s="21"/>
      <c r="R1163" s="21"/>
    </row>
    <row r="1164" spans="1:18">
      <c r="A1164" s="7" t="s">
        <v>183</v>
      </c>
      <c r="B1164" t="s">
        <v>34</v>
      </c>
      <c r="C1164" t="s">
        <v>20</v>
      </c>
      <c r="D1164" t="s">
        <v>21</v>
      </c>
      <c r="E1164" s="1">
        <v>30.444912976787499</v>
      </c>
      <c r="F1164" s="1">
        <v>4.8310804603628998</v>
      </c>
      <c r="G1164" s="1">
        <v>0.28552856530125598</v>
      </c>
      <c r="H1164" s="1">
        <v>5.7458732720825099E-2</v>
      </c>
      <c r="I1164" s="1">
        <v>30.730441542088801</v>
      </c>
      <c r="J1164" s="50">
        <v>4.8885391930837203</v>
      </c>
      <c r="N1164" s="21"/>
      <c r="R1164" s="21"/>
    </row>
    <row r="1165" spans="1:18">
      <c r="A1165" s="7" t="s">
        <v>183</v>
      </c>
      <c r="B1165" t="s">
        <v>34</v>
      </c>
      <c r="C1165" t="s">
        <v>25</v>
      </c>
      <c r="D1165" t="s">
        <v>26</v>
      </c>
      <c r="E1165" s="1">
        <v>1.18115643641622E-2</v>
      </c>
      <c r="F1165" s="1">
        <v>9.6298730856088604E-4</v>
      </c>
      <c r="G1165" s="1">
        <v>9.5302094925622492E-3</v>
      </c>
      <c r="H1165" s="1">
        <v>4.7669764328017502E-3</v>
      </c>
      <c r="I1165" s="1">
        <v>2.1341773856724401E-2</v>
      </c>
      <c r="J1165" s="50">
        <v>5.7299637413626399E-3</v>
      </c>
      <c r="N1165" s="21"/>
      <c r="R1165" s="21"/>
    </row>
    <row r="1166" spans="1:18">
      <c r="A1166" s="7" t="s">
        <v>183</v>
      </c>
      <c r="B1166" t="s">
        <v>34</v>
      </c>
      <c r="C1166" t="s">
        <v>22</v>
      </c>
      <c r="D1166" t="s">
        <v>23</v>
      </c>
      <c r="E1166" s="1">
        <v>34.442478561448098</v>
      </c>
      <c r="F1166" s="1">
        <v>1.4599498088543901</v>
      </c>
      <c r="G1166" s="1">
        <v>2.5547494158017399</v>
      </c>
      <c r="H1166" s="1">
        <v>9.2693069428974303E-2</v>
      </c>
      <c r="I1166" s="1">
        <v>36.9972279772498</v>
      </c>
      <c r="J1166" s="50">
        <v>1.5526428782833599</v>
      </c>
      <c r="N1166" s="21"/>
      <c r="R1166" s="21"/>
    </row>
    <row r="1167" spans="1:18">
      <c r="A1167" s="7" t="s">
        <v>184</v>
      </c>
      <c r="B1167" t="s">
        <v>34</v>
      </c>
      <c r="C1167" t="s">
        <v>2</v>
      </c>
      <c r="D1167" t="s">
        <v>3</v>
      </c>
      <c r="E1167" s="1">
        <v>9.4597859574378093E-2</v>
      </c>
      <c r="F1167" s="1">
        <v>0.109268951515783</v>
      </c>
      <c r="G1167" s="1">
        <v>0.36789839996462598</v>
      </c>
      <c r="H1167" s="1">
        <v>0.482226900833292</v>
      </c>
      <c r="I1167" s="1">
        <v>0.46249625953900397</v>
      </c>
      <c r="J1167" s="50">
        <v>0.59149585234907598</v>
      </c>
      <c r="N1167" s="21"/>
      <c r="R1167" s="21"/>
    </row>
    <row r="1168" spans="1:18">
      <c r="A1168" s="7" t="s">
        <v>184</v>
      </c>
      <c r="B1168" t="s">
        <v>34</v>
      </c>
      <c r="C1168" t="s">
        <v>4</v>
      </c>
      <c r="D1168" t="s">
        <v>5</v>
      </c>
      <c r="E1168" s="1">
        <v>8.1885631546578898E-4</v>
      </c>
      <c r="F1168" s="1">
        <v>6.0278979360532503E-2</v>
      </c>
      <c r="G1168" s="1">
        <v>1.1848398176541301E-6</v>
      </c>
      <c r="H1168" s="1">
        <v>9.6111078395685505E-7</v>
      </c>
      <c r="I1168" s="1">
        <v>8.2004115528344298E-4</v>
      </c>
      <c r="J1168" s="50">
        <v>6.0279940471316497E-2</v>
      </c>
      <c r="N1168" s="21"/>
      <c r="R1168" s="21"/>
    </row>
    <row r="1169" spans="1:18">
      <c r="A1169" s="7" t="s">
        <v>184</v>
      </c>
      <c r="B1169" t="s">
        <v>34</v>
      </c>
      <c r="C1169" t="s">
        <v>6</v>
      </c>
      <c r="D1169" t="s">
        <v>7</v>
      </c>
      <c r="E1169" s="1">
        <v>2.3924337272454101E-2</v>
      </c>
      <c r="F1169" s="1">
        <v>5.1344802107282199E-2</v>
      </c>
      <c r="G1169" s="1">
        <v>0.85280020206950102</v>
      </c>
      <c r="H1169" s="1">
        <v>1.88994426852181</v>
      </c>
      <c r="I1169" s="1">
        <v>0.87672453934195504</v>
      </c>
      <c r="J1169" s="50">
        <v>1.94128907062909</v>
      </c>
      <c r="N1169" s="21"/>
      <c r="R1169" s="21"/>
    </row>
    <row r="1170" spans="1:18">
      <c r="A1170" s="7" t="s">
        <v>184</v>
      </c>
      <c r="B1170" t="s">
        <v>34</v>
      </c>
      <c r="C1170" t="s">
        <v>8</v>
      </c>
      <c r="D1170" t="s">
        <v>9</v>
      </c>
      <c r="E1170" s="1">
        <v>0.49859574278781099</v>
      </c>
      <c r="F1170" s="1">
        <v>0.190872116498882</v>
      </c>
      <c r="G1170" s="1">
        <v>2.4698607571183602</v>
      </c>
      <c r="H1170" s="1">
        <v>2.3321761985407599</v>
      </c>
      <c r="I1170" s="1">
        <v>2.9684564999061802</v>
      </c>
      <c r="J1170" s="50">
        <v>2.5230483150396399</v>
      </c>
      <c r="N1170" s="21"/>
      <c r="R1170" s="21"/>
    </row>
    <row r="1171" spans="1:18">
      <c r="A1171" s="7" t="s">
        <v>184</v>
      </c>
      <c r="B1171" t="s">
        <v>34</v>
      </c>
      <c r="C1171" t="s">
        <v>10</v>
      </c>
      <c r="D1171" t="s">
        <v>11</v>
      </c>
      <c r="E1171" s="1">
        <v>7.4981308912116906E-2</v>
      </c>
      <c r="F1171" s="1">
        <v>5.8531662394078199E-2</v>
      </c>
      <c r="G1171" s="1">
        <v>0.105699984674494</v>
      </c>
      <c r="H1171" s="1">
        <v>6.8064261980660401E-2</v>
      </c>
      <c r="I1171" s="1">
        <v>0.180681293586611</v>
      </c>
      <c r="J1171" s="50">
        <v>0.12659592437473899</v>
      </c>
      <c r="N1171" s="21"/>
      <c r="R1171" s="21"/>
    </row>
    <row r="1172" spans="1:18">
      <c r="A1172" s="7" t="s">
        <v>184</v>
      </c>
      <c r="B1172" t="s">
        <v>34</v>
      </c>
      <c r="C1172" t="s">
        <v>12</v>
      </c>
      <c r="D1172" t="s">
        <v>13</v>
      </c>
      <c r="E1172" s="1">
        <v>0.58022579073883096</v>
      </c>
      <c r="F1172" s="1">
        <v>8.1313002922746597E-2</v>
      </c>
      <c r="G1172" s="1">
        <v>0.14792693816230701</v>
      </c>
      <c r="H1172" s="1">
        <v>2.6668176824047998E-2</v>
      </c>
      <c r="I1172" s="1">
        <v>0.72815272890113802</v>
      </c>
      <c r="J1172" s="50">
        <v>0.107981179746795</v>
      </c>
      <c r="N1172" s="21"/>
      <c r="R1172" s="21"/>
    </row>
    <row r="1173" spans="1:18">
      <c r="A1173" s="7" t="s">
        <v>184</v>
      </c>
      <c r="B1173" t="s">
        <v>34</v>
      </c>
      <c r="C1173" t="s">
        <v>14</v>
      </c>
      <c r="D1173" t="s">
        <v>15</v>
      </c>
      <c r="E1173" s="1">
        <v>0.17666733739719201</v>
      </c>
      <c r="F1173" s="1">
        <v>0.17286849798932499</v>
      </c>
      <c r="G1173" s="1">
        <v>0.80468853427726805</v>
      </c>
      <c r="H1173" s="1">
        <v>0.48351861625326398</v>
      </c>
      <c r="I1173" s="1">
        <v>0.98135587167446103</v>
      </c>
      <c r="J1173" s="50">
        <v>0.656387114242589</v>
      </c>
      <c r="N1173" s="21"/>
      <c r="R1173" s="21"/>
    </row>
    <row r="1174" spans="1:18">
      <c r="A1174" s="7" t="s">
        <v>184</v>
      </c>
      <c r="B1174" t="s">
        <v>34</v>
      </c>
      <c r="C1174" t="s">
        <v>16</v>
      </c>
      <c r="D1174" t="s">
        <v>17</v>
      </c>
      <c r="E1174" s="1">
        <v>7.4360367361673303</v>
      </c>
      <c r="F1174" s="1">
        <v>0.91372215825129999</v>
      </c>
      <c r="G1174" s="1">
        <v>1.68609344351402</v>
      </c>
      <c r="H1174" s="1">
        <v>0.21402096438218299</v>
      </c>
      <c r="I1174" s="1">
        <v>9.1221301796813492</v>
      </c>
      <c r="J1174" s="50">
        <v>1.12774312263348</v>
      </c>
      <c r="N1174" s="21"/>
      <c r="R1174" s="21"/>
    </row>
    <row r="1175" spans="1:18">
      <c r="A1175" s="7" t="s">
        <v>184</v>
      </c>
      <c r="B1175" t="s">
        <v>34</v>
      </c>
      <c r="C1175" t="s">
        <v>18</v>
      </c>
      <c r="D1175" t="s">
        <v>19</v>
      </c>
      <c r="E1175" s="1">
        <v>12.7031285491225</v>
      </c>
      <c r="F1175" s="1">
        <v>0.81300117278593897</v>
      </c>
      <c r="G1175" s="1">
        <v>2.3322938764611298</v>
      </c>
      <c r="H1175" s="1">
        <v>0.38243369246651998</v>
      </c>
      <c r="I1175" s="1">
        <v>15.035422425583601</v>
      </c>
      <c r="J1175" s="50">
        <v>1.19543486525246</v>
      </c>
      <c r="N1175" s="21"/>
      <c r="R1175" s="21"/>
    </row>
    <row r="1176" spans="1:18">
      <c r="A1176" s="7" t="s">
        <v>184</v>
      </c>
      <c r="B1176" t="s">
        <v>34</v>
      </c>
      <c r="C1176" t="s">
        <v>20</v>
      </c>
      <c r="D1176" t="s">
        <v>21</v>
      </c>
      <c r="E1176" s="1">
        <v>4.2878779972421999</v>
      </c>
      <c r="F1176" s="1">
        <v>0.68714737784601299</v>
      </c>
      <c r="G1176" s="1">
        <v>0.15971850279583599</v>
      </c>
      <c r="H1176" s="1">
        <v>3.2216527870594799E-2</v>
      </c>
      <c r="I1176" s="1">
        <v>4.4475965000380402</v>
      </c>
      <c r="J1176" s="50">
        <v>0.71936390571660802</v>
      </c>
      <c r="N1176" s="21"/>
      <c r="R1176" s="21"/>
    </row>
    <row r="1177" spans="1:18">
      <c r="A1177" s="7" t="s">
        <v>184</v>
      </c>
      <c r="B1177" t="s">
        <v>34</v>
      </c>
      <c r="C1177" t="s">
        <v>25</v>
      </c>
      <c r="D1177" t="s">
        <v>26</v>
      </c>
      <c r="E1177" s="1">
        <v>9.5503317589397396E-2</v>
      </c>
      <c r="F1177" s="1">
        <v>7.35629799071755E-3</v>
      </c>
      <c r="G1177" s="1">
        <v>0.42775072670373099</v>
      </c>
      <c r="H1177" s="1">
        <v>0.197654550656582</v>
      </c>
      <c r="I1177" s="1">
        <v>0.52325404429312905</v>
      </c>
      <c r="J1177" s="50">
        <v>0.20501084864729999</v>
      </c>
      <c r="N1177" s="21"/>
      <c r="R1177" s="21"/>
    </row>
    <row r="1178" spans="1:18">
      <c r="A1178" s="7" t="s">
        <v>184</v>
      </c>
      <c r="B1178" t="s">
        <v>34</v>
      </c>
      <c r="C1178" t="s">
        <v>22</v>
      </c>
      <c r="D1178" t="s">
        <v>23</v>
      </c>
      <c r="E1178" s="1">
        <v>7.6058193634909497</v>
      </c>
      <c r="F1178" s="1">
        <v>0.32827438233572098</v>
      </c>
      <c r="G1178" s="1">
        <v>0.32954494393192502</v>
      </c>
      <c r="H1178" s="1">
        <v>1.2423192236583801E-2</v>
      </c>
      <c r="I1178" s="1">
        <v>7.9353643074228701</v>
      </c>
      <c r="J1178" s="50">
        <v>0.34069757457230498</v>
      </c>
      <c r="N1178" s="21"/>
      <c r="R1178" s="21"/>
    </row>
    <row r="1179" spans="1:18">
      <c r="A1179" s="7" t="s">
        <v>185</v>
      </c>
      <c r="B1179" t="s">
        <v>34</v>
      </c>
      <c r="C1179" t="s">
        <v>2</v>
      </c>
      <c r="D1179" t="s">
        <v>3</v>
      </c>
      <c r="E1179" s="1">
        <v>7.5462107689812097E-2</v>
      </c>
      <c r="F1179" s="1">
        <v>9.1958683039791503E-2</v>
      </c>
      <c r="G1179" s="1">
        <v>3.9937334229153597E-2</v>
      </c>
      <c r="H1179" s="1">
        <v>3.78422850910973E-2</v>
      </c>
      <c r="I1179" s="1">
        <v>0.11539944191896601</v>
      </c>
      <c r="J1179" s="50">
        <v>0.12980096813088901</v>
      </c>
      <c r="N1179" s="21"/>
      <c r="R1179" s="21"/>
    </row>
    <row r="1180" spans="1:18">
      <c r="A1180" s="7" t="s">
        <v>185</v>
      </c>
      <c r="B1180" t="s">
        <v>34</v>
      </c>
      <c r="C1180" t="s">
        <v>4</v>
      </c>
      <c r="D1180" t="s">
        <v>5</v>
      </c>
      <c r="E1180" s="1">
        <v>4.9030785204420195E-4</v>
      </c>
      <c r="F1180" s="1">
        <v>2.45798418187618E-2</v>
      </c>
      <c r="G1180" s="1">
        <v>3.6965978891206901E-6</v>
      </c>
      <c r="H1180" s="1">
        <v>9.6653584232720495E-6</v>
      </c>
      <c r="I1180" s="1">
        <v>4.9400444993332295E-4</v>
      </c>
      <c r="J1180" s="50">
        <v>2.45895071771851E-2</v>
      </c>
      <c r="N1180" s="21"/>
      <c r="R1180" s="21"/>
    </row>
    <row r="1181" spans="1:18">
      <c r="A1181" s="7" t="s">
        <v>185</v>
      </c>
      <c r="B1181" t="s">
        <v>34</v>
      </c>
      <c r="C1181" t="s">
        <v>6</v>
      </c>
      <c r="D1181" t="s">
        <v>7</v>
      </c>
      <c r="E1181" s="1">
        <v>5.8218930069257203E-3</v>
      </c>
      <c r="F1181" s="1">
        <v>1.22398592490303E-2</v>
      </c>
      <c r="G1181" s="1">
        <v>1.1118563757353699E-3</v>
      </c>
      <c r="H1181" s="1">
        <v>2.46766953721583E-3</v>
      </c>
      <c r="I1181" s="1">
        <v>6.9337493826610898E-3</v>
      </c>
      <c r="J1181" s="50">
        <v>1.47075287862461E-2</v>
      </c>
      <c r="N1181" s="21"/>
      <c r="R1181" s="21"/>
    </row>
    <row r="1182" spans="1:18">
      <c r="A1182" s="7" t="s">
        <v>185</v>
      </c>
      <c r="B1182" t="s">
        <v>34</v>
      </c>
      <c r="C1182" t="s">
        <v>8</v>
      </c>
      <c r="D1182" t="s">
        <v>9</v>
      </c>
      <c r="E1182" s="1">
        <v>0.34814523662999503</v>
      </c>
      <c r="F1182" s="1">
        <v>0.14036226867314999</v>
      </c>
      <c r="G1182" s="1">
        <v>1.5221366632764299</v>
      </c>
      <c r="H1182" s="1">
        <v>0.749244020327959</v>
      </c>
      <c r="I1182" s="1">
        <v>1.8702818999064199</v>
      </c>
      <c r="J1182" s="50">
        <v>0.88960628900110905</v>
      </c>
      <c r="N1182" s="21"/>
      <c r="R1182" s="21"/>
    </row>
    <row r="1183" spans="1:18">
      <c r="A1183" s="7" t="s">
        <v>185</v>
      </c>
      <c r="B1183" t="s">
        <v>34</v>
      </c>
      <c r="C1183" t="s">
        <v>10</v>
      </c>
      <c r="D1183" t="s">
        <v>11</v>
      </c>
      <c r="E1183" s="1">
        <v>6.1050338781515202E-2</v>
      </c>
      <c r="F1183" s="1">
        <v>5.6079894172277801E-2</v>
      </c>
      <c r="G1183" s="1">
        <v>0.308492207870593</v>
      </c>
      <c r="H1183" s="1">
        <v>0.47194158534710401</v>
      </c>
      <c r="I1183" s="1">
        <v>0.36954254665210801</v>
      </c>
      <c r="J1183" s="50">
        <v>0.52802147951938205</v>
      </c>
      <c r="N1183" s="21"/>
      <c r="R1183" s="21"/>
    </row>
    <row r="1184" spans="1:18">
      <c r="A1184" s="7" t="s">
        <v>185</v>
      </c>
      <c r="B1184" t="s">
        <v>34</v>
      </c>
      <c r="C1184" t="s">
        <v>12</v>
      </c>
      <c r="D1184" t="s">
        <v>13</v>
      </c>
      <c r="E1184" s="1">
        <v>0.63792989532315103</v>
      </c>
      <c r="F1184" s="1">
        <v>9.0643720141223405E-2</v>
      </c>
      <c r="G1184" s="1">
        <v>0.273264502576681</v>
      </c>
      <c r="H1184" s="1">
        <v>5.0121630922051297E-2</v>
      </c>
      <c r="I1184" s="1">
        <v>0.91119439789983203</v>
      </c>
      <c r="J1184" s="50">
        <v>0.14076535106327501</v>
      </c>
      <c r="N1184" s="21"/>
      <c r="R1184" s="21"/>
    </row>
    <row r="1185" spans="1:18">
      <c r="A1185" s="7" t="s">
        <v>185</v>
      </c>
      <c r="B1185" t="s">
        <v>34</v>
      </c>
      <c r="C1185" t="s">
        <v>14</v>
      </c>
      <c r="D1185" t="s">
        <v>15</v>
      </c>
      <c r="E1185" s="1">
        <v>0.14482821783636499</v>
      </c>
      <c r="F1185" s="1">
        <v>0.14554947523999101</v>
      </c>
      <c r="G1185" s="1">
        <v>0.34779008533074401</v>
      </c>
      <c r="H1185" s="1">
        <v>0.19735221379989901</v>
      </c>
      <c r="I1185" s="1">
        <v>0.49261830316710897</v>
      </c>
      <c r="J1185" s="50">
        <v>0.34290168903988999</v>
      </c>
      <c r="N1185" s="21"/>
      <c r="R1185" s="21"/>
    </row>
    <row r="1186" spans="1:18">
      <c r="A1186" s="7" t="s">
        <v>185</v>
      </c>
      <c r="B1186" t="s">
        <v>34</v>
      </c>
      <c r="C1186" t="s">
        <v>16</v>
      </c>
      <c r="D1186" t="s">
        <v>17</v>
      </c>
      <c r="E1186" s="1">
        <v>1.8201668453997899</v>
      </c>
      <c r="F1186" s="1">
        <v>0.21958457737721701</v>
      </c>
      <c r="G1186" s="1">
        <v>1.18916308834183</v>
      </c>
      <c r="H1186" s="1">
        <v>0.21781983267406299</v>
      </c>
      <c r="I1186" s="1">
        <v>3.0093299337416202</v>
      </c>
      <c r="J1186" s="50">
        <v>0.43740441005128</v>
      </c>
      <c r="N1186" s="21"/>
      <c r="R1186" s="21"/>
    </row>
    <row r="1187" spans="1:18">
      <c r="A1187" s="7" t="s">
        <v>185</v>
      </c>
      <c r="B1187" t="s">
        <v>34</v>
      </c>
      <c r="C1187" t="s">
        <v>18</v>
      </c>
      <c r="D1187" t="s">
        <v>19</v>
      </c>
      <c r="E1187" s="1">
        <v>12.678516583021199</v>
      </c>
      <c r="F1187" s="1">
        <v>0.817015053663942</v>
      </c>
      <c r="G1187" s="1">
        <v>7.3473578584831403</v>
      </c>
      <c r="H1187" s="1">
        <v>1.20986076829885</v>
      </c>
      <c r="I1187" s="1">
        <v>20.0258744415043</v>
      </c>
      <c r="J1187" s="50">
        <v>2.0268758219627898</v>
      </c>
      <c r="N1187" s="21"/>
      <c r="R1187" s="21"/>
    </row>
    <row r="1188" spans="1:18">
      <c r="A1188" s="7" t="s">
        <v>185</v>
      </c>
      <c r="B1188" t="s">
        <v>34</v>
      </c>
      <c r="C1188" t="s">
        <v>20</v>
      </c>
      <c r="D1188" t="s">
        <v>21</v>
      </c>
      <c r="E1188" s="1">
        <v>2.3718944693049702</v>
      </c>
      <c r="F1188" s="1">
        <v>0.375729490374897</v>
      </c>
      <c r="G1188" s="1">
        <v>3.0198127933200201E-3</v>
      </c>
      <c r="H1188" s="1">
        <v>6.0768713383540704E-4</v>
      </c>
      <c r="I1188" s="1">
        <v>2.37491428209829</v>
      </c>
      <c r="J1188" s="50">
        <v>0.37633717750873202</v>
      </c>
      <c r="N1188" s="21"/>
      <c r="R1188" s="21"/>
    </row>
    <row r="1189" spans="1:18">
      <c r="A1189" s="7" t="s">
        <v>185</v>
      </c>
      <c r="B1189" t="s">
        <v>34</v>
      </c>
      <c r="C1189" t="s">
        <v>25</v>
      </c>
      <c r="D1189" t="s">
        <v>26</v>
      </c>
      <c r="E1189" s="1">
        <v>1.3343355297763999E-4</v>
      </c>
      <c r="F1189" s="1">
        <v>1.09896250851715E-5</v>
      </c>
      <c r="G1189" s="1">
        <v>5.2517780186506105E-4</v>
      </c>
      <c r="H1189" s="1">
        <v>2.7796250581612703E-4</v>
      </c>
      <c r="I1189" s="1">
        <v>6.5861135484270104E-4</v>
      </c>
      <c r="J1189" s="50">
        <v>2.88952130901299E-4</v>
      </c>
      <c r="N1189" s="21"/>
      <c r="R1189" s="21"/>
    </row>
    <row r="1190" spans="1:18">
      <c r="A1190" s="7" t="s">
        <v>185</v>
      </c>
      <c r="B1190" t="s">
        <v>34</v>
      </c>
      <c r="C1190" t="s">
        <v>22</v>
      </c>
      <c r="D1190" t="s">
        <v>23</v>
      </c>
      <c r="E1190" s="1">
        <v>6.6549195475743499</v>
      </c>
      <c r="F1190" s="1">
        <v>0.28274019338567302</v>
      </c>
      <c r="G1190" s="1">
        <v>1.552925755248</v>
      </c>
      <c r="H1190" s="1">
        <v>5.6623699246816199E-2</v>
      </c>
      <c r="I1190" s="1">
        <v>8.2078453028223493</v>
      </c>
      <c r="J1190" s="50">
        <v>0.33936389263248901</v>
      </c>
      <c r="N1190" s="21"/>
      <c r="R1190" s="21"/>
    </row>
    <row r="1191" spans="1:18">
      <c r="A1191" s="7" t="s">
        <v>186</v>
      </c>
      <c r="B1191" t="s">
        <v>34</v>
      </c>
      <c r="C1191" t="s">
        <v>2</v>
      </c>
      <c r="D1191" t="s">
        <v>3</v>
      </c>
      <c r="E1191" s="1">
        <v>5.9966222490869997E-2</v>
      </c>
      <c r="F1191" s="1">
        <v>7.0567070526687994E-2</v>
      </c>
      <c r="G1191" s="1">
        <v>7.6116815388724807E-2</v>
      </c>
      <c r="H1191" s="1">
        <v>0.109425651259342</v>
      </c>
      <c r="I1191" s="1">
        <v>0.136083037879595</v>
      </c>
      <c r="J1191" s="50">
        <v>0.17999272178603001</v>
      </c>
      <c r="N1191" s="21"/>
      <c r="R1191" s="21"/>
    </row>
    <row r="1192" spans="1:18">
      <c r="A1192" s="7" t="s">
        <v>186</v>
      </c>
      <c r="B1192" t="s">
        <v>34</v>
      </c>
      <c r="C1192" t="s">
        <v>4</v>
      </c>
      <c r="D1192" t="s">
        <v>5</v>
      </c>
      <c r="E1192" s="1">
        <v>4.4844076355349E-4</v>
      </c>
      <c r="F1192" s="1">
        <v>1.6153309591800599E-2</v>
      </c>
      <c r="G1192" s="1">
        <v>1.71687202165041E-6</v>
      </c>
      <c r="H1192" s="1">
        <v>5.1108627620511403E-6</v>
      </c>
      <c r="I1192" s="1">
        <v>4.5015763557514001E-4</v>
      </c>
      <c r="J1192" s="50">
        <v>1.61584204545627E-2</v>
      </c>
      <c r="N1192" s="21"/>
      <c r="R1192" s="21"/>
    </row>
    <row r="1193" spans="1:18">
      <c r="A1193" s="7" t="s">
        <v>186</v>
      </c>
      <c r="B1193" t="s">
        <v>34</v>
      </c>
      <c r="C1193" t="s">
        <v>6</v>
      </c>
      <c r="D1193" t="s">
        <v>7</v>
      </c>
      <c r="E1193" s="1">
        <v>2.5168929432011901E-3</v>
      </c>
      <c r="F1193" s="1">
        <v>5.5667366780074003E-3</v>
      </c>
      <c r="G1193" s="1">
        <v>3.4538530251582301E-2</v>
      </c>
      <c r="H1193" s="1">
        <v>7.6633532920589303E-2</v>
      </c>
      <c r="I1193" s="1">
        <v>3.7055423194783499E-2</v>
      </c>
      <c r="J1193" s="50">
        <v>8.2200269598596706E-2</v>
      </c>
      <c r="N1193" s="21"/>
      <c r="R1193" s="21"/>
    </row>
    <row r="1194" spans="1:18">
      <c r="A1194" s="7" t="s">
        <v>186</v>
      </c>
      <c r="B1194" t="s">
        <v>34</v>
      </c>
      <c r="C1194" t="s">
        <v>8</v>
      </c>
      <c r="D1194" t="s">
        <v>9</v>
      </c>
      <c r="E1194" s="1">
        <v>0.33164840276486901</v>
      </c>
      <c r="F1194" s="1">
        <v>0.12437326366234901</v>
      </c>
      <c r="G1194" s="1">
        <v>0.17205654256078501</v>
      </c>
      <c r="H1194" s="1">
        <v>7.3045579028495705E-2</v>
      </c>
      <c r="I1194" s="1">
        <v>0.50370494532565402</v>
      </c>
      <c r="J1194" s="50">
        <v>0.197418842690844</v>
      </c>
      <c r="N1194" s="21"/>
      <c r="R1194" s="21"/>
    </row>
    <row r="1195" spans="1:18">
      <c r="A1195" s="7" t="s">
        <v>186</v>
      </c>
      <c r="B1195" t="s">
        <v>34</v>
      </c>
      <c r="C1195" t="s">
        <v>10</v>
      </c>
      <c r="D1195" t="s">
        <v>11</v>
      </c>
      <c r="E1195" s="1">
        <v>5.1246510570776803E-2</v>
      </c>
      <c r="F1195" s="1">
        <v>4.0549087920690501E-2</v>
      </c>
      <c r="G1195" s="1">
        <v>0.10529235239460499</v>
      </c>
      <c r="H1195" s="1">
        <v>0.12361154537006799</v>
      </c>
      <c r="I1195" s="1">
        <v>0.156538862965381</v>
      </c>
      <c r="J1195" s="50">
        <v>0.164160633290759</v>
      </c>
      <c r="N1195" s="21"/>
      <c r="R1195" s="21"/>
    </row>
    <row r="1196" spans="1:18">
      <c r="A1196" s="7" t="s">
        <v>186</v>
      </c>
      <c r="B1196" t="s">
        <v>34</v>
      </c>
      <c r="C1196" t="s">
        <v>12</v>
      </c>
      <c r="D1196" t="s">
        <v>13</v>
      </c>
      <c r="E1196" s="1">
        <v>0.44588139900946899</v>
      </c>
      <c r="F1196" s="1">
        <v>6.2907470099284601E-2</v>
      </c>
      <c r="G1196" s="1">
        <v>0.109686012322499</v>
      </c>
      <c r="H1196" s="1">
        <v>2.0026477625198699E-2</v>
      </c>
      <c r="I1196" s="1">
        <v>0.55556741133196796</v>
      </c>
      <c r="J1196" s="50">
        <v>8.2933947724483301E-2</v>
      </c>
      <c r="N1196" s="21"/>
      <c r="R1196" s="21"/>
    </row>
    <row r="1197" spans="1:18">
      <c r="A1197" s="7" t="s">
        <v>186</v>
      </c>
      <c r="B1197" t="s">
        <v>34</v>
      </c>
      <c r="C1197" t="s">
        <v>14</v>
      </c>
      <c r="D1197" t="s">
        <v>15</v>
      </c>
      <c r="E1197" s="1">
        <v>0.297208911077878</v>
      </c>
      <c r="F1197" s="1">
        <v>0.28475530252459003</v>
      </c>
      <c r="G1197" s="1">
        <v>2.4663520765095299</v>
      </c>
      <c r="H1197" s="1">
        <v>1.49010345866051</v>
      </c>
      <c r="I1197" s="1">
        <v>2.7635609875874101</v>
      </c>
      <c r="J1197" s="50">
        <v>1.7748587611851001</v>
      </c>
      <c r="N1197" s="21"/>
      <c r="R1197" s="21"/>
    </row>
    <row r="1198" spans="1:18">
      <c r="A1198" s="7" t="s">
        <v>186</v>
      </c>
      <c r="B1198" t="s">
        <v>34</v>
      </c>
      <c r="C1198" t="s">
        <v>16</v>
      </c>
      <c r="D1198" t="s">
        <v>17</v>
      </c>
      <c r="E1198" s="1">
        <v>1.7635046713289</v>
      </c>
      <c r="F1198" s="1">
        <v>0.228439278811467</v>
      </c>
      <c r="G1198" s="1">
        <v>0.99424502913680002</v>
      </c>
      <c r="H1198" s="1">
        <v>0.151613966143512</v>
      </c>
      <c r="I1198" s="1">
        <v>2.7577497004657001</v>
      </c>
      <c r="J1198" s="50">
        <v>0.380053244954979</v>
      </c>
      <c r="N1198" s="21"/>
      <c r="R1198" s="21"/>
    </row>
    <row r="1199" spans="1:18">
      <c r="A1199" s="7" t="s">
        <v>186</v>
      </c>
      <c r="B1199" t="s">
        <v>34</v>
      </c>
      <c r="C1199" t="s">
        <v>18</v>
      </c>
      <c r="D1199" t="s">
        <v>19</v>
      </c>
      <c r="E1199" s="1">
        <v>8.5849290645803897</v>
      </c>
      <c r="F1199" s="1">
        <v>0.54751465408986599</v>
      </c>
      <c r="G1199" s="1">
        <v>0.96804805816794703</v>
      </c>
      <c r="H1199" s="1">
        <v>0.15740760322123101</v>
      </c>
      <c r="I1199" s="1">
        <v>9.5529771227483398</v>
      </c>
      <c r="J1199" s="50">
        <v>0.70492225731109703</v>
      </c>
      <c r="N1199" s="21"/>
      <c r="R1199" s="21"/>
    </row>
    <row r="1200" spans="1:18">
      <c r="A1200" s="7" t="s">
        <v>186</v>
      </c>
      <c r="B1200" t="s">
        <v>34</v>
      </c>
      <c r="C1200" t="s">
        <v>20</v>
      </c>
      <c r="D1200" t="s">
        <v>21</v>
      </c>
      <c r="E1200" s="1">
        <v>21.2271330742958</v>
      </c>
      <c r="F1200" s="1">
        <v>3.3731622224866702</v>
      </c>
      <c r="G1200" s="1">
        <v>5.1846834156521497</v>
      </c>
      <c r="H1200" s="1">
        <v>1.04390318869675</v>
      </c>
      <c r="I1200" s="1">
        <v>26.411816489947899</v>
      </c>
      <c r="J1200" s="50">
        <v>4.4170654111834198</v>
      </c>
      <c r="N1200" s="21"/>
      <c r="R1200" s="21"/>
    </row>
    <row r="1201" spans="1:25">
      <c r="A1201" s="7" t="s">
        <v>186</v>
      </c>
      <c r="B1201" t="s">
        <v>34</v>
      </c>
      <c r="C1201" t="s">
        <v>25</v>
      </c>
      <c r="D1201" t="s">
        <v>26</v>
      </c>
      <c r="E1201" s="1">
        <v>5.7637565990168203E-5</v>
      </c>
      <c r="F1201" s="1">
        <v>4.6034376088461299E-6</v>
      </c>
      <c r="G1201" s="1">
        <v>0</v>
      </c>
      <c r="H1201" s="1">
        <v>0</v>
      </c>
      <c r="I1201" s="1">
        <v>5.7637565990168203E-5</v>
      </c>
      <c r="J1201" s="50">
        <v>4.6034376088461299E-6</v>
      </c>
      <c r="N1201" s="21"/>
      <c r="R1201" s="21"/>
    </row>
    <row r="1202" spans="1:25" s="9" customFormat="1">
      <c r="A1202" s="49" t="s">
        <v>186</v>
      </c>
      <c r="B1202" s="9" t="s">
        <v>34</v>
      </c>
      <c r="C1202" s="9" t="s">
        <v>22</v>
      </c>
      <c r="D1202" s="9" t="s">
        <v>23</v>
      </c>
      <c r="E1202" s="10">
        <v>1.2873762384132199</v>
      </c>
      <c r="F1202" s="10">
        <v>5.4842080030120803E-2</v>
      </c>
      <c r="G1202" s="10">
        <v>5.7176711337776499E-2</v>
      </c>
      <c r="H1202" s="10">
        <v>2.0802177512823498E-3</v>
      </c>
      <c r="I1202" s="10">
        <v>1.344552949751</v>
      </c>
      <c r="J1202" s="51">
        <v>5.6922297781403203E-2</v>
      </c>
      <c r="N1202" s="57"/>
      <c r="R1202" s="57"/>
    </row>
    <row r="1203" spans="1:25">
      <c r="J1203" s="21"/>
      <c r="N1203" s="21"/>
      <c r="R1203" s="21"/>
    </row>
    <row r="1204" spans="1:25">
      <c r="B1204" t="s">
        <v>34</v>
      </c>
      <c r="C1204" s="8" t="s">
        <v>337</v>
      </c>
      <c r="E1204" s="13">
        <f>SUM(E3:E1202)</f>
        <v>7877.4227082664038</v>
      </c>
      <c r="F1204" s="13">
        <f t="shared" ref="F1204:J1204" si="0">SUM(F3:F1202)</f>
        <v>807.46803234613071</v>
      </c>
      <c r="G1204" s="13">
        <f t="shared" si="0"/>
        <v>2748.6418194960575</v>
      </c>
      <c r="H1204" s="13">
        <f t="shared" si="0"/>
        <v>1139.6438399089579</v>
      </c>
      <c r="I1204" s="13">
        <f t="shared" si="0"/>
        <v>10626.064527762455</v>
      </c>
      <c r="J1204" s="52">
        <f t="shared" si="0"/>
        <v>1947.1118722550909</v>
      </c>
      <c r="K1204" s="14">
        <f>E1204/1.332131</f>
        <v>5913.399439144051</v>
      </c>
      <c r="L1204" s="14">
        <f>G1204/1.332131</f>
        <v>2063.3419832554437</v>
      </c>
      <c r="M1204" s="14">
        <f>I1204/1.332131</f>
        <v>7976.7414223994901</v>
      </c>
      <c r="N1204" s="58">
        <f>K1204-L1204</f>
        <v>3850.0574558886074</v>
      </c>
      <c r="O1204" s="14"/>
      <c r="P1204" s="14"/>
      <c r="Q1204" s="14"/>
      <c r="R1204" s="58"/>
      <c r="S1204" s="1"/>
      <c r="U1204" s="1"/>
      <c r="W1204" s="1"/>
      <c r="Y1204" s="12">
        <f>E1204/G1204</f>
        <v>2.8659327862917654</v>
      </c>
    </row>
    <row r="1205" spans="1:25">
      <c r="E1205" s="6"/>
      <c r="F1205" s="6"/>
      <c r="G1205" s="6"/>
      <c r="H1205" s="6"/>
      <c r="I1205" s="6"/>
      <c r="J1205" s="53"/>
      <c r="K1205" s="15"/>
      <c r="L1205" s="15"/>
      <c r="M1205" s="15"/>
      <c r="N1205" s="27"/>
      <c r="O1205" s="15"/>
      <c r="P1205" s="15"/>
      <c r="Q1205" s="15"/>
      <c r="R1205" s="27"/>
      <c r="Y1205" s="12"/>
    </row>
    <row r="1206" spans="1:25">
      <c r="B1206" t="s">
        <v>34</v>
      </c>
      <c r="C1206" t="s">
        <v>2</v>
      </c>
      <c r="D1206" t="s">
        <v>3</v>
      </c>
      <c r="E1206" s="6">
        <f t="shared" ref="E1206:J1217" si="1">E3+E15+E27+E39+E51+E63+E75+E87+E99+E111+E123+E135+E147+E159+E171+E183+E195+E207+E219+E231+E243+E255+E267+E279+E291+E303+E315+E327+E339+E351+E363+E375+E387+E399+E411+E423+E435+E447+E459+E471+E483+E495+E507+E519+E531+E543+E555+E567+E579+E591+E603+E615+E627+E639+E651+E663+E675+E687+E699+E711+E723+E735+E747+E759+E771+E783+E795+E807+E819+E831+E843+E855+E867+E879+E891+E903+E915+E927+E939+E951+E963+E975+E987+E999+E1011+E1023+E1035+E1047+E1059+E1071+E1083+E1095+E1107+E1119+E1131+E1143+E1155+E1167+E1179+E1191</f>
        <v>28.116630324531808</v>
      </c>
      <c r="F1206" s="6">
        <f t="shared" si="1"/>
        <v>33.864013162640191</v>
      </c>
      <c r="G1206" s="6">
        <f t="shared" si="1"/>
        <v>50.26782221704994</v>
      </c>
      <c r="H1206" s="6">
        <f t="shared" si="1"/>
        <v>47.782019391867479</v>
      </c>
      <c r="I1206" s="6">
        <f t="shared" si="1"/>
        <v>78.38445254158178</v>
      </c>
      <c r="J1206" s="53">
        <f t="shared" si="1"/>
        <v>81.646032554507684</v>
      </c>
      <c r="K1206" s="15">
        <f t="shared" ref="K1206:K1268" si="2">E1206/1.332131</f>
        <v>21.106505534764832</v>
      </c>
      <c r="L1206" s="15">
        <f t="shared" ref="L1206:L1268" si="3">G1206/1.332131</f>
        <v>37.734894103545329</v>
      </c>
      <c r="M1206" s="15">
        <f t="shared" ref="M1206:M1268" si="4">I1206/1.332131</f>
        <v>58.841399638310186</v>
      </c>
      <c r="N1206" s="59">
        <f>K1206-L1206</f>
        <v>-16.628388568780498</v>
      </c>
      <c r="O1206" s="15"/>
      <c r="P1206" s="15"/>
      <c r="Q1206" s="15"/>
      <c r="R1206" s="27"/>
      <c r="S1206" s="5">
        <f>E1206/E$1204*100</f>
        <v>0.35692676863749867</v>
      </c>
      <c r="T1206" s="5">
        <f t="shared" ref="T1206:X1217" si="5">F1206/F$1204*100</f>
        <v>4.1938518685683368</v>
      </c>
      <c r="U1206" s="5">
        <f t="shared" si="5"/>
        <v>1.8288240344922848</v>
      </c>
      <c r="V1206" s="5">
        <f t="shared" si="5"/>
        <v>4.1927151026135157</v>
      </c>
      <c r="W1206" s="5">
        <f t="shared" si="5"/>
        <v>0.73766211692756678</v>
      </c>
      <c r="X1206" s="5">
        <f t="shared" si="5"/>
        <v>4.1931865198863747</v>
      </c>
      <c r="Y1206" s="12">
        <f t="shared" ref="Y1206:Y1269" si="6">E1206/G1206</f>
        <v>0.55933655138525484</v>
      </c>
    </row>
    <row r="1207" spans="1:25">
      <c r="B1207" t="s">
        <v>34</v>
      </c>
      <c r="C1207" t="s">
        <v>4</v>
      </c>
      <c r="D1207" t="s">
        <v>5</v>
      </c>
      <c r="E1207" s="6">
        <f t="shared" si="1"/>
        <v>0.17137080415102707</v>
      </c>
      <c r="F1207" s="6">
        <f t="shared" si="1"/>
        <v>7.299159082938024</v>
      </c>
      <c r="G1207" s="6">
        <f t="shared" si="1"/>
        <v>3.7249685400762469</v>
      </c>
      <c r="H1207" s="6">
        <f t="shared" si="1"/>
        <v>45.700694657684707</v>
      </c>
      <c r="I1207" s="6">
        <f t="shared" si="1"/>
        <v>3.8963393442272722</v>
      </c>
      <c r="J1207" s="53">
        <f t="shared" si="1"/>
        <v>52.999853740622761</v>
      </c>
      <c r="K1207" s="15">
        <f t="shared" si="2"/>
        <v>0.12864410793760303</v>
      </c>
      <c r="L1207" s="15">
        <f t="shared" si="3"/>
        <v>2.7962479216205067</v>
      </c>
      <c r="M1207" s="15">
        <f t="shared" si="4"/>
        <v>2.9248920295581082</v>
      </c>
      <c r="N1207" s="59">
        <f t="shared" ref="N1207:N1217" si="7">K1207-L1207</f>
        <v>-2.6676038136829039</v>
      </c>
      <c r="O1207" s="15"/>
      <c r="P1207" s="15"/>
      <c r="Q1207" s="15"/>
      <c r="R1207" s="27"/>
      <c r="S1207" s="5">
        <f t="shared" ref="S1207:S1217" si="8">E1207/E$1204*100</f>
        <v>2.1754679226645298E-3</v>
      </c>
      <c r="T1207" s="5">
        <f t="shared" si="5"/>
        <v>0.90395641567753771</v>
      </c>
      <c r="U1207" s="5">
        <f t="shared" si="5"/>
        <v>0.1355203327568956</v>
      </c>
      <c r="V1207" s="5">
        <f t="shared" si="5"/>
        <v>4.0100857002250434</v>
      </c>
      <c r="W1207" s="5">
        <f t="shared" si="5"/>
        <v>3.6667755348627928E-2</v>
      </c>
      <c r="X1207" s="5">
        <f t="shared" si="5"/>
        <v>2.7219727071583102</v>
      </c>
      <c r="Y1207" s="12">
        <f t="shared" si="6"/>
        <v>4.6005973555824788E-2</v>
      </c>
    </row>
    <row r="1208" spans="1:25">
      <c r="B1208" t="s">
        <v>34</v>
      </c>
      <c r="C1208" t="s">
        <v>6</v>
      </c>
      <c r="D1208" t="s">
        <v>7</v>
      </c>
      <c r="E1208" s="6">
        <f t="shared" si="1"/>
        <v>4.3563689266176953</v>
      </c>
      <c r="F1208" s="6">
        <f t="shared" si="1"/>
        <v>9.3502535676757592</v>
      </c>
      <c r="G1208" s="6">
        <f t="shared" si="1"/>
        <v>171.54162709367824</v>
      </c>
      <c r="H1208" s="6">
        <f t="shared" si="1"/>
        <v>314.33539709076194</v>
      </c>
      <c r="I1208" s="6">
        <f t="shared" si="1"/>
        <v>175.89799602029598</v>
      </c>
      <c r="J1208" s="53">
        <f t="shared" si="1"/>
        <v>323.68565065843757</v>
      </c>
      <c r="K1208" s="15">
        <f t="shared" si="2"/>
        <v>3.2702256209169334</v>
      </c>
      <c r="L1208" s="15">
        <f t="shared" si="3"/>
        <v>128.77234077855576</v>
      </c>
      <c r="M1208" s="15">
        <f t="shared" si="4"/>
        <v>132.04256639947272</v>
      </c>
      <c r="N1208" s="59">
        <f t="shared" si="7"/>
        <v>-125.50211515763883</v>
      </c>
      <c r="O1208" s="15"/>
      <c r="P1208" s="15"/>
      <c r="Q1208" s="15"/>
      <c r="R1208" s="27"/>
      <c r="S1208" s="5">
        <f t="shared" si="8"/>
        <v>5.5301957098813706E-2</v>
      </c>
      <c r="T1208" s="5">
        <f t="shared" si="5"/>
        <v>1.1579719806997464</v>
      </c>
      <c r="U1208" s="5">
        <f t="shared" si="5"/>
        <v>6.2409596578549147</v>
      </c>
      <c r="V1208" s="5">
        <f t="shared" si="5"/>
        <v>27.581897614247016</v>
      </c>
      <c r="W1208" s="5">
        <f t="shared" si="5"/>
        <v>1.6553447003896093</v>
      </c>
      <c r="X1208" s="5">
        <f t="shared" si="5"/>
        <v>16.62388562623029</v>
      </c>
      <c r="Y1208" s="12">
        <f t="shared" si="6"/>
        <v>2.5395404021897838E-2</v>
      </c>
    </row>
    <row r="1209" spans="1:25">
      <c r="B1209" t="s">
        <v>34</v>
      </c>
      <c r="C1209" t="s">
        <v>8</v>
      </c>
      <c r="D1209" t="s">
        <v>9</v>
      </c>
      <c r="E1209" s="6">
        <f t="shared" si="1"/>
        <v>100.74776909459386</v>
      </c>
      <c r="F1209" s="6">
        <f t="shared" si="1"/>
        <v>40.620723635356114</v>
      </c>
      <c r="G1209" s="6">
        <f t="shared" si="1"/>
        <v>405.56249180690526</v>
      </c>
      <c r="H1209" s="6">
        <f t="shared" si="1"/>
        <v>297.19140084677031</v>
      </c>
      <c r="I1209" s="6">
        <f t="shared" si="1"/>
        <v>506.31026090149891</v>
      </c>
      <c r="J1209" s="53">
        <f t="shared" si="1"/>
        <v>337.81212448212631</v>
      </c>
      <c r="K1209" s="15">
        <f t="shared" si="2"/>
        <v>75.629025294504714</v>
      </c>
      <c r="L1209" s="15">
        <f t="shared" si="3"/>
        <v>304.44640339944442</v>
      </c>
      <c r="M1209" s="15">
        <f t="shared" si="4"/>
        <v>380.07542869394894</v>
      </c>
      <c r="N1209" s="59">
        <f t="shared" si="7"/>
        <v>-228.81737810493971</v>
      </c>
      <c r="O1209" s="15"/>
      <c r="P1209" s="15"/>
      <c r="Q1209" s="15"/>
      <c r="R1209" s="27"/>
      <c r="S1209" s="5">
        <f t="shared" si="8"/>
        <v>1.2789432892673291</v>
      </c>
      <c r="T1209" s="5">
        <f t="shared" si="5"/>
        <v>5.0306293262571611</v>
      </c>
      <c r="U1209" s="5">
        <f t="shared" si="5"/>
        <v>14.755014237586694</v>
      </c>
      <c r="V1209" s="5">
        <f t="shared" si="5"/>
        <v>26.077568310333852</v>
      </c>
      <c r="W1209" s="5">
        <f t="shared" si="5"/>
        <v>4.7647956548605048</v>
      </c>
      <c r="X1209" s="5">
        <f t="shared" si="5"/>
        <v>17.349394726399652</v>
      </c>
      <c r="Y1209" s="12">
        <f t="shared" si="6"/>
        <v>0.2484149080101852</v>
      </c>
    </row>
    <row r="1210" spans="1:25">
      <c r="B1210" t="s">
        <v>34</v>
      </c>
      <c r="C1210" t="s">
        <v>10</v>
      </c>
      <c r="D1210" t="s">
        <v>11</v>
      </c>
      <c r="E1210" s="6">
        <f t="shared" si="1"/>
        <v>19.793636652250239</v>
      </c>
      <c r="F1210" s="6">
        <f t="shared" si="1"/>
        <v>15.55904497810652</v>
      </c>
      <c r="G1210" s="6">
        <f t="shared" si="1"/>
        <v>60.708090121115937</v>
      </c>
      <c r="H1210" s="6">
        <f t="shared" si="1"/>
        <v>65.022507663472496</v>
      </c>
      <c r="I1210" s="6">
        <f t="shared" si="1"/>
        <v>80.501726773366201</v>
      </c>
      <c r="J1210" s="53">
        <f t="shared" si="1"/>
        <v>80.581552641579009</v>
      </c>
      <c r="K1210" s="15">
        <f t="shared" si="2"/>
        <v>14.858626255413499</v>
      </c>
      <c r="L1210" s="15">
        <f t="shared" si="3"/>
        <v>45.572162288180323</v>
      </c>
      <c r="M1210" s="15">
        <f t="shared" si="4"/>
        <v>60.430788543593842</v>
      </c>
      <c r="N1210" s="59">
        <f t="shared" si="7"/>
        <v>-30.713536032766825</v>
      </c>
      <c r="O1210" s="15"/>
      <c r="P1210" s="15"/>
      <c r="Q1210" s="15"/>
      <c r="R1210" s="27"/>
      <c r="S1210" s="5">
        <f t="shared" si="8"/>
        <v>0.25127046478639781</v>
      </c>
      <c r="T1210" s="5">
        <f t="shared" si="5"/>
        <v>1.9268929982155569</v>
      </c>
      <c r="U1210" s="5">
        <f t="shared" si="5"/>
        <v>2.2086577338129234</v>
      </c>
      <c r="V1210" s="5">
        <f t="shared" si="5"/>
        <v>5.7055112647006379</v>
      </c>
      <c r="W1210" s="5">
        <f t="shared" si="5"/>
        <v>0.75758740748318754</v>
      </c>
      <c r="X1210" s="5">
        <f t="shared" si="5"/>
        <v>4.1385168356172413</v>
      </c>
      <c r="Y1210" s="12">
        <f t="shared" si="6"/>
        <v>0.32604611037443049</v>
      </c>
    </row>
    <row r="1211" spans="1:25">
      <c r="B1211" t="s">
        <v>34</v>
      </c>
      <c r="C1211" t="s">
        <v>12</v>
      </c>
      <c r="D1211" t="s">
        <v>13</v>
      </c>
      <c r="E1211" s="6">
        <f t="shared" si="1"/>
        <v>161.52161090257871</v>
      </c>
      <c r="F1211" s="6">
        <f t="shared" si="1"/>
        <v>22.400175352149105</v>
      </c>
      <c r="G1211" s="6">
        <f t="shared" si="1"/>
        <v>59.760764975761404</v>
      </c>
      <c r="H1211" s="6">
        <f t="shared" si="1"/>
        <v>10.781314355796793</v>
      </c>
      <c r="I1211" s="6">
        <f t="shared" si="1"/>
        <v>221.28237587834005</v>
      </c>
      <c r="J1211" s="53">
        <f t="shared" si="1"/>
        <v>33.181489707945907</v>
      </c>
      <c r="K1211" s="15">
        <f t="shared" si="2"/>
        <v>121.25054585666028</v>
      </c>
      <c r="L1211" s="15">
        <f t="shared" si="3"/>
        <v>44.861027163065351</v>
      </c>
      <c r="M1211" s="15">
        <f t="shared" si="4"/>
        <v>166.11157301972557</v>
      </c>
      <c r="N1211" s="59">
        <f t="shared" si="7"/>
        <v>76.389518693594937</v>
      </c>
      <c r="O1211" s="15"/>
      <c r="P1211" s="15"/>
      <c r="Q1211" s="15"/>
      <c r="R1211" s="27"/>
      <c r="S1211" s="5">
        <f t="shared" si="8"/>
        <v>2.0504372671671067</v>
      </c>
      <c r="T1211" s="5">
        <f t="shared" si="5"/>
        <v>2.7741253467415299</v>
      </c>
      <c r="U1211" s="5">
        <f t="shared" si="5"/>
        <v>2.1741925249001008</v>
      </c>
      <c r="V1211" s="5">
        <f t="shared" si="5"/>
        <v>0.94602488762261672</v>
      </c>
      <c r="W1211" s="5">
        <f t="shared" si="5"/>
        <v>2.0824490129925435</v>
      </c>
      <c r="X1211" s="5">
        <f t="shared" si="5"/>
        <v>1.7041388417767711</v>
      </c>
      <c r="Y1211" s="12">
        <f t="shared" si="6"/>
        <v>2.7028036031347806</v>
      </c>
    </row>
    <row r="1212" spans="1:25">
      <c r="B1212" t="s">
        <v>34</v>
      </c>
      <c r="C1212" t="s">
        <v>14</v>
      </c>
      <c r="D1212" t="s">
        <v>15</v>
      </c>
      <c r="E1212" s="6">
        <f t="shared" si="1"/>
        <v>36.42122542962327</v>
      </c>
      <c r="F1212" s="6">
        <f t="shared" si="1"/>
        <v>36.575638571393874</v>
      </c>
      <c r="G1212" s="6">
        <f t="shared" si="1"/>
        <v>90.874250577144238</v>
      </c>
      <c r="H1212" s="6">
        <f t="shared" si="1"/>
        <v>54.112151162887471</v>
      </c>
      <c r="I1212" s="6">
        <f t="shared" si="1"/>
        <v>127.29547600676744</v>
      </c>
      <c r="J1212" s="53">
        <f t="shared" si="1"/>
        <v>90.68778973428131</v>
      </c>
      <c r="K1212" s="15">
        <f t="shared" si="2"/>
        <v>27.340573434311843</v>
      </c>
      <c r="L1212" s="15">
        <f t="shared" si="3"/>
        <v>68.217202795479011</v>
      </c>
      <c r="M1212" s="15">
        <f t="shared" si="4"/>
        <v>95.557776229790804</v>
      </c>
      <c r="N1212" s="59">
        <f t="shared" si="7"/>
        <v>-40.876629361167168</v>
      </c>
      <c r="O1212" s="15"/>
      <c r="P1212" s="15"/>
      <c r="Q1212" s="15"/>
      <c r="R1212" s="27"/>
      <c r="S1212" s="5">
        <f t="shared" si="8"/>
        <v>0.46234951174327094</v>
      </c>
      <c r="T1212" s="5">
        <f t="shared" si="5"/>
        <v>4.5296701672661754</v>
      </c>
      <c r="U1212" s="5">
        <f t="shared" si="5"/>
        <v>3.3061510573176585</v>
      </c>
      <c r="V1212" s="5">
        <f t="shared" si="5"/>
        <v>4.748163353141126</v>
      </c>
      <c r="W1212" s="5">
        <f t="shared" si="5"/>
        <v>1.19795504416697</v>
      </c>
      <c r="X1212" s="5">
        <f t="shared" si="5"/>
        <v>4.6575541460413996</v>
      </c>
      <c r="Y1212" s="12">
        <f t="shared" si="6"/>
        <v>0.40078707882938586</v>
      </c>
    </row>
    <row r="1213" spans="1:25">
      <c r="B1213" t="s">
        <v>34</v>
      </c>
      <c r="C1213" t="s">
        <v>16</v>
      </c>
      <c r="D1213" t="s">
        <v>17</v>
      </c>
      <c r="E1213" s="6">
        <f t="shared" si="1"/>
        <v>768.81477829086907</v>
      </c>
      <c r="F1213" s="6">
        <f t="shared" si="1"/>
        <v>93.279985725778602</v>
      </c>
      <c r="G1213" s="6">
        <f t="shared" si="1"/>
        <v>247.65024936011736</v>
      </c>
      <c r="H1213" s="6">
        <f t="shared" si="1"/>
        <v>37.713614835469727</v>
      </c>
      <c r="I1213" s="6">
        <f t="shared" si="1"/>
        <v>1016.4650276509869</v>
      </c>
      <c r="J1213" s="53">
        <f t="shared" si="1"/>
        <v>130.99360056124823</v>
      </c>
      <c r="K1213" s="15">
        <f t="shared" si="2"/>
        <v>577.13151205915119</v>
      </c>
      <c r="L1213" s="15">
        <f t="shared" si="3"/>
        <v>185.90532714884449</v>
      </c>
      <c r="M1213" s="15">
        <f t="shared" si="4"/>
        <v>763.03683920799608</v>
      </c>
      <c r="N1213" s="59">
        <f t="shared" si="7"/>
        <v>391.2261849103067</v>
      </c>
      <c r="O1213" s="15"/>
      <c r="P1213" s="15"/>
      <c r="Q1213" s="15"/>
      <c r="R1213" s="27"/>
      <c r="S1213" s="5">
        <f t="shared" si="8"/>
        <v>9.7597248080148198</v>
      </c>
      <c r="T1213" s="5">
        <f t="shared" si="5"/>
        <v>11.552158350436471</v>
      </c>
      <c r="U1213" s="5">
        <f t="shared" si="5"/>
        <v>9.009913463570971</v>
      </c>
      <c r="V1213" s="5">
        <f t="shared" si="5"/>
        <v>3.3092457059639382</v>
      </c>
      <c r="W1213" s="5">
        <f t="shared" si="5"/>
        <v>9.5657712692718366</v>
      </c>
      <c r="X1213" s="5">
        <f t="shared" si="5"/>
        <v>6.7275847077823565</v>
      </c>
      <c r="Y1213" s="12">
        <f t="shared" si="6"/>
        <v>3.1044377313463034</v>
      </c>
    </row>
    <row r="1214" spans="1:25">
      <c r="B1214" t="s">
        <v>34</v>
      </c>
      <c r="C1214" t="s">
        <v>18</v>
      </c>
      <c r="D1214" t="s">
        <v>19</v>
      </c>
      <c r="E1214" s="6">
        <f t="shared" si="1"/>
        <v>4225.4720082889089</v>
      </c>
      <c r="F1214" s="6">
        <f t="shared" si="1"/>
        <v>270.37665738456616</v>
      </c>
      <c r="G1214" s="6">
        <f t="shared" si="1"/>
        <v>1332.213599490768</v>
      </c>
      <c r="H1214" s="6">
        <f t="shared" si="1"/>
        <v>223.08331301900711</v>
      </c>
      <c r="I1214" s="6">
        <f t="shared" si="1"/>
        <v>5557.6856077796801</v>
      </c>
      <c r="J1214" s="53">
        <f t="shared" si="1"/>
        <v>493.45997040357327</v>
      </c>
      <c r="K1214" s="15">
        <f t="shared" si="2"/>
        <v>3171.9643250467925</v>
      </c>
      <c r="L1214" s="15">
        <f t="shared" si="3"/>
        <v>1000.0620055315642</v>
      </c>
      <c r="M1214" s="15">
        <f t="shared" si="4"/>
        <v>4172.0263305783592</v>
      </c>
      <c r="N1214" s="59">
        <f t="shared" si="7"/>
        <v>2171.9023195152286</v>
      </c>
      <c r="O1214" s="15"/>
      <c r="P1214" s="15"/>
      <c r="Q1214" s="15"/>
      <c r="R1214" s="27"/>
      <c r="S1214" s="5">
        <f t="shared" si="8"/>
        <v>53.640285214792229</v>
      </c>
      <c r="T1214" s="5">
        <f t="shared" si="5"/>
        <v>33.484502983848898</v>
      </c>
      <c r="U1214" s="5">
        <f t="shared" si="5"/>
        <v>48.468068485366324</v>
      </c>
      <c r="V1214" s="5">
        <f t="shared" si="5"/>
        <v>19.574827258034265</v>
      </c>
      <c r="W1214" s="5">
        <f t="shared" si="5"/>
        <v>52.302389028969785</v>
      </c>
      <c r="X1214" s="5">
        <f t="shared" si="5"/>
        <v>25.343175060201428</v>
      </c>
      <c r="Y1214" s="12">
        <f t="shared" si="6"/>
        <v>3.1717676579071661</v>
      </c>
    </row>
    <row r="1215" spans="1:25">
      <c r="B1215" t="s">
        <v>34</v>
      </c>
      <c r="C1215" t="s">
        <v>20</v>
      </c>
      <c r="D1215" t="s">
        <v>21</v>
      </c>
      <c r="E1215" s="6">
        <f t="shared" si="1"/>
        <v>1448.0454662689185</v>
      </c>
      <c r="F1215" s="6">
        <f t="shared" si="1"/>
        <v>231.19199962554453</v>
      </c>
      <c r="G1215" s="6">
        <f t="shared" si="1"/>
        <v>181.74390473403929</v>
      </c>
      <c r="H1215" s="6">
        <f t="shared" si="1"/>
        <v>36.627482014142025</v>
      </c>
      <c r="I1215" s="6">
        <f t="shared" si="1"/>
        <v>1629.7893710029584</v>
      </c>
      <c r="J1215" s="53">
        <f t="shared" si="1"/>
        <v>267.81948163968656</v>
      </c>
      <c r="K1215" s="15">
        <f t="shared" si="2"/>
        <v>1087.0143148601139</v>
      </c>
      <c r="L1215" s="15">
        <f t="shared" si="3"/>
        <v>136.43095516434892</v>
      </c>
      <c r="M1215" s="15">
        <f t="shared" si="4"/>
        <v>1223.4452700244635</v>
      </c>
      <c r="N1215" s="59">
        <f t="shared" si="7"/>
        <v>950.58335969576501</v>
      </c>
      <c r="O1215" s="15"/>
      <c r="P1215" s="15"/>
      <c r="Q1215" s="15"/>
      <c r="R1215" s="27"/>
      <c r="S1215" s="5">
        <f t="shared" si="8"/>
        <v>18.382223728445723</v>
      </c>
      <c r="T1215" s="5">
        <f t="shared" si="5"/>
        <v>28.631721673712196</v>
      </c>
      <c r="U1215" s="5">
        <f t="shared" si="5"/>
        <v>6.612134889491009</v>
      </c>
      <c r="V1215" s="5">
        <f t="shared" si="5"/>
        <v>3.2139411219094609</v>
      </c>
      <c r="W1215" s="5">
        <f t="shared" si="5"/>
        <v>15.33765738712435</v>
      </c>
      <c r="X1215" s="5">
        <f t="shared" si="5"/>
        <v>13.75470436269825</v>
      </c>
      <c r="Y1215" s="12">
        <f t="shared" si="6"/>
        <v>7.9675049811874672</v>
      </c>
    </row>
    <row r="1216" spans="1:25">
      <c r="B1216" t="s">
        <v>34</v>
      </c>
      <c r="C1216" t="s">
        <v>25</v>
      </c>
      <c r="D1216" t="s">
        <v>26</v>
      </c>
      <c r="E1216" s="6">
        <f t="shared" si="1"/>
        <v>0.96209052395567562</v>
      </c>
      <c r="F1216" s="6">
        <f t="shared" si="1"/>
        <v>7.1191730602409631E-2</v>
      </c>
      <c r="G1216" s="6">
        <f t="shared" si="1"/>
        <v>4.3964713909052326</v>
      </c>
      <c r="H1216" s="6">
        <f t="shared" si="1"/>
        <v>1.9973157992608201</v>
      </c>
      <c r="I1216" s="6">
        <f t="shared" si="1"/>
        <v>5.3585619148609096</v>
      </c>
      <c r="J1216" s="53">
        <f t="shared" si="1"/>
        <v>2.0685075298632301</v>
      </c>
      <c r="K1216" s="15">
        <f t="shared" si="2"/>
        <v>0.72221915408895643</v>
      </c>
      <c r="L1216" s="15">
        <f t="shared" si="3"/>
        <v>3.3003296154096202</v>
      </c>
      <c r="M1216" s="15">
        <f t="shared" si="4"/>
        <v>4.0225487694985773</v>
      </c>
      <c r="N1216" s="59">
        <f t="shared" si="7"/>
        <v>-2.578110461320664</v>
      </c>
      <c r="O1216" s="15"/>
      <c r="P1216" s="15"/>
      <c r="Q1216" s="15"/>
      <c r="R1216" s="27"/>
      <c r="S1216" s="5">
        <f t="shared" si="8"/>
        <v>1.2213265170422781E-2</v>
      </c>
      <c r="T1216" s="5">
        <f t="shared" si="5"/>
        <v>8.8166624250819205E-3</v>
      </c>
      <c r="U1216" s="5">
        <f t="shared" si="5"/>
        <v>0.1599506839967709</v>
      </c>
      <c r="V1216" s="5">
        <f t="shared" si="5"/>
        <v>0.17525789455593235</v>
      </c>
      <c r="W1216" s="5">
        <f t="shared" si="5"/>
        <v>5.0428471433245366E-2</v>
      </c>
      <c r="X1216" s="5">
        <f t="shared" si="5"/>
        <v>0.1062346524274202</v>
      </c>
      <c r="Y1216" s="12">
        <f t="shared" si="6"/>
        <v>0.21883243137801503</v>
      </c>
    </row>
    <row r="1217" spans="1:25">
      <c r="B1217" t="s">
        <v>34</v>
      </c>
      <c r="C1217" t="s">
        <v>22</v>
      </c>
      <c r="D1217" t="s">
        <v>23</v>
      </c>
      <c r="E1217" s="6">
        <f t="shared" si="1"/>
        <v>1082.9997527594021</v>
      </c>
      <c r="F1217" s="6">
        <f t="shared" si="1"/>
        <v>46.87918952937973</v>
      </c>
      <c r="G1217" s="6">
        <f t="shared" si="1"/>
        <v>140.19757918849132</v>
      </c>
      <c r="H1217" s="6">
        <f t="shared" si="1"/>
        <v>5.2966290718374669</v>
      </c>
      <c r="I1217" s="6">
        <f t="shared" si="1"/>
        <v>1223.1973319478934</v>
      </c>
      <c r="J1217" s="53">
        <f t="shared" si="1"/>
        <v>52.175818601217173</v>
      </c>
      <c r="K1217" s="15">
        <f t="shared" si="2"/>
        <v>812.98292191939242</v>
      </c>
      <c r="L1217" s="15">
        <f t="shared" si="3"/>
        <v>105.24308734538219</v>
      </c>
      <c r="M1217" s="15">
        <f t="shared" si="4"/>
        <v>918.22600926477458</v>
      </c>
      <c r="N1217" s="59">
        <f t="shared" si="7"/>
        <v>707.73983457401027</v>
      </c>
      <c r="O1217" s="15"/>
      <c r="P1217" s="15"/>
      <c r="Q1217" s="15"/>
      <c r="R1217" s="27"/>
      <c r="S1217" s="5">
        <f t="shared" si="8"/>
        <v>13.748148256953693</v>
      </c>
      <c r="T1217" s="5">
        <f t="shared" si="5"/>
        <v>5.8057022261513396</v>
      </c>
      <c r="U1217" s="5">
        <f t="shared" si="5"/>
        <v>5.1006128988532771</v>
      </c>
      <c r="V1217" s="5">
        <f t="shared" si="5"/>
        <v>0.46476178665262613</v>
      </c>
      <c r="W1217" s="5">
        <f t="shared" si="5"/>
        <v>11.511292151031796</v>
      </c>
      <c r="X1217" s="5">
        <f t="shared" si="5"/>
        <v>2.6796518137804064</v>
      </c>
      <c r="Y1217" s="12">
        <f t="shared" si="6"/>
        <v>7.7248106495715048</v>
      </c>
    </row>
    <row r="1218" spans="1:25">
      <c r="E1218" s="6"/>
      <c r="F1218" s="6"/>
      <c r="G1218" s="6"/>
      <c r="H1218" s="6"/>
      <c r="I1218" s="6"/>
      <c r="J1218" s="53"/>
      <c r="K1218" s="15"/>
      <c r="L1218" s="15"/>
      <c r="M1218" s="15"/>
      <c r="N1218" s="27"/>
      <c r="O1218" s="15"/>
      <c r="P1218" s="15"/>
      <c r="Q1218" s="15"/>
      <c r="R1218" s="27"/>
      <c r="Y1218" s="12"/>
    </row>
    <row r="1219" spans="1:25">
      <c r="A1219" s="7" t="s">
        <v>91</v>
      </c>
      <c r="B1219" t="s">
        <v>34</v>
      </c>
      <c r="E1219" s="6">
        <f t="shared" ref="E1219:J1219" si="9">SUM(E3:E14)</f>
        <v>18.638691243822116</v>
      </c>
      <c r="F1219" s="6">
        <f t="shared" si="9"/>
        <v>2.1238435159477316</v>
      </c>
      <c r="G1219" s="6">
        <f t="shared" si="9"/>
        <v>9.7355392683204052</v>
      </c>
      <c r="H1219" s="6">
        <f t="shared" si="9"/>
        <v>4.2674001010141653</v>
      </c>
      <c r="I1219" s="6">
        <f t="shared" si="9"/>
        <v>28.374230512142539</v>
      </c>
      <c r="J1219" s="53">
        <f t="shared" si="9"/>
        <v>6.3912436169618978</v>
      </c>
      <c r="K1219" s="15">
        <f t="shared" si="2"/>
        <v>13.991635390079592</v>
      </c>
      <c r="L1219" s="15">
        <f t="shared" si="3"/>
        <v>7.3082446608632372</v>
      </c>
      <c r="M1219" s="15">
        <f t="shared" si="4"/>
        <v>21.299880050942843</v>
      </c>
      <c r="N1219" s="59">
        <f>K1219-L1219</f>
        <v>6.683390729216355</v>
      </c>
      <c r="O1219" s="15">
        <f>E1219/0.7032</f>
        <v>26.505533623182757</v>
      </c>
      <c r="P1219" s="15">
        <f>G1219/0.7032</f>
        <v>13.844623532878845</v>
      </c>
      <c r="Q1219" s="15">
        <f>O1219+P1219</f>
        <v>40.350157156061599</v>
      </c>
      <c r="R1219" s="27">
        <f>O1219-P1219</f>
        <v>12.660910090303911</v>
      </c>
      <c r="S1219" s="5">
        <f t="shared" ref="S1219:S1259" si="10">E1219/E$1204*100</f>
        <v>0.23660900187904174</v>
      </c>
      <c r="T1219" s="5">
        <f t="shared" ref="T1219:T1260" si="11">F1219/F$1204*100</f>
        <v>0.2630250896468086</v>
      </c>
      <c r="U1219" s="5">
        <f t="shared" ref="U1219:U1260" si="12">G1219/G$1204*100</f>
        <v>0.35419454070975837</v>
      </c>
      <c r="V1219" s="5">
        <f t="shared" ref="V1219:V1260" si="13">H1219/H$1204*100</f>
        <v>0.37445032838988301</v>
      </c>
      <c r="W1219" s="5">
        <f t="shared" ref="W1219:W1260" si="14">I1219/I$1204*100</f>
        <v>0.26702482784675258</v>
      </c>
      <c r="X1219" s="5">
        <f t="shared" ref="X1219:X1260" si="15">J1219/J$1204*100</f>
        <v>0.32824223959765275</v>
      </c>
      <c r="Y1219" s="12">
        <f t="shared" si="6"/>
        <v>1.9145001350333726</v>
      </c>
    </row>
    <row r="1220" spans="1:25">
      <c r="A1220" s="7" t="s">
        <v>92</v>
      </c>
      <c r="B1220" t="s">
        <v>34</v>
      </c>
      <c r="E1220" s="6">
        <f t="shared" ref="E1220:J1220" si="16">SUM(E15:E26)</f>
        <v>17.925536705428598</v>
      </c>
      <c r="F1220" s="6">
        <f t="shared" si="16"/>
        <v>1.9348507417258496</v>
      </c>
      <c r="G1220" s="6">
        <f t="shared" si="16"/>
        <v>7.0617892456502283</v>
      </c>
      <c r="H1220" s="6">
        <f t="shared" si="16"/>
        <v>2.2733405235547934</v>
      </c>
      <c r="I1220" s="6">
        <f t="shared" si="16"/>
        <v>24.987325951078837</v>
      </c>
      <c r="J1220" s="53">
        <f t="shared" si="16"/>
        <v>4.2081912652806377</v>
      </c>
      <c r="K1220" s="15">
        <f t="shared" si="2"/>
        <v>13.456286735635308</v>
      </c>
      <c r="L1220" s="15">
        <f t="shared" si="3"/>
        <v>5.3011222212006395</v>
      </c>
      <c r="M1220" s="15">
        <f t="shared" si="4"/>
        <v>18.757408956835956</v>
      </c>
      <c r="N1220" s="59">
        <f t="shared" ref="N1220:N1283" si="17">K1220-L1220</f>
        <v>8.1551645144346683</v>
      </c>
      <c r="O1220" s="15">
        <f>E1220/0.870716</f>
        <v>20.587122213705271</v>
      </c>
      <c r="P1220" s="15">
        <f>G1220/0.870716</f>
        <v>8.1103244291482266</v>
      </c>
      <c r="Q1220" s="15">
        <f t="shared" ref="Q1220:Q1277" si="18">O1220+P1220</f>
        <v>28.6974466428535</v>
      </c>
      <c r="R1220" s="27">
        <f t="shared" ref="R1220:R1283" si="19">O1220-P1220</f>
        <v>12.476797784557045</v>
      </c>
      <c r="S1220" s="5">
        <f t="shared" si="10"/>
        <v>0.22755585639219175</v>
      </c>
      <c r="T1220" s="5">
        <f t="shared" si="11"/>
        <v>0.23961948513355549</v>
      </c>
      <c r="U1220" s="5">
        <f t="shared" si="12"/>
        <v>0.25691922445336851</v>
      </c>
      <c r="V1220" s="5">
        <f t="shared" si="13"/>
        <v>0.1994781565911331</v>
      </c>
      <c r="W1220" s="5">
        <f t="shared" si="14"/>
        <v>0.23515127247529011</v>
      </c>
      <c r="X1220" s="5">
        <f t="shared" si="15"/>
        <v>0.21612478077116479</v>
      </c>
      <c r="Y1220" s="12">
        <f t="shared" si="6"/>
        <v>2.5383845484301295</v>
      </c>
    </row>
    <row r="1221" spans="1:25">
      <c r="A1221" s="7" t="s">
        <v>93</v>
      </c>
      <c r="B1221" t="s">
        <v>34</v>
      </c>
      <c r="E1221" s="6">
        <f t="shared" ref="E1221:J1221" si="20">SUM(E27:E38)</f>
        <v>30.160459502099734</v>
      </c>
      <c r="F1221" s="6">
        <f t="shared" si="20"/>
        <v>2.9884018034272288</v>
      </c>
      <c r="G1221" s="6">
        <f t="shared" si="20"/>
        <v>17.695098033397045</v>
      </c>
      <c r="H1221" s="6">
        <f t="shared" si="20"/>
        <v>3.6464768280796132</v>
      </c>
      <c r="I1221" s="6">
        <f t="shared" si="20"/>
        <v>47.855557535496771</v>
      </c>
      <c r="J1221" s="53">
        <f t="shared" si="20"/>
        <v>6.6348786315068411</v>
      </c>
      <c r="K1221" s="15">
        <f t="shared" si="2"/>
        <v>22.640760932745906</v>
      </c>
      <c r="L1221" s="15">
        <f t="shared" si="3"/>
        <v>13.283301742393988</v>
      </c>
      <c r="M1221" s="15">
        <f t="shared" si="4"/>
        <v>35.924062675139886</v>
      </c>
      <c r="N1221" s="59">
        <f t="shared" si="17"/>
        <v>9.3574591903519178</v>
      </c>
      <c r="O1221" s="15">
        <f>E1221/0.887077</f>
        <v>33.999821325656889</v>
      </c>
      <c r="P1221" s="15">
        <f>G1221/0.887077</f>
        <v>19.947646070630899</v>
      </c>
      <c r="Q1221" s="15">
        <f t="shared" si="18"/>
        <v>53.947467396287792</v>
      </c>
      <c r="R1221" s="27">
        <f t="shared" si="19"/>
        <v>14.05217525502599</v>
      </c>
      <c r="S1221" s="5">
        <f t="shared" si="10"/>
        <v>0.38287217303255761</v>
      </c>
      <c r="T1221" s="5">
        <f t="shared" si="11"/>
        <v>0.37009537018379635</v>
      </c>
      <c r="U1221" s="5">
        <f t="shared" si="12"/>
        <v>0.64377606088527417</v>
      </c>
      <c r="V1221" s="5">
        <f t="shared" si="13"/>
        <v>0.31996635267829965</v>
      </c>
      <c r="W1221" s="5">
        <f t="shared" si="14"/>
        <v>0.45036012542993448</v>
      </c>
      <c r="X1221" s="5">
        <f t="shared" si="15"/>
        <v>0.34075487526161036</v>
      </c>
      <c r="Y1221" s="12">
        <f t="shared" si="6"/>
        <v>1.7044528063747399</v>
      </c>
    </row>
    <row r="1222" spans="1:25">
      <c r="A1222" s="7" t="s">
        <v>94</v>
      </c>
      <c r="B1222" t="s">
        <v>34</v>
      </c>
      <c r="E1222" s="6">
        <f t="shared" ref="E1222:J1222" si="21">SUM(E39:E50)</f>
        <v>20.738630214736414</v>
      </c>
      <c r="F1222" s="6">
        <f t="shared" si="21"/>
        <v>2.3313065485855073</v>
      </c>
      <c r="G1222" s="6">
        <f t="shared" si="21"/>
        <v>10.568364666482582</v>
      </c>
      <c r="H1222" s="6">
        <f t="shared" si="21"/>
        <v>4.9481832367581156</v>
      </c>
      <c r="I1222" s="6">
        <f t="shared" si="21"/>
        <v>31.306994881218991</v>
      </c>
      <c r="J1222" s="53">
        <f t="shared" si="21"/>
        <v>7.2794897853436256</v>
      </c>
      <c r="K1222" s="15">
        <f t="shared" si="2"/>
        <v>15.568011115075331</v>
      </c>
      <c r="L1222" s="15">
        <f t="shared" si="3"/>
        <v>7.9334274680812786</v>
      </c>
      <c r="M1222" s="15">
        <f t="shared" si="4"/>
        <v>23.501438583156606</v>
      </c>
      <c r="N1222" s="59">
        <f t="shared" si="17"/>
        <v>7.6345836469940522</v>
      </c>
      <c r="O1222" s="15">
        <f>E1222/0.821173</f>
        <v>25.254885651058196</v>
      </c>
      <c r="P1222" s="15">
        <f>G1222/0.821173</f>
        <v>12.869839444894779</v>
      </c>
      <c r="Q1222" s="15">
        <f t="shared" si="18"/>
        <v>38.124725095952975</v>
      </c>
      <c r="R1222" s="27">
        <f t="shared" si="19"/>
        <v>12.385046206163416</v>
      </c>
      <c r="S1222" s="5">
        <f t="shared" si="10"/>
        <v>0.26326669245480161</v>
      </c>
      <c r="T1222" s="5">
        <f t="shared" si="11"/>
        <v>0.28871812321929363</v>
      </c>
      <c r="U1222" s="5">
        <f t="shared" si="12"/>
        <v>0.38449406508776074</v>
      </c>
      <c r="V1222" s="5">
        <f t="shared" si="13"/>
        <v>0.43418681025410605</v>
      </c>
      <c r="W1222" s="5">
        <f t="shared" si="14"/>
        <v>0.29462455078664335</v>
      </c>
      <c r="X1222" s="5">
        <f t="shared" si="15"/>
        <v>0.37386089053592603</v>
      </c>
      <c r="Y1222" s="12">
        <f t="shared" si="6"/>
        <v>1.9623310577566162</v>
      </c>
    </row>
    <row r="1223" spans="1:25">
      <c r="A1223" s="7" t="s">
        <v>95</v>
      </c>
      <c r="B1223" t="s">
        <v>34</v>
      </c>
      <c r="E1223" s="6">
        <f t="shared" ref="E1223:J1223" si="22">SUM(E51:E62)</f>
        <v>147.84702744961774</v>
      </c>
      <c r="F1223" s="6">
        <f t="shared" si="22"/>
        <v>15.972647932319955</v>
      </c>
      <c r="G1223" s="6">
        <f t="shared" si="22"/>
        <v>37.646718904063889</v>
      </c>
      <c r="H1223" s="6">
        <f t="shared" si="22"/>
        <v>15.732885187365911</v>
      </c>
      <c r="I1223" s="6">
        <f t="shared" si="22"/>
        <v>185.49374635368167</v>
      </c>
      <c r="J1223" s="53">
        <f t="shared" si="22"/>
        <v>31.705533119685871</v>
      </c>
      <c r="K1223" s="15">
        <f t="shared" si="2"/>
        <v>110.9853516280439</v>
      </c>
      <c r="L1223" s="15">
        <f t="shared" si="3"/>
        <v>28.260523104757631</v>
      </c>
      <c r="M1223" s="15">
        <f t="shared" si="4"/>
        <v>139.24587473280155</v>
      </c>
      <c r="N1223" s="59">
        <f t="shared" si="17"/>
        <v>82.724828523286277</v>
      </c>
      <c r="O1223" s="15">
        <f>E1223/5.26886</f>
        <v>28.060534432423282</v>
      </c>
      <c r="P1223" s="15">
        <f>G1223/5.26886</f>
        <v>7.1451355519151933</v>
      </c>
      <c r="Q1223" s="15">
        <f t="shared" si="18"/>
        <v>35.205669984338478</v>
      </c>
      <c r="R1223" s="27">
        <f t="shared" si="19"/>
        <v>20.915398880508089</v>
      </c>
      <c r="S1223" s="5">
        <f t="shared" si="10"/>
        <v>1.8768451678297031</v>
      </c>
      <c r="T1223" s="5">
        <f t="shared" si="11"/>
        <v>1.9781152061104867</v>
      </c>
      <c r="U1223" s="5">
        <f t="shared" si="12"/>
        <v>1.369648043518676</v>
      </c>
      <c r="V1223" s="5">
        <f t="shared" si="13"/>
        <v>1.3805089481835617</v>
      </c>
      <c r="W1223" s="5">
        <f t="shared" si="14"/>
        <v>1.7456485970798197</v>
      </c>
      <c r="X1223" s="5">
        <f t="shared" si="15"/>
        <v>1.6283364901352793</v>
      </c>
      <c r="Y1223" s="12">
        <f t="shared" si="6"/>
        <v>3.9272221259541942</v>
      </c>
    </row>
    <row r="1224" spans="1:25">
      <c r="A1224" s="7" t="s">
        <v>96</v>
      </c>
      <c r="B1224" t="s">
        <v>34</v>
      </c>
      <c r="E1224" s="6">
        <f t="shared" ref="E1224:J1224" si="23">SUM(E63:E74)</f>
        <v>13.278304057528608</v>
      </c>
      <c r="F1224" s="6">
        <f t="shared" si="23"/>
        <v>1.5500817592472607</v>
      </c>
      <c r="G1224" s="6">
        <f t="shared" si="23"/>
        <v>7.343198117495783</v>
      </c>
      <c r="H1224" s="6">
        <f t="shared" si="23"/>
        <v>5.3112010304328603</v>
      </c>
      <c r="I1224" s="6">
        <f t="shared" si="23"/>
        <v>20.621502175024382</v>
      </c>
      <c r="J1224" s="53">
        <f t="shared" si="23"/>
        <v>6.8612827896801116</v>
      </c>
      <c r="K1224" s="15">
        <f t="shared" si="2"/>
        <v>9.9677164314385056</v>
      </c>
      <c r="L1224" s="15">
        <f t="shared" si="3"/>
        <v>5.5123693671987093</v>
      </c>
      <c r="M1224" s="15">
        <f t="shared" si="4"/>
        <v>15.480085798637209</v>
      </c>
      <c r="N1224" s="59">
        <f t="shared" si="17"/>
        <v>4.4553470642397963</v>
      </c>
      <c r="O1224" s="15">
        <f>E1224/0.556877</f>
        <v>23.844231414708471</v>
      </c>
      <c r="P1224" s="15">
        <f>G1224/0.556877</f>
        <v>13.186391460763838</v>
      </c>
      <c r="Q1224" s="15">
        <f t="shared" si="18"/>
        <v>37.030622875472311</v>
      </c>
      <c r="R1224" s="27">
        <f t="shared" si="19"/>
        <v>10.657839953944633</v>
      </c>
      <c r="S1224" s="5">
        <f t="shared" si="10"/>
        <v>0.16856152766303417</v>
      </c>
      <c r="T1224" s="5">
        <f t="shared" si="11"/>
        <v>0.19196818909888433</v>
      </c>
      <c r="U1224" s="5">
        <f t="shared" si="12"/>
        <v>0.26715733077371656</v>
      </c>
      <c r="V1224" s="5">
        <f t="shared" si="13"/>
        <v>0.46604042810929008</v>
      </c>
      <c r="W1224" s="5">
        <f t="shared" si="14"/>
        <v>0.19406528278787591</v>
      </c>
      <c r="X1224" s="5">
        <f t="shared" si="15"/>
        <v>0.35238256658224598</v>
      </c>
      <c r="Y1224" s="12">
        <f t="shared" si="6"/>
        <v>1.8082453782490138</v>
      </c>
    </row>
    <row r="1225" spans="1:25">
      <c r="A1225" s="7" t="s">
        <v>97</v>
      </c>
      <c r="B1225" t="s">
        <v>34</v>
      </c>
      <c r="E1225" s="6">
        <f t="shared" ref="E1225:J1225" si="24">SUM(E75:E86)</f>
        <v>153.12616596122058</v>
      </c>
      <c r="F1225" s="6">
        <f t="shared" si="24"/>
        <v>12.097211886849175</v>
      </c>
      <c r="G1225" s="6">
        <f t="shared" si="24"/>
        <v>74.560679237229678</v>
      </c>
      <c r="H1225" s="6">
        <f t="shared" si="24"/>
        <v>13.00604713439235</v>
      </c>
      <c r="I1225" s="6">
        <f t="shared" si="24"/>
        <v>227.68684519845016</v>
      </c>
      <c r="J1225" s="53">
        <f t="shared" si="24"/>
        <v>25.103259021241545</v>
      </c>
      <c r="K1225" s="15">
        <f t="shared" si="2"/>
        <v>114.94827908157725</v>
      </c>
      <c r="L1225" s="15">
        <f t="shared" si="3"/>
        <v>55.97098126027371</v>
      </c>
      <c r="M1225" s="15">
        <f t="shared" si="4"/>
        <v>170.9192603418509</v>
      </c>
      <c r="N1225" s="59">
        <f t="shared" si="17"/>
        <v>58.977297821303544</v>
      </c>
      <c r="O1225" s="15">
        <f>E1225/1.716289</f>
        <v>89.219336580972424</v>
      </c>
      <c r="P1225" s="15">
        <f>G1225/1.716289</f>
        <v>43.442962832733691</v>
      </c>
      <c r="Q1225" s="15">
        <f t="shared" si="18"/>
        <v>132.66229941370611</v>
      </c>
      <c r="R1225" s="27">
        <f t="shared" si="19"/>
        <v>45.776373748238733</v>
      </c>
      <c r="S1225" s="5">
        <f t="shared" si="10"/>
        <v>1.9438612301525111</v>
      </c>
      <c r="T1225" s="5">
        <f t="shared" si="11"/>
        <v>1.498166045248905</v>
      </c>
      <c r="U1225" s="5">
        <f t="shared" si="12"/>
        <v>2.7126371544074015</v>
      </c>
      <c r="V1225" s="5">
        <f t="shared" si="13"/>
        <v>1.1412378744074425</v>
      </c>
      <c r="W1225" s="5">
        <f t="shared" si="14"/>
        <v>2.1427203326648203</v>
      </c>
      <c r="X1225" s="5">
        <f t="shared" si="15"/>
        <v>1.2892561223083525</v>
      </c>
      <c r="Y1225" s="12">
        <f t="shared" si="6"/>
        <v>2.0537120574508063</v>
      </c>
    </row>
    <row r="1226" spans="1:25">
      <c r="A1226" s="7" t="s">
        <v>98</v>
      </c>
      <c r="B1226" t="s">
        <v>34</v>
      </c>
      <c r="E1226" s="6">
        <f t="shared" ref="E1226:J1226" si="25">SUM(E87:E98)</f>
        <v>15.715389568328778</v>
      </c>
      <c r="F1226" s="6">
        <f t="shared" si="25"/>
        <v>1.8547895131826502</v>
      </c>
      <c r="G1226" s="6">
        <f t="shared" si="25"/>
        <v>5.1850861023739183</v>
      </c>
      <c r="H1226" s="6">
        <f t="shared" si="25"/>
        <v>6.9306654757345942</v>
      </c>
      <c r="I1226" s="6">
        <f t="shared" si="25"/>
        <v>20.90047567070269</v>
      </c>
      <c r="J1226" s="53">
        <f t="shared" si="25"/>
        <v>8.7854549889172464</v>
      </c>
      <c r="K1226" s="15">
        <f t="shared" si="2"/>
        <v>11.797180283567291</v>
      </c>
      <c r="L1226" s="15">
        <f t="shared" si="3"/>
        <v>3.8923244803806223</v>
      </c>
      <c r="M1226" s="15">
        <f t="shared" si="4"/>
        <v>15.689504763947909</v>
      </c>
      <c r="N1226" s="59">
        <f t="shared" si="17"/>
        <v>7.9048558031866687</v>
      </c>
      <c r="O1226" s="15">
        <f>E1226/0.839631</f>
        <v>18.717019224312558</v>
      </c>
      <c r="P1226" s="15">
        <f>G1226/0.839631</f>
        <v>6.1754343305260502</v>
      </c>
      <c r="Q1226" s="15">
        <f t="shared" si="18"/>
        <v>24.89245355483861</v>
      </c>
      <c r="R1226" s="27">
        <f t="shared" si="19"/>
        <v>12.541584893786508</v>
      </c>
      <c r="S1226" s="5">
        <f t="shared" si="10"/>
        <v>0.19949912744732329</v>
      </c>
      <c r="T1226" s="5">
        <f t="shared" si="11"/>
        <v>0.2297043893853587</v>
      </c>
      <c r="U1226" s="5">
        <f t="shared" si="12"/>
        <v>0.18864175265020761</v>
      </c>
      <c r="V1226" s="5">
        <f t="shared" si="13"/>
        <v>0.60814310866527044</v>
      </c>
      <c r="W1226" s="5">
        <f t="shared" si="14"/>
        <v>0.19669065265034419</v>
      </c>
      <c r="X1226" s="5">
        <f t="shared" si="15"/>
        <v>0.45120442816375905</v>
      </c>
      <c r="Y1226" s="12">
        <f t="shared" si="6"/>
        <v>3.0308830476573396</v>
      </c>
    </row>
    <row r="1227" spans="1:25">
      <c r="A1227" s="7" t="s">
        <v>99</v>
      </c>
      <c r="B1227" t="s">
        <v>34</v>
      </c>
      <c r="E1227" s="6">
        <f>SUM(E99:E110)</f>
        <v>74.283769347974015</v>
      </c>
      <c r="F1227" s="6">
        <f t="shared" ref="F1227:J1227" si="26">SUM(F99:F110)</f>
        <v>7.5236580609383248</v>
      </c>
      <c r="G1227" s="6">
        <f t="shared" si="26"/>
        <v>12.393482799876415</v>
      </c>
      <c r="H1227" s="6">
        <f t="shared" si="26"/>
        <v>6.1455160228466736</v>
      </c>
      <c r="I1227" s="6">
        <f t="shared" si="26"/>
        <v>86.677252147850453</v>
      </c>
      <c r="J1227" s="53">
        <f t="shared" si="26"/>
        <v>13.669174083785004</v>
      </c>
      <c r="K1227" s="15">
        <f t="shared" si="2"/>
        <v>55.763111396682469</v>
      </c>
      <c r="L1227" s="15">
        <f t="shared" si="3"/>
        <v>9.303501532414165</v>
      </c>
      <c r="M1227" s="15">
        <f t="shared" si="4"/>
        <v>65.06661292909665</v>
      </c>
      <c r="N1227" s="59">
        <f t="shared" si="17"/>
        <v>46.459609864268302</v>
      </c>
      <c r="O1227" s="15">
        <f>E1227/2.710489</f>
        <v>27.406039776576854</v>
      </c>
      <c r="P1227" s="15">
        <f>G1227/2.710489</f>
        <v>4.5724158260285925</v>
      </c>
      <c r="Q1227" s="15">
        <f t="shared" si="18"/>
        <v>31.978455602605447</v>
      </c>
      <c r="R1227" s="27">
        <f t="shared" si="19"/>
        <v>22.833623950548262</v>
      </c>
      <c r="S1227" s="5">
        <f t="shared" si="10"/>
        <v>0.94299585154954502</v>
      </c>
      <c r="T1227" s="5">
        <f t="shared" si="11"/>
        <v>0.9317592473695876</v>
      </c>
      <c r="U1227" s="5">
        <f t="shared" si="12"/>
        <v>0.45089479145553657</v>
      </c>
      <c r="V1227" s="5">
        <f t="shared" si="13"/>
        <v>0.53924882561007981</v>
      </c>
      <c r="W1227" s="5">
        <f t="shared" si="14"/>
        <v>0.81570417647465754</v>
      </c>
      <c r="X1227" s="5">
        <f t="shared" si="15"/>
        <v>0.70202304647003899</v>
      </c>
      <c r="Y1227" s="12">
        <f t="shared" si="6"/>
        <v>5.9937767734437619</v>
      </c>
    </row>
    <row r="1228" spans="1:25">
      <c r="A1228" s="7" t="s">
        <v>100</v>
      </c>
      <c r="B1228" t="s">
        <v>34</v>
      </c>
      <c r="E1228" s="6">
        <f>SUM(E111:E122)</f>
        <v>21.968317943632265</v>
      </c>
      <c r="F1228" s="6">
        <f t="shared" ref="F1228:J1228" si="27">SUM(F111:F122)</f>
        <v>3.0695276464283201</v>
      </c>
      <c r="G1228" s="6">
        <f t="shared" si="27"/>
        <v>29.300211493149384</v>
      </c>
      <c r="H1228" s="6">
        <f t="shared" si="27"/>
        <v>28.64750657299944</v>
      </c>
      <c r="I1228" s="6">
        <f t="shared" si="27"/>
        <v>51.268529436781613</v>
      </c>
      <c r="J1228" s="53">
        <f t="shared" si="27"/>
        <v>31.717034219427742</v>
      </c>
      <c r="K1228" s="15">
        <f t="shared" si="2"/>
        <v>16.491109315549497</v>
      </c>
      <c r="L1228" s="15">
        <f t="shared" si="3"/>
        <v>21.994992604443095</v>
      </c>
      <c r="M1228" s="15">
        <f t="shared" si="4"/>
        <v>38.486101919992564</v>
      </c>
      <c r="N1228" s="59">
        <f t="shared" si="17"/>
        <v>-5.5038832888935971</v>
      </c>
      <c r="O1228" s="15">
        <f>E1228/0.802484</f>
        <v>27.37539682240676</v>
      </c>
      <c r="P1228" s="15">
        <f>G1228/0.802484</f>
        <v>36.511894932670785</v>
      </c>
      <c r="Q1228" s="15">
        <f t="shared" si="18"/>
        <v>63.887291755077541</v>
      </c>
      <c r="R1228" s="27">
        <f t="shared" si="19"/>
        <v>-9.136498110264025</v>
      </c>
      <c r="S1228" s="5">
        <f t="shared" si="10"/>
        <v>0.27887697229423997</v>
      </c>
      <c r="T1228" s="5">
        <f t="shared" si="11"/>
        <v>0.38014231195130843</v>
      </c>
      <c r="U1228" s="5">
        <f t="shared" si="12"/>
        <v>1.0659887106906261</v>
      </c>
      <c r="V1228" s="5">
        <f t="shared" si="13"/>
        <v>2.513724513729481</v>
      </c>
      <c r="W1228" s="5">
        <f t="shared" si="14"/>
        <v>0.48247899589573923</v>
      </c>
      <c r="X1228" s="5">
        <f t="shared" si="15"/>
        <v>1.6289271649653059</v>
      </c>
      <c r="Y1228" s="12">
        <f t="shared" si="6"/>
        <v>0.74976653150673089</v>
      </c>
    </row>
    <row r="1229" spans="1:25">
      <c r="A1229" s="7" t="s">
        <v>101</v>
      </c>
      <c r="B1229" t="s">
        <v>34</v>
      </c>
      <c r="E1229" s="6">
        <f>SUM(E123:E134)</f>
        <v>35.141057371776931</v>
      </c>
      <c r="F1229" s="6">
        <f t="shared" ref="F1229:J1229" si="28">SUM(F123:F134)</f>
        <v>4.3847823507016921</v>
      </c>
      <c r="G1229" s="6">
        <f t="shared" si="28"/>
        <v>6.7877708811923245</v>
      </c>
      <c r="H1229" s="6">
        <f t="shared" si="28"/>
        <v>3.0146998837233325</v>
      </c>
      <c r="I1229" s="6">
        <f t="shared" si="28"/>
        <v>41.928828252969218</v>
      </c>
      <c r="J1229" s="53">
        <f t="shared" si="28"/>
        <v>7.3994822344250171</v>
      </c>
      <c r="K1229" s="15">
        <f t="shared" si="2"/>
        <v>26.379580815833378</v>
      </c>
      <c r="L1229" s="15">
        <f t="shared" si="3"/>
        <v>5.0954229585471138</v>
      </c>
      <c r="M1229" s="15">
        <f t="shared" si="4"/>
        <v>31.475003774380461</v>
      </c>
      <c r="N1229" s="59">
        <f t="shared" si="17"/>
        <v>21.284157857286264</v>
      </c>
      <c r="O1229" s="15">
        <f>E1229/1.128047</f>
        <v>31.152121650761831</v>
      </c>
      <c r="P1229" s="15">
        <f>G1229/1.128047</f>
        <v>6.0172766570828378</v>
      </c>
      <c r="Q1229" s="15">
        <f t="shared" si="18"/>
        <v>37.169398307844666</v>
      </c>
      <c r="R1229" s="27">
        <f t="shared" si="19"/>
        <v>25.134844993678993</v>
      </c>
      <c r="S1229" s="5">
        <f t="shared" si="10"/>
        <v>0.44609840899994657</v>
      </c>
      <c r="T1229" s="5">
        <f t="shared" si="11"/>
        <v>0.54302859990153807</v>
      </c>
      <c r="U1229" s="5">
        <f t="shared" si="12"/>
        <v>0.24694999665095724</v>
      </c>
      <c r="V1229" s="5">
        <f t="shared" si="13"/>
        <v>0.26453000298445578</v>
      </c>
      <c r="W1229" s="5">
        <f t="shared" si="14"/>
        <v>0.39458473213128725</v>
      </c>
      <c r="X1229" s="5">
        <f t="shared" si="15"/>
        <v>0.38002347681518384</v>
      </c>
      <c r="Y1229" s="12">
        <f t="shared" si="6"/>
        <v>5.1771130739174467</v>
      </c>
    </row>
    <row r="1230" spans="1:25">
      <c r="A1230" s="7" t="s">
        <v>102</v>
      </c>
      <c r="B1230" t="s">
        <v>34</v>
      </c>
      <c r="E1230" s="6">
        <f>SUM(E135:E146)</f>
        <v>23.408467111101359</v>
      </c>
      <c r="F1230" s="6">
        <f t="shared" ref="F1230:J1230" si="29">SUM(F135:F146)</f>
        <v>2.3256922460271663</v>
      </c>
      <c r="G1230" s="6">
        <f t="shared" si="29"/>
        <v>20.042921209863898</v>
      </c>
      <c r="H1230" s="6">
        <f t="shared" si="29"/>
        <v>4.5998277341721696</v>
      </c>
      <c r="I1230" s="6">
        <f t="shared" si="29"/>
        <v>43.451388320965251</v>
      </c>
      <c r="J1230" s="53">
        <f t="shared" si="29"/>
        <v>6.9255199801993363</v>
      </c>
      <c r="K1230" s="15">
        <f t="shared" si="2"/>
        <v>17.572196061124139</v>
      </c>
      <c r="L1230" s="15">
        <f t="shared" si="3"/>
        <v>15.045758420053208</v>
      </c>
      <c r="M1230" s="15">
        <f t="shared" si="4"/>
        <v>32.617954481177343</v>
      </c>
      <c r="N1230" s="59">
        <f t="shared" si="17"/>
        <v>2.5264376410709311</v>
      </c>
      <c r="O1230" s="15">
        <f>E1230/0.616561</f>
        <v>37.966181952963872</v>
      </c>
      <c r="P1230" s="15">
        <f>G1230/0.616561</f>
        <v>32.507604616354094</v>
      </c>
      <c r="Q1230" s="15">
        <f t="shared" si="18"/>
        <v>70.473786569317966</v>
      </c>
      <c r="R1230" s="27">
        <f t="shared" si="19"/>
        <v>5.4585773366097783</v>
      </c>
      <c r="S1230" s="5">
        <f t="shared" si="10"/>
        <v>0.29715895640000378</v>
      </c>
      <c r="T1230" s="5">
        <f t="shared" si="11"/>
        <v>0.28802282602690465</v>
      </c>
      <c r="U1230" s="5">
        <f t="shared" si="12"/>
        <v>0.72919363547843474</v>
      </c>
      <c r="V1230" s="5">
        <f t="shared" si="13"/>
        <v>0.40361976023488472</v>
      </c>
      <c r="W1230" s="5">
        <f t="shared" si="14"/>
        <v>0.4089132736531092</v>
      </c>
      <c r="X1230" s="5">
        <f t="shared" si="15"/>
        <v>0.35568166775021465</v>
      </c>
      <c r="Y1230" s="12">
        <f t="shared" si="6"/>
        <v>1.1679169351611853</v>
      </c>
    </row>
    <row r="1231" spans="1:25">
      <c r="A1231" s="7" t="s">
        <v>103</v>
      </c>
      <c r="B1231" t="s">
        <v>34</v>
      </c>
      <c r="E1231" s="6">
        <f>SUM(E147:E158)</f>
        <v>184.93147540209958</v>
      </c>
      <c r="F1231" s="6">
        <f t="shared" ref="F1231:J1231" si="30">SUM(F147:F158)</f>
        <v>15.79040419622571</v>
      </c>
      <c r="G1231" s="6">
        <f t="shared" si="30"/>
        <v>69.244598644792461</v>
      </c>
      <c r="H1231" s="6">
        <f t="shared" si="30"/>
        <v>14.27582267860635</v>
      </c>
      <c r="I1231" s="6">
        <f t="shared" si="30"/>
        <v>254.17607404689227</v>
      </c>
      <c r="J1231" s="53">
        <f t="shared" si="30"/>
        <v>30.066226874832086</v>
      </c>
      <c r="K1231" s="15">
        <f t="shared" si="2"/>
        <v>138.82379090502329</v>
      </c>
      <c r="L1231" s="15">
        <f t="shared" si="3"/>
        <v>51.980322239173525</v>
      </c>
      <c r="M1231" s="15">
        <f t="shared" si="4"/>
        <v>190.80411314419698</v>
      </c>
      <c r="N1231" s="59">
        <f t="shared" si="17"/>
        <v>86.84346866584977</v>
      </c>
      <c r="O1231" s="15">
        <f>E1231/4.552402</f>
        <v>40.622835022500119</v>
      </c>
      <c r="P1231" s="15">
        <f>G1231/4.552402</f>
        <v>15.210563268532187</v>
      </c>
      <c r="Q1231" s="15">
        <f t="shared" si="18"/>
        <v>55.83339829103231</v>
      </c>
      <c r="R1231" s="27">
        <f t="shared" si="19"/>
        <v>25.412271753967932</v>
      </c>
      <c r="S1231" s="5">
        <f t="shared" si="10"/>
        <v>2.3476139627245889</v>
      </c>
      <c r="T1231" s="5">
        <f t="shared" si="11"/>
        <v>1.9555454288816931</v>
      </c>
      <c r="U1231" s="5">
        <f t="shared" si="12"/>
        <v>2.5192296120084476</v>
      </c>
      <c r="V1231" s="5">
        <f t="shared" si="13"/>
        <v>1.2526565036096535</v>
      </c>
      <c r="W1231" s="5">
        <f t="shared" si="14"/>
        <v>2.392005745709644</v>
      </c>
      <c r="X1231" s="5">
        <f t="shared" si="15"/>
        <v>1.5441448076637845</v>
      </c>
      <c r="Y1231" s="12">
        <f t="shared" si="6"/>
        <v>2.67069892845725</v>
      </c>
    </row>
    <row r="1232" spans="1:25">
      <c r="A1232" s="7" t="s">
        <v>104</v>
      </c>
      <c r="B1232" t="s">
        <v>34</v>
      </c>
      <c r="E1232" s="6">
        <f>SUM(E159:E170)</f>
        <v>35.809010409602614</v>
      </c>
      <c r="F1232" s="6">
        <f t="shared" ref="F1232:J1232" si="31">SUM(F159:F170)</f>
        <v>3.2923162880247925</v>
      </c>
      <c r="G1232" s="6">
        <f t="shared" si="31"/>
        <v>10.745252724596332</v>
      </c>
      <c r="H1232" s="6">
        <f t="shared" si="31"/>
        <v>3.3941818514627071</v>
      </c>
      <c r="I1232" s="6">
        <f t="shared" si="31"/>
        <v>46.554263134198891</v>
      </c>
      <c r="J1232" s="53">
        <f t="shared" si="31"/>
        <v>6.6864981394875072</v>
      </c>
      <c r="K1232" s="15">
        <f t="shared" si="2"/>
        <v>26.880997746920247</v>
      </c>
      <c r="L1232" s="15">
        <f t="shared" si="3"/>
        <v>8.0662132512465607</v>
      </c>
      <c r="M1232" s="15">
        <f t="shared" si="4"/>
        <v>34.947210998166767</v>
      </c>
      <c r="N1232" s="59">
        <f t="shared" si="17"/>
        <v>18.814784495673685</v>
      </c>
      <c r="O1232" s="15">
        <f>E1232/0.916829</f>
        <v>39.05745827150168</v>
      </c>
      <c r="P1232" s="15">
        <f>G1232/0.916829</f>
        <v>11.720018372669639</v>
      </c>
      <c r="Q1232" s="15">
        <f t="shared" si="18"/>
        <v>50.777476644171315</v>
      </c>
      <c r="R1232" s="27">
        <f t="shared" si="19"/>
        <v>27.337439898832042</v>
      </c>
      <c r="S1232" s="5">
        <f t="shared" si="10"/>
        <v>0.45457774370829923</v>
      </c>
      <c r="T1232" s="5">
        <f t="shared" si="11"/>
        <v>0.40773332889214647</v>
      </c>
      <c r="U1232" s="5">
        <f t="shared" si="12"/>
        <v>0.39092953648527373</v>
      </c>
      <c r="V1232" s="5">
        <f t="shared" si="13"/>
        <v>0.29782829798245181</v>
      </c>
      <c r="W1232" s="5">
        <f t="shared" si="14"/>
        <v>0.43811387567398752</v>
      </c>
      <c r="X1232" s="5">
        <f t="shared" si="15"/>
        <v>0.34340595600926571</v>
      </c>
      <c r="Y1232" s="12">
        <f t="shared" si="6"/>
        <v>3.3325424098806251</v>
      </c>
    </row>
    <row r="1233" spans="1:25">
      <c r="A1233" s="7" t="s">
        <v>105</v>
      </c>
      <c r="B1233" t="s">
        <v>34</v>
      </c>
      <c r="E1233" s="6">
        <f>SUM(E171:E182)</f>
        <v>28.907268568192123</v>
      </c>
      <c r="F1233" s="6">
        <f t="shared" ref="F1233:J1233" si="32">SUM(F171:F182)</f>
        <v>3.1011111860705669</v>
      </c>
      <c r="G1233" s="6">
        <f t="shared" si="32"/>
        <v>12.657101130006989</v>
      </c>
      <c r="H1233" s="6">
        <f t="shared" si="32"/>
        <v>5.7529719888901161</v>
      </c>
      <c r="I1233" s="6">
        <f t="shared" si="32"/>
        <v>41.564369698199101</v>
      </c>
      <c r="J1233" s="53">
        <f t="shared" si="32"/>
        <v>8.8540831749606799</v>
      </c>
      <c r="K1233" s="15">
        <f t="shared" si="2"/>
        <v>21.700019418654865</v>
      </c>
      <c r="L1233" s="15">
        <f t="shared" si="3"/>
        <v>9.5013937293006396</v>
      </c>
      <c r="M1233" s="15">
        <f t="shared" si="4"/>
        <v>31.201413147955495</v>
      </c>
      <c r="N1233" s="59">
        <f t="shared" si="17"/>
        <v>12.198625689354225</v>
      </c>
      <c r="O1233" s="15">
        <f>E1233/1.135509</f>
        <v>25.457542448533758</v>
      </c>
      <c r="P1233" s="15">
        <f>G1233/1.135509</f>
        <v>11.146632153516165</v>
      </c>
      <c r="Q1233" s="15">
        <f t="shared" si="18"/>
        <v>36.604174602049923</v>
      </c>
      <c r="R1233" s="27">
        <f t="shared" si="19"/>
        <v>14.310910295017592</v>
      </c>
      <c r="S1233" s="5">
        <f t="shared" si="10"/>
        <v>0.36696353158574863</v>
      </c>
      <c r="T1233" s="5">
        <f t="shared" si="11"/>
        <v>0.38405374105773132</v>
      </c>
      <c r="U1233" s="5">
        <f t="shared" si="12"/>
        <v>0.46048564932070968</v>
      </c>
      <c r="V1233" s="5">
        <f t="shared" si="13"/>
        <v>0.50480437724734251</v>
      </c>
      <c r="W1233" s="5">
        <f t="shared" si="14"/>
        <v>0.39115487760877887</v>
      </c>
      <c r="X1233" s="5">
        <f t="shared" si="15"/>
        <v>0.45472904259507829</v>
      </c>
      <c r="Y1233" s="12">
        <f t="shared" si="6"/>
        <v>2.2838775064900001</v>
      </c>
    </row>
    <row r="1234" spans="1:25">
      <c r="A1234" s="7" t="s">
        <v>106</v>
      </c>
      <c r="B1234" t="s">
        <v>34</v>
      </c>
      <c r="E1234" s="6">
        <f>SUM(E183:E194)</f>
        <v>9.1541114447536156</v>
      </c>
      <c r="F1234" s="6">
        <f t="shared" ref="F1234:J1234" si="33">SUM(F183:F194)</f>
        <v>1.034863348929957</v>
      </c>
      <c r="G1234" s="6">
        <f t="shared" si="33"/>
        <v>1.0673904533287648</v>
      </c>
      <c r="H1234" s="6">
        <f t="shared" si="33"/>
        <v>0.50025766066762678</v>
      </c>
      <c r="I1234" s="6">
        <f t="shared" si="33"/>
        <v>10.221501898082387</v>
      </c>
      <c r="J1234" s="53">
        <f t="shared" si="33"/>
        <v>1.5351210095975825</v>
      </c>
      <c r="K1234" s="15">
        <f t="shared" si="2"/>
        <v>6.8717802113708153</v>
      </c>
      <c r="L1234" s="15">
        <f t="shared" si="3"/>
        <v>0.80126538105393907</v>
      </c>
      <c r="M1234" s="15">
        <f t="shared" si="4"/>
        <v>7.67304559242476</v>
      </c>
      <c r="N1234" s="59">
        <f t="shared" si="17"/>
        <v>6.0705148303168759</v>
      </c>
      <c r="O1234" s="15">
        <f>E1234/0.618754</f>
        <v>14.794427906330489</v>
      </c>
      <c r="P1234" s="15">
        <f>G1234/0.618754</f>
        <v>1.7250643281962861</v>
      </c>
      <c r="Q1234" s="15">
        <f t="shared" si="18"/>
        <v>16.519492234526776</v>
      </c>
      <c r="R1234" s="27">
        <f t="shared" si="19"/>
        <v>13.069363578134203</v>
      </c>
      <c r="S1234" s="5">
        <f t="shared" si="10"/>
        <v>0.11620693447296515</v>
      </c>
      <c r="T1234" s="5">
        <f t="shared" si="11"/>
        <v>0.12816152559292285</v>
      </c>
      <c r="U1234" s="5">
        <f t="shared" si="12"/>
        <v>3.8833377479662395E-2</v>
      </c>
      <c r="V1234" s="5">
        <f t="shared" si="13"/>
        <v>4.3895964962842302E-2</v>
      </c>
      <c r="W1234" s="5">
        <f t="shared" si="14"/>
        <v>9.6192733173950926E-2</v>
      </c>
      <c r="X1234" s="5">
        <f t="shared" si="15"/>
        <v>7.8840924934613435E-2</v>
      </c>
      <c r="Y1234" s="12">
        <f t="shared" si="6"/>
        <v>8.5761601260397224</v>
      </c>
    </row>
    <row r="1235" spans="1:25">
      <c r="A1235" s="7" t="s">
        <v>107</v>
      </c>
      <c r="B1235" t="s">
        <v>34</v>
      </c>
      <c r="E1235" s="6">
        <f>SUM(E195:E206)</f>
        <v>19.83032433897748</v>
      </c>
      <c r="F1235" s="6">
        <f t="shared" ref="F1235:J1235" si="34">SUM(F195:F206)</f>
        <v>2.373593997221072</v>
      </c>
      <c r="G1235" s="6">
        <f t="shared" si="34"/>
        <v>7.5925651483687489</v>
      </c>
      <c r="H1235" s="6">
        <f t="shared" si="34"/>
        <v>4.4137535489886242</v>
      </c>
      <c r="I1235" s="6">
        <f t="shared" si="34"/>
        <v>27.422889487346225</v>
      </c>
      <c r="J1235" s="53">
        <f t="shared" si="34"/>
        <v>6.7873475462096939</v>
      </c>
      <c r="K1235" s="15">
        <f t="shared" si="2"/>
        <v>14.886166855194782</v>
      </c>
      <c r="L1235" s="15">
        <f t="shared" si="3"/>
        <v>5.6995634426109358</v>
      </c>
      <c r="M1235" s="15">
        <f t="shared" si="4"/>
        <v>20.585730297805714</v>
      </c>
      <c r="N1235" s="59">
        <f t="shared" si="17"/>
        <v>9.1866034125838461</v>
      </c>
      <c r="O1235" s="15">
        <f>E1235/0.664607</f>
        <v>29.837669989900018</v>
      </c>
      <c r="P1235" s="15">
        <f>G1235/0.664607</f>
        <v>11.424142611150273</v>
      </c>
      <c r="Q1235" s="15">
        <f t="shared" si="18"/>
        <v>41.261812601050295</v>
      </c>
      <c r="R1235" s="27">
        <f t="shared" si="19"/>
        <v>18.413527378749745</v>
      </c>
      <c r="S1235" s="5">
        <f t="shared" si="10"/>
        <v>0.25173619689302629</v>
      </c>
      <c r="T1235" s="5">
        <f t="shared" si="11"/>
        <v>0.29395516628992724</v>
      </c>
      <c r="U1235" s="5">
        <f t="shared" si="12"/>
        <v>0.27622970350355758</v>
      </c>
      <c r="V1235" s="5">
        <f t="shared" si="13"/>
        <v>0.38729236226479524</v>
      </c>
      <c r="W1235" s="5">
        <f t="shared" si="14"/>
        <v>0.25807192696505016</v>
      </c>
      <c r="X1235" s="5">
        <f t="shared" si="15"/>
        <v>0.3485853916728871</v>
      </c>
      <c r="Y1235" s="12">
        <f t="shared" si="6"/>
        <v>2.6118082560329423</v>
      </c>
    </row>
    <row r="1236" spans="1:25">
      <c r="A1236" s="7" t="s">
        <v>108</v>
      </c>
      <c r="B1236" t="s">
        <v>34</v>
      </c>
      <c r="E1236" s="6">
        <f>SUM(E207:E218)</f>
        <v>58.759776392511476</v>
      </c>
      <c r="F1236" s="6">
        <f t="shared" ref="F1236:J1236" si="35">SUM(F207:F218)</f>
        <v>5.9644001561643991</v>
      </c>
      <c r="G1236" s="6">
        <f t="shared" si="35"/>
        <v>22.567176027465791</v>
      </c>
      <c r="H1236" s="6">
        <f t="shared" si="35"/>
        <v>9.8181643637350415</v>
      </c>
      <c r="I1236" s="6">
        <f t="shared" si="35"/>
        <v>81.326952419977303</v>
      </c>
      <c r="J1236" s="53">
        <f t="shared" si="35"/>
        <v>15.782564519899429</v>
      </c>
      <c r="K1236" s="15">
        <f t="shared" si="2"/>
        <v>44.109608133518009</v>
      </c>
      <c r="L1236" s="15">
        <f t="shared" si="3"/>
        <v>16.940658259184563</v>
      </c>
      <c r="M1236" s="15">
        <f t="shared" si="4"/>
        <v>61.050266392702596</v>
      </c>
      <c r="N1236" s="59">
        <f t="shared" si="17"/>
        <v>27.168949874333446</v>
      </c>
      <c r="O1236" s="15">
        <f>E1236/1.758038</f>
        <v>33.423496188655463</v>
      </c>
      <c r="P1236" s="15">
        <f>G1236/1.758038</f>
        <v>12.836568963506927</v>
      </c>
      <c r="Q1236" s="15">
        <f t="shared" si="18"/>
        <v>46.26006515216239</v>
      </c>
      <c r="R1236" s="27">
        <f t="shared" si="19"/>
        <v>20.586927225148536</v>
      </c>
      <c r="S1236" s="5">
        <f t="shared" si="10"/>
        <v>0.74592640979961866</v>
      </c>
      <c r="T1236" s="5">
        <f t="shared" si="11"/>
        <v>0.73865464851092566</v>
      </c>
      <c r="U1236" s="5">
        <f t="shared" si="12"/>
        <v>0.82103007628703362</v>
      </c>
      <c r="V1236" s="5">
        <f t="shared" si="13"/>
        <v>0.86151164248993617</v>
      </c>
      <c r="W1236" s="5">
        <f t="shared" si="14"/>
        <v>0.76535345901106089</v>
      </c>
      <c r="X1236" s="5">
        <f t="shared" si="15"/>
        <v>0.81056280046305196</v>
      </c>
      <c r="Y1236" s="12">
        <f t="shared" si="6"/>
        <v>2.6037717932007451</v>
      </c>
    </row>
    <row r="1237" spans="1:25">
      <c r="A1237" s="7" t="s">
        <v>109</v>
      </c>
      <c r="B1237" t="s">
        <v>34</v>
      </c>
      <c r="E1237" s="6">
        <f>SUM(E219:E230)</f>
        <v>23.164950879645058</v>
      </c>
      <c r="F1237" s="6">
        <f t="shared" ref="F1237:J1237" si="36">SUM(F219:F230)</f>
        <v>2.8270466152175344</v>
      </c>
      <c r="G1237" s="6">
        <f t="shared" si="36"/>
        <v>8.7220657245283792</v>
      </c>
      <c r="H1237" s="6">
        <f t="shared" si="36"/>
        <v>3.3696669553882446</v>
      </c>
      <c r="I1237" s="6">
        <f t="shared" si="36"/>
        <v>31.887016604173436</v>
      </c>
      <c r="J1237" s="53">
        <f t="shared" si="36"/>
        <v>6.1967135706057777</v>
      </c>
      <c r="K1237" s="15">
        <f t="shared" si="2"/>
        <v>17.389394045814608</v>
      </c>
      <c r="L1237" s="15">
        <f t="shared" si="3"/>
        <v>6.547453459553437</v>
      </c>
      <c r="M1237" s="15">
        <f t="shared" si="4"/>
        <v>23.936847505368043</v>
      </c>
      <c r="N1237" s="59">
        <f t="shared" si="17"/>
        <v>10.84194058626117</v>
      </c>
      <c r="O1237" s="15">
        <f>E1237/0.528143</f>
        <v>43.861133972513237</v>
      </c>
      <c r="P1237" s="15">
        <f>G1237/0.528143</f>
        <v>16.514591170437512</v>
      </c>
      <c r="Q1237" s="15">
        <f t="shared" si="18"/>
        <v>60.375725142950749</v>
      </c>
      <c r="R1237" s="27">
        <f t="shared" si="19"/>
        <v>27.346542802075724</v>
      </c>
      <c r="S1237" s="5">
        <f t="shared" si="10"/>
        <v>0.29406763782444023</v>
      </c>
      <c r="T1237" s="5">
        <f t="shared" si="11"/>
        <v>0.35011251244255914</v>
      </c>
      <c r="U1237" s="5">
        <f t="shared" si="12"/>
        <v>0.31732274691678469</v>
      </c>
      <c r="V1237" s="5">
        <f t="shared" si="13"/>
        <v>0.29567719645265972</v>
      </c>
      <c r="W1237" s="5">
        <f t="shared" si="14"/>
        <v>0.30008303187754054</v>
      </c>
      <c r="X1237" s="5">
        <f t="shared" si="15"/>
        <v>0.31825154265167699</v>
      </c>
      <c r="Y1237" s="12">
        <f t="shared" si="6"/>
        <v>2.6559018942611368</v>
      </c>
    </row>
    <row r="1238" spans="1:25">
      <c r="A1238" s="7" t="s">
        <v>110</v>
      </c>
      <c r="B1238" t="s">
        <v>34</v>
      </c>
      <c r="E1238" s="6">
        <f>SUM(E231:E242)</f>
        <v>312.20455745350182</v>
      </c>
      <c r="F1238" s="6">
        <f t="shared" ref="F1238:J1238" si="37">SUM(F231:F242)</f>
        <v>33.542381510518048</v>
      </c>
      <c r="G1238" s="6">
        <f t="shared" si="37"/>
        <v>114.26188322873631</v>
      </c>
      <c r="H1238" s="6">
        <f t="shared" si="37"/>
        <v>57.000391368016885</v>
      </c>
      <c r="I1238" s="6">
        <f t="shared" si="37"/>
        <v>426.46644068223861</v>
      </c>
      <c r="J1238" s="53">
        <f t="shared" si="37"/>
        <v>90.542772878534961</v>
      </c>
      <c r="K1238" s="15">
        <f t="shared" si="2"/>
        <v>234.36475650930865</v>
      </c>
      <c r="L1238" s="15">
        <f t="shared" si="3"/>
        <v>85.773758908648105</v>
      </c>
      <c r="M1238" s="15">
        <f t="shared" si="4"/>
        <v>320.13851541795714</v>
      </c>
      <c r="N1238" s="59">
        <f t="shared" si="17"/>
        <v>148.59099760066056</v>
      </c>
      <c r="O1238" s="15">
        <f>E1238/9.461105</f>
        <v>32.998741421166116</v>
      </c>
      <c r="P1238" s="15">
        <f>G1238/9.461105</f>
        <v>12.077012487308439</v>
      </c>
      <c r="Q1238" s="15">
        <f t="shared" si="18"/>
        <v>45.075753908474553</v>
      </c>
      <c r="R1238" s="27">
        <f t="shared" si="19"/>
        <v>20.921728933857679</v>
      </c>
      <c r="S1238" s="5">
        <f t="shared" si="10"/>
        <v>3.9632830307034412</v>
      </c>
      <c r="T1238" s="5">
        <f t="shared" si="11"/>
        <v>4.1540197465228825</v>
      </c>
      <c r="U1238" s="5">
        <f t="shared" si="12"/>
        <v>4.157030662135722</v>
      </c>
      <c r="V1238" s="5">
        <f t="shared" si="13"/>
        <v>5.0015969351065364</v>
      </c>
      <c r="W1238" s="5">
        <f t="shared" si="14"/>
        <v>4.0133996887372581</v>
      </c>
      <c r="X1238" s="5">
        <f t="shared" si="15"/>
        <v>4.6501063533483995</v>
      </c>
      <c r="Y1238" s="12">
        <f t="shared" si="6"/>
        <v>2.7323596341267362</v>
      </c>
    </row>
    <row r="1239" spans="1:25">
      <c r="A1239" s="7" t="s">
        <v>111</v>
      </c>
      <c r="B1239" t="s">
        <v>34</v>
      </c>
      <c r="E1239" s="6">
        <f>SUM(E243:E254)</f>
        <v>67.396564618908343</v>
      </c>
      <c r="F1239" s="6">
        <f t="shared" ref="F1239:J1239" si="38">SUM(F243:F254)</f>
        <v>8.0696827226838916</v>
      </c>
      <c r="G1239" s="6">
        <f t="shared" si="38"/>
        <v>31.072428179120269</v>
      </c>
      <c r="H1239" s="6">
        <f t="shared" si="38"/>
        <v>16.992465362506785</v>
      </c>
      <c r="I1239" s="6">
        <f t="shared" si="38"/>
        <v>98.468992798028722</v>
      </c>
      <c r="J1239" s="53">
        <f t="shared" si="38"/>
        <v>25.062148085190632</v>
      </c>
      <c r="K1239" s="15">
        <f t="shared" si="2"/>
        <v>50.59304574318017</v>
      </c>
      <c r="L1239" s="15">
        <f t="shared" si="3"/>
        <v>23.325354773006762</v>
      </c>
      <c r="M1239" s="15">
        <f t="shared" si="4"/>
        <v>73.91840051618702</v>
      </c>
      <c r="N1239" s="59">
        <f t="shared" si="17"/>
        <v>27.267690970173408</v>
      </c>
      <c r="O1239" s="15">
        <f>E1239/2.130151</f>
        <v>31.639336656841856</v>
      </c>
      <c r="P1239" s="15">
        <f>G1239/2.130151</f>
        <v>14.586960351224052</v>
      </c>
      <c r="Q1239" s="15">
        <f t="shared" si="18"/>
        <v>46.226297008065906</v>
      </c>
      <c r="R1239" s="27">
        <f t="shared" si="19"/>
        <v>17.052376305617805</v>
      </c>
      <c r="S1239" s="5">
        <f t="shared" si="10"/>
        <v>0.85556618090563796</v>
      </c>
      <c r="T1239" s="5">
        <f t="shared" si="11"/>
        <v>0.9993810775687435</v>
      </c>
      <c r="U1239" s="5">
        <f t="shared" si="12"/>
        <v>1.1304647975128737</v>
      </c>
      <c r="V1239" s="5">
        <f t="shared" si="13"/>
        <v>1.4910329672702176</v>
      </c>
      <c r="W1239" s="5">
        <f t="shared" si="14"/>
        <v>0.92667414677147142</v>
      </c>
      <c r="X1239" s="5">
        <f t="shared" si="15"/>
        <v>1.2871447420308906</v>
      </c>
      <c r="Y1239" s="12">
        <f t="shared" si="6"/>
        <v>2.169015058314522</v>
      </c>
    </row>
    <row r="1240" spans="1:25">
      <c r="A1240" s="7" t="s">
        <v>112</v>
      </c>
      <c r="B1240" t="s">
        <v>34</v>
      </c>
      <c r="E1240" s="6">
        <f>SUM(E255:E266)</f>
        <v>85.358988365439799</v>
      </c>
      <c r="F1240" s="6">
        <f t="shared" ref="F1240:J1240" si="39">SUM(F255:F266)</f>
        <v>10.028106476229038</v>
      </c>
      <c r="G1240" s="6">
        <f t="shared" si="39"/>
        <v>34.221328352798359</v>
      </c>
      <c r="H1240" s="6">
        <f t="shared" si="39"/>
        <v>15.121919360187517</v>
      </c>
      <c r="I1240" s="6">
        <f t="shared" si="39"/>
        <v>119.58031671823805</v>
      </c>
      <c r="J1240" s="53">
        <f t="shared" si="39"/>
        <v>25.150025836416557</v>
      </c>
      <c r="K1240" s="15">
        <f t="shared" si="2"/>
        <v>64.077022729326018</v>
      </c>
      <c r="L1240" s="15">
        <f t="shared" si="3"/>
        <v>25.68916146595069</v>
      </c>
      <c r="M1240" s="15">
        <f t="shared" si="4"/>
        <v>89.766184195276637</v>
      </c>
      <c r="N1240" s="59">
        <f t="shared" si="17"/>
        <v>38.387861263375328</v>
      </c>
      <c r="O1240" s="15">
        <f>E1240/2.07724</f>
        <v>41.09250176457212</v>
      </c>
      <c r="P1240" s="15">
        <f>G1240/2.07724</f>
        <v>16.474421998805315</v>
      </c>
      <c r="Q1240" s="15">
        <f t="shared" si="18"/>
        <v>57.566923763377432</v>
      </c>
      <c r="R1240" s="27">
        <f t="shared" si="19"/>
        <v>24.618079765766804</v>
      </c>
      <c r="S1240" s="5">
        <f t="shared" si="10"/>
        <v>1.0835903001100327</v>
      </c>
      <c r="T1240" s="5">
        <f t="shared" si="11"/>
        <v>1.2419199367053544</v>
      </c>
      <c r="U1240" s="5">
        <f t="shared" si="12"/>
        <v>1.2450268387123855</v>
      </c>
      <c r="V1240" s="5">
        <f t="shared" si="13"/>
        <v>1.3268987055987205</v>
      </c>
      <c r="W1240" s="5">
        <f t="shared" si="14"/>
        <v>1.1253490547305969</v>
      </c>
      <c r="X1240" s="5">
        <f t="shared" si="15"/>
        <v>1.2916579778895032</v>
      </c>
      <c r="Y1240" s="12">
        <f t="shared" si="6"/>
        <v>2.4943213041132517</v>
      </c>
    </row>
    <row r="1241" spans="1:25">
      <c r="A1241" s="7" t="s">
        <v>113</v>
      </c>
      <c r="B1241" t="s">
        <v>34</v>
      </c>
      <c r="E1241" s="6">
        <f>SUM(E267:E278)</f>
        <v>30.591954678006537</v>
      </c>
      <c r="F1241" s="6">
        <f t="shared" ref="F1241:J1241" si="40">SUM(F267:F278)</f>
        <v>2.8600864752756312</v>
      </c>
      <c r="G1241" s="6">
        <f t="shared" si="40"/>
        <v>9.3098708862376114</v>
      </c>
      <c r="H1241" s="6">
        <f t="shared" si="40"/>
        <v>2.5966928350613192</v>
      </c>
      <c r="I1241" s="6">
        <f t="shared" si="40"/>
        <v>39.901825564244092</v>
      </c>
      <c r="J1241" s="53">
        <f t="shared" si="40"/>
        <v>5.45677931033695</v>
      </c>
      <c r="K1241" s="15">
        <f t="shared" si="2"/>
        <v>22.964674403648395</v>
      </c>
      <c r="L1241" s="15">
        <f t="shared" si="3"/>
        <v>6.9887052296190175</v>
      </c>
      <c r="M1241" s="15">
        <f t="shared" si="4"/>
        <v>29.953379633267367</v>
      </c>
      <c r="N1241" s="59">
        <f t="shared" si="17"/>
        <v>15.975969174029377</v>
      </c>
      <c r="O1241" s="15">
        <f>E1241/0.645613</f>
        <v>47.384353595740073</v>
      </c>
      <c r="P1241" s="15">
        <f>G1241/0.645613</f>
        <v>14.420203568140064</v>
      </c>
      <c r="Q1241" s="15">
        <f t="shared" si="18"/>
        <v>61.804557163880133</v>
      </c>
      <c r="R1241" s="27">
        <f t="shared" si="19"/>
        <v>32.964150027600013</v>
      </c>
      <c r="S1241" s="5">
        <f t="shared" si="10"/>
        <v>0.38834979168889816</v>
      </c>
      <c r="T1241" s="5">
        <f t="shared" si="11"/>
        <v>0.35420429796651332</v>
      </c>
      <c r="U1241" s="5">
        <f t="shared" si="12"/>
        <v>0.33870804192102794</v>
      </c>
      <c r="V1241" s="5">
        <f t="shared" si="13"/>
        <v>0.22785125879930695</v>
      </c>
      <c r="W1241" s="5">
        <f t="shared" si="14"/>
        <v>0.37550897098350555</v>
      </c>
      <c r="X1241" s="5">
        <f t="shared" si="15"/>
        <v>0.28024991209247058</v>
      </c>
      <c r="Y1241" s="12">
        <f t="shared" si="6"/>
        <v>3.2859698111634752</v>
      </c>
    </row>
    <row r="1242" spans="1:25">
      <c r="A1242" s="7" t="s">
        <v>114</v>
      </c>
      <c r="B1242" t="s">
        <v>34</v>
      </c>
      <c r="E1242" s="6">
        <f>SUM(E279:E290)</f>
        <v>22.873316487937448</v>
      </c>
      <c r="F1242" s="6">
        <f t="shared" ref="F1242:J1242" si="41">SUM(F279:F290)</f>
        <v>2.5388954520336613</v>
      </c>
      <c r="G1242" s="6">
        <f t="shared" si="41"/>
        <v>11.872591644769756</v>
      </c>
      <c r="H1242" s="6">
        <f t="shared" si="41"/>
        <v>7.262181196773196</v>
      </c>
      <c r="I1242" s="6">
        <f t="shared" si="41"/>
        <v>34.745908132707228</v>
      </c>
      <c r="J1242" s="53">
        <f t="shared" si="41"/>
        <v>9.801076648806859</v>
      </c>
      <c r="K1242" s="15">
        <f t="shared" si="2"/>
        <v>17.170470838031282</v>
      </c>
      <c r="L1242" s="15">
        <f t="shared" si="3"/>
        <v>8.9124805629249355</v>
      </c>
      <c r="M1242" s="15">
        <f t="shared" si="4"/>
        <v>26.082951400956233</v>
      </c>
      <c r="N1242" s="59">
        <f t="shared" si="17"/>
        <v>8.2579902751063461</v>
      </c>
      <c r="O1242" s="15">
        <f>E1242/0.767598</f>
        <v>29.798561861726384</v>
      </c>
      <c r="P1242" s="15">
        <f>G1242/0.767598</f>
        <v>15.467199816531252</v>
      </c>
      <c r="Q1242" s="15">
        <f t="shared" si="18"/>
        <v>45.265761678257633</v>
      </c>
      <c r="R1242" s="27">
        <f t="shared" si="19"/>
        <v>14.331362045195132</v>
      </c>
      <c r="S1242" s="5">
        <f t="shared" si="10"/>
        <v>0.29036548291276365</v>
      </c>
      <c r="T1242" s="5">
        <f t="shared" si="11"/>
        <v>0.31442674512535179</v>
      </c>
      <c r="U1242" s="5">
        <f t="shared" si="12"/>
        <v>0.43194393538502246</v>
      </c>
      <c r="V1242" s="5">
        <f t="shared" si="13"/>
        <v>0.63723252322000401</v>
      </c>
      <c r="W1242" s="5">
        <f t="shared" si="14"/>
        <v>0.32698755067718116</v>
      </c>
      <c r="X1242" s="5">
        <f t="shared" si="15"/>
        <v>0.50336484454052066</v>
      </c>
      <c r="Y1242" s="12">
        <f t="shared" si="6"/>
        <v>1.9265647444392524</v>
      </c>
    </row>
    <row r="1243" spans="1:25">
      <c r="A1243" s="7" t="s">
        <v>115</v>
      </c>
      <c r="B1243" t="s">
        <v>34</v>
      </c>
      <c r="E1243" s="6">
        <f>SUM(E291:E302)</f>
        <v>88.396540592280672</v>
      </c>
      <c r="F1243" s="6">
        <f t="shared" ref="F1243:J1243" si="42">SUM(F291:F302)</f>
        <v>11.119121878871397</v>
      </c>
      <c r="G1243" s="6">
        <f t="shared" si="42"/>
        <v>20.4912140908549</v>
      </c>
      <c r="H1243" s="6">
        <f t="shared" si="42"/>
        <v>7.2854830179512948</v>
      </c>
      <c r="I1243" s="6">
        <f t="shared" si="42"/>
        <v>108.88775468313554</v>
      </c>
      <c r="J1243" s="53">
        <f t="shared" si="42"/>
        <v>18.404604896822701</v>
      </c>
      <c r="K1243" s="15">
        <f t="shared" si="2"/>
        <v>66.357243088165262</v>
      </c>
      <c r="L1243" s="15">
        <f t="shared" si="3"/>
        <v>15.38228154052034</v>
      </c>
      <c r="M1243" s="15">
        <f t="shared" si="4"/>
        <v>81.739524628685572</v>
      </c>
      <c r="N1243" s="59">
        <f t="shared" si="17"/>
        <v>50.974961547644924</v>
      </c>
      <c r="O1243" s="15">
        <f>E1243/1.836536</f>
        <v>48.132212269337856</v>
      </c>
      <c r="P1243" s="15">
        <f>G1243/1.836536</f>
        <v>11.157534668993637</v>
      </c>
      <c r="Q1243" s="15">
        <f t="shared" si="18"/>
        <v>59.28974693833149</v>
      </c>
      <c r="R1243" s="27">
        <f t="shared" si="19"/>
        <v>36.974677600344222</v>
      </c>
      <c r="S1243" s="5">
        <f t="shared" si="10"/>
        <v>1.1221505289987699</v>
      </c>
      <c r="T1243" s="5">
        <f t="shared" si="11"/>
        <v>1.3770355523009801</v>
      </c>
      <c r="U1243" s="5">
        <f t="shared" si="12"/>
        <v>0.74550324984183669</v>
      </c>
      <c r="V1243" s="5">
        <f t="shared" si="13"/>
        <v>0.63927718141602086</v>
      </c>
      <c r="W1243" s="5">
        <f t="shared" si="14"/>
        <v>1.0247232585370361</v>
      </c>
      <c r="X1243" s="5">
        <f t="shared" si="15"/>
        <v>0.94522585779865842</v>
      </c>
      <c r="Y1243" s="12">
        <f t="shared" si="6"/>
        <v>4.3138752150235691</v>
      </c>
    </row>
    <row r="1244" spans="1:25">
      <c r="A1244" s="7" t="s">
        <v>116</v>
      </c>
      <c r="B1244" t="s">
        <v>34</v>
      </c>
      <c r="E1244" s="6">
        <f>SUM(E303:E314)</f>
        <v>286.24301449017696</v>
      </c>
      <c r="F1244" s="6">
        <f t="shared" ref="F1244:J1244" si="43">SUM(F303:F314)</f>
        <v>29.636347201994123</v>
      </c>
      <c r="G1244" s="6">
        <f t="shared" si="43"/>
        <v>119.23730644088744</v>
      </c>
      <c r="H1244" s="6">
        <f t="shared" si="43"/>
        <v>31.498313201313067</v>
      </c>
      <c r="I1244" s="6">
        <f t="shared" si="43"/>
        <v>405.48032093106428</v>
      </c>
      <c r="J1244" s="53">
        <f t="shared" si="43"/>
        <v>61.134660403307187</v>
      </c>
      <c r="K1244" s="15">
        <f t="shared" si="2"/>
        <v>214.87602532346816</v>
      </c>
      <c r="L1244" s="15">
        <f t="shared" si="3"/>
        <v>89.508694295746764</v>
      </c>
      <c r="M1244" s="15">
        <f t="shared" si="4"/>
        <v>304.38471961921488</v>
      </c>
      <c r="N1244" s="59">
        <f t="shared" si="17"/>
        <v>125.36733102772139</v>
      </c>
      <c r="O1244" s="15">
        <f>E1244/6.371773</f>
        <v>44.923605170833447</v>
      </c>
      <c r="P1244" s="15">
        <f>G1244/6.371773</f>
        <v>18.713363837802671</v>
      </c>
      <c r="Q1244" s="15">
        <f t="shared" si="18"/>
        <v>63.636969008636115</v>
      </c>
      <c r="R1244" s="27">
        <f t="shared" si="19"/>
        <v>26.210241333030776</v>
      </c>
      <c r="S1244" s="5">
        <f t="shared" si="10"/>
        <v>3.6337140342843286</v>
      </c>
      <c r="T1244" s="5">
        <f t="shared" si="11"/>
        <v>3.6702811770621473</v>
      </c>
      <c r="U1244" s="5">
        <f t="shared" si="12"/>
        <v>4.3380445424041714</v>
      </c>
      <c r="V1244" s="5">
        <f t="shared" si="13"/>
        <v>2.7638734224044379</v>
      </c>
      <c r="W1244" s="5">
        <f t="shared" si="14"/>
        <v>3.8159030549050019</v>
      </c>
      <c r="X1244" s="5">
        <f t="shared" si="15"/>
        <v>3.1397610622394656</v>
      </c>
      <c r="Y1244" s="12">
        <f t="shared" si="6"/>
        <v>2.4006162419652068</v>
      </c>
    </row>
    <row r="1245" spans="1:25">
      <c r="A1245" s="7" t="s">
        <v>117</v>
      </c>
      <c r="B1245" t="s">
        <v>34</v>
      </c>
      <c r="E1245" s="6">
        <f>SUM(E315:E326)</f>
        <v>25.508312247759825</v>
      </c>
      <c r="F1245" s="6">
        <f t="shared" ref="F1245:J1245" si="44">SUM(F315:F326)</f>
        <v>2.7194471081637497</v>
      </c>
      <c r="G1245" s="6">
        <f t="shared" si="44"/>
        <v>9.5615646643867134</v>
      </c>
      <c r="H1245" s="6">
        <f t="shared" si="44"/>
        <v>3.4558855972538023</v>
      </c>
      <c r="I1245" s="6">
        <f t="shared" si="44"/>
        <v>35.069876912146491</v>
      </c>
      <c r="J1245" s="53">
        <f t="shared" si="44"/>
        <v>6.175332705417552</v>
      </c>
      <c r="K1245" s="15">
        <f t="shared" si="2"/>
        <v>19.148501346909445</v>
      </c>
      <c r="L1245" s="15">
        <f t="shared" si="3"/>
        <v>7.1776459405168964</v>
      </c>
      <c r="M1245" s="15">
        <f t="shared" si="4"/>
        <v>26.326147287426306</v>
      </c>
      <c r="N1245" s="59">
        <f t="shared" si="17"/>
        <v>11.970855406392548</v>
      </c>
      <c r="O1245" s="15">
        <f>E1245/0.841502</f>
        <v>30.312836152213336</v>
      </c>
      <c r="P1245" s="15">
        <f>G1245/0.841502</f>
        <v>11.362497848355337</v>
      </c>
      <c r="Q1245" s="15">
        <f t="shared" si="18"/>
        <v>41.675334000568675</v>
      </c>
      <c r="R1245" s="27">
        <f t="shared" si="19"/>
        <v>18.950338303857997</v>
      </c>
      <c r="S1245" s="5">
        <f t="shared" si="10"/>
        <v>0.32381545579611887</v>
      </c>
      <c r="T1245" s="5">
        <f t="shared" si="11"/>
        <v>0.33678696855184315</v>
      </c>
      <c r="U1245" s="5">
        <f t="shared" si="12"/>
        <v>0.34786506545038864</v>
      </c>
      <c r="V1245" s="5">
        <f t="shared" si="13"/>
        <v>0.30324259880436688</v>
      </c>
      <c r="W1245" s="5">
        <f t="shared" si="14"/>
        <v>0.33003636313820883</v>
      </c>
      <c r="X1245" s="5">
        <f t="shared" si="15"/>
        <v>0.31715346166861247</v>
      </c>
      <c r="Y1245" s="12">
        <f t="shared" si="6"/>
        <v>2.6677968662146729</v>
      </c>
    </row>
    <row r="1246" spans="1:25">
      <c r="A1246" s="7" t="s">
        <v>118</v>
      </c>
      <c r="B1246" t="s">
        <v>34</v>
      </c>
      <c r="E1246" s="6">
        <f>SUM(E327:E338)</f>
        <v>112.55491239185592</v>
      </c>
      <c r="F1246" s="6">
        <f t="shared" ref="F1246:J1246" si="45">SUM(F327:F338)</f>
        <v>11.594697064688001</v>
      </c>
      <c r="G1246" s="6">
        <f t="shared" si="45"/>
        <v>13.753842233199419</v>
      </c>
      <c r="H1246" s="6">
        <f t="shared" si="45"/>
        <v>10.19782920457363</v>
      </c>
      <c r="I1246" s="6">
        <f t="shared" si="45"/>
        <v>126.30875462505537</v>
      </c>
      <c r="J1246" s="53">
        <f t="shared" si="45"/>
        <v>21.792526269261639</v>
      </c>
      <c r="K1246" s="15">
        <f t="shared" si="2"/>
        <v>84.492375293312691</v>
      </c>
      <c r="L1246" s="15">
        <f t="shared" si="3"/>
        <v>10.324691965879797</v>
      </c>
      <c r="M1246" s="15">
        <f t="shared" si="4"/>
        <v>94.817067259192513</v>
      </c>
      <c r="N1246" s="59">
        <f t="shared" si="17"/>
        <v>74.167683327432897</v>
      </c>
      <c r="O1246" s="15">
        <f>E1246/2.543482</f>
        <v>44.252293663511644</v>
      </c>
      <c r="P1246" s="15">
        <f>G1246/2.543482</f>
        <v>5.4074855781166997</v>
      </c>
      <c r="Q1246" s="15">
        <f t="shared" si="18"/>
        <v>49.659779241628343</v>
      </c>
      <c r="R1246" s="27">
        <f t="shared" si="19"/>
        <v>38.844808085394945</v>
      </c>
      <c r="S1246" s="5">
        <f t="shared" si="10"/>
        <v>1.4288291559337438</v>
      </c>
      <c r="T1246" s="5">
        <f t="shared" si="11"/>
        <v>1.4359326437975686</v>
      </c>
      <c r="U1246" s="5">
        <f t="shared" si="12"/>
        <v>0.50038685053991794</v>
      </c>
      <c r="V1246" s="5">
        <f t="shared" si="13"/>
        <v>0.894825984001133</v>
      </c>
      <c r="W1246" s="5">
        <f t="shared" si="14"/>
        <v>1.1886691850501343</v>
      </c>
      <c r="X1246" s="5">
        <f t="shared" si="15"/>
        <v>1.1192231211667432</v>
      </c>
      <c r="Y1246" s="12">
        <f t="shared" si="6"/>
        <v>8.1835250458353848</v>
      </c>
    </row>
    <row r="1247" spans="1:25">
      <c r="A1247" s="7" t="s">
        <v>119</v>
      </c>
      <c r="B1247" t="s">
        <v>34</v>
      </c>
      <c r="E1247" s="6">
        <f>SUM(E339:E350)</f>
        <v>16.800304075701142</v>
      </c>
      <c r="F1247" s="6">
        <f t="shared" ref="F1247:J1247" si="46">SUM(F339:F350)</f>
        <v>1.9137827321948861</v>
      </c>
      <c r="G1247" s="6">
        <f t="shared" si="46"/>
        <v>4.5927527806342408</v>
      </c>
      <c r="H1247" s="6">
        <f t="shared" si="46"/>
        <v>2.5391067702469652</v>
      </c>
      <c r="I1247" s="6">
        <f t="shared" si="46"/>
        <v>21.393056856335399</v>
      </c>
      <c r="J1247" s="53">
        <f t="shared" si="46"/>
        <v>4.4528895024418507</v>
      </c>
      <c r="K1247" s="15">
        <f t="shared" si="2"/>
        <v>12.611600567587679</v>
      </c>
      <c r="L1247" s="15">
        <f t="shared" si="3"/>
        <v>3.4476735250769188</v>
      </c>
      <c r="M1247" s="15">
        <f t="shared" si="4"/>
        <v>16.059274092664609</v>
      </c>
      <c r="N1247" s="59">
        <f t="shared" si="17"/>
        <v>9.1639270425107604</v>
      </c>
      <c r="O1247" s="15">
        <f>E1247/0.569633</f>
        <v>29.493207162683944</v>
      </c>
      <c r="P1247" s="15">
        <f>G1247/0.569633</f>
        <v>8.0626522350956513</v>
      </c>
      <c r="Q1247" s="15">
        <f t="shared" si="18"/>
        <v>37.555859397779599</v>
      </c>
      <c r="R1247" s="27">
        <f t="shared" si="19"/>
        <v>21.430554927588293</v>
      </c>
      <c r="S1247" s="5">
        <f t="shared" si="10"/>
        <v>0.21327158257067064</v>
      </c>
      <c r="T1247" s="5">
        <f t="shared" si="11"/>
        <v>0.23701034041364011</v>
      </c>
      <c r="U1247" s="5">
        <f t="shared" si="12"/>
        <v>0.16709171591794697</v>
      </c>
      <c r="V1247" s="5">
        <f t="shared" si="13"/>
        <v>0.22279827094487745</v>
      </c>
      <c r="W1247" s="5">
        <f t="shared" si="14"/>
        <v>0.20132624642399161</v>
      </c>
      <c r="X1247" s="5">
        <f t="shared" si="15"/>
        <v>0.22869202154700222</v>
      </c>
      <c r="Y1247" s="12">
        <f t="shared" si="6"/>
        <v>3.6580031362761676</v>
      </c>
    </row>
    <row r="1248" spans="1:25">
      <c r="A1248" s="7" t="s">
        <v>120</v>
      </c>
      <c r="B1248" t="s">
        <v>34</v>
      </c>
      <c r="E1248" s="6">
        <f>SUM(E351:E362)</f>
        <v>295.27196642441601</v>
      </c>
      <c r="F1248" s="6">
        <f t="shared" ref="F1248:J1248" si="47">SUM(F351:F362)</f>
        <v>41.030071451880644</v>
      </c>
      <c r="G1248" s="6">
        <f t="shared" si="47"/>
        <v>77.940262077866706</v>
      </c>
      <c r="H1248" s="6">
        <f t="shared" si="47"/>
        <v>22.126733648636169</v>
      </c>
      <c r="I1248" s="6">
        <f t="shared" si="47"/>
        <v>373.21222850228304</v>
      </c>
      <c r="J1248" s="53">
        <f t="shared" si="47"/>
        <v>63.156805100516813</v>
      </c>
      <c r="K1248" s="15">
        <f t="shared" si="2"/>
        <v>221.65385117861231</v>
      </c>
      <c r="L1248" s="15">
        <f t="shared" si="3"/>
        <v>58.507956107820256</v>
      </c>
      <c r="M1248" s="15">
        <f t="shared" si="4"/>
        <v>280.1618072864328</v>
      </c>
      <c r="N1248" s="59">
        <f t="shared" si="17"/>
        <v>163.14589507079205</v>
      </c>
      <c r="O1248" s="15">
        <f>E1248/4.29625</f>
        <v>68.727836234952818</v>
      </c>
      <c r="P1248" s="15">
        <f>G1248/4.29625</f>
        <v>18.141463387341684</v>
      </c>
      <c r="Q1248" s="15">
        <f t="shared" si="18"/>
        <v>86.869299622294506</v>
      </c>
      <c r="R1248" s="27">
        <f t="shared" si="19"/>
        <v>50.586372847611131</v>
      </c>
      <c r="S1248" s="5">
        <f t="shared" si="10"/>
        <v>3.7483321304385981</v>
      </c>
      <c r="T1248" s="5">
        <f t="shared" si="11"/>
        <v>5.0813245612542861</v>
      </c>
      <c r="U1248" s="5">
        <f t="shared" si="12"/>
        <v>2.8355918011957066</v>
      </c>
      <c r="V1248" s="5">
        <f t="shared" si="13"/>
        <v>1.9415481287911664</v>
      </c>
      <c r="W1248" s="5">
        <f t="shared" si="14"/>
        <v>3.5122337863392481</v>
      </c>
      <c r="X1248" s="5">
        <f t="shared" si="15"/>
        <v>3.2436146068674705</v>
      </c>
      <c r="Y1248" s="12">
        <f t="shared" si="6"/>
        <v>3.7884394862493882</v>
      </c>
    </row>
    <row r="1249" spans="1:25">
      <c r="A1249" s="7" t="s">
        <v>0</v>
      </c>
      <c r="B1249" t="s">
        <v>34</v>
      </c>
      <c r="E1249" s="6">
        <f>SUM(E363:E374)</f>
        <v>20.566189947208873</v>
      </c>
      <c r="F1249" s="6">
        <f t="shared" ref="F1249:J1249" si="48">SUM(F363:F374)</f>
        <v>2.4054811734713994</v>
      </c>
      <c r="G1249" s="6">
        <f t="shared" si="48"/>
        <v>7.3178308293940217</v>
      </c>
      <c r="H1249" s="6">
        <f t="shared" si="48"/>
        <v>4.5289502645608231</v>
      </c>
      <c r="I1249" s="6">
        <f t="shared" si="48"/>
        <v>27.884020776602874</v>
      </c>
      <c r="J1249" s="53">
        <f t="shared" si="48"/>
        <v>6.9344314380322212</v>
      </c>
      <c r="K1249" s="15">
        <f t="shared" si="2"/>
        <v>15.438564185661075</v>
      </c>
      <c r="L1249" s="15">
        <f t="shared" si="3"/>
        <v>5.4933267294237744</v>
      </c>
      <c r="M1249" s="15">
        <f t="shared" si="4"/>
        <v>20.931890915084836</v>
      </c>
      <c r="N1249" s="59">
        <f t="shared" si="17"/>
        <v>9.9452374562373009</v>
      </c>
      <c r="O1249" s="15">
        <f>E1249/0.800647</f>
        <v>25.686963102601862</v>
      </c>
      <c r="P1249" s="15">
        <f>G1249/0.800647</f>
        <v>9.1398966453306159</v>
      </c>
      <c r="Q1249" s="15">
        <f t="shared" si="18"/>
        <v>34.826859747932474</v>
      </c>
      <c r="R1249" s="27">
        <f t="shared" si="19"/>
        <v>16.547066457271246</v>
      </c>
      <c r="S1249" s="5">
        <f t="shared" si="10"/>
        <v>0.26107764822150703</v>
      </c>
      <c r="T1249" s="5">
        <f t="shared" si="11"/>
        <v>0.29790419894174358</v>
      </c>
      <c r="U1249" s="5">
        <f t="shared" si="12"/>
        <v>0.26623442812696818</v>
      </c>
      <c r="V1249" s="5">
        <f t="shared" si="13"/>
        <v>0.39740049530936122</v>
      </c>
      <c r="W1249" s="5">
        <f t="shared" si="14"/>
        <v>0.26241155136740402</v>
      </c>
      <c r="X1249" s="5">
        <f t="shared" si="15"/>
        <v>0.35613934344722348</v>
      </c>
      <c r="Y1249" s="12">
        <f t="shared" si="6"/>
        <v>2.8104216162799607</v>
      </c>
    </row>
    <row r="1250" spans="1:25">
      <c r="A1250" s="7" t="s">
        <v>121</v>
      </c>
      <c r="B1250" t="s">
        <v>34</v>
      </c>
      <c r="E1250" s="6">
        <f>SUM(E375:E386)</f>
        <v>24.093948745739983</v>
      </c>
      <c r="F1250" s="6">
        <f t="shared" ref="F1250:J1250" si="49">SUM(F375:F386)</f>
        <v>2.7498693762876942</v>
      </c>
      <c r="G1250" s="6">
        <f t="shared" si="49"/>
        <v>4.7785028387134476</v>
      </c>
      <c r="H1250" s="6">
        <f t="shared" si="49"/>
        <v>2.314982562808054</v>
      </c>
      <c r="I1250" s="6">
        <f t="shared" si="49"/>
        <v>28.872451584453419</v>
      </c>
      <c r="J1250" s="53">
        <f t="shared" si="49"/>
        <v>5.064851939095746</v>
      </c>
      <c r="K1250" s="15">
        <f t="shared" si="2"/>
        <v>18.08677130532957</v>
      </c>
      <c r="L1250" s="15">
        <f t="shared" si="3"/>
        <v>3.5871118071071448</v>
      </c>
      <c r="M1250" s="15">
        <f t="shared" si="4"/>
        <v>21.673883112436705</v>
      </c>
      <c r="N1250" s="59">
        <f t="shared" si="17"/>
        <v>14.499659498222425</v>
      </c>
      <c r="O1250" s="15">
        <f>E1250/0.93045</f>
        <v>25.89494195898757</v>
      </c>
      <c r="P1250" s="15">
        <f>G1250/0.93045</f>
        <v>5.1356900840598074</v>
      </c>
      <c r="Q1250" s="15">
        <f t="shared" si="18"/>
        <v>31.030632043047376</v>
      </c>
      <c r="R1250" s="27">
        <f t="shared" si="19"/>
        <v>20.759251874927763</v>
      </c>
      <c r="S1250" s="5">
        <f t="shared" si="10"/>
        <v>0.30586080800838955</v>
      </c>
      <c r="T1250" s="5">
        <f t="shared" si="11"/>
        <v>0.34055458125046001</v>
      </c>
      <c r="U1250" s="5">
        <f t="shared" si="12"/>
        <v>0.17384960109460715</v>
      </c>
      <c r="V1250" s="5">
        <f t="shared" si="13"/>
        <v>0.20313210862377756</v>
      </c>
      <c r="W1250" s="5">
        <f t="shared" si="14"/>
        <v>0.27171349758905639</v>
      </c>
      <c r="X1250" s="5">
        <f t="shared" si="15"/>
        <v>0.26012126017339593</v>
      </c>
      <c r="Y1250" s="12">
        <f t="shared" si="6"/>
        <v>5.0421543230111334</v>
      </c>
    </row>
    <row r="1251" spans="1:25">
      <c r="A1251" s="7" t="s">
        <v>122</v>
      </c>
      <c r="B1251" t="s">
        <v>34</v>
      </c>
      <c r="E1251" s="6">
        <f>SUM(E387:E398)</f>
        <v>30.936151577109278</v>
      </c>
      <c r="F1251" s="6">
        <f t="shared" ref="F1251:J1251" si="50">SUM(F387:F398)</f>
        <v>3.379901207482658</v>
      </c>
      <c r="G1251" s="6">
        <f t="shared" si="50"/>
        <v>12.243193804321931</v>
      </c>
      <c r="H1251" s="6">
        <f t="shared" si="50"/>
        <v>3.6638404754354621</v>
      </c>
      <c r="I1251" s="6">
        <f t="shared" si="50"/>
        <v>43.179345381431176</v>
      </c>
      <c r="J1251" s="53">
        <f t="shared" si="50"/>
        <v>7.043741682918121</v>
      </c>
      <c r="K1251" s="15">
        <f t="shared" si="2"/>
        <v>23.223055072743808</v>
      </c>
      <c r="L1251" s="15">
        <f t="shared" si="3"/>
        <v>9.1906830516833047</v>
      </c>
      <c r="M1251" s="15">
        <f t="shared" si="4"/>
        <v>32.413738124427084</v>
      </c>
      <c r="N1251" s="59">
        <f t="shared" si="17"/>
        <v>14.032372021060503</v>
      </c>
      <c r="O1251" s="15">
        <f>E1251/0.77416</f>
        <v>39.960927427288006</v>
      </c>
      <c r="P1251" s="15">
        <f>G1251/0.77416</f>
        <v>15.814810639043522</v>
      </c>
      <c r="Q1251" s="15">
        <f t="shared" si="18"/>
        <v>55.775738066331527</v>
      </c>
      <c r="R1251" s="27">
        <f t="shared" si="19"/>
        <v>24.146116788244484</v>
      </c>
      <c r="S1251" s="5">
        <f t="shared" si="10"/>
        <v>0.39271920173390618</v>
      </c>
      <c r="T1251" s="5">
        <f t="shared" si="11"/>
        <v>0.41858018795644703</v>
      </c>
      <c r="U1251" s="5">
        <f t="shared" si="12"/>
        <v>0.44542703663610228</v>
      </c>
      <c r="V1251" s="5">
        <f t="shared" si="13"/>
        <v>0.32148995564510341</v>
      </c>
      <c r="W1251" s="5">
        <f t="shared" si="14"/>
        <v>0.40635312601968088</v>
      </c>
      <c r="X1251" s="5">
        <f t="shared" si="15"/>
        <v>0.3617533118300108</v>
      </c>
      <c r="Y1251" s="12">
        <f t="shared" si="6"/>
        <v>2.5268040408041736</v>
      </c>
    </row>
    <row r="1252" spans="1:25">
      <c r="A1252" s="7" t="s">
        <v>123</v>
      </c>
      <c r="B1252" t="s">
        <v>34</v>
      </c>
      <c r="E1252" s="6">
        <f>SUM(E399:E410)</f>
        <v>40.391864252856948</v>
      </c>
      <c r="F1252" s="6">
        <f t="shared" ref="F1252:J1252" si="51">SUM(F399:F410)</f>
        <v>4.1015896941614916</v>
      </c>
      <c r="G1252" s="6">
        <f t="shared" si="51"/>
        <v>19.228717477231672</v>
      </c>
      <c r="H1252" s="6">
        <f t="shared" si="51"/>
        <v>6.110225523071569</v>
      </c>
      <c r="I1252" s="6">
        <f t="shared" si="51"/>
        <v>59.620581730088617</v>
      </c>
      <c r="J1252" s="53">
        <f t="shared" si="51"/>
        <v>10.211815217233076</v>
      </c>
      <c r="K1252" s="15">
        <f t="shared" si="2"/>
        <v>30.321240368144686</v>
      </c>
      <c r="L1252" s="15">
        <f t="shared" si="3"/>
        <v>14.434554467414745</v>
      </c>
      <c r="M1252" s="15">
        <f t="shared" si="4"/>
        <v>44.755794835559428</v>
      </c>
      <c r="N1252" s="59">
        <f t="shared" si="17"/>
        <v>15.88668590072994</v>
      </c>
      <c r="O1252" s="15">
        <f>E1252/0.723801</f>
        <v>55.805206476444418</v>
      </c>
      <c r="P1252" s="15">
        <f>G1252/0.723801</f>
        <v>26.56630410462499</v>
      </c>
      <c r="Q1252" s="15">
        <f t="shared" si="18"/>
        <v>82.371510581069401</v>
      </c>
      <c r="R1252" s="27">
        <f t="shared" si="19"/>
        <v>29.238902371819428</v>
      </c>
      <c r="S1252" s="5">
        <f t="shared" si="10"/>
        <v>0.51275481523253241</v>
      </c>
      <c r="T1252" s="5">
        <f t="shared" si="11"/>
        <v>0.50795691344512528</v>
      </c>
      <c r="U1252" s="5">
        <f t="shared" si="12"/>
        <v>0.69957159717365835</v>
      </c>
      <c r="V1252" s="5">
        <f t="shared" si="13"/>
        <v>0.53615220028387933</v>
      </c>
      <c r="W1252" s="5">
        <f t="shared" si="14"/>
        <v>0.56107867192335792</v>
      </c>
      <c r="X1252" s="5">
        <f t="shared" si="15"/>
        <v>0.52445960413183834</v>
      </c>
      <c r="Y1252" s="12">
        <f t="shared" si="6"/>
        <v>2.1006010567623203</v>
      </c>
    </row>
    <row r="1253" spans="1:25">
      <c r="A1253" s="7" t="s">
        <v>124</v>
      </c>
      <c r="B1253" t="s">
        <v>34</v>
      </c>
      <c r="E1253" s="6">
        <f>SUM(E411:E422)</f>
        <v>19.27492909647588</v>
      </c>
      <c r="F1253" s="6">
        <f t="shared" ref="F1253:J1253" si="52">SUM(F411:F422)</f>
        <v>2.2289929187922422</v>
      </c>
      <c r="G1253" s="6">
        <f t="shared" si="52"/>
        <v>13.168865932480934</v>
      </c>
      <c r="H1253" s="6">
        <f t="shared" si="52"/>
        <v>3.7232991421445893</v>
      </c>
      <c r="I1253" s="6">
        <f t="shared" si="52"/>
        <v>32.443795028956799</v>
      </c>
      <c r="J1253" s="53">
        <f t="shared" si="52"/>
        <v>5.9522920609368297</v>
      </c>
      <c r="K1253" s="15">
        <f t="shared" si="2"/>
        <v>14.469244463551918</v>
      </c>
      <c r="L1253" s="15">
        <f t="shared" si="3"/>
        <v>9.8855637564781045</v>
      </c>
      <c r="M1253" s="15">
        <f t="shared" si="4"/>
        <v>24.354808220030012</v>
      </c>
      <c r="N1253" s="59">
        <f t="shared" si="17"/>
        <v>4.5836807070738139</v>
      </c>
      <c r="O1253" s="15">
        <f>E1253/0.636986</f>
        <v>30.259580424806632</v>
      </c>
      <c r="P1253" s="15">
        <f>G1253/0.636986</f>
        <v>20.673713288017215</v>
      </c>
      <c r="Q1253" s="15">
        <f t="shared" si="18"/>
        <v>50.933293712823847</v>
      </c>
      <c r="R1253" s="27">
        <f t="shared" si="19"/>
        <v>9.5858671367894175</v>
      </c>
      <c r="S1253" s="5">
        <f t="shared" si="10"/>
        <v>0.24468572793801163</v>
      </c>
      <c r="T1253" s="5">
        <f t="shared" si="11"/>
        <v>0.27604720304726044</v>
      </c>
      <c r="U1253" s="5">
        <f t="shared" si="12"/>
        <v>0.47910447403784845</v>
      </c>
      <c r="V1253" s="5">
        <f t="shared" si="13"/>
        <v>0.32670725815900786</v>
      </c>
      <c r="W1253" s="5">
        <f t="shared" si="14"/>
        <v>0.30532277443066247</v>
      </c>
      <c r="X1253" s="5">
        <f t="shared" si="15"/>
        <v>0.30569851407885723</v>
      </c>
      <c r="Y1253" s="12">
        <f t="shared" si="6"/>
        <v>1.4636741838896223</v>
      </c>
    </row>
    <row r="1254" spans="1:25">
      <c r="A1254" s="7" t="s">
        <v>125</v>
      </c>
      <c r="B1254" t="s">
        <v>34</v>
      </c>
      <c r="E1254" s="6">
        <f>SUM(E423:E434)</f>
        <v>13.321477781595135</v>
      </c>
      <c r="F1254" s="6">
        <f t="shared" ref="F1254:J1254" si="53">SUM(F423:F434)</f>
        <v>1.5615920260898495</v>
      </c>
      <c r="G1254" s="6">
        <f t="shared" si="53"/>
        <v>5.9221270079466413</v>
      </c>
      <c r="H1254" s="6">
        <f t="shared" si="53"/>
        <v>2.5125156448438051</v>
      </c>
      <c r="I1254" s="6">
        <f t="shared" si="53"/>
        <v>19.243604789541806</v>
      </c>
      <c r="J1254" s="53">
        <f t="shared" si="53"/>
        <v>4.074107670933655</v>
      </c>
      <c r="K1254" s="15">
        <f t="shared" si="2"/>
        <v>10.000125949771558</v>
      </c>
      <c r="L1254" s="15">
        <f t="shared" si="3"/>
        <v>4.4456040794386151</v>
      </c>
      <c r="M1254" s="15">
        <f t="shared" si="4"/>
        <v>14.445730029210194</v>
      </c>
      <c r="N1254" s="59">
        <f t="shared" si="17"/>
        <v>5.5545218703329429</v>
      </c>
      <c r="O1254" s="15">
        <f>E1254/0.549475</f>
        <v>24.244010704026813</v>
      </c>
      <c r="P1254" s="15">
        <f>G1254/0.549475</f>
        <v>10.777791542739234</v>
      </c>
      <c r="Q1254" s="15">
        <f t="shared" si="18"/>
        <v>35.021802246766043</v>
      </c>
      <c r="R1254" s="27">
        <f t="shared" si="19"/>
        <v>13.466219161287579</v>
      </c>
      <c r="S1254" s="5">
        <f t="shared" si="10"/>
        <v>0.16910959681795232</v>
      </c>
      <c r="T1254" s="5">
        <f t="shared" si="11"/>
        <v>0.1933936655736799</v>
      </c>
      <c r="U1254" s="5">
        <f t="shared" si="12"/>
        <v>0.21545648348726712</v>
      </c>
      <c r="V1254" s="5">
        <f t="shared" si="13"/>
        <v>0.2204649871177754</v>
      </c>
      <c r="W1254" s="5">
        <f t="shared" si="14"/>
        <v>0.18109813599629965</v>
      </c>
      <c r="X1254" s="5">
        <f t="shared" si="15"/>
        <v>0.20923849979996972</v>
      </c>
      <c r="Y1254" s="12">
        <f t="shared" si="6"/>
        <v>2.2494414192265095</v>
      </c>
    </row>
    <row r="1255" spans="1:25">
      <c r="A1255" s="7" t="s">
        <v>126</v>
      </c>
      <c r="B1255" t="s">
        <v>34</v>
      </c>
      <c r="E1255" s="6">
        <f>SUM(E435:E446)</f>
        <v>32.586205752666778</v>
      </c>
      <c r="F1255" s="6">
        <f t="shared" ref="F1255:J1255" si="54">SUM(F435:F446)</f>
        <v>3.3757907076346401</v>
      </c>
      <c r="G1255" s="6">
        <f t="shared" si="54"/>
        <v>11.208828751109603</v>
      </c>
      <c r="H1255" s="6">
        <f t="shared" si="54"/>
        <v>2.7879200513898441</v>
      </c>
      <c r="I1255" s="6">
        <f t="shared" si="54"/>
        <v>43.795034503776378</v>
      </c>
      <c r="J1255" s="53">
        <f t="shared" si="54"/>
        <v>6.1637107590244886</v>
      </c>
      <c r="K1255" s="15">
        <f t="shared" si="2"/>
        <v>24.461712663894751</v>
      </c>
      <c r="L1255" s="15">
        <f t="shared" si="3"/>
        <v>8.4142090763668165</v>
      </c>
      <c r="M1255" s="15">
        <f t="shared" si="4"/>
        <v>32.875921740261568</v>
      </c>
      <c r="N1255" s="59">
        <f t="shared" si="17"/>
        <v>16.047503587527935</v>
      </c>
      <c r="O1255" s="15">
        <f>E1255/1.212381</f>
        <v>26.87785914878803</v>
      </c>
      <c r="P1255" s="15">
        <f>G1255/1.212381</f>
        <v>9.2453022202670638</v>
      </c>
      <c r="Q1255" s="15">
        <f t="shared" si="18"/>
        <v>36.123161369055097</v>
      </c>
      <c r="R1255" s="27">
        <f t="shared" si="19"/>
        <v>17.632556928520966</v>
      </c>
      <c r="S1255" s="5">
        <f t="shared" si="10"/>
        <v>0.4136658264951491</v>
      </c>
      <c r="T1255" s="5">
        <f t="shared" si="11"/>
        <v>0.41807112757469106</v>
      </c>
      <c r="U1255" s="5">
        <f t="shared" si="12"/>
        <v>0.40779517620686778</v>
      </c>
      <c r="V1255" s="5">
        <f t="shared" si="13"/>
        <v>0.24463081831009251</v>
      </c>
      <c r="W1255" s="5">
        <f t="shared" si="14"/>
        <v>0.41214726665130047</v>
      </c>
      <c r="X1255" s="5">
        <f t="shared" si="15"/>
        <v>0.31655658038209433</v>
      </c>
      <c r="Y1255" s="12">
        <f t="shared" si="6"/>
        <v>2.9071909720666356</v>
      </c>
    </row>
    <row r="1256" spans="1:25">
      <c r="A1256" s="7" t="s">
        <v>127</v>
      </c>
      <c r="B1256" t="s">
        <v>34</v>
      </c>
      <c r="E1256" s="6">
        <f>SUM(E447:E458)</f>
        <v>13.148228605294486</v>
      </c>
      <c r="F1256" s="6">
        <f t="shared" ref="F1256:J1256" si="55">SUM(F447:F458)</f>
        <v>1.3577138300125207</v>
      </c>
      <c r="G1256" s="6">
        <f t="shared" si="55"/>
        <v>3.4262250365306395</v>
      </c>
      <c r="H1256" s="6">
        <f t="shared" si="55"/>
        <v>4.909037433557141</v>
      </c>
      <c r="I1256" s="6">
        <f t="shared" si="55"/>
        <v>16.574453641825123</v>
      </c>
      <c r="J1256" s="53">
        <f t="shared" si="55"/>
        <v>6.2667512635696649</v>
      </c>
      <c r="K1256" s="15">
        <f t="shared" si="2"/>
        <v>9.8700717912085878</v>
      </c>
      <c r="L1256" s="15">
        <f t="shared" si="3"/>
        <v>2.5719880676379723</v>
      </c>
      <c r="M1256" s="15">
        <f t="shared" si="4"/>
        <v>12.442059858846557</v>
      </c>
      <c r="N1256" s="59">
        <f t="shared" si="17"/>
        <v>7.2980837235706151</v>
      </c>
      <c r="O1256" s="15">
        <f>E1256/0.953207</f>
        <v>13.793676090602027</v>
      </c>
      <c r="P1256" s="15">
        <f>G1256/0.953207</f>
        <v>3.594418669324333</v>
      </c>
      <c r="Q1256" s="15">
        <f t="shared" si="18"/>
        <v>17.388094759926361</v>
      </c>
      <c r="R1256" s="27">
        <f t="shared" si="19"/>
        <v>10.199257421277693</v>
      </c>
      <c r="S1256" s="5">
        <f t="shared" si="10"/>
        <v>0.16691028388634024</v>
      </c>
      <c r="T1256" s="5">
        <f t="shared" si="11"/>
        <v>0.16814459218498456</v>
      </c>
      <c r="U1256" s="5">
        <f t="shared" si="12"/>
        <v>0.12465156471929151</v>
      </c>
      <c r="V1256" s="5">
        <f t="shared" si="13"/>
        <v>0.43075189472785697</v>
      </c>
      <c r="W1256" s="5">
        <f t="shared" si="14"/>
        <v>0.15597923011404136</v>
      </c>
      <c r="X1256" s="5">
        <f t="shared" si="15"/>
        <v>0.32184854670480173</v>
      </c>
      <c r="Y1256" s="12">
        <f t="shared" si="6"/>
        <v>3.8375262760347604</v>
      </c>
    </row>
    <row r="1257" spans="1:25">
      <c r="A1257" s="7" t="s">
        <v>128</v>
      </c>
      <c r="B1257" t="s">
        <v>34</v>
      </c>
      <c r="E1257" s="6">
        <f>SUM(E459:E470)</f>
        <v>306.63729071265357</v>
      </c>
      <c r="F1257" s="6">
        <f t="shared" ref="F1257:J1257" si="56">SUM(F459:F470)</f>
        <v>32.119878796618309</v>
      </c>
      <c r="G1257" s="6">
        <f t="shared" si="56"/>
        <v>193.2556423210863</v>
      </c>
      <c r="H1257" s="6">
        <f t="shared" si="56"/>
        <v>152.91619690947738</v>
      </c>
      <c r="I1257" s="6">
        <f t="shared" si="56"/>
        <v>499.89293303373972</v>
      </c>
      <c r="J1257" s="53">
        <f t="shared" si="56"/>
        <v>185.03607570609563</v>
      </c>
      <c r="K1257" s="15">
        <f t="shared" si="2"/>
        <v>230.18553784324033</v>
      </c>
      <c r="L1257" s="15">
        <f t="shared" si="3"/>
        <v>145.07255091360108</v>
      </c>
      <c r="M1257" s="15">
        <f t="shared" si="4"/>
        <v>375.25808875684129</v>
      </c>
      <c r="N1257" s="59">
        <f t="shared" si="17"/>
        <v>85.112986929639249</v>
      </c>
      <c r="O1257" s="15">
        <f>E1257/5.9468</f>
        <v>51.563410693592111</v>
      </c>
      <c r="P1257" s="15">
        <f>G1257/5.9468</f>
        <v>32.497417488579792</v>
      </c>
      <c r="Q1257" s="15">
        <f t="shared" si="18"/>
        <v>84.060828182171903</v>
      </c>
      <c r="R1257" s="27">
        <f t="shared" si="19"/>
        <v>19.065993205012319</v>
      </c>
      <c r="S1257" s="5">
        <f t="shared" si="10"/>
        <v>3.8926093224738945</v>
      </c>
      <c r="T1257" s="5">
        <f t="shared" si="11"/>
        <v>3.9778514454984322</v>
      </c>
      <c r="U1257" s="5">
        <f t="shared" si="12"/>
        <v>7.030950375211793</v>
      </c>
      <c r="V1257" s="5">
        <f t="shared" si="13"/>
        <v>13.417893516775672</v>
      </c>
      <c r="W1257" s="5">
        <f t="shared" si="14"/>
        <v>4.7044033256873403</v>
      </c>
      <c r="X1257" s="5">
        <f t="shared" si="15"/>
        <v>9.5031044873550066</v>
      </c>
      <c r="Y1257" s="12">
        <f t="shared" si="6"/>
        <v>1.5866925644695451</v>
      </c>
    </row>
    <row r="1258" spans="1:25">
      <c r="A1258" s="7" t="s">
        <v>129</v>
      </c>
      <c r="B1258" t="s">
        <v>34</v>
      </c>
      <c r="E1258" s="6">
        <f>SUM(E471:E482)</f>
        <v>57.344138695712104</v>
      </c>
      <c r="F1258" s="6">
        <f t="shared" ref="F1258:J1258" si="57">SUM(F471:F482)</f>
        <v>5.8999315184764516</v>
      </c>
      <c r="G1258" s="6">
        <f t="shared" si="57"/>
        <v>15.91865711027012</v>
      </c>
      <c r="H1258" s="6">
        <f t="shared" si="57"/>
        <v>6.2844854755037538</v>
      </c>
      <c r="I1258" s="6">
        <f t="shared" si="57"/>
        <v>73.262795805982236</v>
      </c>
      <c r="J1258" s="53">
        <f t="shared" si="57"/>
        <v>12.184416993980211</v>
      </c>
      <c r="K1258" s="15">
        <f t="shared" si="2"/>
        <v>43.04692158332184</v>
      </c>
      <c r="L1258" s="15">
        <f t="shared" si="3"/>
        <v>11.949768536480361</v>
      </c>
      <c r="M1258" s="15">
        <f t="shared" si="4"/>
        <v>54.99669011980221</v>
      </c>
      <c r="N1258" s="59">
        <f t="shared" si="17"/>
        <v>31.097153046841477</v>
      </c>
      <c r="O1258" s="15">
        <f>E1258/1.756241</f>
        <v>32.651634198103849</v>
      </c>
      <c r="P1258" s="15">
        <f>G1258/1.756241</f>
        <v>9.0640504977791316</v>
      </c>
      <c r="Q1258" s="15">
        <f t="shared" si="18"/>
        <v>41.715684695882985</v>
      </c>
      <c r="R1258" s="27">
        <f t="shared" si="19"/>
        <v>23.587583700324718</v>
      </c>
      <c r="S1258" s="5">
        <f t="shared" si="10"/>
        <v>0.72795558673697114</v>
      </c>
      <c r="T1258" s="5">
        <f t="shared" si="11"/>
        <v>0.73067060021360397</v>
      </c>
      <c r="U1258" s="5">
        <f t="shared" si="12"/>
        <v>0.57914628953686964</v>
      </c>
      <c r="V1258" s="5">
        <f t="shared" si="13"/>
        <v>0.55144293817319268</v>
      </c>
      <c r="W1258" s="5">
        <f t="shared" si="14"/>
        <v>0.68946311792640025</v>
      </c>
      <c r="X1258" s="5">
        <f t="shared" si="15"/>
        <v>0.62576871763760333</v>
      </c>
      <c r="Y1258" s="12">
        <f t="shared" si="6"/>
        <v>3.6023226267444266</v>
      </c>
    </row>
    <row r="1259" spans="1:25">
      <c r="A1259" s="7" t="s">
        <v>130</v>
      </c>
      <c r="B1259" t="s">
        <v>34</v>
      </c>
      <c r="E1259" s="6">
        <f>SUM(E483:E494)</f>
        <v>60.789954445839079</v>
      </c>
      <c r="F1259" s="6">
        <f t="shared" ref="F1259:J1259" si="58">SUM(F483:F494)</f>
        <v>8.6267015220356988</v>
      </c>
      <c r="G1259" s="6">
        <f t="shared" si="58"/>
        <v>9.7256703725916296</v>
      </c>
      <c r="H1259" s="6">
        <f t="shared" si="58"/>
        <v>4.1893125141520127</v>
      </c>
      <c r="I1259" s="6">
        <f t="shared" si="58"/>
        <v>70.515624818430723</v>
      </c>
      <c r="J1259" s="53">
        <f t="shared" si="58"/>
        <v>12.816014036187708</v>
      </c>
      <c r="K1259" s="15">
        <f t="shared" si="2"/>
        <v>45.633615947560024</v>
      </c>
      <c r="L1259" s="15">
        <f t="shared" si="3"/>
        <v>7.300836308584989</v>
      </c>
      <c r="M1259" s="15">
        <f t="shared" si="4"/>
        <v>52.934452256145022</v>
      </c>
      <c r="N1259" s="59">
        <f t="shared" si="17"/>
        <v>38.332779638975033</v>
      </c>
      <c r="O1259" s="15">
        <f>E1259/0.539057</f>
        <v>112.77092115646226</v>
      </c>
      <c r="P1259" s="15">
        <f>G1259/0.539057</f>
        <v>18.042007380651082</v>
      </c>
      <c r="Q1259" s="15">
        <f t="shared" si="18"/>
        <v>130.81292853711335</v>
      </c>
      <c r="R1259" s="27">
        <f t="shared" si="19"/>
        <v>94.728913775811179</v>
      </c>
      <c r="S1259" s="5">
        <f t="shared" si="10"/>
        <v>0.77169851989848615</v>
      </c>
      <c r="T1259" s="5">
        <f t="shared" si="11"/>
        <v>1.0683644647789303</v>
      </c>
      <c r="U1259" s="5">
        <f t="shared" si="12"/>
        <v>0.35383549444702683</v>
      </c>
      <c r="V1259" s="5">
        <f t="shared" si="13"/>
        <v>0.36759839938122085</v>
      </c>
      <c r="W1259" s="5">
        <f t="shared" si="14"/>
        <v>0.66360998123243364</v>
      </c>
      <c r="X1259" s="5">
        <f t="shared" si="15"/>
        <v>0.65820635263984895</v>
      </c>
      <c r="Y1259" s="12">
        <f t="shared" si="6"/>
        <v>6.2504641959853089</v>
      </c>
    </row>
    <row r="1260" spans="1:25">
      <c r="A1260" s="7" t="s">
        <v>131</v>
      </c>
      <c r="B1260" t="s">
        <v>34</v>
      </c>
      <c r="E1260" s="6">
        <f>SUM(E495:E506)</f>
        <v>31.371672973517306</v>
      </c>
      <c r="F1260" s="6">
        <f t="shared" ref="F1260:J1260" si="59">SUM(F495:F506)</f>
        <v>3.3244170248575746</v>
      </c>
      <c r="G1260" s="6">
        <f t="shared" si="59"/>
        <v>5.6291659883730762</v>
      </c>
      <c r="H1260" s="6">
        <f t="shared" si="59"/>
        <v>3.5391458896795429</v>
      </c>
      <c r="I1260" s="6">
        <f t="shared" si="59"/>
        <v>37.000838961890423</v>
      </c>
      <c r="J1260" s="53">
        <f t="shared" si="59"/>
        <v>6.8635629145371126</v>
      </c>
      <c r="K1260" s="15">
        <f t="shared" si="2"/>
        <v>23.549990934463132</v>
      </c>
      <c r="L1260" s="15">
        <f t="shared" si="3"/>
        <v>4.2256850027310202</v>
      </c>
      <c r="M1260" s="15">
        <f t="shared" si="4"/>
        <v>27.775675937194183</v>
      </c>
      <c r="N1260" s="59">
        <f t="shared" si="17"/>
        <v>19.324305931732113</v>
      </c>
      <c r="O1260" s="15">
        <f>E1260/1.345596</f>
        <v>23.314332811272703</v>
      </c>
      <c r="P1260" s="15">
        <f>G1260/1.345596</f>
        <v>4.1833997636534859</v>
      </c>
      <c r="Q1260" s="15">
        <f t="shared" si="18"/>
        <v>27.497732574926189</v>
      </c>
      <c r="R1260" s="27">
        <f t="shared" si="19"/>
        <v>19.130933047619216</v>
      </c>
      <c r="S1260" s="5">
        <f>E1260/E$1204*100</f>
        <v>0.39824793127575242</v>
      </c>
      <c r="T1260" s="5">
        <f t="shared" si="11"/>
        <v>0.41170880972195861</v>
      </c>
      <c r="U1260" s="5">
        <f t="shared" si="12"/>
        <v>0.20479809149542594</v>
      </c>
      <c r="V1260" s="5">
        <f t="shared" si="13"/>
        <v>0.31054841571927178</v>
      </c>
      <c r="W1260" s="5">
        <f t="shared" si="14"/>
        <v>0.34820830294432381</v>
      </c>
      <c r="X1260" s="5">
        <f t="shared" si="15"/>
        <v>0.35249966950219064</v>
      </c>
      <c r="Y1260" s="12">
        <f t="shared" si="6"/>
        <v>5.573058786739427</v>
      </c>
    </row>
    <row r="1261" spans="1:25">
      <c r="A1261" s="7" t="s">
        <v>132</v>
      </c>
      <c r="B1261" t="s">
        <v>34</v>
      </c>
      <c r="E1261" s="6">
        <f>SUM(E507:E518)</f>
        <v>148.98341685874976</v>
      </c>
      <c r="F1261" s="6">
        <f t="shared" ref="F1261:J1261" si="60">SUM(F507:F518)</f>
        <v>19.817907816198357</v>
      </c>
      <c r="G1261" s="6">
        <f t="shared" si="60"/>
        <v>25.897604268864814</v>
      </c>
      <c r="H1261" s="6">
        <f t="shared" si="60"/>
        <v>7.5708672092265159</v>
      </c>
      <c r="I1261" s="6">
        <f t="shared" si="60"/>
        <v>174.88102112761459</v>
      </c>
      <c r="J1261" s="53">
        <f t="shared" si="60"/>
        <v>27.388775025424874</v>
      </c>
      <c r="K1261" s="15">
        <f t="shared" si="2"/>
        <v>111.83841293292458</v>
      </c>
      <c r="L1261" s="15">
        <f t="shared" si="3"/>
        <v>19.440733883427992</v>
      </c>
      <c r="M1261" s="15">
        <f t="shared" si="4"/>
        <v>131.27914681635258</v>
      </c>
      <c r="N1261" s="59">
        <f t="shared" si="17"/>
        <v>92.397679049496588</v>
      </c>
      <c r="O1261" s="15">
        <f>E1261/2.035334</f>
        <v>73.198510347073139</v>
      </c>
      <c r="P1261" s="15">
        <f>G1261/2.035334</f>
        <v>12.724007100979403</v>
      </c>
      <c r="Q1261" s="15">
        <f t="shared" si="18"/>
        <v>85.922517448052545</v>
      </c>
      <c r="R1261" s="27">
        <f t="shared" si="19"/>
        <v>60.474503246093732</v>
      </c>
      <c r="S1261" s="5">
        <f t="shared" ref="S1261:S1318" si="61">E1261/E$1204*100</f>
        <v>1.8912710714687135</v>
      </c>
      <c r="T1261" s="5">
        <f t="shared" ref="T1261:T1318" si="62">F1261/F$1204*100</f>
        <v>2.4543272330691077</v>
      </c>
      <c r="U1261" s="5">
        <f t="shared" ref="U1261:U1318" si="63">G1261/G$1204*100</f>
        <v>0.94219639987915726</v>
      </c>
      <c r="V1261" s="5">
        <f t="shared" ref="V1261:V1318" si="64">H1261/H$1204*100</f>
        <v>0.66431870590651598</v>
      </c>
      <c r="W1261" s="5">
        <f t="shared" ref="W1261:W1318" si="65">I1261/I$1204*100</f>
        <v>1.6457741308713802</v>
      </c>
      <c r="X1261" s="5">
        <f t="shared" ref="X1261:X1318" si="66">J1261/J$1204*100</f>
        <v>1.4066359214226327</v>
      </c>
      <c r="Y1261" s="12">
        <f t="shared" si="6"/>
        <v>5.7527876058351808</v>
      </c>
    </row>
    <row r="1262" spans="1:25">
      <c r="A1262" s="7" t="s">
        <v>133</v>
      </c>
      <c r="B1262" t="s">
        <v>34</v>
      </c>
      <c r="E1262" s="6">
        <f>SUM(E519:E530)</f>
        <v>19.091132797504365</v>
      </c>
      <c r="F1262" s="6">
        <f t="shared" ref="F1262:J1262" si="67">SUM(F519:F530)</f>
        <v>2.1740698999711876</v>
      </c>
      <c r="G1262" s="6">
        <f t="shared" si="67"/>
        <v>6.8204407905833868</v>
      </c>
      <c r="H1262" s="6">
        <f t="shared" si="67"/>
        <v>2.5680280668906135</v>
      </c>
      <c r="I1262" s="6">
        <f t="shared" si="67"/>
        <v>25.911573588087794</v>
      </c>
      <c r="J1262" s="53">
        <f t="shared" si="67"/>
        <v>4.7420979668618068</v>
      </c>
      <c r="K1262" s="15">
        <f t="shared" si="2"/>
        <v>14.331272823396771</v>
      </c>
      <c r="L1262" s="15">
        <f t="shared" si="3"/>
        <v>5.1199475056007158</v>
      </c>
      <c r="M1262" s="15">
        <f t="shared" si="4"/>
        <v>19.451220328997518</v>
      </c>
      <c r="N1262" s="59">
        <f t="shared" si="17"/>
        <v>9.2113253177960566</v>
      </c>
      <c r="O1262" s="15">
        <f>E1262/0.69803</f>
        <v>27.350017617443896</v>
      </c>
      <c r="P1262" s="15">
        <f>G1262/0.69803</f>
        <v>9.7709851877188463</v>
      </c>
      <c r="Q1262" s="15">
        <f t="shared" si="18"/>
        <v>37.121002805162746</v>
      </c>
      <c r="R1262" s="27">
        <f t="shared" si="19"/>
        <v>17.57903242972505</v>
      </c>
      <c r="S1262" s="5">
        <f t="shared" si="61"/>
        <v>0.242352524480761</v>
      </c>
      <c r="T1262" s="5">
        <f t="shared" si="62"/>
        <v>0.26924532153357705</v>
      </c>
      <c r="U1262" s="5">
        <f t="shared" si="63"/>
        <v>0.24813858037835801</v>
      </c>
      <c r="V1262" s="5">
        <f t="shared" si="64"/>
        <v>0.22533601963713187</v>
      </c>
      <c r="W1262" s="5">
        <f t="shared" si="65"/>
        <v>0.24384920231181798</v>
      </c>
      <c r="X1262" s="5">
        <f t="shared" si="66"/>
        <v>0.24354522379700971</v>
      </c>
      <c r="Y1262" s="12">
        <f t="shared" si="6"/>
        <v>2.7991054220223504</v>
      </c>
    </row>
    <row r="1263" spans="1:25">
      <c r="A1263" s="7" t="s">
        <v>134</v>
      </c>
      <c r="B1263" t="s">
        <v>34</v>
      </c>
      <c r="E1263" s="6">
        <f>SUM(E531:E542)</f>
        <v>9.6826284136228509</v>
      </c>
      <c r="F1263" s="6">
        <f t="shared" ref="F1263:J1263" si="68">SUM(F531:F542)</f>
        <v>1.3468313253229938</v>
      </c>
      <c r="G1263" s="6">
        <f t="shared" si="68"/>
        <v>2.3131683717019733</v>
      </c>
      <c r="H1263" s="6">
        <f t="shared" si="68"/>
        <v>2.6404209582545057</v>
      </c>
      <c r="I1263" s="6">
        <f t="shared" si="68"/>
        <v>11.995796785324835</v>
      </c>
      <c r="J1263" s="53">
        <f t="shared" si="68"/>
        <v>3.9872522835774999</v>
      </c>
      <c r="K1263" s="15">
        <f t="shared" si="2"/>
        <v>7.2685257032700621</v>
      </c>
      <c r="L1263" s="15">
        <f t="shared" si="3"/>
        <v>1.7364421154540908</v>
      </c>
      <c r="M1263" s="15">
        <f t="shared" si="4"/>
        <v>9.0049678187241611</v>
      </c>
      <c r="N1263" s="59">
        <f t="shared" si="17"/>
        <v>5.5320835878159711</v>
      </c>
      <c r="O1263" s="15">
        <f>E1263/0.602095</f>
        <v>16.081562566742541</v>
      </c>
      <c r="P1263" s="15">
        <f>G1263/0.602095</f>
        <v>3.8418661036912334</v>
      </c>
      <c r="Q1263" s="15">
        <f t="shared" si="18"/>
        <v>19.923428670433776</v>
      </c>
      <c r="R1263" s="27">
        <f t="shared" si="19"/>
        <v>12.239696463051308</v>
      </c>
      <c r="S1263" s="5">
        <f t="shared" si="61"/>
        <v>0.12291619698739922</v>
      </c>
      <c r="T1263" s="5">
        <f t="shared" si="62"/>
        <v>0.16679686023107582</v>
      </c>
      <c r="U1263" s="5">
        <f t="shared" si="63"/>
        <v>8.4156777186999029E-2</v>
      </c>
      <c r="V1263" s="5">
        <f t="shared" si="64"/>
        <v>0.23168825783899641</v>
      </c>
      <c r="W1263" s="5">
        <f t="shared" si="65"/>
        <v>0.11289030622751928</v>
      </c>
      <c r="X1263" s="5">
        <f t="shared" si="66"/>
        <v>0.20477777062493976</v>
      </c>
      <c r="Y1263" s="12">
        <f t="shared" si="6"/>
        <v>4.1858727328606031</v>
      </c>
    </row>
    <row r="1264" spans="1:25">
      <c r="A1264" s="7" t="s">
        <v>135</v>
      </c>
      <c r="B1264" t="s">
        <v>34</v>
      </c>
      <c r="E1264" s="6">
        <f>SUM(E543:E554)</f>
        <v>12.254315789653806</v>
      </c>
      <c r="F1264" s="6">
        <f t="shared" ref="F1264:J1264" si="69">SUM(F543:F554)</f>
        <v>1.5438024806793211</v>
      </c>
      <c r="G1264" s="6">
        <f t="shared" si="69"/>
        <v>5.6329567794734583</v>
      </c>
      <c r="H1264" s="6">
        <f t="shared" si="69"/>
        <v>1.9199083862593063</v>
      </c>
      <c r="I1264" s="6">
        <f t="shared" si="69"/>
        <v>17.887272569127262</v>
      </c>
      <c r="J1264" s="53">
        <f t="shared" si="69"/>
        <v>3.463710866938627</v>
      </c>
      <c r="K1264" s="15">
        <f t="shared" si="2"/>
        <v>9.1990320694089434</v>
      </c>
      <c r="L1264" s="15">
        <f t="shared" si="3"/>
        <v>4.2285306621296694</v>
      </c>
      <c r="M1264" s="15">
        <f t="shared" si="4"/>
        <v>13.427562731538613</v>
      </c>
      <c r="N1264" s="59">
        <f t="shared" si="17"/>
        <v>4.9705014072792739</v>
      </c>
      <c r="O1264" s="15">
        <f>E1264/0.519445</f>
        <v>23.59117094139669</v>
      </c>
      <c r="P1264" s="15">
        <f>G1264/0.519445</f>
        <v>10.844183271517597</v>
      </c>
      <c r="Q1264" s="15">
        <f t="shared" si="18"/>
        <v>34.435354212914291</v>
      </c>
      <c r="R1264" s="27">
        <f t="shared" si="19"/>
        <v>12.746987669879093</v>
      </c>
      <c r="S1264" s="5">
        <f t="shared" si="61"/>
        <v>0.15556250113116796</v>
      </c>
      <c r="T1264" s="5">
        <f t="shared" si="62"/>
        <v>0.1911905386760317</v>
      </c>
      <c r="U1264" s="5">
        <f t="shared" si="63"/>
        <v>0.20493600655854891</v>
      </c>
      <c r="V1264" s="5">
        <f t="shared" si="64"/>
        <v>0.16846564856724719</v>
      </c>
      <c r="W1264" s="5">
        <f t="shared" si="65"/>
        <v>0.16833393513086267</v>
      </c>
      <c r="X1264" s="5">
        <f t="shared" si="66"/>
        <v>0.17788966911937387</v>
      </c>
      <c r="Y1264" s="12">
        <f t="shared" si="6"/>
        <v>2.1754677462302987</v>
      </c>
    </row>
    <row r="1265" spans="1:25">
      <c r="A1265" s="7" t="s">
        <v>136</v>
      </c>
      <c r="B1265" t="s">
        <v>34</v>
      </c>
      <c r="E1265" s="6">
        <f>SUM(E555:E566)</f>
        <v>40.274371856951916</v>
      </c>
      <c r="F1265" s="6">
        <f t="shared" ref="F1265:J1265" si="70">SUM(F555:F566)</f>
        <v>4.4563481423056333</v>
      </c>
      <c r="G1265" s="6">
        <f t="shared" si="70"/>
        <v>3.2042826850138675</v>
      </c>
      <c r="H1265" s="6">
        <f t="shared" si="70"/>
        <v>1.6206991290242061</v>
      </c>
      <c r="I1265" s="6">
        <f t="shared" si="70"/>
        <v>43.478654541965817</v>
      </c>
      <c r="J1265" s="53">
        <f t="shared" si="70"/>
        <v>6.07704727132983</v>
      </c>
      <c r="K1265" s="15">
        <f t="shared" si="2"/>
        <v>30.233041537920759</v>
      </c>
      <c r="L1265" s="15">
        <f t="shared" si="3"/>
        <v>2.4053810661367896</v>
      </c>
      <c r="M1265" s="15">
        <f t="shared" si="4"/>
        <v>32.638422604057574</v>
      </c>
      <c r="N1265" s="59">
        <f t="shared" si="17"/>
        <v>27.827660471783968</v>
      </c>
      <c r="O1265" s="15">
        <f>E1265/1.951269</f>
        <v>20.640092092352166</v>
      </c>
      <c r="P1265" s="15">
        <f>G1265/1.951269</f>
        <v>1.6421532269583885</v>
      </c>
      <c r="Q1265" s="15">
        <f t="shared" si="18"/>
        <v>22.282245319310555</v>
      </c>
      <c r="R1265" s="27">
        <f t="shared" si="19"/>
        <v>18.997938865393778</v>
      </c>
      <c r="S1265" s="5">
        <f t="shared" si="61"/>
        <v>0.51126330715614421</v>
      </c>
      <c r="T1265" s="5">
        <f t="shared" si="62"/>
        <v>0.5518915875044037</v>
      </c>
      <c r="U1265" s="5">
        <f t="shared" si="63"/>
        <v>0.11657694583142697</v>
      </c>
      <c r="V1265" s="5">
        <f t="shared" si="64"/>
        <v>0.14221101999320052</v>
      </c>
      <c r="W1265" s="5">
        <f t="shared" si="65"/>
        <v>0.40916987120085913</v>
      </c>
      <c r="X1265" s="5">
        <f t="shared" si="66"/>
        <v>0.31210570681239608</v>
      </c>
      <c r="Y1265" s="12">
        <f t="shared" si="6"/>
        <v>12.568919728996262</v>
      </c>
    </row>
    <row r="1266" spans="1:25">
      <c r="A1266" s="7" t="s">
        <v>137</v>
      </c>
      <c r="B1266" t="s">
        <v>34</v>
      </c>
      <c r="E1266" s="6">
        <f>SUM(E567:E578)</f>
        <v>22.655556572784544</v>
      </c>
      <c r="F1266" s="6">
        <f t="shared" ref="F1266:J1266" si="71">SUM(F567:F578)</f>
        <v>2.5295382360319891</v>
      </c>
      <c r="G1266" s="6">
        <f t="shared" si="71"/>
        <v>5.440921826517175</v>
      </c>
      <c r="H1266" s="6">
        <f t="shared" si="71"/>
        <v>2.4489062261747399</v>
      </c>
      <c r="I1266" s="6">
        <f t="shared" si="71"/>
        <v>28.096478399301692</v>
      </c>
      <c r="J1266" s="53">
        <f t="shared" si="71"/>
        <v>4.978444462206733</v>
      </c>
      <c r="K1266" s="15">
        <f t="shared" si="2"/>
        <v>17.007003494990016</v>
      </c>
      <c r="L1266" s="15">
        <f t="shared" si="3"/>
        <v>4.0843744545522735</v>
      </c>
      <c r="M1266" s="15">
        <f t="shared" si="4"/>
        <v>21.09137794954227</v>
      </c>
      <c r="N1266" s="59">
        <f t="shared" si="17"/>
        <v>12.922629040437743</v>
      </c>
      <c r="O1266" s="15">
        <f>E1266/0.699757</f>
        <v>32.376320026501411</v>
      </c>
      <c r="P1266" s="15">
        <f>G1266/0.699757</f>
        <v>7.7754446565267301</v>
      </c>
      <c r="Q1266" s="15">
        <f t="shared" si="18"/>
        <v>40.151764683028141</v>
      </c>
      <c r="R1266" s="27">
        <f t="shared" si="19"/>
        <v>24.60087536997468</v>
      </c>
      <c r="S1266" s="5">
        <f t="shared" si="61"/>
        <v>0.28760112808228855</v>
      </c>
      <c r="T1266" s="5">
        <f t="shared" si="62"/>
        <v>0.31326791088958833</v>
      </c>
      <c r="U1266" s="5">
        <f t="shared" si="63"/>
        <v>0.19794946682120726</v>
      </c>
      <c r="V1266" s="5">
        <f t="shared" si="64"/>
        <v>0.21488346976634159</v>
      </c>
      <c r="W1266" s="5">
        <f t="shared" si="65"/>
        <v>0.264410952200551</v>
      </c>
      <c r="X1266" s="5">
        <f t="shared" si="66"/>
        <v>0.25568353483669309</v>
      </c>
      <c r="Y1266" s="12">
        <f t="shared" si="6"/>
        <v>4.1639187797863926</v>
      </c>
    </row>
    <row r="1267" spans="1:25">
      <c r="A1267" s="7" t="s">
        <v>138</v>
      </c>
      <c r="B1267" t="s">
        <v>34</v>
      </c>
      <c r="E1267" s="6">
        <f>SUM(E579:E590)</f>
        <v>513.08218177805031</v>
      </c>
      <c r="F1267" s="6">
        <f t="shared" ref="F1267:J1267" si="72">SUM(F579:F590)</f>
        <v>49.058936229579459</v>
      </c>
      <c r="G1267" s="6">
        <f t="shared" si="72"/>
        <v>161.67162737951693</v>
      </c>
      <c r="H1267" s="6">
        <f t="shared" si="72"/>
        <v>54.27148329341572</v>
      </c>
      <c r="I1267" s="6">
        <f t="shared" si="72"/>
        <v>674.75380915756659</v>
      </c>
      <c r="J1267" s="53">
        <f t="shared" si="72"/>
        <v>103.33041952299513</v>
      </c>
      <c r="K1267" s="15">
        <f t="shared" si="2"/>
        <v>385.15895341978404</v>
      </c>
      <c r="L1267" s="15">
        <f t="shared" si="3"/>
        <v>121.36315976395485</v>
      </c>
      <c r="M1267" s="15">
        <f t="shared" si="4"/>
        <v>506.52211318373838</v>
      </c>
      <c r="N1267" s="59">
        <f t="shared" si="17"/>
        <v>263.79579365582919</v>
      </c>
      <c r="O1267" s="15">
        <f>E1267/12.828837</f>
        <v>39.994442347194081</v>
      </c>
      <c r="P1267" s="15">
        <f>G1267/12.828837</f>
        <v>12.602204500650911</v>
      </c>
      <c r="Q1267" s="15">
        <f t="shared" si="18"/>
        <v>52.596646847844994</v>
      </c>
      <c r="R1267" s="27">
        <f t="shared" si="19"/>
        <v>27.392237846543168</v>
      </c>
      <c r="S1267" s="5">
        <f t="shared" si="61"/>
        <v>6.5133254971785695</v>
      </c>
      <c r="T1267" s="5">
        <f t="shared" si="62"/>
        <v>6.0756505848332791</v>
      </c>
      <c r="U1267" s="5">
        <f t="shared" si="63"/>
        <v>5.8818732303635759</v>
      </c>
      <c r="V1267" s="5">
        <f t="shared" si="64"/>
        <v>4.7621442237384688</v>
      </c>
      <c r="W1267" s="5">
        <f t="shared" si="65"/>
        <v>6.3499878755173569</v>
      </c>
      <c r="X1267" s="5">
        <f t="shared" si="66"/>
        <v>5.3068558101554126</v>
      </c>
      <c r="Y1267" s="12">
        <f t="shared" si="6"/>
        <v>3.1736068356237475</v>
      </c>
    </row>
    <row r="1268" spans="1:25">
      <c r="A1268" s="7" t="s">
        <v>139</v>
      </c>
      <c r="B1268" t="s">
        <v>34</v>
      </c>
      <c r="E1268" s="6">
        <f>SUM(E591:E602)</f>
        <v>78.680192281555605</v>
      </c>
      <c r="F1268" s="6">
        <f t="shared" ref="F1268:J1268" si="73">SUM(F591:F602)</f>
        <v>10.98056745880586</v>
      </c>
      <c r="G1268" s="6">
        <f t="shared" si="73"/>
        <v>23.499021168249072</v>
      </c>
      <c r="H1268" s="6">
        <f t="shared" si="73"/>
        <v>10.662795509680524</v>
      </c>
      <c r="I1268" s="6">
        <f t="shared" si="73"/>
        <v>102.17921344980465</v>
      </c>
      <c r="J1268" s="53">
        <f t="shared" si="73"/>
        <v>21.643362968486382</v>
      </c>
      <c r="K1268" s="15">
        <f t="shared" si="2"/>
        <v>59.063404636297484</v>
      </c>
      <c r="L1268" s="15">
        <f t="shared" si="3"/>
        <v>17.640172902101273</v>
      </c>
      <c r="M1268" s="15">
        <f t="shared" si="4"/>
        <v>76.703577538398747</v>
      </c>
      <c r="N1268" s="59">
        <f t="shared" si="17"/>
        <v>41.423231734196207</v>
      </c>
      <c r="O1268" s="15">
        <f>E1268/1.283566</f>
        <v>61.298127467972513</v>
      </c>
      <c r="P1268" s="15">
        <f>G1268/1.283566</f>
        <v>18.3076064403771</v>
      </c>
      <c r="Q1268" s="15">
        <f t="shared" si="18"/>
        <v>79.605733908349606</v>
      </c>
      <c r="R1268" s="27">
        <f t="shared" si="19"/>
        <v>42.990521027595413</v>
      </c>
      <c r="S1268" s="5">
        <f t="shared" si="61"/>
        <v>0.99880627453177351</v>
      </c>
      <c r="T1268" s="5">
        <f t="shared" si="62"/>
        <v>1.3598764308849951</v>
      </c>
      <c r="U1268" s="5">
        <f t="shared" si="63"/>
        <v>0.85493209779357282</v>
      </c>
      <c r="V1268" s="5">
        <f t="shared" si="64"/>
        <v>0.93562524854539975</v>
      </c>
      <c r="W1268" s="5">
        <f t="shared" si="65"/>
        <v>0.96159037226664257</v>
      </c>
      <c r="X1268" s="5">
        <f t="shared" si="66"/>
        <v>1.1115623748634249</v>
      </c>
      <c r="Y1268" s="12">
        <f t="shared" si="6"/>
        <v>3.3482327505566531</v>
      </c>
    </row>
    <row r="1269" spans="1:25">
      <c r="A1269" s="7" t="s">
        <v>140</v>
      </c>
      <c r="B1269" t="s">
        <v>34</v>
      </c>
      <c r="E1269" s="6">
        <f>SUM(E603:E614)</f>
        <v>25.52978361059796</v>
      </c>
      <c r="F1269" s="6">
        <f t="shared" ref="F1269:J1269" si="74">SUM(F603:F614)</f>
        <v>2.3399507540595086</v>
      </c>
      <c r="G1269" s="6">
        <f t="shared" si="74"/>
        <v>6.7040044596096227</v>
      </c>
      <c r="H1269" s="6">
        <f t="shared" si="74"/>
        <v>3.0432342649212063</v>
      </c>
      <c r="I1269" s="6">
        <f t="shared" si="74"/>
        <v>32.233788070207588</v>
      </c>
      <c r="J1269" s="53">
        <f t="shared" si="74"/>
        <v>5.383185018980714</v>
      </c>
      <c r="K1269" s="15">
        <f t="shared" ref="K1269:K1318" si="75">E1269/1.332131</f>
        <v>19.164619403495571</v>
      </c>
      <c r="L1269" s="15">
        <f t="shared" ref="L1269:L1318" si="76">G1269/1.332131</f>
        <v>5.0325414389497904</v>
      </c>
      <c r="M1269" s="15">
        <f t="shared" ref="M1269:M1318" si="77">I1269/1.332131</f>
        <v>24.197160842445367</v>
      </c>
      <c r="N1269" s="59">
        <f t="shared" si="17"/>
        <v>14.132077964545781</v>
      </c>
      <c r="O1269" s="15">
        <f>E1269/0.568593</f>
        <v>44.899925976221937</v>
      </c>
      <c r="P1269" s="15">
        <f>G1269/0.568593</f>
        <v>11.790515288808731</v>
      </c>
      <c r="Q1269" s="15">
        <f t="shared" si="18"/>
        <v>56.690441265030671</v>
      </c>
      <c r="R1269" s="27">
        <f t="shared" si="19"/>
        <v>33.109410687413202</v>
      </c>
      <c r="S1269" s="5">
        <f t="shared" si="61"/>
        <v>0.32408802416820331</v>
      </c>
      <c r="T1269" s="5">
        <f t="shared" si="62"/>
        <v>0.2897886554419607</v>
      </c>
      <c r="U1269" s="5">
        <f t="shared" si="63"/>
        <v>0.2439024398180317</v>
      </c>
      <c r="V1269" s="5">
        <f t="shared" si="64"/>
        <v>0.26703380111845465</v>
      </c>
      <c r="W1269" s="5">
        <f t="shared" si="65"/>
        <v>0.30334643635930469</v>
      </c>
      <c r="X1269" s="5">
        <f t="shared" si="66"/>
        <v>0.27647024784179752</v>
      </c>
      <c r="Y1269" s="12">
        <f t="shared" si="6"/>
        <v>3.8081394134520865</v>
      </c>
    </row>
    <row r="1270" spans="1:25">
      <c r="A1270" s="7" t="s">
        <v>84</v>
      </c>
      <c r="B1270" t="s">
        <v>34</v>
      </c>
      <c r="E1270" s="6">
        <f>SUM(E615:E626)</f>
        <v>9.8010018378192658</v>
      </c>
      <c r="F1270" s="6">
        <f t="shared" ref="F1270:J1270" si="78">SUM(F615:F626)</f>
        <v>1.1138780438046993</v>
      </c>
      <c r="G1270" s="6">
        <f t="shared" si="78"/>
        <v>0.91469144467191066</v>
      </c>
      <c r="H1270" s="6">
        <f t="shared" si="78"/>
        <v>0.58695073328715197</v>
      </c>
      <c r="I1270" s="6">
        <f t="shared" si="78"/>
        <v>10.715693282491177</v>
      </c>
      <c r="J1270" s="53">
        <f t="shared" si="78"/>
        <v>1.7008287770918513</v>
      </c>
      <c r="K1270" s="15">
        <f t="shared" si="75"/>
        <v>7.3573859011007672</v>
      </c>
      <c r="L1270" s="15">
        <f t="shared" si="76"/>
        <v>0.68663775910320435</v>
      </c>
      <c r="M1270" s="15">
        <f t="shared" si="77"/>
        <v>8.0440236602039725</v>
      </c>
      <c r="N1270" s="59">
        <f t="shared" si="17"/>
        <v>6.6707481419975627</v>
      </c>
      <c r="O1270" s="15">
        <f>E1270/0.774769</f>
        <v>12.650224567347513</v>
      </c>
      <c r="P1270" s="15">
        <f>G1270/0.774769</f>
        <v>1.1805989200289513</v>
      </c>
      <c r="Q1270" s="15">
        <f t="shared" si="18"/>
        <v>13.830823487376463</v>
      </c>
      <c r="R1270" s="27">
        <f t="shared" si="19"/>
        <v>11.469625647318562</v>
      </c>
      <c r="S1270" s="5">
        <f t="shared" si="61"/>
        <v>0.12441888928385546</v>
      </c>
      <c r="T1270" s="5">
        <f t="shared" si="62"/>
        <v>0.13794701451750133</v>
      </c>
      <c r="U1270" s="5">
        <f t="shared" si="63"/>
        <v>3.3277942516337485E-2</v>
      </c>
      <c r="V1270" s="5">
        <f t="shared" si="64"/>
        <v>5.1502997053363739E-2</v>
      </c>
      <c r="W1270" s="5">
        <f t="shared" si="65"/>
        <v>0.10084348024138712</v>
      </c>
      <c r="X1270" s="5">
        <f t="shared" si="66"/>
        <v>8.7351363900934897E-2</v>
      </c>
      <c r="Y1270" s="12">
        <f t="shared" ref="Y1270:Y1318" si="79">E1270/G1270</f>
        <v>10.715090749902851</v>
      </c>
    </row>
    <row r="1271" spans="1:25">
      <c r="A1271" s="7" t="s">
        <v>141</v>
      </c>
      <c r="B1271" t="s">
        <v>34</v>
      </c>
      <c r="E1271" s="6">
        <f>SUM(E627:E638)</f>
        <v>43.218185242049699</v>
      </c>
      <c r="F1271" s="6">
        <f t="shared" ref="F1271:J1271" si="80">SUM(F627:F638)</f>
        <v>4.7835538047951411</v>
      </c>
      <c r="G1271" s="6">
        <f t="shared" si="80"/>
        <v>16.170265493404482</v>
      </c>
      <c r="H1271" s="6">
        <f t="shared" si="80"/>
        <v>10.74210097663825</v>
      </c>
      <c r="I1271" s="6">
        <f t="shared" si="80"/>
        <v>59.388450735454235</v>
      </c>
      <c r="J1271" s="53">
        <f t="shared" si="80"/>
        <v>15.525654781433383</v>
      </c>
      <c r="K1271" s="15">
        <f t="shared" si="75"/>
        <v>32.442894311482654</v>
      </c>
      <c r="L1271" s="15">
        <f t="shared" si="76"/>
        <v>12.138645143311344</v>
      </c>
      <c r="M1271" s="15">
        <f t="shared" si="77"/>
        <v>44.58153945479404</v>
      </c>
      <c r="N1271" s="59">
        <f t="shared" si="17"/>
        <v>20.30424916817131</v>
      </c>
      <c r="O1271" s="15">
        <f>E1271/1.3161</f>
        <v>32.83807099920196</v>
      </c>
      <c r="P1271" s="15">
        <f>G1271/1.3161</f>
        <v>12.286502160477534</v>
      </c>
      <c r="Q1271" s="15">
        <f t="shared" si="18"/>
        <v>45.124573159679493</v>
      </c>
      <c r="R1271" s="27">
        <f t="shared" si="19"/>
        <v>20.551568838724428</v>
      </c>
      <c r="S1271" s="5">
        <f t="shared" si="61"/>
        <v>0.54863356763497573</v>
      </c>
      <c r="T1271" s="5">
        <f t="shared" si="62"/>
        <v>0.59241401679969108</v>
      </c>
      <c r="U1271" s="5">
        <f t="shared" si="63"/>
        <v>0.58830020625856516</v>
      </c>
      <c r="V1271" s="5">
        <f t="shared" si="64"/>
        <v>0.94258404252826911</v>
      </c>
      <c r="W1271" s="5">
        <f t="shared" si="65"/>
        <v>0.55889412849217612</v>
      </c>
      <c r="X1271" s="5">
        <f t="shared" si="66"/>
        <v>0.79736839997036224</v>
      </c>
      <c r="Y1271" s="12">
        <f t="shared" si="79"/>
        <v>2.6726948459614039</v>
      </c>
    </row>
    <row r="1272" spans="1:25">
      <c r="A1272" s="7" t="s">
        <v>142</v>
      </c>
      <c r="B1272" t="s">
        <v>34</v>
      </c>
      <c r="E1272" s="6">
        <f>SUM(E639:E650)</f>
        <v>119.96609444754819</v>
      </c>
      <c r="F1272" s="6">
        <f t="shared" ref="F1272:J1272" si="81">SUM(F639:F650)</f>
        <v>12.752520074496207</v>
      </c>
      <c r="G1272" s="6">
        <f t="shared" si="81"/>
        <v>13.821387480207548</v>
      </c>
      <c r="H1272" s="6">
        <f t="shared" si="81"/>
        <v>4.2323855023083565</v>
      </c>
      <c r="I1272" s="6">
        <f t="shared" si="81"/>
        <v>133.78748192775572</v>
      </c>
      <c r="J1272" s="53">
        <f t="shared" si="81"/>
        <v>16.984905576804557</v>
      </c>
      <c r="K1272" s="15">
        <f t="shared" si="75"/>
        <v>90.055778634044387</v>
      </c>
      <c r="L1272" s="15">
        <f t="shared" si="76"/>
        <v>10.375396624061409</v>
      </c>
      <c r="M1272" s="15">
        <f t="shared" si="77"/>
        <v>100.4311752581058</v>
      </c>
      <c r="N1272" s="59">
        <f t="shared" si="17"/>
        <v>79.680382009982978</v>
      </c>
      <c r="O1272" s="15">
        <f>E1272/5.564635</f>
        <v>21.55866367651215</v>
      </c>
      <c r="P1272" s="15">
        <f>G1272/5.564635</f>
        <v>2.4837904876434029</v>
      </c>
      <c r="Q1272" s="15">
        <f t="shared" si="18"/>
        <v>24.042454164155554</v>
      </c>
      <c r="R1272" s="27">
        <f t="shared" si="19"/>
        <v>19.074873188868747</v>
      </c>
      <c r="S1272" s="5">
        <f t="shared" si="61"/>
        <v>1.5229104605705399</v>
      </c>
      <c r="T1272" s="5">
        <f t="shared" si="62"/>
        <v>1.5793219748208791</v>
      </c>
      <c r="U1272" s="5">
        <f t="shared" si="63"/>
        <v>0.50284425501252084</v>
      </c>
      <c r="V1272" s="5">
        <f t="shared" si="64"/>
        <v>0.37137791247539814</v>
      </c>
      <c r="W1272" s="5">
        <f t="shared" si="65"/>
        <v>1.25905015519351</v>
      </c>
      <c r="X1272" s="5">
        <f t="shared" si="66"/>
        <v>0.87231277354049064</v>
      </c>
      <c r="Y1272" s="12">
        <f t="shared" si="79"/>
        <v>8.6797432326777315</v>
      </c>
    </row>
    <row r="1273" spans="1:25">
      <c r="A1273" s="7" t="s">
        <v>143</v>
      </c>
      <c r="B1273" t="s">
        <v>34</v>
      </c>
      <c r="E1273" s="6">
        <f>SUM(E651:E662)</f>
        <v>93.969370440983425</v>
      </c>
      <c r="F1273" s="6">
        <f t="shared" ref="F1273:J1273" si="82">SUM(F651:F662)</f>
        <v>8.2645454196542651</v>
      </c>
      <c r="G1273" s="6">
        <f t="shared" si="82"/>
        <v>35.752549806775782</v>
      </c>
      <c r="H1273" s="6">
        <f t="shared" si="82"/>
        <v>9.4709380560680572</v>
      </c>
      <c r="I1273" s="6">
        <f t="shared" si="82"/>
        <v>129.72192024775927</v>
      </c>
      <c r="J1273" s="53">
        <f t="shared" si="82"/>
        <v>17.735483475722326</v>
      </c>
      <c r="K1273" s="15">
        <f t="shared" si="75"/>
        <v>70.540637850919637</v>
      </c>
      <c r="L1273" s="15">
        <f t="shared" si="76"/>
        <v>26.838614075324262</v>
      </c>
      <c r="M1273" s="15">
        <f t="shared" si="77"/>
        <v>97.379251926243953</v>
      </c>
      <c r="N1273" s="59">
        <f t="shared" si="17"/>
        <v>43.702023775595379</v>
      </c>
      <c r="O1273" s="15">
        <f>E1273/1.555908</f>
        <v>60.395197171673018</v>
      </c>
      <c r="P1273" s="15">
        <f>G1273/1.555908</f>
        <v>22.97857572991191</v>
      </c>
      <c r="Q1273" s="15">
        <f t="shared" si="18"/>
        <v>83.373772901584928</v>
      </c>
      <c r="R1273" s="27">
        <f t="shared" si="19"/>
        <v>37.416621441761109</v>
      </c>
      <c r="S1273" s="5">
        <f t="shared" si="61"/>
        <v>1.1928948581415331</v>
      </c>
      <c r="T1273" s="5">
        <f t="shared" si="62"/>
        <v>1.0235136362787387</v>
      </c>
      <c r="U1273" s="5">
        <f t="shared" si="63"/>
        <v>1.3007351322818315</v>
      </c>
      <c r="V1273" s="5">
        <f t="shared" si="64"/>
        <v>0.83104367561225601</v>
      </c>
      <c r="W1273" s="5">
        <f t="shared" si="65"/>
        <v>1.2207898785936979</v>
      </c>
      <c r="X1273" s="5">
        <f t="shared" si="66"/>
        <v>0.91086104134230261</v>
      </c>
      <c r="Y1273" s="12">
        <f t="shared" si="79"/>
        <v>2.6283263976650542</v>
      </c>
    </row>
    <row r="1274" spans="1:25">
      <c r="A1274" s="7" t="s">
        <v>144</v>
      </c>
      <c r="B1274" t="s">
        <v>34</v>
      </c>
      <c r="E1274" s="6">
        <f>SUM(E663:E674)</f>
        <v>171.16613147757752</v>
      </c>
      <c r="F1274" s="6">
        <f t="shared" ref="F1274:J1274" si="83">SUM(F663:F674)</f>
        <v>15.166904373220778</v>
      </c>
      <c r="G1274" s="6">
        <f t="shared" si="83"/>
        <v>49.746812669272614</v>
      </c>
      <c r="H1274" s="6">
        <f t="shared" si="83"/>
        <v>17.277918731894385</v>
      </c>
      <c r="I1274" s="6">
        <f t="shared" si="83"/>
        <v>220.91294414685032</v>
      </c>
      <c r="J1274" s="53">
        <f t="shared" si="83"/>
        <v>32.444823105115162</v>
      </c>
      <c r="K1274" s="15">
        <f t="shared" si="75"/>
        <v>128.4904648848931</v>
      </c>
      <c r="L1274" s="15">
        <f t="shared" si="76"/>
        <v>37.343784259410384</v>
      </c>
      <c r="M1274" s="15">
        <f t="shared" si="77"/>
        <v>165.83424914430361</v>
      </c>
      <c r="N1274" s="59">
        <f t="shared" si="17"/>
        <v>91.146680625482716</v>
      </c>
      <c r="O1274" s="15">
        <f>E1274/3.279833</f>
        <v>52.187453287279418</v>
      </c>
      <c r="P1274" s="15">
        <f>G1274/3.279833</f>
        <v>15.167483426525868</v>
      </c>
      <c r="Q1274" s="15">
        <f t="shared" si="18"/>
        <v>67.354936713805287</v>
      </c>
      <c r="R1274" s="27">
        <f t="shared" si="19"/>
        <v>37.019969860753548</v>
      </c>
      <c r="S1274" s="5">
        <f t="shared" si="61"/>
        <v>2.1728697039192695</v>
      </c>
      <c r="T1274" s="5">
        <f t="shared" si="62"/>
        <v>1.8783287716236556</v>
      </c>
      <c r="U1274" s="5">
        <f t="shared" si="63"/>
        <v>1.809868871106433</v>
      </c>
      <c r="V1274" s="5">
        <f t="shared" si="64"/>
        <v>1.5160805619126285</v>
      </c>
      <c r="W1274" s="5">
        <f t="shared" si="65"/>
        <v>2.0789723567900094</v>
      </c>
      <c r="X1274" s="5">
        <f t="shared" si="66"/>
        <v>1.6663050319516808</v>
      </c>
      <c r="Y1274" s="12">
        <f t="shared" si="79"/>
        <v>3.44074569391061</v>
      </c>
    </row>
    <row r="1275" spans="1:25">
      <c r="A1275" s="7" t="s">
        <v>145</v>
      </c>
      <c r="B1275" t="s">
        <v>34</v>
      </c>
      <c r="E1275" s="6">
        <f>SUM(E675:E686)</f>
        <v>9.7837201324683107</v>
      </c>
      <c r="F1275" s="6">
        <f t="shared" ref="F1275:J1275" si="84">SUM(F675:F686)</f>
        <v>1.3138528317811966</v>
      </c>
      <c r="G1275" s="6">
        <f t="shared" si="84"/>
        <v>2.226501464050163</v>
      </c>
      <c r="H1275" s="6">
        <f t="shared" si="84"/>
        <v>1.2942619777806552</v>
      </c>
      <c r="I1275" s="6">
        <f t="shared" si="84"/>
        <v>12.01022159651847</v>
      </c>
      <c r="J1275" s="53">
        <f t="shared" si="84"/>
        <v>2.6081148095618469</v>
      </c>
      <c r="K1275" s="15">
        <f t="shared" si="75"/>
        <v>7.3444129237051845</v>
      </c>
      <c r="L1275" s="15">
        <f t="shared" si="76"/>
        <v>1.6713832678994507</v>
      </c>
      <c r="M1275" s="15">
        <f t="shared" si="77"/>
        <v>9.0157961916046325</v>
      </c>
      <c r="N1275" s="59">
        <f t="shared" si="17"/>
        <v>5.6730296558057338</v>
      </c>
      <c r="O1275" s="15">
        <f>E1275/0.514453</f>
        <v>19.017714217758105</v>
      </c>
      <c r="P1275" s="15">
        <f>G1275/0.514453</f>
        <v>4.3279006324196043</v>
      </c>
      <c r="Q1275" s="15">
        <f t="shared" si="18"/>
        <v>23.345614850177711</v>
      </c>
      <c r="R1275" s="27">
        <f t="shared" si="19"/>
        <v>14.6898135853385</v>
      </c>
      <c r="S1275" s="5">
        <f t="shared" si="61"/>
        <v>0.12419950654928645</v>
      </c>
      <c r="T1275" s="5">
        <f t="shared" si="62"/>
        <v>0.16271267457657049</v>
      </c>
      <c r="U1275" s="5">
        <f t="shared" si="63"/>
        <v>8.1003696016615778E-2</v>
      </c>
      <c r="V1275" s="5">
        <f t="shared" si="64"/>
        <v>0.11356723324052269</v>
      </c>
      <c r="W1275" s="5">
        <f t="shared" si="65"/>
        <v>0.11302605555556021</v>
      </c>
      <c r="X1275" s="5">
        <f t="shared" si="66"/>
        <v>0.13394786641309936</v>
      </c>
      <c r="Y1275" s="12">
        <f t="shared" si="79"/>
        <v>4.3942123059155929</v>
      </c>
    </row>
    <row r="1276" spans="1:25">
      <c r="A1276" s="7" t="s">
        <v>146</v>
      </c>
      <c r="B1276" t="s">
        <v>34</v>
      </c>
      <c r="E1276" s="6">
        <f>SUM(E687:E698)</f>
        <v>94.148349798063492</v>
      </c>
      <c r="F1276" s="6">
        <f t="shared" ref="F1276:J1276" si="85">SUM(F687:F698)</f>
        <v>11.407576588587624</v>
      </c>
      <c r="G1276" s="6">
        <f t="shared" si="85"/>
        <v>27.700444084182354</v>
      </c>
      <c r="H1276" s="6">
        <f t="shared" si="85"/>
        <v>8.3752218700031609</v>
      </c>
      <c r="I1276" s="6">
        <f t="shared" si="85"/>
        <v>121.84879388224584</v>
      </c>
      <c r="J1276" s="53">
        <f t="shared" si="85"/>
        <v>19.782798458590776</v>
      </c>
      <c r="K1276" s="15">
        <f t="shared" si="75"/>
        <v>70.674993523957852</v>
      </c>
      <c r="L1276" s="15">
        <f t="shared" si="76"/>
        <v>20.794084128499641</v>
      </c>
      <c r="M1276" s="15">
        <f t="shared" si="77"/>
        <v>91.469077652457486</v>
      </c>
      <c r="N1276" s="59">
        <f t="shared" si="17"/>
        <v>49.880909395458211</v>
      </c>
      <c r="O1276" s="15">
        <f>E1276/1.589934</f>
        <v>59.215256606917954</v>
      </c>
      <c r="P1276" s="15">
        <f>G1276/1.589934</f>
        <v>17.422386139413558</v>
      </c>
      <c r="Q1276" s="15">
        <f t="shared" si="18"/>
        <v>76.637642746331508</v>
      </c>
      <c r="R1276" s="27">
        <f t="shared" si="19"/>
        <v>41.7928704675044</v>
      </c>
      <c r="S1276" s="5">
        <f t="shared" si="61"/>
        <v>1.195166912894825</v>
      </c>
      <c r="T1276" s="5">
        <f t="shared" si="62"/>
        <v>1.4127589120082504</v>
      </c>
      <c r="U1276" s="5">
        <f t="shared" si="63"/>
        <v>1.0077866052864255</v>
      </c>
      <c r="V1276" s="5">
        <f t="shared" si="64"/>
        <v>0.73489818281053731</v>
      </c>
      <c r="W1276" s="5">
        <f t="shared" si="65"/>
        <v>1.1466972891411917</v>
      </c>
      <c r="X1276" s="5">
        <f t="shared" si="66"/>
        <v>1.0160072844545336</v>
      </c>
      <c r="Y1276" s="12">
        <f t="shared" si="79"/>
        <v>3.3988029040958425</v>
      </c>
    </row>
    <row r="1277" spans="1:25">
      <c r="A1277" s="7" t="s">
        <v>147</v>
      </c>
      <c r="B1277" t="s">
        <v>34</v>
      </c>
      <c r="E1277" s="6">
        <f>SUM(E699:E710)</f>
        <v>26.565070679845494</v>
      </c>
      <c r="F1277" s="6">
        <f t="shared" ref="F1277:J1277" si="86">SUM(F699:F710)</f>
        <v>2.7746362553301145</v>
      </c>
      <c r="G1277" s="6">
        <f t="shared" si="86"/>
        <v>8.1184959491787243</v>
      </c>
      <c r="H1277" s="6">
        <f t="shared" si="86"/>
        <v>1.9383434962935913</v>
      </c>
      <c r="I1277" s="6">
        <f t="shared" si="86"/>
        <v>34.683566629024256</v>
      </c>
      <c r="J1277" s="53">
        <f t="shared" si="86"/>
        <v>4.7129797516237071</v>
      </c>
      <c r="K1277" s="15">
        <f t="shared" si="75"/>
        <v>19.941785514972249</v>
      </c>
      <c r="L1277" s="15">
        <f t="shared" si="76"/>
        <v>6.0943675578293162</v>
      </c>
      <c r="M1277" s="15">
        <f t="shared" si="77"/>
        <v>26.036153072801593</v>
      </c>
      <c r="N1277" s="59">
        <f t="shared" si="17"/>
        <v>13.847417957142934</v>
      </c>
      <c r="O1277" s="15">
        <f>E1277/0.862477</f>
        <v>30.800903305068417</v>
      </c>
      <c r="P1277" s="15">
        <f>G1277/0.862477</f>
        <v>9.4129999399157587</v>
      </c>
      <c r="Q1277" s="15">
        <f t="shared" si="18"/>
        <v>40.213903244984174</v>
      </c>
      <c r="R1277" s="27">
        <f t="shared" si="19"/>
        <v>21.38790336515266</v>
      </c>
      <c r="S1277" s="5">
        <f t="shared" si="61"/>
        <v>0.33723048341646894</v>
      </c>
      <c r="T1277" s="5">
        <f t="shared" si="62"/>
        <v>0.34362180844092338</v>
      </c>
      <c r="U1277" s="5">
        <f t="shared" si="63"/>
        <v>0.29536390997162332</v>
      </c>
      <c r="V1277" s="5">
        <f t="shared" si="64"/>
        <v>0.17008326886129957</v>
      </c>
      <c r="W1277" s="5">
        <f t="shared" si="65"/>
        <v>0.32640086589355222</v>
      </c>
      <c r="X1277" s="5">
        <f t="shared" si="66"/>
        <v>0.24204976708222034</v>
      </c>
      <c r="Y1277" s="12">
        <f t="shared" si="79"/>
        <v>3.2721665251964369</v>
      </c>
    </row>
    <row r="1278" spans="1:25">
      <c r="A1278" s="7" t="s">
        <v>148</v>
      </c>
      <c r="B1278" t="s">
        <v>34</v>
      </c>
      <c r="E1278" s="6">
        <f>SUM(E711:E722)</f>
        <v>33.553931525688782</v>
      </c>
      <c r="F1278" s="6">
        <f t="shared" ref="F1278:J1278" si="87">SUM(F711:F722)</f>
        <v>4.3112426824808763</v>
      </c>
      <c r="G1278" s="6">
        <f t="shared" si="87"/>
        <v>25.671069070031379</v>
      </c>
      <c r="H1278" s="6">
        <f t="shared" si="87"/>
        <v>30.79378107119005</v>
      </c>
      <c r="I1278" s="6">
        <f t="shared" si="87"/>
        <v>59.225000595720154</v>
      </c>
      <c r="J1278" s="53">
        <f t="shared" si="87"/>
        <v>35.105023753670928</v>
      </c>
      <c r="K1278" s="15">
        <f t="shared" si="75"/>
        <v>25.18816206941268</v>
      </c>
      <c r="L1278" s="15">
        <f t="shared" si="76"/>
        <v>19.270679137435717</v>
      </c>
      <c r="M1278" s="15">
        <f t="shared" si="77"/>
        <v>44.45884120684839</v>
      </c>
      <c r="N1278" s="59">
        <f t="shared" si="17"/>
        <v>5.9174829319769628</v>
      </c>
      <c r="O1278" s="15">
        <f>E1278/1.167764</f>
        <v>28.733486839540166</v>
      </c>
      <c r="P1278" s="15">
        <f>G1278/1.167764</f>
        <v>21.983096815821842</v>
      </c>
      <c r="Q1278" s="15">
        <f t="shared" ref="Q1278:Q1318" si="88">O1278+P1278</f>
        <v>50.716583655362008</v>
      </c>
      <c r="R1278" s="27">
        <f t="shared" si="19"/>
        <v>6.7503900237183245</v>
      </c>
      <c r="S1278" s="5">
        <f t="shared" si="61"/>
        <v>0.4259506283759279</v>
      </c>
      <c r="T1278" s="5">
        <f t="shared" si="62"/>
        <v>0.53392115969648823</v>
      </c>
      <c r="U1278" s="5">
        <f t="shared" si="63"/>
        <v>0.93395468583600227</v>
      </c>
      <c r="V1278" s="5">
        <f t="shared" si="64"/>
        <v>2.7020530443660413</v>
      </c>
      <c r="W1278" s="5">
        <f t="shared" si="65"/>
        <v>0.55735592834943226</v>
      </c>
      <c r="X1278" s="5">
        <f t="shared" si="66"/>
        <v>1.8029279289953311</v>
      </c>
      <c r="Y1278" s="12">
        <f t="shared" si="79"/>
        <v>1.3070718416187785</v>
      </c>
    </row>
    <row r="1279" spans="1:25">
      <c r="A1279" s="7" t="s">
        <v>149</v>
      </c>
      <c r="B1279" t="s">
        <v>34</v>
      </c>
      <c r="E1279" s="6">
        <f>SUM(E723:E734)</f>
        <v>417.89656917851437</v>
      </c>
      <c r="F1279" s="6">
        <f t="shared" ref="F1279:J1279" si="89">SUM(F723:F734)</f>
        <v>43.240389759823096</v>
      </c>
      <c r="G1279" s="6">
        <f t="shared" si="89"/>
        <v>92.239605062103394</v>
      </c>
      <c r="H1279" s="6">
        <f t="shared" si="89"/>
        <v>44.823444886955123</v>
      </c>
      <c r="I1279" s="6">
        <f t="shared" si="89"/>
        <v>510.13617424061749</v>
      </c>
      <c r="J1279" s="53">
        <f t="shared" si="89"/>
        <v>88.063834646778162</v>
      </c>
      <c r="K1279" s="15">
        <f t="shared" si="75"/>
        <v>313.70531064776242</v>
      </c>
      <c r="L1279" s="15">
        <f t="shared" si="76"/>
        <v>69.242142898936663</v>
      </c>
      <c r="M1279" s="15">
        <f t="shared" si="77"/>
        <v>382.94745354669885</v>
      </c>
      <c r="N1279" s="59">
        <f t="shared" si="17"/>
        <v>244.46316774882575</v>
      </c>
      <c r="O1279" s="15">
        <f>E1279/18.897109</f>
        <v>22.114312256891484</v>
      </c>
      <c r="P1279" s="15">
        <f>G1279/18.897109</f>
        <v>4.8811490192549236</v>
      </c>
      <c r="Q1279" s="15">
        <f t="shared" si="88"/>
        <v>26.995461276146408</v>
      </c>
      <c r="R1279" s="27">
        <f t="shared" si="19"/>
        <v>17.23316323763656</v>
      </c>
      <c r="S1279" s="5">
        <f t="shared" si="61"/>
        <v>5.3049910440883457</v>
      </c>
      <c r="T1279" s="5">
        <f t="shared" si="62"/>
        <v>5.3550590274374592</v>
      </c>
      <c r="U1279" s="5">
        <f t="shared" si="63"/>
        <v>3.3558248443958703</v>
      </c>
      <c r="V1279" s="5">
        <f t="shared" si="64"/>
        <v>3.9331099170891766</v>
      </c>
      <c r="W1279" s="5">
        <f t="shared" si="65"/>
        <v>4.8008006436230213</v>
      </c>
      <c r="X1279" s="5">
        <f t="shared" si="66"/>
        <v>4.5227927527751692</v>
      </c>
      <c r="Y1279" s="12">
        <f t="shared" si="79"/>
        <v>4.5305546234413248</v>
      </c>
    </row>
    <row r="1280" spans="1:25">
      <c r="A1280" s="7" t="s">
        <v>150</v>
      </c>
      <c r="B1280" t="s">
        <v>34</v>
      </c>
      <c r="E1280" s="6">
        <f>SUM(E735:E746)</f>
        <v>15.224397738084008</v>
      </c>
      <c r="F1280" s="6">
        <f t="shared" ref="F1280:J1280" si="90">SUM(F735:F746)</f>
        <v>1.6696187630583668</v>
      </c>
      <c r="G1280" s="6">
        <f t="shared" si="90"/>
        <v>4.6624770230396706</v>
      </c>
      <c r="H1280" s="6">
        <f t="shared" si="90"/>
        <v>4.075647824935599</v>
      </c>
      <c r="I1280" s="6">
        <f t="shared" si="90"/>
        <v>19.886874761123686</v>
      </c>
      <c r="J1280" s="53">
        <f t="shared" si="90"/>
        <v>5.7452665879939611</v>
      </c>
      <c r="K1280" s="15">
        <f t="shared" si="75"/>
        <v>11.428604047262626</v>
      </c>
      <c r="L1280" s="15">
        <f t="shared" si="76"/>
        <v>3.5000139048184229</v>
      </c>
      <c r="M1280" s="15">
        <f t="shared" si="77"/>
        <v>14.928617952081053</v>
      </c>
      <c r="N1280" s="59">
        <f t="shared" si="17"/>
        <v>7.9285901424442029</v>
      </c>
      <c r="O1280" s="15">
        <f>E1280/0.547184</f>
        <v>27.823177830645648</v>
      </c>
      <c r="P1280" s="15">
        <f>G1280/0.547184</f>
        <v>8.520857742623452</v>
      </c>
      <c r="Q1280" s="15">
        <f t="shared" si="88"/>
        <v>36.344035573269096</v>
      </c>
      <c r="R1280" s="27">
        <f t="shared" si="19"/>
        <v>19.302320088022196</v>
      </c>
      <c r="S1280" s="5">
        <f t="shared" si="61"/>
        <v>0.19326622807873242</v>
      </c>
      <c r="T1280" s="5">
        <f t="shared" si="62"/>
        <v>0.20677211928839123</v>
      </c>
      <c r="U1280" s="5">
        <f t="shared" si="63"/>
        <v>0.16962839573962751</v>
      </c>
      <c r="V1280" s="5">
        <f t="shared" si="64"/>
        <v>0.35762469661233703</v>
      </c>
      <c r="W1280" s="5">
        <f t="shared" si="65"/>
        <v>0.18715183508594119</v>
      </c>
      <c r="X1280" s="5">
        <f t="shared" si="66"/>
        <v>0.29506607554808612</v>
      </c>
      <c r="Y1280" s="12">
        <f t="shared" si="79"/>
        <v>3.2653024696641966</v>
      </c>
    </row>
    <row r="1281" spans="1:25">
      <c r="A1281" s="7" t="s">
        <v>151</v>
      </c>
      <c r="B1281" t="s">
        <v>34</v>
      </c>
      <c r="E1281" s="6">
        <f>SUM(E747:E758)</f>
        <v>43.390108372925617</v>
      </c>
      <c r="F1281" s="6">
        <f t="shared" ref="F1281:J1281" si="91">SUM(F747:F758)</f>
        <v>4.7204058498595085</v>
      </c>
      <c r="G1281" s="6">
        <f t="shared" si="91"/>
        <v>8.0844405343496284</v>
      </c>
      <c r="H1281" s="6">
        <f t="shared" si="91"/>
        <v>2.8899630261618396</v>
      </c>
      <c r="I1281" s="6">
        <f t="shared" si="91"/>
        <v>51.474548907275192</v>
      </c>
      <c r="J1281" s="53">
        <f t="shared" si="91"/>
        <v>7.6103688760213428</v>
      </c>
      <c r="K1281" s="15">
        <f t="shared" si="75"/>
        <v>32.571953038346543</v>
      </c>
      <c r="L1281" s="15">
        <f t="shared" si="76"/>
        <v>6.0688029438168085</v>
      </c>
      <c r="M1281" s="15">
        <f t="shared" si="77"/>
        <v>38.640755982163313</v>
      </c>
      <c r="N1281" s="59">
        <f t="shared" si="17"/>
        <v>26.503150094529733</v>
      </c>
      <c r="O1281" s="15">
        <f>E1281/1.252987</f>
        <v>34.629336435993039</v>
      </c>
      <c r="P1281" s="15">
        <f>G1281/1.252987</f>
        <v>6.4521344071004947</v>
      </c>
      <c r="Q1281" s="15">
        <f t="shared" si="88"/>
        <v>41.081470843093534</v>
      </c>
      <c r="R1281" s="27">
        <f t="shared" si="19"/>
        <v>28.177202028892545</v>
      </c>
      <c r="S1281" s="5">
        <f t="shared" si="61"/>
        <v>0.55081604707327614</v>
      </c>
      <c r="T1281" s="5">
        <f t="shared" si="62"/>
        <v>0.58459352702102407</v>
      </c>
      <c r="U1281" s="5">
        <f t="shared" si="63"/>
        <v>0.29412491933313628</v>
      </c>
      <c r="V1281" s="5">
        <f t="shared" si="64"/>
        <v>0.25358475384666745</v>
      </c>
      <c r="W1281" s="5">
        <f t="shared" si="65"/>
        <v>0.48441780842558324</v>
      </c>
      <c r="X1281" s="5">
        <f t="shared" si="66"/>
        <v>0.39085421769871004</v>
      </c>
      <c r="Y1281" s="12">
        <f t="shared" si="79"/>
        <v>5.3671133071691566</v>
      </c>
    </row>
    <row r="1282" spans="1:25">
      <c r="A1282" s="7" t="s">
        <v>152</v>
      </c>
      <c r="B1282" t="s">
        <v>34</v>
      </c>
      <c r="E1282" s="6">
        <f>SUM(E759:E770)</f>
        <v>28.866972626373091</v>
      </c>
      <c r="F1282" s="6">
        <f t="shared" ref="F1282:J1282" si="92">SUM(F759:F770)</f>
        <v>3.0802289674037602</v>
      </c>
      <c r="G1282" s="6">
        <f t="shared" si="92"/>
        <v>8.6544655173286333</v>
      </c>
      <c r="H1282" s="6">
        <f t="shared" si="92"/>
        <v>6.0977443233083424</v>
      </c>
      <c r="I1282" s="6">
        <f t="shared" si="92"/>
        <v>37.521438143701779</v>
      </c>
      <c r="J1282" s="53">
        <f t="shared" si="92"/>
        <v>9.1779732907120923</v>
      </c>
      <c r="K1282" s="15">
        <f t="shared" si="75"/>
        <v>21.669770185044182</v>
      </c>
      <c r="L1282" s="15">
        <f t="shared" si="76"/>
        <v>6.4967075440242992</v>
      </c>
      <c r="M1282" s="15">
        <f t="shared" si="77"/>
        <v>28.166477729068522</v>
      </c>
      <c r="N1282" s="59">
        <f t="shared" si="17"/>
        <v>15.173062641019882</v>
      </c>
      <c r="O1282" s="15">
        <f>E1282/0.86535</f>
        <v>33.358724939473156</v>
      </c>
      <c r="P1282" s="15">
        <f>G1282/0.86535</f>
        <v>10.00111575354323</v>
      </c>
      <c r="Q1282" s="15">
        <f t="shared" si="88"/>
        <v>43.359840693016388</v>
      </c>
      <c r="R1282" s="27">
        <f t="shared" si="19"/>
        <v>23.357609185929924</v>
      </c>
      <c r="S1282" s="5">
        <f t="shared" si="61"/>
        <v>0.36645199445855164</v>
      </c>
      <c r="T1282" s="5">
        <f t="shared" si="62"/>
        <v>0.38146760540526065</v>
      </c>
      <c r="U1282" s="5">
        <f t="shared" si="63"/>
        <v>0.31486334290421891</v>
      </c>
      <c r="V1282" s="5">
        <f t="shared" si="64"/>
        <v>0.53505701604068423</v>
      </c>
      <c r="W1282" s="5">
        <f t="shared" si="65"/>
        <v>0.35310756908797652</v>
      </c>
      <c r="X1282" s="5">
        <f t="shared" si="66"/>
        <v>0.47136342916354462</v>
      </c>
      <c r="Y1282" s="12">
        <f t="shared" si="79"/>
        <v>3.3355003343156695</v>
      </c>
    </row>
    <row r="1283" spans="1:25">
      <c r="A1283" s="7" t="s">
        <v>153</v>
      </c>
      <c r="B1283" t="s">
        <v>34</v>
      </c>
      <c r="E1283" s="6">
        <f>SUM(E771:E782)</f>
        <v>43.639663252590822</v>
      </c>
      <c r="F1283" s="6">
        <f t="shared" ref="F1283:J1283" si="93">SUM(F771:F782)</f>
        <v>4.7059013566447101</v>
      </c>
      <c r="G1283" s="6">
        <f t="shared" si="93"/>
        <v>6.9127357852272642</v>
      </c>
      <c r="H1283" s="6">
        <f t="shared" si="93"/>
        <v>1.7938385579241451</v>
      </c>
      <c r="I1283" s="6">
        <f t="shared" si="93"/>
        <v>50.55239903781807</v>
      </c>
      <c r="J1283" s="53">
        <f t="shared" si="93"/>
        <v>6.4997399145688535</v>
      </c>
      <c r="K1283" s="15">
        <f t="shared" si="75"/>
        <v>32.7592881275121</v>
      </c>
      <c r="L1283" s="15">
        <f t="shared" si="76"/>
        <v>5.1892312281804598</v>
      </c>
      <c r="M1283" s="15">
        <f t="shared" si="77"/>
        <v>37.948519355692547</v>
      </c>
      <c r="N1283" s="59">
        <f t="shared" si="17"/>
        <v>27.570056899331639</v>
      </c>
      <c r="O1283" s="15">
        <f>E1283/2.134411</f>
        <v>20.445763844259996</v>
      </c>
      <c r="P1283" s="15">
        <f>G1283/2.134411</f>
        <v>3.2387088453101414</v>
      </c>
      <c r="Q1283" s="15">
        <f t="shared" si="88"/>
        <v>23.684472689570139</v>
      </c>
      <c r="R1283" s="27">
        <f t="shared" si="19"/>
        <v>17.207054998949854</v>
      </c>
      <c r="S1283" s="5">
        <f t="shared" si="61"/>
        <v>0.55398402331255203</v>
      </c>
      <c r="T1283" s="5">
        <f t="shared" si="62"/>
        <v>0.58279723383866056</v>
      </c>
      <c r="U1283" s="5">
        <f t="shared" si="63"/>
        <v>0.25149642038461972</v>
      </c>
      <c r="V1283" s="5">
        <f t="shared" si="64"/>
        <v>0.15740343562664705</v>
      </c>
      <c r="W1283" s="5">
        <f t="shared" si="65"/>
        <v>0.47573962030572159</v>
      </c>
      <c r="X1283" s="5">
        <f t="shared" si="66"/>
        <v>0.33381440518058342</v>
      </c>
      <c r="Y1283" s="12">
        <f t="shared" si="79"/>
        <v>6.3129366734730654</v>
      </c>
    </row>
    <row r="1284" spans="1:25">
      <c r="A1284" s="7" t="s">
        <v>154</v>
      </c>
      <c r="B1284" t="s">
        <v>34</v>
      </c>
      <c r="E1284" s="6">
        <f>SUM(E783:E794)</f>
        <v>38.120610717386995</v>
      </c>
      <c r="F1284" s="6">
        <f t="shared" ref="F1284:J1284" si="94">SUM(F783:F794)</f>
        <v>3.7646692401958166</v>
      </c>
      <c r="G1284" s="6">
        <f t="shared" si="94"/>
        <v>15.97159124753013</v>
      </c>
      <c r="H1284" s="6">
        <f t="shared" si="94"/>
        <v>4.3634956230523008</v>
      </c>
      <c r="I1284" s="6">
        <f t="shared" si="94"/>
        <v>54.092201964917116</v>
      </c>
      <c r="J1284" s="53">
        <f t="shared" si="94"/>
        <v>8.1281648632481129</v>
      </c>
      <c r="K1284" s="15">
        <f t="shared" si="75"/>
        <v>28.616262752977747</v>
      </c>
      <c r="L1284" s="15">
        <f t="shared" si="76"/>
        <v>11.989504971755879</v>
      </c>
      <c r="M1284" s="15">
        <f t="shared" si="77"/>
        <v>40.605767724733617</v>
      </c>
      <c r="N1284" s="59">
        <f t="shared" ref="N1284:N1318" si="95">K1284-L1284</f>
        <v>16.626757781221869</v>
      </c>
      <c r="O1284" s="15">
        <f>E1284/0.823318</f>
        <v>46.301199193248536</v>
      </c>
      <c r="P1284" s="15">
        <f>G1284/0.823318</f>
        <v>19.399055100860334</v>
      </c>
      <c r="Q1284" s="15">
        <f t="shared" si="88"/>
        <v>65.700254294108873</v>
      </c>
      <c r="R1284" s="27">
        <f t="shared" ref="R1284:R1318" si="96">O1284-P1284</f>
        <v>26.902144092388202</v>
      </c>
      <c r="S1284" s="5">
        <f t="shared" si="61"/>
        <v>0.48392237066806154</v>
      </c>
      <c r="T1284" s="5">
        <f t="shared" si="62"/>
        <v>0.46623136636845164</v>
      </c>
      <c r="U1284" s="5">
        <f t="shared" si="63"/>
        <v>0.58107211839112605</v>
      </c>
      <c r="V1284" s="5">
        <f t="shared" si="64"/>
        <v>0.38288239450325856</v>
      </c>
      <c r="W1284" s="5">
        <f t="shared" si="65"/>
        <v>0.50905207495768312</v>
      </c>
      <c r="X1284" s="5">
        <f t="shared" si="66"/>
        <v>0.41744724476638817</v>
      </c>
      <c r="Y1284" s="12">
        <f t="shared" si="79"/>
        <v>2.3867760028783622</v>
      </c>
    </row>
    <row r="1285" spans="1:25">
      <c r="A1285" s="7" t="s">
        <v>155</v>
      </c>
      <c r="B1285" t="s">
        <v>34</v>
      </c>
      <c r="E1285" s="6">
        <f>SUM(E795:E806)</f>
        <v>28.017222141333164</v>
      </c>
      <c r="F1285" s="6">
        <f t="shared" ref="F1285:J1285" si="97">SUM(F795:F806)</f>
        <v>2.4774902032070605</v>
      </c>
      <c r="G1285" s="6">
        <f t="shared" si="97"/>
        <v>21.664066304583201</v>
      </c>
      <c r="H1285" s="6">
        <f t="shared" si="97"/>
        <v>4.0588874454216288</v>
      </c>
      <c r="I1285" s="6">
        <f t="shared" si="97"/>
        <v>49.681288445916373</v>
      </c>
      <c r="J1285" s="53">
        <f t="shared" si="97"/>
        <v>6.5363776486286858</v>
      </c>
      <c r="K1285" s="15">
        <f t="shared" si="75"/>
        <v>21.031882105688677</v>
      </c>
      <c r="L1285" s="15">
        <f t="shared" si="76"/>
        <v>16.262714631356229</v>
      </c>
      <c r="M1285" s="15">
        <f t="shared" si="77"/>
        <v>37.294596737044913</v>
      </c>
      <c r="N1285" s="59">
        <f t="shared" si="95"/>
        <v>4.7691674743324484</v>
      </c>
      <c r="O1285" s="15">
        <f>E1285/0.543376</f>
        <v>51.561390531295395</v>
      </c>
      <c r="P1285" s="15">
        <f>G1285/0.543376</f>
        <v>39.869383823693362</v>
      </c>
      <c r="Q1285" s="15">
        <f t="shared" si="88"/>
        <v>91.430774354988756</v>
      </c>
      <c r="R1285" s="27">
        <f t="shared" si="96"/>
        <v>11.692006707602033</v>
      </c>
      <c r="S1285" s="5">
        <f t="shared" si="61"/>
        <v>0.35566483073115363</v>
      </c>
      <c r="T1285" s="5">
        <f t="shared" si="62"/>
        <v>0.30682207888882157</v>
      </c>
      <c r="U1285" s="5">
        <f t="shared" si="63"/>
        <v>0.78817349539399584</v>
      </c>
      <c r="V1285" s="5">
        <f t="shared" si="64"/>
        <v>0.35615402841521776</v>
      </c>
      <c r="W1285" s="5">
        <f t="shared" si="65"/>
        <v>0.46754175373314644</v>
      </c>
      <c r="X1285" s="5">
        <f t="shared" si="66"/>
        <v>0.33569605022532345</v>
      </c>
      <c r="Y1285" s="12">
        <f t="shared" si="79"/>
        <v>1.2932577729143075</v>
      </c>
    </row>
    <row r="1286" spans="1:25">
      <c r="A1286" s="7" t="s">
        <v>156</v>
      </c>
      <c r="B1286" t="s">
        <v>34</v>
      </c>
      <c r="E1286" s="6">
        <f>SUM(E807:E818)</f>
        <v>150.63725687029435</v>
      </c>
      <c r="F1286" s="6">
        <f t="shared" ref="F1286:J1286" si="98">SUM(F807:F818)</f>
        <v>15.776234137018516</v>
      </c>
      <c r="G1286" s="6">
        <f t="shared" si="98"/>
        <v>45.784933142929553</v>
      </c>
      <c r="H1286" s="6">
        <f t="shared" si="98"/>
        <v>28.389236405684656</v>
      </c>
      <c r="I1286" s="6">
        <f t="shared" si="98"/>
        <v>196.42219001322391</v>
      </c>
      <c r="J1286" s="53">
        <f t="shared" si="98"/>
        <v>44.165470542703275</v>
      </c>
      <c r="K1286" s="15">
        <f t="shared" si="75"/>
        <v>113.07991246378498</v>
      </c>
      <c r="L1286" s="15">
        <f t="shared" si="76"/>
        <v>34.369692727614293</v>
      </c>
      <c r="M1286" s="15">
        <f t="shared" si="77"/>
        <v>147.44960519139929</v>
      </c>
      <c r="N1286" s="59">
        <f t="shared" si="95"/>
        <v>78.710219736170686</v>
      </c>
      <c r="O1286" s="15">
        <f>E1286/5.965343</f>
        <v>25.252069641308864</v>
      </c>
      <c r="P1286" s="15">
        <f>G1286/5.965343</f>
        <v>7.6751551659191355</v>
      </c>
      <c r="Q1286" s="15">
        <f t="shared" si="88"/>
        <v>32.927224807228001</v>
      </c>
      <c r="R1286" s="27">
        <f t="shared" si="96"/>
        <v>17.576914475389728</v>
      </c>
      <c r="S1286" s="5">
        <f t="shared" si="61"/>
        <v>1.9122657555524951</v>
      </c>
      <c r="T1286" s="5">
        <f t="shared" si="62"/>
        <v>1.9537905533151618</v>
      </c>
      <c r="U1286" s="5">
        <f t="shared" si="63"/>
        <v>1.6657293365100541</v>
      </c>
      <c r="V1286" s="5">
        <f t="shared" si="64"/>
        <v>2.491062155695289</v>
      </c>
      <c r="W1286" s="5">
        <f t="shared" si="65"/>
        <v>1.848494233213402</v>
      </c>
      <c r="X1286" s="5">
        <f t="shared" si="66"/>
        <v>2.2682554182956141</v>
      </c>
      <c r="Y1286" s="12">
        <f t="shared" si="79"/>
        <v>3.2901054239839351</v>
      </c>
    </row>
    <row r="1287" spans="1:25">
      <c r="A1287" s="7" t="s">
        <v>157</v>
      </c>
      <c r="B1287" t="s">
        <v>34</v>
      </c>
      <c r="E1287" s="6">
        <f>SUM(E819:E830)</f>
        <v>128.64516331435726</v>
      </c>
      <c r="F1287" s="6">
        <f t="shared" ref="F1287:J1287" si="99">SUM(F819:F830)</f>
        <v>13.11569138647598</v>
      </c>
      <c r="G1287" s="6">
        <f t="shared" si="99"/>
        <v>81.225320863929952</v>
      </c>
      <c r="H1287" s="6">
        <f t="shared" si="99"/>
        <v>30.469260851842051</v>
      </c>
      <c r="I1287" s="6">
        <f t="shared" si="99"/>
        <v>209.87048417828763</v>
      </c>
      <c r="J1287" s="53">
        <f t="shared" si="99"/>
        <v>43.584952238318074</v>
      </c>
      <c r="K1287" s="15">
        <f t="shared" si="75"/>
        <v>96.570955344750075</v>
      </c>
      <c r="L1287" s="15">
        <f t="shared" si="76"/>
        <v>60.973973928937887</v>
      </c>
      <c r="M1287" s="15">
        <f t="shared" si="77"/>
        <v>157.54492927368827</v>
      </c>
      <c r="N1287" s="59">
        <f t="shared" si="95"/>
        <v>35.596981415812188</v>
      </c>
      <c r="O1287" s="15">
        <f>E1287/4.192887</f>
        <v>30.681762545558055</v>
      </c>
      <c r="P1287" s="15">
        <f>G1287/4.192887</f>
        <v>19.37217026452894</v>
      </c>
      <c r="Q1287" s="15">
        <f t="shared" si="88"/>
        <v>50.053932810086991</v>
      </c>
      <c r="R1287" s="27">
        <f t="shared" si="96"/>
        <v>11.309592281029115</v>
      </c>
      <c r="S1287" s="5">
        <f t="shared" si="61"/>
        <v>1.6330869635745167</v>
      </c>
      <c r="T1287" s="5">
        <f t="shared" si="62"/>
        <v>1.6242985308493034</v>
      </c>
      <c r="U1287" s="5">
        <f t="shared" si="63"/>
        <v>2.9551075112006409</v>
      </c>
      <c r="V1287" s="5">
        <f t="shared" si="64"/>
        <v>2.6735774620846571</v>
      </c>
      <c r="W1287" s="5">
        <f t="shared" si="65"/>
        <v>1.9750537334867881</v>
      </c>
      <c r="X1287" s="5">
        <f t="shared" si="66"/>
        <v>2.2384410911037786</v>
      </c>
      <c r="Y1287" s="12">
        <f t="shared" si="79"/>
        <v>1.5838061573171973</v>
      </c>
    </row>
    <row r="1288" spans="1:25">
      <c r="A1288" s="7" t="s">
        <v>158</v>
      </c>
      <c r="B1288" t="s">
        <v>34</v>
      </c>
      <c r="E1288" s="6">
        <f>SUM(E831:E842)</f>
        <v>72.08365678356661</v>
      </c>
      <c r="F1288" s="6">
        <f t="shared" ref="F1288:J1288" si="100">SUM(F831:F842)</f>
        <v>7.2527456354285329</v>
      </c>
      <c r="G1288" s="6">
        <f t="shared" si="100"/>
        <v>27.716825123542456</v>
      </c>
      <c r="H1288" s="6">
        <f t="shared" si="100"/>
        <v>11.879009958195667</v>
      </c>
      <c r="I1288" s="6">
        <f t="shared" si="100"/>
        <v>99.800481907109102</v>
      </c>
      <c r="J1288" s="53">
        <f t="shared" si="100"/>
        <v>19.131755593624188</v>
      </c>
      <c r="K1288" s="15">
        <f t="shared" si="75"/>
        <v>54.111537666765969</v>
      </c>
      <c r="L1288" s="15">
        <f t="shared" si="76"/>
        <v>20.806380996720637</v>
      </c>
      <c r="M1288" s="15">
        <f t="shared" si="77"/>
        <v>74.917918663486631</v>
      </c>
      <c r="N1288" s="59">
        <f t="shared" si="95"/>
        <v>33.305156670045335</v>
      </c>
      <c r="O1288" s="15">
        <f>E1288/2.356285</f>
        <v>30.592078964796961</v>
      </c>
      <c r="P1288" s="15">
        <f>G1288/2.356285</f>
        <v>11.76293407781421</v>
      </c>
      <c r="Q1288" s="15">
        <f t="shared" si="88"/>
        <v>42.355013042611169</v>
      </c>
      <c r="R1288" s="27">
        <f t="shared" si="96"/>
        <v>18.829144886982753</v>
      </c>
      <c r="S1288" s="5">
        <f t="shared" si="61"/>
        <v>0.91506650656087707</v>
      </c>
      <c r="T1288" s="5">
        <f t="shared" si="62"/>
        <v>0.89820839276514641</v>
      </c>
      <c r="U1288" s="5">
        <f t="shared" si="63"/>
        <v>1.0083825737841727</v>
      </c>
      <c r="V1288" s="5">
        <f t="shared" si="64"/>
        <v>1.0423440676996629</v>
      </c>
      <c r="W1288" s="5">
        <f t="shared" si="65"/>
        <v>0.93920455354249788</v>
      </c>
      <c r="X1288" s="5">
        <f t="shared" si="66"/>
        <v>0.98257094860534733</v>
      </c>
      <c r="Y1288" s="12">
        <f t="shared" si="79"/>
        <v>2.6007183890026173</v>
      </c>
    </row>
    <row r="1289" spans="1:25">
      <c r="A1289" s="7" t="s">
        <v>159</v>
      </c>
      <c r="B1289" t="s">
        <v>34</v>
      </c>
      <c r="E1289" s="6">
        <f>SUM(E843:E854)</f>
        <v>79.158314396815243</v>
      </c>
      <c r="F1289" s="6">
        <f t="shared" ref="F1289:J1289" si="101">SUM(F843:F854)</f>
        <v>7.691698236387829</v>
      </c>
      <c r="G1289" s="6">
        <f t="shared" si="101"/>
        <v>76.097542733818955</v>
      </c>
      <c r="H1289" s="6">
        <f t="shared" si="101"/>
        <v>15.682168415108825</v>
      </c>
      <c r="I1289" s="6">
        <f t="shared" si="101"/>
        <v>155.2558571306339</v>
      </c>
      <c r="J1289" s="53">
        <f t="shared" si="101"/>
        <v>23.373866651496641</v>
      </c>
      <c r="K1289" s="15">
        <f t="shared" si="75"/>
        <v>59.422319874558319</v>
      </c>
      <c r="L1289" s="15">
        <f t="shared" si="76"/>
        <v>57.124669220834107</v>
      </c>
      <c r="M1289" s="15">
        <f t="shared" si="77"/>
        <v>116.54698909539219</v>
      </c>
      <c r="N1289" s="59">
        <f t="shared" si="95"/>
        <v>2.2976506537242116</v>
      </c>
      <c r="O1289" s="15">
        <f>E1289/2.226009</f>
        <v>35.56064436254087</v>
      </c>
      <c r="P1289" s="15">
        <f>G1289/2.226009</f>
        <v>34.185640190052673</v>
      </c>
      <c r="Q1289" s="15">
        <f t="shared" si="88"/>
        <v>69.746284552593551</v>
      </c>
      <c r="R1289" s="27">
        <f t="shared" si="96"/>
        <v>1.3750041724881967</v>
      </c>
      <c r="S1289" s="5">
        <f t="shared" si="61"/>
        <v>1.0048757992096595</v>
      </c>
      <c r="T1289" s="5">
        <f t="shared" si="62"/>
        <v>0.95257000008276382</v>
      </c>
      <c r="U1289" s="5">
        <f t="shared" si="63"/>
        <v>2.7685507145405674</v>
      </c>
      <c r="V1289" s="5">
        <f t="shared" si="64"/>
        <v>1.3760587181659856</v>
      </c>
      <c r="W1289" s="5">
        <f t="shared" si="65"/>
        <v>1.4610852091571698</v>
      </c>
      <c r="X1289" s="5">
        <f t="shared" si="66"/>
        <v>1.2004377860644277</v>
      </c>
      <c r="Y1289" s="12">
        <f t="shared" si="79"/>
        <v>1.0402216885465347</v>
      </c>
    </row>
    <row r="1290" spans="1:25">
      <c r="A1290" s="7" t="s">
        <v>160</v>
      </c>
      <c r="B1290" t="s">
        <v>34</v>
      </c>
      <c r="E1290" s="6">
        <f>SUM(E855:E866)</f>
        <v>43.291884470074756</v>
      </c>
      <c r="F1290" s="6">
        <f t="shared" ref="F1290:J1290" si="102">SUM(F855:F866)</f>
        <v>3.3391568210390958</v>
      </c>
      <c r="G1290" s="6">
        <f t="shared" si="102"/>
        <v>22.36486615752705</v>
      </c>
      <c r="H1290" s="6">
        <f t="shared" si="102"/>
        <v>3.9572691340981345</v>
      </c>
      <c r="I1290" s="6">
        <f t="shared" si="102"/>
        <v>65.656750627601824</v>
      </c>
      <c r="J1290" s="53">
        <f t="shared" si="102"/>
        <v>7.2964259551372308</v>
      </c>
      <c r="K1290" s="15">
        <f t="shared" si="75"/>
        <v>32.498218621197736</v>
      </c>
      <c r="L1290" s="15">
        <f t="shared" si="76"/>
        <v>16.788788908543566</v>
      </c>
      <c r="M1290" s="15">
        <f t="shared" si="77"/>
        <v>49.287007529741317</v>
      </c>
      <c r="N1290" s="59">
        <f t="shared" si="95"/>
        <v>15.70942971265417</v>
      </c>
      <c r="O1290" s="15">
        <f>E1290/0.670301</f>
        <v>64.585737556821115</v>
      </c>
      <c r="P1290" s="15">
        <f>G1290/0.670301</f>
        <v>33.365407716126114</v>
      </c>
      <c r="Q1290" s="15">
        <f t="shared" si="88"/>
        <v>97.95114527294723</v>
      </c>
      <c r="R1290" s="27">
        <f t="shared" si="96"/>
        <v>31.220329840695001</v>
      </c>
      <c r="S1290" s="5">
        <f t="shared" si="61"/>
        <v>0.54956914302243998</v>
      </c>
      <c r="T1290" s="5">
        <f t="shared" si="62"/>
        <v>0.41353424374424358</v>
      </c>
      <c r="U1290" s="5">
        <f t="shared" si="63"/>
        <v>0.8136697185822297</v>
      </c>
      <c r="V1290" s="5">
        <f t="shared" si="64"/>
        <v>0.34723735570002873</v>
      </c>
      <c r="W1290" s="5">
        <f t="shared" si="65"/>
        <v>0.61788398193952299</v>
      </c>
      <c r="X1290" s="5">
        <f t="shared" si="66"/>
        <v>0.37473070033139455</v>
      </c>
      <c r="Y1290" s="12">
        <f t="shared" si="79"/>
        <v>1.935709526055204</v>
      </c>
    </row>
    <row r="1291" spans="1:25">
      <c r="A1291" s="7" t="s">
        <v>161</v>
      </c>
      <c r="B1291" t="s">
        <v>34</v>
      </c>
      <c r="E1291" s="6">
        <f>SUM(E867:E878)</f>
        <v>37.469413510286202</v>
      </c>
      <c r="F1291" s="6">
        <f t="shared" ref="F1291:J1291" si="103">SUM(F867:F878)</f>
        <v>3.7884675669390462</v>
      </c>
      <c r="G1291" s="6">
        <f t="shared" si="103"/>
        <v>13.208037637207244</v>
      </c>
      <c r="H1291" s="6">
        <f t="shared" si="103"/>
        <v>3.6363933402061068</v>
      </c>
      <c r="I1291" s="6">
        <f t="shared" si="103"/>
        <v>50.677451147493478</v>
      </c>
      <c r="J1291" s="53">
        <f t="shared" si="103"/>
        <v>7.4248609071451623</v>
      </c>
      <c r="K1291" s="15">
        <f t="shared" si="75"/>
        <v>28.127424037340322</v>
      </c>
      <c r="L1291" s="15">
        <f t="shared" si="76"/>
        <v>9.9149690512473967</v>
      </c>
      <c r="M1291" s="15">
        <f t="shared" si="77"/>
        <v>38.042393088587744</v>
      </c>
      <c r="N1291" s="59">
        <f t="shared" si="95"/>
        <v>18.212454986092926</v>
      </c>
      <c r="O1291" s="15">
        <f>E1291/1.600852</f>
        <v>23.405919791639828</v>
      </c>
      <c r="P1291" s="15">
        <f>G1291/1.600852</f>
        <v>8.2506300627461151</v>
      </c>
      <c r="Q1291" s="15">
        <f t="shared" si="88"/>
        <v>31.656549854385943</v>
      </c>
      <c r="R1291" s="27">
        <f t="shared" si="96"/>
        <v>15.155289728893713</v>
      </c>
      <c r="S1291" s="5">
        <f t="shared" si="61"/>
        <v>0.47565574297500346</v>
      </c>
      <c r="T1291" s="5">
        <f t="shared" si="62"/>
        <v>0.46917864425313549</v>
      </c>
      <c r="U1291" s="5">
        <f t="shared" si="63"/>
        <v>0.48052960351264823</v>
      </c>
      <c r="V1291" s="5">
        <f t="shared" si="64"/>
        <v>0.31908155977016511</v>
      </c>
      <c r="W1291" s="5">
        <f t="shared" si="65"/>
        <v>0.47691646342904997</v>
      </c>
      <c r="X1291" s="5">
        <f t="shared" si="66"/>
        <v>0.38132687766655621</v>
      </c>
      <c r="Y1291" s="12">
        <f t="shared" si="79"/>
        <v>2.8368645319978714</v>
      </c>
    </row>
    <row r="1292" spans="1:25">
      <c r="A1292" s="7" t="s">
        <v>162</v>
      </c>
      <c r="B1292" t="s">
        <v>34</v>
      </c>
      <c r="E1292" s="6">
        <f>SUM(E879:E890)</f>
        <v>13.228364379433501</v>
      </c>
      <c r="F1292" s="6">
        <f t="shared" ref="F1292:J1292" si="104">SUM(F879:F890)</f>
        <v>1.3850352704308484</v>
      </c>
      <c r="G1292" s="6">
        <f t="shared" si="104"/>
        <v>7.3561761889539428</v>
      </c>
      <c r="H1292" s="6">
        <f t="shared" si="104"/>
        <v>1.7171673102953042</v>
      </c>
      <c r="I1292" s="6">
        <f t="shared" si="104"/>
        <v>20.584540568387474</v>
      </c>
      <c r="J1292" s="53">
        <f t="shared" si="104"/>
        <v>3.1022025807261544</v>
      </c>
      <c r="K1292" s="15">
        <f t="shared" si="75"/>
        <v>9.9302278675546933</v>
      </c>
      <c r="L1292" s="15">
        <f t="shared" si="76"/>
        <v>5.5221117059462941</v>
      </c>
      <c r="M1292" s="15">
        <f t="shared" si="77"/>
        <v>15.452339573501011</v>
      </c>
      <c r="N1292" s="59">
        <f t="shared" si="95"/>
        <v>4.4081161616083993</v>
      </c>
      <c r="O1292" s="15">
        <f>E1292/0.52681</f>
        <v>25.110313736325242</v>
      </c>
      <c r="P1292" s="15">
        <f>G1292/0.52681</f>
        <v>13.963622917093341</v>
      </c>
      <c r="Q1292" s="15">
        <f t="shared" si="88"/>
        <v>39.073936653418585</v>
      </c>
      <c r="R1292" s="27">
        <f t="shared" si="96"/>
        <v>11.146690819231901</v>
      </c>
      <c r="S1292" s="5">
        <f t="shared" si="61"/>
        <v>0.16792756805537337</v>
      </c>
      <c r="T1292" s="5">
        <f t="shared" si="62"/>
        <v>0.17152818624987209</v>
      </c>
      <c r="U1292" s="5">
        <f t="shared" si="63"/>
        <v>0.26762949383862034</v>
      </c>
      <c r="V1292" s="5">
        <f t="shared" si="64"/>
        <v>0.1506757857290294</v>
      </c>
      <c r="W1292" s="5">
        <f t="shared" si="65"/>
        <v>0.19371744369335192</v>
      </c>
      <c r="X1292" s="5">
        <f t="shared" si="66"/>
        <v>0.15932328413843366</v>
      </c>
      <c r="Y1292" s="12">
        <f t="shared" si="79"/>
        <v>1.7982663872702307</v>
      </c>
    </row>
    <row r="1293" spans="1:25">
      <c r="A1293" s="7" t="s">
        <v>163</v>
      </c>
      <c r="B1293" t="s">
        <v>34</v>
      </c>
      <c r="E1293" s="6">
        <f>SUM(E891:E902)</f>
        <v>48.342275407558482</v>
      </c>
      <c r="F1293" s="6">
        <f t="shared" ref="F1293:J1293" si="105">SUM(F891:F902)</f>
        <v>4.2891045797517515</v>
      </c>
      <c r="G1293" s="6">
        <f t="shared" si="105"/>
        <v>15.071653833456379</v>
      </c>
      <c r="H1293" s="6">
        <f t="shared" si="105"/>
        <v>3.8306647757854853</v>
      </c>
      <c r="I1293" s="6">
        <f t="shared" si="105"/>
        <v>63.41392924101487</v>
      </c>
      <c r="J1293" s="53">
        <f t="shared" si="105"/>
        <v>8.1197693555372368</v>
      </c>
      <c r="K1293" s="15">
        <f t="shared" si="75"/>
        <v>36.289430549667024</v>
      </c>
      <c r="L1293" s="15">
        <f t="shared" si="76"/>
        <v>11.313942722942699</v>
      </c>
      <c r="M1293" s="15">
        <f t="shared" si="77"/>
        <v>47.60337327260973</v>
      </c>
      <c r="N1293" s="59">
        <f t="shared" si="95"/>
        <v>24.975487826724326</v>
      </c>
      <c r="O1293" s="15">
        <f>E1293/1.13049</f>
        <v>42.762231782287756</v>
      </c>
      <c r="P1293" s="15">
        <f>G1293/1.13049</f>
        <v>13.331965637428354</v>
      </c>
      <c r="Q1293" s="15">
        <f t="shared" si="88"/>
        <v>56.09419741971611</v>
      </c>
      <c r="R1293" s="27">
        <f t="shared" si="96"/>
        <v>29.430266144859402</v>
      </c>
      <c r="S1293" s="5">
        <f t="shared" si="61"/>
        <v>0.61368136759792136</v>
      </c>
      <c r="T1293" s="5">
        <f t="shared" si="62"/>
        <v>0.53117949044862944</v>
      </c>
      <c r="U1293" s="5">
        <f t="shared" si="63"/>
        <v>0.54833095118299746</v>
      </c>
      <c r="V1293" s="5">
        <f t="shared" si="64"/>
        <v>0.33612823951134618</v>
      </c>
      <c r="W1293" s="5">
        <f t="shared" si="65"/>
        <v>0.59677718947908576</v>
      </c>
      <c r="X1293" s="5">
        <f t="shared" si="66"/>
        <v>0.4170160672962846</v>
      </c>
      <c r="Y1293" s="12">
        <f t="shared" si="79"/>
        <v>3.2074963996484094</v>
      </c>
    </row>
    <row r="1294" spans="1:25">
      <c r="A1294" s="7" t="s">
        <v>164</v>
      </c>
      <c r="B1294" t="s">
        <v>34</v>
      </c>
      <c r="E1294" s="6">
        <f>SUM(E903:E914)</f>
        <v>25.96149872362783</v>
      </c>
      <c r="F1294" s="6">
        <f t="shared" ref="F1294:J1294" si="106">SUM(F903:F914)</f>
        <v>2.9685202297853888</v>
      </c>
      <c r="G1294" s="6">
        <f t="shared" si="106"/>
        <v>7.2014974479338676</v>
      </c>
      <c r="H1294" s="6">
        <f t="shared" si="106"/>
        <v>4.7062026920399465</v>
      </c>
      <c r="I1294" s="6">
        <f t="shared" si="106"/>
        <v>33.162996171561716</v>
      </c>
      <c r="J1294" s="53">
        <f t="shared" si="106"/>
        <v>7.6747229218253379</v>
      </c>
      <c r="K1294" s="15">
        <f t="shared" si="75"/>
        <v>19.488697976120839</v>
      </c>
      <c r="L1294" s="15">
        <f t="shared" si="76"/>
        <v>5.4059979445969413</v>
      </c>
      <c r="M1294" s="15">
        <f t="shared" si="77"/>
        <v>24.894695920717794</v>
      </c>
      <c r="N1294" s="59">
        <f t="shared" si="95"/>
        <v>14.082700031523899</v>
      </c>
      <c r="O1294" s="15">
        <f>E1294/1.258251</f>
        <v>20.633004641862261</v>
      </c>
      <c r="P1294" s="15">
        <f>G1294/1.258251</f>
        <v>5.7234188154302021</v>
      </c>
      <c r="Q1294" s="15">
        <f t="shared" si="88"/>
        <v>26.356423457292465</v>
      </c>
      <c r="R1294" s="27">
        <f t="shared" si="96"/>
        <v>14.909585826432059</v>
      </c>
      <c r="S1294" s="5">
        <f t="shared" si="61"/>
        <v>0.32956843481795606</v>
      </c>
      <c r="T1294" s="5">
        <f t="shared" si="62"/>
        <v>0.36763315832581439</v>
      </c>
      <c r="U1294" s="5">
        <f t="shared" si="63"/>
        <v>0.26200203303514485</v>
      </c>
      <c r="V1294" s="5">
        <f t="shared" si="64"/>
        <v>0.41295381304530265</v>
      </c>
      <c r="W1294" s="5">
        <f t="shared" si="65"/>
        <v>0.31209104824196748</v>
      </c>
      <c r="X1294" s="5">
        <f t="shared" si="66"/>
        <v>0.39415932033410528</v>
      </c>
      <c r="Y1294" s="12">
        <f t="shared" si="79"/>
        <v>3.6050139448534093</v>
      </c>
    </row>
    <row r="1295" spans="1:25">
      <c r="A1295" s="7" t="s">
        <v>165</v>
      </c>
      <c r="B1295" t="s">
        <v>34</v>
      </c>
      <c r="E1295" s="6">
        <f>SUM(E915:E926)</f>
        <v>92.154049215802615</v>
      </c>
      <c r="F1295" s="6">
        <f t="shared" ref="F1295:J1295" si="107">SUM(F915:F926)</f>
        <v>10.128457277108669</v>
      </c>
      <c r="G1295" s="6">
        <f t="shared" si="107"/>
        <v>23.229022471477457</v>
      </c>
      <c r="H1295" s="6">
        <f t="shared" si="107"/>
        <v>8.8125006998892985</v>
      </c>
      <c r="I1295" s="6">
        <f t="shared" si="107"/>
        <v>115.38307168728009</v>
      </c>
      <c r="J1295" s="53">
        <f t="shared" si="107"/>
        <v>18.940957976997971</v>
      </c>
      <c r="K1295" s="15">
        <f t="shared" si="75"/>
        <v>69.177918099498186</v>
      </c>
      <c r="L1295" s="15">
        <f t="shared" si="76"/>
        <v>17.437491111217632</v>
      </c>
      <c r="M1295" s="15">
        <f t="shared" si="77"/>
        <v>86.615409210715839</v>
      </c>
      <c r="N1295" s="59">
        <f t="shared" si="95"/>
        <v>51.740426988280554</v>
      </c>
      <c r="O1295" s="15">
        <f>E1295/4.224851</f>
        <v>21.812378523124867</v>
      </c>
      <c r="P1295" s="15">
        <f>G1295/4.224851</f>
        <v>5.4981873849462275</v>
      </c>
      <c r="Q1295" s="15">
        <f t="shared" si="88"/>
        <v>27.310565908071094</v>
      </c>
      <c r="R1295" s="27">
        <f t="shared" si="96"/>
        <v>16.314191138178639</v>
      </c>
      <c r="S1295" s="5">
        <f t="shared" si="61"/>
        <v>1.1698502496139769</v>
      </c>
      <c r="T1295" s="5">
        <f t="shared" si="62"/>
        <v>1.2543477724659924</v>
      </c>
      <c r="U1295" s="5">
        <f t="shared" si="63"/>
        <v>0.84510911195174643</v>
      </c>
      <c r="V1295" s="5">
        <f t="shared" si="64"/>
        <v>0.77326796243581664</v>
      </c>
      <c r="W1295" s="5">
        <f t="shared" si="65"/>
        <v>1.0858495295772164</v>
      </c>
      <c r="X1295" s="5">
        <f t="shared" si="66"/>
        <v>0.97277194222338548</v>
      </c>
      <c r="Y1295" s="12">
        <f t="shared" si="79"/>
        <v>3.9671944580947001</v>
      </c>
    </row>
    <row r="1296" spans="1:25">
      <c r="A1296" s="7" t="s">
        <v>166</v>
      </c>
      <c r="B1296" t="s">
        <v>34</v>
      </c>
      <c r="E1296" s="6">
        <f>SUM(E927:E938)</f>
        <v>49.487417680480704</v>
      </c>
      <c r="F1296" s="6">
        <f t="shared" ref="F1296:J1296" si="108">SUM(F927:F938)</f>
        <v>4.6641067156850209</v>
      </c>
      <c r="G1296" s="6">
        <f t="shared" si="108"/>
        <v>12.610112036132104</v>
      </c>
      <c r="H1296" s="6">
        <f t="shared" si="108"/>
        <v>3.3266133430665619</v>
      </c>
      <c r="I1296" s="6">
        <f t="shared" si="108"/>
        <v>62.097529716612847</v>
      </c>
      <c r="J1296" s="53">
        <f t="shared" si="108"/>
        <v>7.9907200587515819</v>
      </c>
      <c r="K1296" s="15">
        <f t="shared" si="75"/>
        <v>37.149062427404438</v>
      </c>
      <c r="L1296" s="15">
        <f t="shared" si="76"/>
        <v>9.4661201009000653</v>
      </c>
      <c r="M1296" s="15">
        <f t="shared" si="77"/>
        <v>46.615182528304537</v>
      </c>
      <c r="N1296" s="59">
        <f t="shared" si="95"/>
        <v>27.682942326504374</v>
      </c>
      <c r="O1296" s="15">
        <f>E1296/1.054323</f>
        <v>46.937625073607144</v>
      </c>
      <c r="P1296" s="15">
        <f>G1296/1.054323</f>
        <v>11.960387885052404</v>
      </c>
      <c r="Q1296" s="15">
        <f t="shared" si="88"/>
        <v>58.89801295865955</v>
      </c>
      <c r="R1296" s="27">
        <f t="shared" si="96"/>
        <v>34.977237188554739</v>
      </c>
      <c r="S1296" s="5">
        <f t="shared" si="61"/>
        <v>0.62821838453012857</v>
      </c>
      <c r="T1296" s="5">
        <f t="shared" si="62"/>
        <v>0.57762122199850707</v>
      </c>
      <c r="U1296" s="5">
        <f t="shared" si="63"/>
        <v>0.45877611068451518</v>
      </c>
      <c r="V1296" s="5">
        <f t="shared" si="64"/>
        <v>0.29189938352426958</v>
      </c>
      <c r="W1296" s="5">
        <f t="shared" si="65"/>
        <v>0.58438878810092076</v>
      </c>
      <c r="X1296" s="5">
        <f t="shared" si="66"/>
        <v>0.41038833836994437</v>
      </c>
      <c r="Y1296" s="12">
        <f t="shared" si="79"/>
        <v>3.9244233150889563</v>
      </c>
    </row>
    <row r="1297" spans="1:25">
      <c r="A1297" s="7" t="s">
        <v>167</v>
      </c>
      <c r="B1297" t="s">
        <v>34</v>
      </c>
      <c r="E1297" s="6">
        <f>SUM(E939:E950)</f>
        <v>93.522802173469415</v>
      </c>
      <c r="F1297" s="6">
        <f t="shared" ref="F1297:J1297" si="109">SUM(F939:F950)</f>
        <v>7.9320959528134596</v>
      </c>
      <c r="G1297" s="6">
        <f t="shared" si="109"/>
        <v>25.826942207360609</v>
      </c>
      <c r="H1297" s="6">
        <f t="shared" si="109"/>
        <v>5.4632952078538501</v>
      </c>
      <c r="I1297" s="6">
        <f t="shared" si="109"/>
        <v>119.34974438083002</v>
      </c>
      <c r="J1297" s="53">
        <f t="shared" si="109"/>
        <v>13.395391160667311</v>
      </c>
      <c r="K1297" s="15">
        <f t="shared" si="75"/>
        <v>70.205409357990632</v>
      </c>
      <c r="L1297" s="15">
        <f t="shared" si="76"/>
        <v>19.387689504531167</v>
      </c>
      <c r="M1297" s="15">
        <f t="shared" si="77"/>
        <v>89.593098862521799</v>
      </c>
      <c r="N1297" s="59">
        <f t="shared" si="95"/>
        <v>50.817719853459465</v>
      </c>
      <c r="O1297" s="15">
        <f>E1297/2.149127</f>
        <v>43.516647538032615</v>
      </c>
      <c r="P1297" s="15">
        <f>G1297/2.149127</f>
        <v>12.01741088700696</v>
      </c>
      <c r="Q1297" s="15">
        <f t="shared" si="88"/>
        <v>55.534058425039575</v>
      </c>
      <c r="R1297" s="27">
        <f t="shared" si="96"/>
        <v>31.499236651025655</v>
      </c>
      <c r="S1297" s="5">
        <f t="shared" si="61"/>
        <v>1.1872258940138953</v>
      </c>
      <c r="T1297" s="5">
        <f t="shared" si="62"/>
        <v>0.982341793738439</v>
      </c>
      <c r="U1297" s="5">
        <f t="shared" si="63"/>
        <v>0.93962560069379231</v>
      </c>
      <c r="V1297" s="5">
        <f t="shared" si="64"/>
        <v>0.479386192118609</v>
      </c>
      <c r="W1297" s="5">
        <f t="shared" si="65"/>
        <v>1.1231791795448625</v>
      </c>
      <c r="X1297" s="5">
        <f t="shared" si="66"/>
        <v>0.6879620709801918</v>
      </c>
      <c r="Y1297" s="12">
        <f t="shared" si="79"/>
        <v>3.6211333661797434</v>
      </c>
    </row>
    <row r="1298" spans="1:25">
      <c r="A1298" s="7" t="s">
        <v>168</v>
      </c>
      <c r="B1298" t="s">
        <v>34</v>
      </c>
      <c r="E1298" s="6">
        <f>SUM(E951:E962)</f>
        <v>107.05137449819884</v>
      </c>
      <c r="F1298" s="6">
        <f t="shared" ref="F1298:J1298" si="110">SUM(F951:F962)</f>
        <v>12.951007248251424</v>
      </c>
      <c r="G1298" s="6">
        <f t="shared" si="110"/>
        <v>31.433364093048201</v>
      </c>
      <c r="H1298" s="6">
        <f t="shared" si="110"/>
        <v>19.641955400471684</v>
      </c>
      <c r="I1298" s="6">
        <f t="shared" si="110"/>
        <v>138.48473859124712</v>
      </c>
      <c r="J1298" s="53">
        <f t="shared" si="110"/>
        <v>32.592962648723102</v>
      </c>
      <c r="K1298" s="15">
        <f t="shared" si="75"/>
        <v>80.360996402154782</v>
      </c>
      <c r="L1298" s="15">
        <f t="shared" si="76"/>
        <v>23.59630103424378</v>
      </c>
      <c r="M1298" s="15">
        <f t="shared" si="77"/>
        <v>103.95729743639862</v>
      </c>
      <c r="N1298" s="59">
        <f t="shared" si="95"/>
        <v>56.764695367911003</v>
      </c>
      <c r="O1298" s="15">
        <f>E1298/2.812896</f>
        <v>38.057352457466912</v>
      </c>
      <c r="P1298" s="15">
        <f>G1298/2.812896</f>
        <v>11.174733830560463</v>
      </c>
      <c r="Q1298" s="15">
        <f t="shared" si="88"/>
        <v>49.232086288027375</v>
      </c>
      <c r="R1298" s="27">
        <f t="shared" si="96"/>
        <v>26.882618626906449</v>
      </c>
      <c r="S1298" s="5">
        <f t="shared" si="61"/>
        <v>1.358964454019477</v>
      </c>
      <c r="T1298" s="5">
        <f t="shared" si="62"/>
        <v>1.6039034029151289</v>
      </c>
      <c r="U1298" s="5">
        <f t="shared" si="63"/>
        <v>1.1435962252372072</v>
      </c>
      <c r="V1298" s="5">
        <f t="shared" si="64"/>
        <v>1.7235170070362342</v>
      </c>
      <c r="W1298" s="5">
        <f t="shared" si="65"/>
        <v>1.3032552007324205</v>
      </c>
      <c r="X1298" s="5">
        <f t="shared" si="66"/>
        <v>1.6739132000142776</v>
      </c>
      <c r="Y1298" s="12">
        <f t="shared" si="79"/>
        <v>3.4056607552824518</v>
      </c>
    </row>
    <row r="1299" spans="1:25">
      <c r="A1299" s="7" t="s">
        <v>169</v>
      </c>
      <c r="B1299" t="s">
        <v>34</v>
      </c>
      <c r="E1299" s="6">
        <f>SUM(E963:E974)</f>
        <v>55.034394650284852</v>
      </c>
      <c r="F1299" s="6">
        <f t="shared" ref="F1299:J1299" si="111">SUM(F963:F974)</f>
        <v>5.1674145348270866</v>
      </c>
      <c r="G1299" s="6">
        <f t="shared" si="111"/>
        <v>17.638456969807883</v>
      </c>
      <c r="H1299" s="6">
        <f t="shared" si="111"/>
        <v>13.601089866746293</v>
      </c>
      <c r="I1299" s="6">
        <f t="shared" si="111"/>
        <v>72.672851620092672</v>
      </c>
      <c r="J1299" s="53">
        <f t="shared" si="111"/>
        <v>18.768504401573392</v>
      </c>
      <c r="K1299" s="15">
        <f t="shared" si="75"/>
        <v>41.313050030578715</v>
      </c>
      <c r="L1299" s="15">
        <f t="shared" si="76"/>
        <v>13.240782603068229</v>
      </c>
      <c r="M1299" s="15">
        <f t="shared" si="77"/>
        <v>54.553832633646898</v>
      </c>
      <c r="N1299" s="59">
        <f t="shared" si="95"/>
        <v>28.072267427510486</v>
      </c>
      <c r="O1299" s="15">
        <f>E1299/1.124197</f>
        <v>48.954404477404637</v>
      </c>
      <c r="P1299" s="15">
        <f>G1299/1.124197</f>
        <v>15.689827467790685</v>
      </c>
      <c r="Q1299" s="15">
        <f t="shared" si="88"/>
        <v>64.644231945195315</v>
      </c>
      <c r="R1299" s="27">
        <f t="shared" si="96"/>
        <v>33.264577009613951</v>
      </c>
      <c r="S1299" s="5">
        <f t="shared" si="61"/>
        <v>0.69863452411323435</v>
      </c>
      <c r="T1299" s="5">
        <f t="shared" si="62"/>
        <v>0.63995283129821956</v>
      </c>
      <c r="U1299" s="5">
        <f t="shared" si="63"/>
        <v>0.6417153681028458</v>
      </c>
      <c r="V1299" s="5">
        <f t="shared" si="64"/>
        <v>1.1934509177738226</v>
      </c>
      <c r="W1299" s="5">
        <f t="shared" si="65"/>
        <v>0.6839112583047291</v>
      </c>
      <c r="X1299" s="5">
        <f t="shared" si="66"/>
        <v>0.96391505126185839</v>
      </c>
      <c r="Y1299" s="12">
        <f t="shared" si="79"/>
        <v>3.1201365711574645</v>
      </c>
    </row>
    <row r="1300" spans="1:25">
      <c r="A1300" s="7" t="s">
        <v>170</v>
      </c>
      <c r="B1300" t="s">
        <v>34</v>
      </c>
      <c r="E1300" s="6">
        <f>SUM(E975:E986)</f>
        <v>58.911280421649607</v>
      </c>
      <c r="F1300" s="6">
        <f t="shared" ref="F1300:J1300" si="112">SUM(F975:F986)</f>
        <v>6.4615712719359433</v>
      </c>
      <c r="G1300" s="6">
        <f t="shared" si="112"/>
        <v>10.286344699151204</v>
      </c>
      <c r="H1300" s="6">
        <f t="shared" si="112"/>
        <v>3.9431777968921851</v>
      </c>
      <c r="I1300" s="6">
        <f t="shared" si="112"/>
        <v>69.197625120800836</v>
      </c>
      <c r="J1300" s="53">
        <f t="shared" si="112"/>
        <v>10.404749068828133</v>
      </c>
      <c r="K1300" s="15">
        <f t="shared" si="75"/>
        <v>44.223338711920682</v>
      </c>
      <c r="L1300" s="15">
        <f t="shared" si="76"/>
        <v>7.7217215868043043</v>
      </c>
      <c r="M1300" s="15">
        <f t="shared" si="77"/>
        <v>51.945060298725004</v>
      </c>
      <c r="N1300" s="59">
        <f t="shared" si="95"/>
        <v>36.501617125116375</v>
      </c>
      <c r="O1300" s="15">
        <f>E1300/2.142508</f>
        <v>27.49641094532651</v>
      </c>
      <c r="P1300" s="15">
        <f>G1300/2.142508</f>
        <v>4.8010764483265431</v>
      </c>
      <c r="Q1300" s="15">
        <f t="shared" si="88"/>
        <v>32.29748739365305</v>
      </c>
      <c r="R1300" s="27">
        <f t="shared" si="96"/>
        <v>22.695334496999966</v>
      </c>
      <c r="S1300" s="5">
        <f t="shared" si="61"/>
        <v>0.74784967880204445</v>
      </c>
      <c r="T1300" s="5">
        <f t="shared" si="62"/>
        <v>0.80022626445799827</v>
      </c>
      <c r="U1300" s="5">
        <f t="shared" si="63"/>
        <v>0.3742337261330444</v>
      </c>
      <c r="V1300" s="5">
        <f t="shared" si="64"/>
        <v>0.34600088719008842</v>
      </c>
      <c r="W1300" s="5">
        <f t="shared" si="65"/>
        <v>0.6512065209091279</v>
      </c>
      <c r="X1300" s="5">
        <f t="shared" si="66"/>
        <v>0.53436832351998564</v>
      </c>
      <c r="Y1300" s="12">
        <f t="shared" si="79"/>
        <v>5.7271345793526418</v>
      </c>
    </row>
    <row r="1301" spans="1:25">
      <c r="A1301" s="7" t="s">
        <v>85</v>
      </c>
      <c r="B1301" t="s">
        <v>34</v>
      </c>
      <c r="E1301" s="6">
        <f>SUM(E987:E998)</f>
        <v>171.3859451660897</v>
      </c>
      <c r="F1301" s="6">
        <f t="shared" ref="F1301:J1301" si="113">SUM(F987:F998)</f>
        <v>15.880518446668853</v>
      </c>
      <c r="G1301" s="6">
        <f t="shared" si="113"/>
        <v>52.250741109714724</v>
      </c>
      <c r="H1301" s="6">
        <f t="shared" si="113"/>
        <v>9.8870421057079909</v>
      </c>
      <c r="I1301" s="6">
        <f t="shared" si="113"/>
        <v>223.63668627580435</v>
      </c>
      <c r="J1301" s="53">
        <f t="shared" si="113"/>
        <v>25.767560552376843</v>
      </c>
      <c r="K1301" s="15">
        <f t="shared" si="75"/>
        <v>128.65547394820007</v>
      </c>
      <c r="L1301" s="15">
        <f t="shared" si="76"/>
        <v>39.22342555628142</v>
      </c>
      <c r="M1301" s="15">
        <f t="shared" si="77"/>
        <v>167.87889950448144</v>
      </c>
      <c r="N1301" s="59">
        <f t="shared" si="95"/>
        <v>89.432048391918642</v>
      </c>
      <c r="O1301" s="15">
        <f>E1301/3.095313</f>
        <v>55.369503880896602</v>
      </c>
      <c r="P1301" s="15">
        <f>G1301/3.095313</f>
        <v>16.880600155691759</v>
      </c>
      <c r="Q1301" s="15">
        <f t="shared" si="88"/>
        <v>72.250104036588368</v>
      </c>
      <c r="R1301" s="27">
        <f t="shared" si="96"/>
        <v>38.488903725204842</v>
      </c>
      <c r="S1301" s="5">
        <f t="shared" si="61"/>
        <v>2.1756601303906269</v>
      </c>
      <c r="T1301" s="5">
        <f t="shared" si="62"/>
        <v>1.9667055301901393</v>
      </c>
      <c r="U1301" s="5">
        <f t="shared" si="63"/>
        <v>1.900965805697248</v>
      </c>
      <c r="V1301" s="5">
        <f t="shared" si="64"/>
        <v>0.86755543788994915</v>
      </c>
      <c r="W1301" s="5">
        <f t="shared" si="65"/>
        <v>2.1046050086700898</v>
      </c>
      <c r="X1301" s="5">
        <f t="shared" si="66"/>
        <v>1.3233733982903391</v>
      </c>
      <c r="Y1301" s="12">
        <f t="shared" si="79"/>
        <v>3.2800672588780708</v>
      </c>
    </row>
    <row r="1302" spans="1:25">
      <c r="A1302" s="7" t="s">
        <v>171</v>
      </c>
      <c r="B1302" t="s">
        <v>34</v>
      </c>
      <c r="E1302" s="6">
        <f>SUM(E999:E1010)</f>
        <v>243.25805418802406</v>
      </c>
      <c r="F1302" s="6">
        <f t="shared" ref="F1302:J1302" si="114">SUM(F999:F1010)</f>
        <v>23.594097589560203</v>
      </c>
      <c r="G1302" s="6">
        <f t="shared" si="114"/>
        <v>109.49287740036576</v>
      </c>
      <c r="H1302" s="6">
        <f t="shared" si="114"/>
        <v>91.954437120263563</v>
      </c>
      <c r="I1302" s="6">
        <f t="shared" si="114"/>
        <v>352.75093158839007</v>
      </c>
      <c r="J1302" s="53">
        <f t="shared" si="114"/>
        <v>115.54853470982373</v>
      </c>
      <c r="K1302" s="15">
        <f t="shared" si="75"/>
        <v>182.60820759221434</v>
      </c>
      <c r="L1302" s="15">
        <f t="shared" si="76"/>
        <v>82.193776288042059</v>
      </c>
      <c r="M1302" s="15">
        <f t="shared" si="77"/>
        <v>264.80198388025661</v>
      </c>
      <c r="N1302" s="59">
        <f t="shared" si="95"/>
        <v>100.41443130417228</v>
      </c>
      <c r="O1302" s="15">
        <f>E1302/4.335391</f>
        <v>56.109830506181339</v>
      </c>
      <c r="P1302" s="15">
        <f>G1302/4.335391</f>
        <v>25.255594570447219</v>
      </c>
      <c r="Q1302" s="15">
        <f t="shared" si="88"/>
        <v>81.365425076628554</v>
      </c>
      <c r="R1302" s="27">
        <f t="shared" si="96"/>
        <v>30.85423593573412</v>
      </c>
      <c r="S1302" s="5">
        <f t="shared" si="61"/>
        <v>3.0880411423491863</v>
      </c>
      <c r="T1302" s="5">
        <f t="shared" si="62"/>
        <v>2.9219853473340125</v>
      </c>
      <c r="U1302" s="5">
        <f t="shared" si="63"/>
        <v>3.9835265775167619</v>
      </c>
      <c r="V1302" s="5">
        <f t="shared" si="64"/>
        <v>8.0686995270039343</v>
      </c>
      <c r="W1302" s="5">
        <f t="shared" si="65"/>
        <v>3.3196761667197339</v>
      </c>
      <c r="X1302" s="5">
        <f t="shared" si="66"/>
        <v>5.9343552035353069</v>
      </c>
      <c r="Y1302" s="12">
        <f t="shared" si="79"/>
        <v>2.2216792540627073</v>
      </c>
    </row>
    <row r="1303" spans="1:25">
      <c r="A1303" s="7" t="s">
        <v>172</v>
      </c>
      <c r="B1303" t="s">
        <v>34</v>
      </c>
      <c r="E1303" s="6">
        <f>SUM(E1011:E1022)</f>
        <v>666.72509542588205</v>
      </c>
      <c r="F1303" s="6">
        <f t="shared" ref="F1303:J1303" si="115">SUM(F1011:F1022)</f>
        <v>46.558933522451106</v>
      </c>
      <c r="G1303" s="6">
        <f t="shared" si="115"/>
        <v>318.38112614263133</v>
      </c>
      <c r="H1303" s="6">
        <f t="shared" si="115"/>
        <v>54.222951851311045</v>
      </c>
      <c r="I1303" s="6">
        <f t="shared" si="115"/>
        <v>985.10622156851332</v>
      </c>
      <c r="J1303" s="53">
        <f t="shared" si="115"/>
        <v>100.78188537376214</v>
      </c>
      <c r="K1303" s="15">
        <f t="shared" si="75"/>
        <v>500.49514306467012</v>
      </c>
      <c r="L1303" s="15">
        <f t="shared" si="76"/>
        <v>239.00136408703901</v>
      </c>
      <c r="M1303" s="15">
        <f t="shared" si="77"/>
        <v>739.49650715170912</v>
      </c>
      <c r="N1303" s="59">
        <f t="shared" si="95"/>
        <v>261.49377897763111</v>
      </c>
      <c r="O1303" s="15">
        <f>E1303/1.836911</f>
        <v>362.95993405553241</v>
      </c>
      <c r="P1303" s="15">
        <f>G1303/1.836911</f>
        <v>173.32419814712381</v>
      </c>
      <c r="Q1303" s="15">
        <f t="shared" si="88"/>
        <v>536.28413220265622</v>
      </c>
      <c r="R1303" s="27">
        <f t="shared" si="96"/>
        <v>189.63573590840861</v>
      </c>
      <c r="S1303" s="5">
        <f t="shared" si="61"/>
        <v>8.4637465846060866</v>
      </c>
      <c r="T1303" s="5">
        <f t="shared" si="62"/>
        <v>5.7660404693882752</v>
      </c>
      <c r="U1303" s="5">
        <f t="shared" si="63"/>
        <v>11.583216259185203</v>
      </c>
      <c r="V1303" s="5">
        <f t="shared" si="64"/>
        <v>4.7578857492567783</v>
      </c>
      <c r="W1303" s="5">
        <f t="shared" si="65"/>
        <v>9.2706591325015069</v>
      </c>
      <c r="X1303" s="5">
        <f t="shared" si="66"/>
        <v>5.1759678942863898</v>
      </c>
      <c r="Y1303" s="12">
        <f t="shared" si="79"/>
        <v>2.0941099854241871</v>
      </c>
    </row>
    <row r="1304" spans="1:25">
      <c r="A1304" s="7" t="s">
        <v>173</v>
      </c>
      <c r="B1304" t="s">
        <v>34</v>
      </c>
      <c r="E1304" s="6">
        <f>SUM(E1023:E1034)</f>
        <v>16.417526829953275</v>
      </c>
      <c r="F1304" s="6">
        <f t="shared" ref="F1304:J1304" si="116">SUM(F1023:F1034)</f>
        <v>1.7599762001745332</v>
      </c>
      <c r="G1304" s="6">
        <f t="shared" si="116"/>
        <v>2.7747469739149437</v>
      </c>
      <c r="H1304" s="6">
        <f t="shared" si="116"/>
        <v>0.91997164773820828</v>
      </c>
      <c r="I1304" s="6">
        <f t="shared" si="116"/>
        <v>19.192273803868208</v>
      </c>
      <c r="J1304" s="53">
        <f t="shared" si="116"/>
        <v>2.6799478479127408</v>
      </c>
      <c r="K1304" s="15">
        <f t="shared" si="75"/>
        <v>12.3242585225877</v>
      </c>
      <c r="L1304" s="15">
        <f t="shared" si="76"/>
        <v>2.0829385202468407</v>
      </c>
      <c r="M1304" s="15">
        <f t="shared" si="77"/>
        <v>14.407197042834532</v>
      </c>
      <c r="N1304" s="59">
        <f t="shared" si="95"/>
        <v>10.24132000234086</v>
      </c>
      <c r="O1304" s="15">
        <f>E1304/0.702281</f>
        <v>23.377432722732458</v>
      </c>
      <c r="P1304" s="15">
        <f>G1304/0.702281</f>
        <v>3.9510494715291222</v>
      </c>
      <c r="Q1304" s="15">
        <f t="shared" si="88"/>
        <v>27.328482194261579</v>
      </c>
      <c r="R1304" s="27">
        <f t="shared" si="96"/>
        <v>19.426383251203337</v>
      </c>
      <c r="S1304" s="5">
        <f t="shared" si="61"/>
        <v>0.20841241403390812</v>
      </c>
      <c r="T1304" s="5">
        <f t="shared" si="62"/>
        <v>0.21796233778578847</v>
      </c>
      <c r="U1304" s="5">
        <f t="shared" si="63"/>
        <v>0.10094974740738219</v>
      </c>
      <c r="V1304" s="5">
        <f t="shared" si="64"/>
        <v>8.0724487381224425E-2</v>
      </c>
      <c r="W1304" s="5">
        <f t="shared" si="65"/>
        <v>0.18061506923588719</v>
      </c>
      <c r="X1304" s="5">
        <f t="shared" si="66"/>
        <v>0.13763707602526706</v>
      </c>
      <c r="Y1304" s="12">
        <f t="shared" si="79"/>
        <v>5.9167653787146834</v>
      </c>
    </row>
    <row r="1305" spans="1:25">
      <c r="A1305" s="7" t="s">
        <v>174</v>
      </c>
      <c r="B1305" t="s">
        <v>34</v>
      </c>
      <c r="E1305" s="6">
        <f>SUM(E1035:E1046)</f>
        <v>10.427404267923857</v>
      </c>
      <c r="F1305" s="6">
        <f t="shared" ref="F1305:J1305" si="117">SUM(F1035:F1046)</f>
        <v>1.2402393022991733</v>
      </c>
      <c r="G1305" s="6">
        <f t="shared" si="117"/>
        <v>5.0259523594744913</v>
      </c>
      <c r="H1305" s="6">
        <f t="shared" si="117"/>
        <v>2.2768437095768359</v>
      </c>
      <c r="I1305" s="6">
        <f t="shared" si="117"/>
        <v>15.453356627398346</v>
      </c>
      <c r="J1305" s="53">
        <f t="shared" si="117"/>
        <v>3.5170830118760059</v>
      </c>
      <c r="K1305" s="15">
        <f t="shared" si="75"/>
        <v>7.8276117498383098</v>
      </c>
      <c r="L1305" s="15">
        <f t="shared" si="76"/>
        <v>3.7728664519288952</v>
      </c>
      <c r="M1305" s="15">
        <f t="shared" si="77"/>
        <v>11.600478201767203</v>
      </c>
      <c r="N1305" s="59">
        <f t="shared" si="95"/>
        <v>4.054745297909415</v>
      </c>
      <c r="O1305" s="15">
        <f>E1305/0.563631</f>
        <v>18.500409430857879</v>
      </c>
      <c r="P1305" s="15">
        <f>G1305/0.563631</f>
        <v>8.917097106927212</v>
      </c>
      <c r="Q1305" s="15">
        <f t="shared" si="88"/>
        <v>27.417506537785091</v>
      </c>
      <c r="R1305" s="27">
        <f t="shared" si="96"/>
        <v>9.5833123239306666</v>
      </c>
      <c r="S1305" s="5">
        <f t="shared" si="61"/>
        <v>0.13237075949957028</v>
      </c>
      <c r="T1305" s="5">
        <f t="shared" si="62"/>
        <v>0.15359608710398209</v>
      </c>
      <c r="U1305" s="5">
        <f t="shared" si="63"/>
        <v>0.18285221172964478</v>
      </c>
      <c r="V1305" s="5">
        <f t="shared" si="64"/>
        <v>0.19978554964669706</v>
      </c>
      <c r="W1305" s="5">
        <f t="shared" si="65"/>
        <v>0.14542878585974839</v>
      </c>
      <c r="X1305" s="5">
        <f t="shared" si="66"/>
        <v>0.18063076200149802</v>
      </c>
      <c r="Y1305" s="12">
        <f t="shared" si="79"/>
        <v>2.0747121186429505</v>
      </c>
    </row>
    <row r="1306" spans="1:25">
      <c r="A1306" s="7" t="s">
        <v>175</v>
      </c>
      <c r="B1306" t="s">
        <v>34</v>
      </c>
      <c r="E1306" s="6">
        <f>SUM(E1047:E1058)</f>
        <v>136.1520346987181</v>
      </c>
      <c r="F1306" s="6">
        <f t="shared" ref="F1306:J1306" si="118">SUM(F1047:F1058)</f>
        <v>12.479986955588098</v>
      </c>
      <c r="G1306" s="6">
        <f t="shared" si="118"/>
        <v>24.015189538294702</v>
      </c>
      <c r="H1306" s="6">
        <f t="shared" si="118"/>
        <v>7.5731744639663772</v>
      </c>
      <c r="I1306" s="6">
        <f t="shared" si="118"/>
        <v>160.16722423701285</v>
      </c>
      <c r="J1306" s="53">
        <f t="shared" si="118"/>
        <v>20.053161419554467</v>
      </c>
      <c r="K1306" s="15">
        <f t="shared" si="75"/>
        <v>102.20619045628253</v>
      </c>
      <c r="L1306" s="15">
        <f t="shared" si="76"/>
        <v>18.027648585833301</v>
      </c>
      <c r="M1306" s="15">
        <f t="shared" si="77"/>
        <v>120.23383904211586</v>
      </c>
      <c r="N1306" s="59">
        <f t="shared" si="95"/>
        <v>84.178541870449223</v>
      </c>
      <c r="O1306" s="15">
        <f>E1306/3.439809</f>
        <v>39.581277535676577</v>
      </c>
      <c r="P1306" s="15">
        <f>G1306/3.439809</f>
        <v>6.9815473877458611</v>
      </c>
      <c r="Q1306" s="15">
        <f t="shared" si="88"/>
        <v>46.56282492342244</v>
      </c>
      <c r="R1306" s="27">
        <f t="shared" si="96"/>
        <v>32.599730147930714</v>
      </c>
      <c r="S1306" s="5">
        <f t="shared" si="61"/>
        <v>1.7283829970917135</v>
      </c>
      <c r="T1306" s="5">
        <f t="shared" si="62"/>
        <v>1.5455704072057188</v>
      </c>
      <c r="U1306" s="5">
        <f t="shared" si="63"/>
        <v>0.87371113136515199</v>
      </c>
      <c r="V1306" s="5">
        <f t="shared" si="64"/>
        <v>0.66452115992408389</v>
      </c>
      <c r="W1306" s="5">
        <f t="shared" si="65"/>
        <v>1.5073052099255364</v>
      </c>
      <c r="X1306" s="5">
        <f t="shared" si="66"/>
        <v>1.0298926171267937</v>
      </c>
      <c r="Y1306" s="12">
        <f t="shared" si="79"/>
        <v>5.6694132886858792</v>
      </c>
    </row>
    <row r="1307" spans="1:25">
      <c r="A1307" s="7" t="s">
        <v>176</v>
      </c>
      <c r="B1307" t="s">
        <v>34</v>
      </c>
      <c r="E1307" s="6">
        <f>SUM(E1059:E1070)</f>
        <v>13.381815241579956</v>
      </c>
      <c r="F1307" s="6">
        <f t="shared" ref="F1307:J1307" si="119">SUM(F1059:F1070)</f>
        <v>1.4567314814652941</v>
      </c>
      <c r="G1307" s="6">
        <f t="shared" si="119"/>
        <v>5.1923009707232541</v>
      </c>
      <c r="H1307" s="6">
        <f t="shared" si="119"/>
        <v>2.1200306191456977</v>
      </c>
      <c r="I1307" s="6">
        <f t="shared" si="119"/>
        <v>18.574116212303217</v>
      </c>
      <c r="J1307" s="53">
        <f t="shared" si="119"/>
        <v>3.576762100610992</v>
      </c>
      <c r="K1307" s="15">
        <f t="shared" si="75"/>
        <v>10.045419888569485</v>
      </c>
      <c r="L1307" s="15">
        <f t="shared" si="76"/>
        <v>3.8977405155523401</v>
      </c>
      <c r="M1307" s="15">
        <f t="shared" si="77"/>
        <v>13.94316040412183</v>
      </c>
      <c r="N1307" s="59">
        <f t="shared" si="95"/>
        <v>6.1476793730171453</v>
      </c>
      <c r="O1307" s="15">
        <f>E1307/0.692942</f>
        <v>19.311594969824252</v>
      </c>
      <c r="P1307" s="15">
        <f>G1307/0.692942</f>
        <v>7.493124923475925</v>
      </c>
      <c r="Q1307" s="15">
        <f t="shared" si="88"/>
        <v>26.804719893300177</v>
      </c>
      <c r="R1307" s="27">
        <f t="shared" si="96"/>
        <v>11.818470046348327</v>
      </c>
      <c r="S1307" s="5">
        <f t="shared" si="61"/>
        <v>0.16987555114361649</v>
      </c>
      <c r="T1307" s="5">
        <f t="shared" si="62"/>
        <v>0.18040732550522184</v>
      </c>
      <c r="U1307" s="5">
        <f t="shared" si="63"/>
        <v>0.18890424113809134</v>
      </c>
      <c r="V1307" s="5">
        <f t="shared" si="64"/>
        <v>0.18602571653570815</v>
      </c>
      <c r="W1307" s="5">
        <f t="shared" si="65"/>
        <v>0.17479769828025307</v>
      </c>
      <c r="X1307" s="5">
        <f t="shared" si="66"/>
        <v>0.18369576764320611</v>
      </c>
      <c r="Y1307" s="12">
        <f t="shared" si="79"/>
        <v>2.5772418272810476</v>
      </c>
    </row>
    <row r="1308" spans="1:25">
      <c r="A1308" s="7" t="s">
        <v>177</v>
      </c>
      <c r="B1308" t="s">
        <v>34</v>
      </c>
      <c r="E1308" s="6">
        <f>SUM(E1071:E1082)</f>
        <v>11.65187623604287</v>
      </c>
      <c r="F1308" s="6">
        <f t="shared" ref="F1308:J1308" si="120">SUM(F1071:F1082)</f>
        <v>1.415203217775699</v>
      </c>
      <c r="G1308" s="6">
        <f t="shared" si="120"/>
        <v>2.559115764698277</v>
      </c>
      <c r="H1308" s="6">
        <f t="shared" si="120"/>
        <v>1.4207428573622825</v>
      </c>
      <c r="I1308" s="6">
        <f t="shared" si="120"/>
        <v>14.210992000741149</v>
      </c>
      <c r="J1308" s="53">
        <f t="shared" si="120"/>
        <v>2.8359460751379815</v>
      </c>
      <c r="K1308" s="15">
        <f t="shared" si="75"/>
        <v>8.7467945990618574</v>
      </c>
      <c r="L1308" s="15">
        <f t="shared" si="76"/>
        <v>1.921069147627581</v>
      </c>
      <c r="M1308" s="15">
        <f t="shared" si="77"/>
        <v>10.66786374668944</v>
      </c>
      <c r="N1308" s="59">
        <f t="shared" si="95"/>
        <v>6.8257254514342769</v>
      </c>
      <c r="O1308" s="15">
        <f>E1308/0.685306</f>
        <v>17.002443048861196</v>
      </c>
      <c r="P1308" s="15">
        <f>G1308/0.685306</f>
        <v>3.7342672684877662</v>
      </c>
      <c r="Q1308" s="15">
        <f t="shared" si="88"/>
        <v>20.736710317348962</v>
      </c>
      <c r="R1308" s="27">
        <f t="shared" si="96"/>
        <v>13.268175780373429</v>
      </c>
      <c r="S1308" s="5">
        <f t="shared" si="61"/>
        <v>0.1479148278258019</v>
      </c>
      <c r="T1308" s="5">
        <f t="shared" si="62"/>
        <v>0.17526430286828437</v>
      </c>
      <c r="U1308" s="5">
        <f t="shared" si="63"/>
        <v>9.3104738003566848E-2</v>
      </c>
      <c r="V1308" s="5">
        <f t="shared" si="64"/>
        <v>0.12466551457653477</v>
      </c>
      <c r="W1308" s="5">
        <f t="shared" si="65"/>
        <v>0.13373711371328909</v>
      </c>
      <c r="X1308" s="5">
        <f t="shared" si="66"/>
        <v>0.14564885128318114</v>
      </c>
      <c r="Y1308" s="12">
        <f t="shared" si="79"/>
        <v>4.553086810989436</v>
      </c>
    </row>
    <row r="1309" spans="1:25">
      <c r="A1309" s="7" t="s">
        <v>178</v>
      </c>
      <c r="B1309" t="s">
        <v>34</v>
      </c>
      <c r="E1309" s="6">
        <f>SUM(E1083:E1094)</f>
        <v>20.562564001346299</v>
      </c>
      <c r="F1309" s="6">
        <f t="shared" ref="F1309:J1309" si="121">SUM(F1083:F1094)</f>
        <v>1.9262604089245297</v>
      </c>
      <c r="G1309" s="6">
        <f t="shared" si="121"/>
        <v>6.5644597138923775</v>
      </c>
      <c r="H1309" s="6">
        <f t="shared" si="121"/>
        <v>2.1382274340740715</v>
      </c>
      <c r="I1309" s="6">
        <f t="shared" si="121"/>
        <v>27.127023715238636</v>
      </c>
      <c r="J1309" s="53">
        <f t="shared" si="121"/>
        <v>4.0644878429986031</v>
      </c>
      <c r="K1309" s="15">
        <f t="shared" si="75"/>
        <v>15.4358422717783</v>
      </c>
      <c r="L1309" s="15">
        <f t="shared" si="76"/>
        <v>4.927788418625779</v>
      </c>
      <c r="M1309" s="15">
        <f t="shared" si="77"/>
        <v>20.363630690404051</v>
      </c>
      <c r="N1309" s="59">
        <f t="shared" si="95"/>
        <v>10.508053853152521</v>
      </c>
      <c r="O1309" s="15">
        <f>E1309/0.662577</f>
        <v>31.034225458092116</v>
      </c>
      <c r="P1309" s="15">
        <f>G1309/0.662577</f>
        <v>9.9074669267004101</v>
      </c>
      <c r="Q1309" s="15">
        <f t="shared" si="88"/>
        <v>40.941692384792525</v>
      </c>
      <c r="R1309" s="27">
        <f t="shared" si="96"/>
        <v>21.126758531391708</v>
      </c>
      <c r="S1309" s="5">
        <f t="shared" si="61"/>
        <v>0.26103161862531982</v>
      </c>
      <c r="T1309" s="5">
        <f t="shared" si="62"/>
        <v>0.23855562471342709</v>
      </c>
      <c r="U1309" s="5">
        <f t="shared" si="63"/>
        <v>0.23882557804843124</v>
      </c>
      <c r="V1309" s="5">
        <f t="shared" si="64"/>
        <v>0.18762242721768993</v>
      </c>
      <c r="W1309" s="5">
        <f t="shared" si="65"/>
        <v>0.25528758689884229</v>
      </c>
      <c r="X1309" s="5">
        <f t="shared" si="66"/>
        <v>0.20874444354813704</v>
      </c>
      <c r="Y1309" s="12">
        <f t="shared" si="79"/>
        <v>3.1324076767246676</v>
      </c>
    </row>
    <row r="1310" spans="1:25">
      <c r="A1310" s="7" t="s">
        <v>179</v>
      </c>
      <c r="B1310" t="s">
        <v>34</v>
      </c>
      <c r="E1310" s="6">
        <f>SUM(E1095:E1106)</f>
        <v>71.626936487059126</v>
      </c>
      <c r="F1310" s="6">
        <f t="shared" ref="F1310:J1310" si="122">SUM(F1095:F1106)</f>
        <v>7.1489362478527738</v>
      </c>
      <c r="G1310" s="6">
        <f t="shared" si="122"/>
        <v>13.778469504545935</v>
      </c>
      <c r="H1310" s="6">
        <f t="shared" si="122"/>
        <v>3.9175084281915145</v>
      </c>
      <c r="I1310" s="6">
        <f t="shared" si="122"/>
        <v>85.405405991605079</v>
      </c>
      <c r="J1310" s="53">
        <f t="shared" si="122"/>
        <v>11.066444676044295</v>
      </c>
      <c r="K1310" s="15">
        <f t="shared" si="75"/>
        <v>53.768688279950794</v>
      </c>
      <c r="L1310" s="15">
        <f t="shared" si="76"/>
        <v>10.343179090153997</v>
      </c>
      <c r="M1310" s="15">
        <f t="shared" si="77"/>
        <v>64.111867370104804</v>
      </c>
      <c r="N1310" s="59">
        <f t="shared" si="95"/>
        <v>43.425509189796799</v>
      </c>
      <c r="O1310" s="15">
        <f>E1310/2.783243</f>
        <v>25.735063911796104</v>
      </c>
      <c r="P1310" s="15">
        <f>G1310/2.783243</f>
        <v>4.9505089942006268</v>
      </c>
      <c r="Q1310" s="15">
        <f t="shared" si="88"/>
        <v>30.685572905996729</v>
      </c>
      <c r="R1310" s="27">
        <f t="shared" si="96"/>
        <v>20.784554917595479</v>
      </c>
      <c r="S1310" s="5">
        <f t="shared" si="61"/>
        <v>0.90926866742716883</v>
      </c>
      <c r="T1310" s="5">
        <f t="shared" si="62"/>
        <v>0.88535223209781477</v>
      </c>
      <c r="U1310" s="5">
        <f t="shared" si="63"/>
        <v>0.50128283018964304</v>
      </c>
      <c r="V1310" s="5">
        <f t="shared" si="64"/>
        <v>0.34374848448305306</v>
      </c>
      <c r="W1310" s="5">
        <f t="shared" si="65"/>
        <v>0.80373505890603703</v>
      </c>
      <c r="X1310" s="5">
        <f t="shared" si="66"/>
        <v>0.56835176415556676</v>
      </c>
      <c r="Y1310" s="12">
        <f t="shared" si="79"/>
        <v>5.1984682669891038</v>
      </c>
    </row>
    <row r="1311" spans="1:25">
      <c r="A1311" s="7" t="s">
        <v>180</v>
      </c>
      <c r="B1311" t="s">
        <v>34</v>
      </c>
      <c r="E1311" s="6">
        <f>SUM(E1107:E1118)</f>
        <v>41.547005574276994</v>
      </c>
      <c r="F1311" s="6">
        <f t="shared" ref="F1311:J1311" si="123">SUM(F1107:F1118)</f>
        <v>6.0573952806713773</v>
      </c>
      <c r="G1311" s="6">
        <f t="shared" si="123"/>
        <v>15.724611517048128</v>
      </c>
      <c r="H1311" s="6">
        <f t="shared" si="123"/>
        <v>9.5097256310655993</v>
      </c>
      <c r="I1311" s="6">
        <f t="shared" si="123"/>
        <v>57.27161709132519</v>
      </c>
      <c r="J1311" s="53">
        <f t="shared" si="123"/>
        <v>15.567120911736973</v>
      </c>
      <c r="K1311" s="15">
        <f t="shared" si="75"/>
        <v>31.18837830084053</v>
      </c>
      <c r="L1311" s="15">
        <f t="shared" si="76"/>
        <v>11.804102987655215</v>
      </c>
      <c r="M1311" s="15">
        <f t="shared" si="77"/>
        <v>42.992481288495796</v>
      </c>
      <c r="N1311" s="59">
        <f t="shared" si="95"/>
        <v>19.384275313185313</v>
      </c>
      <c r="O1311" s="15">
        <f>E1311/0.651429</f>
        <v>63.778256071309372</v>
      </c>
      <c r="P1311" s="15">
        <f>G1311/0.651429</f>
        <v>24.138642149870712</v>
      </c>
      <c r="Q1311" s="15">
        <f t="shared" si="88"/>
        <v>87.916898221180077</v>
      </c>
      <c r="R1311" s="27">
        <f t="shared" si="96"/>
        <v>39.639613921438659</v>
      </c>
      <c r="S1311" s="5">
        <f t="shared" si="61"/>
        <v>0.52741876515879271</v>
      </c>
      <c r="T1311" s="5">
        <f t="shared" si="62"/>
        <v>0.7501715285336279</v>
      </c>
      <c r="U1311" s="5">
        <f t="shared" si="63"/>
        <v>0.57208659948028862</v>
      </c>
      <c r="V1311" s="5">
        <f t="shared" si="64"/>
        <v>0.83444715779144618</v>
      </c>
      <c r="W1311" s="5">
        <f t="shared" si="65"/>
        <v>0.5389729842284795</v>
      </c>
      <c r="X1311" s="5">
        <f t="shared" si="66"/>
        <v>0.79949802235593004</v>
      </c>
      <c r="Y1311" s="12">
        <f t="shared" si="79"/>
        <v>2.6421641977757631</v>
      </c>
    </row>
    <row r="1312" spans="1:25">
      <c r="A1312" s="7" t="s">
        <v>86</v>
      </c>
      <c r="B1312" t="s">
        <v>34</v>
      </c>
      <c r="E1312" s="6">
        <f>SUM(E1119:E1130)</f>
        <v>27.661195543683679</v>
      </c>
      <c r="F1312" s="6">
        <f t="shared" ref="F1312:J1312" si="124">SUM(F1119:F1130)</f>
        <v>2.7274418966530392</v>
      </c>
      <c r="G1312" s="6">
        <f t="shared" si="124"/>
        <v>6.8372989087785383</v>
      </c>
      <c r="H1312" s="6">
        <f t="shared" si="124"/>
        <v>10.484051376399712</v>
      </c>
      <c r="I1312" s="6">
        <f t="shared" si="124"/>
        <v>34.498494452462182</v>
      </c>
      <c r="J1312" s="53">
        <f t="shared" si="124"/>
        <v>13.211493273052755</v>
      </c>
      <c r="K1312" s="15">
        <f t="shared" si="75"/>
        <v>20.764621154889181</v>
      </c>
      <c r="L1312" s="15">
        <f t="shared" si="76"/>
        <v>5.1326025058935931</v>
      </c>
      <c r="M1312" s="15">
        <f t="shared" si="77"/>
        <v>25.89722366078275</v>
      </c>
      <c r="N1312" s="59">
        <f t="shared" si="95"/>
        <v>15.632018648995587</v>
      </c>
      <c r="O1312" s="15">
        <f>E1312/0.980263</f>
        <v>28.218136911914129</v>
      </c>
      <c r="P1312" s="15">
        <f>G1312/0.980263</f>
        <v>6.9749637686809951</v>
      </c>
      <c r="Q1312" s="15">
        <f t="shared" si="88"/>
        <v>35.193100680595123</v>
      </c>
      <c r="R1312" s="27">
        <f t="shared" si="96"/>
        <v>21.243173143233136</v>
      </c>
      <c r="S1312" s="5">
        <f t="shared" si="61"/>
        <v>0.35114524849170015</v>
      </c>
      <c r="T1312" s="5">
        <f t="shared" si="62"/>
        <v>0.33777707443455657</v>
      </c>
      <c r="U1312" s="5">
        <f t="shared" si="63"/>
        <v>0.24875190576966866</v>
      </c>
      <c r="V1312" s="5">
        <f t="shared" si="64"/>
        <v>0.919941038529831</v>
      </c>
      <c r="W1312" s="5">
        <f t="shared" si="65"/>
        <v>0.32465918461466914</v>
      </c>
      <c r="X1312" s="5">
        <f t="shared" si="66"/>
        <v>0.67851742169039164</v>
      </c>
      <c r="Y1312" s="12">
        <f t="shared" si="79"/>
        <v>4.0456320416486315</v>
      </c>
    </row>
    <row r="1313" spans="1:25">
      <c r="A1313" s="7" t="s">
        <v>181</v>
      </c>
      <c r="B1313" t="s">
        <v>34</v>
      </c>
      <c r="E1313" s="6">
        <f>SUM(E1131:E1142)</f>
        <v>44.8180885542615</v>
      </c>
      <c r="F1313" s="6">
        <f t="shared" ref="F1313:J1313" si="125">SUM(F1131:F1142)</f>
        <v>5.3217845300395581</v>
      </c>
      <c r="G1313" s="6">
        <f t="shared" si="125"/>
        <v>17.697954930971065</v>
      </c>
      <c r="H1313" s="6">
        <f t="shared" si="125"/>
        <v>12.215938069575731</v>
      </c>
      <c r="I1313" s="6">
        <f t="shared" si="125"/>
        <v>62.51604348523248</v>
      </c>
      <c r="J1313" s="53">
        <f t="shared" si="125"/>
        <v>17.537722599615304</v>
      </c>
      <c r="K1313" s="15">
        <f t="shared" si="75"/>
        <v>33.643904806855709</v>
      </c>
      <c r="L1313" s="15">
        <f t="shared" si="76"/>
        <v>13.285446349473938</v>
      </c>
      <c r="M1313" s="15">
        <f t="shared" si="77"/>
        <v>46.929351156329581</v>
      </c>
      <c r="N1313" s="59">
        <f t="shared" si="95"/>
        <v>20.358458457381772</v>
      </c>
      <c r="O1313" s="15">
        <f>E1313/0.937478</f>
        <v>47.807082997426605</v>
      </c>
      <c r="P1313" s="15">
        <f>G1313/0.937478</f>
        <v>18.878261602908083</v>
      </c>
      <c r="Q1313" s="15">
        <f t="shared" si="88"/>
        <v>66.685344600334687</v>
      </c>
      <c r="R1313" s="27">
        <f t="shared" si="96"/>
        <v>28.928821394518522</v>
      </c>
      <c r="S1313" s="5">
        <f t="shared" si="61"/>
        <v>0.56894355189585455</v>
      </c>
      <c r="T1313" s="5">
        <f t="shared" si="62"/>
        <v>0.65907061541209255</v>
      </c>
      <c r="U1313" s="5">
        <f t="shared" si="63"/>
        <v>0.64387999940333618</v>
      </c>
      <c r="V1313" s="5">
        <f t="shared" si="64"/>
        <v>1.0719084017118556</v>
      </c>
      <c r="W1313" s="5">
        <f t="shared" si="65"/>
        <v>0.58832734660982311</v>
      </c>
      <c r="X1313" s="5">
        <f t="shared" si="66"/>
        <v>0.90070441506289001</v>
      </c>
      <c r="Y1313" s="12">
        <f t="shared" si="79"/>
        <v>2.5323879922324104</v>
      </c>
    </row>
    <row r="1314" spans="1:25">
      <c r="A1314" s="7" t="s">
        <v>182</v>
      </c>
      <c r="B1314" t="s">
        <v>34</v>
      </c>
      <c r="E1314" s="6">
        <f>SUM(E1143:E1154)</f>
        <v>44.547149257321543</v>
      </c>
      <c r="F1314" s="6">
        <f t="shared" ref="F1314:J1314" si="126">SUM(F1143:F1154)</f>
        <v>4.6949437950341713</v>
      </c>
      <c r="G1314" s="6">
        <f t="shared" si="126"/>
        <v>4.7426367159746334</v>
      </c>
      <c r="H1314" s="6">
        <f t="shared" si="126"/>
        <v>2.4123707474432448</v>
      </c>
      <c r="I1314" s="6">
        <f t="shared" si="126"/>
        <v>49.289785973296212</v>
      </c>
      <c r="J1314" s="53">
        <f t="shared" si="126"/>
        <v>7.1073145424774165</v>
      </c>
      <c r="K1314" s="15">
        <f t="shared" si="75"/>
        <v>33.440516929132002</v>
      </c>
      <c r="L1314" s="15">
        <f t="shared" si="76"/>
        <v>3.5601879364526714</v>
      </c>
      <c r="M1314" s="15">
        <f t="shared" si="77"/>
        <v>37.000704865584702</v>
      </c>
      <c r="N1314" s="59">
        <f t="shared" si="95"/>
        <v>29.880328992679331</v>
      </c>
      <c r="O1314" s="15">
        <f>E1314/1.671683</f>
        <v>26.648084150716098</v>
      </c>
      <c r="P1314" s="15">
        <f>G1314/1.671683</f>
        <v>2.8370430972706151</v>
      </c>
      <c r="Q1314" s="15">
        <f t="shared" si="88"/>
        <v>29.485127247986714</v>
      </c>
      <c r="R1314" s="27">
        <f t="shared" si="96"/>
        <v>23.811041053445482</v>
      </c>
      <c r="S1314" s="5">
        <f t="shared" si="61"/>
        <v>0.5655041110155824</v>
      </c>
      <c r="T1314" s="5">
        <f t="shared" si="62"/>
        <v>0.58144020654202544</v>
      </c>
      <c r="U1314" s="5">
        <f t="shared" si="63"/>
        <v>0.172544733996813</v>
      </c>
      <c r="V1314" s="5">
        <f t="shared" si="64"/>
        <v>0.21167760162999349</v>
      </c>
      <c r="W1314" s="5">
        <f t="shared" si="65"/>
        <v>0.46385739371822943</v>
      </c>
      <c r="X1314" s="5">
        <f t="shared" si="66"/>
        <v>0.36501829421059007</v>
      </c>
      <c r="Y1314" s="12">
        <f t="shared" si="79"/>
        <v>9.392907769484701</v>
      </c>
    </row>
    <row r="1315" spans="1:25">
      <c r="A1315" s="7" t="s">
        <v>183</v>
      </c>
      <c r="B1315" t="s">
        <v>34</v>
      </c>
      <c r="E1315" s="6">
        <f>SUM(E1155:E1166)</f>
        <v>195.83921886552412</v>
      </c>
      <c r="F1315" s="6">
        <f t="shared" ref="F1315:J1315" si="127">SUM(F1155:F1166)</f>
        <v>19.234591857489299</v>
      </c>
      <c r="G1315" s="6">
        <f t="shared" si="127"/>
        <v>15.563931017522766</v>
      </c>
      <c r="H1315" s="6">
        <f t="shared" si="127"/>
        <v>4.0046956104730427</v>
      </c>
      <c r="I1315" s="6">
        <f t="shared" si="127"/>
        <v>211.40314988304686</v>
      </c>
      <c r="J1315" s="53">
        <f t="shared" si="127"/>
        <v>23.239287467962338</v>
      </c>
      <c r="K1315" s="15">
        <f t="shared" si="75"/>
        <v>147.01198220409563</v>
      </c>
      <c r="L1315" s="15">
        <f t="shared" si="76"/>
        <v>11.683483844699031</v>
      </c>
      <c r="M1315" s="15">
        <f t="shared" si="77"/>
        <v>158.69546604879466</v>
      </c>
      <c r="N1315" s="59">
        <f t="shared" si="95"/>
        <v>135.3284983593966</v>
      </c>
      <c r="O1315" s="15">
        <f>E1315/5.58217</f>
        <v>35.082990819972181</v>
      </c>
      <c r="P1315" s="15">
        <f>G1315/5.58217</f>
        <v>2.7881506685612885</v>
      </c>
      <c r="Q1315" s="15">
        <f t="shared" si="88"/>
        <v>37.871141488533468</v>
      </c>
      <c r="R1315" s="27">
        <f t="shared" si="96"/>
        <v>32.294840151410895</v>
      </c>
      <c r="S1315" s="5">
        <f t="shared" si="61"/>
        <v>2.486082391643329</v>
      </c>
      <c r="T1315" s="5">
        <f t="shared" si="62"/>
        <v>2.3820871027677</v>
      </c>
      <c r="U1315" s="5">
        <f t="shared" si="63"/>
        <v>0.56624078507167208</v>
      </c>
      <c r="V1315" s="5">
        <f t="shared" si="64"/>
        <v>0.35139887307186807</v>
      </c>
      <c r="W1315" s="5">
        <f t="shared" si="65"/>
        <v>1.9894773773556438</v>
      </c>
      <c r="X1315" s="5">
        <f t="shared" si="66"/>
        <v>1.1935260525656002</v>
      </c>
      <c r="Y1315" s="12">
        <f t="shared" si="79"/>
        <v>12.582889158596057</v>
      </c>
    </row>
    <row r="1316" spans="1:25">
      <c r="A1316" s="7" t="s">
        <v>184</v>
      </c>
      <c r="B1316" t="s">
        <v>34</v>
      </c>
      <c r="E1316" s="6">
        <f>SUM(E1167:E1178)</f>
        <v>33.578177196610625</v>
      </c>
      <c r="F1316" s="6">
        <f t="shared" ref="F1316:J1316" si="128">SUM(F1167:F1178)</f>
        <v>3.4739794019983199</v>
      </c>
      <c r="G1316" s="6">
        <f t="shared" si="128"/>
        <v>9.684277494513017</v>
      </c>
      <c r="H1316" s="6">
        <f t="shared" si="128"/>
        <v>6.1213483116770808</v>
      </c>
      <c r="I1316" s="6">
        <f t="shared" si="128"/>
        <v>43.262454691123629</v>
      </c>
      <c r="J1316" s="53">
        <f t="shared" si="128"/>
        <v>9.5953277136753989</v>
      </c>
      <c r="K1316" s="15">
        <f t="shared" si="75"/>
        <v>25.206362735054306</v>
      </c>
      <c r="L1316" s="15">
        <f t="shared" si="76"/>
        <v>7.2697636302383302</v>
      </c>
      <c r="M1316" s="15">
        <f t="shared" si="77"/>
        <v>32.476126365292629</v>
      </c>
      <c r="N1316" s="59">
        <f t="shared" si="95"/>
        <v>17.936599104815976</v>
      </c>
      <c r="O1316" s="15">
        <f>E1316/0.623061</f>
        <v>53.892278920700583</v>
      </c>
      <c r="P1316" s="15">
        <f>G1316/0.623061</f>
        <v>15.543064795442207</v>
      </c>
      <c r="Q1316" s="15">
        <f t="shared" si="88"/>
        <v>69.435343716142796</v>
      </c>
      <c r="R1316" s="27">
        <f t="shared" si="96"/>
        <v>38.349214125258378</v>
      </c>
      <c r="S1316" s="5">
        <f t="shared" si="61"/>
        <v>0.42625841522220692</v>
      </c>
      <c r="T1316" s="5">
        <f t="shared" si="62"/>
        <v>0.43023119960607403</v>
      </c>
      <c r="U1316" s="5">
        <f t="shared" si="63"/>
        <v>0.35232955512146558</v>
      </c>
      <c r="V1316" s="5">
        <f t="shared" si="64"/>
        <v>0.53712818841420606</v>
      </c>
      <c r="W1316" s="5">
        <f t="shared" si="65"/>
        <v>0.40713525292541641</v>
      </c>
      <c r="X1316" s="5">
        <f t="shared" si="66"/>
        <v>0.49279796658845065</v>
      </c>
      <c r="Y1316" s="12">
        <f t="shared" si="79"/>
        <v>3.4672877987682171</v>
      </c>
    </row>
    <row r="1317" spans="1:25">
      <c r="A1317" s="7" t="s">
        <v>185</v>
      </c>
      <c r="B1317" t="s">
        <v>34</v>
      </c>
      <c r="E1317" s="6">
        <f>SUM(E1179:E1190)</f>
        <v>24.799358875973098</v>
      </c>
      <c r="F1317" s="6">
        <f t="shared" ref="F1317:J1317" si="129">SUM(F1179:F1190)</f>
        <v>2.2564940467610399</v>
      </c>
      <c r="G1317" s="6">
        <f t="shared" si="129"/>
        <v>12.585728038925382</v>
      </c>
      <c r="H1317" s="6">
        <f t="shared" si="129"/>
        <v>2.9941690202431301</v>
      </c>
      <c r="I1317" s="6">
        <f t="shared" si="129"/>
        <v>37.38508691489843</v>
      </c>
      <c r="J1317" s="53">
        <f t="shared" si="129"/>
        <v>5.2506630670041687</v>
      </c>
      <c r="K1317" s="15">
        <f t="shared" si="75"/>
        <v>18.616306411286203</v>
      </c>
      <c r="L1317" s="15">
        <f t="shared" si="76"/>
        <v>9.4478155969085496</v>
      </c>
      <c r="M1317" s="15">
        <f t="shared" si="77"/>
        <v>28.064122008194712</v>
      </c>
      <c r="N1317" s="59">
        <f t="shared" si="95"/>
        <v>9.1684908143776536</v>
      </c>
      <c r="O1317" s="15">
        <f>E1317/0.798552</f>
        <v>31.055408885048308</v>
      </c>
      <c r="P1317" s="15">
        <f>G1317/0.798552</f>
        <v>15.760686891931121</v>
      </c>
      <c r="Q1317" s="15">
        <f t="shared" si="88"/>
        <v>46.816095776979431</v>
      </c>
      <c r="R1317" s="27">
        <f t="shared" si="96"/>
        <v>15.294721993117188</v>
      </c>
      <c r="S1317" s="5">
        <f t="shared" si="61"/>
        <v>0.31481564204938711</v>
      </c>
      <c r="T1317" s="5">
        <f t="shared" si="62"/>
        <v>0.27945305032134909</v>
      </c>
      <c r="U1317" s="5">
        <f t="shared" si="63"/>
        <v>0.45788898173836556</v>
      </c>
      <c r="V1317" s="5">
        <f t="shared" si="64"/>
        <v>0.26272848721599934</v>
      </c>
      <c r="W1317" s="5">
        <f t="shared" si="65"/>
        <v>0.35182439196772564</v>
      </c>
      <c r="X1317" s="5">
        <f t="shared" si="66"/>
        <v>0.26966416988269892</v>
      </c>
      <c r="Y1317" s="12">
        <f t="shared" si="79"/>
        <v>1.970434987890503</v>
      </c>
    </row>
    <row r="1318" spans="1:25">
      <c r="A1318" s="7" t="s">
        <v>186</v>
      </c>
      <c r="B1318" t="s">
        <v>34</v>
      </c>
      <c r="E1318" s="6">
        <f>SUM(E1191:E1202)</f>
        <v>34.05191746580492</v>
      </c>
      <c r="F1318" s="6">
        <f t="shared" ref="F1318:J1318" si="130">SUM(F1191:F1202)</f>
        <v>4.8088350798591435</v>
      </c>
      <c r="G1318" s="6">
        <f t="shared" si="130"/>
        <v>10.16819726059442</v>
      </c>
      <c r="H1318" s="6">
        <f t="shared" si="130"/>
        <v>3.2478563315397406</v>
      </c>
      <c r="I1318" s="6">
        <f t="shared" si="130"/>
        <v>44.220114726399295</v>
      </c>
      <c r="J1318" s="53">
        <f t="shared" si="130"/>
        <v>8.0566914113988837</v>
      </c>
      <c r="K1318" s="15">
        <f t="shared" si="75"/>
        <v>25.561988622594114</v>
      </c>
      <c r="L1318" s="15">
        <f t="shared" si="76"/>
        <v>7.6330310311781799</v>
      </c>
      <c r="M1318" s="15">
        <f t="shared" si="77"/>
        <v>33.195019653772263</v>
      </c>
      <c r="N1318" s="59">
        <f t="shared" si="95"/>
        <v>17.928957591415934</v>
      </c>
      <c r="O1318" s="15">
        <f>E1318/0.565773</f>
        <v>60.186536766167563</v>
      </c>
      <c r="P1318" s="15">
        <f>G1318/0.565773</f>
        <v>17.972220768036689</v>
      </c>
      <c r="Q1318" s="15">
        <f t="shared" si="88"/>
        <v>78.158757534204256</v>
      </c>
      <c r="R1318" s="27">
        <f t="shared" si="96"/>
        <v>42.214315998130871</v>
      </c>
      <c r="S1318" s="5">
        <f t="shared" si="61"/>
        <v>0.43227231452327103</v>
      </c>
      <c r="T1318" s="5">
        <f t="shared" si="62"/>
        <v>0.59554494880582209</v>
      </c>
      <c r="U1318" s="5">
        <f t="shared" si="63"/>
        <v>0.36993533273311985</v>
      </c>
      <c r="V1318" s="5">
        <f t="shared" si="64"/>
        <v>0.28498871470223541</v>
      </c>
      <c r="W1318" s="5">
        <f t="shared" si="65"/>
        <v>0.4161476208888672</v>
      </c>
      <c r="X1318" s="5">
        <f t="shared" si="66"/>
        <v>0.41377650283996503</v>
      </c>
      <c r="Y1318" s="12">
        <f t="shared" si="79"/>
        <v>3.3488647587285585</v>
      </c>
    </row>
    <row r="1320" spans="1:25">
      <c r="A1320" s="7" t="s">
        <v>319</v>
      </c>
    </row>
    <row r="1321" spans="1:25">
      <c r="A1321" s="40" t="s">
        <v>325</v>
      </c>
    </row>
    <row r="1322" spans="1:25">
      <c r="A1322" s="40" t="s">
        <v>322</v>
      </c>
    </row>
    <row r="1323" spans="1:25">
      <c r="A1323" s="56" t="s">
        <v>323</v>
      </c>
    </row>
    <row r="1324" spans="1:25">
      <c r="A1324" s="7" t="s">
        <v>324</v>
      </c>
    </row>
  </sheetData>
  <mergeCells count="4">
    <mergeCell ref="E1:J1"/>
    <mergeCell ref="S1:X1"/>
    <mergeCell ref="K1:N1"/>
    <mergeCell ref="O1:R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Y1324"/>
  <sheetViews>
    <sheetView workbookViewId="0">
      <pane xSplit="4" ySplit="2" topLeftCell="E3" activePane="bottomRight" state="frozen"/>
      <selection pane="topRight" activeCell="G1" sqref="G1"/>
      <selection pane="bottomLeft" activeCell="A3" sqref="A3"/>
      <selection pane="bottomRight"/>
    </sheetView>
  </sheetViews>
  <sheetFormatPr defaultRowHeight="12.75"/>
  <cols>
    <col min="1" max="1" width="20.5703125" style="7" customWidth="1"/>
    <col min="2" max="2" width="10" customWidth="1"/>
    <col min="4" max="4" width="24.28515625" customWidth="1"/>
    <col min="5" max="10" width="10.7109375" customWidth="1"/>
    <col min="19" max="24" width="10.7109375" customWidth="1"/>
  </cols>
  <sheetData>
    <row r="1" spans="1:25">
      <c r="E1" s="62" t="s">
        <v>190</v>
      </c>
      <c r="F1" s="62"/>
      <c r="G1" s="62"/>
      <c r="H1" s="62"/>
      <c r="I1" s="62"/>
      <c r="J1" s="63"/>
      <c r="K1" s="60" t="s">
        <v>346</v>
      </c>
      <c r="L1" s="62"/>
      <c r="M1" s="62"/>
      <c r="N1" s="63"/>
      <c r="O1" s="60" t="s">
        <v>339</v>
      </c>
      <c r="P1" s="62"/>
      <c r="Q1" s="62"/>
      <c r="R1" s="63"/>
      <c r="S1" s="61" t="s">
        <v>338</v>
      </c>
      <c r="T1" s="61"/>
      <c r="U1" s="61"/>
      <c r="V1" s="61"/>
      <c r="W1" s="61"/>
      <c r="X1" s="61"/>
    </row>
    <row r="2" spans="1:25" s="3" customFormat="1" ht="63.75">
      <c r="A2" s="48" t="s">
        <v>352</v>
      </c>
      <c r="B2" s="4" t="s">
        <v>351</v>
      </c>
      <c r="C2" s="4" t="s">
        <v>329</v>
      </c>
      <c r="D2" s="4" t="s">
        <v>330</v>
      </c>
      <c r="E2" s="2" t="s">
        <v>89</v>
      </c>
      <c r="F2" s="2" t="s">
        <v>90</v>
      </c>
      <c r="G2" s="2" t="s">
        <v>87</v>
      </c>
      <c r="H2" s="2" t="s">
        <v>88</v>
      </c>
      <c r="I2" s="2" t="s">
        <v>283</v>
      </c>
      <c r="J2" s="20" t="s">
        <v>284</v>
      </c>
      <c r="K2" s="2" t="s">
        <v>188</v>
      </c>
      <c r="L2" s="2" t="s">
        <v>187</v>
      </c>
      <c r="M2" s="2" t="s">
        <v>189</v>
      </c>
      <c r="N2" s="20" t="s">
        <v>282</v>
      </c>
      <c r="O2" s="2" t="s">
        <v>188</v>
      </c>
      <c r="P2" s="2" t="s">
        <v>187</v>
      </c>
      <c r="Q2" s="2" t="s">
        <v>189</v>
      </c>
      <c r="R2" s="20" t="s">
        <v>282</v>
      </c>
      <c r="S2" s="2" t="s">
        <v>89</v>
      </c>
      <c r="T2" s="2" t="s">
        <v>90</v>
      </c>
      <c r="U2" s="2" t="s">
        <v>87</v>
      </c>
      <c r="V2" s="2" t="s">
        <v>88</v>
      </c>
      <c r="W2" s="2" t="s">
        <v>283</v>
      </c>
      <c r="X2" s="2" t="s">
        <v>284</v>
      </c>
      <c r="Y2" s="2" t="s">
        <v>192</v>
      </c>
    </row>
    <row r="3" spans="1:25">
      <c r="A3" s="7" t="s">
        <v>91</v>
      </c>
      <c r="B3" t="s">
        <v>69</v>
      </c>
      <c r="C3" t="s">
        <v>2</v>
      </c>
      <c r="D3" t="s">
        <v>3</v>
      </c>
      <c r="E3" s="1">
        <v>8.1236933112065896E-2</v>
      </c>
      <c r="F3" s="1">
        <v>8.55856711796808E-2</v>
      </c>
      <c r="G3" s="1">
        <v>2.0269517657325299E-2</v>
      </c>
      <c r="H3" s="1">
        <v>2.4667627614815699E-2</v>
      </c>
      <c r="I3" s="1">
        <v>0.10150645076939099</v>
      </c>
      <c r="J3" s="50">
        <v>0.110253298794496</v>
      </c>
      <c r="N3" s="21"/>
      <c r="R3" s="21"/>
    </row>
    <row r="4" spans="1:25">
      <c r="A4" s="7" t="s">
        <v>91</v>
      </c>
      <c r="B4" t="s">
        <v>69</v>
      </c>
      <c r="C4" t="s">
        <v>4</v>
      </c>
      <c r="D4" t="s">
        <v>5</v>
      </c>
      <c r="E4" s="1">
        <v>4.4245057219425101E-4</v>
      </c>
      <c r="F4" s="1">
        <v>1.7770435478080999E-2</v>
      </c>
      <c r="G4" s="1">
        <v>1.12029832813611E-8</v>
      </c>
      <c r="H4" s="1">
        <v>4.9575955298133703E-8</v>
      </c>
      <c r="I4" s="1">
        <v>4.4246177517753198E-4</v>
      </c>
      <c r="J4" s="50">
        <v>1.7770485054036299E-2</v>
      </c>
      <c r="N4" s="21"/>
      <c r="R4" s="21"/>
    </row>
    <row r="5" spans="1:25">
      <c r="A5" s="7" t="s">
        <v>91</v>
      </c>
      <c r="B5" t="s">
        <v>69</v>
      </c>
      <c r="C5" t="s">
        <v>6</v>
      </c>
      <c r="D5" t="s">
        <v>7</v>
      </c>
      <c r="E5" s="1">
        <v>7.0453420704955196E-3</v>
      </c>
      <c r="F5" s="1">
        <v>1.53991407005686E-2</v>
      </c>
      <c r="G5" s="1">
        <v>6.9300977514134398E-4</v>
      </c>
      <c r="H5" s="1">
        <v>1.5376938669926601E-3</v>
      </c>
      <c r="I5" s="1">
        <v>7.7383518456368601E-3</v>
      </c>
      <c r="J5" s="50">
        <v>1.6936834567561301E-2</v>
      </c>
      <c r="N5" s="21"/>
      <c r="R5" s="21"/>
    </row>
    <row r="6" spans="1:25">
      <c r="A6" s="7" t="s">
        <v>91</v>
      </c>
      <c r="B6" t="s">
        <v>69</v>
      </c>
      <c r="C6" t="s">
        <v>8</v>
      </c>
      <c r="D6" t="s">
        <v>9</v>
      </c>
      <c r="E6" s="1">
        <v>0.25635728931410001</v>
      </c>
      <c r="F6" s="1">
        <v>0.13073133667761799</v>
      </c>
      <c r="G6" s="1">
        <v>1.1428724702617801</v>
      </c>
      <c r="H6" s="1">
        <v>0.66173084342711497</v>
      </c>
      <c r="I6" s="1">
        <v>1.39922975957588</v>
      </c>
      <c r="J6" s="50">
        <v>0.79246218010473302</v>
      </c>
      <c r="N6" s="21"/>
      <c r="R6" s="21"/>
    </row>
    <row r="7" spans="1:25">
      <c r="A7" s="7" t="s">
        <v>91</v>
      </c>
      <c r="B7" t="s">
        <v>69</v>
      </c>
      <c r="C7" t="s">
        <v>10</v>
      </c>
      <c r="D7" t="s">
        <v>11</v>
      </c>
      <c r="E7" s="1">
        <v>8.9896087149044408E-3</v>
      </c>
      <c r="F7" s="1">
        <v>8.6909185001371701E-3</v>
      </c>
      <c r="G7" s="1">
        <v>5.03854516407852E-2</v>
      </c>
      <c r="H7" s="1">
        <v>6.9870616876858402E-2</v>
      </c>
      <c r="I7" s="1">
        <v>5.93750603556897E-2</v>
      </c>
      <c r="J7" s="50">
        <v>7.8561535376995603E-2</v>
      </c>
      <c r="N7" s="21"/>
      <c r="R7" s="21"/>
    </row>
    <row r="8" spans="1:25">
      <c r="A8" s="7" t="s">
        <v>91</v>
      </c>
      <c r="B8" t="s">
        <v>69</v>
      </c>
      <c r="C8" t="s">
        <v>12</v>
      </c>
      <c r="D8" t="s">
        <v>13</v>
      </c>
      <c r="E8" s="1">
        <v>4.8189955708322199E-2</v>
      </c>
      <c r="F8" s="1">
        <v>6.6370115707672997E-3</v>
      </c>
      <c r="G8" s="1">
        <v>3.56916899138391E-2</v>
      </c>
      <c r="H8" s="1">
        <v>6.62191938342983E-3</v>
      </c>
      <c r="I8" s="1">
        <v>8.3881645622161299E-2</v>
      </c>
      <c r="J8" s="50">
        <v>1.32589309541971E-2</v>
      </c>
      <c r="N8" s="21"/>
      <c r="R8" s="21"/>
    </row>
    <row r="9" spans="1:25">
      <c r="A9" s="7" t="s">
        <v>91</v>
      </c>
      <c r="B9" t="s">
        <v>69</v>
      </c>
      <c r="C9" t="s">
        <v>14</v>
      </c>
      <c r="D9" t="s">
        <v>15</v>
      </c>
      <c r="E9" s="1">
        <v>1.5522690049470701E-2</v>
      </c>
      <c r="F9" s="1">
        <v>1.7187440097307799E-2</v>
      </c>
      <c r="G9" s="1">
        <v>5.3605288558661798E-2</v>
      </c>
      <c r="H9" s="1">
        <v>3.2235730484266797E-2</v>
      </c>
      <c r="I9" s="1">
        <v>6.9127978608132495E-2</v>
      </c>
      <c r="J9" s="50">
        <v>4.9423170581574499E-2</v>
      </c>
      <c r="N9" s="21"/>
      <c r="R9" s="21"/>
    </row>
    <row r="10" spans="1:25">
      <c r="A10" s="7" t="s">
        <v>91</v>
      </c>
      <c r="B10" t="s">
        <v>69</v>
      </c>
      <c r="C10" t="s">
        <v>16</v>
      </c>
      <c r="D10" t="s">
        <v>17</v>
      </c>
      <c r="E10" s="1">
        <v>0.543920843671023</v>
      </c>
      <c r="F10" s="1">
        <v>8.3589761474895205E-2</v>
      </c>
      <c r="G10" s="1">
        <v>0.76018750478349095</v>
      </c>
      <c r="H10" s="1">
        <v>0.132311094418158</v>
      </c>
      <c r="I10" s="1">
        <v>1.30410834845451</v>
      </c>
      <c r="J10" s="50">
        <v>0.215900855893053</v>
      </c>
      <c r="N10" s="21"/>
      <c r="R10" s="21"/>
    </row>
    <row r="11" spans="1:25">
      <c r="A11" s="7" t="s">
        <v>91</v>
      </c>
      <c r="B11" t="s">
        <v>69</v>
      </c>
      <c r="C11" t="s">
        <v>18</v>
      </c>
      <c r="D11" t="s">
        <v>19</v>
      </c>
      <c r="E11" s="1">
        <v>1.4452381536371</v>
      </c>
      <c r="F11" s="1">
        <v>9.3687039356524296E-2</v>
      </c>
      <c r="G11" s="1">
        <v>0.46209473277252</v>
      </c>
      <c r="H11" s="1">
        <v>7.4473086301480695E-2</v>
      </c>
      <c r="I11" s="1">
        <v>1.90733288640962</v>
      </c>
      <c r="J11" s="50">
        <v>0.16816012565800501</v>
      </c>
      <c r="N11" s="21"/>
      <c r="R11" s="21"/>
    </row>
    <row r="12" spans="1:25">
      <c r="A12" s="7" t="s">
        <v>91</v>
      </c>
      <c r="B12" t="s">
        <v>69</v>
      </c>
      <c r="C12" t="s">
        <v>20</v>
      </c>
      <c r="D12" t="s">
        <v>21</v>
      </c>
      <c r="E12" s="1">
        <v>0.49369969122336999</v>
      </c>
      <c r="F12" s="1">
        <v>7.8518671548116203E-2</v>
      </c>
      <c r="G12" s="1">
        <v>0.13083920543705599</v>
      </c>
      <c r="H12" s="1">
        <v>2.62791292613665E-2</v>
      </c>
      <c r="I12" s="1">
        <v>0.62453889666042595</v>
      </c>
      <c r="J12" s="50">
        <v>0.104797800809483</v>
      </c>
      <c r="N12" s="21"/>
      <c r="R12" s="21"/>
    </row>
    <row r="13" spans="1:25">
      <c r="A13" s="7" t="s">
        <v>91</v>
      </c>
      <c r="B13" t="s">
        <v>69</v>
      </c>
      <c r="C13" t="s">
        <v>25</v>
      </c>
      <c r="D13" t="s">
        <v>26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50">
        <v>0</v>
      </c>
      <c r="N13" s="21"/>
      <c r="R13" s="21"/>
    </row>
    <row r="14" spans="1:25">
      <c r="A14" s="7" t="s">
        <v>91</v>
      </c>
      <c r="B14" t="s">
        <v>69</v>
      </c>
      <c r="C14" t="s">
        <v>22</v>
      </c>
      <c r="D14" t="s">
        <v>23</v>
      </c>
      <c r="E14" s="1">
        <v>1.37608582777546E-4</v>
      </c>
      <c r="F14" s="1">
        <v>5.7637240631879E-6</v>
      </c>
      <c r="G14" s="1">
        <v>1.4413380215825601E-4</v>
      </c>
      <c r="H14" s="1">
        <v>5.1864063775678998E-6</v>
      </c>
      <c r="I14" s="1">
        <v>2.8174238493580201E-4</v>
      </c>
      <c r="J14" s="50">
        <v>1.0950130440755801E-5</v>
      </c>
      <c r="N14" s="21"/>
      <c r="R14" s="21"/>
    </row>
    <row r="15" spans="1:25">
      <c r="A15" s="7" t="s">
        <v>92</v>
      </c>
      <c r="B15" t="s">
        <v>69</v>
      </c>
      <c r="C15" t="s">
        <v>2</v>
      </c>
      <c r="D15" t="s">
        <v>3</v>
      </c>
      <c r="E15" s="1">
        <v>7.7215952550768505E-2</v>
      </c>
      <c r="F15" s="1">
        <v>8.1665133001239801E-2</v>
      </c>
      <c r="G15" s="1">
        <v>1.59897782987811E-2</v>
      </c>
      <c r="H15" s="1">
        <v>1.88578879338058E-2</v>
      </c>
      <c r="I15" s="1">
        <v>9.3205730849549695E-2</v>
      </c>
      <c r="J15" s="50">
        <v>0.100523020935046</v>
      </c>
      <c r="N15" s="21"/>
      <c r="R15" s="21"/>
    </row>
    <row r="16" spans="1:25">
      <c r="A16" s="7" t="s">
        <v>92</v>
      </c>
      <c r="B16" t="s">
        <v>69</v>
      </c>
      <c r="C16" t="s">
        <v>4</v>
      </c>
      <c r="D16" t="s">
        <v>5</v>
      </c>
      <c r="E16" s="1">
        <v>3.5450766123688502E-4</v>
      </c>
      <c r="F16" s="1">
        <v>1.10856041373554E-2</v>
      </c>
      <c r="G16" s="1">
        <v>3.8986414637270898E-8</v>
      </c>
      <c r="H16" s="1">
        <v>3.1738548789181701E-8</v>
      </c>
      <c r="I16" s="1">
        <v>3.54546647651522E-4</v>
      </c>
      <c r="J16" s="50">
        <v>1.10856358759042E-2</v>
      </c>
      <c r="N16" s="21"/>
      <c r="R16" s="21"/>
    </row>
    <row r="17" spans="1:18">
      <c r="A17" s="7" t="s">
        <v>92</v>
      </c>
      <c r="B17" t="s">
        <v>69</v>
      </c>
      <c r="C17" t="s">
        <v>6</v>
      </c>
      <c r="D17" t="s">
        <v>7</v>
      </c>
      <c r="E17" s="1">
        <v>6.2545618866663398E-3</v>
      </c>
      <c r="F17" s="1">
        <v>1.3505167912445199E-2</v>
      </c>
      <c r="G17" s="1">
        <v>3.3264508251261799E-3</v>
      </c>
      <c r="H17" s="1">
        <v>7.3833946332851298E-3</v>
      </c>
      <c r="I17" s="1">
        <v>9.5810127117925206E-3</v>
      </c>
      <c r="J17" s="50">
        <v>2.0888562545730301E-2</v>
      </c>
      <c r="N17" s="21"/>
      <c r="R17" s="21"/>
    </row>
    <row r="18" spans="1:18">
      <c r="A18" s="7" t="s">
        <v>92</v>
      </c>
      <c r="B18" t="s">
        <v>69</v>
      </c>
      <c r="C18" t="s">
        <v>8</v>
      </c>
      <c r="D18" t="s">
        <v>9</v>
      </c>
      <c r="E18" s="1">
        <v>0.147380745317473</v>
      </c>
      <c r="F18" s="1">
        <v>7.6479327831921795E-2</v>
      </c>
      <c r="G18" s="1">
        <v>0.57312050291774097</v>
      </c>
      <c r="H18" s="1">
        <v>0.25893006634656401</v>
      </c>
      <c r="I18" s="1">
        <v>0.720501248235213</v>
      </c>
      <c r="J18" s="50">
        <v>0.33540939417848598</v>
      </c>
      <c r="N18" s="21"/>
      <c r="R18" s="21"/>
    </row>
    <row r="19" spans="1:18">
      <c r="A19" s="7" t="s">
        <v>92</v>
      </c>
      <c r="B19" t="s">
        <v>69</v>
      </c>
      <c r="C19" t="s">
        <v>10</v>
      </c>
      <c r="D19" t="s">
        <v>11</v>
      </c>
      <c r="E19" s="1">
        <v>8.0573199302520892E-3</v>
      </c>
      <c r="F19" s="1">
        <v>8.9524330896163396E-3</v>
      </c>
      <c r="G19" s="1">
        <v>5.4048432785637E-2</v>
      </c>
      <c r="H19" s="1">
        <v>8.2995449033108903E-2</v>
      </c>
      <c r="I19" s="1">
        <v>6.2105752715889098E-2</v>
      </c>
      <c r="J19" s="50">
        <v>9.19478821227252E-2</v>
      </c>
      <c r="N19" s="21"/>
      <c r="R19" s="21"/>
    </row>
    <row r="20" spans="1:18">
      <c r="A20" s="7" t="s">
        <v>92</v>
      </c>
      <c r="B20" t="s">
        <v>69</v>
      </c>
      <c r="C20" t="s">
        <v>12</v>
      </c>
      <c r="D20" t="s">
        <v>13</v>
      </c>
      <c r="E20" s="1">
        <v>4.7201241491410299E-2</v>
      </c>
      <c r="F20" s="1">
        <v>6.4005886985803104E-3</v>
      </c>
      <c r="G20" s="1">
        <v>3.8510762583318502E-2</v>
      </c>
      <c r="H20" s="1">
        <v>7.2057508607210399E-3</v>
      </c>
      <c r="I20" s="1">
        <v>8.5712004074728801E-2</v>
      </c>
      <c r="J20" s="50">
        <v>1.3606339559301401E-2</v>
      </c>
      <c r="N20" s="21"/>
      <c r="R20" s="21"/>
    </row>
    <row r="21" spans="1:18">
      <c r="A21" s="7" t="s">
        <v>92</v>
      </c>
      <c r="B21" t="s">
        <v>69</v>
      </c>
      <c r="C21" t="s">
        <v>14</v>
      </c>
      <c r="D21" t="s">
        <v>15</v>
      </c>
      <c r="E21" s="1">
        <v>1.5051422664887799E-2</v>
      </c>
      <c r="F21" s="1">
        <v>1.6886129434662001E-2</v>
      </c>
      <c r="G21" s="1">
        <v>3.6318423404979601E-2</v>
      </c>
      <c r="H21" s="1">
        <v>1.96916274487412E-2</v>
      </c>
      <c r="I21" s="1">
        <v>5.13698460698674E-2</v>
      </c>
      <c r="J21" s="50">
        <v>3.6577756883403201E-2</v>
      </c>
      <c r="N21" s="21"/>
      <c r="R21" s="21"/>
    </row>
    <row r="22" spans="1:18">
      <c r="A22" s="7" t="s">
        <v>92</v>
      </c>
      <c r="B22" t="s">
        <v>69</v>
      </c>
      <c r="C22" t="s">
        <v>16</v>
      </c>
      <c r="D22" t="s">
        <v>17</v>
      </c>
      <c r="E22" s="1">
        <v>0.57187313256081296</v>
      </c>
      <c r="F22" s="1">
        <v>7.3329773046777E-2</v>
      </c>
      <c r="G22" s="1">
        <v>1.19046466498186</v>
      </c>
      <c r="H22" s="1">
        <v>0.12158442173004801</v>
      </c>
      <c r="I22" s="1">
        <v>1.7623377975426699</v>
      </c>
      <c r="J22" s="50">
        <v>0.19491419477682501</v>
      </c>
      <c r="N22" s="21"/>
      <c r="R22" s="21"/>
    </row>
    <row r="23" spans="1:18">
      <c r="A23" s="7" t="s">
        <v>92</v>
      </c>
      <c r="B23" t="s">
        <v>69</v>
      </c>
      <c r="C23" t="s">
        <v>18</v>
      </c>
      <c r="D23" t="s">
        <v>19</v>
      </c>
      <c r="E23" s="1">
        <v>1.3574653038366999</v>
      </c>
      <c r="F23" s="1">
        <v>8.8658044987450293E-2</v>
      </c>
      <c r="G23" s="1">
        <v>0.40104034138188699</v>
      </c>
      <c r="H23" s="1">
        <v>6.5446197228046302E-2</v>
      </c>
      <c r="I23" s="1">
        <v>1.7585056452185901</v>
      </c>
      <c r="J23" s="50">
        <v>0.15410424221549701</v>
      </c>
      <c r="N23" s="21"/>
      <c r="R23" s="21"/>
    </row>
    <row r="24" spans="1:18">
      <c r="A24" s="7" t="s">
        <v>92</v>
      </c>
      <c r="B24" t="s">
        <v>69</v>
      </c>
      <c r="C24" t="s">
        <v>20</v>
      </c>
      <c r="D24" t="s">
        <v>21</v>
      </c>
      <c r="E24" s="1">
        <v>0.49688933205209102</v>
      </c>
      <c r="F24" s="1">
        <v>7.8796844751598899E-2</v>
      </c>
      <c r="G24" s="1">
        <v>2.7647684221682602E-2</v>
      </c>
      <c r="H24" s="1">
        <v>5.5510075655289103E-3</v>
      </c>
      <c r="I24" s="1">
        <v>0.52453701627377403</v>
      </c>
      <c r="J24" s="50">
        <v>8.4347852317127797E-2</v>
      </c>
      <c r="N24" s="21"/>
      <c r="R24" s="21"/>
    </row>
    <row r="25" spans="1:18">
      <c r="A25" s="7" t="s">
        <v>92</v>
      </c>
      <c r="B25" t="s">
        <v>69</v>
      </c>
      <c r="C25" t="s">
        <v>25</v>
      </c>
      <c r="D25" t="s">
        <v>26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50">
        <v>0</v>
      </c>
      <c r="N25" s="21"/>
      <c r="R25" s="21"/>
    </row>
    <row r="26" spans="1:18">
      <c r="A26" s="7" t="s">
        <v>92</v>
      </c>
      <c r="B26" t="s">
        <v>69</v>
      </c>
      <c r="C26" t="s">
        <v>22</v>
      </c>
      <c r="D26" t="s">
        <v>23</v>
      </c>
      <c r="E26" s="1">
        <v>1.35668573353634E-4</v>
      </c>
      <c r="F26" s="1">
        <v>5.6742683560096003E-6</v>
      </c>
      <c r="G26" s="1">
        <v>1.04247484639236E-4</v>
      </c>
      <c r="H26" s="1">
        <v>3.75384664759702E-6</v>
      </c>
      <c r="I26" s="1">
        <v>2.3991605799287001E-4</v>
      </c>
      <c r="J26" s="50">
        <v>9.4281150036066203E-6</v>
      </c>
      <c r="N26" s="21"/>
      <c r="R26" s="21"/>
    </row>
    <row r="27" spans="1:18">
      <c r="A27" s="7" t="s">
        <v>93</v>
      </c>
      <c r="B27" t="s">
        <v>69</v>
      </c>
      <c r="C27" t="s">
        <v>2</v>
      </c>
      <c r="D27" t="s">
        <v>3</v>
      </c>
      <c r="E27" s="1">
        <v>0.107397207160202</v>
      </c>
      <c r="F27" s="1">
        <v>0.11370509250169999</v>
      </c>
      <c r="G27" s="1">
        <v>2.3844895806894799E-2</v>
      </c>
      <c r="H27" s="1">
        <v>2.2480222074256501E-2</v>
      </c>
      <c r="I27" s="1">
        <v>0.13124210296709601</v>
      </c>
      <c r="J27" s="50">
        <v>0.13618531457595601</v>
      </c>
      <c r="N27" s="21"/>
      <c r="R27" s="21"/>
    </row>
    <row r="28" spans="1:18">
      <c r="A28" s="7" t="s">
        <v>93</v>
      </c>
      <c r="B28" t="s">
        <v>69</v>
      </c>
      <c r="C28" t="s">
        <v>4</v>
      </c>
      <c r="D28" t="s">
        <v>5</v>
      </c>
      <c r="E28" s="1">
        <v>4.6925346086347698E-4</v>
      </c>
      <c r="F28" s="1">
        <v>2.0266760467601602E-2</v>
      </c>
      <c r="G28" s="1">
        <v>1.94716593864605E-3</v>
      </c>
      <c r="H28" s="1">
        <v>3.5264989649304801E-2</v>
      </c>
      <c r="I28" s="1">
        <v>2.41641939950953E-3</v>
      </c>
      <c r="J28" s="50">
        <v>5.5531750116906399E-2</v>
      </c>
      <c r="N28" s="21"/>
      <c r="R28" s="21"/>
    </row>
    <row r="29" spans="1:18">
      <c r="A29" s="7" t="s">
        <v>93</v>
      </c>
      <c r="B29" t="s">
        <v>69</v>
      </c>
      <c r="C29" t="s">
        <v>6</v>
      </c>
      <c r="D29" t="s">
        <v>7</v>
      </c>
      <c r="E29" s="1">
        <v>3.23456248721309E-3</v>
      </c>
      <c r="F29" s="1">
        <v>7.15721878010295E-3</v>
      </c>
      <c r="G29" s="1">
        <v>6.6348957836033801E-3</v>
      </c>
      <c r="H29" s="1">
        <v>1.47024866854517E-2</v>
      </c>
      <c r="I29" s="1">
        <v>9.8694582708164693E-3</v>
      </c>
      <c r="J29" s="50">
        <v>2.1859705465554699E-2</v>
      </c>
      <c r="N29" s="21"/>
      <c r="R29" s="21"/>
    </row>
    <row r="30" spans="1:18">
      <c r="A30" s="7" t="s">
        <v>93</v>
      </c>
      <c r="B30" t="s">
        <v>69</v>
      </c>
      <c r="C30" t="s">
        <v>8</v>
      </c>
      <c r="D30" t="s">
        <v>9</v>
      </c>
      <c r="E30" s="1">
        <v>0.17091366282765899</v>
      </c>
      <c r="F30" s="1">
        <v>8.8135700409029794E-2</v>
      </c>
      <c r="G30" s="1">
        <v>0.108048788399202</v>
      </c>
      <c r="H30" s="1">
        <v>7.3951842847357896E-2</v>
      </c>
      <c r="I30" s="1">
        <v>0.27896245122686097</v>
      </c>
      <c r="J30" s="50">
        <v>0.16208754325638799</v>
      </c>
      <c r="N30" s="21"/>
      <c r="R30" s="21"/>
    </row>
    <row r="31" spans="1:18">
      <c r="A31" s="7" t="s">
        <v>93</v>
      </c>
      <c r="B31" t="s">
        <v>69</v>
      </c>
      <c r="C31" t="s">
        <v>10</v>
      </c>
      <c r="D31" t="s">
        <v>11</v>
      </c>
      <c r="E31" s="1">
        <v>1.03623514053957E-2</v>
      </c>
      <c r="F31" s="1">
        <v>8.3343095100763508E-3</v>
      </c>
      <c r="G31" s="1">
        <v>2.5196144858017001E-2</v>
      </c>
      <c r="H31" s="1">
        <v>1.9724945259015102E-2</v>
      </c>
      <c r="I31" s="1">
        <v>3.55584962634128E-2</v>
      </c>
      <c r="J31" s="50">
        <v>2.80592547690914E-2</v>
      </c>
      <c r="N31" s="21"/>
      <c r="R31" s="21"/>
    </row>
    <row r="32" spans="1:18">
      <c r="A32" s="7" t="s">
        <v>93</v>
      </c>
      <c r="B32" t="s">
        <v>69</v>
      </c>
      <c r="C32" t="s">
        <v>12</v>
      </c>
      <c r="D32" t="s">
        <v>13</v>
      </c>
      <c r="E32" s="1">
        <v>8.1539990369722301E-2</v>
      </c>
      <c r="F32" s="1">
        <v>1.15454017287198E-2</v>
      </c>
      <c r="G32" s="1">
        <v>1.51845541830489E-2</v>
      </c>
      <c r="H32" s="1">
        <v>2.7846687796668698E-3</v>
      </c>
      <c r="I32" s="1">
        <v>9.6724544552771199E-2</v>
      </c>
      <c r="J32" s="50">
        <v>1.4330070508386699E-2</v>
      </c>
      <c r="N32" s="21"/>
      <c r="R32" s="21"/>
    </row>
    <row r="33" spans="1:18">
      <c r="A33" s="7" t="s">
        <v>93</v>
      </c>
      <c r="B33" t="s">
        <v>69</v>
      </c>
      <c r="C33" t="s">
        <v>14</v>
      </c>
      <c r="D33" t="s">
        <v>15</v>
      </c>
      <c r="E33" s="1">
        <v>2.4509786853020001E-2</v>
      </c>
      <c r="F33" s="1">
        <v>2.6979359057582E-2</v>
      </c>
      <c r="G33" s="1">
        <v>7.0144345410247402E-2</v>
      </c>
      <c r="H33" s="1">
        <v>4.2038668779566898E-2</v>
      </c>
      <c r="I33" s="1">
        <v>9.4654132263267396E-2</v>
      </c>
      <c r="J33" s="50">
        <v>6.9018027837148901E-2</v>
      </c>
      <c r="N33" s="21"/>
      <c r="R33" s="21"/>
    </row>
    <row r="34" spans="1:18">
      <c r="A34" s="7" t="s">
        <v>93</v>
      </c>
      <c r="B34" t="s">
        <v>69</v>
      </c>
      <c r="C34" t="s">
        <v>16</v>
      </c>
      <c r="D34" t="s">
        <v>17</v>
      </c>
      <c r="E34" s="1">
        <v>0.45326229418487501</v>
      </c>
      <c r="F34" s="1">
        <v>5.90514281993808E-2</v>
      </c>
      <c r="G34" s="1">
        <v>0.24464587773719501</v>
      </c>
      <c r="H34" s="1">
        <v>2.6934356758940101E-2</v>
      </c>
      <c r="I34" s="1">
        <v>0.69790817192207</v>
      </c>
      <c r="J34" s="50">
        <v>8.5985784958321002E-2</v>
      </c>
      <c r="N34" s="21"/>
      <c r="R34" s="21"/>
    </row>
    <row r="35" spans="1:18">
      <c r="A35" s="7" t="s">
        <v>93</v>
      </c>
      <c r="B35" t="s">
        <v>69</v>
      </c>
      <c r="C35" t="s">
        <v>18</v>
      </c>
      <c r="D35" t="s">
        <v>19</v>
      </c>
      <c r="E35" s="1">
        <v>2.6594369406861</v>
      </c>
      <c r="F35" s="1">
        <v>0.174813255038476</v>
      </c>
      <c r="G35" s="1">
        <v>3.5934023373828001</v>
      </c>
      <c r="H35" s="1">
        <v>0.59522613715390604</v>
      </c>
      <c r="I35" s="1">
        <v>6.2528392780689002</v>
      </c>
      <c r="J35" s="50">
        <v>0.77003939219238204</v>
      </c>
      <c r="N35" s="21"/>
      <c r="R35" s="21"/>
    </row>
    <row r="36" spans="1:18">
      <c r="A36" s="7" t="s">
        <v>93</v>
      </c>
      <c r="B36" t="s">
        <v>69</v>
      </c>
      <c r="C36" t="s">
        <v>20</v>
      </c>
      <c r="D36" t="s">
        <v>21</v>
      </c>
      <c r="E36" s="1">
        <v>0.61831053517412704</v>
      </c>
      <c r="F36" s="1">
        <v>9.9527169650382705E-2</v>
      </c>
      <c r="G36" s="1">
        <v>8.2298012951157098E-3</v>
      </c>
      <c r="H36" s="1">
        <v>1.65892831875589E-3</v>
      </c>
      <c r="I36" s="1">
        <v>0.62654033646924301</v>
      </c>
      <c r="J36" s="50">
        <v>0.10118609796913899</v>
      </c>
      <c r="N36" s="21"/>
      <c r="R36" s="21"/>
    </row>
    <row r="37" spans="1:18">
      <c r="A37" s="7" t="s">
        <v>93</v>
      </c>
      <c r="B37" t="s">
        <v>69</v>
      </c>
      <c r="C37" t="s">
        <v>25</v>
      </c>
      <c r="D37" t="s">
        <v>26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50">
        <v>0</v>
      </c>
      <c r="N37" s="21"/>
      <c r="R37" s="21"/>
    </row>
    <row r="38" spans="1:18">
      <c r="A38" s="7" t="s">
        <v>93</v>
      </c>
      <c r="B38" t="s">
        <v>69</v>
      </c>
      <c r="C38" t="s">
        <v>22</v>
      </c>
      <c r="D38" t="s">
        <v>23</v>
      </c>
      <c r="E38" s="1">
        <v>2.49793712022844E-4</v>
      </c>
      <c r="F38" s="1">
        <v>1.07411471162638E-5</v>
      </c>
      <c r="G38" s="1">
        <v>2.28134116861244E-4</v>
      </c>
      <c r="H38" s="1">
        <v>8.7288226652994098E-6</v>
      </c>
      <c r="I38" s="1">
        <v>4.77927828884088E-4</v>
      </c>
      <c r="J38" s="50">
        <v>1.9469969781563199E-5</v>
      </c>
      <c r="N38" s="21"/>
      <c r="R38" s="21"/>
    </row>
    <row r="39" spans="1:18">
      <c r="A39" s="7" t="s">
        <v>94</v>
      </c>
      <c r="B39" t="s">
        <v>69</v>
      </c>
      <c r="C39" t="s">
        <v>2</v>
      </c>
      <c r="D39" t="s">
        <v>3</v>
      </c>
      <c r="E39" s="1">
        <v>8.8853818609678906E-2</v>
      </c>
      <c r="F39" s="1">
        <v>9.2201996435348002E-2</v>
      </c>
      <c r="G39" s="1">
        <v>5.3034483643185297E-2</v>
      </c>
      <c r="H39" s="1">
        <v>6.4808766078349803E-2</v>
      </c>
      <c r="I39" s="1">
        <v>0.141888302252864</v>
      </c>
      <c r="J39" s="50">
        <v>0.157010762513698</v>
      </c>
      <c r="N39" s="21"/>
      <c r="R39" s="21"/>
    </row>
    <row r="40" spans="1:18">
      <c r="A40" s="7" t="s">
        <v>94</v>
      </c>
      <c r="B40" t="s">
        <v>69</v>
      </c>
      <c r="C40" t="s">
        <v>4</v>
      </c>
      <c r="D40" t="s">
        <v>5</v>
      </c>
      <c r="E40" s="1">
        <v>5.0156439016517298E-4</v>
      </c>
      <c r="F40" s="1">
        <v>1.9247340842669401E-2</v>
      </c>
      <c r="G40" s="1">
        <v>1.9407059183592901E-5</v>
      </c>
      <c r="H40" s="1">
        <v>1.03581352904716E-4</v>
      </c>
      <c r="I40" s="1">
        <v>5.2097144934876605E-4</v>
      </c>
      <c r="J40" s="50">
        <v>1.9350922195574102E-2</v>
      </c>
      <c r="N40" s="21"/>
      <c r="R40" s="21"/>
    </row>
    <row r="41" spans="1:18">
      <c r="A41" s="7" t="s">
        <v>94</v>
      </c>
      <c r="B41" t="s">
        <v>69</v>
      </c>
      <c r="C41" t="s">
        <v>6</v>
      </c>
      <c r="D41" t="s">
        <v>7</v>
      </c>
      <c r="E41" s="1">
        <v>6.0924683222822696E-3</v>
      </c>
      <c r="F41" s="1">
        <v>1.37593040537317E-2</v>
      </c>
      <c r="G41" s="1">
        <v>2.6853919511205301E-3</v>
      </c>
      <c r="H41" s="1">
        <v>5.95926757998054E-3</v>
      </c>
      <c r="I41" s="1">
        <v>8.7778602734028006E-3</v>
      </c>
      <c r="J41" s="50">
        <v>1.9718571633712201E-2</v>
      </c>
      <c r="N41" s="21"/>
      <c r="R41" s="21"/>
    </row>
    <row r="42" spans="1:18">
      <c r="A42" s="7" t="s">
        <v>94</v>
      </c>
      <c r="B42" t="s">
        <v>69</v>
      </c>
      <c r="C42" t="s">
        <v>8</v>
      </c>
      <c r="D42" t="s">
        <v>9</v>
      </c>
      <c r="E42" s="1">
        <v>0.18278194262269901</v>
      </c>
      <c r="F42" s="1">
        <v>9.1968939691337806E-2</v>
      </c>
      <c r="G42" s="1">
        <v>0.68054344288385604</v>
      </c>
      <c r="H42" s="1">
        <v>0.56924899761348402</v>
      </c>
      <c r="I42" s="1">
        <v>0.86332538550655502</v>
      </c>
      <c r="J42" s="50">
        <v>0.66121793730482203</v>
      </c>
      <c r="N42" s="21"/>
      <c r="R42" s="21"/>
    </row>
    <row r="43" spans="1:18">
      <c r="A43" s="7" t="s">
        <v>94</v>
      </c>
      <c r="B43" t="s">
        <v>69</v>
      </c>
      <c r="C43" t="s">
        <v>10</v>
      </c>
      <c r="D43" t="s">
        <v>11</v>
      </c>
      <c r="E43" s="1">
        <v>9.7048236585012305E-3</v>
      </c>
      <c r="F43" s="1">
        <v>9.2037422162973299E-3</v>
      </c>
      <c r="G43" s="1">
        <v>5.9100260597614397E-2</v>
      </c>
      <c r="H43" s="1">
        <v>4.6762512068804399E-2</v>
      </c>
      <c r="I43" s="1">
        <v>6.8805084256115603E-2</v>
      </c>
      <c r="J43" s="50">
        <v>5.5966254285101699E-2</v>
      </c>
      <c r="N43" s="21"/>
      <c r="R43" s="21"/>
    </row>
    <row r="44" spans="1:18">
      <c r="A44" s="7" t="s">
        <v>94</v>
      </c>
      <c r="B44" t="s">
        <v>69</v>
      </c>
      <c r="C44" t="s">
        <v>12</v>
      </c>
      <c r="D44" t="s">
        <v>13</v>
      </c>
      <c r="E44" s="1">
        <v>6.0478251005175197E-2</v>
      </c>
      <c r="F44" s="1">
        <v>8.4078982738473793E-3</v>
      </c>
      <c r="G44" s="1">
        <v>6.8654903419860205E-2</v>
      </c>
      <c r="H44" s="1">
        <v>1.2805431656530799E-2</v>
      </c>
      <c r="I44" s="1">
        <v>0.12913315442503501</v>
      </c>
      <c r="J44" s="50">
        <v>2.1213329930378201E-2</v>
      </c>
      <c r="N44" s="21"/>
      <c r="R44" s="21"/>
    </row>
    <row r="45" spans="1:18">
      <c r="A45" s="7" t="s">
        <v>94</v>
      </c>
      <c r="B45" t="s">
        <v>69</v>
      </c>
      <c r="C45" t="s">
        <v>14</v>
      </c>
      <c r="D45" t="s">
        <v>15</v>
      </c>
      <c r="E45" s="1">
        <v>1.67954844387232E-2</v>
      </c>
      <c r="F45" s="1">
        <v>1.8690531147592601E-2</v>
      </c>
      <c r="G45" s="1">
        <v>9.7398312610084303E-2</v>
      </c>
      <c r="H45" s="1">
        <v>5.8794275695349701E-2</v>
      </c>
      <c r="I45" s="1">
        <v>0.114193797048807</v>
      </c>
      <c r="J45" s="50">
        <v>7.7484806842942303E-2</v>
      </c>
      <c r="N45" s="21"/>
      <c r="R45" s="21"/>
    </row>
    <row r="46" spans="1:18">
      <c r="A46" s="7" t="s">
        <v>94</v>
      </c>
      <c r="B46" t="s">
        <v>69</v>
      </c>
      <c r="C46" t="s">
        <v>16</v>
      </c>
      <c r="D46" t="s">
        <v>17</v>
      </c>
      <c r="E46" s="1">
        <v>0.44516888103517899</v>
      </c>
      <c r="F46" s="1">
        <v>5.8743282693305102E-2</v>
      </c>
      <c r="G46" s="1">
        <v>0.42563711872181198</v>
      </c>
      <c r="H46" s="1">
        <v>5.7698595385206997E-2</v>
      </c>
      <c r="I46" s="1">
        <v>0.87080599975699102</v>
      </c>
      <c r="J46" s="50">
        <v>0.116441878078512</v>
      </c>
      <c r="N46" s="21"/>
      <c r="R46" s="21"/>
    </row>
    <row r="47" spans="1:18">
      <c r="A47" s="7" t="s">
        <v>94</v>
      </c>
      <c r="B47" t="s">
        <v>69</v>
      </c>
      <c r="C47" t="s">
        <v>18</v>
      </c>
      <c r="D47" t="s">
        <v>19</v>
      </c>
      <c r="E47" s="1">
        <v>1.4612643486969701</v>
      </c>
      <c r="F47" s="1">
        <v>9.5044564831383002E-2</v>
      </c>
      <c r="G47" s="1">
        <v>0.89871988987516105</v>
      </c>
      <c r="H47" s="1">
        <v>0.14546160048389001</v>
      </c>
      <c r="I47" s="1">
        <v>2.3599842385721299</v>
      </c>
      <c r="J47" s="50">
        <v>0.240506165315273</v>
      </c>
      <c r="N47" s="21"/>
      <c r="R47" s="21"/>
    </row>
    <row r="48" spans="1:18">
      <c r="A48" s="7" t="s">
        <v>94</v>
      </c>
      <c r="B48" t="s">
        <v>69</v>
      </c>
      <c r="C48" t="s">
        <v>20</v>
      </c>
      <c r="D48" t="s">
        <v>21</v>
      </c>
      <c r="E48" s="1">
        <v>0.775611520398931</v>
      </c>
      <c r="F48" s="1">
        <v>0.123082917802548</v>
      </c>
      <c r="G48" s="1">
        <v>0.26699694753918601</v>
      </c>
      <c r="H48" s="1">
        <v>5.3601335162821499E-2</v>
      </c>
      <c r="I48" s="1">
        <v>1.04260846793812</v>
      </c>
      <c r="J48" s="50">
        <v>0.17668425296536899</v>
      </c>
      <c r="N48" s="21"/>
      <c r="R48" s="21"/>
    </row>
    <row r="49" spans="1:18">
      <c r="A49" s="7" t="s">
        <v>94</v>
      </c>
      <c r="B49" t="s">
        <v>69</v>
      </c>
      <c r="C49" t="s">
        <v>25</v>
      </c>
      <c r="D49" t="s">
        <v>26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50">
        <v>0</v>
      </c>
      <c r="N49" s="21"/>
      <c r="R49" s="21"/>
    </row>
    <row r="50" spans="1:18">
      <c r="A50" s="7" t="s">
        <v>94</v>
      </c>
      <c r="B50" t="s">
        <v>69</v>
      </c>
      <c r="C50" t="s">
        <v>22</v>
      </c>
      <c r="D50" t="s">
        <v>23</v>
      </c>
      <c r="E50" s="1">
        <v>1.79515629444646E-4</v>
      </c>
      <c r="F50" s="1">
        <v>7.4945567407494103E-6</v>
      </c>
      <c r="G50" s="1">
        <v>1.7516694806982399E-4</v>
      </c>
      <c r="H50" s="1">
        <v>6.2920280798189097E-6</v>
      </c>
      <c r="I50" s="1">
        <v>3.5468257751446999E-4</v>
      </c>
      <c r="J50" s="50">
        <v>1.37865848205683E-5</v>
      </c>
      <c r="N50" s="21"/>
      <c r="R50" s="21"/>
    </row>
    <row r="51" spans="1:18">
      <c r="A51" s="7" t="s">
        <v>95</v>
      </c>
      <c r="B51" t="s">
        <v>69</v>
      </c>
      <c r="C51" t="s">
        <v>2</v>
      </c>
      <c r="D51" t="s">
        <v>3</v>
      </c>
      <c r="E51" s="1">
        <v>1.4192074535529799</v>
      </c>
      <c r="F51" s="1">
        <v>1.47721381557622</v>
      </c>
      <c r="G51" s="1">
        <v>0.57977062117045497</v>
      </c>
      <c r="H51" s="1">
        <v>0.44911694501212701</v>
      </c>
      <c r="I51" s="1">
        <v>1.99897807472344</v>
      </c>
      <c r="J51" s="50">
        <v>1.92633076058835</v>
      </c>
      <c r="N51" s="21"/>
      <c r="R51" s="21"/>
    </row>
    <row r="52" spans="1:18">
      <c r="A52" s="7" t="s">
        <v>95</v>
      </c>
      <c r="B52" t="s">
        <v>69</v>
      </c>
      <c r="C52" t="s">
        <v>4</v>
      </c>
      <c r="D52" t="s">
        <v>5</v>
      </c>
      <c r="E52" s="1">
        <v>2.1814246788783198E-3</v>
      </c>
      <c r="F52" s="1">
        <v>9.2857737562483597E-2</v>
      </c>
      <c r="G52" s="1">
        <v>3.1675055352485098E-5</v>
      </c>
      <c r="H52" s="1">
        <v>1.6854380116468901E-4</v>
      </c>
      <c r="I52" s="1">
        <v>2.2130997342308099E-3</v>
      </c>
      <c r="J52" s="50">
        <v>9.3026281363648294E-2</v>
      </c>
      <c r="N52" s="21"/>
      <c r="R52" s="21"/>
    </row>
    <row r="53" spans="1:18">
      <c r="A53" s="7" t="s">
        <v>95</v>
      </c>
      <c r="B53" t="s">
        <v>69</v>
      </c>
      <c r="C53" t="s">
        <v>6</v>
      </c>
      <c r="D53" t="s">
        <v>7</v>
      </c>
      <c r="E53" s="1">
        <v>4.2930474444982103E-2</v>
      </c>
      <c r="F53" s="1">
        <v>9.4635063261175198E-2</v>
      </c>
      <c r="G53" s="1">
        <v>1.4432743372111799E-2</v>
      </c>
      <c r="H53" s="1">
        <v>3.14903888949132E-2</v>
      </c>
      <c r="I53" s="1">
        <v>5.7363217817093901E-2</v>
      </c>
      <c r="J53" s="50">
        <v>0.126125452156088</v>
      </c>
      <c r="N53" s="21"/>
      <c r="R53" s="21"/>
    </row>
    <row r="54" spans="1:18">
      <c r="A54" s="7" t="s">
        <v>95</v>
      </c>
      <c r="B54" t="s">
        <v>69</v>
      </c>
      <c r="C54" t="s">
        <v>8</v>
      </c>
      <c r="D54" t="s">
        <v>9</v>
      </c>
      <c r="E54" s="1">
        <v>1.33095489325135</v>
      </c>
      <c r="F54" s="1">
        <v>0.66264048805342801</v>
      </c>
      <c r="G54" s="1">
        <v>2.4651947206885998</v>
      </c>
      <c r="H54" s="1">
        <v>1.62544449572921</v>
      </c>
      <c r="I54" s="1">
        <v>3.7961496139399502</v>
      </c>
      <c r="J54" s="50">
        <v>2.28808498378263</v>
      </c>
      <c r="N54" s="21"/>
      <c r="R54" s="21"/>
    </row>
    <row r="55" spans="1:18">
      <c r="A55" s="7" t="s">
        <v>95</v>
      </c>
      <c r="B55" t="s">
        <v>69</v>
      </c>
      <c r="C55" t="s">
        <v>10</v>
      </c>
      <c r="D55" t="s">
        <v>11</v>
      </c>
      <c r="E55" s="1">
        <v>7.2395085271069304E-2</v>
      </c>
      <c r="F55" s="1">
        <v>6.5392696225295394E-2</v>
      </c>
      <c r="G55" s="1">
        <v>0.37205202258794601</v>
      </c>
      <c r="H55" s="1">
        <v>0.47946161589918401</v>
      </c>
      <c r="I55" s="1">
        <v>0.44444710785901498</v>
      </c>
      <c r="J55" s="50">
        <v>0.54485431212447899</v>
      </c>
      <c r="N55" s="21"/>
      <c r="R55" s="21"/>
    </row>
    <row r="56" spans="1:18">
      <c r="A56" s="7" t="s">
        <v>95</v>
      </c>
      <c r="B56" t="s">
        <v>69</v>
      </c>
      <c r="C56" t="s">
        <v>12</v>
      </c>
      <c r="D56" t="s">
        <v>13</v>
      </c>
      <c r="E56" s="1">
        <v>0.39240778651785002</v>
      </c>
      <c r="F56" s="1">
        <v>5.3818318616087303E-2</v>
      </c>
      <c r="G56" s="1">
        <v>0.44424045053477001</v>
      </c>
      <c r="H56" s="1">
        <v>8.2961762117026605E-2</v>
      </c>
      <c r="I56" s="1">
        <v>0.83664823705262004</v>
      </c>
      <c r="J56" s="50">
        <v>0.13678008073311401</v>
      </c>
      <c r="N56" s="21"/>
      <c r="R56" s="21"/>
    </row>
    <row r="57" spans="1:18">
      <c r="A57" s="7" t="s">
        <v>95</v>
      </c>
      <c r="B57" t="s">
        <v>69</v>
      </c>
      <c r="C57" t="s">
        <v>14</v>
      </c>
      <c r="D57" t="s">
        <v>15</v>
      </c>
      <c r="E57" s="1">
        <v>0.120706270524111</v>
      </c>
      <c r="F57" s="1">
        <v>0.13520651333513101</v>
      </c>
      <c r="G57" s="1">
        <v>0.55370199145093801</v>
      </c>
      <c r="H57" s="1">
        <v>0.32617718537249402</v>
      </c>
      <c r="I57" s="1">
        <v>0.67440826197504899</v>
      </c>
      <c r="J57" s="50">
        <v>0.46138369870762502</v>
      </c>
      <c r="N57" s="21"/>
      <c r="R57" s="21"/>
    </row>
    <row r="58" spans="1:18">
      <c r="A58" s="7" t="s">
        <v>95</v>
      </c>
      <c r="B58" t="s">
        <v>69</v>
      </c>
      <c r="C58" t="s">
        <v>16</v>
      </c>
      <c r="D58" t="s">
        <v>17</v>
      </c>
      <c r="E58" s="1">
        <v>4.9964315365786698</v>
      </c>
      <c r="F58" s="1">
        <v>0.63326017214290697</v>
      </c>
      <c r="G58" s="1">
        <v>2.41571329501636</v>
      </c>
      <c r="H58" s="1">
        <v>0.26335105886890903</v>
      </c>
      <c r="I58" s="1">
        <v>7.41214483159502</v>
      </c>
      <c r="J58" s="50">
        <v>0.89661123101181595</v>
      </c>
      <c r="N58" s="21"/>
      <c r="R58" s="21"/>
    </row>
    <row r="59" spans="1:18">
      <c r="A59" s="7" t="s">
        <v>95</v>
      </c>
      <c r="B59" t="s">
        <v>69</v>
      </c>
      <c r="C59" t="s">
        <v>18</v>
      </c>
      <c r="D59" t="s">
        <v>19</v>
      </c>
      <c r="E59" s="1">
        <v>11.563173401672</v>
      </c>
      <c r="F59" s="1">
        <v>0.74765073171510699</v>
      </c>
      <c r="G59" s="1">
        <v>3.1886648597481999</v>
      </c>
      <c r="H59" s="1">
        <v>0.50896082666247699</v>
      </c>
      <c r="I59" s="1">
        <v>14.7518382614202</v>
      </c>
      <c r="J59" s="50">
        <v>1.2566115583775801</v>
      </c>
      <c r="N59" s="21"/>
      <c r="R59" s="21"/>
    </row>
    <row r="60" spans="1:18">
      <c r="A60" s="7" t="s">
        <v>95</v>
      </c>
      <c r="B60" t="s">
        <v>69</v>
      </c>
      <c r="C60" t="s">
        <v>20</v>
      </c>
      <c r="D60" t="s">
        <v>21</v>
      </c>
      <c r="E60" s="1">
        <v>3.7537362835854999</v>
      </c>
      <c r="F60" s="1">
        <v>0.59853333757872196</v>
      </c>
      <c r="G60" s="1">
        <v>0.34824097925588399</v>
      </c>
      <c r="H60" s="1">
        <v>6.9948370146227998E-2</v>
      </c>
      <c r="I60" s="1">
        <v>4.1019772628413804</v>
      </c>
      <c r="J60" s="50">
        <v>0.66848170772494997</v>
      </c>
      <c r="N60" s="21"/>
      <c r="R60" s="21"/>
    </row>
    <row r="61" spans="1:18">
      <c r="A61" s="7" t="s">
        <v>95</v>
      </c>
      <c r="B61" t="s">
        <v>69</v>
      </c>
      <c r="C61" t="s">
        <v>25</v>
      </c>
      <c r="D61" t="s">
        <v>26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50">
        <v>0</v>
      </c>
      <c r="N61" s="21"/>
      <c r="R61" s="21"/>
    </row>
    <row r="62" spans="1:18">
      <c r="A62" s="7" t="s">
        <v>95</v>
      </c>
      <c r="B62" t="s">
        <v>69</v>
      </c>
      <c r="C62" t="s">
        <v>22</v>
      </c>
      <c r="D62" t="s">
        <v>23</v>
      </c>
      <c r="E62" s="1">
        <v>9.7496852246218701E-4</v>
      </c>
      <c r="F62" s="1">
        <v>4.0782993483843298E-5</v>
      </c>
      <c r="G62" s="1">
        <v>6.5361645570066295E-4</v>
      </c>
      <c r="H62" s="1">
        <v>2.3769687722736098E-5</v>
      </c>
      <c r="I62" s="1">
        <v>1.62858497816285E-3</v>
      </c>
      <c r="J62" s="50">
        <v>6.45526812065794E-5</v>
      </c>
      <c r="N62" s="21"/>
      <c r="R62" s="21"/>
    </row>
    <row r="63" spans="1:18">
      <c r="A63" s="7" t="s">
        <v>96</v>
      </c>
      <c r="B63" t="s">
        <v>69</v>
      </c>
      <c r="C63" t="s">
        <v>2</v>
      </c>
      <c r="D63" t="s">
        <v>3</v>
      </c>
      <c r="E63" s="1">
        <v>7.2836482925521806E-2</v>
      </c>
      <c r="F63" s="1">
        <v>7.2804503306057602E-2</v>
      </c>
      <c r="G63" s="1">
        <v>3.5732688807023599E-2</v>
      </c>
      <c r="H63" s="1">
        <v>2.4658858097486601E-2</v>
      </c>
      <c r="I63" s="1">
        <v>0.108569171732545</v>
      </c>
      <c r="J63" s="50">
        <v>9.7463361403544196E-2</v>
      </c>
      <c r="N63" s="21"/>
      <c r="R63" s="21"/>
    </row>
    <row r="64" spans="1:18">
      <c r="A64" s="7" t="s">
        <v>96</v>
      </c>
      <c r="B64" t="s">
        <v>69</v>
      </c>
      <c r="C64" t="s">
        <v>4</v>
      </c>
      <c r="D64" t="s">
        <v>5</v>
      </c>
      <c r="E64" s="1">
        <v>4.6921478644414198E-4</v>
      </c>
      <c r="F64" s="1">
        <v>1.8195512779753401E-2</v>
      </c>
      <c r="G64" s="1">
        <v>4.2226068023475901E-8</v>
      </c>
      <c r="H64" s="1">
        <v>1.44306822208391E-7</v>
      </c>
      <c r="I64" s="1">
        <v>4.6925701251216502E-4</v>
      </c>
      <c r="J64" s="50">
        <v>1.8195657086575601E-2</v>
      </c>
      <c r="N64" s="21"/>
      <c r="R64" s="21"/>
    </row>
    <row r="65" spans="1:18">
      <c r="A65" s="7" t="s">
        <v>96</v>
      </c>
      <c r="B65" t="s">
        <v>69</v>
      </c>
      <c r="C65" t="s">
        <v>6</v>
      </c>
      <c r="D65" t="s">
        <v>7</v>
      </c>
      <c r="E65" s="1">
        <v>4.3519191202694698E-3</v>
      </c>
      <c r="F65" s="1">
        <v>9.39175730873789E-3</v>
      </c>
      <c r="G65" s="1">
        <v>1.5440814785445801E-4</v>
      </c>
      <c r="H65" s="1">
        <v>3.4247168494174E-4</v>
      </c>
      <c r="I65" s="1">
        <v>4.5063272681239303E-3</v>
      </c>
      <c r="J65" s="50">
        <v>9.7342289936796292E-3</v>
      </c>
      <c r="N65" s="21"/>
      <c r="R65" s="21"/>
    </row>
    <row r="66" spans="1:18">
      <c r="A66" s="7" t="s">
        <v>96</v>
      </c>
      <c r="B66" t="s">
        <v>69</v>
      </c>
      <c r="C66" t="s">
        <v>8</v>
      </c>
      <c r="D66" t="s">
        <v>9</v>
      </c>
      <c r="E66" s="1">
        <v>0.188560198765716</v>
      </c>
      <c r="F66" s="1">
        <v>9.4584405607370997E-2</v>
      </c>
      <c r="G66" s="1">
        <v>0.65846263648590098</v>
      </c>
      <c r="H66" s="1">
        <v>0.56134480775242201</v>
      </c>
      <c r="I66" s="1">
        <v>0.84702283525161703</v>
      </c>
      <c r="J66" s="50">
        <v>0.65592921335979404</v>
      </c>
      <c r="N66" s="21"/>
      <c r="R66" s="21"/>
    </row>
    <row r="67" spans="1:18">
      <c r="A67" s="7" t="s">
        <v>96</v>
      </c>
      <c r="B67" t="s">
        <v>69</v>
      </c>
      <c r="C67" t="s">
        <v>10</v>
      </c>
      <c r="D67" t="s">
        <v>11</v>
      </c>
      <c r="E67" s="1">
        <v>1.0505327173112099E-2</v>
      </c>
      <c r="F67" s="1">
        <v>1.5662042091503001E-2</v>
      </c>
      <c r="G67" s="1">
        <v>0.241586295849085</v>
      </c>
      <c r="H67" s="1">
        <v>0.30413802836147402</v>
      </c>
      <c r="I67" s="1">
        <v>0.25209162302219801</v>
      </c>
      <c r="J67" s="50">
        <v>0.31980007045297698</v>
      </c>
      <c r="N67" s="21"/>
      <c r="R67" s="21"/>
    </row>
    <row r="68" spans="1:18">
      <c r="A68" s="7" t="s">
        <v>96</v>
      </c>
      <c r="B68" t="s">
        <v>69</v>
      </c>
      <c r="C68" t="s">
        <v>12</v>
      </c>
      <c r="D68" t="s">
        <v>13</v>
      </c>
      <c r="E68" s="1">
        <v>3.6209217302385001E-2</v>
      </c>
      <c r="F68" s="1">
        <v>4.8673809619203404E-3</v>
      </c>
      <c r="G68" s="1">
        <v>0.17146825610581701</v>
      </c>
      <c r="H68" s="1">
        <v>3.21744628555116E-2</v>
      </c>
      <c r="I68" s="1">
        <v>0.207677473408202</v>
      </c>
      <c r="J68" s="50">
        <v>3.7041843817431898E-2</v>
      </c>
      <c r="N68" s="21"/>
      <c r="R68" s="21"/>
    </row>
    <row r="69" spans="1:18">
      <c r="A69" s="7" t="s">
        <v>96</v>
      </c>
      <c r="B69" t="s">
        <v>69</v>
      </c>
      <c r="C69" t="s">
        <v>14</v>
      </c>
      <c r="D69" t="s">
        <v>15</v>
      </c>
      <c r="E69" s="1">
        <v>1.2121396271503101E-2</v>
      </c>
      <c r="F69" s="1">
        <v>1.3590861757672301E-2</v>
      </c>
      <c r="G69" s="1">
        <v>9.5613899377855402E-2</v>
      </c>
      <c r="H69" s="1">
        <v>5.1501833659789602E-2</v>
      </c>
      <c r="I69" s="1">
        <v>0.10773529564935801</v>
      </c>
      <c r="J69" s="50">
        <v>6.5092695417461904E-2</v>
      </c>
      <c r="N69" s="21"/>
      <c r="R69" s="21"/>
    </row>
    <row r="70" spans="1:18">
      <c r="A70" s="7" t="s">
        <v>96</v>
      </c>
      <c r="B70" t="s">
        <v>69</v>
      </c>
      <c r="C70" t="s">
        <v>16</v>
      </c>
      <c r="D70" t="s">
        <v>17</v>
      </c>
      <c r="E70" s="1">
        <v>0.31819686317526902</v>
      </c>
      <c r="F70" s="1">
        <v>4.5452506792518901E-2</v>
      </c>
      <c r="G70" s="1">
        <v>0.260928468603082</v>
      </c>
      <c r="H70" s="1">
        <v>3.8797226022066998E-2</v>
      </c>
      <c r="I70" s="1">
        <v>0.57912533177835102</v>
      </c>
      <c r="J70" s="50">
        <v>8.4249732814585906E-2</v>
      </c>
      <c r="N70" s="21"/>
      <c r="R70" s="21"/>
    </row>
    <row r="71" spans="1:18">
      <c r="A71" s="7" t="s">
        <v>96</v>
      </c>
      <c r="B71" t="s">
        <v>69</v>
      </c>
      <c r="C71" t="s">
        <v>18</v>
      </c>
      <c r="D71" t="s">
        <v>19</v>
      </c>
      <c r="E71" s="1">
        <v>0.99291930035787601</v>
      </c>
      <c r="F71" s="1">
        <v>6.4259560494900406E-2</v>
      </c>
      <c r="G71" s="1">
        <v>0.139216752370182</v>
      </c>
      <c r="H71" s="1">
        <v>2.2245666758782701E-2</v>
      </c>
      <c r="I71" s="1">
        <v>1.1321360527280599</v>
      </c>
      <c r="J71" s="50">
        <v>8.6505227253683106E-2</v>
      </c>
      <c r="N71" s="21"/>
      <c r="R71" s="21"/>
    </row>
    <row r="72" spans="1:18">
      <c r="A72" s="7" t="s">
        <v>96</v>
      </c>
      <c r="B72" t="s">
        <v>69</v>
      </c>
      <c r="C72" t="s">
        <v>20</v>
      </c>
      <c r="D72" t="s">
        <v>21</v>
      </c>
      <c r="E72" s="1">
        <v>0.39279411037235201</v>
      </c>
      <c r="F72" s="1">
        <v>6.2567824012413897E-2</v>
      </c>
      <c r="G72" s="1">
        <v>4.7115216667162001E-2</v>
      </c>
      <c r="H72" s="1">
        <v>9.4612286687512405E-3</v>
      </c>
      <c r="I72" s="1">
        <v>0.43990932703951402</v>
      </c>
      <c r="J72" s="50">
        <v>7.2029052681165107E-2</v>
      </c>
      <c r="N72" s="21"/>
      <c r="R72" s="21"/>
    </row>
    <row r="73" spans="1:18">
      <c r="A73" s="7" t="s">
        <v>96</v>
      </c>
      <c r="B73" t="s">
        <v>69</v>
      </c>
      <c r="C73" t="s">
        <v>25</v>
      </c>
      <c r="D73" t="s">
        <v>26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50">
        <v>0</v>
      </c>
      <c r="N73" s="21"/>
      <c r="R73" s="21"/>
    </row>
    <row r="74" spans="1:18">
      <c r="A74" s="7" t="s">
        <v>96</v>
      </c>
      <c r="B74" t="s">
        <v>69</v>
      </c>
      <c r="C74" t="s">
        <v>22</v>
      </c>
      <c r="D74" t="s">
        <v>23</v>
      </c>
      <c r="E74" s="1">
        <v>1.12750667416743E-4</v>
      </c>
      <c r="F74" s="1">
        <v>4.7110978132790602E-6</v>
      </c>
      <c r="G74" s="1">
        <v>5.7777331266248799E-5</v>
      </c>
      <c r="H74" s="1">
        <v>2.0971689856628499E-6</v>
      </c>
      <c r="I74" s="1">
        <v>1.7052799868299201E-4</v>
      </c>
      <c r="J74" s="50">
        <v>6.8082667989419097E-6</v>
      </c>
      <c r="N74" s="21"/>
      <c r="R74" s="21"/>
    </row>
    <row r="75" spans="1:18">
      <c r="A75" s="7" t="s">
        <v>97</v>
      </c>
      <c r="B75" t="s">
        <v>69</v>
      </c>
      <c r="C75" t="s">
        <v>2</v>
      </c>
      <c r="D75" t="s">
        <v>3</v>
      </c>
      <c r="E75" s="1">
        <v>0.21293428613537799</v>
      </c>
      <c r="F75" s="1">
        <v>0.22810783306964999</v>
      </c>
      <c r="G75" s="1">
        <v>5.3258472358790401E-2</v>
      </c>
      <c r="H75" s="1">
        <v>7.3414802749028701E-2</v>
      </c>
      <c r="I75" s="1">
        <v>0.26619275849416801</v>
      </c>
      <c r="J75" s="50">
        <v>0.301522635818678</v>
      </c>
      <c r="N75" s="21"/>
      <c r="R75" s="21"/>
    </row>
    <row r="76" spans="1:18">
      <c r="A76" s="7" t="s">
        <v>97</v>
      </c>
      <c r="B76" t="s">
        <v>69</v>
      </c>
      <c r="C76" t="s">
        <v>4</v>
      </c>
      <c r="D76" t="s">
        <v>5</v>
      </c>
      <c r="E76" s="1">
        <v>6.3152849547945598E-4</v>
      </c>
      <c r="F76" s="1">
        <v>3.5043076243452501E-2</v>
      </c>
      <c r="G76" s="1">
        <v>2.8022054732174599E-3</v>
      </c>
      <c r="H76" s="1">
        <v>5.1343786629270402E-2</v>
      </c>
      <c r="I76" s="1">
        <v>3.43373396869691E-3</v>
      </c>
      <c r="J76" s="50">
        <v>8.6386862872722903E-2</v>
      </c>
      <c r="N76" s="21"/>
      <c r="R76" s="21"/>
    </row>
    <row r="77" spans="1:18">
      <c r="A77" s="7" t="s">
        <v>97</v>
      </c>
      <c r="B77" t="s">
        <v>69</v>
      </c>
      <c r="C77" t="s">
        <v>6</v>
      </c>
      <c r="D77" t="s">
        <v>7</v>
      </c>
      <c r="E77" s="1">
        <v>1.1832119922194E-2</v>
      </c>
      <c r="F77" s="1">
        <v>2.5856218466459299E-2</v>
      </c>
      <c r="G77" s="1">
        <v>9.8641334627618607E-3</v>
      </c>
      <c r="H77" s="1">
        <v>2.18619149185743E-2</v>
      </c>
      <c r="I77" s="1">
        <v>2.1696253384955899E-2</v>
      </c>
      <c r="J77" s="50">
        <v>4.7718133385033598E-2</v>
      </c>
      <c r="N77" s="21"/>
      <c r="R77" s="21"/>
    </row>
    <row r="78" spans="1:18">
      <c r="A78" s="7" t="s">
        <v>97</v>
      </c>
      <c r="B78" t="s">
        <v>69</v>
      </c>
      <c r="C78" t="s">
        <v>8</v>
      </c>
      <c r="D78" t="s">
        <v>9</v>
      </c>
      <c r="E78" s="1">
        <v>0.386271300310286</v>
      </c>
      <c r="F78" s="1">
        <v>0.211670498505346</v>
      </c>
      <c r="G78" s="1">
        <v>0.26386481391410299</v>
      </c>
      <c r="H78" s="1">
        <v>0.14995010490237501</v>
      </c>
      <c r="I78" s="1">
        <v>0.65013611422438899</v>
      </c>
      <c r="J78" s="50">
        <v>0.36162060340772101</v>
      </c>
      <c r="N78" s="21"/>
      <c r="R78" s="21"/>
    </row>
    <row r="79" spans="1:18">
      <c r="A79" s="7" t="s">
        <v>97</v>
      </c>
      <c r="B79" t="s">
        <v>69</v>
      </c>
      <c r="C79" t="s">
        <v>10</v>
      </c>
      <c r="D79" t="s">
        <v>11</v>
      </c>
      <c r="E79" s="1">
        <v>1.8933439868159499E-2</v>
      </c>
      <c r="F79" s="1">
        <v>1.4531689612291E-2</v>
      </c>
      <c r="G79" s="1">
        <v>4.3213974517023898E-2</v>
      </c>
      <c r="H79" s="1">
        <v>1.5658230578476699E-2</v>
      </c>
      <c r="I79" s="1">
        <v>6.2147414385183397E-2</v>
      </c>
      <c r="J79" s="50">
        <v>3.0189920190767699E-2</v>
      </c>
      <c r="N79" s="21"/>
      <c r="R79" s="21"/>
    </row>
    <row r="80" spans="1:18">
      <c r="A80" s="7" t="s">
        <v>97</v>
      </c>
      <c r="B80" t="s">
        <v>69</v>
      </c>
      <c r="C80" t="s">
        <v>12</v>
      </c>
      <c r="D80" t="s">
        <v>13</v>
      </c>
      <c r="E80" s="1">
        <v>0.169689267296879</v>
      </c>
      <c r="F80" s="1">
        <v>2.3919925707807901E-2</v>
      </c>
      <c r="G80" s="1">
        <v>8.8054945968252404E-2</v>
      </c>
      <c r="H80" s="1">
        <v>1.6194423517181301E-2</v>
      </c>
      <c r="I80" s="1">
        <v>0.25774421326513203</v>
      </c>
      <c r="J80" s="50">
        <v>4.0114349224989299E-2</v>
      </c>
      <c r="N80" s="21"/>
      <c r="R80" s="21"/>
    </row>
    <row r="81" spans="1:18">
      <c r="A81" s="7" t="s">
        <v>97</v>
      </c>
      <c r="B81" t="s">
        <v>69</v>
      </c>
      <c r="C81" t="s">
        <v>14</v>
      </c>
      <c r="D81" t="s">
        <v>15</v>
      </c>
      <c r="E81" s="1">
        <v>5.1335697995856099E-2</v>
      </c>
      <c r="F81" s="1">
        <v>5.6725708169032101E-2</v>
      </c>
      <c r="G81" s="1">
        <v>6.3063059024408202E-2</v>
      </c>
      <c r="H81" s="1">
        <v>3.6655922042296001E-2</v>
      </c>
      <c r="I81" s="1">
        <v>0.114398757020264</v>
      </c>
      <c r="J81" s="50">
        <v>9.3381630211328101E-2</v>
      </c>
      <c r="N81" s="21"/>
      <c r="R81" s="21"/>
    </row>
    <row r="82" spans="1:18">
      <c r="A82" s="7" t="s">
        <v>97</v>
      </c>
      <c r="B82" t="s">
        <v>69</v>
      </c>
      <c r="C82" t="s">
        <v>16</v>
      </c>
      <c r="D82" t="s">
        <v>17</v>
      </c>
      <c r="E82" s="1">
        <v>1.29642663624685</v>
      </c>
      <c r="F82" s="1">
        <v>0.16932882779734801</v>
      </c>
      <c r="G82" s="1">
        <v>0.93441729252997696</v>
      </c>
      <c r="H82" s="1">
        <v>9.2034817866307003E-2</v>
      </c>
      <c r="I82" s="1">
        <v>2.23084392877682</v>
      </c>
      <c r="J82" s="50">
        <v>0.261363645663655</v>
      </c>
      <c r="N82" s="21"/>
      <c r="R82" s="21"/>
    </row>
    <row r="83" spans="1:18">
      <c r="A83" s="7" t="s">
        <v>97</v>
      </c>
      <c r="B83" t="s">
        <v>69</v>
      </c>
      <c r="C83" t="s">
        <v>18</v>
      </c>
      <c r="D83" t="s">
        <v>19</v>
      </c>
      <c r="E83" s="1">
        <v>18.913107702754601</v>
      </c>
      <c r="F83" s="1">
        <v>1.2353304645982099</v>
      </c>
      <c r="G83" s="1">
        <v>16.158944391199199</v>
      </c>
      <c r="H83" s="1">
        <v>2.6230297104899898</v>
      </c>
      <c r="I83" s="1">
        <v>35.072052093953801</v>
      </c>
      <c r="J83" s="50">
        <v>3.8583601750882002</v>
      </c>
      <c r="N83" s="21"/>
      <c r="R83" s="21"/>
    </row>
    <row r="84" spans="1:18">
      <c r="A84" s="7" t="s">
        <v>97</v>
      </c>
      <c r="B84" t="s">
        <v>69</v>
      </c>
      <c r="C84" t="s">
        <v>20</v>
      </c>
      <c r="D84" t="s">
        <v>21</v>
      </c>
      <c r="E84" s="1">
        <v>1.3776775037561499</v>
      </c>
      <c r="F84" s="1">
        <v>0.221239180653163</v>
      </c>
      <c r="G84" s="1">
        <v>3.79723640817312E-2</v>
      </c>
      <c r="H84" s="1">
        <v>7.64030691278853E-3</v>
      </c>
      <c r="I84" s="1">
        <v>1.4156498678378799</v>
      </c>
      <c r="J84" s="50">
        <v>0.228879487565952</v>
      </c>
      <c r="N84" s="21"/>
      <c r="R84" s="21"/>
    </row>
    <row r="85" spans="1:18">
      <c r="A85" s="7" t="s">
        <v>97</v>
      </c>
      <c r="B85" t="s">
        <v>69</v>
      </c>
      <c r="C85" t="s">
        <v>25</v>
      </c>
      <c r="D85" t="s">
        <v>26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50">
        <v>0</v>
      </c>
      <c r="N85" s="21"/>
      <c r="R85" s="21"/>
    </row>
    <row r="86" spans="1:18">
      <c r="A86" s="7" t="s">
        <v>97</v>
      </c>
      <c r="B86" t="s">
        <v>69</v>
      </c>
      <c r="C86" t="s">
        <v>22</v>
      </c>
      <c r="D86" t="s">
        <v>23</v>
      </c>
      <c r="E86" s="1">
        <v>5.48699743547584E-4</v>
      </c>
      <c r="F86" s="1">
        <v>2.32903574982937E-5</v>
      </c>
      <c r="G86" s="1">
        <v>6.7194215302860002E-4</v>
      </c>
      <c r="H86" s="1">
        <v>2.53583067809381E-5</v>
      </c>
      <c r="I86" s="1">
        <v>1.22064189657618E-3</v>
      </c>
      <c r="J86" s="50">
        <v>4.8648664279231799E-5</v>
      </c>
      <c r="N86" s="21"/>
      <c r="R86" s="21"/>
    </row>
    <row r="87" spans="1:18">
      <c r="A87" s="7" t="s">
        <v>98</v>
      </c>
      <c r="B87" t="s">
        <v>69</v>
      </c>
      <c r="C87" t="s">
        <v>2</v>
      </c>
      <c r="D87" t="s">
        <v>3</v>
      </c>
      <c r="E87" s="1">
        <v>0.19688805774672499</v>
      </c>
      <c r="F87" s="1">
        <v>0.205507947512514</v>
      </c>
      <c r="G87" s="1">
        <v>0.34509029422718501</v>
      </c>
      <c r="H87" s="1">
        <v>0.26497164012712299</v>
      </c>
      <c r="I87" s="1">
        <v>0.54197835197390998</v>
      </c>
      <c r="J87" s="50">
        <v>0.47047958763963699</v>
      </c>
      <c r="N87" s="21"/>
      <c r="R87" s="21"/>
    </row>
    <row r="88" spans="1:18">
      <c r="A88" s="7" t="s">
        <v>98</v>
      </c>
      <c r="B88" t="s">
        <v>69</v>
      </c>
      <c r="C88" t="s">
        <v>4</v>
      </c>
      <c r="D88" t="s">
        <v>5</v>
      </c>
      <c r="E88" s="1">
        <v>3.2257598720715198E-4</v>
      </c>
      <c r="F88" s="1">
        <v>1.0013078178966199E-2</v>
      </c>
      <c r="G88" s="1">
        <v>1.2557917696469499E-3</v>
      </c>
      <c r="H88" s="1">
        <v>6.8187578070910901E-3</v>
      </c>
      <c r="I88" s="1">
        <v>1.5783677568541E-3</v>
      </c>
      <c r="J88" s="50">
        <v>1.6831835986057302E-2</v>
      </c>
      <c r="N88" s="21"/>
      <c r="R88" s="21"/>
    </row>
    <row r="89" spans="1:18">
      <c r="A89" s="7" t="s">
        <v>98</v>
      </c>
      <c r="B89" t="s">
        <v>69</v>
      </c>
      <c r="C89" t="s">
        <v>6</v>
      </c>
      <c r="D89" t="s">
        <v>7</v>
      </c>
      <c r="E89" s="1">
        <v>9.3388062888493203E-2</v>
      </c>
      <c r="F89" s="1">
        <v>0.19954525362599099</v>
      </c>
      <c r="G89" s="1">
        <v>0.47450263327729197</v>
      </c>
      <c r="H89" s="1">
        <v>1.0499327262709</v>
      </c>
      <c r="I89" s="1">
        <v>0.56789069616578502</v>
      </c>
      <c r="J89" s="50">
        <v>1.24947797989689</v>
      </c>
      <c r="N89" s="21"/>
      <c r="R89" s="21"/>
    </row>
    <row r="90" spans="1:18">
      <c r="A90" s="7" t="s">
        <v>98</v>
      </c>
      <c r="B90" t="s">
        <v>69</v>
      </c>
      <c r="C90" t="s">
        <v>8</v>
      </c>
      <c r="D90" t="s">
        <v>9</v>
      </c>
      <c r="E90" s="1">
        <v>0.12705329103583901</v>
      </c>
      <c r="F90" s="1">
        <v>5.8926781847048797E-2</v>
      </c>
      <c r="G90" s="1">
        <v>0.101016708968806</v>
      </c>
      <c r="H90" s="1">
        <v>6.3843172262531597E-2</v>
      </c>
      <c r="I90" s="1">
        <v>0.228070000004644</v>
      </c>
      <c r="J90" s="50">
        <v>0.12276995410958</v>
      </c>
      <c r="N90" s="21"/>
      <c r="R90" s="21"/>
    </row>
    <row r="91" spans="1:18">
      <c r="A91" s="7" t="s">
        <v>98</v>
      </c>
      <c r="B91" t="s">
        <v>69</v>
      </c>
      <c r="C91" t="s">
        <v>10</v>
      </c>
      <c r="D91" t="s">
        <v>11</v>
      </c>
      <c r="E91" s="1">
        <v>1.23349166445097E-2</v>
      </c>
      <c r="F91" s="1">
        <v>8.0863143606371597E-3</v>
      </c>
      <c r="G91" s="1">
        <v>3.1916847163151402E-3</v>
      </c>
      <c r="H91" s="1">
        <v>3.7549123108536302E-3</v>
      </c>
      <c r="I91" s="1">
        <v>1.55266013608249E-2</v>
      </c>
      <c r="J91" s="50">
        <v>1.18412266714908E-2</v>
      </c>
      <c r="N91" s="21"/>
      <c r="R91" s="21"/>
    </row>
    <row r="92" spans="1:18">
      <c r="A92" s="7" t="s">
        <v>98</v>
      </c>
      <c r="B92" t="s">
        <v>69</v>
      </c>
      <c r="C92" t="s">
        <v>12</v>
      </c>
      <c r="D92" t="s">
        <v>13</v>
      </c>
      <c r="E92" s="1">
        <v>3.8785961463609901E-2</v>
      </c>
      <c r="F92" s="1">
        <v>5.3036769828374002E-3</v>
      </c>
      <c r="G92" s="1">
        <v>2.1739881677677298E-3</v>
      </c>
      <c r="H92" s="1">
        <v>3.9191949449796603E-4</v>
      </c>
      <c r="I92" s="1">
        <v>4.0959949631377598E-2</v>
      </c>
      <c r="J92" s="50">
        <v>5.6955964773353698E-3</v>
      </c>
      <c r="N92" s="21"/>
      <c r="R92" s="21"/>
    </row>
    <row r="93" spans="1:18">
      <c r="A93" s="7" t="s">
        <v>98</v>
      </c>
      <c r="B93" t="s">
        <v>69</v>
      </c>
      <c r="C93" t="s">
        <v>14</v>
      </c>
      <c r="D93" t="s">
        <v>15</v>
      </c>
      <c r="E93" s="1">
        <v>1.4143044453867199E-2</v>
      </c>
      <c r="F93" s="1">
        <v>1.56409369441327E-2</v>
      </c>
      <c r="G93" s="1">
        <v>1.9934810599414599E-2</v>
      </c>
      <c r="H93" s="1">
        <v>1.1553794554485E-2</v>
      </c>
      <c r="I93" s="1">
        <v>3.40778550532818E-2</v>
      </c>
      <c r="J93" s="50">
        <v>2.7194731498617699E-2</v>
      </c>
      <c r="N93" s="21"/>
      <c r="R93" s="21"/>
    </row>
    <row r="94" spans="1:18">
      <c r="A94" s="7" t="s">
        <v>98</v>
      </c>
      <c r="B94" t="s">
        <v>69</v>
      </c>
      <c r="C94" t="s">
        <v>16</v>
      </c>
      <c r="D94" t="s">
        <v>17</v>
      </c>
      <c r="E94" s="1">
        <v>0.41350082907963698</v>
      </c>
      <c r="F94" s="1">
        <v>5.6174668063788097E-2</v>
      </c>
      <c r="G94" s="1">
        <v>0.27946017670564099</v>
      </c>
      <c r="H94" s="1">
        <v>3.0166894686213901E-2</v>
      </c>
      <c r="I94" s="1">
        <v>0.69296100578527797</v>
      </c>
      <c r="J94" s="50">
        <v>8.6341562750002099E-2</v>
      </c>
      <c r="N94" s="21"/>
      <c r="R94" s="21"/>
    </row>
    <row r="95" spans="1:18">
      <c r="A95" s="7" t="s">
        <v>98</v>
      </c>
      <c r="B95" t="s">
        <v>69</v>
      </c>
      <c r="C95" t="s">
        <v>18</v>
      </c>
      <c r="D95" t="s">
        <v>19</v>
      </c>
      <c r="E95" s="1">
        <v>1.15663953907303</v>
      </c>
      <c r="F95" s="1">
        <v>7.6472275581854807E-2</v>
      </c>
      <c r="G95" s="1">
        <v>0.20289021805101301</v>
      </c>
      <c r="H95" s="1">
        <v>3.4468973994228401E-2</v>
      </c>
      <c r="I95" s="1">
        <v>1.3595297571240399</v>
      </c>
      <c r="J95" s="50">
        <v>0.11094124957608301</v>
      </c>
      <c r="N95" s="21"/>
      <c r="R95" s="21"/>
    </row>
    <row r="96" spans="1:18">
      <c r="A96" s="7" t="s">
        <v>98</v>
      </c>
      <c r="B96" t="s">
        <v>69</v>
      </c>
      <c r="C96" t="s">
        <v>20</v>
      </c>
      <c r="D96" t="s">
        <v>21</v>
      </c>
      <c r="E96" s="1">
        <v>0.40398014047860398</v>
      </c>
      <c r="F96" s="1">
        <v>6.5235413551840399E-2</v>
      </c>
      <c r="G96" s="1">
        <v>9.0952791593468807E-3</v>
      </c>
      <c r="H96" s="1">
        <v>1.8371192303336401E-3</v>
      </c>
      <c r="I96" s="1">
        <v>0.41307541963795102</v>
      </c>
      <c r="J96" s="50">
        <v>6.7072532782173996E-2</v>
      </c>
      <c r="N96" s="21"/>
      <c r="R96" s="21"/>
    </row>
    <row r="97" spans="1:18">
      <c r="A97" s="7" t="s">
        <v>98</v>
      </c>
      <c r="B97" t="s">
        <v>69</v>
      </c>
      <c r="C97" t="s">
        <v>25</v>
      </c>
      <c r="D97" t="s">
        <v>26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50">
        <v>0</v>
      </c>
      <c r="N97" s="21"/>
      <c r="R97" s="21"/>
    </row>
    <row r="98" spans="1:18">
      <c r="A98" s="7" t="s">
        <v>98</v>
      </c>
      <c r="B98" t="s">
        <v>69</v>
      </c>
      <c r="C98" t="s">
        <v>22</v>
      </c>
      <c r="D98" t="s">
        <v>23</v>
      </c>
      <c r="E98" s="1">
        <v>1.14091248484229E-4</v>
      </c>
      <c r="F98" s="1">
        <v>4.9867648135671999E-6</v>
      </c>
      <c r="G98" s="1">
        <v>4.6875876518517999E-5</v>
      </c>
      <c r="H98" s="1">
        <v>1.83379696818705E-6</v>
      </c>
      <c r="I98" s="1">
        <v>1.6096712500274701E-4</v>
      </c>
      <c r="J98" s="50">
        <v>6.8205617817542504E-6</v>
      </c>
      <c r="N98" s="21"/>
      <c r="R98" s="21"/>
    </row>
    <row r="99" spans="1:18">
      <c r="A99" s="7" t="s">
        <v>99</v>
      </c>
      <c r="B99" t="s">
        <v>69</v>
      </c>
      <c r="C99" t="s">
        <v>2</v>
      </c>
      <c r="D99" t="s">
        <v>3</v>
      </c>
      <c r="E99" s="1">
        <v>0.304029948227036</v>
      </c>
      <c r="F99" s="1">
        <v>0.32060887402572302</v>
      </c>
      <c r="G99" s="1">
        <v>0.12561251588653499</v>
      </c>
      <c r="H99" s="1">
        <v>0.13178495628981399</v>
      </c>
      <c r="I99" s="1">
        <v>0.42964246411357099</v>
      </c>
      <c r="J99" s="50">
        <v>0.45239383031553598</v>
      </c>
      <c r="N99" s="21"/>
      <c r="R99" s="21"/>
    </row>
    <row r="100" spans="1:18">
      <c r="A100" s="7" t="s">
        <v>99</v>
      </c>
      <c r="B100" t="s">
        <v>69</v>
      </c>
      <c r="C100" t="s">
        <v>4</v>
      </c>
      <c r="D100" t="s">
        <v>5</v>
      </c>
      <c r="E100" s="1">
        <v>1.26529017477255E-3</v>
      </c>
      <c r="F100" s="1">
        <v>5.51300095742275E-2</v>
      </c>
      <c r="G100" s="1">
        <v>1.10873432405648E-4</v>
      </c>
      <c r="H100" s="1">
        <v>5.92651532278498E-4</v>
      </c>
      <c r="I100" s="1">
        <v>1.3761636071782E-3</v>
      </c>
      <c r="J100" s="50">
        <v>5.5722661106505998E-2</v>
      </c>
      <c r="N100" s="21"/>
      <c r="R100" s="21"/>
    </row>
    <row r="101" spans="1:18">
      <c r="A101" s="7" t="s">
        <v>99</v>
      </c>
      <c r="B101" t="s">
        <v>69</v>
      </c>
      <c r="C101" t="s">
        <v>6</v>
      </c>
      <c r="D101" t="s">
        <v>7</v>
      </c>
      <c r="E101" s="1">
        <v>1.7195300976421201E-2</v>
      </c>
      <c r="F101" s="1">
        <v>3.6771293677372897E-2</v>
      </c>
      <c r="G101" s="1">
        <v>7.1423497243963598E-3</v>
      </c>
      <c r="H101" s="1">
        <v>1.46051370040914E-2</v>
      </c>
      <c r="I101" s="1">
        <v>2.4337650700817601E-2</v>
      </c>
      <c r="J101" s="50">
        <v>5.1376430681464302E-2</v>
      </c>
      <c r="N101" s="21"/>
      <c r="R101" s="21"/>
    </row>
    <row r="102" spans="1:18">
      <c r="A102" s="7" t="s">
        <v>99</v>
      </c>
      <c r="B102" t="s">
        <v>69</v>
      </c>
      <c r="C102" t="s">
        <v>8</v>
      </c>
      <c r="D102" t="s">
        <v>9</v>
      </c>
      <c r="E102" s="1">
        <v>0.51537724021477205</v>
      </c>
      <c r="F102" s="1">
        <v>0.23811735445583199</v>
      </c>
      <c r="G102" s="1">
        <v>0.898119383587903</v>
      </c>
      <c r="H102" s="1">
        <v>0.73396851567799803</v>
      </c>
      <c r="I102" s="1">
        <v>1.41349662380267</v>
      </c>
      <c r="J102" s="50">
        <v>0.97208587013382997</v>
      </c>
      <c r="N102" s="21"/>
      <c r="R102" s="21"/>
    </row>
    <row r="103" spans="1:18">
      <c r="A103" s="7" t="s">
        <v>99</v>
      </c>
      <c r="B103" t="s">
        <v>69</v>
      </c>
      <c r="C103" t="s">
        <v>10</v>
      </c>
      <c r="D103" t="s">
        <v>11</v>
      </c>
      <c r="E103" s="1">
        <v>3.0152995296514901E-2</v>
      </c>
      <c r="F103" s="1">
        <v>2.4504848142174199E-2</v>
      </c>
      <c r="G103" s="1">
        <v>7.4933529385439193E-2</v>
      </c>
      <c r="H103" s="1">
        <v>5.3200550626053403E-2</v>
      </c>
      <c r="I103" s="1">
        <v>0.10508652468195399</v>
      </c>
      <c r="J103" s="50">
        <v>7.7705398768227602E-2</v>
      </c>
      <c r="N103" s="21"/>
      <c r="R103" s="21"/>
    </row>
    <row r="104" spans="1:18">
      <c r="A104" s="7" t="s">
        <v>99</v>
      </c>
      <c r="B104" t="s">
        <v>69</v>
      </c>
      <c r="C104" t="s">
        <v>12</v>
      </c>
      <c r="D104" t="s">
        <v>13</v>
      </c>
      <c r="E104" s="1">
        <v>0.20247790481910799</v>
      </c>
      <c r="F104" s="1">
        <v>2.7735423742844802E-2</v>
      </c>
      <c r="G104" s="1">
        <v>8.6857336319570905E-2</v>
      </c>
      <c r="H104" s="1">
        <v>1.6207791416843999E-2</v>
      </c>
      <c r="I104" s="1">
        <v>0.28933524113867898</v>
      </c>
      <c r="J104" s="50">
        <v>4.3943215159688798E-2</v>
      </c>
      <c r="N104" s="21"/>
      <c r="R104" s="21"/>
    </row>
    <row r="105" spans="1:18">
      <c r="A105" s="7" t="s">
        <v>99</v>
      </c>
      <c r="B105" t="s">
        <v>69</v>
      </c>
      <c r="C105" t="s">
        <v>14</v>
      </c>
      <c r="D105" t="s">
        <v>15</v>
      </c>
      <c r="E105" s="1">
        <v>5.5691026994957198E-2</v>
      </c>
      <c r="F105" s="1">
        <v>6.2596363561529506E-2</v>
      </c>
      <c r="G105" s="1">
        <v>0.32443508817605499</v>
      </c>
      <c r="H105" s="1">
        <v>0.20226425595712999</v>
      </c>
      <c r="I105" s="1">
        <v>0.38012611517101202</v>
      </c>
      <c r="J105" s="50">
        <v>0.26486061951866002</v>
      </c>
      <c r="N105" s="21"/>
      <c r="R105" s="21"/>
    </row>
    <row r="106" spans="1:18">
      <c r="A106" s="7" t="s">
        <v>99</v>
      </c>
      <c r="B106" t="s">
        <v>69</v>
      </c>
      <c r="C106" t="s">
        <v>16</v>
      </c>
      <c r="D106" t="s">
        <v>17</v>
      </c>
      <c r="E106" s="1">
        <v>1.6934446304814901</v>
      </c>
      <c r="F106" s="1">
        <v>0.20576496844610301</v>
      </c>
      <c r="G106" s="1">
        <v>0.91982365400633803</v>
      </c>
      <c r="H106" s="1">
        <v>0.110435033651125</v>
      </c>
      <c r="I106" s="1">
        <v>2.6132682844878299</v>
      </c>
      <c r="J106" s="50">
        <v>0.31620000209722798</v>
      </c>
      <c r="N106" s="21"/>
      <c r="R106" s="21"/>
    </row>
    <row r="107" spans="1:18">
      <c r="A107" s="7" t="s">
        <v>99</v>
      </c>
      <c r="B107" t="s">
        <v>69</v>
      </c>
      <c r="C107" t="s">
        <v>18</v>
      </c>
      <c r="D107" t="s">
        <v>19</v>
      </c>
      <c r="E107" s="1">
        <v>5.9203953084396801</v>
      </c>
      <c r="F107" s="1">
        <v>0.38461162165850998</v>
      </c>
      <c r="G107" s="1">
        <v>0.71384342854674798</v>
      </c>
      <c r="H107" s="1">
        <v>0.11512765663602099</v>
      </c>
      <c r="I107" s="1">
        <v>6.63423873698643</v>
      </c>
      <c r="J107" s="50">
        <v>0.49973927829453102</v>
      </c>
      <c r="N107" s="21"/>
      <c r="R107" s="21"/>
    </row>
    <row r="108" spans="1:18">
      <c r="A108" s="7" t="s">
        <v>99</v>
      </c>
      <c r="B108" t="s">
        <v>69</v>
      </c>
      <c r="C108" t="s">
        <v>20</v>
      </c>
      <c r="D108" t="s">
        <v>21</v>
      </c>
      <c r="E108" s="1">
        <v>1.9588153064481399</v>
      </c>
      <c r="F108" s="1">
        <v>0.31093095885369898</v>
      </c>
      <c r="G108" s="1">
        <v>0.108613335319328</v>
      </c>
      <c r="H108" s="1">
        <v>2.1802436982447399E-2</v>
      </c>
      <c r="I108" s="1">
        <v>2.0674286417674699</v>
      </c>
      <c r="J108" s="50">
        <v>0.33273339583614597</v>
      </c>
      <c r="N108" s="21"/>
      <c r="R108" s="21"/>
    </row>
    <row r="109" spans="1:18">
      <c r="A109" s="7" t="s">
        <v>99</v>
      </c>
      <c r="B109" t="s">
        <v>69</v>
      </c>
      <c r="C109" t="s">
        <v>25</v>
      </c>
      <c r="D109" t="s">
        <v>26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50">
        <v>0</v>
      </c>
      <c r="N109" s="21"/>
      <c r="R109" s="21"/>
    </row>
    <row r="110" spans="1:18">
      <c r="A110" s="7" t="s">
        <v>99</v>
      </c>
      <c r="B110" t="s">
        <v>69</v>
      </c>
      <c r="C110" t="s">
        <v>22</v>
      </c>
      <c r="D110" t="s">
        <v>23</v>
      </c>
      <c r="E110" s="1">
        <v>6.8059495757244101E-4</v>
      </c>
      <c r="F110" s="1">
        <v>2.8380736700501502E-5</v>
      </c>
      <c r="G110" s="1">
        <v>5.6609325548780598E-4</v>
      </c>
      <c r="H110" s="1">
        <v>2.0325942703988899E-5</v>
      </c>
      <c r="I110" s="1">
        <v>1.2466882130602499E-3</v>
      </c>
      <c r="J110" s="50">
        <v>4.8706679404490401E-5</v>
      </c>
      <c r="N110" s="21"/>
      <c r="R110" s="21"/>
    </row>
    <row r="111" spans="1:18">
      <c r="A111" s="7" t="s">
        <v>100</v>
      </c>
      <c r="B111" t="s">
        <v>69</v>
      </c>
      <c r="C111" t="s">
        <v>2</v>
      </c>
      <c r="D111" t="s">
        <v>3</v>
      </c>
      <c r="E111" s="1">
        <v>0.116662984111322</v>
      </c>
      <c r="F111" s="1">
        <v>0.122470365671632</v>
      </c>
      <c r="G111" s="1">
        <v>4.1029562149640299E-2</v>
      </c>
      <c r="H111" s="1">
        <v>4.8879633747455298E-2</v>
      </c>
      <c r="I111" s="1">
        <v>0.15769254626096299</v>
      </c>
      <c r="J111" s="50">
        <v>0.17134999941908799</v>
      </c>
      <c r="N111" s="21"/>
      <c r="R111" s="21"/>
    </row>
    <row r="112" spans="1:18">
      <c r="A112" s="7" t="s">
        <v>100</v>
      </c>
      <c r="B112" t="s">
        <v>69</v>
      </c>
      <c r="C112" t="s">
        <v>4</v>
      </c>
      <c r="D112" t="s">
        <v>5</v>
      </c>
      <c r="E112" s="1">
        <v>1.62387176033451E-3</v>
      </c>
      <c r="F112" s="1">
        <v>5.8688725880441897E-2</v>
      </c>
      <c r="G112" s="1">
        <v>2.0763578329985299E-6</v>
      </c>
      <c r="H112" s="1">
        <v>1.1081167137463899E-5</v>
      </c>
      <c r="I112" s="1">
        <v>1.62594811816751E-3</v>
      </c>
      <c r="J112" s="50">
        <v>5.8699807047579398E-2</v>
      </c>
      <c r="N112" s="21"/>
      <c r="R112" s="21"/>
    </row>
    <row r="113" spans="1:18">
      <c r="A113" s="7" t="s">
        <v>100</v>
      </c>
      <c r="B113" t="s">
        <v>69</v>
      </c>
      <c r="C113" t="s">
        <v>6</v>
      </c>
      <c r="D113" t="s">
        <v>7</v>
      </c>
      <c r="E113" s="1">
        <v>0.235991740019312</v>
      </c>
      <c r="F113" s="1">
        <v>0.50701150423083396</v>
      </c>
      <c r="G113" s="1">
        <v>2.0190051611638902</v>
      </c>
      <c r="H113" s="1">
        <v>3.2338564709350099</v>
      </c>
      <c r="I113" s="1">
        <v>2.2549969011831998</v>
      </c>
      <c r="J113" s="50">
        <v>3.7408679751658398</v>
      </c>
      <c r="N113" s="21"/>
      <c r="R113" s="21"/>
    </row>
    <row r="114" spans="1:18">
      <c r="A114" s="7" t="s">
        <v>100</v>
      </c>
      <c r="B114" t="s">
        <v>69</v>
      </c>
      <c r="C114" t="s">
        <v>8</v>
      </c>
      <c r="D114" t="s">
        <v>9</v>
      </c>
      <c r="E114" s="1">
        <v>0.48229695521021299</v>
      </c>
      <c r="F114" s="1">
        <v>0.48080304486775499</v>
      </c>
      <c r="G114" s="1">
        <v>3.8544887290543701</v>
      </c>
      <c r="H114" s="1">
        <v>2.6696406281956602</v>
      </c>
      <c r="I114" s="1">
        <v>4.33678568426458</v>
      </c>
      <c r="J114" s="50">
        <v>3.1504436730634202</v>
      </c>
      <c r="N114" s="21"/>
      <c r="R114" s="21"/>
    </row>
    <row r="115" spans="1:18">
      <c r="A115" s="7" t="s">
        <v>100</v>
      </c>
      <c r="B115" t="s">
        <v>69</v>
      </c>
      <c r="C115" t="s">
        <v>10</v>
      </c>
      <c r="D115" t="s">
        <v>11</v>
      </c>
      <c r="E115" s="1">
        <v>1.14339208800621E-2</v>
      </c>
      <c r="F115" s="1">
        <v>1.1639028256090299E-2</v>
      </c>
      <c r="G115" s="1">
        <v>6.9518037998761203E-2</v>
      </c>
      <c r="H115" s="1">
        <v>0.15931850113419899</v>
      </c>
      <c r="I115" s="1">
        <v>8.0951958878823296E-2</v>
      </c>
      <c r="J115" s="50">
        <v>0.17095752939028999</v>
      </c>
      <c r="N115" s="21"/>
      <c r="R115" s="21"/>
    </row>
    <row r="116" spans="1:18">
      <c r="A116" s="7" t="s">
        <v>100</v>
      </c>
      <c r="B116" t="s">
        <v>69</v>
      </c>
      <c r="C116" t="s">
        <v>12</v>
      </c>
      <c r="D116" t="s">
        <v>13</v>
      </c>
      <c r="E116" s="1">
        <v>6.6611670133102305E-2</v>
      </c>
      <c r="F116" s="1">
        <v>9.2045826103189406E-3</v>
      </c>
      <c r="G116" s="1">
        <v>7.7925766648603003E-3</v>
      </c>
      <c r="H116" s="1">
        <v>1.4471224287633301E-3</v>
      </c>
      <c r="I116" s="1">
        <v>7.4404246797962606E-2</v>
      </c>
      <c r="J116" s="50">
        <v>1.0651705039082301E-2</v>
      </c>
      <c r="N116" s="21"/>
      <c r="R116" s="21"/>
    </row>
    <row r="117" spans="1:18">
      <c r="A117" s="7" t="s">
        <v>100</v>
      </c>
      <c r="B117" t="s">
        <v>69</v>
      </c>
      <c r="C117" t="s">
        <v>14</v>
      </c>
      <c r="D117" t="s">
        <v>15</v>
      </c>
      <c r="E117" s="1">
        <v>2.4570996671362099E-2</v>
      </c>
      <c r="F117" s="1">
        <v>2.75513562489954E-2</v>
      </c>
      <c r="G117" s="1">
        <v>2.6529316036918101E-2</v>
      </c>
      <c r="H117" s="1">
        <v>1.5814290978948899E-2</v>
      </c>
      <c r="I117" s="1">
        <v>5.1100312708280297E-2</v>
      </c>
      <c r="J117" s="50">
        <v>4.3365647227944303E-2</v>
      </c>
      <c r="N117" s="21"/>
      <c r="R117" s="21"/>
    </row>
    <row r="118" spans="1:18">
      <c r="A118" s="7" t="s">
        <v>100</v>
      </c>
      <c r="B118" t="s">
        <v>69</v>
      </c>
      <c r="C118" t="s">
        <v>16</v>
      </c>
      <c r="D118" t="s">
        <v>17</v>
      </c>
      <c r="E118" s="1">
        <v>0.46586769305361297</v>
      </c>
      <c r="F118" s="1">
        <v>6.7692048652903097E-2</v>
      </c>
      <c r="G118" s="1">
        <v>0.22571385112692099</v>
      </c>
      <c r="H118" s="1">
        <v>3.5137021627056501E-2</v>
      </c>
      <c r="I118" s="1">
        <v>0.69158154418053397</v>
      </c>
      <c r="J118" s="50">
        <v>0.10282907027995999</v>
      </c>
      <c r="N118" s="21"/>
      <c r="R118" s="21"/>
    </row>
    <row r="119" spans="1:18">
      <c r="A119" s="7" t="s">
        <v>100</v>
      </c>
      <c r="B119" t="s">
        <v>69</v>
      </c>
      <c r="C119" t="s">
        <v>18</v>
      </c>
      <c r="D119" t="s">
        <v>19</v>
      </c>
      <c r="E119" s="1">
        <v>1.72448717656699</v>
      </c>
      <c r="F119" s="1">
        <v>0.111900326418452</v>
      </c>
      <c r="G119" s="1">
        <v>6.9008920851916802E-2</v>
      </c>
      <c r="H119" s="1">
        <v>1.10638189886172E-2</v>
      </c>
      <c r="I119" s="1">
        <v>1.79349609741891</v>
      </c>
      <c r="J119" s="50">
        <v>0.122964145407069</v>
      </c>
      <c r="N119" s="21"/>
      <c r="R119" s="21"/>
    </row>
    <row r="120" spans="1:18">
      <c r="A120" s="7" t="s">
        <v>100</v>
      </c>
      <c r="B120" t="s">
        <v>69</v>
      </c>
      <c r="C120" t="s">
        <v>20</v>
      </c>
      <c r="D120" t="s">
        <v>21</v>
      </c>
      <c r="E120" s="1">
        <v>0.613040927943729</v>
      </c>
      <c r="F120" s="1">
        <v>9.8131835434334097E-2</v>
      </c>
      <c r="G120" s="1">
        <v>6.7140286353868104E-3</v>
      </c>
      <c r="H120" s="1">
        <v>1.3495582240904999E-3</v>
      </c>
      <c r="I120" s="1">
        <v>0.61975495657911595</v>
      </c>
      <c r="J120" s="50">
        <v>9.9481393658424594E-2</v>
      </c>
      <c r="N120" s="21"/>
      <c r="R120" s="21"/>
    </row>
    <row r="121" spans="1:18">
      <c r="A121" s="7" t="s">
        <v>100</v>
      </c>
      <c r="B121" t="s">
        <v>69</v>
      </c>
      <c r="C121" t="s">
        <v>25</v>
      </c>
      <c r="D121" t="s">
        <v>26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50">
        <v>0</v>
      </c>
      <c r="N121" s="21"/>
      <c r="R121" s="21"/>
    </row>
    <row r="122" spans="1:18">
      <c r="A122" s="7" t="s">
        <v>100</v>
      </c>
      <c r="B122" t="s">
        <v>69</v>
      </c>
      <c r="C122" t="s">
        <v>22</v>
      </c>
      <c r="D122" t="s">
        <v>23</v>
      </c>
      <c r="E122" s="1">
        <v>1.6666103751751001E-4</v>
      </c>
      <c r="F122" s="1">
        <v>7.0126674539385102E-6</v>
      </c>
      <c r="G122" s="1">
        <v>4.2744605926424997E-5</v>
      </c>
      <c r="H122" s="1">
        <v>1.5842854604006199E-6</v>
      </c>
      <c r="I122" s="1">
        <v>2.0940564344393501E-4</v>
      </c>
      <c r="J122" s="50">
        <v>8.5969529143391301E-6</v>
      </c>
      <c r="N122" s="21"/>
      <c r="R122" s="21"/>
    </row>
    <row r="123" spans="1:18">
      <c r="A123" s="7" t="s">
        <v>101</v>
      </c>
      <c r="B123" t="s">
        <v>69</v>
      </c>
      <c r="C123" t="s">
        <v>2</v>
      </c>
      <c r="D123" t="s">
        <v>3</v>
      </c>
      <c r="E123" s="1">
        <v>0.19896769763379299</v>
      </c>
      <c r="F123" s="1">
        <v>0.208814204752794</v>
      </c>
      <c r="G123" s="1">
        <v>6.1888525596872898E-2</v>
      </c>
      <c r="H123" s="1">
        <v>4.3182428452336802E-2</v>
      </c>
      <c r="I123" s="1">
        <v>0.26085622323066598</v>
      </c>
      <c r="J123" s="50">
        <v>0.25199663320513099</v>
      </c>
      <c r="N123" s="21"/>
      <c r="R123" s="21"/>
    </row>
    <row r="124" spans="1:18">
      <c r="A124" s="7" t="s">
        <v>101</v>
      </c>
      <c r="B124" t="s">
        <v>69</v>
      </c>
      <c r="C124" t="s">
        <v>4</v>
      </c>
      <c r="D124" t="s">
        <v>5</v>
      </c>
      <c r="E124" s="1">
        <v>7.6820583738772003E-4</v>
      </c>
      <c r="F124" s="1">
        <v>3.6977678821595701E-2</v>
      </c>
      <c r="G124" s="1">
        <v>1.55934803601317E-3</v>
      </c>
      <c r="H124" s="1">
        <v>2.7908259207449999E-2</v>
      </c>
      <c r="I124" s="1">
        <v>2.3275538734009002E-3</v>
      </c>
      <c r="J124" s="50">
        <v>6.4885938029045701E-2</v>
      </c>
      <c r="N124" s="21"/>
      <c r="R124" s="21"/>
    </row>
    <row r="125" spans="1:18">
      <c r="A125" s="7" t="s">
        <v>101</v>
      </c>
      <c r="B125" t="s">
        <v>69</v>
      </c>
      <c r="C125" t="s">
        <v>6</v>
      </c>
      <c r="D125" t="s">
        <v>7</v>
      </c>
      <c r="E125" s="1">
        <v>1.22250504763479E-2</v>
      </c>
      <c r="F125" s="1">
        <v>2.6510606308280799E-2</v>
      </c>
      <c r="G125" s="1">
        <v>2.6387216798209299E-2</v>
      </c>
      <c r="H125" s="1">
        <v>5.8516339966415101E-2</v>
      </c>
      <c r="I125" s="1">
        <v>3.8612267274557202E-2</v>
      </c>
      <c r="J125" s="50">
        <v>8.5026946274695897E-2</v>
      </c>
      <c r="N125" s="21"/>
      <c r="R125" s="21"/>
    </row>
    <row r="126" spans="1:18">
      <c r="A126" s="7" t="s">
        <v>101</v>
      </c>
      <c r="B126" t="s">
        <v>69</v>
      </c>
      <c r="C126" t="s">
        <v>8</v>
      </c>
      <c r="D126" t="s">
        <v>9</v>
      </c>
      <c r="E126" s="1">
        <v>0.25793530934409797</v>
      </c>
      <c r="F126" s="1">
        <v>0.112647332381861</v>
      </c>
      <c r="G126" s="1">
        <v>0.16868070250005399</v>
      </c>
      <c r="H126" s="1">
        <v>9.1618254982861094E-2</v>
      </c>
      <c r="I126" s="1">
        <v>0.42661601184415199</v>
      </c>
      <c r="J126" s="50">
        <v>0.204265587364722</v>
      </c>
      <c r="N126" s="21"/>
      <c r="R126" s="21"/>
    </row>
    <row r="127" spans="1:18">
      <c r="A127" s="7" t="s">
        <v>101</v>
      </c>
      <c r="B127" t="s">
        <v>69</v>
      </c>
      <c r="C127" t="s">
        <v>10</v>
      </c>
      <c r="D127" t="s">
        <v>11</v>
      </c>
      <c r="E127" s="1">
        <v>1.39525539685457E-2</v>
      </c>
      <c r="F127" s="1">
        <v>1.13293066025308E-2</v>
      </c>
      <c r="G127" s="1">
        <v>5.7402994926095997E-2</v>
      </c>
      <c r="H127" s="1">
        <v>5.85106919627114E-2</v>
      </c>
      <c r="I127" s="1">
        <v>7.1355548894641699E-2</v>
      </c>
      <c r="J127" s="50">
        <v>6.9839998565242201E-2</v>
      </c>
      <c r="N127" s="21"/>
      <c r="R127" s="21"/>
    </row>
    <row r="128" spans="1:18">
      <c r="A128" s="7" t="s">
        <v>101</v>
      </c>
      <c r="B128" t="s">
        <v>69</v>
      </c>
      <c r="C128" t="s">
        <v>12</v>
      </c>
      <c r="D128" t="s">
        <v>13</v>
      </c>
      <c r="E128" s="1">
        <v>0.105749099320799</v>
      </c>
      <c r="F128" s="1">
        <v>1.4769252136192901E-2</v>
      </c>
      <c r="G128" s="1">
        <v>3.6419120357926202E-2</v>
      </c>
      <c r="H128" s="1">
        <v>6.7085467630757503E-3</v>
      </c>
      <c r="I128" s="1">
        <v>0.14216821967872501</v>
      </c>
      <c r="J128" s="50">
        <v>2.14777988992686E-2</v>
      </c>
      <c r="N128" s="21"/>
      <c r="R128" s="21"/>
    </row>
    <row r="129" spans="1:18">
      <c r="A129" s="7" t="s">
        <v>101</v>
      </c>
      <c r="B129" t="s">
        <v>69</v>
      </c>
      <c r="C129" t="s">
        <v>14</v>
      </c>
      <c r="D129" t="s">
        <v>15</v>
      </c>
      <c r="E129" s="1">
        <v>3.3630258905428E-2</v>
      </c>
      <c r="F129" s="1">
        <v>3.7376162977433201E-2</v>
      </c>
      <c r="G129" s="1">
        <v>0.61921353385602496</v>
      </c>
      <c r="H129" s="1">
        <v>0.38540245920164701</v>
      </c>
      <c r="I129" s="1">
        <v>0.65284379276145299</v>
      </c>
      <c r="J129" s="50">
        <v>0.42277862217908102</v>
      </c>
      <c r="N129" s="21"/>
      <c r="R129" s="21"/>
    </row>
    <row r="130" spans="1:18">
      <c r="A130" s="7" t="s">
        <v>101</v>
      </c>
      <c r="B130" t="s">
        <v>69</v>
      </c>
      <c r="C130" t="s">
        <v>16</v>
      </c>
      <c r="D130" t="s">
        <v>17</v>
      </c>
      <c r="E130" s="1">
        <v>0.66258774838444801</v>
      </c>
      <c r="F130" s="1">
        <v>8.7225438497157901E-2</v>
      </c>
      <c r="G130" s="1">
        <v>0.46544135446442397</v>
      </c>
      <c r="H130" s="1">
        <v>6.4148069985564105E-2</v>
      </c>
      <c r="I130" s="1">
        <v>1.12802910284887</v>
      </c>
      <c r="J130" s="50">
        <v>0.15137350848272199</v>
      </c>
      <c r="N130" s="21"/>
      <c r="R130" s="21"/>
    </row>
    <row r="131" spans="1:18">
      <c r="A131" s="7" t="s">
        <v>101</v>
      </c>
      <c r="B131" t="s">
        <v>69</v>
      </c>
      <c r="C131" t="s">
        <v>18</v>
      </c>
      <c r="D131" t="s">
        <v>19</v>
      </c>
      <c r="E131" s="1">
        <v>2.22103844280262</v>
      </c>
      <c r="F131" s="1">
        <v>0.143506896954988</v>
      </c>
      <c r="G131" s="1">
        <v>0.20202374585362701</v>
      </c>
      <c r="H131" s="1">
        <v>3.2226612686229103E-2</v>
      </c>
      <c r="I131" s="1">
        <v>2.42306218865625</v>
      </c>
      <c r="J131" s="50">
        <v>0.17573350964121701</v>
      </c>
      <c r="N131" s="21"/>
      <c r="R131" s="21"/>
    </row>
    <row r="132" spans="1:18">
      <c r="A132" s="7" t="s">
        <v>101</v>
      </c>
      <c r="B132" t="s">
        <v>69</v>
      </c>
      <c r="C132" t="s">
        <v>20</v>
      </c>
      <c r="D132" t="s">
        <v>21</v>
      </c>
      <c r="E132" s="1">
        <v>1.97423272243582</v>
      </c>
      <c r="F132" s="1">
        <v>0.31513247994176102</v>
      </c>
      <c r="G132" s="1">
        <v>0.37770780988589397</v>
      </c>
      <c r="H132" s="1">
        <v>7.5889115779486302E-2</v>
      </c>
      <c r="I132" s="1">
        <v>2.3519405323217102</v>
      </c>
      <c r="J132" s="50">
        <v>0.39102159572124701</v>
      </c>
      <c r="N132" s="21"/>
      <c r="R132" s="21"/>
    </row>
    <row r="133" spans="1:18">
      <c r="A133" s="7" t="s">
        <v>101</v>
      </c>
      <c r="B133" t="s">
        <v>69</v>
      </c>
      <c r="C133" t="s">
        <v>25</v>
      </c>
      <c r="D133" t="s">
        <v>26</v>
      </c>
      <c r="E133" s="1">
        <v>0</v>
      </c>
      <c r="F133" s="1">
        <v>0</v>
      </c>
      <c r="G133" s="1">
        <v>0</v>
      </c>
      <c r="H133" s="1">
        <v>0</v>
      </c>
      <c r="I133" s="1">
        <v>0</v>
      </c>
      <c r="J133" s="50">
        <v>0</v>
      </c>
      <c r="N133" s="21"/>
      <c r="R133" s="21"/>
    </row>
    <row r="134" spans="1:18">
      <c r="A134" s="7" t="s">
        <v>101</v>
      </c>
      <c r="B134" t="s">
        <v>69</v>
      </c>
      <c r="C134" t="s">
        <v>22</v>
      </c>
      <c r="D134" t="s">
        <v>23</v>
      </c>
      <c r="E134" s="1">
        <v>1.8345647399321E-4</v>
      </c>
      <c r="F134" s="1">
        <v>7.6846032852977397E-6</v>
      </c>
      <c r="G134" s="1">
        <v>8.2700255473667101E-5</v>
      </c>
      <c r="H134" s="1">
        <v>3.0147578436565801E-6</v>
      </c>
      <c r="I134" s="1">
        <v>2.6615672946687702E-4</v>
      </c>
      <c r="J134" s="50">
        <v>1.06993611289543E-5</v>
      </c>
      <c r="N134" s="21"/>
      <c r="R134" s="21"/>
    </row>
    <row r="135" spans="1:18">
      <c r="A135" s="7" t="s">
        <v>102</v>
      </c>
      <c r="B135" t="s">
        <v>69</v>
      </c>
      <c r="C135" t="s">
        <v>2</v>
      </c>
      <c r="D135" t="s">
        <v>3</v>
      </c>
      <c r="E135" s="1">
        <v>0.10758297409367699</v>
      </c>
      <c r="F135" s="1">
        <v>0.10466566236184199</v>
      </c>
      <c r="G135" s="1">
        <v>7.2170336962502996E-2</v>
      </c>
      <c r="H135" s="1">
        <v>5.95522069209381E-2</v>
      </c>
      <c r="I135" s="1">
        <v>0.17975331105618</v>
      </c>
      <c r="J135" s="50">
        <v>0.16421786928278001</v>
      </c>
      <c r="N135" s="21"/>
      <c r="R135" s="21"/>
    </row>
    <row r="136" spans="1:18">
      <c r="A136" s="7" t="s">
        <v>102</v>
      </c>
      <c r="B136" t="s">
        <v>69</v>
      </c>
      <c r="C136" t="s">
        <v>4</v>
      </c>
      <c r="D136" t="s">
        <v>5</v>
      </c>
      <c r="E136" s="1">
        <v>3.2981978319617899E-4</v>
      </c>
      <c r="F136" s="1">
        <v>1.30700375854754E-2</v>
      </c>
      <c r="G136" s="1">
        <v>2.3105268084719299E-2</v>
      </c>
      <c r="H136" s="1">
        <v>0.431256704566849</v>
      </c>
      <c r="I136" s="1">
        <v>2.34350878679154E-2</v>
      </c>
      <c r="J136" s="50">
        <v>0.44432674215232398</v>
      </c>
      <c r="N136" s="21"/>
      <c r="R136" s="21"/>
    </row>
    <row r="137" spans="1:18">
      <c r="A137" s="7" t="s">
        <v>102</v>
      </c>
      <c r="B137" t="s">
        <v>69</v>
      </c>
      <c r="C137" t="s">
        <v>6</v>
      </c>
      <c r="D137" t="s">
        <v>7</v>
      </c>
      <c r="E137" s="1">
        <v>2.65486067865296E-3</v>
      </c>
      <c r="F137" s="1">
        <v>5.8568815453751699E-3</v>
      </c>
      <c r="G137" s="1">
        <v>4.4474024485302698E-3</v>
      </c>
      <c r="H137" s="1">
        <v>9.8562464321343708E-3</v>
      </c>
      <c r="I137" s="1">
        <v>7.1022631271832302E-3</v>
      </c>
      <c r="J137" s="50">
        <v>1.5713127977509501E-2</v>
      </c>
      <c r="N137" s="21"/>
      <c r="R137" s="21"/>
    </row>
    <row r="138" spans="1:18">
      <c r="A138" s="7" t="s">
        <v>102</v>
      </c>
      <c r="B138" t="s">
        <v>69</v>
      </c>
      <c r="C138" t="s">
        <v>8</v>
      </c>
      <c r="D138" t="s">
        <v>9</v>
      </c>
      <c r="E138" s="1">
        <v>0.12786173901676201</v>
      </c>
      <c r="F138" s="1">
        <v>6.8820491735347503E-2</v>
      </c>
      <c r="G138" s="1">
        <v>8.8200914089215002E-2</v>
      </c>
      <c r="H138" s="1">
        <v>3.8800378135906199E-2</v>
      </c>
      <c r="I138" s="1">
        <v>0.216062653105977</v>
      </c>
      <c r="J138" s="50">
        <v>0.10762086987125399</v>
      </c>
      <c r="N138" s="21"/>
      <c r="R138" s="21"/>
    </row>
    <row r="139" spans="1:18">
      <c r="A139" s="7" t="s">
        <v>102</v>
      </c>
      <c r="B139" t="s">
        <v>69</v>
      </c>
      <c r="C139" t="s">
        <v>10</v>
      </c>
      <c r="D139" t="s">
        <v>11</v>
      </c>
      <c r="E139" s="1">
        <v>8.9713891888693695E-3</v>
      </c>
      <c r="F139" s="1">
        <v>7.2305749366631698E-3</v>
      </c>
      <c r="G139" s="1">
        <v>2.1071424401059399E-2</v>
      </c>
      <c r="H139" s="1">
        <v>2.17188916032625E-2</v>
      </c>
      <c r="I139" s="1">
        <v>3.0042813589928798E-2</v>
      </c>
      <c r="J139" s="50">
        <v>2.8949466539925701E-2</v>
      </c>
      <c r="N139" s="21"/>
      <c r="R139" s="21"/>
    </row>
    <row r="140" spans="1:18">
      <c r="A140" s="7" t="s">
        <v>102</v>
      </c>
      <c r="B140" t="s">
        <v>69</v>
      </c>
      <c r="C140" t="s">
        <v>12</v>
      </c>
      <c r="D140" t="s">
        <v>13</v>
      </c>
      <c r="E140" s="1">
        <v>4.6329134094519803E-2</v>
      </c>
      <c r="F140" s="1">
        <v>6.6169091340911703E-3</v>
      </c>
      <c r="G140" s="1">
        <v>1.94575289822463E-2</v>
      </c>
      <c r="H140" s="1">
        <v>3.4943575618470398E-3</v>
      </c>
      <c r="I140" s="1">
        <v>6.5786663076766103E-2</v>
      </c>
      <c r="J140" s="50">
        <v>1.01112666959382E-2</v>
      </c>
      <c r="N140" s="21"/>
      <c r="R140" s="21"/>
    </row>
    <row r="141" spans="1:18">
      <c r="A141" s="7" t="s">
        <v>102</v>
      </c>
      <c r="B141" t="s">
        <v>69</v>
      </c>
      <c r="C141" t="s">
        <v>14</v>
      </c>
      <c r="D141" t="s">
        <v>15</v>
      </c>
      <c r="E141" s="1">
        <v>1.5069767247693801E-2</v>
      </c>
      <c r="F141" s="1">
        <v>1.6424852294584499E-2</v>
      </c>
      <c r="G141" s="1">
        <v>3.10096946683028E-3</v>
      </c>
      <c r="H141" s="1">
        <v>1.81170792196915E-3</v>
      </c>
      <c r="I141" s="1">
        <v>1.8170736714524099E-2</v>
      </c>
      <c r="J141" s="50">
        <v>1.8236560216553701E-2</v>
      </c>
      <c r="N141" s="21"/>
      <c r="R141" s="21"/>
    </row>
    <row r="142" spans="1:18">
      <c r="A142" s="7" t="s">
        <v>102</v>
      </c>
      <c r="B142" t="s">
        <v>69</v>
      </c>
      <c r="C142" t="s">
        <v>16</v>
      </c>
      <c r="D142" t="s">
        <v>17</v>
      </c>
      <c r="E142" s="1">
        <v>0.28422705907777701</v>
      </c>
      <c r="F142" s="1">
        <v>4.0134411747464398E-2</v>
      </c>
      <c r="G142" s="1">
        <v>0.11451466095037301</v>
      </c>
      <c r="H142" s="1">
        <v>1.3745633168941999E-2</v>
      </c>
      <c r="I142" s="1">
        <v>0.398741720028149</v>
      </c>
      <c r="J142" s="50">
        <v>5.3880044916406397E-2</v>
      </c>
      <c r="N142" s="21"/>
      <c r="R142" s="21"/>
    </row>
    <row r="143" spans="1:18">
      <c r="A143" s="7" t="s">
        <v>102</v>
      </c>
      <c r="B143" t="s">
        <v>69</v>
      </c>
      <c r="C143" t="s">
        <v>18</v>
      </c>
      <c r="D143" t="s">
        <v>19</v>
      </c>
      <c r="E143" s="1">
        <v>2.2445344731232901</v>
      </c>
      <c r="F143" s="1">
        <v>0.14822674558510299</v>
      </c>
      <c r="G143" s="1">
        <v>4.1481304171447801</v>
      </c>
      <c r="H143" s="1">
        <v>0.70904289314420899</v>
      </c>
      <c r="I143" s="1">
        <v>6.3926648902680698</v>
      </c>
      <c r="J143" s="50">
        <v>0.85726963872931194</v>
      </c>
      <c r="N143" s="21"/>
      <c r="R143" s="21"/>
    </row>
    <row r="144" spans="1:18">
      <c r="A144" s="7" t="s">
        <v>102</v>
      </c>
      <c r="B144" t="s">
        <v>69</v>
      </c>
      <c r="C144" t="s">
        <v>20</v>
      </c>
      <c r="D144" t="s">
        <v>21</v>
      </c>
      <c r="E144" s="1">
        <v>0.49764461728486797</v>
      </c>
      <c r="F144" s="1">
        <v>8.0291140764485999E-2</v>
      </c>
      <c r="G144" s="1">
        <v>0.102782309176422</v>
      </c>
      <c r="H144" s="1">
        <v>2.0763002813464701E-2</v>
      </c>
      <c r="I144" s="1">
        <v>0.60042692646129003</v>
      </c>
      <c r="J144" s="50">
        <v>0.10105414357795101</v>
      </c>
      <c r="N144" s="21"/>
      <c r="R144" s="21"/>
    </row>
    <row r="145" spans="1:18">
      <c r="A145" s="7" t="s">
        <v>102</v>
      </c>
      <c r="B145" t="s">
        <v>69</v>
      </c>
      <c r="C145" t="s">
        <v>25</v>
      </c>
      <c r="D145" t="s">
        <v>26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50">
        <v>0</v>
      </c>
      <c r="N145" s="21"/>
      <c r="R145" s="21"/>
    </row>
    <row r="146" spans="1:18">
      <c r="A146" s="7" t="s">
        <v>102</v>
      </c>
      <c r="B146" t="s">
        <v>69</v>
      </c>
      <c r="C146" t="s">
        <v>22</v>
      </c>
      <c r="D146" t="s">
        <v>23</v>
      </c>
      <c r="E146" s="1">
        <v>1.18204562787096E-4</v>
      </c>
      <c r="F146" s="1">
        <v>5.1612605048041696E-6</v>
      </c>
      <c r="G146" s="1">
        <v>2.5634640306450201E-5</v>
      </c>
      <c r="H146" s="1">
        <v>9.9996925213231291E-7</v>
      </c>
      <c r="I146" s="1">
        <v>1.4383920309354601E-4</v>
      </c>
      <c r="J146" s="50">
        <v>6.16122975693648E-6</v>
      </c>
      <c r="N146" s="21"/>
      <c r="R146" s="21"/>
    </row>
    <row r="147" spans="1:18">
      <c r="A147" s="7" t="s">
        <v>103</v>
      </c>
      <c r="B147" t="s">
        <v>69</v>
      </c>
      <c r="C147" t="s">
        <v>2</v>
      </c>
      <c r="D147" t="s">
        <v>3</v>
      </c>
      <c r="E147" s="1">
        <v>0.48182101834442498</v>
      </c>
      <c r="F147" s="1">
        <v>0.50027342020579502</v>
      </c>
      <c r="G147" s="1">
        <v>0.227067877251317</v>
      </c>
      <c r="H147" s="1">
        <v>0.15553818906301101</v>
      </c>
      <c r="I147" s="1">
        <v>0.70888889559574197</v>
      </c>
      <c r="J147" s="50">
        <v>0.655811609268806</v>
      </c>
      <c r="N147" s="21"/>
      <c r="R147" s="21"/>
    </row>
    <row r="148" spans="1:18">
      <c r="A148" s="7" t="s">
        <v>103</v>
      </c>
      <c r="B148" t="s">
        <v>69</v>
      </c>
      <c r="C148" t="s">
        <v>4</v>
      </c>
      <c r="D148" t="s">
        <v>5</v>
      </c>
      <c r="E148" s="1">
        <v>1.40741564964753E-3</v>
      </c>
      <c r="F148" s="1">
        <v>6.2910539601295501E-2</v>
      </c>
      <c r="G148" s="1">
        <v>3.4181957013091201E-5</v>
      </c>
      <c r="H148" s="1">
        <v>1.82706263445185E-4</v>
      </c>
      <c r="I148" s="1">
        <v>1.4415976066606199E-3</v>
      </c>
      <c r="J148" s="50">
        <v>6.3093245864740702E-2</v>
      </c>
      <c r="N148" s="21"/>
      <c r="R148" s="21"/>
    </row>
    <row r="149" spans="1:18">
      <c r="A149" s="7" t="s">
        <v>103</v>
      </c>
      <c r="B149" t="s">
        <v>69</v>
      </c>
      <c r="C149" t="s">
        <v>6</v>
      </c>
      <c r="D149" t="s">
        <v>7</v>
      </c>
      <c r="E149" s="1">
        <v>5.9771520212464999E-2</v>
      </c>
      <c r="F149" s="1">
        <v>0.125738929544157</v>
      </c>
      <c r="G149" s="1">
        <v>3.5399348979293303E-2</v>
      </c>
      <c r="H149" s="1">
        <v>7.8556809192844704E-2</v>
      </c>
      <c r="I149" s="1">
        <v>9.5170869191758295E-2</v>
      </c>
      <c r="J149" s="50">
        <v>0.20429573873700199</v>
      </c>
      <c r="N149" s="21"/>
      <c r="R149" s="21"/>
    </row>
    <row r="150" spans="1:18">
      <c r="A150" s="7" t="s">
        <v>103</v>
      </c>
      <c r="B150" t="s">
        <v>69</v>
      </c>
      <c r="C150" t="s">
        <v>8</v>
      </c>
      <c r="D150" t="s">
        <v>9</v>
      </c>
      <c r="E150" s="1">
        <v>0.91904804784483196</v>
      </c>
      <c r="F150" s="1">
        <v>0.44584678718155601</v>
      </c>
      <c r="G150" s="1">
        <v>1.29240208971235</v>
      </c>
      <c r="H150" s="1">
        <v>0.69749781551026002</v>
      </c>
      <c r="I150" s="1">
        <v>2.2114501375571902</v>
      </c>
      <c r="J150" s="50">
        <v>1.1433446026918199</v>
      </c>
      <c r="N150" s="21"/>
      <c r="R150" s="21"/>
    </row>
    <row r="151" spans="1:18">
      <c r="A151" s="7" t="s">
        <v>103</v>
      </c>
      <c r="B151" t="s">
        <v>69</v>
      </c>
      <c r="C151" t="s">
        <v>10</v>
      </c>
      <c r="D151" t="s">
        <v>11</v>
      </c>
      <c r="E151" s="1">
        <v>4.7370312925947303E-2</v>
      </c>
      <c r="F151" s="1">
        <v>3.8490148684334299E-2</v>
      </c>
      <c r="G151" s="1">
        <v>0.199019286188866</v>
      </c>
      <c r="H151" s="1">
        <v>0.191382209893247</v>
      </c>
      <c r="I151" s="1">
        <v>0.24638959911481301</v>
      </c>
      <c r="J151" s="50">
        <v>0.22987235857758101</v>
      </c>
      <c r="N151" s="21"/>
      <c r="R151" s="21"/>
    </row>
    <row r="152" spans="1:18">
      <c r="A152" s="7" t="s">
        <v>103</v>
      </c>
      <c r="B152" t="s">
        <v>69</v>
      </c>
      <c r="C152" t="s">
        <v>12</v>
      </c>
      <c r="D152" t="s">
        <v>13</v>
      </c>
      <c r="E152" s="1">
        <v>0.32087982268971299</v>
      </c>
      <c r="F152" s="1">
        <v>4.3826483758319497E-2</v>
      </c>
      <c r="G152" s="1">
        <v>0.430881974472069</v>
      </c>
      <c r="H152" s="1">
        <v>8.0765708767832095E-2</v>
      </c>
      <c r="I152" s="1">
        <v>0.75176179716178204</v>
      </c>
      <c r="J152" s="50">
        <v>0.124592192526152</v>
      </c>
      <c r="N152" s="21"/>
      <c r="R152" s="21"/>
    </row>
    <row r="153" spans="1:18">
      <c r="A153" s="7" t="s">
        <v>103</v>
      </c>
      <c r="B153" t="s">
        <v>69</v>
      </c>
      <c r="C153" t="s">
        <v>14</v>
      </c>
      <c r="D153" t="s">
        <v>15</v>
      </c>
      <c r="E153" s="1">
        <v>9.2116773806452903E-2</v>
      </c>
      <c r="F153" s="1">
        <v>0.102993154144344</v>
      </c>
      <c r="G153" s="1">
        <v>0.19410662057651301</v>
      </c>
      <c r="H153" s="1">
        <v>0.117142994345693</v>
      </c>
      <c r="I153" s="1">
        <v>0.28622339438296601</v>
      </c>
      <c r="J153" s="50">
        <v>0.22013614849003799</v>
      </c>
      <c r="N153" s="21"/>
      <c r="R153" s="21"/>
    </row>
    <row r="154" spans="1:18">
      <c r="A154" s="7" t="s">
        <v>103</v>
      </c>
      <c r="B154" t="s">
        <v>69</v>
      </c>
      <c r="C154" t="s">
        <v>16</v>
      </c>
      <c r="D154" t="s">
        <v>17</v>
      </c>
      <c r="E154" s="1">
        <v>2.7860424163402699</v>
      </c>
      <c r="F154" s="1">
        <v>0.35036507392005301</v>
      </c>
      <c r="G154" s="1">
        <v>2.3041445117441599</v>
      </c>
      <c r="H154" s="1">
        <v>0.27438208850944201</v>
      </c>
      <c r="I154" s="1">
        <v>5.0901869280844299</v>
      </c>
      <c r="J154" s="50">
        <v>0.62474716242949502</v>
      </c>
      <c r="N154" s="21"/>
      <c r="R154" s="21"/>
    </row>
    <row r="155" spans="1:18">
      <c r="A155" s="7" t="s">
        <v>103</v>
      </c>
      <c r="B155" t="s">
        <v>69</v>
      </c>
      <c r="C155" t="s">
        <v>18</v>
      </c>
      <c r="D155" t="s">
        <v>19</v>
      </c>
      <c r="E155" s="1">
        <v>16.438733419603299</v>
      </c>
      <c r="F155" s="1">
        <v>1.07824922407651</v>
      </c>
      <c r="G155" s="1">
        <v>11.004216560818501</v>
      </c>
      <c r="H155" s="1">
        <v>1.8037757948926001</v>
      </c>
      <c r="I155" s="1">
        <v>27.442949980421801</v>
      </c>
      <c r="J155" s="50">
        <v>2.8820250189691099</v>
      </c>
      <c r="N155" s="21"/>
      <c r="R155" s="21"/>
    </row>
    <row r="156" spans="1:18">
      <c r="A156" s="7" t="s">
        <v>103</v>
      </c>
      <c r="B156" t="s">
        <v>69</v>
      </c>
      <c r="C156" t="s">
        <v>20</v>
      </c>
      <c r="D156" t="s">
        <v>21</v>
      </c>
      <c r="E156" s="1">
        <v>2.7914922747081898</v>
      </c>
      <c r="F156" s="1">
        <v>0.44239790158746101</v>
      </c>
      <c r="G156" s="1">
        <v>5.13679718419233E-2</v>
      </c>
      <c r="H156" s="1">
        <v>1.0311826644797999E-2</v>
      </c>
      <c r="I156" s="1">
        <v>2.84286024655011</v>
      </c>
      <c r="J156" s="50">
        <v>0.45270972823225902</v>
      </c>
      <c r="N156" s="21"/>
      <c r="R156" s="21"/>
    </row>
    <row r="157" spans="1:18">
      <c r="A157" s="7" t="s">
        <v>103</v>
      </c>
      <c r="B157" t="s">
        <v>69</v>
      </c>
      <c r="C157" t="s">
        <v>25</v>
      </c>
      <c r="D157" t="s">
        <v>26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50">
        <v>0</v>
      </c>
      <c r="N157" s="21"/>
      <c r="R157" s="21"/>
    </row>
    <row r="158" spans="1:18">
      <c r="A158" s="7" t="s">
        <v>103</v>
      </c>
      <c r="B158" t="s">
        <v>69</v>
      </c>
      <c r="C158" t="s">
        <v>22</v>
      </c>
      <c r="D158" t="s">
        <v>23</v>
      </c>
      <c r="E158" s="1">
        <v>2.3576656848398698E-3</v>
      </c>
      <c r="F158" s="1">
        <v>9.8564642657807206E-5</v>
      </c>
      <c r="G158" s="1">
        <v>4.3149313267641497E-3</v>
      </c>
      <c r="H158" s="1">
        <v>1.5598351951486101E-4</v>
      </c>
      <c r="I158" s="1">
        <v>6.6725970116040204E-3</v>
      </c>
      <c r="J158" s="50">
        <v>2.5454816217266798E-4</v>
      </c>
      <c r="N158" s="21"/>
      <c r="R158" s="21"/>
    </row>
    <row r="159" spans="1:18">
      <c r="A159" s="7" t="s">
        <v>104</v>
      </c>
      <c r="B159" t="s">
        <v>69</v>
      </c>
      <c r="C159" t="s">
        <v>2</v>
      </c>
      <c r="D159" t="s">
        <v>3</v>
      </c>
      <c r="E159" s="1">
        <v>0.117505219624384</v>
      </c>
      <c r="F159" s="1">
        <v>0.12516468531962399</v>
      </c>
      <c r="G159" s="1">
        <v>1.50068221383535E-2</v>
      </c>
      <c r="H159" s="1">
        <v>1.23816641339691E-2</v>
      </c>
      <c r="I159" s="1">
        <v>0.13251204176273801</v>
      </c>
      <c r="J159" s="50">
        <v>0.13754634945359301</v>
      </c>
      <c r="N159" s="21"/>
      <c r="R159" s="21"/>
    </row>
    <row r="160" spans="1:18">
      <c r="A160" s="7" t="s">
        <v>104</v>
      </c>
      <c r="B160" t="s">
        <v>69</v>
      </c>
      <c r="C160" t="s">
        <v>4</v>
      </c>
      <c r="D160" t="s">
        <v>5</v>
      </c>
      <c r="E160" s="1">
        <v>2.1320196129463701E-4</v>
      </c>
      <c r="F160" s="1">
        <v>1.0724544981784099E-2</v>
      </c>
      <c r="G160" s="1">
        <v>7.3037656470142698E-6</v>
      </c>
      <c r="H160" s="1">
        <v>3.9046790504175897E-5</v>
      </c>
      <c r="I160" s="1">
        <v>2.2050572694165099E-4</v>
      </c>
      <c r="J160" s="50">
        <v>1.07635917722883E-2</v>
      </c>
      <c r="N160" s="21"/>
      <c r="R160" s="21"/>
    </row>
    <row r="161" spans="1:18">
      <c r="A161" s="7" t="s">
        <v>104</v>
      </c>
      <c r="B161" t="s">
        <v>69</v>
      </c>
      <c r="C161" t="s">
        <v>6</v>
      </c>
      <c r="D161" t="s">
        <v>7</v>
      </c>
      <c r="E161" s="1">
        <v>1.2074692301886901E-2</v>
      </c>
      <c r="F161" s="1">
        <v>2.4504787751469199E-2</v>
      </c>
      <c r="G161" s="1">
        <v>3.82673081279569E-4</v>
      </c>
      <c r="H161" s="1">
        <v>8.4930670500241298E-4</v>
      </c>
      <c r="I161" s="1">
        <v>1.24573653831665E-2</v>
      </c>
      <c r="J161" s="50">
        <v>2.5354094456471601E-2</v>
      </c>
      <c r="N161" s="21"/>
      <c r="R161" s="21"/>
    </row>
    <row r="162" spans="1:18">
      <c r="A162" s="7" t="s">
        <v>104</v>
      </c>
      <c r="B162" t="s">
        <v>69</v>
      </c>
      <c r="C162" t="s">
        <v>8</v>
      </c>
      <c r="D162" t="s">
        <v>9</v>
      </c>
      <c r="E162" s="1">
        <v>0.19237659884842101</v>
      </c>
      <c r="F162" s="1">
        <v>9.1928137102334398E-2</v>
      </c>
      <c r="G162" s="1">
        <v>0.59502135863356598</v>
      </c>
      <c r="H162" s="1">
        <v>0.429563964498686</v>
      </c>
      <c r="I162" s="1">
        <v>0.78739795748198704</v>
      </c>
      <c r="J162" s="50">
        <v>0.52149210160102</v>
      </c>
      <c r="N162" s="21"/>
      <c r="R162" s="21"/>
    </row>
    <row r="163" spans="1:18">
      <c r="A163" s="7" t="s">
        <v>104</v>
      </c>
      <c r="B163" t="s">
        <v>69</v>
      </c>
      <c r="C163" t="s">
        <v>10</v>
      </c>
      <c r="D163" t="s">
        <v>11</v>
      </c>
      <c r="E163" s="1">
        <v>9.4428121297686091E-3</v>
      </c>
      <c r="F163" s="1">
        <v>7.3396922902286997E-3</v>
      </c>
      <c r="G163" s="1">
        <v>3.2798323966105998E-2</v>
      </c>
      <c r="H163" s="1">
        <v>2.3216060691383499E-2</v>
      </c>
      <c r="I163" s="1">
        <v>4.2241136095874598E-2</v>
      </c>
      <c r="J163" s="50">
        <v>3.05557529816122E-2</v>
      </c>
      <c r="N163" s="21"/>
      <c r="R163" s="21"/>
    </row>
    <row r="164" spans="1:18">
      <c r="A164" s="7" t="s">
        <v>104</v>
      </c>
      <c r="B164" t="s">
        <v>69</v>
      </c>
      <c r="C164" t="s">
        <v>12</v>
      </c>
      <c r="D164" t="s">
        <v>13</v>
      </c>
      <c r="E164" s="1">
        <v>7.1768342548122199E-2</v>
      </c>
      <c r="F164" s="1">
        <v>9.5513476921683296E-3</v>
      </c>
      <c r="G164" s="1">
        <v>3.5890781283011E-2</v>
      </c>
      <c r="H164" s="1">
        <v>6.7083153765003E-3</v>
      </c>
      <c r="I164" s="1">
        <v>0.10765912383113301</v>
      </c>
      <c r="J164" s="50">
        <v>1.6259663068668599E-2</v>
      </c>
      <c r="N164" s="21"/>
      <c r="R164" s="21"/>
    </row>
    <row r="165" spans="1:18">
      <c r="A165" s="7" t="s">
        <v>104</v>
      </c>
      <c r="B165" t="s">
        <v>69</v>
      </c>
      <c r="C165" t="s">
        <v>14</v>
      </c>
      <c r="D165" t="s">
        <v>15</v>
      </c>
      <c r="E165" s="1">
        <v>1.8811829325769799E-2</v>
      </c>
      <c r="F165" s="1">
        <v>2.1055065596728401E-2</v>
      </c>
      <c r="G165" s="1">
        <v>3.51862916969959E-2</v>
      </c>
      <c r="H165" s="1">
        <v>2.17415130473332E-2</v>
      </c>
      <c r="I165" s="1">
        <v>5.3998121022765598E-2</v>
      </c>
      <c r="J165" s="50">
        <v>4.27965786440615E-2</v>
      </c>
      <c r="N165" s="21"/>
      <c r="R165" s="21"/>
    </row>
    <row r="166" spans="1:18">
      <c r="A166" s="7" t="s">
        <v>104</v>
      </c>
      <c r="B166" t="s">
        <v>69</v>
      </c>
      <c r="C166" t="s">
        <v>16</v>
      </c>
      <c r="D166" t="s">
        <v>17</v>
      </c>
      <c r="E166" s="1">
        <v>0.88938773113345704</v>
      </c>
      <c r="F166" s="1">
        <v>0.107021246691461</v>
      </c>
      <c r="G166" s="1">
        <v>0.72238648245318804</v>
      </c>
      <c r="H166" s="1">
        <v>7.5967024844363601E-2</v>
      </c>
      <c r="I166" s="1">
        <v>1.61177421358665</v>
      </c>
      <c r="J166" s="50">
        <v>0.182988271535825</v>
      </c>
      <c r="N166" s="21"/>
      <c r="R166" s="21"/>
    </row>
    <row r="167" spans="1:18">
      <c r="A167" s="7" t="s">
        <v>104</v>
      </c>
      <c r="B167" t="s">
        <v>69</v>
      </c>
      <c r="C167" t="s">
        <v>18</v>
      </c>
      <c r="D167" t="s">
        <v>19</v>
      </c>
      <c r="E167" s="1">
        <v>2.6354258317351902</v>
      </c>
      <c r="F167" s="1">
        <v>0.17216710221047701</v>
      </c>
      <c r="G167" s="1">
        <v>1.1432473576018001</v>
      </c>
      <c r="H167" s="1">
        <v>0.186263583517154</v>
      </c>
      <c r="I167" s="1">
        <v>3.77867318933699</v>
      </c>
      <c r="J167" s="50">
        <v>0.35843068572763098</v>
      </c>
      <c r="N167" s="21"/>
      <c r="R167" s="21"/>
    </row>
    <row r="168" spans="1:18">
      <c r="A168" s="7" t="s">
        <v>104</v>
      </c>
      <c r="B168" t="s">
        <v>69</v>
      </c>
      <c r="C168" t="s">
        <v>20</v>
      </c>
      <c r="D168" t="s">
        <v>21</v>
      </c>
      <c r="E168" s="1">
        <v>0.76846582838441402</v>
      </c>
      <c r="F168" s="1">
        <v>0.12184975463714499</v>
      </c>
      <c r="G168" s="1">
        <v>2.1300738002053499E-2</v>
      </c>
      <c r="H168" s="1">
        <v>4.27593876313688E-3</v>
      </c>
      <c r="I168" s="1">
        <v>0.78976656638646703</v>
      </c>
      <c r="J168" s="50">
        <v>0.12612569340028201</v>
      </c>
      <c r="N168" s="21"/>
      <c r="R168" s="21"/>
    </row>
    <row r="169" spans="1:18">
      <c r="A169" s="7" t="s">
        <v>104</v>
      </c>
      <c r="B169" t="s">
        <v>69</v>
      </c>
      <c r="C169" t="s">
        <v>25</v>
      </c>
      <c r="D169" t="s">
        <v>26</v>
      </c>
      <c r="E169" s="1">
        <v>0</v>
      </c>
      <c r="F169" s="1">
        <v>0</v>
      </c>
      <c r="G169" s="1">
        <v>0</v>
      </c>
      <c r="H169" s="1">
        <v>0</v>
      </c>
      <c r="I169" s="1">
        <v>0</v>
      </c>
      <c r="J169" s="50">
        <v>0</v>
      </c>
      <c r="N169" s="21"/>
      <c r="R169" s="21"/>
    </row>
    <row r="170" spans="1:18">
      <c r="A170" s="7" t="s">
        <v>104</v>
      </c>
      <c r="B170" t="s">
        <v>69</v>
      </c>
      <c r="C170" t="s">
        <v>22</v>
      </c>
      <c r="D170" t="s">
        <v>23</v>
      </c>
      <c r="E170" s="1">
        <v>4.75886836417621E-4</v>
      </c>
      <c r="F170" s="1">
        <v>1.9875627081741299E-5</v>
      </c>
      <c r="G170" s="1">
        <v>7.8261030210235202E-4</v>
      </c>
      <c r="H170" s="1">
        <v>2.81844482599536E-5</v>
      </c>
      <c r="I170" s="1">
        <v>1.2584971385199699E-3</v>
      </c>
      <c r="J170" s="50">
        <v>4.8060075341694903E-5</v>
      </c>
      <c r="N170" s="21"/>
      <c r="R170" s="21"/>
    </row>
    <row r="171" spans="1:18">
      <c r="A171" s="7" t="s">
        <v>105</v>
      </c>
      <c r="B171" t="s">
        <v>69</v>
      </c>
      <c r="C171" t="s">
        <v>2</v>
      </c>
      <c r="D171" t="s">
        <v>3</v>
      </c>
      <c r="E171" s="1">
        <v>0.12617521711933499</v>
      </c>
      <c r="F171" s="1">
        <v>0.13091749694750901</v>
      </c>
      <c r="G171" s="1">
        <v>7.5474811059887806E-2</v>
      </c>
      <c r="H171" s="1">
        <v>8.2715022057280402E-2</v>
      </c>
      <c r="I171" s="1">
        <v>0.20165002817922301</v>
      </c>
      <c r="J171" s="50">
        <v>0.213632519004789</v>
      </c>
      <c r="N171" s="21"/>
      <c r="R171" s="21"/>
    </row>
    <row r="172" spans="1:18">
      <c r="A172" s="7" t="s">
        <v>105</v>
      </c>
      <c r="B172" t="s">
        <v>69</v>
      </c>
      <c r="C172" t="s">
        <v>4</v>
      </c>
      <c r="D172" t="s">
        <v>5</v>
      </c>
      <c r="E172" s="1">
        <v>5.4170127365139702E-4</v>
      </c>
      <c r="F172" s="1">
        <v>2.3228763560675901E-2</v>
      </c>
      <c r="G172" s="1">
        <v>1.7572489811268199E-8</v>
      </c>
      <c r="H172" s="1">
        <v>2.0290402123404099E-8</v>
      </c>
      <c r="I172" s="1">
        <v>5.4171884614120805E-4</v>
      </c>
      <c r="J172" s="50">
        <v>2.3228783851077999E-2</v>
      </c>
      <c r="N172" s="21"/>
      <c r="R172" s="21"/>
    </row>
    <row r="173" spans="1:18">
      <c r="A173" s="7" t="s">
        <v>105</v>
      </c>
      <c r="B173" t="s">
        <v>69</v>
      </c>
      <c r="C173" t="s">
        <v>6</v>
      </c>
      <c r="D173" t="s">
        <v>7</v>
      </c>
      <c r="E173" s="1">
        <v>1.1426797826688101E-2</v>
      </c>
      <c r="F173" s="1">
        <v>2.47604387156991E-2</v>
      </c>
      <c r="G173" s="1">
        <v>3.3329737979923703E-2</v>
      </c>
      <c r="H173" s="1">
        <v>7.3963990963268805E-2</v>
      </c>
      <c r="I173" s="1">
        <v>4.4756535806611798E-2</v>
      </c>
      <c r="J173" s="50">
        <v>9.8724429678967898E-2</v>
      </c>
      <c r="N173" s="21"/>
      <c r="R173" s="21"/>
    </row>
    <row r="174" spans="1:18">
      <c r="A174" s="7" t="s">
        <v>105</v>
      </c>
      <c r="B174" t="s">
        <v>69</v>
      </c>
      <c r="C174" t="s">
        <v>8</v>
      </c>
      <c r="D174" t="s">
        <v>9</v>
      </c>
      <c r="E174" s="1">
        <v>0.26948267324126401</v>
      </c>
      <c r="F174" s="1">
        <v>0.129772101201233</v>
      </c>
      <c r="G174" s="1">
        <v>0.72060204227788605</v>
      </c>
      <c r="H174" s="1">
        <v>0.56139548947694695</v>
      </c>
      <c r="I174" s="1">
        <v>0.99008471551915</v>
      </c>
      <c r="J174" s="50">
        <v>0.69116759067818001</v>
      </c>
      <c r="N174" s="21"/>
      <c r="R174" s="21"/>
    </row>
    <row r="175" spans="1:18">
      <c r="A175" s="7" t="s">
        <v>105</v>
      </c>
      <c r="B175" t="s">
        <v>69</v>
      </c>
      <c r="C175" t="s">
        <v>10</v>
      </c>
      <c r="D175" t="s">
        <v>11</v>
      </c>
      <c r="E175" s="1">
        <v>1.24161651501656E-2</v>
      </c>
      <c r="F175" s="1">
        <v>1.1398385245115E-2</v>
      </c>
      <c r="G175" s="1">
        <v>5.7179399516888302E-2</v>
      </c>
      <c r="H175" s="1">
        <v>6.6490943293573398E-2</v>
      </c>
      <c r="I175" s="1">
        <v>6.9595564667053897E-2</v>
      </c>
      <c r="J175" s="50">
        <v>7.7889328538688393E-2</v>
      </c>
      <c r="N175" s="21"/>
      <c r="R175" s="21"/>
    </row>
    <row r="176" spans="1:18">
      <c r="A176" s="7" t="s">
        <v>105</v>
      </c>
      <c r="B176" t="s">
        <v>69</v>
      </c>
      <c r="C176" t="s">
        <v>12</v>
      </c>
      <c r="D176" t="s">
        <v>13</v>
      </c>
      <c r="E176" s="1">
        <v>8.0950315514926902E-2</v>
      </c>
      <c r="F176" s="1">
        <v>1.1260428754997E-2</v>
      </c>
      <c r="G176" s="1">
        <v>8.1852780284091806E-2</v>
      </c>
      <c r="H176" s="1">
        <v>1.5249505124108E-2</v>
      </c>
      <c r="I176" s="1">
        <v>0.162803095799019</v>
      </c>
      <c r="J176" s="50">
        <v>2.6509933879105E-2</v>
      </c>
      <c r="N176" s="21"/>
      <c r="R176" s="21"/>
    </row>
    <row r="177" spans="1:18">
      <c r="A177" s="7" t="s">
        <v>105</v>
      </c>
      <c r="B177" t="s">
        <v>69</v>
      </c>
      <c r="C177" t="s">
        <v>14</v>
      </c>
      <c r="D177" t="s">
        <v>15</v>
      </c>
      <c r="E177" s="1">
        <v>2.3748459619115599E-2</v>
      </c>
      <c r="F177" s="1">
        <v>2.6323895409956399E-2</v>
      </c>
      <c r="G177" s="1">
        <v>0.25617573773033903</v>
      </c>
      <c r="H177" s="1">
        <v>0.15344317575661001</v>
      </c>
      <c r="I177" s="1">
        <v>0.27992419734945401</v>
      </c>
      <c r="J177" s="50">
        <v>0.17976707116656601</v>
      </c>
      <c r="N177" s="21"/>
      <c r="R177" s="21"/>
    </row>
    <row r="178" spans="1:18">
      <c r="A178" s="7" t="s">
        <v>105</v>
      </c>
      <c r="B178" t="s">
        <v>69</v>
      </c>
      <c r="C178" t="s">
        <v>16</v>
      </c>
      <c r="D178" t="s">
        <v>17</v>
      </c>
      <c r="E178" s="1">
        <v>0.803094132817194</v>
      </c>
      <c r="F178" s="1">
        <v>0.10896299858708</v>
      </c>
      <c r="G178" s="1">
        <v>1.1326202093384701</v>
      </c>
      <c r="H178" s="1">
        <v>0.139973173340636</v>
      </c>
      <c r="I178" s="1">
        <v>1.93571434215567</v>
      </c>
      <c r="J178" s="50">
        <v>0.248936171927716</v>
      </c>
      <c r="N178" s="21"/>
      <c r="R178" s="21"/>
    </row>
    <row r="179" spans="1:18">
      <c r="A179" s="7" t="s">
        <v>105</v>
      </c>
      <c r="B179" t="s">
        <v>69</v>
      </c>
      <c r="C179" t="s">
        <v>18</v>
      </c>
      <c r="D179" t="s">
        <v>19</v>
      </c>
      <c r="E179" s="1">
        <v>2.3138951636184601</v>
      </c>
      <c r="F179" s="1">
        <v>0.150557334104582</v>
      </c>
      <c r="G179" s="1">
        <v>0.85048584116544601</v>
      </c>
      <c r="H179" s="1">
        <v>0.13793929633115701</v>
      </c>
      <c r="I179" s="1">
        <v>3.1643810047839098</v>
      </c>
      <c r="J179" s="50">
        <v>0.28849663043573898</v>
      </c>
      <c r="N179" s="21"/>
      <c r="R179" s="21"/>
    </row>
    <row r="180" spans="1:18">
      <c r="A180" s="7" t="s">
        <v>105</v>
      </c>
      <c r="B180" t="s">
        <v>69</v>
      </c>
      <c r="C180" t="s">
        <v>20</v>
      </c>
      <c r="D180" t="s">
        <v>21</v>
      </c>
      <c r="E180" s="1">
        <v>0.67810467498946803</v>
      </c>
      <c r="F180" s="1">
        <v>0.10775227067572</v>
      </c>
      <c r="G180" s="1">
        <v>0.23879660370797701</v>
      </c>
      <c r="H180" s="1">
        <v>4.7957610370169101E-2</v>
      </c>
      <c r="I180" s="1">
        <v>0.91690127869744498</v>
      </c>
      <c r="J180" s="50">
        <v>0.15570988104588901</v>
      </c>
      <c r="N180" s="21"/>
      <c r="R180" s="21"/>
    </row>
    <row r="181" spans="1:18">
      <c r="A181" s="7" t="s">
        <v>105</v>
      </c>
      <c r="B181" t="s">
        <v>69</v>
      </c>
      <c r="C181" t="s">
        <v>25</v>
      </c>
      <c r="D181" t="s">
        <v>26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50">
        <v>0</v>
      </c>
      <c r="N181" s="21"/>
      <c r="R181" s="21"/>
    </row>
    <row r="182" spans="1:18">
      <c r="A182" s="7" t="s">
        <v>105</v>
      </c>
      <c r="B182" t="s">
        <v>69</v>
      </c>
      <c r="C182" t="s">
        <v>22</v>
      </c>
      <c r="D182" t="s">
        <v>23</v>
      </c>
      <c r="E182" s="1">
        <v>2.32336200821046E-4</v>
      </c>
      <c r="F182" s="1">
        <v>9.7334371326041008E-6</v>
      </c>
      <c r="G182" s="1">
        <v>2.6685695728050399E-4</v>
      </c>
      <c r="H182" s="1">
        <v>9.6173306966809507E-6</v>
      </c>
      <c r="I182" s="1">
        <v>4.9919315810154996E-4</v>
      </c>
      <c r="J182" s="50">
        <v>1.9350767829285101E-5</v>
      </c>
      <c r="N182" s="21"/>
      <c r="R182" s="21"/>
    </row>
    <row r="183" spans="1:18">
      <c r="A183" s="7" t="s">
        <v>106</v>
      </c>
      <c r="B183" t="s">
        <v>69</v>
      </c>
      <c r="C183" t="s">
        <v>2</v>
      </c>
      <c r="D183" t="s">
        <v>3</v>
      </c>
      <c r="E183" s="1">
        <v>5.1436755676147403E-2</v>
      </c>
      <c r="F183" s="1">
        <v>5.5514657859933397E-2</v>
      </c>
      <c r="G183" s="1">
        <v>5.9422678540711699E-3</v>
      </c>
      <c r="H183" s="1">
        <v>4.0761792136491297E-3</v>
      </c>
      <c r="I183" s="1">
        <v>5.7379023530218599E-2</v>
      </c>
      <c r="J183" s="50">
        <v>5.9590837073582599E-2</v>
      </c>
      <c r="N183" s="21"/>
      <c r="R183" s="21"/>
    </row>
    <row r="184" spans="1:18">
      <c r="A184" s="7" t="s">
        <v>106</v>
      </c>
      <c r="B184" t="s">
        <v>69</v>
      </c>
      <c r="C184" t="s">
        <v>4</v>
      </c>
      <c r="D184" t="s">
        <v>5</v>
      </c>
      <c r="E184" s="1">
        <v>1.2139182939336E-4</v>
      </c>
      <c r="F184" s="1">
        <v>7.9911553618018799E-3</v>
      </c>
      <c r="G184" s="1">
        <v>2.0131202223309898E-8</v>
      </c>
      <c r="H184" s="1">
        <v>3.1419763232563001E-8</v>
      </c>
      <c r="I184" s="1">
        <v>1.21411960595583E-4</v>
      </c>
      <c r="J184" s="50">
        <v>7.9911867815651103E-3</v>
      </c>
      <c r="N184" s="21"/>
      <c r="R184" s="21"/>
    </row>
    <row r="185" spans="1:18">
      <c r="A185" s="7" t="s">
        <v>106</v>
      </c>
      <c r="B185" t="s">
        <v>69</v>
      </c>
      <c r="C185" t="s">
        <v>6</v>
      </c>
      <c r="D185" t="s">
        <v>7</v>
      </c>
      <c r="E185" s="1">
        <v>4.4061824800013796E-3</v>
      </c>
      <c r="F185" s="1">
        <v>9.6091373167294606E-3</v>
      </c>
      <c r="G185" s="1">
        <v>5.2078293111388098E-2</v>
      </c>
      <c r="H185" s="1">
        <v>8.3173988896313805E-2</v>
      </c>
      <c r="I185" s="1">
        <v>5.6484475591389499E-2</v>
      </c>
      <c r="J185" s="50">
        <v>9.2783126213043299E-2</v>
      </c>
      <c r="N185" s="21"/>
      <c r="R185" s="21"/>
    </row>
    <row r="186" spans="1:18">
      <c r="A186" s="7" t="s">
        <v>106</v>
      </c>
      <c r="B186" t="s">
        <v>69</v>
      </c>
      <c r="C186" t="s">
        <v>8</v>
      </c>
      <c r="D186" t="s">
        <v>9</v>
      </c>
      <c r="E186" s="1">
        <v>6.28330346403604E-2</v>
      </c>
      <c r="F186" s="1">
        <v>2.7010106745658499E-2</v>
      </c>
      <c r="G186" s="1">
        <v>2.17465044863351E-2</v>
      </c>
      <c r="H186" s="1">
        <v>9.2427121369311697E-3</v>
      </c>
      <c r="I186" s="1">
        <v>8.4579539126695594E-2</v>
      </c>
      <c r="J186" s="50">
        <v>3.6252818882589702E-2</v>
      </c>
      <c r="N186" s="21"/>
      <c r="R186" s="21"/>
    </row>
    <row r="187" spans="1:18">
      <c r="A187" s="7" t="s">
        <v>106</v>
      </c>
      <c r="B187" t="s">
        <v>69</v>
      </c>
      <c r="C187" t="s">
        <v>10</v>
      </c>
      <c r="D187" t="s">
        <v>11</v>
      </c>
      <c r="E187" s="1">
        <v>3.64707878911914E-3</v>
      </c>
      <c r="F187" s="1">
        <v>2.6974568057353998E-3</v>
      </c>
      <c r="G187" s="1">
        <v>3.27195800406268E-3</v>
      </c>
      <c r="H187" s="1">
        <v>1.75032580106072E-3</v>
      </c>
      <c r="I187" s="1">
        <v>6.9190367931818196E-3</v>
      </c>
      <c r="J187" s="50">
        <v>4.4477826067961098E-3</v>
      </c>
      <c r="N187" s="21"/>
      <c r="R187" s="21"/>
    </row>
    <row r="188" spans="1:18">
      <c r="A188" s="7" t="s">
        <v>106</v>
      </c>
      <c r="B188" t="s">
        <v>69</v>
      </c>
      <c r="C188" t="s">
        <v>12</v>
      </c>
      <c r="D188" t="s">
        <v>13</v>
      </c>
      <c r="E188" s="1">
        <v>3.6124074444470099E-2</v>
      </c>
      <c r="F188" s="1">
        <v>4.9420179926754904E-3</v>
      </c>
      <c r="G188" s="1">
        <v>1.44247822666976E-2</v>
      </c>
      <c r="H188" s="1">
        <v>2.7091661360298201E-3</v>
      </c>
      <c r="I188" s="1">
        <v>5.0548856711167697E-2</v>
      </c>
      <c r="J188" s="50">
        <v>7.6511841287053104E-3</v>
      </c>
      <c r="N188" s="21"/>
      <c r="R188" s="21"/>
    </row>
    <row r="189" spans="1:18">
      <c r="A189" s="7" t="s">
        <v>106</v>
      </c>
      <c r="B189" t="s">
        <v>69</v>
      </c>
      <c r="C189" t="s">
        <v>14</v>
      </c>
      <c r="D189" t="s">
        <v>15</v>
      </c>
      <c r="E189" s="1">
        <v>1.0268487858908E-2</v>
      </c>
      <c r="F189" s="1">
        <v>1.16106332859375E-2</v>
      </c>
      <c r="G189" s="1">
        <v>3.3090101651129101E-3</v>
      </c>
      <c r="H189" s="1">
        <v>1.86549604694966E-3</v>
      </c>
      <c r="I189" s="1">
        <v>1.35774980240209E-2</v>
      </c>
      <c r="J189" s="50">
        <v>1.34761293328872E-2</v>
      </c>
      <c r="N189" s="21"/>
      <c r="R189" s="21"/>
    </row>
    <row r="190" spans="1:18">
      <c r="A190" s="7" t="s">
        <v>106</v>
      </c>
      <c r="B190" t="s">
        <v>69</v>
      </c>
      <c r="C190" t="s">
        <v>16</v>
      </c>
      <c r="D190" t="s">
        <v>17</v>
      </c>
      <c r="E190" s="1">
        <v>0.195607131458129</v>
      </c>
      <c r="F190" s="1">
        <v>2.3849572428639901E-2</v>
      </c>
      <c r="G190" s="1">
        <v>0.13355642440476601</v>
      </c>
      <c r="H190" s="1">
        <v>1.46814645196054E-2</v>
      </c>
      <c r="I190" s="1">
        <v>0.32916355586289497</v>
      </c>
      <c r="J190" s="50">
        <v>3.8531036948245299E-2</v>
      </c>
      <c r="N190" s="21"/>
      <c r="R190" s="21"/>
    </row>
    <row r="191" spans="1:18">
      <c r="A191" s="7" t="s">
        <v>106</v>
      </c>
      <c r="B191" t="s">
        <v>69</v>
      </c>
      <c r="C191" t="s">
        <v>18</v>
      </c>
      <c r="D191" t="s">
        <v>19</v>
      </c>
      <c r="E191" s="1">
        <v>0.74328557829529396</v>
      </c>
      <c r="F191" s="1">
        <v>4.8468396479681097E-2</v>
      </c>
      <c r="G191" s="1">
        <v>9.7590934926664805E-2</v>
      </c>
      <c r="H191" s="1">
        <v>1.57252073234063E-2</v>
      </c>
      <c r="I191" s="1">
        <v>0.840876513221959</v>
      </c>
      <c r="J191" s="50">
        <v>6.4193603803087404E-2</v>
      </c>
      <c r="N191" s="21"/>
      <c r="R191" s="21"/>
    </row>
    <row r="192" spans="1:18">
      <c r="A192" s="7" t="s">
        <v>106</v>
      </c>
      <c r="B192" t="s">
        <v>69</v>
      </c>
      <c r="C192" t="s">
        <v>20</v>
      </c>
      <c r="D192" t="s">
        <v>21</v>
      </c>
      <c r="E192" s="1">
        <v>0.317351833863939</v>
      </c>
      <c r="F192" s="1">
        <v>5.06197468128428E-2</v>
      </c>
      <c r="G192" s="1">
        <v>3.4191841039465402E-3</v>
      </c>
      <c r="H192" s="1">
        <v>6.86445104639165E-4</v>
      </c>
      <c r="I192" s="1">
        <v>0.32077101796788599</v>
      </c>
      <c r="J192" s="50">
        <v>5.1306191917482001E-2</v>
      </c>
      <c r="N192" s="21"/>
      <c r="R192" s="21"/>
    </row>
    <row r="193" spans="1:18">
      <c r="A193" s="7" t="s">
        <v>106</v>
      </c>
      <c r="B193" t="s">
        <v>69</v>
      </c>
      <c r="C193" t="s">
        <v>25</v>
      </c>
      <c r="D193" t="s">
        <v>26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50">
        <v>0</v>
      </c>
      <c r="N193" s="21"/>
      <c r="R193" s="21"/>
    </row>
    <row r="194" spans="1:18">
      <c r="A194" s="7" t="s">
        <v>106</v>
      </c>
      <c r="B194" t="s">
        <v>69</v>
      </c>
      <c r="C194" t="s">
        <v>22</v>
      </c>
      <c r="D194" t="s">
        <v>23</v>
      </c>
      <c r="E194" s="1">
        <v>5.0572755101435897E-5</v>
      </c>
      <c r="F194" s="1">
        <v>2.1160598884347101E-6</v>
      </c>
      <c r="G194" s="1">
        <v>1.2878692718811601E-5</v>
      </c>
      <c r="H194" s="1">
        <v>4.7543457548722901E-7</v>
      </c>
      <c r="I194" s="1">
        <v>6.3451447820247504E-5</v>
      </c>
      <c r="J194" s="50">
        <v>2.5914944639219399E-6</v>
      </c>
      <c r="N194" s="21"/>
      <c r="R194" s="21"/>
    </row>
    <row r="195" spans="1:18">
      <c r="A195" s="7" t="s">
        <v>107</v>
      </c>
      <c r="B195" t="s">
        <v>69</v>
      </c>
      <c r="C195" t="s">
        <v>2</v>
      </c>
      <c r="D195" t="s">
        <v>3</v>
      </c>
      <c r="E195" s="1">
        <v>5.9854305021116903E-2</v>
      </c>
      <c r="F195" s="1">
        <v>6.4198240372747906E-2</v>
      </c>
      <c r="G195" s="1">
        <v>1.3181176476591399E-2</v>
      </c>
      <c r="H195" s="1">
        <v>1.24618965502847E-2</v>
      </c>
      <c r="I195" s="1">
        <v>7.3035481497708193E-2</v>
      </c>
      <c r="J195" s="50">
        <v>7.6660136923032599E-2</v>
      </c>
      <c r="N195" s="21"/>
      <c r="R195" s="21"/>
    </row>
    <row r="196" spans="1:18">
      <c r="A196" s="7" t="s">
        <v>107</v>
      </c>
      <c r="B196" t="s">
        <v>69</v>
      </c>
      <c r="C196" t="s">
        <v>4</v>
      </c>
      <c r="D196" t="s">
        <v>5</v>
      </c>
      <c r="E196" s="1">
        <v>3.1763113965601399E-4</v>
      </c>
      <c r="F196" s="1">
        <v>1.92477410789621E-2</v>
      </c>
      <c r="G196" s="1">
        <v>3.8761427734675199E-6</v>
      </c>
      <c r="H196" s="1">
        <v>2.0650963052924799E-5</v>
      </c>
      <c r="I196" s="1">
        <v>3.2150728242948199E-4</v>
      </c>
      <c r="J196" s="50">
        <v>1.9268392042015001E-2</v>
      </c>
      <c r="N196" s="21"/>
      <c r="R196" s="21"/>
    </row>
    <row r="197" spans="1:18">
      <c r="A197" s="7" t="s">
        <v>107</v>
      </c>
      <c r="B197" t="s">
        <v>69</v>
      </c>
      <c r="C197" t="s">
        <v>6</v>
      </c>
      <c r="D197" t="s">
        <v>7</v>
      </c>
      <c r="E197" s="1">
        <v>6.5843366290832799E-3</v>
      </c>
      <c r="F197" s="1">
        <v>1.40366671760438E-2</v>
      </c>
      <c r="G197" s="1">
        <v>6.6670374683542302E-3</v>
      </c>
      <c r="H197" s="1">
        <v>1.34343705153277E-2</v>
      </c>
      <c r="I197" s="1">
        <v>1.3251374097437501E-2</v>
      </c>
      <c r="J197" s="50">
        <v>2.7471037691371498E-2</v>
      </c>
      <c r="N197" s="21"/>
      <c r="R197" s="21"/>
    </row>
    <row r="198" spans="1:18">
      <c r="A198" s="7" t="s">
        <v>107</v>
      </c>
      <c r="B198" t="s">
        <v>69</v>
      </c>
      <c r="C198" t="s">
        <v>8</v>
      </c>
      <c r="D198" t="s">
        <v>9</v>
      </c>
      <c r="E198" s="1">
        <v>0.15698739931886299</v>
      </c>
      <c r="F198" s="1">
        <v>7.6819657696684196E-2</v>
      </c>
      <c r="G198" s="1">
        <v>0.48492270500227003</v>
      </c>
      <c r="H198" s="1">
        <v>0.382726978562967</v>
      </c>
      <c r="I198" s="1">
        <v>0.64191010432113305</v>
      </c>
      <c r="J198" s="50">
        <v>0.45954663625965098</v>
      </c>
      <c r="N198" s="21"/>
      <c r="R198" s="21"/>
    </row>
    <row r="199" spans="1:18">
      <c r="A199" s="7" t="s">
        <v>107</v>
      </c>
      <c r="B199" t="s">
        <v>69</v>
      </c>
      <c r="C199" t="s">
        <v>10</v>
      </c>
      <c r="D199" t="s">
        <v>11</v>
      </c>
      <c r="E199" s="1">
        <v>6.1033286889397098E-3</v>
      </c>
      <c r="F199" s="1">
        <v>5.3025846426081602E-3</v>
      </c>
      <c r="G199" s="1">
        <v>0.102937375928179</v>
      </c>
      <c r="H199" s="1">
        <v>0.23774889670878599</v>
      </c>
      <c r="I199" s="1">
        <v>0.109040704617119</v>
      </c>
      <c r="J199" s="50">
        <v>0.24305148135139501</v>
      </c>
      <c r="N199" s="21"/>
      <c r="R199" s="21"/>
    </row>
    <row r="200" spans="1:18">
      <c r="A200" s="7" t="s">
        <v>107</v>
      </c>
      <c r="B200" t="s">
        <v>69</v>
      </c>
      <c r="C200" t="s">
        <v>12</v>
      </c>
      <c r="D200" t="s">
        <v>13</v>
      </c>
      <c r="E200" s="1">
        <v>4.3192505070337603E-2</v>
      </c>
      <c r="F200" s="1">
        <v>5.9219706222981396E-3</v>
      </c>
      <c r="G200" s="1">
        <v>4.70453212648426E-2</v>
      </c>
      <c r="H200" s="1">
        <v>8.8476336403465108E-3</v>
      </c>
      <c r="I200" s="1">
        <v>9.0237826335180196E-2</v>
      </c>
      <c r="J200" s="50">
        <v>1.4769604262644599E-2</v>
      </c>
      <c r="N200" s="21"/>
      <c r="R200" s="21"/>
    </row>
    <row r="201" spans="1:18">
      <c r="A201" s="7" t="s">
        <v>107</v>
      </c>
      <c r="B201" t="s">
        <v>69</v>
      </c>
      <c r="C201" t="s">
        <v>14</v>
      </c>
      <c r="D201" t="s">
        <v>15</v>
      </c>
      <c r="E201" s="1">
        <v>1.5169507905302901E-2</v>
      </c>
      <c r="F201" s="1">
        <v>1.6855010368046101E-2</v>
      </c>
      <c r="G201" s="1">
        <v>0.198280247435694</v>
      </c>
      <c r="H201" s="1">
        <v>0.123512637713679</v>
      </c>
      <c r="I201" s="1">
        <v>0.213449755340997</v>
      </c>
      <c r="J201" s="50">
        <v>0.140367648081725</v>
      </c>
      <c r="N201" s="21"/>
      <c r="R201" s="21"/>
    </row>
    <row r="202" spans="1:18">
      <c r="A202" s="7" t="s">
        <v>107</v>
      </c>
      <c r="B202" t="s">
        <v>69</v>
      </c>
      <c r="C202" t="s">
        <v>16</v>
      </c>
      <c r="D202" t="s">
        <v>17</v>
      </c>
      <c r="E202" s="1">
        <v>0.51226008834480696</v>
      </c>
      <c r="F202" s="1">
        <v>6.8451531662189105E-2</v>
      </c>
      <c r="G202" s="1">
        <v>0.588518923025797</v>
      </c>
      <c r="H202" s="1">
        <v>5.9777475628895703E-2</v>
      </c>
      <c r="I202" s="1">
        <v>1.1007790113706</v>
      </c>
      <c r="J202" s="50">
        <v>0.128229007291085</v>
      </c>
      <c r="N202" s="21"/>
      <c r="R202" s="21"/>
    </row>
    <row r="203" spans="1:18">
      <c r="A203" s="7" t="s">
        <v>107</v>
      </c>
      <c r="B203" t="s">
        <v>69</v>
      </c>
      <c r="C203" t="s">
        <v>18</v>
      </c>
      <c r="D203" t="s">
        <v>19</v>
      </c>
      <c r="E203" s="1">
        <v>1.24049471776262</v>
      </c>
      <c r="F203" s="1">
        <v>8.0457561029677702E-2</v>
      </c>
      <c r="G203" s="1">
        <v>0.247057420683611</v>
      </c>
      <c r="H203" s="1">
        <v>3.9585576393659901E-2</v>
      </c>
      <c r="I203" s="1">
        <v>1.48755213844623</v>
      </c>
      <c r="J203" s="50">
        <v>0.120043137423338</v>
      </c>
      <c r="N203" s="21"/>
      <c r="R203" s="21"/>
    </row>
    <row r="204" spans="1:18">
      <c r="A204" s="7" t="s">
        <v>107</v>
      </c>
      <c r="B204" t="s">
        <v>69</v>
      </c>
      <c r="C204" t="s">
        <v>20</v>
      </c>
      <c r="D204" t="s">
        <v>21</v>
      </c>
      <c r="E204" s="1">
        <v>0.97587631497369498</v>
      </c>
      <c r="F204" s="1">
        <v>0.15531412622760801</v>
      </c>
      <c r="G204" s="1">
        <v>0.45516236326363102</v>
      </c>
      <c r="H204" s="1">
        <v>9.1382388337106005E-2</v>
      </c>
      <c r="I204" s="1">
        <v>1.4310386782373301</v>
      </c>
      <c r="J204" s="50">
        <v>0.246696514564714</v>
      </c>
      <c r="N204" s="21"/>
      <c r="R204" s="21"/>
    </row>
    <row r="205" spans="1:18">
      <c r="A205" s="7" t="s">
        <v>107</v>
      </c>
      <c r="B205" t="s">
        <v>69</v>
      </c>
      <c r="C205" t="s">
        <v>25</v>
      </c>
      <c r="D205" t="s">
        <v>26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50">
        <v>0</v>
      </c>
      <c r="N205" s="21"/>
      <c r="R205" s="21"/>
    </row>
    <row r="206" spans="1:18">
      <c r="A206" s="7" t="s">
        <v>107</v>
      </c>
      <c r="B206" t="s">
        <v>69</v>
      </c>
      <c r="C206" t="s">
        <v>22</v>
      </c>
      <c r="D206" t="s">
        <v>23</v>
      </c>
      <c r="E206" s="1">
        <v>1.3580269807896001E-4</v>
      </c>
      <c r="F206" s="1">
        <v>5.6705854880970397E-6</v>
      </c>
      <c r="G206" s="1">
        <v>7.7995563478695698E-5</v>
      </c>
      <c r="H206" s="1">
        <v>2.8309607206655099E-6</v>
      </c>
      <c r="I206" s="1">
        <v>2.13798261557656E-4</v>
      </c>
      <c r="J206" s="50">
        <v>8.5015462087625496E-6</v>
      </c>
      <c r="N206" s="21"/>
      <c r="R206" s="21"/>
    </row>
    <row r="207" spans="1:18">
      <c r="A207" s="7" t="s">
        <v>108</v>
      </c>
      <c r="B207" t="s">
        <v>69</v>
      </c>
      <c r="C207" t="s">
        <v>2</v>
      </c>
      <c r="D207" t="s">
        <v>3</v>
      </c>
      <c r="E207" s="1">
        <v>0.24570665323250401</v>
      </c>
      <c r="F207" s="1">
        <v>0.25631325376173097</v>
      </c>
      <c r="G207" s="1">
        <v>0.108828524193347</v>
      </c>
      <c r="H207" s="1">
        <v>9.2378666539008697E-2</v>
      </c>
      <c r="I207" s="1">
        <v>0.354535177425851</v>
      </c>
      <c r="J207" s="50">
        <v>0.34869192030073898</v>
      </c>
      <c r="N207" s="21"/>
      <c r="R207" s="21"/>
    </row>
    <row r="208" spans="1:18">
      <c r="A208" s="7" t="s">
        <v>108</v>
      </c>
      <c r="B208" t="s">
        <v>69</v>
      </c>
      <c r="C208" t="s">
        <v>4</v>
      </c>
      <c r="D208" t="s">
        <v>5</v>
      </c>
      <c r="E208" s="1">
        <v>7.7482501213889203E-4</v>
      </c>
      <c r="F208" s="1">
        <v>3.9812185724853302E-2</v>
      </c>
      <c r="G208" s="1">
        <v>6.6447619877230796E-6</v>
      </c>
      <c r="H208" s="1">
        <v>3.5317425934240102E-5</v>
      </c>
      <c r="I208" s="1">
        <v>7.8146977412661505E-4</v>
      </c>
      <c r="J208" s="50">
        <v>3.98475031507875E-2</v>
      </c>
      <c r="N208" s="21"/>
      <c r="R208" s="21"/>
    </row>
    <row r="209" spans="1:18">
      <c r="A209" s="7" t="s">
        <v>108</v>
      </c>
      <c r="B209" t="s">
        <v>69</v>
      </c>
      <c r="C209" t="s">
        <v>6</v>
      </c>
      <c r="D209" t="s">
        <v>7</v>
      </c>
      <c r="E209" s="1">
        <v>1.14054659088875E-2</v>
      </c>
      <c r="F209" s="1">
        <v>2.5287581791723E-2</v>
      </c>
      <c r="G209" s="1">
        <v>4.5210641292696601E-3</v>
      </c>
      <c r="H209" s="1">
        <v>8.9454707745685105E-3</v>
      </c>
      <c r="I209" s="1">
        <v>1.5926530038157201E-2</v>
      </c>
      <c r="J209" s="50">
        <v>3.42330525662915E-2</v>
      </c>
      <c r="N209" s="21"/>
      <c r="R209" s="21"/>
    </row>
    <row r="210" spans="1:18">
      <c r="A210" s="7" t="s">
        <v>108</v>
      </c>
      <c r="B210" t="s">
        <v>69</v>
      </c>
      <c r="C210" t="s">
        <v>8</v>
      </c>
      <c r="D210" t="s">
        <v>9</v>
      </c>
      <c r="E210" s="1">
        <v>0.51110896668517103</v>
      </c>
      <c r="F210" s="1">
        <v>0.233991509627693</v>
      </c>
      <c r="G210" s="1">
        <v>1.0758308729691799</v>
      </c>
      <c r="H210" s="1">
        <v>0.78101323770161402</v>
      </c>
      <c r="I210" s="1">
        <v>1.5869398396543499</v>
      </c>
      <c r="J210" s="50">
        <v>1.01500474732931</v>
      </c>
      <c r="N210" s="21"/>
      <c r="R210" s="21"/>
    </row>
    <row r="211" spans="1:18">
      <c r="A211" s="7" t="s">
        <v>108</v>
      </c>
      <c r="B211" t="s">
        <v>69</v>
      </c>
      <c r="C211" t="s">
        <v>10</v>
      </c>
      <c r="D211" t="s">
        <v>11</v>
      </c>
      <c r="E211" s="1">
        <v>2.30533282863962E-2</v>
      </c>
      <c r="F211" s="1">
        <v>2.2811519023760999E-2</v>
      </c>
      <c r="G211" s="1">
        <v>0.26081449842535198</v>
      </c>
      <c r="H211" s="1">
        <v>0.48436293981232298</v>
      </c>
      <c r="I211" s="1">
        <v>0.28386782671174898</v>
      </c>
      <c r="J211" s="50">
        <v>0.50717445883608403</v>
      </c>
      <c r="N211" s="21"/>
      <c r="R211" s="21"/>
    </row>
    <row r="212" spans="1:18">
      <c r="A212" s="7" t="s">
        <v>108</v>
      </c>
      <c r="B212" t="s">
        <v>69</v>
      </c>
      <c r="C212" t="s">
        <v>12</v>
      </c>
      <c r="D212" t="s">
        <v>13</v>
      </c>
      <c r="E212" s="1">
        <v>0.124073471170786</v>
      </c>
      <c r="F212" s="1">
        <v>1.69429266413244E-2</v>
      </c>
      <c r="G212" s="1">
        <v>0.51043161998986797</v>
      </c>
      <c r="H212" s="1">
        <v>9.5718814330385205E-2</v>
      </c>
      <c r="I212" s="1">
        <v>0.63450509116065401</v>
      </c>
      <c r="J212" s="50">
        <v>0.11266174097171</v>
      </c>
      <c r="N212" s="21"/>
      <c r="R212" s="21"/>
    </row>
    <row r="213" spans="1:18">
      <c r="A213" s="7" t="s">
        <v>108</v>
      </c>
      <c r="B213" t="s">
        <v>69</v>
      </c>
      <c r="C213" t="s">
        <v>14</v>
      </c>
      <c r="D213" t="s">
        <v>15</v>
      </c>
      <c r="E213" s="1">
        <v>3.7169645084866199E-2</v>
      </c>
      <c r="F213" s="1">
        <v>4.1423803381423097E-2</v>
      </c>
      <c r="G213" s="1">
        <v>0.34717451930564103</v>
      </c>
      <c r="H213" s="1">
        <v>0.21552606317129899</v>
      </c>
      <c r="I213" s="1">
        <v>0.384344164390507</v>
      </c>
      <c r="J213" s="50">
        <v>0.25694986655272301</v>
      </c>
      <c r="N213" s="21"/>
      <c r="R213" s="21"/>
    </row>
    <row r="214" spans="1:18">
      <c r="A214" s="7" t="s">
        <v>108</v>
      </c>
      <c r="B214" t="s">
        <v>69</v>
      </c>
      <c r="C214" t="s">
        <v>16</v>
      </c>
      <c r="D214" t="s">
        <v>17</v>
      </c>
      <c r="E214" s="1">
        <v>1.3695568442374</v>
      </c>
      <c r="F214" s="1">
        <v>0.18286108358761199</v>
      </c>
      <c r="G214" s="1">
        <v>1.7876293723305401</v>
      </c>
      <c r="H214" s="1">
        <v>0.21939794197301801</v>
      </c>
      <c r="I214" s="1">
        <v>3.1571862165679399</v>
      </c>
      <c r="J214" s="50">
        <v>0.40225902556062998</v>
      </c>
      <c r="N214" s="21"/>
      <c r="R214" s="21"/>
    </row>
    <row r="215" spans="1:18">
      <c r="A215" s="7" t="s">
        <v>108</v>
      </c>
      <c r="B215" t="s">
        <v>69</v>
      </c>
      <c r="C215" t="s">
        <v>18</v>
      </c>
      <c r="D215" t="s">
        <v>19</v>
      </c>
      <c r="E215" s="1">
        <v>5.6306640654959104</v>
      </c>
      <c r="F215" s="1">
        <v>0.36434196830972199</v>
      </c>
      <c r="G215" s="1">
        <v>1.7436161665382599</v>
      </c>
      <c r="H215" s="1">
        <v>0.278683309525944</v>
      </c>
      <c r="I215" s="1">
        <v>7.3742802320341703</v>
      </c>
      <c r="J215" s="50">
        <v>0.64302527783566599</v>
      </c>
      <c r="N215" s="21"/>
      <c r="R215" s="21"/>
    </row>
    <row r="216" spans="1:18">
      <c r="A216" s="7" t="s">
        <v>108</v>
      </c>
      <c r="B216" t="s">
        <v>69</v>
      </c>
      <c r="C216" t="s">
        <v>20</v>
      </c>
      <c r="D216" t="s">
        <v>21</v>
      </c>
      <c r="E216" s="1">
        <v>1.2695300020668501</v>
      </c>
      <c r="F216" s="1">
        <v>0.20204802233059499</v>
      </c>
      <c r="G216" s="1">
        <v>0.342603104928623</v>
      </c>
      <c r="H216" s="1">
        <v>6.8792330125271306E-2</v>
      </c>
      <c r="I216" s="1">
        <v>1.6121331069954701</v>
      </c>
      <c r="J216" s="50">
        <v>0.27084035245586602</v>
      </c>
      <c r="N216" s="21"/>
      <c r="R216" s="21"/>
    </row>
    <row r="217" spans="1:18">
      <c r="A217" s="7" t="s">
        <v>108</v>
      </c>
      <c r="B217" t="s">
        <v>69</v>
      </c>
      <c r="C217" t="s">
        <v>25</v>
      </c>
      <c r="D217" t="s">
        <v>26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50">
        <v>0</v>
      </c>
      <c r="N217" s="21"/>
      <c r="R217" s="21"/>
    </row>
    <row r="218" spans="1:18">
      <c r="A218" s="7" t="s">
        <v>108</v>
      </c>
      <c r="B218" t="s">
        <v>69</v>
      </c>
      <c r="C218" t="s">
        <v>22</v>
      </c>
      <c r="D218" t="s">
        <v>23</v>
      </c>
      <c r="E218" s="1">
        <v>2.8301113385533502E-4</v>
      </c>
      <c r="F218" s="1">
        <v>1.1812631346293401E-5</v>
      </c>
      <c r="G218" s="1">
        <v>2.8798149308186601E-4</v>
      </c>
      <c r="H218" s="1">
        <v>1.0406586571028799E-5</v>
      </c>
      <c r="I218" s="1">
        <v>5.7099262693720103E-4</v>
      </c>
      <c r="J218" s="50">
        <v>2.22192179173222E-5</v>
      </c>
      <c r="N218" s="21"/>
      <c r="R218" s="21"/>
    </row>
    <row r="219" spans="1:18">
      <c r="A219" s="7" t="s">
        <v>109</v>
      </c>
      <c r="B219" t="s">
        <v>69</v>
      </c>
      <c r="C219" t="s">
        <v>2</v>
      </c>
      <c r="D219" t="s">
        <v>3</v>
      </c>
      <c r="E219" s="1">
        <v>6.76209709709059E-2</v>
      </c>
      <c r="F219" s="1">
        <v>6.9742168003096794E-2</v>
      </c>
      <c r="G219" s="1">
        <v>4.2911013767043003E-2</v>
      </c>
      <c r="H219" s="1">
        <v>3.1000838855298501E-2</v>
      </c>
      <c r="I219" s="1">
        <v>0.11053198473794899</v>
      </c>
      <c r="J219" s="50">
        <v>0.100743006858395</v>
      </c>
      <c r="N219" s="21"/>
      <c r="R219" s="21"/>
    </row>
    <row r="220" spans="1:18">
      <c r="A220" s="7" t="s">
        <v>109</v>
      </c>
      <c r="B220" t="s">
        <v>69</v>
      </c>
      <c r="C220" t="s">
        <v>4</v>
      </c>
      <c r="D220" t="s">
        <v>5</v>
      </c>
      <c r="E220" s="1">
        <v>1.6108386082629099E-4</v>
      </c>
      <c r="F220" s="1">
        <v>7.7222316885570399E-3</v>
      </c>
      <c r="G220" s="1">
        <v>1.9651951994426001E-8</v>
      </c>
      <c r="H220" s="1">
        <v>5.4982211982727698E-8</v>
      </c>
      <c r="I220" s="1">
        <v>1.6110351277828501E-4</v>
      </c>
      <c r="J220" s="50">
        <v>7.7222866707690203E-3</v>
      </c>
      <c r="N220" s="21"/>
      <c r="R220" s="21"/>
    </row>
    <row r="221" spans="1:18">
      <c r="A221" s="7" t="s">
        <v>109</v>
      </c>
      <c r="B221" t="s">
        <v>69</v>
      </c>
      <c r="C221" t="s">
        <v>6</v>
      </c>
      <c r="D221" t="s">
        <v>7</v>
      </c>
      <c r="E221" s="1">
        <v>2.8720794905457499E-3</v>
      </c>
      <c r="F221" s="1">
        <v>6.3493636633231596E-3</v>
      </c>
      <c r="G221" s="1">
        <v>2.6015646776193801E-5</v>
      </c>
      <c r="H221" s="1">
        <v>5.7699729714046503E-5</v>
      </c>
      <c r="I221" s="1">
        <v>2.8980951373219401E-3</v>
      </c>
      <c r="J221" s="50">
        <v>6.4070633930372097E-3</v>
      </c>
      <c r="N221" s="21"/>
      <c r="R221" s="21"/>
    </row>
    <row r="222" spans="1:18">
      <c r="A222" s="7" t="s">
        <v>109</v>
      </c>
      <c r="B222" t="s">
        <v>69</v>
      </c>
      <c r="C222" t="s">
        <v>8</v>
      </c>
      <c r="D222" t="s">
        <v>9</v>
      </c>
      <c r="E222" s="1">
        <v>0.24190677962842999</v>
      </c>
      <c r="F222" s="1">
        <v>0.113314691001414</v>
      </c>
      <c r="G222" s="1">
        <v>0.35478228529922801</v>
      </c>
      <c r="H222" s="1">
        <v>0.17968107475902101</v>
      </c>
      <c r="I222" s="1">
        <v>0.59668906492765805</v>
      </c>
      <c r="J222" s="50">
        <v>0.29299576576043501</v>
      </c>
      <c r="N222" s="21"/>
      <c r="R222" s="21"/>
    </row>
    <row r="223" spans="1:18">
      <c r="A223" s="7" t="s">
        <v>109</v>
      </c>
      <c r="B223" t="s">
        <v>69</v>
      </c>
      <c r="C223" t="s">
        <v>10</v>
      </c>
      <c r="D223" t="s">
        <v>11</v>
      </c>
      <c r="E223" s="1">
        <v>8.0818570898605595E-3</v>
      </c>
      <c r="F223" s="1">
        <v>8.6953153590413404E-3</v>
      </c>
      <c r="G223" s="1">
        <v>0.126576456817938</v>
      </c>
      <c r="H223" s="1">
        <v>0.24972610858118299</v>
      </c>
      <c r="I223" s="1">
        <v>0.13465831390779801</v>
      </c>
      <c r="J223" s="50">
        <v>0.25842142394022399</v>
      </c>
      <c r="N223" s="21"/>
      <c r="R223" s="21"/>
    </row>
    <row r="224" spans="1:18">
      <c r="A224" s="7" t="s">
        <v>109</v>
      </c>
      <c r="B224" t="s">
        <v>69</v>
      </c>
      <c r="C224" t="s">
        <v>12</v>
      </c>
      <c r="D224" t="s">
        <v>13</v>
      </c>
      <c r="E224" s="1">
        <v>4.1602110308610801E-2</v>
      </c>
      <c r="F224" s="1">
        <v>5.7311137168060498E-3</v>
      </c>
      <c r="G224" s="1">
        <v>0.21196860095793801</v>
      </c>
      <c r="H224" s="1">
        <v>3.9640602763725601E-2</v>
      </c>
      <c r="I224" s="1">
        <v>0.25357071126654901</v>
      </c>
      <c r="J224" s="50">
        <v>4.53717164805316E-2</v>
      </c>
      <c r="N224" s="21"/>
      <c r="R224" s="21"/>
    </row>
    <row r="225" spans="1:18">
      <c r="A225" s="7" t="s">
        <v>109</v>
      </c>
      <c r="B225" t="s">
        <v>69</v>
      </c>
      <c r="C225" t="s">
        <v>14</v>
      </c>
      <c r="D225" t="s">
        <v>15</v>
      </c>
      <c r="E225" s="1">
        <v>1.65226172024882E-2</v>
      </c>
      <c r="F225" s="1">
        <v>1.8337908579412299E-2</v>
      </c>
      <c r="G225" s="1">
        <v>7.89871411119272E-2</v>
      </c>
      <c r="H225" s="1">
        <v>4.6327911131295599E-2</v>
      </c>
      <c r="I225" s="1">
        <v>9.5509758314415397E-2</v>
      </c>
      <c r="J225" s="50">
        <v>6.4665819710707895E-2</v>
      </c>
      <c r="N225" s="21"/>
      <c r="R225" s="21"/>
    </row>
    <row r="226" spans="1:18">
      <c r="A226" s="7" t="s">
        <v>109</v>
      </c>
      <c r="B226" t="s">
        <v>69</v>
      </c>
      <c r="C226" t="s">
        <v>16</v>
      </c>
      <c r="D226" t="s">
        <v>17</v>
      </c>
      <c r="E226" s="1">
        <v>0.47215471416227101</v>
      </c>
      <c r="F226" s="1">
        <v>6.6935014707105805E-2</v>
      </c>
      <c r="G226" s="1">
        <v>0.68462574342576898</v>
      </c>
      <c r="H226" s="1">
        <v>9.1063354533927499E-2</v>
      </c>
      <c r="I226" s="1">
        <v>1.15678045758804</v>
      </c>
      <c r="J226" s="50">
        <v>0.157998369241033</v>
      </c>
      <c r="N226" s="21"/>
      <c r="R226" s="21"/>
    </row>
    <row r="227" spans="1:18">
      <c r="A227" s="7" t="s">
        <v>109</v>
      </c>
      <c r="B227" t="s">
        <v>69</v>
      </c>
      <c r="C227" t="s">
        <v>18</v>
      </c>
      <c r="D227" t="s">
        <v>19</v>
      </c>
      <c r="E227" s="1">
        <v>1.60063878857556</v>
      </c>
      <c r="F227" s="1">
        <v>0.103395115053508</v>
      </c>
      <c r="G227" s="1">
        <v>0.477164968198937</v>
      </c>
      <c r="H227" s="1">
        <v>7.6116543333755102E-2</v>
      </c>
      <c r="I227" s="1">
        <v>2.0778037567744998</v>
      </c>
      <c r="J227" s="50">
        <v>0.17951165838726299</v>
      </c>
      <c r="N227" s="21"/>
      <c r="R227" s="21"/>
    </row>
    <row r="228" spans="1:18">
      <c r="A228" s="7" t="s">
        <v>109</v>
      </c>
      <c r="B228" t="s">
        <v>69</v>
      </c>
      <c r="C228" t="s">
        <v>20</v>
      </c>
      <c r="D228" t="s">
        <v>21</v>
      </c>
      <c r="E228" s="1">
        <v>1.27920636724953</v>
      </c>
      <c r="F228" s="1">
        <v>0.203941543208919</v>
      </c>
      <c r="G228" s="1">
        <v>0.52351062352992195</v>
      </c>
      <c r="H228" s="1">
        <v>0.10515654620578201</v>
      </c>
      <c r="I228" s="1">
        <v>1.80271699077945</v>
      </c>
      <c r="J228" s="50">
        <v>0.30909808941470102</v>
      </c>
      <c r="N228" s="21"/>
      <c r="R228" s="21"/>
    </row>
    <row r="229" spans="1:18">
      <c r="A229" s="7" t="s">
        <v>109</v>
      </c>
      <c r="B229" t="s">
        <v>69</v>
      </c>
      <c r="C229" t="s">
        <v>25</v>
      </c>
      <c r="D229" t="s">
        <v>26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50">
        <v>0</v>
      </c>
      <c r="N229" s="21"/>
      <c r="R229" s="21"/>
    </row>
    <row r="230" spans="1:18">
      <c r="A230" s="7" t="s">
        <v>109</v>
      </c>
      <c r="B230" t="s">
        <v>69</v>
      </c>
      <c r="C230" t="s">
        <v>22</v>
      </c>
      <c r="D230" t="s">
        <v>23</v>
      </c>
      <c r="E230" s="1">
        <v>8.22749609660381E-5</v>
      </c>
      <c r="F230" s="1">
        <v>3.4400763016778502E-6</v>
      </c>
      <c r="G230" s="1">
        <v>5.1247145299873403E-5</v>
      </c>
      <c r="H230" s="1">
        <v>1.8575434242920099E-6</v>
      </c>
      <c r="I230" s="1">
        <v>1.3352210626591199E-4</v>
      </c>
      <c r="J230" s="50">
        <v>5.2976197259698597E-6</v>
      </c>
      <c r="N230" s="21"/>
      <c r="R230" s="21"/>
    </row>
    <row r="231" spans="1:18">
      <c r="A231" s="7" t="s">
        <v>110</v>
      </c>
      <c r="B231" t="s">
        <v>69</v>
      </c>
      <c r="C231" t="s">
        <v>2</v>
      </c>
      <c r="D231" t="s">
        <v>3</v>
      </c>
      <c r="E231" s="1">
        <v>1.3397022020339899</v>
      </c>
      <c r="F231" s="1">
        <v>1.3609183829251801</v>
      </c>
      <c r="G231" s="1">
        <v>0.95214354643813304</v>
      </c>
      <c r="H231" s="1">
        <v>1.03225968564744</v>
      </c>
      <c r="I231" s="1">
        <v>2.2918457484721202</v>
      </c>
      <c r="J231" s="50">
        <v>2.3931780685726198</v>
      </c>
      <c r="N231" s="21"/>
      <c r="R231" s="21"/>
    </row>
    <row r="232" spans="1:18">
      <c r="A232" s="7" t="s">
        <v>110</v>
      </c>
      <c r="B232" t="s">
        <v>69</v>
      </c>
      <c r="C232" t="s">
        <v>4</v>
      </c>
      <c r="D232" t="s">
        <v>5</v>
      </c>
      <c r="E232" s="1">
        <v>2.8947544412611702E-3</v>
      </c>
      <c r="F232" s="1">
        <v>9.6895550441120804E-2</v>
      </c>
      <c r="G232" s="1">
        <v>1.6948983451333E-3</v>
      </c>
      <c r="H232" s="1">
        <v>2.7464668702287E-2</v>
      </c>
      <c r="I232" s="1">
        <v>4.5896527863944804E-3</v>
      </c>
      <c r="J232" s="50">
        <v>0.124360219143408</v>
      </c>
      <c r="N232" s="21"/>
      <c r="R232" s="21"/>
    </row>
    <row r="233" spans="1:18">
      <c r="A233" s="7" t="s">
        <v>110</v>
      </c>
      <c r="B233" t="s">
        <v>69</v>
      </c>
      <c r="C233" t="s">
        <v>6</v>
      </c>
      <c r="D233" t="s">
        <v>7</v>
      </c>
      <c r="E233" s="1">
        <v>0.35928767116502702</v>
      </c>
      <c r="F233" s="1">
        <v>0.77205571820326202</v>
      </c>
      <c r="G233" s="1">
        <v>1.8054618500955999</v>
      </c>
      <c r="H233" s="1">
        <v>4.0050311794229101</v>
      </c>
      <c r="I233" s="1">
        <v>2.1647495212606298</v>
      </c>
      <c r="J233" s="50">
        <v>4.7770868976261696</v>
      </c>
      <c r="N233" s="21"/>
      <c r="R233" s="21"/>
    </row>
    <row r="234" spans="1:18">
      <c r="A234" s="7" t="s">
        <v>110</v>
      </c>
      <c r="B234" t="s">
        <v>69</v>
      </c>
      <c r="C234" t="s">
        <v>8</v>
      </c>
      <c r="D234" t="s">
        <v>9</v>
      </c>
      <c r="E234" s="1">
        <v>2.6777506504008701</v>
      </c>
      <c r="F234" s="1">
        <v>1.31708766668994</v>
      </c>
      <c r="G234" s="1">
        <v>5.8135112224476497</v>
      </c>
      <c r="H234" s="1">
        <v>3.58845796104452</v>
      </c>
      <c r="I234" s="1">
        <v>8.4912618728485096</v>
      </c>
      <c r="J234" s="50">
        <v>4.9055456277344698</v>
      </c>
      <c r="N234" s="21"/>
      <c r="R234" s="21"/>
    </row>
    <row r="235" spans="1:18">
      <c r="A235" s="7" t="s">
        <v>110</v>
      </c>
      <c r="B235" t="s">
        <v>69</v>
      </c>
      <c r="C235" t="s">
        <v>10</v>
      </c>
      <c r="D235" t="s">
        <v>11</v>
      </c>
      <c r="E235" s="1">
        <v>0.12971173104797701</v>
      </c>
      <c r="F235" s="1">
        <v>0.125403325152253</v>
      </c>
      <c r="G235" s="1">
        <v>0.83078246847867698</v>
      </c>
      <c r="H235" s="1">
        <v>0.78986666531685801</v>
      </c>
      <c r="I235" s="1">
        <v>0.96049419952665405</v>
      </c>
      <c r="J235" s="50">
        <v>0.91526999046911095</v>
      </c>
      <c r="N235" s="21"/>
      <c r="R235" s="21"/>
    </row>
    <row r="236" spans="1:18">
      <c r="A236" s="7" t="s">
        <v>110</v>
      </c>
      <c r="B236" t="s">
        <v>69</v>
      </c>
      <c r="C236" t="s">
        <v>12</v>
      </c>
      <c r="D236" t="s">
        <v>13</v>
      </c>
      <c r="E236" s="1">
        <v>0.76129623325128104</v>
      </c>
      <c r="F236" s="1">
        <v>0.10462655683167101</v>
      </c>
      <c r="G236" s="1">
        <v>0.52165910725673104</v>
      </c>
      <c r="H236" s="1">
        <v>9.62971277666929E-2</v>
      </c>
      <c r="I236" s="1">
        <v>1.2829553405080101</v>
      </c>
      <c r="J236" s="50">
        <v>0.20092368459836299</v>
      </c>
      <c r="N236" s="21"/>
      <c r="R236" s="21"/>
    </row>
    <row r="237" spans="1:18">
      <c r="A237" s="7" t="s">
        <v>110</v>
      </c>
      <c r="B237" t="s">
        <v>69</v>
      </c>
      <c r="C237" t="s">
        <v>14</v>
      </c>
      <c r="D237" t="s">
        <v>15</v>
      </c>
      <c r="E237" s="1">
        <v>0.228650167348705</v>
      </c>
      <c r="F237" s="1">
        <v>0.25329877800596601</v>
      </c>
      <c r="G237" s="1">
        <v>3.5902909929881299</v>
      </c>
      <c r="H237" s="1">
        <v>2.2252587190189499</v>
      </c>
      <c r="I237" s="1">
        <v>3.8189411603368399</v>
      </c>
      <c r="J237" s="50">
        <v>2.47855749702491</v>
      </c>
      <c r="N237" s="21"/>
      <c r="R237" s="21"/>
    </row>
    <row r="238" spans="1:18">
      <c r="A238" s="7" t="s">
        <v>110</v>
      </c>
      <c r="B238" t="s">
        <v>69</v>
      </c>
      <c r="C238" t="s">
        <v>16</v>
      </c>
      <c r="D238" t="s">
        <v>17</v>
      </c>
      <c r="E238" s="1">
        <v>8.0749686873759998</v>
      </c>
      <c r="F238" s="1">
        <v>1.05058823015193</v>
      </c>
      <c r="G238" s="1">
        <v>8.2321977054222195</v>
      </c>
      <c r="H238" s="1">
        <v>1.18898319140336</v>
      </c>
      <c r="I238" s="1">
        <v>16.307166392798202</v>
      </c>
      <c r="J238" s="50">
        <v>2.23957142155529</v>
      </c>
      <c r="N238" s="21"/>
      <c r="R238" s="21"/>
    </row>
    <row r="239" spans="1:18">
      <c r="A239" s="7" t="s">
        <v>110</v>
      </c>
      <c r="B239" t="s">
        <v>69</v>
      </c>
      <c r="C239" t="s">
        <v>18</v>
      </c>
      <c r="D239" t="s">
        <v>19</v>
      </c>
      <c r="E239" s="1">
        <v>24.198019796472</v>
      </c>
      <c r="F239" s="1">
        <v>1.56625271054791</v>
      </c>
      <c r="G239" s="1">
        <v>7.7980552420509204</v>
      </c>
      <c r="H239" s="1">
        <v>1.25766754213261</v>
      </c>
      <c r="I239" s="1">
        <v>31.9960750385229</v>
      </c>
      <c r="J239" s="50">
        <v>2.8239202526805198</v>
      </c>
      <c r="N239" s="21"/>
      <c r="R239" s="21"/>
    </row>
    <row r="240" spans="1:18">
      <c r="A240" s="7" t="s">
        <v>110</v>
      </c>
      <c r="B240" t="s">
        <v>69</v>
      </c>
      <c r="C240" t="s">
        <v>20</v>
      </c>
      <c r="D240" t="s">
        <v>21</v>
      </c>
      <c r="E240" s="1">
        <v>8.9277298624816304</v>
      </c>
      <c r="F240" s="1">
        <v>1.4245477816052801</v>
      </c>
      <c r="G240" s="1">
        <v>1.97501281237296</v>
      </c>
      <c r="H240" s="1">
        <v>0.39689935431689499</v>
      </c>
      <c r="I240" s="1">
        <v>10.902742674854601</v>
      </c>
      <c r="J240" s="50">
        <v>1.82144713592218</v>
      </c>
      <c r="N240" s="21"/>
      <c r="R240" s="21"/>
    </row>
    <row r="241" spans="1:18">
      <c r="A241" s="7" t="s">
        <v>110</v>
      </c>
      <c r="B241" t="s">
        <v>69</v>
      </c>
      <c r="C241" t="s">
        <v>25</v>
      </c>
      <c r="D241" t="s">
        <v>26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50">
        <v>0</v>
      </c>
      <c r="N241" s="21"/>
      <c r="R241" s="21"/>
    </row>
    <row r="242" spans="1:18">
      <c r="A242" s="7" t="s">
        <v>110</v>
      </c>
      <c r="B242" t="s">
        <v>69</v>
      </c>
      <c r="C242" t="s">
        <v>22</v>
      </c>
      <c r="D242" t="s">
        <v>23</v>
      </c>
      <c r="E242" s="1">
        <v>2.38522206120588E-3</v>
      </c>
      <c r="F242" s="1">
        <v>1.0032397532346801E-4</v>
      </c>
      <c r="G242" s="1">
        <v>2.8454883735294098E-3</v>
      </c>
      <c r="H242" s="1">
        <v>1.03431450469747E-4</v>
      </c>
      <c r="I242" s="1">
        <v>5.2307104347352898E-3</v>
      </c>
      <c r="J242" s="50">
        <v>2.0375542579321499E-4</v>
      </c>
      <c r="N242" s="21"/>
      <c r="R242" s="21"/>
    </row>
    <row r="243" spans="1:18">
      <c r="A243" s="7" t="s">
        <v>111</v>
      </c>
      <c r="B243" t="s">
        <v>69</v>
      </c>
      <c r="C243" t="s">
        <v>2</v>
      </c>
      <c r="D243" t="s">
        <v>3</v>
      </c>
      <c r="E243" s="1">
        <v>0.36733643156538798</v>
      </c>
      <c r="F243" s="1">
        <v>0.37890821573752798</v>
      </c>
      <c r="G243" s="1">
        <v>0.20969186960153299</v>
      </c>
      <c r="H243" s="1">
        <v>0.221179151837153</v>
      </c>
      <c r="I243" s="1">
        <v>0.57702830116692105</v>
      </c>
      <c r="J243" s="50">
        <v>0.60008736757468195</v>
      </c>
      <c r="N243" s="21"/>
      <c r="R243" s="21"/>
    </row>
    <row r="244" spans="1:18">
      <c r="A244" s="7" t="s">
        <v>111</v>
      </c>
      <c r="B244" t="s">
        <v>69</v>
      </c>
      <c r="C244" t="s">
        <v>4</v>
      </c>
      <c r="D244" t="s">
        <v>5</v>
      </c>
      <c r="E244" s="1">
        <v>1.01979099150565E-3</v>
      </c>
      <c r="F244" s="1">
        <v>4.3792562759533603E-2</v>
      </c>
      <c r="G244" s="1">
        <v>9.2475226257066005E-5</v>
      </c>
      <c r="H244" s="1">
        <v>4.9460456738000197E-4</v>
      </c>
      <c r="I244" s="1">
        <v>1.11226621776272E-3</v>
      </c>
      <c r="J244" s="50">
        <v>4.4287167326913603E-2</v>
      </c>
      <c r="N244" s="21"/>
      <c r="R244" s="21"/>
    </row>
    <row r="245" spans="1:18">
      <c r="A245" s="7" t="s">
        <v>111</v>
      </c>
      <c r="B245" t="s">
        <v>69</v>
      </c>
      <c r="C245" t="s">
        <v>6</v>
      </c>
      <c r="D245" t="s">
        <v>7</v>
      </c>
      <c r="E245" s="1">
        <v>1.24187371251552E-2</v>
      </c>
      <c r="F245" s="1">
        <v>2.76315860258061E-2</v>
      </c>
      <c r="G245" s="1">
        <v>2.6827934428582799E-2</v>
      </c>
      <c r="H245" s="1">
        <v>5.95181013455418E-2</v>
      </c>
      <c r="I245" s="1">
        <v>3.9246671553737997E-2</v>
      </c>
      <c r="J245" s="50">
        <v>8.71496873713479E-2</v>
      </c>
      <c r="N245" s="21"/>
      <c r="R245" s="21"/>
    </row>
    <row r="246" spans="1:18">
      <c r="A246" s="7" t="s">
        <v>111</v>
      </c>
      <c r="B246" t="s">
        <v>69</v>
      </c>
      <c r="C246" t="s">
        <v>8</v>
      </c>
      <c r="D246" t="s">
        <v>9</v>
      </c>
      <c r="E246" s="1">
        <v>0.68900483832640402</v>
      </c>
      <c r="F246" s="1">
        <v>0.36228926846005899</v>
      </c>
      <c r="G246" s="1">
        <v>2.8478182813031299</v>
      </c>
      <c r="H246" s="1">
        <v>2.0547036181421099</v>
      </c>
      <c r="I246" s="1">
        <v>3.5368231196295299</v>
      </c>
      <c r="J246" s="50">
        <v>2.4169928866021602</v>
      </c>
      <c r="N246" s="21"/>
      <c r="R246" s="21"/>
    </row>
    <row r="247" spans="1:18">
      <c r="A247" s="7" t="s">
        <v>111</v>
      </c>
      <c r="B247" t="s">
        <v>69</v>
      </c>
      <c r="C247" t="s">
        <v>10</v>
      </c>
      <c r="D247" t="s">
        <v>11</v>
      </c>
      <c r="E247" s="1">
        <v>3.4814056992954E-2</v>
      </c>
      <c r="F247" s="1">
        <v>3.5646347407507398E-2</v>
      </c>
      <c r="G247" s="1">
        <v>0.29470488226333003</v>
      </c>
      <c r="H247" s="1">
        <v>0.39144741175570602</v>
      </c>
      <c r="I247" s="1">
        <v>0.329518939256285</v>
      </c>
      <c r="J247" s="50">
        <v>0.42709375916321302</v>
      </c>
      <c r="N247" s="21"/>
      <c r="R247" s="21"/>
    </row>
    <row r="248" spans="1:18">
      <c r="A248" s="7" t="s">
        <v>111</v>
      </c>
      <c r="B248" t="s">
        <v>69</v>
      </c>
      <c r="C248" t="s">
        <v>12</v>
      </c>
      <c r="D248" t="s">
        <v>13</v>
      </c>
      <c r="E248" s="1">
        <v>0.17468392280092501</v>
      </c>
      <c r="F248" s="1">
        <v>2.42310336019173E-2</v>
      </c>
      <c r="G248" s="1">
        <v>0.153459663148164</v>
      </c>
      <c r="H248" s="1">
        <v>2.8502877887213E-2</v>
      </c>
      <c r="I248" s="1">
        <v>0.32814358594908899</v>
      </c>
      <c r="J248" s="50">
        <v>5.27339114891303E-2</v>
      </c>
      <c r="N248" s="21"/>
      <c r="R248" s="21"/>
    </row>
    <row r="249" spans="1:18">
      <c r="A249" s="7" t="s">
        <v>111</v>
      </c>
      <c r="B249" t="s">
        <v>69</v>
      </c>
      <c r="C249" t="s">
        <v>14</v>
      </c>
      <c r="D249" t="s">
        <v>15</v>
      </c>
      <c r="E249" s="1">
        <v>6.0492833254022001E-2</v>
      </c>
      <c r="F249" s="1">
        <v>6.7079394658646999E-2</v>
      </c>
      <c r="G249" s="1">
        <v>0.64304670143439202</v>
      </c>
      <c r="H249" s="1">
        <v>0.39770349461608601</v>
      </c>
      <c r="I249" s="1">
        <v>0.70353953468841401</v>
      </c>
      <c r="J249" s="50">
        <v>0.46478288927473299</v>
      </c>
      <c r="N249" s="21"/>
      <c r="R249" s="21"/>
    </row>
    <row r="250" spans="1:18">
      <c r="A250" s="7" t="s">
        <v>111</v>
      </c>
      <c r="B250" t="s">
        <v>69</v>
      </c>
      <c r="C250" t="s">
        <v>16</v>
      </c>
      <c r="D250" t="s">
        <v>17</v>
      </c>
      <c r="E250" s="1">
        <v>2.1476463370024801</v>
      </c>
      <c r="F250" s="1">
        <v>0.29224295373564402</v>
      </c>
      <c r="G250" s="1">
        <v>1.8606652048515799</v>
      </c>
      <c r="H250" s="1">
        <v>0.23975971167155</v>
      </c>
      <c r="I250" s="1">
        <v>4.0083115418540602</v>
      </c>
      <c r="J250" s="50">
        <v>0.53200266540719399</v>
      </c>
      <c r="N250" s="21"/>
      <c r="R250" s="21"/>
    </row>
    <row r="251" spans="1:18">
      <c r="A251" s="7" t="s">
        <v>111</v>
      </c>
      <c r="B251" t="s">
        <v>69</v>
      </c>
      <c r="C251" t="s">
        <v>18</v>
      </c>
      <c r="D251" t="s">
        <v>19</v>
      </c>
      <c r="E251" s="1">
        <v>4.6345185745969903</v>
      </c>
      <c r="F251" s="1">
        <v>0.299640713902456</v>
      </c>
      <c r="G251" s="1">
        <v>1.19338596660473</v>
      </c>
      <c r="H251" s="1">
        <v>0.19139977763625299</v>
      </c>
      <c r="I251" s="1">
        <v>5.8279045412017201</v>
      </c>
      <c r="J251" s="50">
        <v>0.49104049153870899</v>
      </c>
      <c r="N251" s="21"/>
      <c r="R251" s="21"/>
    </row>
    <row r="252" spans="1:18">
      <c r="A252" s="7" t="s">
        <v>111</v>
      </c>
      <c r="B252" t="s">
        <v>69</v>
      </c>
      <c r="C252" t="s">
        <v>20</v>
      </c>
      <c r="D252" t="s">
        <v>21</v>
      </c>
      <c r="E252" s="1">
        <v>2.6685037588682898</v>
      </c>
      <c r="F252" s="1">
        <v>0.42509002318510802</v>
      </c>
      <c r="G252" s="1">
        <v>1.23350661769032</v>
      </c>
      <c r="H252" s="1">
        <v>0.24778869357854599</v>
      </c>
      <c r="I252" s="1">
        <v>3.9020103765586098</v>
      </c>
      <c r="J252" s="50">
        <v>0.67287871676365396</v>
      </c>
      <c r="N252" s="21"/>
      <c r="R252" s="21"/>
    </row>
    <row r="253" spans="1:18">
      <c r="A253" s="7" t="s">
        <v>111</v>
      </c>
      <c r="B253" t="s">
        <v>69</v>
      </c>
      <c r="C253" t="s">
        <v>25</v>
      </c>
      <c r="D253" t="s">
        <v>26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50">
        <v>0</v>
      </c>
      <c r="N253" s="21"/>
      <c r="R253" s="21"/>
    </row>
    <row r="254" spans="1:18">
      <c r="A254" s="7" t="s">
        <v>111</v>
      </c>
      <c r="B254" t="s">
        <v>69</v>
      </c>
      <c r="C254" t="s">
        <v>22</v>
      </c>
      <c r="D254" t="s">
        <v>23</v>
      </c>
      <c r="E254" s="1">
        <v>3.6757193306756399E-4</v>
      </c>
      <c r="F254" s="1">
        <v>1.5395945959869001E-5</v>
      </c>
      <c r="G254" s="1">
        <v>2.0261250376782001E-4</v>
      </c>
      <c r="H254" s="1">
        <v>7.3144954238781902E-6</v>
      </c>
      <c r="I254" s="1">
        <v>5.70184436835384E-4</v>
      </c>
      <c r="J254" s="50">
        <v>2.27104413837472E-5</v>
      </c>
      <c r="N254" s="21"/>
      <c r="R254" s="21"/>
    </row>
    <row r="255" spans="1:18">
      <c r="A255" s="7" t="s">
        <v>112</v>
      </c>
      <c r="B255" t="s">
        <v>69</v>
      </c>
      <c r="C255" t="s">
        <v>2</v>
      </c>
      <c r="D255" t="s">
        <v>3</v>
      </c>
      <c r="E255" s="1">
        <v>0.22790096388811201</v>
      </c>
      <c r="F255" s="1">
        <v>0.240749007948693</v>
      </c>
      <c r="G255" s="1">
        <v>5.6563978717870299E-2</v>
      </c>
      <c r="H255" s="1">
        <v>6.5046024639329E-2</v>
      </c>
      <c r="I255" s="1">
        <v>0.28446494260598199</v>
      </c>
      <c r="J255" s="50">
        <v>0.30579503258802199</v>
      </c>
      <c r="N255" s="21"/>
      <c r="R255" s="21"/>
    </row>
    <row r="256" spans="1:18">
      <c r="A256" s="7" t="s">
        <v>112</v>
      </c>
      <c r="B256" t="s">
        <v>69</v>
      </c>
      <c r="C256" t="s">
        <v>4</v>
      </c>
      <c r="D256" t="s">
        <v>5</v>
      </c>
      <c r="E256" s="1">
        <v>2.0047277940980499E-3</v>
      </c>
      <c r="F256" s="1">
        <v>7.7369639058448403E-2</v>
      </c>
      <c r="G256" s="1">
        <v>4.9848899690872598E-4</v>
      </c>
      <c r="H256" s="1">
        <v>2.6674842403574301E-3</v>
      </c>
      <c r="I256" s="1">
        <v>2.50321679100678E-3</v>
      </c>
      <c r="J256" s="50">
        <v>8.0037123298805801E-2</v>
      </c>
      <c r="N256" s="21"/>
      <c r="R256" s="21"/>
    </row>
    <row r="257" spans="1:18">
      <c r="A257" s="7" t="s">
        <v>112</v>
      </c>
      <c r="B257" t="s">
        <v>69</v>
      </c>
      <c r="C257" t="s">
        <v>6</v>
      </c>
      <c r="D257" t="s">
        <v>7</v>
      </c>
      <c r="E257" s="1">
        <v>1.48880698513916E-2</v>
      </c>
      <c r="F257" s="1">
        <v>3.29281478381123E-2</v>
      </c>
      <c r="G257" s="1">
        <v>8.6223537811589493E-3</v>
      </c>
      <c r="H257" s="1">
        <v>1.9131889187306399E-2</v>
      </c>
      <c r="I257" s="1">
        <v>2.3510423632550501E-2</v>
      </c>
      <c r="J257" s="50">
        <v>5.2060037025418698E-2</v>
      </c>
      <c r="N257" s="21"/>
      <c r="R257" s="21"/>
    </row>
    <row r="258" spans="1:18">
      <c r="A258" s="7" t="s">
        <v>112</v>
      </c>
      <c r="B258" t="s">
        <v>69</v>
      </c>
      <c r="C258" t="s">
        <v>8</v>
      </c>
      <c r="D258" t="s">
        <v>9</v>
      </c>
      <c r="E258" s="1">
        <v>0.68758818358004103</v>
      </c>
      <c r="F258" s="1">
        <v>0.34905089990986499</v>
      </c>
      <c r="G258" s="1">
        <v>2.6418414385275999</v>
      </c>
      <c r="H258" s="1">
        <v>1.79340758164572</v>
      </c>
      <c r="I258" s="1">
        <v>3.3294296221076398</v>
      </c>
      <c r="J258" s="50">
        <v>2.14245848155559</v>
      </c>
      <c r="N258" s="21"/>
      <c r="R258" s="21"/>
    </row>
    <row r="259" spans="1:18">
      <c r="A259" s="7" t="s">
        <v>112</v>
      </c>
      <c r="B259" t="s">
        <v>69</v>
      </c>
      <c r="C259" t="s">
        <v>10</v>
      </c>
      <c r="D259" t="s">
        <v>11</v>
      </c>
      <c r="E259" s="1">
        <v>2.8539497764561599E-2</v>
      </c>
      <c r="F259" s="1">
        <v>2.7327421125458801E-2</v>
      </c>
      <c r="G259" s="1">
        <v>0.157452250450374</v>
      </c>
      <c r="H259" s="1">
        <v>0.19544945744831499</v>
      </c>
      <c r="I259" s="1">
        <v>0.185991748214935</v>
      </c>
      <c r="J259" s="50">
        <v>0.22277687857377401</v>
      </c>
      <c r="N259" s="21"/>
      <c r="R259" s="21"/>
    </row>
    <row r="260" spans="1:18">
      <c r="A260" s="7" t="s">
        <v>112</v>
      </c>
      <c r="B260" t="s">
        <v>69</v>
      </c>
      <c r="C260" t="s">
        <v>12</v>
      </c>
      <c r="D260" t="s">
        <v>13</v>
      </c>
      <c r="E260" s="1">
        <v>0.14654010928201</v>
      </c>
      <c r="F260" s="1">
        <v>2.0143105240249499E-2</v>
      </c>
      <c r="G260" s="1">
        <v>4.8060668802562101E-2</v>
      </c>
      <c r="H260" s="1">
        <v>8.8695026970720698E-3</v>
      </c>
      <c r="I260" s="1">
        <v>0.19460077808457199</v>
      </c>
      <c r="J260" s="50">
        <v>2.9012607937321602E-2</v>
      </c>
      <c r="N260" s="21"/>
      <c r="R260" s="21"/>
    </row>
    <row r="261" spans="1:18">
      <c r="A261" s="7" t="s">
        <v>112</v>
      </c>
      <c r="B261" t="s">
        <v>69</v>
      </c>
      <c r="C261" t="s">
        <v>14</v>
      </c>
      <c r="D261" t="s">
        <v>15</v>
      </c>
      <c r="E261" s="1">
        <v>5.5737434732405097E-2</v>
      </c>
      <c r="F261" s="1">
        <v>6.1562502190426797E-2</v>
      </c>
      <c r="G261" s="1">
        <v>0.67108043971240605</v>
      </c>
      <c r="H261" s="1">
        <v>0.412407662999631</v>
      </c>
      <c r="I261" s="1">
        <v>0.72681787444481105</v>
      </c>
      <c r="J261" s="50">
        <v>0.47397016519005802</v>
      </c>
      <c r="N261" s="21"/>
      <c r="R261" s="21"/>
    </row>
    <row r="262" spans="1:18">
      <c r="A262" s="7" t="s">
        <v>112</v>
      </c>
      <c r="B262" t="s">
        <v>69</v>
      </c>
      <c r="C262" t="s">
        <v>16</v>
      </c>
      <c r="D262" t="s">
        <v>17</v>
      </c>
      <c r="E262" s="1">
        <v>1.71460300676244</v>
      </c>
      <c r="F262" s="1">
        <v>0.242901227774908</v>
      </c>
      <c r="G262" s="1">
        <v>3.02414721444653</v>
      </c>
      <c r="H262" s="1">
        <v>0.43910206844178101</v>
      </c>
      <c r="I262" s="1">
        <v>4.7387502212089698</v>
      </c>
      <c r="J262" s="50">
        <v>0.68200329621668898</v>
      </c>
      <c r="N262" s="21"/>
      <c r="R262" s="21"/>
    </row>
    <row r="263" spans="1:18">
      <c r="A263" s="7" t="s">
        <v>112</v>
      </c>
      <c r="B263" t="s">
        <v>69</v>
      </c>
      <c r="C263" t="s">
        <v>18</v>
      </c>
      <c r="D263" t="s">
        <v>19</v>
      </c>
      <c r="E263" s="1">
        <v>5.4863618247299302</v>
      </c>
      <c r="F263" s="1">
        <v>0.35557307917612002</v>
      </c>
      <c r="G263" s="1">
        <v>1.7380691487953099</v>
      </c>
      <c r="H263" s="1">
        <v>0.28023854186400998</v>
      </c>
      <c r="I263" s="1">
        <v>7.2244309735252399</v>
      </c>
      <c r="J263" s="50">
        <v>0.63581162104013</v>
      </c>
      <c r="N263" s="21"/>
      <c r="R263" s="21"/>
    </row>
    <row r="264" spans="1:18">
      <c r="A264" s="7" t="s">
        <v>112</v>
      </c>
      <c r="B264" t="s">
        <v>69</v>
      </c>
      <c r="C264" t="s">
        <v>20</v>
      </c>
      <c r="D264" t="s">
        <v>21</v>
      </c>
      <c r="E264" s="1">
        <v>4.4387584975497996</v>
      </c>
      <c r="F264" s="1">
        <v>0.70608747252550597</v>
      </c>
      <c r="G264" s="1">
        <v>1.2212438829013601</v>
      </c>
      <c r="H264" s="1">
        <v>0.24528942045239799</v>
      </c>
      <c r="I264" s="1">
        <v>5.6600023804511599</v>
      </c>
      <c r="J264" s="50">
        <v>0.95137689297790395</v>
      </c>
      <c r="N264" s="21"/>
      <c r="R264" s="21"/>
    </row>
    <row r="265" spans="1:18">
      <c r="A265" s="7" t="s">
        <v>112</v>
      </c>
      <c r="B265" t="s">
        <v>69</v>
      </c>
      <c r="C265" t="s">
        <v>25</v>
      </c>
      <c r="D265" t="s">
        <v>26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50">
        <v>0</v>
      </c>
      <c r="N265" s="21"/>
      <c r="R265" s="21"/>
    </row>
    <row r="266" spans="1:18">
      <c r="A266" s="7" t="s">
        <v>112</v>
      </c>
      <c r="B266" t="s">
        <v>69</v>
      </c>
      <c r="C266" t="s">
        <v>22</v>
      </c>
      <c r="D266" t="s">
        <v>23</v>
      </c>
      <c r="E266" s="1">
        <v>5.8541366293116603E-4</v>
      </c>
      <c r="F266" s="1">
        <v>2.4524681022405001E-5</v>
      </c>
      <c r="G266" s="1">
        <v>7.1839690781723301E-4</v>
      </c>
      <c r="H266" s="1">
        <v>2.5858044919001399E-5</v>
      </c>
      <c r="I266" s="1">
        <v>1.3038105707484E-3</v>
      </c>
      <c r="J266" s="50">
        <v>5.03827259414064E-5</v>
      </c>
      <c r="N266" s="21"/>
      <c r="R266" s="21"/>
    </row>
    <row r="267" spans="1:18">
      <c r="A267" s="7" t="s">
        <v>113</v>
      </c>
      <c r="B267" t="s">
        <v>69</v>
      </c>
      <c r="C267" t="s">
        <v>2</v>
      </c>
      <c r="D267" t="s">
        <v>3</v>
      </c>
      <c r="E267" s="1">
        <v>7.3248369392212395E-2</v>
      </c>
      <c r="F267" s="1">
        <v>7.7825895901725506E-2</v>
      </c>
      <c r="G267" s="1">
        <v>8.6195108744636997E-3</v>
      </c>
      <c r="H267" s="1">
        <v>6.9529035787953804E-3</v>
      </c>
      <c r="I267" s="1">
        <v>8.1867880266676102E-2</v>
      </c>
      <c r="J267" s="50">
        <v>8.4778799480520806E-2</v>
      </c>
      <c r="N267" s="21"/>
      <c r="R267" s="21"/>
    </row>
    <row r="268" spans="1:18">
      <c r="A268" s="7" t="s">
        <v>113</v>
      </c>
      <c r="B268" t="s">
        <v>69</v>
      </c>
      <c r="C268" t="s">
        <v>4</v>
      </c>
      <c r="D268" t="s">
        <v>5</v>
      </c>
      <c r="E268" s="1">
        <v>5.3624878388388805E-4</v>
      </c>
      <c r="F268" s="1">
        <v>1.6504440615227399E-2</v>
      </c>
      <c r="G268" s="1">
        <v>2.7601017813381399E-2</v>
      </c>
      <c r="H268" s="1">
        <v>0.50924467814901897</v>
      </c>
      <c r="I268" s="1">
        <v>2.8137266597265301E-2</v>
      </c>
      <c r="J268" s="50">
        <v>0.52574911876424701</v>
      </c>
      <c r="N268" s="21"/>
      <c r="R268" s="21"/>
    </row>
    <row r="269" spans="1:18">
      <c r="A269" s="7" t="s">
        <v>113</v>
      </c>
      <c r="B269" t="s">
        <v>69</v>
      </c>
      <c r="C269" t="s">
        <v>6</v>
      </c>
      <c r="D269" t="s">
        <v>7</v>
      </c>
      <c r="E269" s="1">
        <v>9.1192898299696807E-3</v>
      </c>
      <c r="F269" s="1">
        <v>1.97752948768639E-2</v>
      </c>
      <c r="G269" s="1">
        <v>1.5783292363029802E-2</v>
      </c>
      <c r="H269" s="1">
        <v>3.4978552148033498E-2</v>
      </c>
      <c r="I269" s="1">
        <v>2.4902582192999501E-2</v>
      </c>
      <c r="J269" s="50">
        <v>5.4753847024897398E-2</v>
      </c>
      <c r="N269" s="21"/>
      <c r="R269" s="21"/>
    </row>
    <row r="270" spans="1:18">
      <c r="A270" s="7" t="s">
        <v>113</v>
      </c>
      <c r="B270" t="s">
        <v>69</v>
      </c>
      <c r="C270" t="s">
        <v>8</v>
      </c>
      <c r="D270" t="s">
        <v>9</v>
      </c>
      <c r="E270" s="1">
        <v>0.16692284183638001</v>
      </c>
      <c r="F270" s="1">
        <v>7.8793961956818898E-2</v>
      </c>
      <c r="G270" s="1">
        <v>1.9297381149484899E-2</v>
      </c>
      <c r="H270" s="1">
        <v>1.01150235803746E-2</v>
      </c>
      <c r="I270" s="1">
        <v>0.18622022298586499</v>
      </c>
      <c r="J270" s="50">
        <v>8.8908985537193397E-2</v>
      </c>
      <c r="N270" s="21"/>
      <c r="R270" s="21"/>
    </row>
    <row r="271" spans="1:18">
      <c r="A271" s="7" t="s">
        <v>113</v>
      </c>
      <c r="B271" t="s">
        <v>69</v>
      </c>
      <c r="C271" t="s">
        <v>10</v>
      </c>
      <c r="D271" t="s">
        <v>11</v>
      </c>
      <c r="E271" s="1">
        <v>1.0154049657733401E-2</v>
      </c>
      <c r="F271" s="1">
        <v>7.8713519687868203E-3</v>
      </c>
      <c r="G271" s="1">
        <v>1.9463386735565899E-2</v>
      </c>
      <c r="H271" s="1">
        <v>8.8523339554512307E-3</v>
      </c>
      <c r="I271" s="1">
        <v>2.96174363932993E-2</v>
      </c>
      <c r="J271" s="50">
        <v>1.6723685924238001E-2</v>
      </c>
      <c r="N271" s="21"/>
      <c r="R271" s="21"/>
    </row>
    <row r="272" spans="1:18">
      <c r="A272" s="7" t="s">
        <v>113</v>
      </c>
      <c r="B272" t="s">
        <v>69</v>
      </c>
      <c r="C272" t="s">
        <v>12</v>
      </c>
      <c r="D272" t="s">
        <v>13</v>
      </c>
      <c r="E272" s="1">
        <v>7.7781577192781504E-2</v>
      </c>
      <c r="F272" s="1">
        <v>1.1102348534607001E-2</v>
      </c>
      <c r="G272" s="1">
        <v>2.0421198584432899E-2</v>
      </c>
      <c r="H272" s="1">
        <v>3.74763844508288E-3</v>
      </c>
      <c r="I272" s="1">
        <v>9.8202775777214396E-2</v>
      </c>
      <c r="J272" s="50">
        <v>1.4849986979689899E-2</v>
      </c>
      <c r="N272" s="21"/>
      <c r="R272" s="21"/>
    </row>
    <row r="273" spans="1:18">
      <c r="A273" s="7" t="s">
        <v>113</v>
      </c>
      <c r="B273" t="s">
        <v>69</v>
      </c>
      <c r="C273" t="s">
        <v>14</v>
      </c>
      <c r="D273" t="s">
        <v>15</v>
      </c>
      <c r="E273" s="1">
        <v>1.6468967136621399E-2</v>
      </c>
      <c r="F273" s="1">
        <v>1.8270190902786001E-2</v>
      </c>
      <c r="G273" s="1">
        <v>1.7502853217547E-2</v>
      </c>
      <c r="H273" s="1">
        <v>1.0025659674563901E-2</v>
      </c>
      <c r="I273" s="1">
        <v>3.3971820354168299E-2</v>
      </c>
      <c r="J273" s="50">
        <v>2.8295850577349901E-2</v>
      </c>
      <c r="N273" s="21"/>
      <c r="R273" s="21"/>
    </row>
    <row r="274" spans="1:18">
      <c r="A274" s="7" t="s">
        <v>113</v>
      </c>
      <c r="B274" t="s">
        <v>69</v>
      </c>
      <c r="C274" t="s">
        <v>16</v>
      </c>
      <c r="D274" t="s">
        <v>17</v>
      </c>
      <c r="E274" s="1">
        <v>0.45488724862450702</v>
      </c>
      <c r="F274" s="1">
        <v>6.1116224633644398E-2</v>
      </c>
      <c r="G274" s="1">
        <v>0.15859050032566499</v>
      </c>
      <c r="H274" s="1">
        <v>2.91822855866943E-2</v>
      </c>
      <c r="I274" s="1">
        <v>0.61347774895017204</v>
      </c>
      <c r="J274" s="50">
        <v>9.0298510220338704E-2</v>
      </c>
      <c r="N274" s="21"/>
      <c r="R274" s="21"/>
    </row>
    <row r="275" spans="1:18">
      <c r="A275" s="7" t="s">
        <v>113</v>
      </c>
      <c r="B275" t="s">
        <v>69</v>
      </c>
      <c r="C275" t="s">
        <v>18</v>
      </c>
      <c r="D275" t="s">
        <v>19</v>
      </c>
      <c r="E275" s="1">
        <v>2.4348989360595898</v>
      </c>
      <c r="F275" s="1">
        <v>0.16026720585441601</v>
      </c>
      <c r="G275" s="1">
        <v>1.78963605737184</v>
      </c>
      <c r="H275" s="1">
        <v>0.297078865515018</v>
      </c>
      <c r="I275" s="1">
        <v>4.2245349934314298</v>
      </c>
      <c r="J275" s="50">
        <v>0.457346071369434</v>
      </c>
      <c r="N275" s="21"/>
      <c r="R275" s="21"/>
    </row>
    <row r="276" spans="1:18">
      <c r="A276" s="7" t="s">
        <v>113</v>
      </c>
      <c r="B276" t="s">
        <v>69</v>
      </c>
      <c r="C276" t="s">
        <v>20</v>
      </c>
      <c r="D276" t="s">
        <v>21</v>
      </c>
      <c r="E276" s="1">
        <v>0.66877317280707105</v>
      </c>
      <c r="F276" s="1">
        <v>0.107554112755352</v>
      </c>
      <c r="G276" s="1">
        <v>3.1660021124037999E-2</v>
      </c>
      <c r="H276" s="1">
        <v>6.3812213063702402E-3</v>
      </c>
      <c r="I276" s="1">
        <v>0.70043319393110903</v>
      </c>
      <c r="J276" s="50">
        <v>0.113935334061722</v>
      </c>
      <c r="N276" s="21"/>
      <c r="R276" s="21"/>
    </row>
    <row r="277" spans="1:18">
      <c r="A277" s="7" t="s">
        <v>113</v>
      </c>
      <c r="B277" t="s">
        <v>69</v>
      </c>
      <c r="C277" t="s">
        <v>25</v>
      </c>
      <c r="D277" t="s">
        <v>26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  <c r="J277" s="50">
        <v>0</v>
      </c>
      <c r="N277" s="21"/>
      <c r="R277" s="21"/>
    </row>
    <row r="278" spans="1:18">
      <c r="A278" s="7" t="s">
        <v>113</v>
      </c>
      <c r="B278" t="s">
        <v>69</v>
      </c>
      <c r="C278" t="s">
        <v>22</v>
      </c>
      <c r="D278" t="s">
        <v>23</v>
      </c>
      <c r="E278" s="1">
        <v>3.4921224491590798E-4</v>
      </c>
      <c r="F278" s="1">
        <v>1.4994440892089501E-5</v>
      </c>
      <c r="G278" s="1">
        <v>2.92255974532605E-4</v>
      </c>
      <c r="H278" s="1">
        <v>1.11419504826968E-5</v>
      </c>
      <c r="I278" s="1">
        <v>6.4146821944851304E-4</v>
      </c>
      <c r="J278" s="50">
        <v>2.61363913747863E-5</v>
      </c>
      <c r="N278" s="21"/>
      <c r="R278" s="21"/>
    </row>
    <row r="279" spans="1:18">
      <c r="A279" s="7" t="s">
        <v>114</v>
      </c>
      <c r="B279" t="s">
        <v>69</v>
      </c>
      <c r="C279" t="s">
        <v>2</v>
      </c>
      <c r="D279" t="s">
        <v>3</v>
      </c>
      <c r="E279" s="1">
        <v>0.102569941532149</v>
      </c>
      <c r="F279" s="1">
        <v>0.104613926048171</v>
      </c>
      <c r="G279" s="1">
        <v>8.1784606436037202E-2</v>
      </c>
      <c r="H279" s="1">
        <v>5.6381724658366598E-2</v>
      </c>
      <c r="I279" s="1">
        <v>0.18435454796818601</v>
      </c>
      <c r="J279" s="50">
        <v>0.16099565070653801</v>
      </c>
      <c r="N279" s="21"/>
      <c r="R279" s="21"/>
    </row>
    <row r="280" spans="1:18">
      <c r="A280" s="7" t="s">
        <v>114</v>
      </c>
      <c r="B280" t="s">
        <v>69</v>
      </c>
      <c r="C280" t="s">
        <v>4</v>
      </c>
      <c r="D280" t="s">
        <v>5</v>
      </c>
      <c r="E280" s="1">
        <v>6.0864559792580099E-4</v>
      </c>
      <c r="F280" s="1">
        <v>2.6002689300958198E-2</v>
      </c>
      <c r="G280" s="1">
        <v>1.1063093124230099E-4</v>
      </c>
      <c r="H280" s="1">
        <v>5.9041588669297995E-4</v>
      </c>
      <c r="I280" s="1">
        <v>7.1927652916810205E-4</v>
      </c>
      <c r="J280" s="50">
        <v>2.6593105187651199E-2</v>
      </c>
      <c r="N280" s="21"/>
      <c r="R280" s="21"/>
    </row>
    <row r="281" spans="1:18">
      <c r="A281" s="7" t="s">
        <v>114</v>
      </c>
      <c r="B281" t="s">
        <v>69</v>
      </c>
      <c r="C281" t="s">
        <v>6</v>
      </c>
      <c r="D281" t="s">
        <v>7</v>
      </c>
      <c r="E281" s="1">
        <v>7.9381213880045393E-3</v>
      </c>
      <c r="F281" s="1">
        <v>1.6542942187147601E-2</v>
      </c>
      <c r="G281" s="1">
        <v>1.59238127713619E-4</v>
      </c>
      <c r="H281" s="1">
        <v>3.5319922741433699E-4</v>
      </c>
      <c r="I281" s="1">
        <v>8.0973595157181593E-3</v>
      </c>
      <c r="J281" s="50">
        <v>1.6896141414561899E-2</v>
      </c>
      <c r="N281" s="21"/>
      <c r="R281" s="21"/>
    </row>
    <row r="282" spans="1:18">
      <c r="A282" s="7" t="s">
        <v>114</v>
      </c>
      <c r="B282" t="s">
        <v>69</v>
      </c>
      <c r="C282" t="s">
        <v>8</v>
      </c>
      <c r="D282" t="s">
        <v>9</v>
      </c>
      <c r="E282" s="1">
        <v>0.25723197269415299</v>
      </c>
      <c r="F282" s="1">
        <v>0.130823527268907</v>
      </c>
      <c r="G282" s="1">
        <v>1.17473682430397</v>
      </c>
      <c r="H282" s="1">
        <v>0.92093615114360705</v>
      </c>
      <c r="I282" s="1">
        <v>1.4319687969981301</v>
      </c>
      <c r="J282" s="50">
        <v>1.0517596784125101</v>
      </c>
      <c r="N282" s="21"/>
      <c r="R282" s="21"/>
    </row>
    <row r="283" spans="1:18">
      <c r="A283" s="7" t="s">
        <v>114</v>
      </c>
      <c r="B283" t="s">
        <v>69</v>
      </c>
      <c r="C283" t="s">
        <v>10</v>
      </c>
      <c r="D283" t="s">
        <v>11</v>
      </c>
      <c r="E283" s="1">
        <v>1.10126322171326E-2</v>
      </c>
      <c r="F283" s="1">
        <v>1.3398327046888E-2</v>
      </c>
      <c r="G283" s="1">
        <v>6.6467509004151007E-2</v>
      </c>
      <c r="H283" s="1">
        <v>0.138255548351643</v>
      </c>
      <c r="I283" s="1">
        <v>7.7480141221283702E-2</v>
      </c>
      <c r="J283" s="50">
        <v>0.15165387539853101</v>
      </c>
      <c r="N283" s="21"/>
      <c r="R283" s="21"/>
    </row>
    <row r="284" spans="1:18">
      <c r="A284" s="7" t="s">
        <v>114</v>
      </c>
      <c r="B284" t="s">
        <v>69</v>
      </c>
      <c r="C284" t="s">
        <v>12</v>
      </c>
      <c r="D284" t="s">
        <v>13</v>
      </c>
      <c r="E284" s="1">
        <v>5.4726832293880201E-2</v>
      </c>
      <c r="F284" s="1">
        <v>7.50379436074181E-3</v>
      </c>
      <c r="G284" s="1">
        <v>8.6901805969905294E-2</v>
      </c>
      <c r="H284" s="1">
        <v>1.6289155424057799E-2</v>
      </c>
      <c r="I284" s="1">
        <v>0.14162863826378499</v>
      </c>
      <c r="J284" s="50">
        <v>2.3792949784799601E-2</v>
      </c>
      <c r="N284" s="21"/>
      <c r="R284" s="21"/>
    </row>
    <row r="285" spans="1:18">
      <c r="A285" s="7" t="s">
        <v>114</v>
      </c>
      <c r="B285" t="s">
        <v>69</v>
      </c>
      <c r="C285" t="s">
        <v>14</v>
      </c>
      <c r="D285" t="s">
        <v>15</v>
      </c>
      <c r="E285" s="1">
        <v>1.6013557152772299E-2</v>
      </c>
      <c r="F285" s="1">
        <v>1.7945680235550002E-2</v>
      </c>
      <c r="G285" s="1">
        <v>7.1386384353913201E-2</v>
      </c>
      <c r="H285" s="1">
        <v>4.3471294363697698E-2</v>
      </c>
      <c r="I285" s="1">
        <v>8.7399941506685494E-2</v>
      </c>
      <c r="J285" s="50">
        <v>6.1416974599247699E-2</v>
      </c>
      <c r="N285" s="21"/>
      <c r="R285" s="21"/>
    </row>
    <row r="286" spans="1:18">
      <c r="A286" s="7" t="s">
        <v>114</v>
      </c>
      <c r="B286" t="s">
        <v>69</v>
      </c>
      <c r="C286" t="s">
        <v>16</v>
      </c>
      <c r="D286" t="s">
        <v>17</v>
      </c>
      <c r="E286" s="1">
        <v>0.50301130762473001</v>
      </c>
      <c r="F286" s="1">
        <v>6.6098748484491807E-2</v>
      </c>
      <c r="G286" s="1">
        <v>0.25694509403892701</v>
      </c>
      <c r="H286" s="1">
        <v>2.8616809308285099E-2</v>
      </c>
      <c r="I286" s="1">
        <v>0.75995640166365697</v>
      </c>
      <c r="J286" s="50">
        <v>9.4715557792776905E-2</v>
      </c>
      <c r="N286" s="21"/>
      <c r="R286" s="21"/>
    </row>
    <row r="287" spans="1:18">
      <c r="A287" s="7" t="s">
        <v>114</v>
      </c>
      <c r="B287" t="s">
        <v>69</v>
      </c>
      <c r="C287" t="s">
        <v>18</v>
      </c>
      <c r="D287" t="s">
        <v>19</v>
      </c>
      <c r="E287" s="1">
        <v>1.6304536049939</v>
      </c>
      <c r="F287" s="1">
        <v>0.105542709519926</v>
      </c>
      <c r="G287" s="1">
        <v>0.63731628205398905</v>
      </c>
      <c r="H287" s="1">
        <v>0.10186991270608001</v>
      </c>
      <c r="I287" s="1">
        <v>2.2677698870478902</v>
      </c>
      <c r="J287" s="50">
        <v>0.20741262222600601</v>
      </c>
      <c r="N287" s="21"/>
      <c r="R287" s="21"/>
    </row>
    <row r="288" spans="1:18">
      <c r="A288" s="7" t="s">
        <v>114</v>
      </c>
      <c r="B288" t="s">
        <v>69</v>
      </c>
      <c r="C288" t="s">
        <v>20</v>
      </c>
      <c r="D288" t="s">
        <v>21</v>
      </c>
      <c r="E288" s="1">
        <v>0.78931080750951599</v>
      </c>
      <c r="F288" s="1">
        <v>0.125652864162318</v>
      </c>
      <c r="G288" s="1">
        <v>0.23175625016037901</v>
      </c>
      <c r="H288" s="1">
        <v>4.6533734878216701E-2</v>
      </c>
      <c r="I288" s="1">
        <v>1.0210670576698999</v>
      </c>
      <c r="J288" s="50">
        <v>0.17218659904053499</v>
      </c>
      <c r="N288" s="21"/>
      <c r="R288" s="21"/>
    </row>
    <row r="289" spans="1:18">
      <c r="A289" s="7" t="s">
        <v>114</v>
      </c>
      <c r="B289" t="s">
        <v>69</v>
      </c>
      <c r="C289" t="s">
        <v>25</v>
      </c>
      <c r="D289" t="s">
        <v>26</v>
      </c>
      <c r="E289" s="1">
        <v>0</v>
      </c>
      <c r="F289" s="1">
        <v>0</v>
      </c>
      <c r="G289" s="1">
        <v>0</v>
      </c>
      <c r="H289" s="1">
        <v>0</v>
      </c>
      <c r="I289" s="1">
        <v>0</v>
      </c>
      <c r="J289" s="50">
        <v>0</v>
      </c>
      <c r="N289" s="21"/>
      <c r="R289" s="21"/>
    </row>
    <row r="290" spans="1:18">
      <c r="A290" s="7" t="s">
        <v>114</v>
      </c>
      <c r="B290" t="s">
        <v>69</v>
      </c>
      <c r="C290" t="s">
        <v>22</v>
      </c>
      <c r="D290" t="s">
        <v>23</v>
      </c>
      <c r="E290" s="1">
        <v>2.1160146577892599E-4</v>
      </c>
      <c r="F290" s="1">
        <v>8.8345175671815994E-6</v>
      </c>
      <c r="G290" s="1">
        <v>1.0590579371216E-4</v>
      </c>
      <c r="H290" s="1">
        <v>3.8343953183368602E-6</v>
      </c>
      <c r="I290" s="1">
        <v>3.1750725949108598E-4</v>
      </c>
      <c r="J290" s="50">
        <v>1.26689128855185E-5</v>
      </c>
      <c r="N290" s="21"/>
      <c r="R290" s="21"/>
    </row>
    <row r="291" spans="1:18">
      <c r="A291" s="7" t="s">
        <v>115</v>
      </c>
      <c r="B291" t="s">
        <v>69</v>
      </c>
      <c r="C291" t="s">
        <v>2</v>
      </c>
      <c r="D291" t="s">
        <v>3</v>
      </c>
      <c r="E291" s="1">
        <v>0.211451097119948</v>
      </c>
      <c r="F291" s="1">
        <v>0.219968160641349</v>
      </c>
      <c r="G291" s="1">
        <v>0.37522694726653399</v>
      </c>
      <c r="H291" s="1">
        <v>0.44933516097627502</v>
      </c>
      <c r="I291" s="1">
        <v>0.58667804438648197</v>
      </c>
      <c r="J291" s="50">
        <v>0.66930332161762396</v>
      </c>
      <c r="N291" s="21"/>
      <c r="R291" s="21"/>
    </row>
    <row r="292" spans="1:18">
      <c r="A292" s="7" t="s">
        <v>115</v>
      </c>
      <c r="B292" t="s">
        <v>69</v>
      </c>
      <c r="C292" t="s">
        <v>4</v>
      </c>
      <c r="D292" t="s">
        <v>5</v>
      </c>
      <c r="E292" s="1">
        <v>2.1941508282359201E-3</v>
      </c>
      <c r="F292" s="1">
        <v>7.58469405568995E-2</v>
      </c>
      <c r="G292" s="1">
        <v>5.2593284256225399E-5</v>
      </c>
      <c r="H292" s="1">
        <v>2.8125368110998999E-4</v>
      </c>
      <c r="I292" s="1">
        <v>2.2467441124921499E-3</v>
      </c>
      <c r="J292" s="50">
        <v>7.6128194238009497E-2</v>
      </c>
      <c r="N292" s="21"/>
      <c r="R292" s="21"/>
    </row>
    <row r="293" spans="1:18">
      <c r="A293" s="7" t="s">
        <v>115</v>
      </c>
      <c r="B293" t="s">
        <v>69</v>
      </c>
      <c r="C293" t="s">
        <v>6</v>
      </c>
      <c r="D293" t="s">
        <v>7</v>
      </c>
      <c r="E293" s="1">
        <v>1.4966188350974101E-2</v>
      </c>
      <c r="F293" s="1">
        <v>3.2964682598615298E-2</v>
      </c>
      <c r="G293" s="1">
        <v>2.2659549443019799E-2</v>
      </c>
      <c r="H293" s="1">
        <v>5.0274596611038502E-2</v>
      </c>
      <c r="I293" s="1">
        <v>3.7625737793993898E-2</v>
      </c>
      <c r="J293" s="50">
        <v>8.3239279209653794E-2</v>
      </c>
      <c r="N293" s="21"/>
      <c r="R293" s="21"/>
    </row>
    <row r="294" spans="1:18">
      <c r="A294" s="7" t="s">
        <v>115</v>
      </c>
      <c r="B294" t="s">
        <v>69</v>
      </c>
      <c r="C294" t="s">
        <v>8</v>
      </c>
      <c r="D294" t="s">
        <v>9</v>
      </c>
      <c r="E294" s="1">
        <v>0.54404199137713505</v>
      </c>
      <c r="F294" s="1">
        <v>0.253021007272972</v>
      </c>
      <c r="G294" s="1">
        <v>0.80388457749775599</v>
      </c>
      <c r="H294" s="1">
        <v>0.45783947875548597</v>
      </c>
      <c r="I294" s="1">
        <v>1.34792656887489</v>
      </c>
      <c r="J294" s="50">
        <v>0.71086048602845797</v>
      </c>
      <c r="N294" s="21"/>
      <c r="R294" s="21"/>
    </row>
    <row r="295" spans="1:18">
      <c r="A295" s="7" t="s">
        <v>115</v>
      </c>
      <c r="B295" t="s">
        <v>69</v>
      </c>
      <c r="C295" t="s">
        <v>10</v>
      </c>
      <c r="D295" t="s">
        <v>11</v>
      </c>
      <c r="E295" s="1">
        <v>2.8531776736150399E-2</v>
      </c>
      <c r="F295" s="1">
        <v>2.52950095884974E-2</v>
      </c>
      <c r="G295" s="1">
        <v>0.110312778065578</v>
      </c>
      <c r="H295" s="1">
        <v>9.9290382651924899E-2</v>
      </c>
      <c r="I295" s="1">
        <v>0.138844554801728</v>
      </c>
      <c r="J295" s="50">
        <v>0.124585392240422</v>
      </c>
      <c r="N295" s="21"/>
      <c r="R295" s="21"/>
    </row>
    <row r="296" spans="1:18">
      <c r="A296" s="7" t="s">
        <v>115</v>
      </c>
      <c r="B296" t="s">
        <v>69</v>
      </c>
      <c r="C296" t="s">
        <v>12</v>
      </c>
      <c r="D296" t="s">
        <v>13</v>
      </c>
      <c r="E296" s="1">
        <v>0.18159190933191699</v>
      </c>
      <c r="F296" s="1">
        <v>2.55558961057562E-2</v>
      </c>
      <c r="G296" s="1">
        <v>6.8817506058704306E-2</v>
      </c>
      <c r="H296" s="1">
        <v>1.26664735139463E-2</v>
      </c>
      <c r="I296" s="1">
        <v>0.250409415390622</v>
      </c>
      <c r="J296" s="50">
        <v>3.8222369619702497E-2</v>
      </c>
      <c r="N296" s="21"/>
      <c r="R296" s="21"/>
    </row>
    <row r="297" spans="1:18">
      <c r="A297" s="7" t="s">
        <v>115</v>
      </c>
      <c r="B297" t="s">
        <v>69</v>
      </c>
      <c r="C297" t="s">
        <v>14</v>
      </c>
      <c r="D297" t="s">
        <v>15</v>
      </c>
      <c r="E297" s="1">
        <v>5.7206178395599903E-2</v>
      </c>
      <c r="F297" s="1">
        <v>6.3946030790785896E-2</v>
      </c>
      <c r="G297" s="1">
        <v>0.33749696842113702</v>
      </c>
      <c r="H297" s="1">
        <v>0.18920380176139501</v>
      </c>
      <c r="I297" s="1">
        <v>0.39470314681673702</v>
      </c>
      <c r="J297" s="50">
        <v>0.25314983255218099</v>
      </c>
      <c r="N297" s="21"/>
      <c r="R297" s="21"/>
    </row>
    <row r="298" spans="1:18">
      <c r="A298" s="7" t="s">
        <v>115</v>
      </c>
      <c r="B298" t="s">
        <v>69</v>
      </c>
      <c r="C298" t="s">
        <v>16</v>
      </c>
      <c r="D298" t="s">
        <v>17</v>
      </c>
      <c r="E298" s="1">
        <v>1.3998016880809701</v>
      </c>
      <c r="F298" s="1">
        <v>0.18981042564119599</v>
      </c>
      <c r="G298" s="1">
        <v>1.1022470072112001</v>
      </c>
      <c r="H298" s="1">
        <v>0.136613924909991</v>
      </c>
      <c r="I298" s="1">
        <v>2.5020486952921699</v>
      </c>
      <c r="J298" s="50">
        <v>0.32642435055118701</v>
      </c>
      <c r="N298" s="21"/>
      <c r="R298" s="21"/>
    </row>
    <row r="299" spans="1:18">
      <c r="A299" s="7" t="s">
        <v>115</v>
      </c>
      <c r="B299" t="s">
        <v>69</v>
      </c>
      <c r="C299" t="s">
        <v>18</v>
      </c>
      <c r="D299" t="s">
        <v>19</v>
      </c>
      <c r="E299" s="1">
        <v>4.9374495686962998</v>
      </c>
      <c r="F299" s="1">
        <v>0.31954451263210698</v>
      </c>
      <c r="G299" s="1">
        <v>0.60968488521727005</v>
      </c>
      <c r="H299" s="1">
        <v>9.7990575653017997E-2</v>
      </c>
      <c r="I299" s="1">
        <v>5.5471344539135696</v>
      </c>
      <c r="J299" s="50">
        <v>0.41753508828512498</v>
      </c>
      <c r="N299" s="21"/>
      <c r="R299" s="21"/>
    </row>
    <row r="300" spans="1:18">
      <c r="A300" s="7" t="s">
        <v>115</v>
      </c>
      <c r="B300" t="s">
        <v>69</v>
      </c>
      <c r="C300" t="s">
        <v>20</v>
      </c>
      <c r="D300" t="s">
        <v>21</v>
      </c>
      <c r="E300" s="1">
        <v>6.4243710700899799</v>
      </c>
      <c r="F300" s="1">
        <v>1.02273897547834</v>
      </c>
      <c r="G300" s="1">
        <v>2.81342463390745</v>
      </c>
      <c r="H300" s="1">
        <v>0.56517695087390196</v>
      </c>
      <c r="I300" s="1">
        <v>9.2377957039974294</v>
      </c>
      <c r="J300" s="50">
        <v>1.58791592635224</v>
      </c>
      <c r="N300" s="21"/>
      <c r="R300" s="21"/>
    </row>
    <row r="301" spans="1:18">
      <c r="A301" s="7" t="s">
        <v>115</v>
      </c>
      <c r="B301" t="s">
        <v>69</v>
      </c>
      <c r="C301" t="s">
        <v>25</v>
      </c>
      <c r="D301" t="s">
        <v>26</v>
      </c>
      <c r="E301" s="1">
        <v>0</v>
      </c>
      <c r="F301" s="1">
        <v>0</v>
      </c>
      <c r="G301" s="1">
        <v>0</v>
      </c>
      <c r="H301" s="1">
        <v>0</v>
      </c>
      <c r="I301" s="1">
        <v>0</v>
      </c>
      <c r="J301" s="50">
        <v>0</v>
      </c>
      <c r="N301" s="21"/>
      <c r="R301" s="21"/>
    </row>
    <row r="302" spans="1:18">
      <c r="A302" s="7" t="s">
        <v>115</v>
      </c>
      <c r="B302" t="s">
        <v>69</v>
      </c>
      <c r="C302" t="s">
        <v>22</v>
      </c>
      <c r="D302" t="s">
        <v>23</v>
      </c>
      <c r="E302" s="1">
        <v>3.5283721983999598E-4</v>
      </c>
      <c r="F302" s="1">
        <v>1.47832077856954E-5</v>
      </c>
      <c r="G302" s="1">
        <v>1.8082531871729999E-4</v>
      </c>
      <c r="H302" s="1">
        <v>6.5201185840915398E-6</v>
      </c>
      <c r="I302" s="1">
        <v>5.3366253855729605E-4</v>
      </c>
      <c r="J302" s="50">
        <v>2.1303326369786901E-5</v>
      </c>
      <c r="N302" s="21"/>
      <c r="R302" s="21"/>
    </row>
    <row r="303" spans="1:18">
      <c r="A303" s="7" t="s">
        <v>116</v>
      </c>
      <c r="B303" t="s">
        <v>69</v>
      </c>
      <c r="C303" t="s">
        <v>2</v>
      </c>
      <c r="D303" t="s">
        <v>3</v>
      </c>
      <c r="E303" s="1">
        <v>1.0268828440063</v>
      </c>
      <c r="F303" s="1">
        <v>1.06712231385095</v>
      </c>
      <c r="G303" s="1">
        <v>0.48923442081084501</v>
      </c>
      <c r="H303" s="1">
        <v>0.41132856754168301</v>
      </c>
      <c r="I303" s="1">
        <v>1.5161172648171499</v>
      </c>
      <c r="J303" s="50">
        <v>1.47845088139263</v>
      </c>
      <c r="N303" s="21"/>
      <c r="R303" s="21"/>
    </row>
    <row r="304" spans="1:18">
      <c r="A304" s="7" t="s">
        <v>116</v>
      </c>
      <c r="B304" t="s">
        <v>69</v>
      </c>
      <c r="C304" t="s">
        <v>4</v>
      </c>
      <c r="D304" t="s">
        <v>5</v>
      </c>
      <c r="E304" s="1">
        <v>2.3925751705585101E-3</v>
      </c>
      <c r="F304" s="1">
        <v>0.15261366957391601</v>
      </c>
      <c r="G304" s="1">
        <v>6.6645453434944005E-4</v>
      </c>
      <c r="H304" s="1">
        <v>1.1063122085417199E-2</v>
      </c>
      <c r="I304" s="1">
        <v>3.0590297049079502E-3</v>
      </c>
      <c r="J304" s="50">
        <v>0.16367679165933299</v>
      </c>
      <c r="N304" s="21"/>
      <c r="R304" s="21"/>
    </row>
    <row r="305" spans="1:18">
      <c r="A305" s="7" t="s">
        <v>116</v>
      </c>
      <c r="B305" t="s">
        <v>69</v>
      </c>
      <c r="C305" t="s">
        <v>6</v>
      </c>
      <c r="D305" t="s">
        <v>7</v>
      </c>
      <c r="E305" s="1">
        <v>9.4911808624785404E-2</v>
      </c>
      <c r="F305" s="1">
        <v>0.20614098425788199</v>
      </c>
      <c r="G305" s="1">
        <v>0.348929938709163</v>
      </c>
      <c r="H305" s="1">
        <v>0.76865930429247897</v>
      </c>
      <c r="I305" s="1">
        <v>0.44384174733394799</v>
      </c>
      <c r="J305" s="50">
        <v>0.97480028855036105</v>
      </c>
      <c r="N305" s="21"/>
      <c r="R305" s="21"/>
    </row>
    <row r="306" spans="1:18">
      <c r="A306" s="7" t="s">
        <v>116</v>
      </c>
      <c r="B306" t="s">
        <v>69</v>
      </c>
      <c r="C306" t="s">
        <v>8</v>
      </c>
      <c r="D306" t="s">
        <v>9</v>
      </c>
      <c r="E306" s="1">
        <v>1.97333790316392</v>
      </c>
      <c r="F306" s="1">
        <v>1.02183155035324</v>
      </c>
      <c r="G306" s="1">
        <v>2.8930442520602502</v>
      </c>
      <c r="H306" s="1">
        <v>1.76051072481311</v>
      </c>
      <c r="I306" s="1">
        <v>4.8663821552241702</v>
      </c>
      <c r="J306" s="50">
        <v>2.78234227516635</v>
      </c>
      <c r="N306" s="21"/>
      <c r="R306" s="21"/>
    </row>
    <row r="307" spans="1:18">
      <c r="A307" s="7" t="s">
        <v>116</v>
      </c>
      <c r="B307" t="s">
        <v>69</v>
      </c>
      <c r="C307" t="s">
        <v>10</v>
      </c>
      <c r="D307" t="s">
        <v>11</v>
      </c>
      <c r="E307" s="1">
        <v>9.0847082487067299E-2</v>
      </c>
      <c r="F307" s="1">
        <v>8.2745834041224001E-2</v>
      </c>
      <c r="G307" s="1">
        <v>0.479458057904736</v>
      </c>
      <c r="H307" s="1">
        <v>0.509141142613317</v>
      </c>
      <c r="I307" s="1">
        <v>0.57030514039180302</v>
      </c>
      <c r="J307" s="50">
        <v>0.59188697665454104</v>
      </c>
      <c r="N307" s="21"/>
      <c r="R307" s="21"/>
    </row>
    <row r="308" spans="1:18">
      <c r="A308" s="7" t="s">
        <v>116</v>
      </c>
      <c r="B308" t="s">
        <v>69</v>
      </c>
      <c r="C308" t="s">
        <v>12</v>
      </c>
      <c r="D308" t="s">
        <v>13</v>
      </c>
      <c r="E308" s="1">
        <v>0.72957448195996599</v>
      </c>
      <c r="F308" s="1">
        <v>0.10281010985003999</v>
      </c>
      <c r="G308" s="1">
        <v>0.48524784161578299</v>
      </c>
      <c r="H308" s="1">
        <v>8.9391669930563106E-2</v>
      </c>
      <c r="I308" s="1">
        <v>1.21482232357575</v>
      </c>
      <c r="J308" s="50">
        <v>0.19220177978060299</v>
      </c>
      <c r="N308" s="21"/>
      <c r="R308" s="21"/>
    </row>
    <row r="309" spans="1:18">
      <c r="A309" s="7" t="s">
        <v>116</v>
      </c>
      <c r="B309" t="s">
        <v>69</v>
      </c>
      <c r="C309" t="s">
        <v>14</v>
      </c>
      <c r="D309" t="s">
        <v>15</v>
      </c>
      <c r="E309" s="1">
        <v>0.20766165491628</v>
      </c>
      <c r="F309" s="1">
        <v>0.22990345894404901</v>
      </c>
      <c r="G309" s="1">
        <v>0.78307762188111996</v>
      </c>
      <c r="H309" s="1">
        <v>0.47186945788967999</v>
      </c>
      <c r="I309" s="1">
        <v>0.99073927679740004</v>
      </c>
      <c r="J309" s="50">
        <v>0.701772916833729</v>
      </c>
      <c r="N309" s="21"/>
      <c r="R309" s="21"/>
    </row>
    <row r="310" spans="1:18">
      <c r="A310" s="7" t="s">
        <v>116</v>
      </c>
      <c r="B310" t="s">
        <v>69</v>
      </c>
      <c r="C310" t="s">
        <v>16</v>
      </c>
      <c r="D310" t="s">
        <v>17</v>
      </c>
      <c r="E310" s="1">
        <v>9.8508261781713493</v>
      </c>
      <c r="F310" s="1">
        <v>1.29042361326391</v>
      </c>
      <c r="G310" s="1">
        <v>6.6247800302208804</v>
      </c>
      <c r="H310" s="1">
        <v>0.75151898033088405</v>
      </c>
      <c r="I310" s="1">
        <v>16.4756062083922</v>
      </c>
      <c r="J310" s="50">
        <v>2.0419425935947899</v>
      </c>
      <c r="N310" s="21"/>
      <c r="R310" s="21"/>
    </row>
    <row r="311" spans="1:18">
      <c r="A311" s="7" t="s">
        <v>116</v>
      </c>
      <c r="B311" t="s">
        <v>69</v>
      </c>
      <c r="C311" t="s">
        <v>18</v>
      </c>
      <c r="D311" t="s">
        <v>19</v>
      </c>
      <c r="E311" s="1">
        <v>23.278237071902801</v>
      </c>
      <c r="F311" s="1">
        <v>1.51624996966644</v>
      </c>
      <c r="G311" s="1">
        <v>18.506945248708099</v>
      </c>
      <c r="H311" s="1">
        <v>2.9937452206017001</v>
      </c>
      <c r="I311" s="1">
        <v>41.7851823206109</v>
      </c>
      <c r="J311" s="50">
        <v>4.5099951902681399</v>
      </c>
      <c r="N311" s="21"/>
      <c r="R311" s="21"/>
    </row>
    <row r="312" spans="1:18">
      <c r="A312" s="7" t="s">
        <v>116</v>
      </c>
      <c r="B312" t="s">
        <v>69</v>
      </c>
      <c r="C312" t="s">
        <v>20</v>
      </c>
      <c r="D312" t="s">
        <v>21</v>
      </c>
      <c r="E312" s="1">
        <v>5.9074967033532202</v>
      </c>
      <c r="F312" s="1">
        <v>0.94775789842591296</v>
      </c>
      <c r="G312" s="1">
        <v>1.24850050445799</v>
      </c>
      <c r="H312" s="1">
        <v>0.251196486722645</v>
      </c>
      <c r="I312" s="1">
        <v>7.1559972078112102</v>
      </c>
      <c r="J312" s="50">
        <v>1.19895438514856</v>
      </c>
      <c r="N312" s="21"/>
      <c r="R312" s="21"/>
    </row>
    <row r="313" spans="1:18">
      <c r="A313" s="7" t="s">
        <v>116</v>
      </c>
      <c r="B313" t="s">
        <v>69</v>
      </c>
      <c r="C313" t="s">
        <v>25</v>
      </c>
      <c r="D313" t="s">
        <v>26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50">
        <v>0</v>
      </c>
      <c r="N313" s="21"/>
      <c r="R313" s="21"/>
    </row>
    <row r="314" spans="1:18">
      <c r="A314" s="7" t="s">
        <v>116</v>
      </c>
      <c r="B314" t="s">
        <v>69</v>
      </c>
      <c r="C314" t="s">
        <v>22</v>
      </c>
      <c r="D314" t="s">
        <v>23</v>
      </c>
      <c r="E314" s="1">
        <v>1.88517371770672E-3</v>
      </c>
      <c r="F314" s="1">
        <v>7.9904748417688594E-5</v>
      </c>
      <c r="G314" s="1">
        <v>1.76281626712827E-3</v>
      </c>
      <c r="H314" s="1">
        <v>6.5995285949878001E-5</v>
      </c>
      <c r="I314" s="1">
        <v>3.64798998483499E-3</v>
      </c>
      <c r="J314" s="50">
        <v>1.45900034367567E-4</v>
      </c>
      <c r="N314" s="21"/>
      <c r="R314" s="21"/>
    </row>
    <row r="315" spans="1:18">
      <c r="A315" s="7" t="s">
        <v>117</v>
      </c>
      <c r="B315" t="s">
        <v>69</v>
      </c>
      <c r="C315" t="s">
        <v>2</v>
      </c>
      <c r="D315" t="s">
        <v>3</v>
      </c>
      <c r="E315" s="1">
        <v>9.8311324466621997E-2</v>
      </c>
      <c r="F315" s="1">
        <v>0.101032737329802</v>
      </c>
      <c r="G315" s="1">
        <v>0.103868329249615</v>
      </c>
      <c r="H315" s="1">
        <v>0.14105726379862699</v>
      </c>
      <c r="I315" s="1">
        <v>0.202179653716237</v>
      </c>
      <c r="J315" s="50">
        <v>0.24209000112842899</v>
      </c>
      <c r="N315" s="21"/>
      <c r="R315" s="21"/>
    </row>
    <row r="316" spans="1:18">
      <c r="A316" s="7" t="s">
        <v>117</v>
      </c>
      <c r="B316" t="s">
        <v>69</v>
      </c>
      <c r="C316" t="s">
        <v>4</v>
      </c>
      <c r="D316" t="s">
        <v>5</v>
      </c>
      <c r="E316" s="1">
        <v>5.3657067891171503E-4</v>
      </c>
      <c r="F316" s="1">
        <v>1.6485335547706401E-2</v>
      </c>
      <c r="G316" s="1">
        <v>9.1484741766730692E-9</v>
      </c>
      <c r="H316" s="1">
        <v>8.1521232660408597E-9</v>
      </c>
      <c r="I316" s="1">
        <v>5.3657982738589203E-4</v>
      </c>
      <c r="J316" s="50">
        <v>1.6485343699829701E-2</v>
      </c>
      <c r="N316" s="21"/>
      <c r="R316" s="21"/>
    </row>
    <row r="317" spans="1:18">
      <c r="A317" s="7" t="s">
        <v>117</v>
      </c>
      <c r="B317" t="s">
        <v>69</v>
      </c>
      <c r="C317" t="s">
        <v>6</v>
      </c>
      <c r="D317" t="s">
        <v>7</v>
      </c>
      <c r="E317" s="1">
        <v>4.8783552723219801E-3</v>
      </c>
      <c r="F317" s="1">
        <v>1.0815158931874701E-2</v>
      </c>
      <c r="G317" s="1">
        <v>6.5050987979351903E-4</v>
      </c>
      <c r="H317" s="1">
        <v>1.4432273127268299E-3</v>
      </c>
      <c r="I317" s="1">
        <v>5.5288651521154999E-3</v>
      </c>
      <c r="J317" s="50">
        <v>1.22583862446015E-2</v>
      </c>
      <c r="N317" s="21"/>
      <c r="R317" s="21"/>
    </row>
    <row r="318" spans="1:18">
      <c r="A318" s="7" t="s">
        <v>117</v>
      </c>
      <c r="B318" t="s">
        <v>69</v>
      </c>
      <c r="C318" t="s">
        <v>8</v>
      </c>
      <c r="D318" t="s">
        <v>9</v>
      </c>
      <c r="E318" s="1">
        <v>0.228250562667354</v>
      </c>
      <c r="F318" s="1">
        <v>0.106624471513092</v>
      </c>
      <c r="G318" s="1">
        <v>0.4549215963089</v>
      </c>
      <c r="H318" s="1">
        <v>0.27698221161963998</v>
      </c>
      <c r="I318" s="1">
        <v>0.68317215897625405</v>
      </c>
      <c r="J318" s="50">
        <v>0.383606683132732</v>
      </c>
      <c r="N318" s="21"/>
      <c r="R318" s="21"/>
    </row>
    <row r="319" spans="1:18">
      <c r="A319" s="7" t="s">
        <v>117</v>
      </c>
      <c r="B319" t="s">
        <v>69</v>
      </c>
      <c r="C319" t="s">
        <v>10</v>
      </c>
      <c r="D319" t="s">
        <v>11</v>
      </c>
      <c r="E319" s="1">
        <v>1.07609488097417E-2</v>
      </c>
      <c r="F319" s="1">
        <v>1.11972237049223E-2</v>
      </c>
      <c r="G319" s="1">
        <v>6.5897116200947597E-2</v>
      </c>
      <c r="H319" s="1">
        <v>9.0825975146354196E-2</v>
      </c>
      <c r="I319" s="1">
        <v>7.6658065010689294E-2</v>
      </c>
      <c r="J319" s="50">
        <v>0.102023198851276</v>
      </c>
      <c r="N319" s="21"/>
      <c r="R319" s="21"/>
    </row>
    <row r="320" spans="1:18">
      <c r="A320" s="7" t="s">
        <v>117</v>
      </c>
      <c r="B320" t="s">
        <v>69</v>
      </c>
      <c r="C320" t="s">
        <v>12</v>
      </c>
      <c r="D320" t="s">
        <v>13</v>
      </c>
      <c r="E320" s="1">
        <v>7.3746082456366394E-2</v>
      </c>
      <c r="F320" s="1">
        <v>1.0334303839599299E-2</v>
      </c>
      <c r="G320" s="1">
        <v>6.2755611778462894E-2</v>
      </c>
      <c r="H320" s="1">
        <v>1.16085373820766E-2</v>
      </c>
      <c r="I320" s="1">
        <v>0.136501694234829</v>
      </c>
      <c r="J320" s="50">
        <v>2.19428412216758E-2</v>
      </c>
      <c r="N320" s="21"/>
      <c r="R320" s="21"/>
    </row>
    <row r="321" spans="1:18">
      <c r="A321" s="7" t="s">
        <v>117</v>
      </c>
      <c r="B321" t="s">
        <v>69</v>
      </c>
      <c r="C321" t="s">
        <v>14</v>
      </c>
      <c r="D321" t="s">
        <v>15</v>
      </c>
      <c r="E321" s="1">
        <v>1.8702295833133899E-2</v>
      </c>
      <c r="F321" s="1">
        <v>2.0770506827370999E-2</v>
      </c>
      <c r="G321" s="1">
        <v>4.7594589624166399E-2</v>
      </c>
      <c r="H321" s="1">
        <v>2.6661438999902899E-2</v>
      </c>
      <c r="I321" s="1">
        <v>6.6296885457300295E-2</v>
      </c>
      <c r="J321" s="50">
        <v>4.7431945827273898E-2</v>
      </c>
      <c r="N321" s="21"/>
      <c r="R321" s="21"/>
    </row>
    <row r="322" spans="1:18">
      <c r="A322" s="7" t="s">
        <v>117</v>
      </c>
      <c r="B322" t="s">
        <v>69</v>
      </c>
      <c r="C322" t="s">
        <v>16</v>
      </c>
      <c r="D322" t="s">
        <v>17</v>
      </c>
      <c r="E322" s="1">
        <v>0.70384697221988601</v>
      </c>
      <c r="F322" s="1">
        <v>0.101714420740461</v>
      </c>
      <c r="G322" s="1">
        <v>1.05921042199868</v>
      </c>
      <c r="H322" s="1">
        <v>0.143913423645783</v>
      </c>
      <c r="I322" s="1">
        <v>1.7630573942185599</v>
      </c>
      <c r="J322" s="50">
        <v>0.24562784438624399</v>
      </c>
      <c r="N322" s="21"/>
      <c r="R322" s="21"/>
    </row>
    <row r="323" spans="1:18">
      <c r="A323" s="7" t="s">
        <v>117</v>
      </c>
      <c r="B323" t="s">
        <v>69</v>
      </c>
      <c r="C323" t="s">
        <v>18</v>
      </c>
      <c r="D323" t="s">
        <v>19</v>
      </c>
      <c r="E323" s="1">
        <v>1.98586848134675</v>
      </c>
      <c r="F323" s="1">
        <v>0.12843247272049399</v>
      </c>
      <c r="G323" s="1">
        <v>0.72358500203237597</v>
      </c>
      <c r="H323" s="1">
        <v>0.116170684607301</v>
      </c>
      <c r="I323" s="1">
        <v>2.7094534833791299</v>
      </c>
      <c r="J323" s="50">
        <v>0.244603157327795</v>
      </c>
      <c r="N323" s="21"/>
      <c r="R323" s="21"/>
    </row>
    <row r="324" spans="1:18">
      <c r="A324" s="7" t="s">
        <v>117</v>
      </c>
      <c r="B324" t="s">
        <v>69</v>
      </c>
      <c r="C324" t="s">
        <v>20</v>
      </c>
      <c r="D324" t="s">
        <v>21</v>
      </c>
      <c r="E324" s="1">
        <v>0.68048914857979204</v>
      </c>
      <c r="F324" s="1">
        <v>0.108384710577621</v>
      </c>
      <c r="G324" s="1">
        <v>0.28355134404930099</v>
      </c>
      <c r="H324" s="1">
        <v>5.6964945836852098E-2</v>
      </c>
      <c r="I324" s="1">
        <v>0.96404049262909297</v>
      </c>
      <c r="J324" s="50">
        <v>0.165349656414473</v>
      </c>
      <c r="N324" s="21"/>
      <c r="R324" s="21"/>
    </row>
    <row r="325" spans="1:18">
      <c r="A325" s="7" t="s">
        <v>117</v>
      </c>
      <c r="B325" t="s">
        <v>69</v>
      </c>
      <c r="C325" t="s">
        <v>25</v>
      </c>
      <c r="D325" t="s">
        <v>26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50">
        <v>0</v>
      </c>
      <c r="N325" s="21"/>
      <c r="R325" s="21"/>
    </row>
    <row r="326" spans="1:18">
      <c r="A326" s="7" t="s">
        <v>117</v>
      </c>
      <c r="B326" t="s">
        <v>69</v>
      </c>
      <c r="C326" t="s">
        <v>22</v>
      </c>
      <c r="D326" t="s">
        <v>23</v>
      </c>
      <c r="E326" s="1">
        <v>2.00870214494347E-4</v>
      </c>
      <c r="F326" s="1">
        <v>8.4183019095400008E-6</v>
      </c>
      <c r="G326" s="1">
        <v>1.53962747301788E-4</v>
      </c>
      <c r="H326" s="1">
        <v>5.5580105416441897E-6</v>
      </c>
      <c r="I326" s="1">
        <v>3.54832961796135E-4</v>
      </c>
      <c r="J326" s="50">
        <v>1.39763124511842E-5</v>
      </c>
      <c r="N326" s="21"/>
      <c r="R326" s="21"/>
    </row>
    <row r="327" spans="1:18">
      <c r="A327" s="7" t="s">
        <v>118</v>
      </c>
      <c r="B327" t="s">
        <v>69</v>
      </c>
      <c r="C327" t="s">
        <v>2</v>
      </c>
      <c r="D327" t="s">
        <v>3</v>
      </c>
      <c r="E327" s="1">
        <v>0.41297747116552302</v>
      </c>
      <c r="F327" s="1">
        <v>0.43172164357568499</v>
      </c>
      <c r="G327" s="1">
        <v>0.189278121684051</v>
      </c>
      <c r="H327" s="1">
        <v>0.23936733725541301</v>
      </c>
      <c r="I327" s="1">
        <v>0.60225559284957397</v>
      </c>
      <c r="J327" s="50">
        <v>0.67108898083109803</v>
      </c>
      <c r="N327" s="21"/>
      <c r="R327" s="21"/>
    </row>
    <row r="328" spans="1:18">
      <c r="A328" s="7" t="s">
        <v>118</v>
      </c>
      <c r="B328" t="s">
        <v>69</v>
      </c>
      <c r="C328" t="s">
        <v>4</v>
      </c>
      <c r="D328" t="s">
        <v>5</v>
      </c>
      <c r="E328" s="1">
        <v>2.8345205188288398E-3</v>
      </c>
      <c r="F328" s="1">
        <v>9.4514945064086503E-2</v>
      </c>
      <c r="G328" s="1">
        <v>9.7057906054186904E-2</v>
      </c>
      <c r="H328" s="1">
        <v>1.78421292371072</v>
      </c>
      <c r="I328" s="1">
        <v>9.9892426573015794E-2</v>
      </c>
      <c r="J328" s="50">
        <v>1.8787278687748099</v>
      </c>
      <c r="N328" s="21"/>
      <c r="R328" s="21"/>
    </row>
    <row r="329" spans="1:18">
      <c r="A329" s="7" t="s">
        <v>118</v>
      </c>
      <c r="B329" t="s">
        <v>69</v>
      </c>
      <c r="C329" t="s">
        <v>6</v>
      </c>
      <c r="D329" t="s">
        <v>7</v>
      </c>
      <c r="E329" s="1">
        <v>7.0099413733225799E-2</v>
      </c>
      <c r="F329" s="1">
        <v>0.15143055667838001</v>
      </c>
      <c r="G329" s="1">
        <v>0.33820262855424699</v>
      </c>
      <c r="H329" s="1">
        <v>0.74954823950018501</v>
      </c>
      <c r="I329" s="1">
        <v>0.40830204228747302</v>
      </c>
      <c r="J329" s="50">
        <v>0.90097879617856502</v>
      </c>
      <c r="N329" s="21"/>
      <c r="R329" s="21"/>
    </row>
    <row r="330" spans="1:18">
      <c r="A330" s="7" t="s">
        <v>118</v>
      </c>
      <c r="B330" t="s">
        <v>69</v>
      </c>
      <c r="C330" t="s">
        <v>8</v>
      </c>
      <c r="D330" t="s">
        <v>9</v>
      </c>
      <c r="E330" s="1">
        <v>0.76613048477844503</v>
      </c>
      <c r="F330" s="1">
        <v>0.35047982896305202</v>
      </c>
      <c r="G330" s="1">
        <v>0.340528548249381</v>
      </c>
      <c r="H330" s="1">
        <v>0.20308127476041701</v>
      </c>
      <c r="I330" s="1">
        <v>1.1066590330278301</v>
      </c>
      <c r="J330" s="50">
        <v>0.55356110372347</v>
      </c>
      <c r="N330" s="21"/>
      <c r="R330" s="21"/>
    </row>
    <row r="331" spans="1:18">
      <c r="A331" s="7" t="s">
        <v>118</v>
      </c>
      <c r="B331" t="s">
        <v>69</v>
      </c>
      <c r="C331" t="s">
        <v>10</v>
      </c>
      <c r="D331" t="s">
        <v>11</v>
      </c>
      <c r="E331" s="1">
        <v>5.59318204074657E-2</v>
      </c>
      <c r="F331" s="1">
        <v>4.4978800517454398E-2</v>
      </c>
      <c r="G331" s="1">
        <v>0.100870236568122</v>
      </c>
      <c r="H331" s="1">
        <v>7.3237188989633301E-2</v>
      </c>
      <c r="I331" s="1">
        <v>0.156802056975587</v>
      </c>
      <c r="J331" s="50">
        <v>0.118215989507088</v>
      </c>
      <c r="N331" s="21"/>
      <c r="R331" s="21"/>
    </row>
    <row r="332" spans="1:18">
      <c r="A332" s="7" t="s">
        <v>118</v>
      </c>
      <c r="B332" t="s">
        <v>69</v>
      </c>
      <c r="C332" t="s">
        <v>12</v>
      </c>
      <c r="D332" t="s">
        <v>13</v>
      </c>
      <c r="E332" s="1">
        <v>0.32990481090117002</v>
      </c>
      <c r="F332" s="1">
        <v>4.6691913868609401E-2</v>
      </c>
      <c r="G332" s="1">
        <v>0.11009680716306799</v>
      </c>
      <c r="H332" s="1">
        <v>2.0151950668405302E-2</v>
      </c>
      <c r="I332" s="1">
        <v>0.44000161806423799</v>
      </c>
      <c r="J332" s="50">
        <v>6.6843864537014699E-2</v>
      </c>
      <c r="N332" s="21"/>
      <c r="R332" s="21"/>
    </row>
    <row r="333" spans="1:18">
      <c r="A333" s="7" t="s">
        <v>118</v>
      </c>
      <c r="B333" t="s">
        <v>69</v>
      </c>
      <c r="C333" t="s">
        <v>14</v>
      </c>
      <c r="D333" t="s">
        <v>15</v>
      </c>
      <c r="E333" s="1">
        <v>8.6450750342086893E-2</v>
      </c>
      <c r="F333" s="1">
        <v>9.6385284031912294E-2</v>
      </c>
      <c r="G333" s="1">
        <v>0.19787734135003601</v>
      </c>
      <c r="H333" s="1">
        <v>0.11135037093206999</v>
      </c>
      <c r="I333" s="1">
        <v>0.28432809169212298</v>
      </c>
      <c r="J333" s="50">
        <v>0.207735654963982</v>
      </c>
      <c r="N333" s="21"/>
      <c r="R333" s="21"/>
    </row>
    <row r="334" spans="1:18">
      <c r="A334" s="7" t="s">
        <v>118</v>
      </c>
      <c r="B334" t="s">
        <v>69</v>
      </c>
      <c r="C334" t="s">
        <v>16</v>
      </c>
      <c r="D334" t="s">
        <v>17</v>
      </c>
      <c r="E334" s="1">
        <v>2.1513795772920199</v>
      </c>
      <c r="F334" s="1">
        <v>0.28787759408365698</v>
      </c>
      <c r="G334" s="1">
        <v>0.95200940053791505</v>
      </c>
      <c r="H334" s="1">
        <v>0.12552387683660399</v>
      </c>
      <c r="I334" s="1">
        <v>3.1033889778299302</v>
      </c>
      <c r="J334" s="50">
        <v>0.41340147092026103</v>
      </c>
      <c r="N334" s="21"/>
      <c r="R334" s="21"/>
    </row>
    <row r="335" spans="1:18">
      <c r="A335" s="7" t="s">
        <v>118</v>
      </c>
      <c r="B335" t="s">
        <v>69</v>
      </c>
      <c r="C335" t="s">
        <v>18</v>
      </c>
      <c r="D335" t="s">
        <v>19</v>
      </c>
      <c r="E335" s="1">
        <v>8.8893745151486705</v>
      </c>
      <c r="F335" s="1">
        <v>0.58449235167314695</v>
      </c>
      <c r="G335" s="1">
        <v>1.2135560753268799</v>
      </c>
      <c r="H335" s="1">
        <v>0.20162885835296299</v>
      </c>
      <c r="I335" s="1">
        <v>10.1029305904755</v>
      </c>
      <c r="J335" s="50">
        <v>0.78612121002611002</v>
      </c>
      <c r="N335" s="21"/>
      <c r="R335" s="21"/>
    </row>
    <row r="336" spans="1:18">
      <c r="A336" s="7" t="s">
        <v>118</v>
      </c>
      <c r="B336" t="s">
        <v>69</v>
      </c>
      <c r="C336" t="s">
        <v>20</v>
      </c>
      <c r="D336" t="s">
        <v>21</v>
      </c>
      <c r="E336" s="1">
        <v>2.93827894788725</v>
      </c>
      <c r="F336" s="1">
        <v>0.47249288596120498</v>
      </c>
      <c r="G336" s="1">
        <v>6.6361719618317896E-2</v>
      </c>
      <c r="H336" s="1">
        <v>1.3375479782034599E-2</v>
      </c>
      <c r="I336" s="1">
        <v>3.0046406675055701</v>
      </c>
      <c r="J336" s="50">
        <v>0.48586836574323999</v>
      </c>
      <c r="N336" s="21"/>
      <c r="R336" s="21"/>
    </row>
    <row r="337" spans="1:18">
      <c r="A337" s="7" t="s">
        <v>118</v>
      </c>
      <c r="B337" t="s">
        <v>69</v>
      </c>
      <c r="C337" t="s">
        <v>25</v>
      </c>
      <c r="D337" t="s">
        <v>26</v>
      </c>
      <c r="E337" s="1">
        <v>0</v>
      </c>
      <c r="F337" s="1">
        <v>0</v>
      </c>
      <c r="G337" s="1">
        <v>0</v>
      </c>
      <c r="H337" s="1">
        <v>0</v>
      </c>
      <c r="I337" s="1">
        <v>0</v>
      </c>
      <c r="J337" s="50">
        <v>0</v>
      </c>
      <c r="N337" s="21"/>
      <c r="R337" s="21"/>
    </row>
    <row r="338" spans="1:18">
      <c r="A338" s="7" t="s">
        <v>118</v>
      </c>
      <c r="B338" t="s">
        <v>69</v>
      </c>
      <c r="C338" t="s">
        <v>22</v>
      </c>
      <c r="D338" t="s">
        <v>23</v>
      </c>
      <c r="E338" s="1">
        <v>9.5555915103717195E-4</v>
      </c>
      <c r="F338" s="1">
        <v>4.1066059311131001E-5</v>
      </c>
      <c r="G338" s="1">
        <v>7.0757974199098196E-4</v>
      </c>
      <c r="H338" s="1">
        <v>2.6940823744623998E-5</v>
      </c>
      <c r="I338" s="1">
        <v>1.6631388930281499E-3</v>
      </c>
      <c r="J338" s="50">
        <v>6.8006883055754996E-5</v>
      </c>
      <c r="N338" s="21"/>
      <c r="R338" s="21"/>
    </row>
    <row r="339" spans="1:18">
      <c r="A339" s="7" t="s">
        <v>119</v>
      </c>
      <c r="B339" t="s">
        <v>69</v>
      </c>
      <c r="C339" t="s">
        <v>2</v>
      </c>
      <c r="D339" t="s">
        <v>3</v>
      </c>
      <c r="E339" s="1">
        <v>0.120140142446979</v>
      </c>
      <c r="F339" s="1">
        <v>0.118096782337273</v>
      </c>
      <c r="G339" s="1">
        <v>0.208213286298644</v>
      </c>
      <c r="H339" s="1">
        <v>0.30200678070662701</v>
      </c>
      <c r="I339" s="1">
        <v>0.32835342874562301</v>
      </c>
      <c r="J339" s="50">
        <v>0.42010356304390101</v>
      </c>
      <c r="N339" s="21"/>
      <c r="R339" s="21"/>
    </row>
    <row r="340" spans="1:18">
      <c r="A340" s="7" t="s">
        <v>119</v>
      </c>
      <c r="B340" t="s">
        <v>69</v>
      </c>
      <c r="C340" t="s">
        <v>4</v>
      </c>
      <c r="D340" t="s">
        <v>5</v>
      </c>
      <c r="E340" s="1">
        <v>1.8649996633279901E-4</v>
      </c>
      <c r="F340" s="1">
        <v>9.2324051272644706E-3</v>
      </c>
      <c r="G340" s="1">
        <v>2.1853134064304101E-8</v>
      </c>
      <c r="H340" s="1">
        <v>4.0225608969079701E-8</v>
      </c>
      <c r="I340" s="1">
        <v>1.86521819466863E-4</v>
      </c>
      <c r="J340" s="50">
        <v>9.2324453528734394E-3</v>
      </c>
      <c r="N340" s="21"/>
      <c r="R340" s="21"/>
    </row>
    <row r="341" spans="1:18">
      <c r="A341" s="7" t="s">
        <v>119</v>
      </c>
      <c r="B341" t="s">
        <v>69</v>
      </c>
      <c r="C341" t="s">
        <v>6</v>
      </c>
      <c r="D341" t="s">
        <v>7</v>
      </c>
      <c r="E341" s="1">
        <v>1.6006209660735201E-3</v>
      </c>
      <c r="F341" s="1">
        <v>3.5959514981343298E-3</v>
      </c>
      <c r="G341" s="1">
        <v>4.0643877269197997E-5</v>
      </c>
      <c r="H341" s="1">
        <v>9.0114773164610905E-5</v>
      </c>
      <c r="I341" s="1">
        <v>1.64126484334272E-3</v>
      </c>
      <c r="J341" s="50">
        <v>3.6860662712989399E-3</v>
      </c>
      <c r="N341" s="21"/>
      <c r="R341" s="21"/>
    </row>
    <row r="342" spans="1:18">
      <c r="A342" s="7" t="s">
        <v>119</v>
      </c>
      <c r="B342" t="s">
        <v>69</v>
      </c>
      <c r="C342" t="s">
        <v>8</v>
      </c>
      <c r="D342" t="s">
        <v>9</v>
      </c>
      <c r="E342" s="1">
        <v>0.19133271025889401</v>
      </c>
      <c r="F342" s="1">
        <v>8.6414674085556004E-2</v>
      </c>
      <c r="G342" s="1">
        <v>0.33472852864867902</v>
      </c>
      <c r="H342" s="1">
        <v>0.223252540373403</v>
      </c>
      <c r="I342" s="1">
        <v>0.52606123890757195</v>
      </c>
      <c r="J342" s="50">
        <v>0.30966721445895901</v>
      </c>
      <c r="N342" s="21"/>
      <c r="R342" s="21"/>
    </row>
    <row r="343" spans="1:18">
      <c r="A343" s="7" t="s">
        <v>119</v>
      </c>
      <c r="B343" t="s">
        <v>69</v>
      </c>
      <c r="C343" t="s">
        <v>10</v>
      </c>
      <c r="D343" t="s">
        <v>11</v>
      </c>
      <c r="E343" s="1">
        <v>7.64826191539302E-3</v>
      </c>
      <c r="F343" s="1">
        <v>6.4987930877923898E-3</v>
      </c>
      <c r="G343" s="1">
        <v>2.2579714542639399E-2</v>
      </c>
      <c r="H343" s="1">
        <v>2.1514713239357799E-2</v>
      </c>
      <c r="I343" s="1">
        <v>3.0227976458032501E-2</v>
      </c>
      <c r="J343" s="50">
        <v>2.80135063271502E-2</v>
      </c>
      <c r="N343" s="21"/>
      <c r="R343" s="21"/>
    </row>
    <row r="344" spans="1:18">
      <c r="A344" s="7" t="s">
        <v>119</v>
      </c>
      <c r="B344" t="s">
        <v>69</v>
      </c>
      <c r="C344" t="s">
        <v>12</v>
      </c>
      <c r="D344" t="s">
        <v>13</v>
      </c>
      <c r="E344" s="1">
        <v>4.7141868633863E-2</v>
      </c>
      <c r="F344" s="1">
        <v>6.4658293983822501E-3</v>
      </c>
      <c r="G344" s="1">
        <v>3.2302422296278201E-2</v>
      </c>
      <c r="H344" s="1">
        <v>5.9600508318527002E-3</v>
      </c>
      <c r="I344" s="1">
        <v>7.9444290930141201E-2</v>
      </c>
      <c r="J344" s="50">
        <v>1.2425880230234901E-2</v>
      </c>
      <c r="N344" s="21"/>
      <c r="R344" s="21"/>
    </row>
    <row r="345" spans="1:18">
      <c r="A345" s="7" t="s">
        <v>119</v>
      </c>
      <c r="B345" t="s">
        <v>69</v>
      </c>
      <c r="C345" t="s">
        <v>14</v>
      </c>
      <c r="D345" t="s">
        <v>15</v>
      </c>
      <c r="E345" s="1">
        <v>1.26250318178908E-2</v>
      </c>
      <c r="F345" s="1">
        <v>1.40841422840377E-2</v>
      </c>
      <c r="G345" s="1">
        <v>3.7615425605292902E-3</v>
      </c>
      <c r="H345" s="1">
        <v>2.2209167599259601E-3</v>
      </c>
      <c r="I345" s="1">
        <v>1.6386574378420098E-2</v>
      </c>
      <c r="J345" s="50">
        <v>1.63050590439636E-2</v>
      </c>
      <c r="N345" s="21"/>
      <c r="R345" s="21"/>
    </row>
    <row r="346" spans="1:18">
      <c r="A346" s="7" t="s">
        <v>119</v>
      </c>
      <c r="B346" t="s">
        <v>69</v>
      </c>
      <c r="C346" t="s">
        <v>16</v>
      </c>
      <c r="D346" t="s">
        <v>17</v>
      </c>
      <c r="E346" s="1">
        <v>0.66365091919289698</v>
      </c>
      <c r="F346" s="1">
        <v>8.7549468483196502E-2</v>
      </c>
      <c r="G346" s="1">
        <v>0.67966986157894005</v>
      </c>
      <c r="H346" s="1">
        <v>7.1629181834455005E-2</v>
      </c>
      <c r="I346" s="1">
        <v>1.3433207807718399</v>
      </c>
      <c r="J346" s="50">
        <v>0.15917865031765099</v>
      </c>
      <c r="N346" s="21"/>
      <c r="R346" s="21"/>
    </row>
    <row r="347" spans="1:18">
      <c r="A347" s="7" t="s">
        <v>119</v>
      </c>
      <c r="B347" t="s">
        <v>69</v>
      </c>
      <c r="C347" t="s">
        <v>18</v>
      </c>
      <c r="D347" t="s">
        <v>19</v>
      </c>
      <c r="E347" s="1">
        <v>1.1481379013139199</v>
      </c>
      <c r="F347" s="1">
        <v>7.4745491428606495E-2</v>
      </c>
      <c r="G347" s="1">
        <v>0.103696082339702</v>
      </c>
      <c r="H347" s="1">
        <v>1.6865511792194199E-2</v>
      </c>
      <c r="I347" s="1">
        <v>1.2518339836536201</v>
      </c>
      <c r="J347" s="50">
        <v>9.1611003220800694E-2</v>
      </c>
      <c r="N347" s="21"/>
      <c r="R347" s="21"/>
    </row>
    <row r="348" spans="1:18">
      <c r="A348" s="7" t="s">
        <v>119</v>
      </c>
      <c r="B348" t="s">
        <v>69</v>
      </c>
      <c r="C348" t="s">
        <v>20</v>
      </c>
      <c r="D348" t="s">
        <v>21</v>
      </c>
      <c r="E348" s="1">
        <v>0.47010760546965902</v>
      </c>
      <c r="F348" s="1">
        <v>7.52333770134887E-2</v>
      </c>
      <c r="G348" s="1">
        <v>7.1439948655373495E-2</v>
      </c>
      <c r="H348" s="1">
        <v>1.43653397028681E-2</v>
      </c>
      <c r="I348" s="1">
        <v>0.54154755412503297</v>
      </c>
      <c r="J348" s="50">
        <v>8.9598716716356802E-2</v>
      </c>
      <c r="N348" s="21"/>
      <c r="R348" s="21"/>
    </row>
    <row r="349" spans="1:18">
      <c r="A349" s="7" t="s">
        <v>119</v>
      </c>
      <c r="B349" t="s">
        <v>69</v>
      </c>
      <c r="C349" t="s">
        <v>25</v>
      </c>
      <c r="D349" t="s">
        <v>26</v>
      </c>
      <c r="E349" s="1">
        <v>0</v>
      </c>
      <c r="F349" s="1">
        <v>0</v>
      </c>
      <c r="G349" s="1">
        <v>0</v>
      </c>
      <c r="H349" s="1">
        <v>0</v>
      </c>
      <c r="I349" s="1">
        <v>0</v>
      </c>
      <c r="J349" s="50">
        <v>0</v>
      </c>
      <c r="N349" s="21"/>
      <c r="R349" s="21"/>
    </row>
    <row r="350" spans="1:18">
      <c r="A350" s="7" t="s">
        <v>119</v>
      </c>
      <c r="B350" t="s">
        <v>69</v>
      </c>
      <c r="C350" t="s">
        <v>22</v>
      </c>
      <c r="D350" t="s">
        <v>23</v>
      </c>
      <c r="E350" s="1">
        <v>1.1264642865873501E-4</v>
      </c>
      <c r="F350" s="1">
        <v>4.7694994895947704E-6</v>
      </c>
      <c r="G350" s="1">
        <v>9.0647321279984294E-5</v>
      </c>
      <c r="H350" s="1">
        <v>3.3440388121081198E-6</v>
      </c>
      <c r="I350" s="1">
        <v>2.0329374993871899E-4</v>
      </c>
      <c r="J350" s="50">
        <v>8.1135383017028902E-6</v>
      </c>
      <c r="N350" s="21"/>
      <c r="R350" s="21"/>
    </row>
    <row r="351" spans="1:18">
      <c r="A351" s="7" t="s">
        <v>120</v>
      </c>
      <c r="B351" t="s">
        <v>69</v>
      </c>
      <c r="C351" t="s">
        <v>2</v>
      </c>
      <c r="D351" t="s">
        <v>3</v>
      </c>
      <c r="E351" s="1">
        <v>0.39964634509407898</v>
      </c>
      <c r="F351" s="1">
        <v>0.41997794010851203</v>
      </c>
      <c r="G351" s="1">
        <v>0.107388809505882</v>
      </c>
      <c r="H351" s="1">
        <v>9.7731853581546402E-2</v>
      </c>
      <c r="I351" s="1">
        <v>0.50703515459996096</v>
      </c>
      <c r="J351" s="50">
        <v>0.51770979369005898</v>
      </c>
      <c r="N351" s="21"/>
      <c r="R351" s="21"/>
    </row>
    <row r="352" spans="1:18">
      <c r="A352" s="7" t="s">
        <v>120</v>
      </c>
      <c r="B352" t="s">
        <v>69</v>
      </c>
      <c r="C352" t="s">
        <v>4</v>
      </c>
      <c r="D352" t="s">
        <v>5</v>
      </c>
      <c r="E352" s="1">
        <v>9.6422450203992804E-4</v>
      </c>
      <c r="F352" s="1">
        <v>4.9279867312882503E-2</v>
      </c>
      <c r="G352" s="1">
        <v>2.6444884984783102E-4</v>
      </c>
      <c r="H352" s="1">
        <v>1.4166400752013001E-3</v>
      </c>
      <c r="I352" s="1">
        <v>1.22867335188776E-3</v>
      </c>
      <c r="J352" s="50">
        <v>5.0696507388083803E-2</v>
      </c>
      <c r="N352" s="21"/>
      <c r="R352" s="21"/>
    </row>
    <row r="353" spans="1:18">
      <c r="A353" s="7" t="s">
        <v>120</v>
      </c>
      <c r="B353" t="s">
        <v>69</v>
      </c>
      <c r="C353" t="s">
        <v>6</v>
      </c>
      <c r="D353" t="s">
        <v>7</v>
      </c>
      <c r="E353" s="1">
        <v>5.75901327035317E-2</v>
      </c>
      <c r="F353" s="1">
        <v>0.124600845391065</v>
      </c>
      <c r="G353" s="1">
        <v>0.28099024076933099</v>
      </c>
      <c r="H353" s="1">
        <v>0.62351251187798895</v>
      </c>
      <c r="I353" s="1">
        <v>0.33858037347286302</v>
      </c>
      <c r="J353" s="50">
        <v>0.74811335726905404</v>
      </c>
      <c r="N353" s="21"/>
      <c r="R353" s="21"/>
    </row>
    <row r="354" spans="1:18">
      <c r="A354" s="7" t="s">
        <v>120</v>
      </c>
      <c r="B354" t="s">
        <v>69</v>
      </c>
      <c r="C354" t="s">
        <v>8</v>
      </c>
      <c r="D354" t="s">
        <v>9</v>
      </c>
      <c r="E354" s="1">
        <v>1.29921055853801</v>
      </c>
      <c r="F354" s="1">
        <v>0.56590356278799403</v>
      </c>
      <c r="G354" s="1">
        <v>1.99837808212353</v>
      </c>
      <c r="H354" s="1">
        <v>0.99167495841599695</v>
      </c>
      <c r="I354" s="1">
        <v>3.29758864066154</v>
      </c>
      <c r="J354" s="50">
        <v>1.5575785212039901</v>
      </c>
      <c r="N354" s="21"/>
      <c r="R354" s="21"/>
    </row>
    <row r="355" spans="1:18">
      <c r="A355" s="7" t="s">
        <v>120</v>
      </c>
      <c r="B355" t="s">
        <v>69</v>
      </c>
      <c r="C355" t="s">
        <v>10</v>
      </c>
      <c r="D355" t="s">
        <v>11</v>
      </c>
      <c r="E355" s="1">
        <v>4.0006522398338198E-2</v>
      </c>
      <c r="F355" s="1">
        <v>3.3331657292835E-2</v>
      </c>
      <c r="G355" s="1">
        <v>0.120875314002527</v>
      </c>
      <c r="H355" s="1">
        <v>0.11221430312842599</v>
      </c>
      <c r="I355" s="1">
        <v>0.16088183640086501</v>
      </c>
      <c r="J355" s="50">
        <v>0.145545960421261</v>
      </c>
      <c r="N355" s="21"/>
      <c r="R355" s="21"/>
    </row>
    <row r="356" spans="1:18">
      <c r="A356" s="7" t="s">
        <v>120</v>
      </c>
      <c r="B356" t="s">
        <v>69</v>
      </c>
      <c r="C356" t="s">
        <v>12</v>
      </c>
      <c r="D356" t="s">
        <v>13</v>
      </c>
      <c r="E356" s="1">
        <v>0.30682057243211402</v>
      </c>
      <c r="F356" s="1">
        <v>4.1858721341985199E-2</v>
      </c>
      <c r="G356" s="1">
        <v>0.12174374068166199</v>
      </c>
      <c r="H356" s="1">
        <v>2.24690709085104E-2</v>
      </c>
      <c r="I356" s="1">
        <v>0.42856431311377602</v>
      </c>
      <c r="J356" s="50">
        <v>6.4327792250495605E-2</v>
      </c>
      <c r="N356" s="21"/>
      <c r="R356" s="21"/>
    </row>
    <row r="357" spans="1:18">
      <c r="A357" s="7" t="s">
        <v>120</v>
      </c>
      <c r="B357" t="s">
        <v>69</v>
      </c>
      <c r="C357" t="s">
        <v>14</v>
      </c>
      <c r="D357" t="s">
        <v>15</v>
      </c>
      <c r="E357" s="1">
        <v>0.13252188320548</v>
      </c>
      <c r="F357" s="1">
        <v>0.14743947436935201</v>
      </c>
      <c r="G357" s="1">
        <v>0.79317082254822802</v>
      </c>
      <c r="H357" s="1">
        <v>0.48730920189385402</v>
      </c>
      <c r="I357" s="1">
        <v>0.92569270575370799</v>
      </c>
      <c r="J357" s="50">
        <v>0.63474867626320597</v>
      </c>
      <c r="N357" s="21"/>
      <c r="R357" s="21"/>
    </row>
    <row r="358" spans="1:18">
      <c r="A358" s="7" t="s">
        <v>120</v>
      </c>
      <c r="B358" t="s">
        <v>69</v>
      </c>
      <c r="C358" t="s">
        <v>16</v>
      </c>
      <c r="D358" t="s">
        <v>17</v>
      </c>
      <c r="E358" s="1">
        <v>2.9995940972016899</v>
      </c>
      <c r="F358" s="1">
        <v>0.449058171206968</v>
      </c>
      <c r="G358" s="1">
        <v>3.4753315908236102</v>
      </c>
      <c r="H358" s="1">
        <v>0.482634584513497</v>
      </c>
      <c r="I358" s="1">
        <v>6.4749256880252997</v>
      </c>
      <c r="J358" s="50">
        <v>0.93169275572046495</v>
      </c>
      <c r="N358" s="21"/>
      <c r="R358" s="21"/>
    </row>
    <row r="359" spans="1:18">
      <c r="A359" s="7" t="s">
        <v>120</v>
      </c>
      <c r="B359" t="s">
        <v>69</v>
      </c>
      <c r="C359" t="s">
        <v>18</v>
      </c>
      <c r="D359" t="s">
        <v>19</v>
      </c>
      <c r="E359" s="1">
        <v>10.4048513288253</v>
      </c>
      <c r="F359" s="1">
        <v>0.67418386822783605</v>
      </c>
      <c r="G359" s="1">
        <v>1.2405278558314501</v>
      </c>
      <c r="H359" s="1">
        <v>0.20056188441512801</v>
      </c>
      <c r="I359" s="1">
        <v>11.6453791846568</v>
      </c>
      <c r="J359" s="50">
        <v>0.87474575264296395</v>
      </c>
      <c r="N359" s="21"/>
      <c r="R359" s="21"/>
    </row>
    <row r="360" spans="1:18">
      <c r="A360" s="7" t="s">
        <v>120</v>
      </c>
      <c r="B360" t="s">
        <v>69</v>
      </c>
      <c r="C360" t="s">
        <v>20</v>
      </c>
      <c r="D360" t="s">
        <v>21</v>
      </c>
      <c r="E360" s="1">
        <v>31.460922864906902</v>
      </c>
      <c r="F360" s="1">
        <v>5.0093198572484301</v>
      </c>
      <c r="G360" s="1">
        <v>15.4947639181471</v>
      </c>
      <c r="H360" s="1">
        <v>3.1126636358727802</v>
      </c>
      <c r="I360" s="1">
        <v>46.955686783053999</v>
      </c>
      <c r="J360" s="50">
        <v>8.1219834931212098</v>
      </c>
      <c r="N360" s="21"/>
      <c r="R360" s="21"/>
    </row>
    <row r="361" spans="1:18">
      <c r="A361" s="7" t="s">
        <v>120</v>
      </c>
      <c r="B361" t="s">
        <v>69</v>
      </c>
      <c r="C361" t="s">
        <v>25</v>
      </c>
      <c r="D361" t="s">
        <v>26</v>
      </c>
      <c r="E361" s="1">
        <v>0</v>
      </c>
      <c r="F361" s="1">
        <v>0</v>
      </c>
      <c r="G361" s="1">
        <v>0</v>
      </c>
      <c r="H361" s="1">
        <v>0</v>
      </c>
      <c r="I361" s="1">
        <v>0</v>
      </c>
      <c r="J361" s="50">
        <v>0</v>
      </c>
      <c r="N361" s="21"/>
      <c r="R361" s="21"/>
    </row>
    <row r="362" spans="1:18">
      <c r="A362" s="7" t="s">
        <v>120</v>
      </c>
      <c r="B362" t="s">
        <v>69</v>
      </c>
      <c r="C362" t="s">
        <v>22</v>
      </c>
      <c r="D362" t="s">
        <v>23</v>
      </c>
      <c r="E362" s="1">
        <v>6.60464275447725E-4</v>
      </c>
      <c r="F362" s="1">
        <v>2.7717248459199499E-5</v>
      </c>
      <c r="G362" s="1">
        <v>5.6995183492605003E-4</v>
      </c>
      <c r="H362" s="1">
        <v>2.0603884516883601E-5</v>
      </c>
      <c r="I362" s="1">
        <v>1.23041611037378E-3</v>
      </c>
      <c r="J362" s="50">
        <v>4.8321132976083101E-5</v>
      </c>
      <c r="N362" s="21"/>
      <c r="R362" s="21"/>
    </row>
    <row r="363" spans="1:18">
      <c r="A363" s="7" t="s">
        <v>0</v>
      </c>
      <c r="B363" t="s">
        <v>69</v>
      </c>
      <c r="C363" t="s">
        <v>2</v>
      </c>
      <c r="D363" t="s">
        <v>3</v>
      </c>
      <c r="E363" s="1">
        <v>9.0435047898678095E-2</v>
      </c>
      <c r="F363" s="1">
        <v>9.6563743099101207E-2</v>
      </c>
      <c r="G363" s="1">
        <v>4.0736265050070303E-2</v>
      </c>
      <c r="H363" s="1">
        <v>3.2193024559273101E-2</v>
      </c>
      <c r="I363" s="1">
        <v>0.13117131294874801</v>
      </c>
      <c r="J363" s="50">
        <v>0.12875676765837399</v>
      </c>
      <c r="N363" s="21"/>
      <c r="R363" s="21"/>
    </row>
    <row r="364" spans="1:18">
      <c r="A364" s="7" t="s">
        <v>0</v>
      </c>
      <c r="B364" t="s">
        <v>69</v>
      </c>
      <c r="C364" t="s">
        <v>4</v>
      </c>
      <c r="D364" t="s">
        <v>5</v>
      </c>
      <c r="E364" s="1">
        <v>2.9045812312821498E-4</v>
      </c>
      <c r="F364" s="1">
        <v>1.89855684421615E-2</v>
      </c>
      <c r="G364" s="1">
        <v>1.4159748641638901E-9</v>
      </c>
      <c r="H364" s="1">
        <v>1.10808920913E-9</v>
      </c>
      <c r="I364" s="1">
        <v>2.9045953910307898E-4</v>
      </c>
      <c r="J364" s="50">
        <v>1.89855695502507E-2</v>
      </c>
      <c r="N364" s="21"/>
      <c r="R364" s="21"/>
    </row>
    <row r="365" spans="1:18">
      <c r="A365" s="7" t="s">
        <v>0</v>
      </c>
      <c r="B365" t="s">
        <v>69</v>
      </c>
      <c r="C365" t="s">
        <v>6</v>
      </c>
      <c r="D365" t="s">
        <v>7</v>
      </c>
      <c r="E365" s="1">
        <v>4.91945674821E-2</v>
      </c>
      <c r="F365" s="1">
        <v>0.105577871974643</v>
      </c>
      <c r="G365" s="1">
        <v>0.28518995082051701</v>
      </c>
      <c r="H365" s="1">
        <v>0.63187307409230697</v>
      </c>
      <c r="I365" s="1">
        <v>0.33438451830261701</v>
      </c>
      <c r="J365" s="50">
        <v>0.73745094606695005</v>
      </c>
      <c r="N365" s="21"/>
      <c r="R365" s="21"/>
    </row>
    <row r="366" spans="1:18">
      <c r="A366" s="7" t="s">
        <v>0</v>
      </c>
      <c r="B366" t="s">
        <v>69</v>
      </c>
      <c r="C366" t="s">
        <v>8</v>
      </c>
      <c r="D366" t="s">
        <v>9</v>
      </c>
      <c r="E366" s="1">
        <v>0.17008747031578</v>
      </c>
      <c r="F366" s="1">
        <v>7.7052003683806602E-2</v>
      </c>
      <c r="G366" s="1">
        <v>0.24595795704555901</v>
      </c>
      <c r="H366" s="1">
        <v>0.104594456414096</v>
      </c>
      <c r="I366" s="1">
        <v>0.41604542736133898</v>
      </c>
      <c r="J366" s="50">
        <v>0.181646460097902</v>
      </c>
      <c r="N366" s="21"/>
      <c r="R366" s="21"/>
    </row>
    <row r="367" spans="1:18">
      <c r="A367" s="7" t="s">
        <v>0</v>
      </c>
      <c r="B367" t="s">
        <v>69</v>
      </c>
      <c r="C367" t="s">
        <v>10</v>
      </c>
      <c r="D367" t="s">
        <v>11</v>
      </c>
      <c r="E367" s="1">
        <v>8.3220581635260107E-3</v>
      </c>
      <c r="F367" s="1">
        <v>7.8726254021770897E-3</v>
      </c>
      <c r="G367" s="1">
        <v>4.2462797487407999E-2</v>
      </c>
      <c r="H367" s="1">
        <v>3.8881620647057899E-2</v>
      </c>
      <c r="I367" s="1">
        <v>5.0784855650933998E-2</v>
      </c>
      <c r="J367" s="50">
        <v>4.6754246049234997E-2</v>
      </c>
      <c r="N367" s="21"/>
      <c r="R367" s="21"/>
    </row>
    <row r="368" spans="1:18">
      <c r="A368" s="7" t="s">
        <v>0</v>
      </c>
      <c r="B368" t="s">
        <v>69</v>
      </c>
      <c r="C368" t="s">
        <v>12</v>
      </c>
      <c r="D368" t="s">
        <v>13</v>
      </c>
      <c r="E368" s="1">
        <v>5.2752672434427703E-2</v>
      </c>
      <c r="F368" s="1">
        <v>7.10451399727784E-3</v>
      </c>
      <c r="G368" s="1">
        <v>0.117428100364269</v>
      </c>
      <c r="H368" s="1">
        <v>2.14435688130915E-2</v>
      </c>
      <c r="I368" s="1">
        <v>0.17018077279869701</v>
      </c>
      <c r="J368" s="50">
        <v>2.8548082810369399E-2</v>
      </c>
      <c r="N368" s="21"/>
      <c r="R368" s="21"/>
    </row>
    <row r="369" spans="1:18">
      <c r="A369" s="7" t="s">
        <v>0</v>
      </c>
      <c r="B369" t="s">
        <v>69</v>
      </c>
      <c r="C369" t="s">
        <v>14</v>
      </c>
      <c r="D369" t="s">
        <v>15</v>
      </c>
      <c r="E369" s="1">
        <v>2.2039824032089698E-2</v>
      </c>
      <c r="F369" s="1">
        <v>2.3905525864425899E-2</v>
      </c>
      <c r="G369" s="1">
        <v>0.27494045660942601</v>
      </c>
      <c r="H369" s="1">
        <v>0.166778275346946</v>
      </c>
      <c r="I369" s="1">
        <v>0.29698028064151499</v>
      </c>
      <c r="J369" s="50">
        <v>0.19068380121137199</v>
      </c>
      <c r="N369" s="21"/>
      <c r="R369" s="21"/>
    </row>
    <row r="370" spans="1:18">
      <c r="A370" s="7" t="s">
        <v>0</v>
      </c>
      <c r="B370" t="s">
        <v>69</v>
      </c>
      <c r="C370" t="s">
        <v>16</v>
      </c>
      <c r="D370" t="s">
        <v>17</v>
      </c>
      <c r="E370" s="1">
        <v>0.42118606043224299</v>
      </c>
      <c r="F370" s="1">
        <v>5.9579805286077002E-2</v>
      </c>
      <c r="G370" s="1">
        <v>0.31822388480885</v>
      </c>
      <c r="H370" s="1">
        <v>6.0871888258647998E-2</v>
      </c>
      <c r="I370" s="1">
        <v>0.73940994524109305</v>
      </c>
      <c r="J370" s="50">
        <v>0.120451693544725</v>
      </c>
      <c r="N370" s="21"/>
      <c r="R370" s="21"/>
    </row>
    <row r="371" spans="1:18">
      <c r="A371" s="7" t="s">
        <v>0</v>
      </c>
      <c r="B371" t="s">
        <v>69</v>
      </c>
      <c r="C371" t="s">
        <v>18</v>
      </c>
      <c r="D371" t="s">
        <v>19</v>
      </c>
      <c r="E371" s="1">
        <v>1.61960876992188</v>
      </c>
      <c r="F371" s="1">
        <v>0.10654207655786101</v>
      </c>
      <c r="G371" s="1">
        <v>0.49702409811638298</v>
      </c>
      <c r="H371" s="1">
        <v>8.2191570961003602E-2</v>
      </c>
      <c r="I371" s="1">
        <v>2.11663286803826</v>
      </c>
      <c r="J371" s="50">
        <v>0.18873364751886501</v>
      </c>
      <c r="N371" s="21"/>
      <c r="R371" s="21"/>
    </row>
    <row r="372" spans="1:18">
      <c r="A372" s="7" t="s">
        <v>0</v>
      </c>
      <c r="B372" t="s">
        <v>69</v>
      </c>
      <c r="C372" t="s">
        <v>20</v>
      </c>
      <c r="D372" t="s">
        <v>21</v>
      </c>
      <c r="E372" s="1">
        <v>0.51455939763974101</v>
      </c>
      <c r="F372" s="1">
        <v>8.2862531834313996E-2</v>
      </c>
      <c r="G372" s="1">
        <v>4.6071511065462999E-2</v>
      </c>
      <c r="H372" s="1">
        <v>9.2847443935258692E-3</v>
      </c>
      <c r="I372" s="1">
        <v>0.56063090870520405</v>
      </c>
      <c r="J372" s="50">
        <v>9.21472762278399E-2</v>
      </c>
      <c r="N372" s="21"/>
      <c r="R372" s="21"/>
    </row>
    <row r="373" spans="1:18">
      <c r="A373" s="7" t="s">
        <v>0</v>
      </c>
      <c r="B373" t="s">
        <v>69</v>
      </c>
      <c r="C373" t="s">
        <v>25</v>
      </c>
      <c r="D373" t="s">
        <v>26</v>
      </c>
      <c r="E373" s="1">
        <v>0</v>
      </c>
      <c r="F373" s="1">
        <v>0</v>
      </c>
      <c r="G373" s="1">
        <v>0</v>
      </c>
      <c r="H373" s="1">
        <v>0</v>
      </c>
      <c r="I373" s="1">
        <v>0</v>
      </c>
      <c r="J373" s="50">
        <v>0</v>
      </c>
      <c r="N373" s="21"/>
      <c r="R373" s="21"/>
    </row>
    <row r="374" spans="1:18">
      <c r="A374" s="7" t="s">
        <v>0</v>
      </c>
      <c r="B374" t="s">
        <v>69</v>
      </c>
      <c r="C374" t="s">
        <v>22</v>
      </c>
      <c r="D374" t="s">
        <v>23</v>
      </c>
      <c r="E374" s="1">
        <v>1.6724659463198299E-4</v>
      </c>
      <c r="F374" s="1">
        <v>7.1896172782428604E-6</v>
      </c>
      <c r="G374" s="1">
        <v>3.99453411272545E-5</v>
      </c>
      <c r="H374" s="1">
        <v>1.5362292024975999E-6</v>
      </c>
      <c r="I374" s="1">
        <v>2.0719193575923799E-4</v>
      </c>
      <c r="J374" s="50">
        <v>8.7258464807404605E-6</v>
      </c>
      <c r="N374" s="21"/>
      <c r="R374" s="21"/>
    </row>
    <row r="375" spans="1:18">
      <c r="A375" s="7" t="s">
        <v>121</v>
      </c>
      <c r="B375" t="s">
        <v>69</v>
      </c>
      <c r="C375" t="s">
        <v>2</v>
      </c>
      <c r="D375" t="s">
        <v>3</v>
      </c>
      <c r="E375" s="1">
        <v>0.25453050027478302</v>
      </c>
      <c r="F375" s="1">
        <v>0.25330404480197999</v>
      </c>
      <c r="G375" s="1">
        <v>0.49129932159212503</v>
      </c>
      <c r="H375" s="1">
        <v>0.34779250468974598</v>
      </c>
      <c r="I375" s="1">
        <v>0.74582982186690805</v>
      </c>
      <c r="J375" s="50">
        <v>0.60109654949172597</v>
      </c>
      <c r="N375" s="21"/>
      <c r="R375" s="21"/>
    </row>
    <row r="376" spans="1:18">
      <c r="A376" s="7" t="s">
        <v>121</v>
      </c>
      <c r="B376" t="s">
        <v>69</v>
      </c>
      <c r="C376" t="s">
        <v>4</v>
      </c>
      <c r="D376" t="s">
        <v>5</v>
      </c>
      <c r="E376" s="1">
        <v>3.3314953996134498E-4</v>
      </c>
      <c r="F376" s="1">
        <v>1.02438790942348E-2</v>
      </c>
      <c r="G376" s="1">
        <v>1.4067899702437101E-9</v>
      </c>
      <c r="H376" s="1">
        <v>2.5243884722878999E-9</v>
      </c>
      <c r="I376" s="1">
        <v>3.3315094675131498E-4</v>
      </c>
      <c r="J376" s="50">
        <v>1.02438816186233E-2</v>
      </c>
      <c r="N376" s="21"/>
      <c r="R376" s="21"/>
    </row>
    <row r="377" spans="1:18">
      <c r="A377" s="7" t="s">
        <v>121</v>
      </c>
      <c r="B377" t="s">
        <v>69</v>
      </c>
      <c r="C377" t="s">
        <v>6</v>
      </c>
      <c r="D377" t="s">
        <v>7</v>
      </c>
      <c r="E377" s="1">
        <v>1.15324330001059E-2</v>
      </c>
      <c r="F377" s="1">
        <v>2.4597996556571401E-2</v>
      </c>
      <c r="G377" s="1">
        <v>4.3477084860607203E-2</v>
      </c>
      <c r="H377" s="1">
        <v>9.6200174568812996E-2</v>
      </c>
      <c r="I377" s="1">
        <v>5.5009517860713099E-2</v>
      </c>
      <c r="J377" s="50">
        <v>0.120798171125384</v>
      </c>
      <c r="N377" s="21"/>
      <c r="R377" s="21"/>
    </row>
    <row r="378" spans="1:18">
      <c r="A378" s="7" t="s">
        <v>121</v>
      </c>
      <c r="B378" t="s">
        <v>69</v>
      </c>
      <c r="C378" t="s">
        <v>8</v>
      </c>
      <c r="D378" t="s">
        <v>9</v>
      </c>
      <c r="E378" s="1">
        <v>0.143198372644745</v>
      </c>
      <c r="F378" s="1">
        <v>6.5079432339958096E-2</v>
      </c>
      <c r="G378" s="1">
        <v>7.4587126191255806E-2</v>
      </c>
      <c r="H378" s="1">
        <v>5.3455169383486802E-2</v>
      </c>
      <c r="I378" s="1">
        <v>0.21778549883600101</v>
      </c>
      <c r="J378" s="50">
        <v>0.118534601723445</v>
      </c>
      <c r="N378" s="21"/>
      <c r="R378" s="21"/>
    </row>
    <row r="379" spans="1:18">
      <c r="A379" s="7" t="s">
        <v>121</v>
      </c>
      <c r="B379" t="s">
        <v>69</v>
      </c>
      <c r="C379" t="s">
        <v>10</v>
      </c>
      <c r="D379" t="s">
        <v>11</v>
      </c>
      <c r="E379" s="1">
        <v>1.2258961972371901E-2</v>
      </c>
      <c r="F379" s="1">
        <v>1.02986375428943E-2</v>
      </c>
      <c r="G379" s="1">
        <v>3.6645794665934601E-2</v>
      </c>
      <c r="H379" s="1">
        <v>3.97190410973964E-2</v>
      </c>
      <c r="I379" s="1">
        <v>4.8904756638306499E-2</v>
      </c>
      <c r="J379" s="50">
        <v>5.0017678640290802E-2</v>
      </c>
      <c r="N379" s="21"/>
      <c r="R379" s="21"/>
    </row>
    <row r="380" spans="1:18">
      <c r="A380" s="7" t="s">
        <v>121</v>
      </c>
      <c r="B380" t="s">
        <v>69</v>
      </c>
      <c r="C380" t="s">
        <v>12</v>
      </c>
      <c r="D380" t="s">
        <v>13</v>
      </c>
      <c r="E380" s="1">
        <v>4.3486354026698197E-2</v>
      </c>
      <c r="F380" s="1">
        <v>5.9022647894241198E-3</v>
      </c>
      <c r="G380" s="1">
        <v>7.6797413798955202E-2</v>
      </c>
      <c r="H380" s="1">
        <v>1.3686155073474799E-2</v>
      </c>
      <c r="I380" s="1">
        <v>0.120283767825653</v>
      </c>
      <c r="J380" s="50">
        <v>1.9588419862898901E-2</v>
      </c>
      <c r="N380" s="21"/>
      <c r="R380" s="21"/>
    </row>
    <row r="381" spans="1:18">
      <c r="A381" s="7" t="s">
        <v>121</v>
      </c>
      <c r="B381" t="s">
        <v>69</v>
      </c>
      <c r="C381" t="s">
        <v>14</v>
      </c>
      <c r="D381" t="s">
        <v>15</v>
      </c>
      <c r="E381" s="1">
        <v>1.5401843946749399E-2</v>
      </c>
      <c r="F381" s="1">
        <v>1.70097191006508E-2</v>
      </c>
      <c r="G381" s="1">
        <v>2.63739673277479E-2</v>
      </c>
      <c r="H381" s="1">
        <v>1.45870354136692E-2</v>
      </c>
      <c r="I381" s="1">
        <v>4.1775811274497199E-2</v>
      </c>
      <c r="J381" s="50">
        <v>3.1596754514320001E-2</v>
      </c>
      <c r="N381" s="21"/>
      <c r="R381" s="21"/>
    </row>
    <row r="382" spans="1:18">
      <c r="A382" s="7" t="s">
        <v>121</v>
      </c>
      <c r="B382" t="s">
        <v>69</v>
      </c>
      <c r="C382" t="s">
        <v>16</v>
      </c>
      <c r="D382" t="s">
        <v>17</v>
      </c>
      <c r="E382" s="1">
        <v>1.69331933485889</v>
      </c>
      <c r="F382" s="1">
        <v>0.213131556526022</v>
      </c>
      <c r="G382" s="1">
        <v>1.01236671081698</v>
      </c>
      <c r="H382" s="1">
        <v>0.10079492337845</v>
      </c>
      <c r="I382" s="1">
        <v>2.7056860456758698</v>
      </c>
      <c r="J382" s="50">
        <v>0.31392647990447198</v>
      </c>
      <c r="N382" s="21"/>
      <c r="R382" s="21"/>
    </row>
    <row r="383" spans="1:18">
      <c r="A383" s="7" t="s">
        <v>121</v>
      </c>
      <c r="B383" t="s">
        <v>69</v>
      </c>
      <c r="C383" t="s">
        <v>18</v>
      </c>
      <c r="D383" t="s">
        <v>19</v>
      </c>
      <c r="E383" s="1">
        <v>1.3919327840961899</v>
      </c>
      <c r="F383" s="1">
        <v>9.2031905602983702E-2</v>
      </c>
      <c r="G383" s="1">
        <v>3.70261533299856E-2</v>
      </c>
      <c r="H383" s="1">
        <v>6.3167917564455698E-3</v>
      </c>
      <c r="I383" s="1">
        <v>1.42895893742618</v>
      </c>
      <c r="J383" s="50">
        <v>9.8348697359429305E-2</v>
      </c>
      <c r="N383" s="21"/>
      <c r="R383" s="21"/>
    </row>
    <row r="384" spans="1:18">
      <c r="A384" s="7" t="s">
        <v>121</v>
      </c>
      <c r="B384" t="s">
        <v>69</v>
      </c>
      <c r="C384" t="s">
        <v>20</v>
      </c>
      <c r="D384" t="s">
        <v>21</v>
      </c>
      <c r="E384" s="1">
        <v>0.45843211862545102</v>
      </c>
      <c r="F384" s="1">
        <v>7.4059439387027207E-2</v>
      </c>
      <c r="G384" s="1">
        <v>2.7747353785834799E-2</v>
      </c>
      <c r="H384" s="1">
        <v>5.6066759678722001E-3</v>
      </c>
      <c r="I384" s="1">
        <v>0.48617947241128601</v>
      </c>
      <c r="J384" s="50">
        <v>7.9666115354899397E-2</v>
      </c>
      <c r="N384" s="21"/>
      <c r="R384" s="21"/>
    </row>
    <row r="385" spans="1:18">
      <c r="A385" s="7" t="s">
        <v>121</v>
      </c>
      <c r="B385" t="s">
        <v>69</v>
      </c>
      <c r="C385" t="s">
        <v>25</v>
      </c>
      <c r="D385" t="s">
        <v>26</v>
      </c>
      <c r="E385" s="1">
        <v>0</v>
      </c>
      <c r="F385" s="1">
        <v>0</v>
      </c>
      <c r="G385" s="1">
        <v>0</v>
      </c>
      <c r="H385" s="1">
        <v>0</v>
      </c>
      <c r="I385" s="1">
        <v>0</v>
      </c>
      <c r="J385" s="50">
        <v>0</v>
      </c>
      <c r="N385" s="21"/>
      <c r="R385" s="21"/>
    </row>
    <row r="386" spans="1:18">
      <c r="A386" s="7" t="s">
        <v>121</v>
      </c>
      <c r="B386" t="s">
        <v>69</v>
      </c>
      <c r="C386" t="s">
        <v>22</v>
      </c>
      <c r="D386" t="s">
        <v>23</v>
      </c>
      <c r="E386" s="1">
        <v>1.07452530934096E-4</v>
      </c>
      <c r="F386" s="1">
        <v>4.70817018031755E-6</v>
      </c>
      <c r="G386" s="1">
        <v>6.0482526756418901E-5</v>
      </c>
      <c r="H386" s="1">
        <v>2.3730076567001801E-6</v>
      </c>
      <c r="I386" s="1">
        <v>1.6793505769051499E-4</v>
      </c>
      <c r="J386" s="50">
        <v>7.0811778370177301E-6</v>
      </c>
      <c r="N386" s="21"/>
      <c r="R386" s="21"/>
    </row>
    <row r="387" spans="1:18">
      <c r="A387" s="7" t="s">
        <v>122</v>
      </c>
      <c r="B387" t="s">
        <v>69</v>
      </c>
      <c r="C387" t="s">
        <v>2</v>
      </c>
      <c r="D387" t="s">
        <v>3</v>
      </c>
      <c r="E387" s="1">
        <v>0.123311382159633</v>
      </c>
      <c r="F387" s="1">
        <v>0.124862668184012</v>
      </c>
      <c r="G387" s="1">
        <v>0.103434188704906</v>
      </c>
      <c r="H387" s="1">
        <v>0.14462683247445299</v>
      </c>
      <c r="I387" s="1">
        <v>0.226745570864539</v>
      </c>
      <c r="J387" s="50">
        <v>0.269489500658466</v>
      </c>
      <c r="N387" s="21"/>
      <c r="R387" s="21"/>
    </row>
    <row r="388" spans="1:18">
      <c r="A388" s="7" t="s">
        <v>122</v>
      </c>
      <c r="B388" t="s">
        <v>69</v>
      </c>
      <c r="C388" t="s">
        <v>4</v>
      </c>
      <c r="D388" t="s">
        <v>5</v>
      </c>
      <c r="E388" s="1">
        <v>3.6826191677100101E-4</v>
      </c>
      <c r="F388" s="1">
        <v>1.6244634691348799E-2</v>
      </c>
      <c r="G388" s="1">
        <v>3.5465091645479399E-9</v>
      </c>
      <c r="H388" s="1">
        <v>2.9936773613050199E-9</v>
      </c>
      <c r="I388" s="1">
        <v>3.6826546328016602E-4</v>
      </c>
      <c r="J388" s="50">
        <v>1.6244637685026202E-2</v>
      </c>
      <c r="N388" s="21"/>
      <c r="R388" s="21"/>
    </row>
    <row r="389" spans="1:18">
      <c r="A389" s="7" t="s">
        <v>122</v>
      </c>
      <c r="B389" t="s">
        <v>69</v>
      </c>
      <c r="C389" t="s">
        <v>6</v>
      </c>
      <c r="D389" t="s">
        <v>7</v>
      </c>
      <c r="E389" s="1">
        <v>3.6189420301493301E-3</v>
      </c>
      <c r="F389" s="1">
        <v>7.9808104326692698E-3</v>
      </c>
      <c r="G389" s="1">
        <v>5.7733272045385599E-5</v>
      </c>
      <c r="H389" s="1">
        <v>1.2808087203691599E-4</v>
      </c>
      <c r="I389" s="1">
        <v>3.6766753021947201E-3</v>
      </c>
      <c r="J389" s="50">
        <v>8.1088913047061909E-3</v>
      </c>
      <c r="N389" s="21"/>
      <c r="R389" s="21"/>
    </row>
    <row r="390" spans="1:18">
      <c r="A390" s="7" t="s">
        <v>122</v>
      </c>
      <c r="B390" t="s">
        <v>69</v>
      </c>
      <c r="C390" t="s">
        <v>8</v>
      </c>
      <c r="D390" t="s">
        <v>9</v>
      </c>
      <c r="E390" s="1">
        <v>0.36090295109502002</v>
      </c>
      <c r="F390" s="1">
        <v>0.17444138784854199</v>
      </c>
      <c r="G390" s="1">
        <v>0.85005804025631304</v>
      </c>
      <c r="H390" s="1">
        <v>0.42358585830652001</v>
      </c>
      <c r="I390" s="1">
        <v>1.21096099135133</v>
      </c>
      <c r="J390" s="50">
        <v>0.59802724615506198</v>
      </c>
      <c r="N390" s="21"/>
      <c r="R390" s="21"/>
    </row>
    <row r="391" spans="1:18">
      <c r="A391" s="7" t="s">
        <v>122</v>
      </c>
      <c r="B391" t="s">
        <v>69</v>
      </c>
      <c r="C391" t="s">
        <v>10</v>
      </c>
      <c r="D391" t="s">
        <v>11</v>
      </c>
      <c r="E391" s="1">
        <v>1.8351417493993102E-2</v>
      </c>
      <c r="F391" s="1">
        <v>1.49926729399285E-2</v>
      </c>
      <c r="G391" s="1">
        <v>8.30424655288831E-2</v>
      </c>
      <c r="H391" s="1">
        <v>0.11771043001258601</v>
      </c>
      <c r="I391" s="1">
        <v>0.101393883022876</v>
      </c>
      <c r="J391" s="50">
        <v>0.132703102952514</v>
      </c>
      <c r="N391" s="21"/>
      <c r="R391" s="21"/>
    </row>
    <row r="392" spans="1:18">
      <c r="A392" s="7" t="s">
        <v>122</v>
      </c>
      <c r="B392" t="s">
        <v>69</v>
      </c>
      <c r="C392" t="s">
        <v>12</v>
      </c>
      <c r="D392" t="s">
        <v>13</v>
      </c>
      <c r="E392" s="1">
        <v>9.9871319352301494E-2</v>
      </c>
      <c r="F392" s="1">
        <v>1.44607081997808E-2</v>
      </c>
      <c r="G392" s="1">
        <v>0.121419899883044</v>
      </c>
      <c r="H392" s="1">
        <v>2.24102807311122E-2</v>
      </c>
      <c r="I392" s="1">
        <v>0.221291219235346</v>
      </c>
      <c r="J392" s="50">
        <v>3.6870988930893002E-2</v>
      </c>
      <c r="N392" s="21"/>
      <c r="R392" s="21"/>
    </row>
    <row r="393" spans="1:18">
      <c r="A393" s="7" t="s">
        <v>122</v>
      </c>
      <c r="B393" t="s">
        <v>69</v>
      </c>
      <c r="C393" t="s">
        <v>14</v>
      </c>
      <c r="D393" t="s">
        <v>15</v>
      </c>
      <c r="E393" s="1">
        <v>2.10643813182756E-2</v>
      </c>
      <c r="F393" s="1">
        <v>2.3304647768477699E-2</v>
      </c>
      <c r="G393" s="1">
        <v>6.3857218771638705E-2</v>
      </c>
      <c r="H393" s="1">
        <v>3.7897993634864999E-2</v>
      </c>
      <c r="I393" s="1">
        <v>8.4921600089914298E-2</v>
      </c>
      <c r="J393" s="50">
        <v>6.1202641403342799E-2</v>
      </c>
      <c r="N393" s="21"/>
      <c r="R393" s="21"/>
    </row>
    <row r="394" spans="1:18">
      <c r="A394" s="7" t="s">
        <v>122</v>
      </c>
      <c r="B394" t="s">
        <v>69</v>
      </c>
      <c r="C394" t="s">
        <v>16</v>
      </c>
      <c r="D394" t="s">
        <v>17</v>
      </c>
      <c r="E394" s="1">
        <v>0.58872717935684105</v>
      </c>
      <c r="F394" s="1">
        <v>9.1955314103378594E-2</v>
      </c>
      <c r="G394" s="1">
        <v>0.72483124155800405</v>
      </c>
      <c r="H394" s="1">
        <v>0.102550334428259</v>
      </c>
      <c r="I394" s="1">
        <v>1.3135584209148501</v>
      </c>
      <c r="J394" s="50">
        <v>0.19450564853163699</v>
      </c>
      <c r="N394" s="21"/>
      <c r="R394" s="21"/>
    </row>
    <row r="395" spans="1:18">
      <c r="A395" s="7" t="s">
        <v>122</v>
      </c>
      <c r="B395" t="s">
        <v>69</v>
      </c>
      <c r="C395" t="s">
        <v>18</v>
      </c>
      <c r="D395" t="s">
        <v>19</v>
      </c>
      <c r="E395" s="1">
        <v>2.51764497731893</v>
      </c>
      <c r="F395" s="1">
        <v>0.16327954452691201</v>
      </c>
      <c r="G395" s="1">
        <v>1.0756187976409599</v>
      </c>
      <c r="H395" s="1">
        <v>0.17401964434257899</v>
      </c>
      <c r="I395" s="1">
        <v>3.5932637749598899</v>
      </c>
      <c r="J395" s="50">
        <v>0.33729918886949101</v>
      </c>
      <c r="N395" s="21"/>
      <c r="R395" s="21"/>
    </row>
    <row r="396" spans="1:18">
      <c r="A396" s="7" t="s">
        <v>122</v>
      </c>
      <c r="B396" t="s">
        <v>69</v>
      </c>
      <c r="C396" t="s">
        <v>20</v>
      </c>
      <c r="D396" t="s">
        <v>21</v>
      </c>
      <c r="E396" s="1">
        <v>0.83003868919736601</v>
      </c>
      <c r="F396" s="1">
        <v>0.132332630533678</v>
      </c>
      <c r="G396" s="1">
        <v>0.56617827878507798</v>
      </c>
      <c r="H396" s="1">
        <v>0.113762354538249</v>
      </c>
      <c r="I396" s="1">
        <v>1.3962169679824401</v>
      </c>
      <c r="J396" s="50">
        <v>0.24609498507192701</v>
      </c>
      <c r="N396" s="21"/>
      <c r="R396" s="21"/>
    </row>
    <row r="397" spans="1:18">
      <c r="A397" s="7" t="s">
        <v>122</v>
      </c>
      <c r="B397" t="s">
        <v>69</v>
      </c>
      <c r="C397" t="s">
        <v>25</v>
      </c>
      <c r="D397" t="s">
        <v>26</v>
      </c>
      <c r="E397" s="1">
        <v>0</v>
      </c>
      <c r="F397" s="1">
        <v>0</v>
      </c>
      <c r="G397" s="1">
        <v>0</v>
      </c>
      <c r="H397" s="1">
        <v>0</v>
      </c>
      <c r="I397" s="1">
        <v>0</v>
      </c>
      <c r="J397" s="50">
        <v>0</v>
      </c>
      <c r="N397" s="21"/>
      <c r="R397" s="21"/>
    </row>
    <row r="398" spans="1:18">
      <c r="A398" s="7" t="s">
        <v>122</v>
      </c>
      <c r="B398" t="s">
        <v>69</v>
      </c>
      <c r="C398" t="s">
        <v>22</v>
      </c>
      <c r="D398" t="s">
        <v>23</v>
      </c>
      <c r="E398" s="1">
        <v>2.4482488785812701E-4</v>
      </c>
      <c r="F398" s="1">
        <v>1.02875418978461E-5</v>
      </c>
      <c r="G398" s="1">
        <v>3.54389627536118E-4</v>
      </c>
      <c r="H398" s="1">
        <v>1.2865496669345801E-5</v>
      </c>
      <c r="I398" s="1">
        <v>5.9921451539424501E-4</v>
      </c>
      <c r="J398" s="50">
        <v>2.31530385671919E-5</v>
      </c>
      <c r="N398" s="21"/>
      <c r="R398" s="21"/>
    </row>
    <row r="399" spans="1:18">
      <c r="A399" s="7" t="s">
        <v>123</v>
      </c>
      <c r="B399" t="s">
        <v>69</v>
      </c>
      <c r="C399" t="s">
        <v>2</v>
      </c>
      <c r="D399" t="s">
        <v>3</v>
      </c>
      <c r="E399" s="1">
        <v>8.5496720705307602E-2</v>
      </c>
      <c r="F399" s="1">
        <v>8.8727305382238206E-2</v>
      </c>
      <c r="G399" s="1">
        <v>4.7793667036277597E-2</v>
      </c>
      <c r="H399" s="1">
        <v>5.1741274302204897E-2</v>
      </c>
      <c r="I399" s="1">
        <v>0.133290387741585</v>
      </c>
      <c r="J399" s="50">
        <v>0.14046857968444301</v>
      </c>
      <c r="N399" s="21"/>
      <c r="R399" s="21"/>
    </row>
    <row r="400" spans="1:18">
      <c r="A400" s="7" t="s">
        <v>123</v>
      </c>
      <c r="B400" t="s">
        <v>69</v>
      </c>
      <c r="C400" t="s">
        <v>4</v>
      </c>
      <c r="D400" t="s">
        <v>5</v>
      </c>
      <c r="E400" s="1">
        <v>2.11579355366164E-4</v>
      </c>
      <c r="F400" s="1">
        <v>1.3479395980702E-2</v>
      </c>
      <c r="G400" s="1">
        <v>1.8092693337142598E-8</v>
      </c>
      <c r="H400" s="1">
        <v>1.75203021082672E-8</v>
      </c>
      <c r="I400" s="1">
        <v>2.1159744805950099E-4</v>
      </c>
      <c r="J400" s="50">
        <v>1.34794135010041E-2</v>
      </c>
      <c r="N400" s="21"/>
      <c r="R400" s="21"/>
    </row>
    <row r="401" spans="1:18">
      <c r="A401" s="7" t="s">
        <v>123</v>
      </c>
      <c r="B401" t="s">
        <v>69</v>
      </c>
      <c r="C401" t="s">
        <v>6</v>
      </c>
      <c r="D401" t="s">
        <v>7</v>
      </c>
      <c r="E401" s="1">
        <v>5.6403453253326399E-3</v>
      </c>
      <c r="F401" s="1">
        <v>1.2500171312326299E-2</v>
      </c>
      <c r="G401" s="1">
        <v>5.5967420656932798E-3</v>
      </c>
      <c r="H401" s="1">
        <v>1.2415847279056501E-2</v>
      </c>
      <c r="I401" s="1">
        <v>1.1237087391025901E-2</v>
      </c>
      <c r="J401" s="50">
        <v>2.4916018591382798E-2</v>
      </c>
      <c r="N401" s="21"/>
      <c r="R401" s="21"/>
    </row>
    <row r="402" spans="1:18">
      <c r="A402" s="7" t="s">
        <v>123</v>
      </c>
      <c r="B402" t="s">
        <v>69</v>
      </c>
      <c r="C402" t="s">
        <v>8</v>
      </c>
      <c r="D402" t="s">
        <v>9</v>
      </c>
      <c r="E402" s="1">
        <v>0.35660095118107898</v>
      </c>
      <c r="F402" s="1">
        <v>0.19191423322232901</v>
      </c>
      <c r="G402" s="1">
        <v>1.12335518279463</v>
      </c>
      <c r="H402" s="1">
        <v>0.62716916857357896</v>
      </c>
      <c r="I402" s="1">
        <v>1.4799561339757099</v>
      </c>
      <c r="J402" s="50">
        <v>0.81908340179590799</v>
      </c>
      <c r="N402" s="21"/>
      <c r="R402" s="21"/>
    </row>
    <row r="403" spans="1:18">
      <c r="A403" s="7" t="s">
        <v>123</v>
      </c>
      <c r="B403" t="s">
        <v>69</v>
      </c>
      <c r="C403" t="s">
        <v>10</v>
      </c>
      <c r="D403" t="s">
        <v>11</v>
      </c>
      <c r="E403" s="1">
        <v>1.09921113601036E-2</v>
      </c>
      <c r="F403" s="1">
        <v>1.14543506115392E-2</v>
      </c>
      <c r="G403" s="1">
        <v>0.135112249417005</v>
      </c>
      <c r="H403" s="1">
        <v>0.22720734927669101</v>
      </c>
      <c r="I403" s="1">
        <v>0.14610436077710801</v>
      </c>
      <c r="J403" s="50">
        <v>0.23866169988822999</v>
      </c>
      <c r="N403" s="21"/>
      <c r="R403" s="21"/>
    </row>
    <row r="404" spans="1:18">
      <c r="A404" s="7" t="s">
        <v>123</v>
      </c>
      <c r="B404" t="s">
        <v>69</v>
      </c>
      <c r="C404" t="s">
        <v>12</v>
      </c>
      <c r="D404" t="s">
        <v>13</v>
      </c>
      <c r="E404" s="1">
        <v>7.7358427408365099E-2</v>
      </c>
      <c r="F404" s="1">
        <v>1.0696522361159E-2</v>
      </c>
      <c r="G404" s="1">
        <v>0.51836012082473903</v>
      </c>
      <c r="H404" s="1">
        <v>9.7197544578865397E-2</v>
      </c>
      <c r="I404" s="1">
        <v>0.59571854823310399</v>
      </c>
      <c r="J404" s="50">
        <v>0.107894066940024</v>
      </c>
      <c r="N404" s="21"/>
      <c r="R404" s="21"/>
    </row>
    <row r="405" spans="1:18">
      <c r="A405" s="7" t="s">
        <v>123</v>
      </c>
      <c r="B405" t="s">
        <v>69</v>
      </c>
      <c r="C405" t="s">
        <v>14</v>
      </c>
      <c r="D405" t="s">
        <v>15</v>
      </c>
      <c r="E405" s="1">
        <v>2.0284761235222701E-2</v>
      </c>
      <c r="F405" s="1">
        <v>2.2678323350124801E-2</v>
      </c>
      <c r="G405" s="1">
        <v>3.9185874943660499E-2</v>
      </c>
      <c r="H405" s="1">
        <v>2.2621510659864199E-2</v>
      </c>
      <c r="I405" s="1">
        <v>5.94706361788832E-2</v>
      </c>
      <c r="J405" s="50">
        <v>4.5299834009989E-2</v>
      </c>
      <c r="N405" s="21"/>
      <c r="R405" s="21"/>
    </row>
    <row r="406" spans="1:18">
      <c r="A406" s="7" t="s">
        <v>123</v>
      </c>
      <c r="B406" t="s">
        <v>69</v>
      </c>
      <c r="C406" t="s">
        <v>16</v>
      </c>
      <c r="D406" t="s">
        <v>17</v>
      </c>
      <c r="E406" s="1">
        <v>0.56299140612050802</v>
      </c>
      <c r="F406" s="1">
        <v>8.0543410593636094E-2</v>
      </c>
      <c r="G406" s="1">
        <v>0.41930290663304098</v>
      </c>
      <c r="H406" s="1">
        <v>5.3550437395124502E-2</v>
      </c>
      <c r="I406" s="1">
        <v>0.98229431275354995</v>
      </c>
      <c r="J406" s="50">
        <v>0.13409384798876101</v>
      </c>
      <c r="N406" s="21"/>
      <c r="R406" s="21"/>
    </row>
    <row r="407" spans="1:18">
      <c r="A407" s="7" t="s">
        <v>123</v>
      </c>
      <c r="B407" t="s">
        <v>69</v>
      </c>
      <c r="C407" t="s">
        <v>18</v>
      </c>
      <c r="D407" t="s">
        <v>19</v>
      </c>
      <c r="E407" s="1">
        <v>3.9665637323899201</v>
      </c>
      <c r="F407" s="1">
        <v>0.25684415570049701</v>
      </c>
      <c r="G407" s="1">
        <v>2.0521113974810001</v>
      </c>
      <c r="H407" s="1">
        <v>0.32846514338390298</v>
      </c>
      <c r="I407" s="1">
        <v>6.0186751298709202</v>
      </c>
      <c r="J407" s="50">
        <v>0.58530929908439999</v>
      </c>
      <c r="N407" s="21"/>
      <c r="R407" s="21"/>
    </row>
    <row r="408" spans="1:18">
      <c r="A408" s="7" t="s">
        <v>123</v>
      </c>
      <c r="B408" t="s">
        <v>69</v>
      </c>
      <c r="C408" t="s">
        <v>20</v>
      </c>
      <c r="D408" t="s">
        <v>21</v>
      </c>
      <c r="E408" s="1">
        <v>1.28620349887999</v>
      </c>
      <c r="F408" s="1">
        <v>0.20457998966622501</v>
      </c>
      <c r="G408" s="1">
        <v>0.65703637670920401</v>
      </c>
      <c r="H408" s="1">
        <v>0.13191095557454599</v>
      </c>
      <c r="I408" s="1">
        <v>1.94323987558919</v>
      </c>
      <c r="J408" s="50">
        <v>0.336490945240771</v>
      </c>
      <c r="N408" s="21"/>
      <c r="R408" s="21"/>
    </row>
    <row r="409" spans="1:18">
      <c r="A409" s="7" t="s">
        <v>123</v>
      </c>
      <c r="B409" t="s">
        <v>69</v>
      </c>
      <c r="C409" t="s">
        <v>25</v>
      </c>
      <c r="D409" t="s">
        <v>26</v>
      </c>
      <c r="E409" s="1">
        <v>0</v>
      </c>
      <c r="F409" s="1">
        <v>0</v>
      </c>
      <c r="G409" s="1">
        <v>0</v>
      </c>
      <c r="H409" s="1">
        <v>0</v>
      </c>
      <c r="I409" s="1">
        <v>0</v>
      </c>
      <c r="J409" s="50">
        <v>0</v>
      </c>
      <c r="N409" s="21"/>
      <c r="R409" s="21"/>
    </row>
    <row r="410" spans="1:18">
      <c r="A410" s="7" t="s">
        <v>123</v>
      </c>
      <c r="B410" t="s">
        <v>69</v>
      </c>
      <c r="C410" t="s">
        <v>22</v>
      </c>
      <c r="D410" t="s">
        <v>23</v>
      </c>
      <c r="E410" s="1">
        <v>1.3175511169700999E-4</v>
      </c>
      <c r="F410" s="1">
        <v>5.4960480563646699E-6</v>
      </c>
      <c r="G410" s="1">
        <v>1.6470262560134999E-4</v>
      </c>
      <c r="H410" s="1">
        <v>5.9423981713494404E-6</v>
      </c>
      <c r="I410" s="1">
        <v>2.9645773729835998E-4</v>
      </c>
      <c r="J410" s="50">
        <v>1.1438446227714099E-5</v>
      </c>
      <c r="N410" s="21"/>
      <c r="R410" s="21"/>
    </row>
    <row r="411" spans="1:18">
      <c r="A411" s="7" t="s">
        <v>124</v>
      </c>
      <c r="B411" t="s">
        <v>69</v>
      </c>
      <c r="C411" t="s">
        <v>2</v>
      </c>
      <c r="D411" t="s">
        <v>3</v>
      </c>
      <c r="E411" s="1">
        <v>8.7547085612128206E-2</v>
      </c>
      <c r="F411" s="1">
        <v>9.1678738479408606E-2</v>
      </c>
      <c r="G411" s="1">
        <v>2.22664897543726E-2</v>
      </c>
      <c r="H411" s="1">
        <v>1.2661739635483E-2</v>
      </c>
      <c r="I411" s="1">
        <v>0.10981357536650101</v>
      </c>
      <c r="J411" s="50">
        <v>0.104340478114892</v>
      </c>
      <c r="N411" s="21"/>
      <c r="R411" s="21"/>
    </row>
    <row r="412" spans="1:18">
      <c r="A412" s="7" t="s">
        <v>124</v>
      </c>
      <c r="B412" t="s">
        <v>69</v>
      </c>
      <c r="C412" t="s">
        <v>4</v>
      </c>
      <c r="D412" t="s">
        <v>5</v>
      </c>
      <c r="E412" s="1">
        <v>1.7693825788825699E-4</v>
      </c>
      <c r="F412" s="1">
        <v>6.0884025553312199E-3</v>
      </c>
      <c r="G412" s="1">
        <v>1.6285158784972799E-8</v>
      </c>
      <c r="H412" s="1">
        <v>2.0902584805916901E-8</v>
      </c>
      <c r="I412" s="1">
        <v>1.7695454304704201E-4</v>
      </c>
      <c r="J412" s="50">
        <v>6.0884234579160297E-3</v>
      </c>
      <c r="N412" s="21"/>
      <c r="R412" s="21"/>
    </row>
    <row r="413" spans="1:18">
      <c r="A413" s="7" t="s">
        <v>124</v>
      </c>
      <c r="B413" t="s">
        <v>69</v>
      </c>
      <c r="C413" t="s">
        <v>6</v>
      </c>
      <c r="D413" t="s">
        <v>7</v>
      </c>
      <c r="E413" s="1">
        <v>5.1491704278474899E-3</v>
      </c>
      <c r="F413" s="1">
        <v>1.0666870897364501E-2</v>
      </c>
      <c r="G413" s="1">
        <v>3.3392386070682803E-5</v>
      </c>
      <c r="H413" s="1">
        <v>7.4064086530266094E-5</v>
      </c>
      <c r="I413" s="1">
        <v>5.1825628139181698E-3</v>
      </c>
      <c r="J413" s="50">
        <v>1.07409349838948E-2</v>
      </c>
      <c r="N413" s="21"/>
      <c r="R413" s="21"/>
    </row>
    <row r="414" spans="1:18">
      <c r="A414" s="7" t="s">
        <v>124</v>
      </c>
      <c r="B414" t="s">
        <v>69</v>
      </c>
      <c r="C414" t="s">
        <v>8</v>
      </c>
      <c r="D414" t="s">
        <v>9</v>
      </c>
      <c r="E414" s="1">
        <v>0.31432646539841003</v>
      </c>
      <c r="F414" s="1">
        <v>0.15568835683850299</v>
      </c>
      <c r="G414" s="1">
        <v>0.92767675310959496</v>
      </c>
      <c r="H414" s="1">
        <v>0.45618315496344702</v>
      </c>
      <c r="I414" s="1">
        <v>1.2420032185080101</v>
      </c>
      <c r="J414" s="50">
        <v>0.61187151180194999</v>
      </c>
      <c r="N414" s="21"/>
      <c r="R414" s="21"/>
    </row>
    <row r="415" spans="1:18">
      <c r="A415" s="7" t="s">
        <v>124</v>
      </c>
      <c r="B415" t="s">
        <v>69</v>
      </c>
      <c r="C415" t="s">
        <v>10</v>
      </c>
      <c r="D415" t="s">
        <v>11</v>
      </c>
      <c r="E415" s="1">
        <v>7.9215768477791208E-3</v>
      </c>
      <c r="F415" s="1">
        <v>7.9082282073906704E-3</v>
      </c>
      <c r="G415" s="1">
        <v>5.7501348303173799E-2</v>
      </c>
      <c r="H415" s="1">
        <v>8.7719372825388706E-2</v>
      </c>
      <c r="I415" s="1">
        <v>6.5422925150952896E-2</v>
      </c>
      <c r="J415" s="50">
        <v>9.56276010327793E-2</v>
      </c>
      <c r="N415" s="21"/>
      <c r="R415" s="21"/>
    </row>
    <row r="416" spans="1:18">
      <c r="A416" s="7" t="s">
        <v>124</v>
      </c>
      <c r="B416" t="s">
        <v>69</v>
      </c>
      <c r="C416" t="s">
        <v>12</v>
      </c>
      <c r="D416" t="s">
        <v>13</v>
      </c>
      <c r="E416" s="1">
        <v>4.4997145631952701E-2</v>
      </c>
      <c r="F416" s="1">
        <v>6.0768424603507998E-3</v>
      </c>
      <c r="G416" s="1">
        <v>0.24696863131112501</v>
      </c>
      <c r="H416" s="1">
        <v>4.6312034588966197E-2</v>
      </c>
      <c r="I416" s="1">
        <v>0.29196577694307801</v>
      </c>
      <c r="J416" s="50">
        <v>5.2388877049317002E-2</v>
      </c>
      <c r="N416" s="21"/>
      <c r="R416" s="21"/>
    </row>
    <row r="417" spans="1:18">
      <c r="A417" s="7" t="s">
        <v>124</v>
      </c>
      <c r="B417" t="s">
        <v>69</v>
      </c>
      <c r="C417" t="s">
        <v>14</v>
      </c>
      <c r="D417" t="s">
        <v>15</v>
      </c>
      <c r="E417" s="1">
        <v>1.4945962243300101E-2</v>
      </c>
      <c r="F417" s="1">
        <v>1.66828761813759E-2</v>
      </c>
      <c r="G417" s="1">
        <v>3.0848530539547801E-2</v>
      </c>
      <c r="H417" s="1">
        <v>1.73377295277021E-2</v>
      </c>
      <c r="I417" s="1">
        <v>4.5794492782847897E-2</v>
      </c>
      <c r="J417" s="50">
        <v>3.4020605709077903E-2</v>
      </c>
      <c r="N417" s="21"/>
      <c r="R417" s="21"/>
    </row>
    <row r="418" spans="1:18">
      <c r="A418" s="7" t="s">
        <v>124</v>
      </c>
      <c r="B418" t="s">
        <v>69</v>
      </c>
      <c r="C418" t="s">
        <v>16</v>
      </c>
      <c r="D418" t="s">
        <v>17</v>
      </c>
      <c r="E418" s="1">
        <v>0.91761339614904303</v>
      </c>
      <c r="F418" s="1">
        <v>0.123297799951176</v>
      </c>
      <c r="G418" s="1">
        <v>2.6408644084589801</v>
      </c>
      <c r="H418" s="1">
        <v>0.27284524873002303</v>
      </c>
      <c r="I418" s="1">
        <v>3.5584778046080201</v>
      </c>
      <c r="J418" s="50">
        <v>0.39614304868119798</v>
      </c>
      <c r="N418" s="21"/>
      <c r="R418" s="21"/>
    </row>
    <row r="419" spans="1:18">
      <c r="A419" s="7" t="s">
        <v>124</v>
      </c>
      <c r="B419" t="s">
        <v>69</v>
      </c>
      <c r="C419" t="s">
        <v>18</v>
      </c>
      <c r="D419" t="s">
        <v>19</v>
      </c>
      <c r="E419" s="1">
        <v>1.34787805514587</v>
      </c>
      <c r="F419" s="1">
        <v>8.7189827138401094E-2</v>
      </c>
      <c r="G419" s="1">
        <v>0.64157099783347804</v>
      </c>
      <c r="H419" s="1">
        <v>0.102475012499402</v>
      </c>
      <c r="I419" s="1">
        <v>1.98944905297935</v>
      </c>
      <c r="J419" s="50">
        <v>0.18966483963780301</v>
      </c>
      <c r="N419" s="21"/>
      <c r="R419" s="21"/>
    </row>
    <row r="420" spans="1:18">
      <c r="A420" s="7" t="s">
        <v>124</v>
      </c>
      <c r="B420" t="s">
        <v>69</v>
      </c>
      <c r="C420" t="s">
        <v>20</v>
      </c>
      <c r="D420" t="s">
        <v>21</v>
      </c>
      <c r="E420" s="1">
        <v>0.43918665968690301</v>
      </c>
      <c r="F420" s="1">
        <v>6.9950675497146203E-2</v>
      </c>
      <c r="G420" s="1">
        <v>0.12756903626132299</v>
      </c>
      <c r="H420" s="1">
        <v>2.5618347207408E-2</v>
      </c>
      <c r="I420" s="1">
        <v>0.56675569594822595</v>
      </c>
      <c r="J420" s="50">
        <v>9.5569022704554196E-2</v>
      </c>
      <c r="N420" s="21"/>
      <c r="R420" s="21"/>
    </row>
    <row r="421" spans="1:18">
      <c r="A421" s="7" t="s">
        <v>124</v>
      </c>
      <c r="B421" t="s">
        <v>69</v>
      </c>
      <c r="C421" t="s">
        <v>25</v>
      </c>
      <c r="D421" t="s">
        <v>26</v>
      </c>
      <c r="E421" s="1">
        <v>0</v>
      </c>
      <c r="F421" s="1">
        <v>0</v>
      </c>
      <c r="G421" s="1">
        <v>0</v>
      </c>
      <c r="H421" s="1">
        <v>0</v>
      </c>
      <c r="I421" s="1">
        <v>0</v>
      </c>
      <c r="J421" s="50">
        <v>0</v>
      </c>
      <c r="N421" s="21"/>
      <c r="R421" s="21"/>
    </row>
    <row r="422" spans="1:18">
      <c r="A422" s="7" t="s">
        <v>124</v>
      </c>
      <c r="B422" t="s">
        <v>69</v>
      </c>
      <c r="C422" t="s">
        <v>22</v>
      </c>
      <c r="D422" t="s">
        <v>23</v>
      </c>
      <c r="E422" s="1">
        <v>1.20076450220947E-4</v>
      </c>
      <c r="F422" s="1">
        <v>5.0160594726906602E-6</v>
      </c>
      <c r="G422" s="1">
        <v>1.1805064353037901E-4</v>
      </c>
      <c r="H422" s="1">
        <v>4.2774456534391004E-6</v>
      </c>
      <c r="I422" s="1">
        <v>2.3812709375132599E-4</v>
      </c>
      <c r="J422" s="50">
        <v>9.2935051261297606E-6</v>
      </c>
      <c r="N422" s="21"/>
      <c r="R422" s="21"/>
    </row>
    <row r="423" spans="1:18">
      <c r="A423" s="7" t="s">
        <v>125</v>
      </c>
      <c r="B423" t="s">
        <v>69</v>
      </c>
      <c r="C423" t="s">
        <v>2</v>
      </c>
      <c r="D423" t="s">
        <v>3</v>
      </c>
      <c r="E423" s="1">
        <v>0.12247440163572799</v>
      </c>
      <c r="F423" s="1">
        <v>0.12256695231975701</v>
      </c>
      <c r="G423" s="1">
        <v>0.153531980256116</v>
      </c>
      <c r="H423" s="1">
        <v>0.14644566886139801</v>
      </c>
      <c r="I423" s="1">
        <v>0.27600638189184401</v>
      </c>
      <c r="J423" s="50">
        <v>0.26901262118115499</v>
      </c>
      <c r="N423" s="21"/>
      <c r="R423" s="21"/>
    </row>
    <row r="424" spans="1:18">
      <c r="A424" s="7" t="s">
        <v>125</v>
      </c>
      <c r="B424" t="s">
        <v>69</v>
      </c>
      <c r="C424" t="s">
        <v>4</v>
      </c>
      <c r="D424" t="s">
        <v>5</v>
      </c>
      <c r="E424" s="1">
        <v>3.3315213785801902E-4</v>
      </c>
      <c r="F424" s="1">
        <v>1.29887462943814E-2</v>
      </c>
      <c r="G424" s="1">
        <v>1.38918871554629E-8</v>
      </c>
      <c r="H424" s="1">
        <v>1.9451096140582099E-8</v>
      </c>
      <c r="I424" s="1">
        <v>3.3316602974517499E-4</v>
      </c>
      <c r="J424" s="50">
        <v>1.29887657454775E-2</v>
      </c>
      <c r="N424" s="21"/>
      <c r="R424" s="21"/>
    </row>
    <row r="425" spans="1:18">
      <c r="A425" s="7" t="s">
        <v>125</v>
      </c>
      <c r="B425" t="s">
        <v>69</v>
      </c>
      <c r="C425" t="s">
        <v>6</v>
      </c>
      <c r="D425" t="s">
        <v>7</v>
      </c>
      <c r="E425" s="1">
        <v>2.0923009266507302E-2</v>
      </c>
      <c r="F425" s="1">
        <v>4.5470740136309001E-2</v>
      </c>
      <c r="G425" s="1">
        <v>8.8622625104903402E-2</v>
      </c>
      <c r="H425" s="1">
        <v>0.19465821914746101</v>
      </c>
      <c r="I425" s="1">
        <v>0.109545634371411</v>
      </c>
      <c r="J425" s="50">
        <v>0.24012895928377001</v>
      </c>
      <c r="N425" s="21"/>
      <c r="R425" s="21"/>
    </row>
    <row r="426" spans="1:18">
      <c r="A426" s="7" t="s">
        <v>125</v>
      </c>
      <c r="B426" t="s">
        <v>69</v>
      </c>
      <c r="C426" t="s">
        <v>8</v>
      </c>
      <c r="D426" t="s">
        <v>9</v>
      </c>
      <c r="E426" s="1">
        <v>0.130062226312748</v>
      </c>
      <c r="F426" s="1">
        <v>5.7384922616404203E-2</v>
      </c>
      <c r="G426" s="1">
        <v>6.2684837271251001E-2</v>
      </c>
      <c r="H426" s="1">
        <v>2.7021156779318801E-2</v>
      </c>
      <c r="I426" s="1">
        <v>0.19274706358399901</v>
      </c>
      <c r="J426" s="50">
        <v>8.4406079395723005E-2</v>
      </c>
      <c r="N426" s="21"/>
      <c r="R426" s="21"/>
    </row>
    <row r="427" spans="1:18">
      <c r="A427" s="7" t="s">
        <v>125</v>
      </c>
      <c r="B427" t="s">
        <v>69</v>
      </c>
      <c r="C427" t="s">
        <v>10</v>
      </c>
      <c r="D427" t="s">
        <v>11</v>
      </c>
      <c r="E427" s="1">
        <v>9.7637442735725201E-3</v>
      </c>
      <c r="F427" s="1">
        <v>8.4158511285687097E-3</v>
      </c>
      <c r="G427" s="1">
        <v>3.00944493777031E-2</v>
      </c>
      <c r="H427" s="1">
        <v>2.8505410406700599E-2</v>
      </c>
      <c r="I427" s="1">
        <v>3.98581936512757E-2</v>
      </c>
      <c r="J427" s="50">
        <v>3.6921261535269298E-2</v>
      </c>
      <c r="N427" s="21"/>
      <c r="R427" s="21"/>
    </row>
    <row r="428" spans="1:18">
      <c r="A428" s="7" t="s">
        <v>125</v>
      </c>
      <c r="B428" t="s">
        <v>69</v>
      </c>
      <c r="C428" t="s">
        <v>12</v>
      </c>
      <c r="D428" t="s">
        <v>13</v>
      </c>
      <c r="E428" s="1">
        <v>3.4820413038872899E-2</v>
      </c>
      <c r="F428" s="1">
        <v>4.7744877795756896E-3</v>
      </c>
      <c r="G428" s="1">
        <v>1.03916753195903E-2</v>
      </c>
      <c r="H428" s="1">
        <v>1.93677606568021E-3</v>
      </c>
      <c r="I428" s="1">
        <v>4.5212088358463201E-2</v>
      </c>
      <c r="J428" s="50">
        <v>6.7112638452559003E-3</v>
      </c>
      <c r="N428" s="21"/>
      <c r="R428" s="21"/>
    </row>
    <row r="429" spans="1:18">
      <c r="A429" s="7" t="s">
        <v>125</v>
      </c>
      <c r="B429" t="s">
        <v>69</v>
      </c>
      <c r="C429" t="s">
        <v>14</v>
      </c>
      <c r="D429" t="s">
        <v>15</v>
      </c>
      <c r="E429" s="1">
        <v>1.2527080187777101E-2</v>
      </c>
      <c r="F429" s="1">
        <v>1.39538136570516E-2</v>
      </c>
      <c r="G429" s="1">
        <v>0.16782994461782599</v>
      </c>
      <c r="H429" s="1">
        <v>0.100567973834869</v>
      </c>
      <c r="I429" s="1">
        <v>0.18035702480560301</v>
      </c>
      <c r="J429" s="50">
        <v>0.11452178749192</v>
      </c>
      <c r="N429" s="21"/>
      <c r="R429" s="21"/>
    </row>
    <row r="430" spans="1:18">
      <c r="A430" s="7" t="s">
        <v>125</v>
      </c>
      <c r="B430" t="s">
        <v>69</v>
      </c>
      <c r="C430" t="s">
        <v>16</v>
      </c>
      <c r="D430" t="s">
        <v>17</v>
      </c>
      <c r="E430" s="1">
        <v>0.27839998858623699</v>
      </c>
      <c r="F430" s="1">
        <v>3.75182719889465E-2</v>
      </c>
      <c r="G430" s="1">
        <v>0.237887095624436</v>
      </c>
      <c r="H430" s="1">
        <v>3.4315655545904697E-2</v>
      </c>
      <c r="I430" s="1">
        <v>0.51628708421067304</v>
      </c>
      <c r="J430" s="50">
        <v>7.1833927534851197E-2</v>
      </c>
      <c r="N430" s="21"/>
      <c r="R430" s="21"/>
    </row>
    <row r="431" spans="1:18">
      <c r="A431" s="7" t="s">
        <v>125</v>
      </c>
      <c r="B431" t="s">
        <v>69</v>
      </c>
      <c r="C431" t="s">
        <v>18</v>
      </c>
      <c r="D431" t="s">
        <v>19</v>
      </c>
      <c r="E431" s="1">
        <v>1.07023203929448</v>
      </c>
      <c r="F431" s="1">
        <v>6.9463074603594105E-2</v>
      </c>
      <c r="G431" s="1">
        <v>0.78454761186530397</v>
      </c>
      <c r="H431" s="1">
        <v>0.12657265068003901</v>
      </c>
      <c r="I431" s="1">
        <v>1.8547796511597801</v>
      </c>
      <c r="J431" s="50">
        <v>0.196035725283633</v>
      </c>
      <c r="N431" s="21"/>
      <c r="R431" s="21"/>
    </row>
    <row r="432" spans="1:18">
      <c r="A432" s="7" t="s">
        <v>125</v>
      </c>
      <c r="B432" t="s">
        <v>69</v>
      </c>
      <c r="C432" t="s">
        <v>20</v>
      </c>
      <c r="D432" t="s">
        <v>21</v>
      </c>
      <c r="E432" s="1">
        <v>0.41704411396994601</v>
      </c>
      <c r="F432" s="1">
        <v>6.6210004290493493E-2</v>
      </c>
      <c r="G432" s="1">
        <v>4.8289400835103302E-2</v>
      </c>
      <c r="H432" s="1">
        <v>9.6947451961738994E-3</v>
      </c>
      <c r="I432" s="1">
        <v>0.46533351480504898</v>
      </c>
      <c r="J432" s="50">
        <v>7.5904749486667394E-2</v>
      </c>
      <c r="N432" s="21"/>
      <c r="R432" s="21"/>
    </row>
    <row r="433" spans="1:18">
      <c r="A433" s="7" t="s">
        <v>125</v>
      </c>
      <c r="B433" t="s">
        <v>69</v>
      </c>
      <c r="C433" t="s">
        <v>25</v>
      </c>
      <c r="D433" t="s">
        <v>26</v>
      </c>
      <c r="E433" s="1">
        <v>0</v>
      </c>
      <c r="F433" s="1">
        <v>0</v>
      </c>
      <c r="G433" s="1">
        <v>0</v>
      </c>
      <c r="H433" s="1">
        <v>0</v>
      </c>
      <c r="I433" s="1">
        <v>0</v>
      </c>
      <c r="J433" s="50">
        <v>0</v>
      </c>
      <c r="N433" s="21"/>
      <c r="R433" s="21"/>
    </row>
    <row r="434" spans="1:18">
      <c r="A434" s="7" t="s">
        <v>125</v>
      </c>
      <c r="B434" t="s">
        <v>69</v>
      </c>
      <c r="C434" t="s">
        <v>22</v>
      </c>
      <c r="D434" t="s">
        <v>23</v>
      </c>
      <c r="E434" s="1">
        <v>9.1155329028952905E-5</v>
      </c>
      <c r="F434" s="1">
        <v>3.8051459812173601E-6</v>
      </c>
      <c r="G434" s="1">
        <v>3.6488244077689199E-5</v>
      </c>
      <c r="H434" s="1">
        <v>1.3094985434983599E-6</v>
      </c>
      <c r="I434" s="1">
        <v>1.2764357310664199E-4</v>
      </c>
      <c r="J434" s="50">
        <v>5.1146445247157202E-6</v>
      </c>
      <c r="N434" s="21"/>
      <c r="R434" s="21"/>
    </row>
    <row r="435" spans="1:18">
      <c r="A435" s="7" t="s">
        <v>126</v>
      </c>
      <c r="B435" t="s">
        <v>69</v>
      </c>
      <c r="C435" t="s">
        <v>2</v>
      </c>
      <c r="D435" t="s">
        <v>3</v>
      </c>
      <c r="E435" s="1">
        <v>0.116123287653062</v>
      </c>
      <c r="F435" s="1">
        <v>0.12203749192916399</v>
      </c>
      <c r="G435" s="1">
        <v>2.18364476442869E-2</v>
      </c>
      <c r="H435" s="1">
        <v>1.5622350212022599E-2</v>
      </c>
      <c r="I435" s="1">
        <v>0.13795973529734901</v>
      </c>
      <c r="J435" s="50">
        <v>0.13765984214118701</v>
      </c>
      <c r="N435" s="21"/>
      <c r="R435" s="21"/>
    </row>
    <row r="436" spans="1:18">
      <c r="A436" s="7" t="s">
        <v>126</v>
      </c>
      <c r="B436" t="s">
        <v>69</v>
      </c>
      <c r="C436" t="s">
        <v>4</v>
      </c>
      <c r="D436" t="s">
        <v>5</v>
      </c>
      <c r="E436" s="1">
        <v>3.0132482857731999E-4</v>
      </c>
      <c r="F436" s="1">
        <v>9.4794348151243796E-3</v>
      </c>
      <c r="G436" s="1">
        <v>1.12965495742527E-9</v>
      </c>
      <c r="H436" s="1">
        <v>9.8973702820170205E-10</v>
      </c>
      <c r="I436" s="1">
        <v>3.0132595823227702E-4</v>
      </c>
      <c r="J436" s="50">
        <v>9.4794358048614098E-3</v>
      </c>
      <c r="N436" s="21"/>
      <c r="R436" s="21"/>
    </row>
    <row r="437" spans="1:18">
      <c r="A437" s="7" t="s">
        <v>126</v>
      </c>
      <c r="B437" t="s">
        <v>69</v>
      </c>
      <c r="C437" t="s">
        <v>6</v>
      </c>
      <c r="D437" t="s">
        <v>7</v>
      </c>
      <c r="E437" s="1">
        <v>1.5519912985930201E-2</v>
      </c>
      <c r="F437" s="1">
        <v>3.1764790510290498E-2</v>
      </c>
      <c r="G437" s="1">
        <v>2.32780284925311E-4</v>
      </c>
      <c r="H437" s="1">
        <v>5.1665645004013905E-4</v>
      </c>
      <c r="I437" s="1">
        <v>1.5752693270855499E-2</v>
      </c>
      <c r="J437" s="50">
        <v>3.2281446960330598E-2</v>
      </c>
      <c r="N437" s="21"/>
      <c r="R437" s="21"/>
    </row>
    <row r="438" spans="1:18">
      <c r="A438" s="7" t="s">
        <v>126</v>
      </c>
      <c r="B438" t="s">
        <v>69</v>
      </c>
      <c r="C438" t="s">
        <v>8</v>
      </c>
      <c r="D438" t="s">
        <v>9</v>
      </c>
      <c r="E438" s="1">
        <v>0.24915258617172001</v>
      </c>
      <c r="F438" s="1">
        <v>0.12685969295366201</v>
      </c>
      <c r="G438" s="1">
        <v>0.28061406023976898</v>
      </c>
      <c r="H438" s="1">
        <v>0.174693501285199</v>
      </c>
      <c r="I438" s="1">
        <v>0.52976664641148896</v>
      </c>
      <c r="J438" s="50">
        <v>0.30155319423886101</v>
      </c>
      <c r="N438" s="21"/>
      <c r="R438" s="21"/>
    </row>
    <row r="439" spans="1:18">
      <c r="A439" s="7" t="s">
        <v>126</v>
      </c>
      <c r="B439" t="s">
        <v>69</v>
      </c>
      <c r="C439" t="s">
        <v>10</v>
      </c>
      <c r="D439" t="s">
        <v>11</v>
      </c>
      <c r="E439" s="1">
        <v>1.1742785125037101E-2</v>
      </c>
      <c r="F439" s="1">
        <v>1.0449007900212999E-2</v>
      </c>
      <c r="G439" s="1">
        <v>4.3831616548000003E-2</v>
      </c>
      <c r="H439" s="1">
        <v>6.1027485285079203E-2</v>
      </c>
      <c r="I439" s="1">
        <v>5.5574401673036997E-2</v>
      </c>
      <c r="J439" s="50">
        <v>7.1476493185292297E-2</v>
      </c>
      <c r="N439" s="21"/>
      <c r="R439" s="21"/>
    </row>
    <row r="440" spans="1:18">
      <c r="A440" s="7" t="s">
        <v>126</v>
      </c>
      <c r="B440" t="s">
        <v>69</v>
      </c>
      <c r="C440" t="s">
        <v>12</v>
      </c>
      <c r="D440" t="s">
        <v>13</v>
      </c>
      <c r="E440" s="1">
        <v>9.31597348534072E-2</v>
      </c>
      <c r="F440" s="1">
        <v>1.2965477828952099E-2</v>
      </c>
      <c r="G440" s="1">
        <v>5.0619328266034901E-2</v>
      </c>
      <c r="H440" s="1">
        <v>9.4247601988201209E-3</v>
      </c>
      <c r="I440" s="1">
        <v>0.143779063119442</v>
      </c>
      <c r="J440" s="50">
        <v>2.2390238027772201E-2</v>
      </c>
      <c r="N440" s="21"/>
      <c r="R440" s="21"/>
    </row>
    <row r="441" spans="1:18">
      <c r="A441" s="7" t="s">
        <v>126</v>
      </c>
      <c r="B441" t="s">
        <v>69</v>
      </c>
      <c r="C441" t="s">
        <v>14</v>
      </c>
      <c r="D441" t="s">
        <v>15</v>
      </c>
      <c r="E441" s="1">
        <v>2.20304449897691E-2</v>
      </c>
      <c r="F441" s="1">
        <v>2.4463664978862602E-2</v>
      </c>
      <c r="G441" s="1">
        <v>5.5656208655419703E-2</v>
      </c>
      <c r="H441" s="1">
        <v>3.4750712978075499E-2</v>
      </c>
      <c r="I441" s="1">
        <v>7.7686653645188897E-2</v>
      </c>
      <c r="J441" s="50">
        <v>5.9214377956938097E-2</v>
      </c>
      <c r="N441" s="21"/>
      <c r="R441" s="21"/>
    </row>
    <row r="442" spans="1:18">
      <c r="A442" s="7" t="s">
        <v>126</v>
      </c>
      <c r="B442" t="s">
        <v>69</v>
      </c>
      <c r="C442" t="s">
        <v>16</v>
      </c>
      <c r="D442" t="s">
        <v>17</v>
      </c>
      <c r="E442" s="1">
        <v>0.94768386696854301</v>
      </c>
      <c r="F442" s="1">
        <v>0.135942078857027</v>
      </c>
      <c r="G442" s="1">
        <v>1.9447155645291501</v>
      </c>
      <c r="H442" s="1">
        <v>0.25758888520894502</v>
      </c>
      <c r="I442" s="1">
        <v>2.8923994314976902</v>
      </c>
      <c r="J442" s="50">
        <v>0.39353096406597099</v>
      </c>
      <c r="N442" s="21"/>
      <c r="R442" s="21"/>
    </row>
    <row r="443" spans="1:18">
      <c r="A443" s="7" t="s">
        <v>126</v>
      </c>
      <c r="B443" t="s">
        <v>69</v>
      </c>
      <c r="C443" t="s">
        <v>18</v>
      </c>
      <c r="D443" t="s">
        <v>19</v>
      </c>
      <c r="E443" s="1">
        <v>2.6488233133249102</v>
      </c>
      <c r="F443" s="1">
        <v>0.17322410037599101</v>
      </c>
      <c r="G443" s="1">
        <v>1.0868776399428699</v>
      </c>
      <c r="H443" s="1">
        <v>0.177421542430093</v>
      </c>
      <c r="I443" s="1">
        <v>3.7357009532677798</v>
      </c>
      <c r="J443" s="50">
        <v>0.35064564280608401</v>
      </c>
      <c r="N443" s="21"/>
      <c r="R443" s="21"/>
    </row>
    <row r="444" spans="1:18">
      <c r="A444" s="7" t="s">
        <v>126</v>
      </c>
      <c r="B444" t="s">
        <v>69</v>
      </c>
      <c r="C444" t="s">
        <v>20</v>
      </c>
      <c r="D444" t="s">
        <v>21</v>
      </c>
      <c r="E444" s="1">
        <v>0.75185652323157703</v>
      </c>
      <c r="F444" s="1">
        <v>0.11919514155340701</v>
      </c>
      <c r="G444" s="1">
        <v>0.116872199686999</v>
      </c>
      <c r="H444" s="1">
        <v>2.3461641652987999E-2</v>
      </c>
      <c r="I444" s="1">
        <v>0.86872872291857595</v>
      </c>
      <c r="J444" s="50">
        <v>0.14265678320639499</v>
      </c>
      <c r="N444" s="21"/>
      <c r="R444" s="21"/>
    </row>
    <row r="445" spans="1:18">
      <c r="A445" s="7" t="s">
        <v>126</v>
      </c>
      <c r="B445" t="s">
        <v>69</v>
      </c>
      <c r="C445" t="s">
        <v>25</v>
      </c>
      <c r="D445" t="s">
        <v>26</v>
      </c>
      <c r="E445" s="1">
        <v>0</v>
      </c>
      <c r="F445" s="1">
        <v>0</v>
      </c>
      <c r="G445" s="1">
        <v>0</v>
      </c>
      <c r="H445" s="1">
        <v>0</v>
      </c>
      <c r="I445" s="1">
        <v>0</v>
      </c>
      <c r="J445" s="50">
        <v>0</v>
      </c>
      <c r="N445" s="21"/>
      <c r="R445" s="21"/>
    </row>
    <row r="446" spans="1:18">
      <c r="A446" s="7" t="s">
        <v>126</v>
      </c>
      <c r="B446" t="s">
        <v>69</v>
      </c>
      <c r="C446" t="s">
        <v>22</v>
      </c>
      <c r="D446" t="s">
        <v>23</v>
      </c>
      <c r="E446" s="1">
        <v>2.6233075348564602E-4</v>
      </c>
      <c r="F446" s="1">
        <v>1.09613906224787E-5</v>
      </c>
      <c r="G446" s="1">
        <v>3.6244959744004702E-4</v>
      </c>
      <c r="H446" s="1">
        <v>1.3063805832965501E-5</v>
      </c>
      <c r="I446" s="1">
        <v>6.2478035092569304E-4</v>
      </c>
      <c r="J446" s="50">
        <v>2.4025196455444199E-5</v>
      </c>
      <c r="N446" s="21"/>
      <c r="R446" s="21"/>
    </row>
    <row r="447" spans="1:18">
      <c r="A447" s="7" t="s">
        <v>127</v>
      </c>
      <c r="B447" t="s">
        <v>69</v>
      </c>
      <c r="C447" t="s">
        <v>2</v>
      </c>
      <c r="D447" t="s">
        <v>3</v>
      </c>
      <c r="E447" s="1">
        <v>6.0798412581924297E-2</v>
      </c>
      <c r="F447" s="1">
        <v>6.3072864134249201E-2</v>
      </c>
      <c r="G447" s="1">
        <v>2.28168627943428E-2</v>
      </c>
      <c r="H447" s="1">
        <v>1.5319283212688099E-2</v>
      </c>
      <c r="I447" s="1">
        <v>8.3615275376267104E-2</v>
      </c>
      <c r="J447" s="50">
        <v>7.8392147346937405E-2</v>
      </c>
      <c r="N447" s="21"/>
      <c r="R447" s="21"/>
    </row>
    <row r="448" spans="1:18">
      <c r="A448" s="7" t="s">
        <v>127</v>
      </c>
      <c r="B448" t="s">
        <v>69</v>
      </c>
      <c r="C448" t="s">
        <v>4</v>
      </c>
      <c r="D448" t="s">
        <v>5</v>
      </c>
      <c r="E448" s="1">
        <v>3.4541814800230399E-4</v>
      </c>
      <c r="F448" s="1">
        <v>1.11438265259599E-2</v>
      </c>
      <c r="G448" s="1">
        <v>3.5146279726980503E-5</v>
      </c>
      <c r="H448" s="1">
        <v>1.9817679414410301E-4</v>
      </c>
      <c r="I448" s="1">
        <v>3.80564427729285E-4</v>
      </c>
      <c r="J448" s="50">
        <v>1.1342003320104E-2</v>
      </c>
      <c r="N448" s="21"/>
      <c r="R448" s="21"/>
    </row>
    <row r="449" spans="1:18">
      <c r="A449" s="7" t="s">
        <v>127</v>
      </c>
      <c r="B449" t="s">
        <v>69</v>
      </c>
      <c r="C449" t="s">
        <v>6</v>
      </c>
      <c r="D449" t="s">
        <v>7</v>
      </c>
      <c r="E449" s="1">
        <v>3.8381285718296E-2</v>
      </c>
      <c r="F449" s="1">
        <v>8.2126418185473296E-2</v>
      </c>
      <c r="G449" s="1">
        <v>0.75119763070636703</v>
      </c>
      <c r="H449" s="1">
        <v>1.1759510327392899</v>
      </c>
      <c r="I449" s="1">
        <v>0.78957891642466305</v>
      </c>
      <c r="J449" s="50">
        <v>1.2580774509247601</v>
      </c>
      <c r="N449" s="21"/>
      <c r="R449" s="21"/>
    </row>
    <row r="450" spans="1:18">
      <c r="A450" s="7" t="s">
        <v>127</v>
      </c>
      <c r="B450" t="s">
        <v>69</v>
      </c>
      <c r="C450" t="s">
        <v>8</v>
      </c>
      <c r="D450" t="s">
        <v>9</v>
      </c>
      <c r="E450" s="1">
        <v>7.3262487837878601E-2</v>
      </c>
      <c r="F450" s="1">
        <v>3.3120123906694499E-2</v>
      </c>
      <c r="G450" s="1">
        <v>1.9748770268054001E-2</v>
      </c>
      <c r="H450" s="1">
        <v>1.5962290744816299E-2</v>
      </c>
      <c r="I450" s="1">
        <v>9.3011258105932595E-2</v>
      </c>
      <c r="J450" s="50">
        <v>4.9082414651510801E-2</v>
      </c>
      <c r="N450" s="21"/>
      <c r="R450" s="21"/>
    </row>
    <row r="451" spans="1:18">
      <c r="A451" s="7" t="s">
        <v>127</v>
      </c>
      <c r="B451" t="s">
        <v>69</v>
      </c>
      <c r="C451" t="s">
        <v>10</v>
      </c>
      <c r="D451" t="s">
        <v>11</v>
      </c>
      <c r="E451" s="1">
        <v>6.9150133721681203E-3</v>
      </c>
      <c r="F451" s="1">
        <v>5.0500108299311496E-3</v>
      </c>
      <c r="G451" s="1">
        <v>4.4685143187817803E-3</v>
      </c>
      <c r="H451" s="1">
        <v>3.2102667671130101E-3</v>
      </c>
      <c r="I451" s="1">
        <v>1.1383527690949901E-2</v>
      </c>
      <c r="J451" s="50">
        <v>8.2602775970441605E-3</v>
      </c>
      <c r="N451" s="21"/>
      <c r="R451" s="21"/>
    </row>
    <row r="452" spans="1:18">
      <c r="A452" s="7" t="s">
        <v>127</v>
      </c>
      <c r="B452" t="s">
        <v>69</v>
      </c>
      <c r="C452" t="s">
        <v>12</v>
      </c>
      <c r="D452" t="s">
        <v>13</v>
      </c>
      <c r="E452" s="1">
        <v>3.3892012389701902E-2</v>
      </c>
      <c r="F452" s="1">
        <v>4.91519007688959E-3</v>
      </c>
      <c r="G452" s="1">
        <v>7.4528948662354599E-3</v>
      </c>
      <c r="H452" s="1">
        <v>1.2790520938428401E-3</v>
      </c>
      <c r="I452" s="1">
        <v>4.1344907255937403E-2</v>
      </c>
      <c r="J452" s="50">
        <v>6.1942421707324299E-3</v>
      </c>
      <c r="N452" s="21"/>
      <c r="R452" s="21"/>
    </row>
    <row r="453" spans="1:18">
      <c r="A453" s="7" t="s">
        <v>127</v>
      </c>
      <c r="B453" t="s">
        <v>69</v>
      </c>
      <c r="C453" t="s">
        <v>14</v>
      </c>
      <c r="D453" t="s">
        <v>15</v>
      </c>
      <c r="E453" s="1">
        <v>6.5571654854759999E-3</v>
      </c>
      <c r="F453" s="1">
        <v>7.0999117302334696E-3</v>
      </c>
      <c r="G453" s="1">
        <v>1.0435470014447199E-3</v>
      </c>
      <c r="H453" s="1">
        <v>5.7874734154391696E-4</v>
      </c>
      <c r="I453" s="1">
        <v>7.6007124869207198E-3</v>
      </c>
      <c r="J453" s="50">
        <v>7.6786590717773896E-3</v>
      </c>
      <c r="N453" s="21"/>
      <c r="R453" s="21"/>
    </row>
    <row r="454" spans="1:18">
      <c r="A454" s="7" t="s">
        <v>127</v>
      </c>
      <c r="B454" t="s">
        <v>69</v>
      </c>
      <c r="C454" t="s">
        <v>16</v>
      </c>
      <c r="D454" t="s">
        <v>17</v>
      </c>
      <c r="E454" s="1">
        <v>0.19417545603706901</v>
      </c>
      <c r="F454" s="1">
        <v>2.54593051699076E-2</v>
      </c>
      <c r="G454" s="1">
        <v>1.7678608549032301E-2</v>
      </c>
      <c r="H454" s="1">
        <v>1.4380884367905999E-3</v>
      </c>
      <c r="I454" s="1">
        <v>0.21185406458610201</v>
      </c>
      <c r="J454" s="50">
        <v>2.6897393606698201E-2</v>
      </c>
      <c r="N454" s="21"/>
      <c r="R454" s="21"/>
    </row>
    <row r="455" spans="1:18">
      <c r="A455" s="7" t="s">
        <v>127</v>
      </c>
      <c r="B455" t="s">
        <v>69</v>
      </c>
      <c r="C455" t="s">
        <v>18</v>
      </c>
      <c r="D455" t="s">
        <v>19</v>
      </c>
      <c r="E455" s="1">
        <v>0.89107527705839396</v>
      </c>
      <c r="F455" s="1">
        <v>5.7341344859931601E-2</v>
      </c>
      <c r="G455" s="1">
        <v>3.2308931084089103E-2</v>
      </c>
      <c r="H455" s="1">
        <v>5.7468001649123596E-3</v>
      </c>
      <c r="I455" s="1">
        <v>0.92338420814248301</v>
      </c>
      <c r="J455" s="50">
        <v>6.3088145024844E-2</v>
      </c>
      <c r="N455" s="21"/>
      <c r="R455" s="21"/>
    </row>
    <row r="456" spans="1:18">
      <c r="A456" s="7" t="s">
        <v>127</v>
      </c>
      <c r="B456" t="s">
        <v>69</v>
      </c>
      <c r="C456" t="s">
        <v>20</v>
      </c>
      <c r="D456" t="s">
        <v>21</v>
      </c>
      <c r="E456" s="1">
        <v>0.35804292361254703</v>
      </c>
      <c r="F456" s="1">
        <v>5.7869088550258303E-2</v>
      </c>
      <c r="G456" s="1">
        <v>5.1566852479020603E-4</v>
      </c>
      <c r="H456" s="1">
        <v>1.0447283886926301E-4</v>
      </c>
      <c r="I456" s="1">
        <v>0.35855859213733698</v>
      </c>
      <c r="J456" s="50">
        <v>5.7973561389127598E-2</v>
      </c>
      <c r="N456" s="21"/>
      <c r="R456" s="21"/>
    </row>
    <row r="457" spans="1:18">
      <c r="A457" s="7" t="s">
        <v>127</v>
      </c>
      <c r="B457" t="s">
        <v>69</v>
      </c>
      <c r="C457" t="s">
        <v>25</v>
      </c>
      <c r="D457" t="s">
        <v>26</v>
      </c>
      <c r="E457" s="1">
        <v>0</v>
      </c>
      <c r="F457" s="1">
        <v>0</v>
      </c>
      <c r="G457" s="1">
        <v>0</v>
      </c>
      <c r="H457" s="1">
        <v>0</v>
      </c>
      <c r="I457" s="1">
        <v>0</v>
      </c>
      <c r="J457" s="50">
        <v>0</v>
      </c>
      <c r="N457" s="21"/>
      <c r="R457" s="21"/>
    </row>
    <row r="458" spans="1:18">
      <c r="A458" s="7" t="s">
        <v>127</v>
      </c>
      <c r="B458" t="s">
        <v>69</v>
      </c>
      <c r="C458" t="s">
        <v>22</v>
      </c>
      <c r="D458" t="s">
        <v>23</v>
      </c>
      <c r="E458" s="1">
        <v>1.32118281952651E-4</v>
      </c>
      <c r="F458" s="1">
        <v>5.9153893870535798E-6</v>
      </c>
      <c r="G458" s="1">
        <v>3.6787288921377202E-6</v>
      </c>
      <c r="H458" s="1">
        <v>1.5073241318739499E-7</v>
      </c>
      <c r="I458" s="1">
        <v>1.3579701084478899E-4</v>
      </c>
      <c r="J458" s="50">
        <v>6.0661218002409704E-6</v>
      </c>
      <c r="N458" s="21"/>
      <c r="R458" s="21"/>
    </row>
    <row r="459" spans="1:18">
      <c r="A459" s="7" t="s">
        <v>128</v>
      </c>
      <c r="B459" t="s">
        <v>69</v>
      </c>
      <c r="C459" t="s">
        <v>2</v>
      </c>
      <c r="D459" t="s">
        <v>3</v>
      </c>
      <c r="E459" s="1">
        <v>0.89459094302539499</v>
      </c>
      <c r="F459" s="1">
        <v>0.94870681398273904</v>
      </c>
      <c r="G459" s="1">
        <v>0.25674026133577699</v>
      </c>
      <c r="H459" s="1">
        <v>0.25390822970370602</v>
      </c>
      <c r="I459" s="1">
        <v>1.1513312043611701</v>
      </c>
      <c r="J459" s="50">
        <v>1.20261504368644</v>
      </c>
      <c r="N459" s="21"/>
      <c r="R459" s="21"/>
    </row>
    <row r="460" spans="1:18">
      <c r="A460" s="7" t="s">
        <v>128</v>
      </c>
      <c r="B460" t="s">
        <v>69</v>
      </c>
      <c r="C460" t="s">
        <v>4</v>
      </c>
      <c r="D460" t="s">
        <v>5</v>
      </c>
      <c r="E460" s="1">
        <v>2.5132659510637601E-3</v>
      </c>
      <c r="F460" s="1">
        <v>0.130973096005957</v>
      </c>
      <c r="G460" s="1">
        <v>4.5952479176234098E-3</v>
      </c>
      <c r="H460" s="1">
        <v>7.4229532237215401E-2</v>
      </c>
      <c r="I460" s="1">
        <v>7.1085138686871703E-3</v>
      </c>
      <c r="J460" s="50">
        <v>0.20520262824317201</v>
      </c>
      <c r="N460" s="21"/>
      <c r="R460" s="21"/>
    </row>
    <row r="461" spans="1:18">
      <c r="A461" s="7" t="s">
        <v>128</v>
      </c>
      <c r="B461" t="s">
        <v>69</v>
      </c>
      <c r="C461" t="s">
        <v>6</v>
      </c>
      <c r="D461" t="s">
        <v>7</v>
      </c>
      <c r="E461" s="1">
        <v>1.39480629431125</v>
      </c>
      <c r="F461" s="1">
        <v>2.9820815770718498</v>
      </c>
      <c r="G461" s="1">
        <v>9.9976184629648994</v>
      </c>
      <c r="H461" s="1">
        <v>19.592934397391499</v>
      </c>
      <c r="I461" s="1">
        <v>11.3924247572761</v>
      </c>
      <c r="J461" s="50">
        <v>22.575015974463302</v>
      </c>
      <c r="N461" s="21"/>
      <c r="R461" s="21"/>
    </row>
    <row r="462" spans="1:18">
      <c r="A462" s="7" t="s">
        <v>128</v>
      </c>
      <c r="B462" t="s">
        <v>69</v>
      </c>
      <c r="C462" t="s">
        <v>8</v>
      </c>
      <c r="D462" t="s">
        <v>9</v>
      </c>
      <c r="E462" s="1">
        <v>2.9338134754741998</v>
      </c>
      <c r="F462" s="1">
        <v>2.4724519824965001</v>
      </c>
      <c r="G462" s="1">
        <v>13.777411363105999</v>
      </c>
      <c r="H462" s="1">
        <v>10.725396804519701</v>
      </c>
      <c r="I462" s="1">
        <v>16.7112248385802</v>
      </c>
      <c r="J462" s="50">
        <v>13.1978487870162</v>
      </c>
      <c r="N462" s="21"/>
      <c r="R462" s="21"/>
    </row>
    <row r="463" spans="1:18">
      <c r="A463" s="7" t="s">
        <v>128</v>
      </c>
      <c r="B463" t="s">
        <v>69</v>
      </c>
      <c r="C463" t="s">
        <v>10</v>
      </c>
      <c r="D463" t="s">
        <v>11</v>
      </c>
      <c r="E463" s="1">
        <v>7.1382091984201895E-2</v>
      </c>
      <c r="F463" s="1">
        <v>5.4816522860843098E-2</v>
      </c>
      <c r="G463" s="1">
        <v>0.155055995442168</v>
      </c>
      <c r="H463" s="1">
        <v>0.16584713611649099</v>
      </c>
      <c r="I463" s="1">
        <v>0.22643808742637</v>
      </c>
      <c r="J463" s="50">
        <v>0.220663658977335</v>
      </c>
      <c r="N463" s="21"/>
      <c r="R463" s="21"/>
    </row>
    <row r="464" spans="1:18">
      <c r="A464" s="7" t="s">
        <v>128</v>
      </c>
      <c r="B464" t="s">
        <v>69</v>
      </c>
      <c r="C464" t="s">
        <v>12</v>
      </c>
      <c r="D464" t="s">
        <v>13</v>
      </c>
      <c r="E464" s="1">
        <v>0.55609741703941395</v>
      </c>
      <c r="F464" s="1">
        <v>7.6621675038954395E-2</v>
      </c>
      <c r="G464" s="1">
        <v>0.16271156934292499</v>
      </c>
      <c r="H464" s="1">
        <v>3.0034623655326099E-2</v>
      </c>
      <c r="I464" s="1">
        <v>0.71880898638233903</v>
      </c>
      <c r="J464" s="50">
        <v>0.106656298694281</v>
      </c>
      <c r="N464" s="21"/>
      <c r="R464" s="21"/>
    </row>
    <row r="465" spans="1:18">
      <c r="A465" s="7" t="s">
        <v>128</v>
      </c>
      <c r="B465" t="s">
        <v>69</v>
      </c>
      <c r="C465" t="s">
        <v>14</v>
      </c>
      <c r="D465" t="s">
        <v>15</v>
      </c>
      <c r="E465" s="1">
        <v>0.202054328825754</v>
      </c>
      <c r="F465" s="1">
        <v>0.22462263218234901</v>
      </c>
      <c r="G465" s="1">
        <v>0.35031658904441698</v>
      </c>
      <c r="H465" s="1">
        <v>0.21063463916640901</v>
      </c>
      <c r="I465" s="1">
        <v>0.55237091787017101</v>
      </c>
      <c r="J465" s="50">
        <v>0.43525727134875902</v>
      </c>
      <c r="N465" s="21"/>
      <c r="R465" s="21"/>
    </row>
    <row r="466" spans="1:18">
      <c r="A466" s="7" t="s">
        <v>128</v>
      </c>
      <c r="B466" t="s">
        <v>69</v>
      </c>
      <c r="C466" t="s">
        <v>16</v>
      </c>
      <c r="D466" t="s">
        <v>17</v>
      </c>
      <c r="E466" s="1">
        <v>6.6723460013293696</v>
      </c>
      <c r="F466" s="1">
        <v>0.97431951386072602</v>
      </c>
      <c r="G466" s="1">
        <v>13.936510776961599</v>
      </c>
      <c r="H466" s="1">
        <v>1.6853426643616001</v>
      </c>
      <c r="I466" s="1">
        <v>20.6088567782909</v>
      </c>
      <c r="J466" s="50">
        <v>2.65966217822232</v>
      </c>
      <c r="N466" s="21"/>
      <c r="R466" s="21"/>
    </row>
    <row r="467" spans="1:18">
      <c r="A467" s="7" t="s">
        <v>128</v>
      </c>
      <c r="B467" t="s">
        <v>69</v>
      </c>
      <c r="C467" t="s">
        <v>18</v>
      </c>
      <c r="D467" t="s">
        <v>19</v>
      </c>
      <c r="E467" s="1">
        <v>30.7322852656911</v>
      </c>
      <c r="F467" s="1">
        <v>2.0028969190672301</v>
      </c>
      <c r="G467" s="1">
        <v>11.871575790848</v>
      </c>
      <c r="H467" s="1">
        <v>1.9183950786094499</v>
      </c>
      <c r="I467" s="1">
        <v>42.603861056539102</v>
      </c>
      <c r="J467" s="50">
        <v>3.92129199767668</v>
      </c>
      <c r="N467" s="21"/>
      <c r="R467" s="21"/>
    </row>
    <row r="468" spans="1:18">
      <c r="A468" s="7" t="s">
        <v>128</v>
      </c>
      <c r="B468" t="s">
        <v>69</v>
      </c>
      <c r="C468" t="s">
        <v>20</v>
      </c>
      <c r="D468" t="s">
        <v>21</v>
      </c>
      <c r="E468" s="1">
        <v>5.2774862997710903</v>
      </c>
      <c r="F468" s="1">
        <v>0.84671245071586199</v>
      </c>
      <c r="G468" s="1">
        <v>0.24254194699595699</v>
      </c>
      <c r="H468" s="1">
        <v>4.8787057815174298E-2</v>
      </c>
      <c r="I468" s="1">
        <v>5.5200282467670503</v>
      </c>
      <c r="J468" s="50">
        <v>0.89549950853103599</v>
      </c>
      <c r="N468" s="21"/>
      <c r="R468" s="21"/>
    </row>
    <row r="469" spans="1:18">
      <c r="A469" s="7" t="s">
        <v>128</v>
      </c>
      <c r="B469" t="s">
        <v>69</v>
      </c>
      <c r="C469" t="s">
        <v>25</v>
      </c>
      <c r="D469" t="s">
        <v>26</v>
      </c>
      <c r="E469" s="1">
        <v>0</v>
      </c>
      <c r="F469" s="1">
        <v>0</v>
      </c>
      <c r="G469" s="1">
        <v>0</v>
      </c>
      <c r="H469" s="1">
        <v>0</v>
      </c>
      <c r="I469" s="1">
        <v>0</v>
      </c>
      <c r="J469" s="50">
        <v>0</v>
      </c>
      <c r="N469" s="21"/>
      <c r="R469" s="21"/>
    </row>
    <row r="470" spans="1:18">
      <c r="A470" s="7" t="s">
        <v>128</v>
      </c>
      <c r="B470" t="s">
        <v>69</v>
      </c>
      <c r="C470" t="s">
        <v>22</v>
      </c>
      <c r="D470" t="s">
        <v>23</v>
      </c>
      <c r="E470" s="1">
        <v>1.4703997053471501E-3</v>
      </c>
      <c r="F470" s="1">
        <v>6.2221443077741705E-5</v>
      </c>
      <c r="G470" s="1">
        <v>1.2279215101020299E-3</v>
      </c>
      <c r="H470" s="1">
        <v>4.6122493733387403E-5</v>
      </c>
      <c r="I470" s="1">
        <v>2.6983212154491798E-3</v>
      </c>
      <c r="J470" s="50">
        <v>1.08343936811129E-4</v>
      </c>
      <c r="N470" s="21"/>
      <c r="R470" s="21"/>
    </row>
    <row r="471" spans="1:18">
      <c r="A471" s="7" t="s">
        <v>129</v>
      </c>
      <c r="B471" t="s">
        <v>69</v>
      </c>
      <c r="C471" t="s">
        <v>2</v>
      </c>
      <c r="D471" t="s">
        <v>3</v>
      </c>
      <c r="E471" s="1">
        <v>0.23198729587958999</v>
      </c>
      <c r="F471" s="1">
        <v>0.24690907913375501</v>
      </c>
      <c r="G471" s="1">
        <v>0.23352634211107601</v>
      </c>
      <c r="H471" s="1">
        <v>0.35149109340197898</v>
      </c>
      <c r="I471" s="1">
        <v>0.46551363799066597</v>
      </c>
      <c r="J471" s="50">
        <v>0.59840017253573496</v>
      </c>
      <c r="N471" s="21"/>
      <c r="R471" s="21"/>
    </row>
    <row r="472" spans="1:18">
      <c r="A472" s="7" t="s">
        <v>129</v>
      </c>
      <c r="B472" t="s">
        <v>69</v>
      </c>
      <c r="C472" t="s">
        <v>4</v>
      </c>
      <c r="D472" t="s">
        <v>5</v>
      </c>
      <c r="E472" s="1">
        <v>7.2129291206332895E-4</v>
      </c>
      <c r="F472" s="1">
        <v>2.6188727504518099E-2</v>
      </c>
      <c r="G472" s="1">
        <v>8.6560087901818694E-8</v>
      </c>
      <c r="H472" s="1">
        <v>2.7118830336128599E-7</v>
      </c>
      <c r="I472" s="1">
        <v>7.2137947215123095E-4</v>
      </c>
      <c r="J472" s="50">
        <v>2.61889986928215E-2</v>
      </c>
      <c r="N472" s="21"/>
      <c r="R472" s="21"/>
    </row>
    <row r="473" spans="1:18">
      <c r="A473" s="7" t="s">
        <v>129</v>
      </c>
      <c r="B473" t="s">
        <v>69</v>
      </c>
      <c r="C473" t="s">
        <v>6</v>
      </c>
      <c r="D473" t="s">
        <v>7</v>
      </c>
      <c r="E473" s="1">
        <v>8.39577306282961E-3</v>
      </c>
      <c r="F473" s="1">
        <v>1.8489090308763601E-2</v>
      </c>
      <c r="G473" s="1">
        <v>4.0406952121299702E-3</v>
      </c>
      <c r="H473" s="1">
        <v>8.9635520687747702E-3</v>
      </c>
      <c r="I473" s="1">
        <v>1.2436468274959599E-2</v>
      </c>
      <c r="J473" s="50">
        <v>2.7452642377538399E-2</v>
      </c>
      <c r="N473" s="21"/>
      <c r="R473" s="21"/>
    </row>
    <row r="474" spans="1:18">
      <c r="A474" s="7" t="s">
        <v>129</v>
      </c>
      <c r="B474" t="s">
        <v>69</v>
      </c>
      <c r="C474" t="s">
        <v>8</v>
      </c>
      <c r="D474" t="s">
        <v>9</v>
      </c>
      <c r="E474" s="1">
        <v>0.56496657038624998</v>
      </c>
      <c r="F474" s="1">
        <v>0.33197112126373501</v>
      </c>
      <c r="G474" s="1">
        <v>0.99528163764607203</v>
      </c>
      <c r="H474" s="1">
        <v>0.67575759044955697</v>
      </c>
      <c r="I474" s="1">
        <v>1.5602482080323199</v>
      </c>
      <c r="J474" s="50">
        <v>1.00772871171329</v>
      </c>
      <c r="N474" s="21"/>
      <c r="R474" s="21"/>
    </row>
    <row r="475" spans="1:18">
      <c r="A475" s="7" t="s">
        <v>129</v>
      </c>
      <c r="B475" t="s">
        <v>69</v>
      </c>
      <c r="C475" t="s">
        <v>10</v>
      </c>
      <c r="D475" t="s">
        <v>11</v>
      </c>
      <c r="E475" s="1">
        <v>2.3009160662527998E-2</v>
      </c>
      <c r="F475" s="1">
        <v>2.1348784988106499E-2</v>
      </c>
      <c r="G475" s="1">
        <v>0.144269125028959</v>
      </c>
      <c r="H475" s="1">
        <v>0.111115426700306</v>
      </c>
      <c r="I475" s="1">
        <v>0.16727828569148701</v>
      </c>
      <c r="J475" s="50">
        <v>0.13246421168841199</v>
      </c>
      <c r="N475" s="21"/>
      <c r="R475" s="21"/>
    </row>
    <row r="476" spans="1:18">
      <c r="A476" s="7" t="s">
        <v>129</v>
      </c>
      <c r="B476" t="s">
        <v>69</v>
      </c>
      <c r="C476" t="s">
        <v>12</v>
      </c>
      <c r="D476" t="s">
        <v>13</v>
      </c>
      <c r="E476" s="1">
        <v>0.120377394972177</v>
      </c>
      <c r="F476" s="1">
        <v>1.6432704929362801E-2</v>
      </c>
      <c r="G476" s="1">
        <v>5.85557234786096E-2</v>
      </c>
      <c r="H476" s="1">
        <v>1.0849293755985701E-2</v>
      </c>
      <c r="I476" s="1">
        <v>0.17893311845078699</v>
      </c>
      <c r="J476" s="50">
        <v>2.7281998685348498E-2</v>
      </c>
      <c r="N476" s="21"/>
      <c r="R476" s="21"/>
    </row>
    <row r="477" spans="1:18">
      <c r="A477" s="7" t="s">
        <v>129</v>
      </c>
      <c r="B477" t="s">
        <v>69</v>
      </c>
      <c r="C477" t="s">
        <v>14</v>
      </c>
      <c r="D477" t="s">
        <v>15</v>
      </c>
      <c r="E477" s="1">
        <v>4.5482684812229501E-2</v>
      </c>
      <c r="F477" s="1">
        <v>5.0579503408595801E-2</v>
      </c>
      <c r="G477" s="1">
        <v>0.24348310508163901</v>
      </c>
      <c r="H477" s="1">
        <v>0.14672654996736001</v>
      </c>
      <c r="I477" s="1">
        <v>0.28896578989386801</v>
      </c>
      <c r="J477" s="50">
        <v>0.197306053375956</v>
      </c>
      <c r="N477" s="21"/>
      <c r="R477" s="21"/>
    </row>
    <row r="478" spans="1:18">
      <c r="A478" s="7" t="s">
        <v>129</v>
      </c>
      <c r="B478" t="s">
        <v>69</v>
      </c>
      <c r="C478" t="s">
        <v>16</v>
      </c>
      <c r="D478" t="s">
        <v>17</v>
      </c>
      <c r="E478" s="1">
        <v>1.2733679042139501</v>
      </c>
      <c r="F478" s="1">
        <v>0.17777678500101499</v>
      </c>
      <c r="G478" s="1">
        <v>1.71045431312537</v>
      </c>
      <c r="H478" s="1">
        <v>0.22268927943102501</v>
      </c>
      <c r="I478" s="1">
        <v>2.9838222173393198</v>
      </c>
      <c r="J478" s="50">
        <v>0.40046606443204003</v>
      </c>
      <c r="N478" s="21"/>
      <c r="R478" s="21"/>
    </row>
    <row r="479" spans="1:18">
      <c r="A479" s="7" t="s">
        <v>129</v>
      </c>
      <c r="B479" t="s">
        <v>69</v>
      </c>
      <c r="C479" t="s">
        <v>18</v>
      </c>
      <c r="D479" t="s">
        <v>19</v>
      </c>
      <c r="E479" s="1">
        <v>4.2897311139751801</v>
      </c>
      <c r="F479" s="1">
        <v>0.27759217587451002</v>
      </c>
      <c r="G479" s="1">
        <v>0.74155239337402901</v>
      </c>
      <c r="H479" s="1">
        <v>0.119153324410134</v>
      </c>
      <c r="I479" s="1">
        <v>5.0312835073492099</v>
      </c>
      <c r="J479" s="50">
        <v>0.396745500284644</v>
      </c>
      <c r="N479" s="21"/>
      <c r="R479" s="21"/>
    </row>
    <row r="480" spans="1:18">
      <c r="A480" s="7" t="s">
        <v>129</v>
      </c>
      <c r="B480" t="s">
        <v>69</v>
      </c>
      <c r="C480" t="s">
        <v>20</v>
      </c>
      <c r="D480" t="s">
        <v>21</v>
      </c>
      <c r="E480" s="1">
        <v>1.4427305460328299</v>
      </c>
      <c r="F480" s="1">
        <v>0.230024408781448</v>
      </c>
      <c r="G480" s="1">
        <v>0.58563490927912998</v>
      </c>
      <c r="H480" s="1">
        <v>0.117676974043065</v>
      </c>
      <c r="I480" s="1">
        <v>2.0283654553119601</v>
      </c>
      <c r="J480" s="50">
        <v>0.34770138282451302</v>
      </c>
      <c r="N480" s="21"/>
      <c r="R480" s="21"/>
    </row>
    <row r="481" spans="1:18">
      <c r="A481" s="7" t="s">
        <v>129</v>
      </c>
      <c r="B481" t="s">
        <v>69</v>
      </c>
      <c r="C481" t="s">
        <v>25</v>
      </c>
      <c r="D481" t="s">
        <v>26</v>
      </c>
      <c r="E481" s="1">
        <v>0</v>
      </c>
      <c r="F481" s="1">
        <v>0</v>
      </c>
      <c r="G481" s="1">
        <v>0</v>
      </c>
      <c r="H481" s="1">
        <v>0</v>
      </c>
      <c r="I481" s="1">
        <v>0</v>
      </c>
      <c r="J481" s="50">
        <v>0</v>
      </c>
      <c r="N481" s="21"/>
      <c r="R481" s="21"/>
    </row>
    <row r="482" spans="1:18">
      <c r="A482" s="7" t="s">
        <v>129</v>
      </c>
      <c r="B482" t="s">
        <v>69</v>
      </c>
      <c r="C482" t="s">
        <v>22</v>
      </c>
      <c r="D482" t="s">
        <v>23</v>
      </c>
      <c r="E482" s="1">
        <v>6.3643664139166405E-4</v>
      </c>
      <c r="F482" s="1">
        <v>2.6710420280819698E-5</v>
      </c>
      <c r="G482" s="1">
        <v>9.1551655447981396E-4</v>
      </c>
      <c r="H482" s="1">
        <v>3.3159097051170999E-5</v>
      </c>
      <c r="I482" s="1">
        <v>1.5519531958714801E-3</v>
      </c>
      <c r="J482" s="50">
        <v>5.9869517331990701E-5</v>
      </c>
      <c r="N482" s="21"/>
      <c r="R482" s="21"/>
    </row>
    <row r="483" spans="1:18">
      <c r="A483" s="7" t="s">
        <v>130</v>
      </c>
      <c r="B483" t="s">
        <v>69</v>
      </c>
      <c r="C483" t="s">
        <v>2</v>
      </c>
      <c r="D483" t="s">
        <v>3</v>
      </c>
      <c r="E483" s="1">
        <v>7.6728124374692397E-2</v>
      </c>
      <c r="F483" s="1">
        <v>7.8703637758485101E-2</v>
      </c>
      <c r="G483" s="1">
        <v>3.9826690968550398E-2</v>
      </c>
      <c r="H483" s="1">
        <v>2.6523980194882099E-2</v>
      </c>
      <c r="I483" s="1">
        <v>0.116554815343243</v>
      </c>
      <c r="J483" s="50">
        <v>0.10522761795336701</v>
      </c>
      <c r="N483" s="21"/>
      <c r="R483" s="21"/>
    </row>
    <row r="484" spans="1:18">
      <c r="A484" s="7" t="s">
        <v>130</v>
      </c>
      <c r="B484" t="s">
        <v>69</v>
      </c>
      <c r="C484" t="s">
        <v>4</v>
      </c>
      <c r="D484" t="s">
        <v>5</v>
      </c>
      <c r="E484" s="1">
        <v>4.9126621034057804E-4</v>
      </c>
      <c r="F484" s="1">
        <v>1.9102269286870501E-2</v>
      </c>
      <c r="G484" s="1">
        <v>1.8915667997103599E-8</v>
      </c>
      <c r="H484" s="1">
        <v>1.05696223266567E-7</v>
      </c>
      <c r="I484" s="1">
        <v>4.9128512600857504E-4</v>
      </c>
      <c r="J484" s="50">
        <v>1.9102374983093799E-2</v>
      </c>
      <c r="N484" s="21"/>
      <c r="R484" s="21"/>
    </row>
    <row r="485" spans="1:18">
      <c r="A485" s="7" t="s">
        <v>130</v>
      </c>
      <c r="B485" t="s">
        <v>69</v>
      </c>
      <c r="C485" t="s">
        <v>6</v>
      </c>
      <c r="D485" t="s">
        <v>7</v>
      </c>
      <c r="E485" s="1">
        <v>3.2466324767833801E-2</v>
      </c>
      <c r="F485" s="1">
        <v>7.0345018479742005E-2</v>
      </c>
      <c r="G485" s="1">
        <v>0.35996381350685103</v>
      </c>
      <c r="H485" s="1">
        <v>0.58025532661285295</v>
      </c>
      <c r="I485" s="1">
        <v>0.39243013827468498</v>
      </c>
      <c r="J485" s="50">
        <v>0.65060034509259501</v>
      </c>
      <c r="N485" s="21"/>
      <c r="R485" s="21"/>
    </row>
    <row r="486" spans="1:18">
      <c r="A486" s="7" t="s">
        <v>130</v>
      </c>
      <c r="B486" t="s">
        <v>69</v>
      </c>
      <c r="C486" t="s">
        <v>8</v>
      </c>
      <c r="D486" t="s">
        <v>9</v>
      </c>
      <c r="E486" s="1">
        <v>0.200994739468495</v>
      </c>
      <c r="F486" s="1">
        <v>8.5125359510347304E-2</v>
      </c>
      <c r="G486" s="1">
        <v>6.7184174049266604E-2</v>
      </c>
      <c r="H486" s="1">
        <v>3.8542992496283297E-2</v>
      </c>
      <c r="I486" s="1">
        <v>0.26817891351776102</v>
      </c>
      <c r="J486" s="50">
        <v>0.123668352006631</v>
      </c>
      <c r="N486" s="21"/>
      <c r="R486" s="21"/>
    </row>
    <row r="487" spans="1:18">
      <c r="A487" s="7" t="s">
        <v>130</v>
      </c>
      <c r="B487" t="s">
        <v>69</v>
      </c>
      <c r="C487" t="s">
        <v>10</v>
      </c>
      <c r="D487" t="s">
        <v>11</v>
      </c>
      <c r="E487" s="1">
        <v>7.9487610805663404E-3</v>
      </c>
      <c r="F487" s="1">
        <v>6.9450640958238401E-3</v>
      </c>
      <c r="G487" s="1">
        <v>2.85812099093261E-2</v>
      </c>
      <c r="H487" s="1">
        <v>2.8857236900008802E-2</v>
      </c>
      <c r="I487" s="1">
        <v>3.6529970989892503E-2</v>
      </c>
      <c r="J487" s="50">
        <v>3.5802300995832703E-2</v>
      </c>
      <c r="N487" s="21"/>
      <c r="R487" s="21"/>
    </row>
    <row r="488" spans="1:18">
      <c r="A488" s="7" t="s">
        <v>130</v>
      </c>
      <c r="B488" t="s">
        <v>69</v>
      </c>
      <c r="C488" t="s">
        <v>12</v>
      </c>
      <c r="D488" t="s">
        <v>13</v>
      </c>
      <c r="E488" s="1">
        <v>6.0695172577344199E-2</v>
      </c>
      <c r="F488" s="1">
        <v>8.5469732325441101E-3</v>
      </c>
      <c r="G488" s="1">
        <v>2.7103338442396901E-2</v>
      </c>
      <c r="H488" s="1">
        <v>5.0130730189919398E-3</v>
      </c>
      <c r="I488" s="1">
        <v>8.7798511019741093E-2</v>
      </c>
      <c r="J488" s="50">
        <v>1.3560046251536E-2</v>
      </c>
      <c r="N488" s="21"/>
      <c r="R488" s="21"/>
    </row>
    <row r="489" spans="1:18">
      <c r="A489" s="7" t="s">
        <v>130</v>
      </c>
      <c r="B489" t="s">
        <v>69</v>
      </c>
      <c r="C489" t="s">
        <v>14</v>
      </c>
      <c r="D489" t="s">
        <v>15</v>
      </c>
      <c r="E489" s="1">
        <v>1.9318862281180599E-2</v>
      </c>
      <c r="F489" s="1">
        <v>2.1653167869000699E-2</v>
      </c>
      <c r="G489" s="1">
        <v>4.3123131147087997E-2</v>
      </c>
      <c r="H489" s="1">
        <v>2.64072341451351E-2</v>
      </c>
      <c r="I489" s="1">
        <v>6.2441993428268498E-2</v>
      </c>
      <c r="J489" s="50">
        <v>4.8060402014135799E-2</v>
      </c>
      <c r="N489" s="21"/>
      <c r="R489" s="21"/>
    </row>
    <row r="490" spans="1:18">
      <c r="A490" s="7" t="s">
        <v>130</v>
      </c>
      <c r="B490" t="s">
        <v>69</v>
      </c>
      <c r="C490" t="s">
        <v>16</v>
      </c>
      <c r="D490" t="s">
        <v>17</v>
      </c>
      <c r="E490" s="1">
        <v>0.40262873200145999</v>
      </c>
      <c r="F490" s="1">
        <v>5.6081559840203597E-2</v>
      </c>
      <c r="G490" s="1">
        <v>0.14021541210327301</v>
      </c>
      <c r="H490" s="1">
        <v>1.82760875619528E-2</v>
      </c>
      <c r="I490" s="1">
        <v>0.54284414410473303</v>
      </c>
      <c r="J490" s="50">
        <v>7.4357647402156404E-2</v>
      </c>
      <c r="N490" s="21"/>
      <c r="R490" s="21"/>
    </row>
    <row r="491" spans="1:18">
      <c r="A491" s="7" t="s">
        <v>130</v>
      </c>
      <c r="B491" t="s">
        <v>69</v>
      </c>
      <c r="C491" t="s">
        <v>18</v>
      </c>
      <c r="D491" t="s">
        <v>19</v>
      </c>
      <c r="E491" s="1">
        <v>1.9082558371556699</v>
      </c>
      <c r="F491" s="1">
        <v>0.123514848524564</v>
      </c>
      <c r="G491" s="1">
        <v>0.382666718804967</v>
      </c>
      <c r="H491" s="1">
        <v>6.1214226725787503E-2</v>
      </c>
      <c r="I491" s="1">
        <v>2.2909225559606399</v>
      </c>
      <c r="J491" s="50">
        <v>0.18472907525035201</v>
      </c>
      <c r="N491" s="21"/>
      <c r="R491" s="21"/>
    </row>
    <row r="492" spans="1:18">
      <c r="A492" s="7" t="s">
        <v>130</v>
      </c>
      <c r="B492" t="s">
        <v>69</v>
      </c>
      <c r="C492" t="s">
        <v>20</v>
      </c>
      <c r="D492" t="s">
        <v>21</v>
      </c>
      <c r="E492" s="1">
        <v>7.0189568981226502</v>
      </c>
      <c r="F492" s="1">
        <v>1.1226294217663599</v>
      </c>
      <c r="G492" s="1">
        <v>1.7109270170681901</v>
      </c>
      <c r="H492" s="1">
        <v>0.343922302788777</v>
      </c>
      <c r="I492" s="1">
        <v>8.7298839151908396</v>
      </c>
      <c r="J492" s="50">
        <v>1.46655172455514</v>
      </c>
      <c r="N492" s="21"/>
      <c r="R492" s="21"/>
    </row>
    <row r="493" spans="1:18">
      <c r="A493" s="7" t="s">
        <v>130</v>
      </c>
      <c r="B493" t="s">
        <v>69</v>
      </c>
      <c r="C493" t="s">
        <v>25</v>
      </c>
      <c r="D493" t="s">
        <v>26</v>
      </c>
      <c r="E493" s="1">
        <v>0</v>
      </c>
      <c r="F493" s="1">
        <v>0</v>
      </c>
      <c r="G493" s="1">
        <v>0</v>
      </c>
      <c r="H493" s="1">
        <v>0</v>
      </c>
      <c r="I493" s="1">
        <v>0</v>
      </c>
      <c r="J493" s="50">
        <v>0</v>
      </c>
      <c r="N493" s="21"/>
      <c r="R493" s="21"/>
    </row>
    <row r="494" spans="1:18">
      <c r="A494" s="7" t="s">
        <v>130</v>
      </c>
      <c r="B494" t="s">
        <v>69</v>
      </c>
      <c r="C494" t="s">
        <v>22</v>
      </c>
      <c r="D494" t="s">
        <v>23</v>
      </c>
      <c r="E494" s="1">
        <v>9.9998164764649502E-5</v>
      </c>
      <c r="F494" s="1">
        <v>4.2036810976390902E-6</v>
      </c>
      <c r="G494" s="1">
        <v>1.8158044601643499E-5</v>
      </c>
      <c r="H494" s="1">
        <v>6.6850345861180097E-7</v>
      </c>
      <c r="I494" s="1">
        <v>1.18156209366293E-4</v>
      </c>
      <c r="J494" s="50">
        <v>4.8721845562508903E-6</v>
      </c>
      <c r="N494" s="21"/>
      <c r="R494" s="21"/>
    </row>
    <row r="495" spans="1:18">
      <c r="A495" s="7" t="s">
        <v>131</v>
      </c>
      <c r="B495" t="s">
        <v>69</v>
      </c>
      <c r="C495" t="s">
        <v>2</v>
      </c>
      <c r="D495" t="s">
        <v>3</v>
      </c>
      <c r="E495" s="1">
        <v>0.16514992174258</v>
      </c>
      <c r="F495" s="1">
        <v>0.17573085243671999</v>
      </c>
      <c r="G495" s="1">
        <v>5.37003949547325E-2</v>
      </c>
      <c r="H495" s="1">
        <v>5.7438519980220398E-2</v>
      </c>
      <c r="I495" s="1">
        <v>0.218850316697313</v>
      </c>
      <c r="J495" s="50">
        <v>0.233169372416941</v>
      </c>
      <c r="N495" s="21"/>
      <c r="R495" s="21"/>
    </row>
    <row r="496" spans="1:18">
      <c r="A496" s="7" t="s">
        <v>131</v>
      </c>
      <c r="B496" t="s">
        <v>69</v>
      </c>
      <c r="C496" t="s">
        <v>4</v>
      </c>
      <c r="D496" t="s">
        <v>5</v>
      </c>
      <c r="E496" s="1">
        <v>4.5375872544283201E-4</v>
      </c>
      <c r="F496" s="1">
        <v>2.2648710670420302E-2</v>
      </c>
      <c r="G496" s="1">
        <v>3.34986531988947E-3</v>
      </c>
      <c r="H496" s="1">
        <v>5.3633678126303402E-2</v>
      </c>
      <c r="I496" s="1">
        <v>3.8036240453322998E-3</v>
      </c>
      <c r="J496" s="50">
        <v>7.6282388796723694E-2</v>
      </c>
      <c r="N496" s="21"/>
      <c r="R496" s="21"/>
    </row>
    <row r="497" spans="1:18">
      <c r="A497" s="7" t="s">
        <v>131</v>
      </c>
      <c r="B497" t="s">
        <v>69</v>
      </c>
      <c r="C497" t="s">
        <v>6</v>
      </c>
      <c r="D497" t="s">
        <v>7</v>
      </c>
      <c r="E497" s="1">
        <v>8.5526235349290807E-3</v>
      </c>
      <c r="F497" s="1">
        <v>1.7745750021865701E-2</v>
      </c>
      <c r="G497" s="1">
        <v>1.63830863710305E-3</v>
      </c>
      <c r="H497" s="1">
        <v>3.6333263134973501E-3</v>
      </c>
      <c r="I497" s="1">
        <v>1.01909321720321E-2</v>
      </c>
      <c r="J497" s="50">
        <v>2.1379076335363099E-2</v>
      </c>
      <c r="N497" s="21"/>
      <c r="R497" s="21"/>
    </row>
    <row r="498" spans="1:18">
      <c r="A498" s="7" t="s">
        <v>131</v>
      </c>
      <c r="B498" t="s">
        <v>69</v>
      </c>
      <c r="C498" t="s">
        <v>8</v>
      </c>
      <c r="D498" t="s">
        <v>9</v>
      </c>
      <c r="E498" s="1">
        <v>0.246953675452531</v>
      </c>
      <c r="F498" s="1">
        <v>0.117611206803607</v>
      </c>
      <c r="G498" s="1">
        <v>0.19920425009640499</v>
      </c>
      <c r="H498" s="1">
        <v>0.10380278353825</v>
      </c>
      <c r="I498" s="1">
        <v>0.44615792554893602</v>
      </c>
      <c r="J498" s="50">
        <v>0.22141399034185699</v>
      </c>
      <c r="N498" s="21"/>
      <c r="R498" s="21"/>
    </row>
    <row r="499" spans="1:18">
      <c r="A499" s="7" t="s">
        <v>131</v>
      </c>
      <c r="B499" t="s">
        <v>69</v>
      </c>
      <c r="C499" t="s">
        <v>10</v>
      </c>
      <c r="D499" t="s">
        <v>11</v>
      </c>
      <c r="E499" s="1">
        <v>1.46752230072407E-2</v>
      </c>
      <c r="F499" s="1">
        <v>1.41550536019043E-2</v>
      </c>
      <c r="G499" s="1">
        <v>0.180079750766444</v>
      </c>
      <c r="H499" s="1">
        <v>0.35640912924944101</v>
      </c>
      <c r="I499" s="1">
        <v>0.194754973773685</v>
      </c>
      <c r="J499" s="50">
        <v>0.37056418285134501</v>
      </c>
      <c r="N499" s="21"/>
      <c r="R499" s="21"/>
    </row>
    <row r="500" spans="1:18">
      <c r="A500" s="7" t="s">
        <v>131</v>
      </c>
      <c r="B500" t="s">
        <v>69</v>
      </c>
      <c r="C500" t="s">
        <v>12</v>
      </c>
      <c r="D500" t="s">
        <v>13</v>
      </c>
      <c r="E500" s="1">
        <v>9.8331461711919393E-2</v>
      </c>
      <c r="F500" s="1">
        <v>1.3585873791309201E-2</v>
      </c>
      <c r="G500" s="1">
        <v>2.6367134241427299E-2</v>
      </c>
      <c r="H500" s="1">
        <v>4.8933981134049098E-3</v>
      </c>
      <c r="I500" s="1">
        <v>0.12469859595334699</v>
      </c>
      <c r="J500" s="50">
        <v>1.8479271904714101E-2</v>
      </c>
      <c r="N500" s="21"/>
      <c r="R500" s="21"/>
    </row>
    <row r="501" spans="1:18">
      <c r="A501" s="7" t="s">
        <v>131</v>
      </c>
      <c r="B501" t="s">
        <v>69</v>
      </c>
      <c r="C501" t="s">
        <v>14</v>
      </c>
      <c r="D501" t="s">
        <v>15</v>
      </c>
      <c r="E501" s="1">
        <v>2.97583155480712E-2</v>
      </c>
      <c r="F501" s="1">
        <v>3.3429460439796603E-2</v>
      </c>
      <c r="G501" s="1">
        <v>0.117915438835939</v>
      </c>
      <c r="H501" s="1">
        <v>7.3354598720704198E-2</v>
      </c>
      <c r="I501" s="1">
        <v>0.14767375438401101</v>
      </c>
      <c r="J501" s="50">
        <v>0.106784059160501</v>
      </c>
      <c r="N501" s="21"/>
      <c r="R501" s="21"/>
    </row>
    <row r="502" spans="1:18">
      <c r="A502" s="7" t="s">
        <v>131</v>
      </c>
      <c r="B502" t="s">
        <v>69</v>
      </c>
      <c r="C502" t="s">
        <v>16</v>
      </c>
      <c r="D502" t="s">
        <v>17</v>
      </c>
      <c r="E502" s="1">
        <v>0.72159344115621704</v>
      </c>
      <c r="F502" s="1">
        <v>9.2084723237979102E-2</v>
      </c>
      <c r="G502" s="1">
        <v>0.28610602653652201</v>
      </c>
      <c r="H502" s="1">
        <v>3.8501836684517697E-2</v>
      </c>
      <c r="I502" s="1">
        <v>1.00769946769274</v>
      </c>
      <c r="J502" s="50">
        <v>0.13058655992249699</v>
      </c>
      <c r="N502" s="21"/>
      <c r="R502" s="21"/>
    </row>
    <row r="503" spans="1:18">
      <c r="A503" s="7" t="s">
        <v>131</v>
      </c>
      <c r="B503" t="s">
        <v>69</v>
      </c>
      <c r="C503" t="s">
        <v>18</v>
      </c>
      <c r="D503" t="s">
        <v>19</v>
      </c>
      <c r="E503" s="1">
        <v>2.2886919203260199</v>
      </c>
      <c r="F503" s="1">
        <v>0.148434678155549</v>
      </c>
      <c r="G503" s="1">
        <v>0.50580134394893705</v>
      </c>
      <c r="H503" s="1">
        <v>8.0933973003095599E-2</v>
      </c>
      <c r="I503" s="1">
        <v>2.7944932642749598</v>
      </c>
      <c r="J503" s="50">
        <v>0.22936865115864499</v>
      </c>
      <c r="N503" s="21"/>
      <c r="R503" s="21"/>
    </row>
    <row r="504" spans="1:18">
      <c r="A504" s="7" t="s">
        <v>131</v>
      </c>
      <c r="B504" t="s">
        <v>69</v>
      </c>
      <c r="C504" t="s">
        <v>20</v>
      </c>
      <c r="D504" t="s">
        <v>21</v>
      </c>
      <c r="E504" s="1">
        <v>0.86040209711061599</v>
      </c>
      <c r="F504" s="1">
        <v>0.13714155775917</v>
      </c>
      <c r="G504" s="1">
        <v>3.1833667504844801E-2</v>
      </c>
      <c r="H504" s="1">
        <v>6.3916808893615803E-3</v>
      </c>
      <c r="I504" s="1">
        <v>0.89223576461546095</v>
      </c>
      <c r="J504" s="50">
        <v>0.14353323864853201</v>
      </c>
      <c r="N504" s="21"/>
      <c r="R504" s="21"/>
    </row>
    <row r="505" spans="1:18">
      <c r="A505" s="7" t="s">
        <v>131</v>
      </c>
      <c r="B505" t="s">
        <v>69</v>
      </c>
      <c r="C505" t="s">
        <v>25</v>
      </c>
      <c r="D505" t="s">
        <v>26</v>
      </c>
      <c r="E505" s="1">
        <v>0</v>
      </c>
      <c r="F505" s="1">
        <v>0</v>
      </c>
      <c r="G505" s="1">
        <v>0</v>
      </c>
      <c r="H505" s="1">
        <v>0</v>
      </c>
      <c r="I505" s="1">
        <v>0</v>
      </c>
      <c r="J505" s="50">
        <v>0</v>
      </c>
      <c r="N505" s="21"/>
      <c r="R505" s="21"/>
    </row>
    <row r="506" spans="1:18">
      <c r="A506" s="7" t="s">
        <v>131</v>
      </c>
      <c r="B506" t="s">
        <v>69</v>
      </c>
      <c r="C506" t="s">
        <v>22</v>
      </c>
      <c r="D506" t="s">
        <v>23</v>
      </c>
      <c r="E506" s="1">
        <v>3.38908094100669E-4</v>
      </c>
      <c r="F506" s="1">
        <v>1.41638641250829E-5</v>
      </c>
      <c r="G506" s="1">
        <v>3.2495337165320301E-4</v>
      </c>
      <c r="H506" s="1">
        <v>1.1868957358298E-5</v>
      </c>
      <c r="I506" s="1">
        <v>6.6386146575387196E-4</v>
      </c>
      <c r="J506" s="50">
        <v>2.60328214833809E-5</v>
      </c>
      <c r="N506" s="21"/>
      <c r="R506" s="21"/>
    </row>
    <row r="507" spans="1:18">
      <c r="A507" s="7" t="s">
        <v>132</v>
      </c>
      <c r="B507" t="s">
        <v>69</v>
      </c>
      <c r="C507" t="s">
        <v>2</v>
      </c>
      <c r="D507" t="s">
        <v>3</v>
      </c>
      <c r="E507" s="1">
        <v>0.32976413916530301</v>
      </c>
      <c r="F507" s="1">
        <v>0.34114149370221902</v>
      </c>
      <c r="G507" s="1">
        <v>0.28345173057641998</v>
      </c>
      <c r="H507" s="1">
        <v>0.35009458315762998</v>
      </c>
      <c r="I507" s="1">
        <v>0.61321586974172404</v>
      </c>
      <c r="J507" s="50">
        <v>0.691236076859849</v>
      </c>
      <c r="N507" s="21"/>
      <c r="R507" s="21"/>
    </row>
    <row r="508" spans="1:18">
      <c r="A508" s="7" t="s">
        <v>132</v>
      </c>
      <c r="B508" t="s">
        <v>69</v>
      </c>
      <c r="C508" t="s">
        <v>4</v>
      </c>
      <c r="D508" t="s">
        <v>5</v>
      </c>
      <c r="E508" s="1">
        <v>1.1422618951825801E-3</v>
      </c>
      <c r="F508" s="1">
        <v>5.2179427749816001E-2</v>
      </c>
      <c r="G508" s="1">
        <v>5.6219728050846598E-5</v>
      </c>
      <c r="H508" s="1">
        <v>3.0104625205711001E-4</v>
      </c>
      <c r="I508" s="1">
        <v>1.1984816232334301E-3</v>
      </c>
      <c r="J508" s="50">
        <v>5.2480474001873098E-2</v>
      </c>
      <c r="N508" s="21"/>
      <c r="R508" s="21"/>
    </row>
    <row r="509" spans="1:18">
      <c r="A509" s="7" t="s">
        <v>132</v>
      </c>
      <c r="B509" t="s">
        <v>69</v>
      </c>
      <c r="C509" t="s">
        <v>6</v>
      </c>
      <c r="D509" t="s">
        <v>7</v>
      </c>
      <c r="E509" s="1">
        <v>2.3737816313059299E-2</v>
      </c>
      <c r="F509" s="1">
        <v>5.1564458899508898E-2</v>
      </c>
      <c r="G509" s="1">
        <v>8.2973685129753196E-3</v>
      </c>
      <c r="H509" s="1">
        <v>1.8394592327465702E-2</v>
      </c>
      <c r="I509" s="1">
        <v>3.2035184826034603E-2</v>
      </c>
      <c r="J509" s="50">
        <v>6.99590512269746E-2</v>
      </c>
      <c r="N509" s="21"/>
      <c r="R509" s="21"/>
    </row>
    <row r="510" spans="1:18">
      <c r="A510" s="7" t="s">
        <v>132</v>
      </c>
      <c r="B510" t="s">
        <v>69</v>
      </c>
      <c r="C510" t="s">
        <v>8</v>
      </c>
      <c r="D510" t="s">
        <v>9</v>
      </c>
      <c r="E510" s="1">
        <v>0.75235103106715895</v>
      </c>
      <c r="F510" s="1">
        <v>0.35624496256027899</v>
      </c>
      <c r="G510" s="1">
        <v>1.01093903967214</v>
      </c>
      <c r="H510" s="1">
        <v>0.55980123776778501</v>
      </c>
      <c r="I510" s="1">
        <v>1.76329007073929</v>
      </c>
      <c r="J510" s="50">
        <v>0.91604620032806405</v>
      </c>
      <c r="N510" s="21"/>
      <c r="R510" s="21"/>
    </row>
    <row r="511" spans="1:18">
      <c r="A511" s="7" t="s">
        <v>132</v>
      </c>
      <c r="B511" t="s">
        <v>69</v>
      </c>
      <c r="C511" t="s">
        <v>10</v>
      </c>
      <c r="D511" t="s">
        <v>11</v>
      </c>
      <c r="E511" s="1">
        <v>3.3590423563819097E-2</v>
      </c>
      <c r="F511" s="1">
        <v>3.3064879559713198E-2</v>
      </c>
      <c r="G511" s="1">
        <v>0.20365933690294999</v>
      </c>
      <c r="H511" s="1">
        <v>0.15700473328924</v>
      </c>
      <c r="I511" s="1">
        <v>0.23724976046676899</v>
      </c>
      <c r="J511" s="50">
        <v>0.19006961284895299</v>
      </c>
      <c r="N511" s="21"/>
      <c r="R511" s="21"/>
    </row>
    <row r="512" spans="1:18">
      <c r="A512" s="7" t="s">
        <v>132</v>
      </c>
      <c r="B512" t="s">
        <v>69</v>
      </c>
      <c r="C512" t="s">
        <v>12</v>
      </c>
      <c r="D512" t="s">
        <v>13</v>
      </c>
      <c r="E512" s="1">
        <v>0.179506151654929</v>
      </c>
      <c r="F512" s="1">
        <v>2.4667931940097101E-2</v>
      </c>
      <c r="G512" s="1">
        <v>0.10559881080990199</v>
      </c>
      <c r="H512" s="1">
        <v>1.9482184908053202E-2</v>
      </c>
      <c r="I512" s="1">
        <v>0.28510496246483102</v>
      </c>
      <c r="J512" s="50">
        <v>4.4150116848150303E-2</v>
      </c>
      <c r="N512" s="21"/>
      <c r="R512" s="21"/>
    </row>
    <row r="513" spans="1:18">
      <c r="A513" s="7" t="s">
        <v>132</v>
      </c>
      <c r="B513" t="s">
        <v>69</v>
      </c>
      <c r="C513" t="s">
        <v>14</v>
      </c>
      <c r="D513" t="s">
        <v>15</v>
      </c>
      <c r="E513" s="1">
        <v>6.3521873523167099E-2</v>
      </c>
      <c r="F513" s="1">
        <v>7.0939375953918304E-2</v>
      </c>
      <c r="G513" s="1">
        <v>0.106535960251599</v>
      </c>
      <c r="H513" s="1">
        <v>5.9714505490596502E-2</v>
      </c>
      <c r="I513" s="1">
        <v>0.17005783377476599</v>
      </c>
      <c r="J513" s="50">
        <v>0.13065388144451501</v>
      </c>
      <c r="N513" s="21"/>
      <c r="R513" s="21"/>
    </row>
    <row r="514" spans="1:18">
      <c r="A514" s="7" t="s">
        <v>132</v>
      </c>
      <c r="B514" t="s">
        <v>69</v>
      </c>
      <c r="C514" t="s">
        <v>16</v>
      </c>
      <c r="D514" t="s">
        <v>17</v>
      </c>
      <c r="E514" s="1">
        <v>3.8478743327524301</v>
      </c>
      <c r="F514" s="1">
        <v>0.49987715252956699</v>
      </c>
      <c r="G514" s="1">
        <v>2.49883836832434</v>
      </c>
      <c r="H514" s="1">
        <v>0.26147720364038401</v>
      </c>
      <c r="I514" s="1">
        <v>6.3467127010767701</v>
      </c>
      <c r="J514" s="50">
        <v>0.76135435616995095</v>
      </c>
      <c r="N514" s="21"/>
      <c r="R514" s="21"/>
    </row>
    <row r="515" spans="1:18">
      <c r="A515" s="7" t="s">
        <v>132</v>
      </c>
      <c r="B515" t="s">
        <v>69</v>
      </c>
      <c r="C515" t="s">
        <v>18</v>
      </c>
      <c r="D515" t="s">
        <v>19</v>
      </c>
      <c r="E515" s="1">
        <v>5.8531352978243598</v>
      </c>
      <c r="F515" s="1">
        <v>0.38132883991467098</v>
      </c>
      <c r="G515" s="1">
        <v>0.75295589557978504</v>
      </c>
      <c r="H515" s="1">
        <v>0.12210720545034601</v>
      </c>
      <c r="I515" s="1">
        <v>6.6060911934041497</v>
      </c>
      <c r="J515" s="50">
        <v>0.50343604536501696</v>
      </c>
      <c r="N515" s="21"/>
      <c r="R515" s="21"/>
    </row>
    <row r="516" spans="1:18">
      <c r="A516" s="7" t="s">
        <v>132</v>
      </c>
      <c r="B516" t="s">
        <v>69</v>
      </c>
      <c r="C516" t="s">
        <v>20</v>
      </c>
      <c r="D516" t="s">
        <v>21</v>
      </c>
      <c r="E516" s="1">
        <v>12.878508198886101</v>
      </c>
      <c r="F516" s="1">
        <v>2.0619450430487101</v>
      </c>
      <c r="G516" s="1">
        <v>3.8473061160989999</v>
      </c>
      <c r="H516" s="1">
        <v>0.77375668275702203</v>
      </c>
      <c r="I516" s="1">
        <v>16.725814314985101</v>
      </c>
      <c r="J516" s="50">
        <v>2.83570172580573</v>
      </c>
      <c r="N516" s="21"/>
      <c r="R516" s="21"/>
    </row>
    <row r="517" spans="1:18">
      <c r="A517" s="7" t="s">
        <v>132</v>
      </c>
      <c r="B517" t="s">
        <v>69</v>
      </c>
      <c r="C517" t="s">
        <v>25</v>
      </c>
      <c r="D517" t="s">
        <v>26</v>
      </c>
      <c r="E517" s="1">
        <v>0</v>
      </c>
      <c r="F517" s="1">
        <v>0</v>
      </c>
      <c r="G517" s="1">
        <v>0</v>
      </c>
      <c r="H517" s="1">
        <v>0</v>
      </c>
      <c r="I517" s="1">
        <v>0</v>
      </c>
      <c r="J517" s="50">
        <v>0</v>
      </c>
      <c r="N517" s="21"/>
      <c r="R517" s="21"/>
    </row>
    <row r="518" spans="1:18">
      <c r="A518" s="7" t="s">
        <v>132</v>
      </c>
      <c r="B518" t="s">
        <v>69</v>
      </c>
      <c r="C518" t="s">
        <v>22</v>
      </c>
      <c r="D518" t="s">
        <v>23</v>
      </c>
      <c r="E518" s="1">
        <v>4.4171878710655801E-4</v>
      </c>
      <c r="F518" s="1">
        <v>1.86942917398639E-5</v>
      </c>
      <c r="G518" s="1">
        <v>2.09790674669625E-4</v>
      </c>
      <c r="H518" s="1">
        <v>7.7628867281624304E-6</v>
      </c>
      <c r="I518" s="1">
        <v>6.5150946177618303E-4</v>
      </c>
      <c r="J518" s="50">
        <v>2.6457178468026301E-5</v>
      </c>
      <c r="N518" s="21"/>
      <c r="R518" s="21"/>
    </row>
    <row r="519" spans="1:18">
      <c r="A519" s="7" t="s">
        <v>133</v>
      </c>
      <c r="B519" t="s">
        <v>69</v>
      </c>
      <c r="C519" t="s">
        <v>2</v>
      </c>
      <c r="D519" t="s">
        <v>3</v>
      </c>
      <c r="E519" s="1">
        <v>8.5365194910874007E-2</v>
      </c>
      <c r="F519" s="1">
        <v>8.9964837614455201E-2</v>
      </c>
      <c r="G519" s="1">
        <v>5.57610208852444E-2</v>
      </c>
      <c r="H519" s="1">
        <v>4.49964743566355E-2</v>
      </c>
      <c r="I519" s="1">
        <v>0.141126215796118</v>
      </c>
      <c r="J519" s="50">
        <v>0.13496131197109101</v>
      </c>
      <c r="N519" s="21"/>
      <c r="R519" s="21"/>
    </row>
    <row r="520" spans="1:18">
      <c r="A520" s="7" t="s">
        <v>133</v>
      </c>
      <c r="B520" t="s">
        <v>69</v>
      </c>
      <c r="C520" t="s">
        <v>4</v>
      </c>
      <c r="D520" t="s">
        <v>5</v>
      </c>
      <c r="E520" s="1">
        <v>2.9724756269862402E-4</v>
      </c>
      <c r="F520" s="1">
        <v>1.4072567358575599E-2</v>
      </c>
      <c r="G520" s="1">
        <v>1.7571730781705501E-8</v>
      </c>
      <c r="H520" s="1">
        <v>1.68427799960385E-8</v>
      </c>
      <c r="I520" s="1">
        <v>2.9726513442940598E-4</v>
      </c>
      <c r="J520" s="50">
        <v>1.40725842013556E-2</v>
      </c>
      <c r="N520" s="21"/>
      <c r="R520" s="21"/>
    </row>
    <row r="521" spans="1:18">
      <c r="A521" s="7" t="s">
        <v>133</v>
      </c>
      <c r="B521" t="s">
        <v>69</v>
      </c>
      <c r="C521" t="s">
        <v>6</v>
      </c>
      <c r="D521" t="s">
        <v>7</v>
      </c>
      <c r="E521" s="1">
        <v>2.4012089483478999E-3</v>
      </c>
      <c r="F521" s="1">
        <v>5.33443568626118E-3</v>
      </c>
      <c r="G521" s="1">
        <v>2.12771807947407E-4</v>
      </c>
      <c r="H521" s="1">
        <v>4.7194242753711301E-4</v>
      </c>
      <c r="I521" s="1">
        <v>2.6139807562953099E-3</v>
      </c>
      <c r="J521" s="50">
        <v>5.8063781137982903E-3</v>
      </c>
      <c r="N521" s="21"/>
      <c r="R521" s="21"/>
    </row>
    <row r="522" spans="1:18">
      <c r="A522" s="7" t="s">
        <v>133</v>
      </c>
      <c r="B522" t="s">
        <v>69</v>
      </c>
      <c r="C522" t="s">
        <v>8</v>
      </c>
      <c r="D522" t="s">
        <v>9</v>
      </c>
      <c r="E522" s="1">
        <v>0.190705960722965</v>
      </c>
      <c r="F522" s="1">
        <v>8.9972510735965794E-2</v>
      </c>
      <c r="G522" s="1">
        <v>0.44951047721169901</v>
      </c>
      <c r="H522" s="1">
        <v>0.25426585131112001</v>
      </c>
      <c r="I522" s="1">
        <v>0.64021643793466398</v>
      </c>
      <c r="J522" s="50">
        <v>0.34423836204708502</v>
      </c>
      <c r="N522" s="21"/>
      <c r="R522" s="21"/>
    </row>
    <row r="523" spans="1:18">
      <c r="A523" s="7" t="s">
        <v>133</v>
      </c>
      <c r="B523" t="s">
        <v>69</v>
      </c>
      <c r="C523" t="s">
        <v>10</v>
      </c>
      <c r="D523" t="s">
        <v>11</v>
      </c>
      <c r="E523" s="1">
        <v>8.2010497951361099E-3</v>
      </c>
      <c r="F523" s="1">
        <v>7.3172442500313798E-3</v>
      </c>
      <c r="G523" s="1">
        <v>3.0522112372680599E-2</v>
      </c>
      <c r="H523" s="1">
        <v>4.1555073369041101E-2</v>
      </c>
      <c r="I523" s="1">
        <v>3.8723162167816703E-2</v>
      </c>
      <c r="J523" s="50">
        <v>4.88723176190725E-2</v>
      </c>
      <c r="N523" s="21"/>
      <c r="R523" s="21"/>
    </row>
    <row r="524" spans="1:18">
      <c r="A524" s="7" t="s">
        <v>133</v>
      </c>
      <c r="B524" t="s">
        <v>69</v>
      </c>
      <c r="C524" t="s">
        <v>12</v>
      </c>
      <c r="D524" t="s">
        <v>13</v>
      </c>
      <c r="E524" s="1">
        <v>4.97848207226433E-2</v>
      </c>
      <c r="F524" s="1">
        <v>6.7984228087991597E-3</v>
      </c>
      <c r="G524" s="1">
        <v>3.6630792714548201E-2</v>
      </c>
      <c r="H524" s="1">
        <v>6.8419419697464002E-3</v>
      </c>
      <c r="I524" s="1">
        <v>8.6415613437191494E-2</v>
      </c>
      <c r="J524" s="50">
        <v>1.36403647785456E-2</v>
      </c>
      <c r="N524" s="21"/>
      <c r="R524" s="21"/>
    </row>
    <row r="525" spans="1:18">
      <c r="A525" s="7" t="s">
        <v>133</v>
      </c>
      <c r="B525" t="s">
        <v>69</v>
      </c>
      <c r="C525" t="s">
        <v>14</v>
      </c>
      <c r="D525" t="s">
        <v>15</v>
      </c>
      <c r="E525" s="1">
        <v>1.91675040084246E-2</v>
      </c>
      <c r="F525" s="1">
        <v>2.1156686225016499E-2</v>
      </c>
      <c r="G525" s="1">
        <v>0.21275993349240899</v>
      </c>
      <c r="H525" s="1">
        <v>0.13310586818908399</v>
      </c>
      <c r="I525" s="1">
        <v>0.231927437500833</v>
      </c>
      <c r="J525" s="50">
        <v>0.154262554414101</v>
      </c>
      <c r="N525" s="21"/>
      <c r="R525" s="21"/>
    </row>
    <row r="526" spans="1:18">
      <c r="A526" s="7" t="s">
        <v>133</v>
      </c>
      <c r="B526" t="s">
        <v>69</v>
      </c>
      <c r="C526" t="s">
        <v>16</v>
      </c>
      <c r="D526" t="s">
        <v>17</v>
      </c>
      <c r="E526" s="1">
        <v>0.40444327962958498</v>
      </c>
      <c r="F526" s="1">
        <v>6.0176559429658799E-2</v>
      </c>
      <c r="G526" s="1">
        <v>0.69591311591222405</v>
      </c>
      <c r="H526" s="1">
        <v>6.1123827017374101E-2</v>
      </c>
      <c r="I526" s="1">
        <v>1.1003563955418101</v>
      </c>
      <c r="J526" s="50">
        <v>0.121300386447033</v>
      </c>
      <c r="N526" s="21"/>
      <c r="R526" s="21"/>
    </row>
    <row r="527" spans="1:18">
      <c r="A527" s="7" t="s">
        <v>133</v>
      </c>
      <c r="B527" t="s">
        <v>69</v>
      </c>
      <c r="C527" t="s">
        <v>18</v>
      </c>
      <c r="D527" t="s">
        <v>19</v>
      </c>
      <c r="E527" s="1">
        <v>1.52446386981737</v>
      </c>
      <c r="F527" s="1">
        <v>9.8471459166356606E-2</v>
      </c>
      <c r="G527" s="1">
        <v>0.33617802423524101</v>
      </c>
      <c r="H527" s="1">
        <v>5.36518867774173E-2</v>
      </c>
      <c r="I527" s="1">
        <v>1.8606418940526099</v>
      </c>
      <c r="J527" s="50">
        <v>0.152123345943774</v>
      </c>
      <c r="N527" s="21"/>
      <c r="R527" s="21"/>
    </row>
    <row r="528" spans="1:18">
      <c r="A528" s="7" t="s">
        <v>133</v>
      </c>
      <c r="B528" t="s">
        <v>69</v>
      </c>
      <c r="C528" t="s">
        <v>20</v>
      </c>
      <c r="D528" t="s">
        <v>21</v>
      </c>
      <c r="E528" s="1">
        <v>0.60987149810125296</v>
      </c>
      <c r="F528" s="1">
        <v>9.7177104682020801E-2</v>
      </c>
      <c r="G528" s="1">
        <v>0.37628636245149299</v>
      </c>
      <c r="H528" s="1">
        <v>7.5582637567455799E-2</v>
      </c>
      <c r="I528" s="1">
        <v>0.98615786055274601</v>
      </c>
      <c r="J528" s="50">
        <v>0.17275974224947699</v>
      </c>
      <c r="N528" s="21"/>
      <c r="R528" s="21"/>
    </row>
    <row r="529" spans="1:18">
      <c r="A529" s="7" t="s">
        <v>133</v>
      </c>
      <c r="B529" t="s">
        <v>69</v>
      </c>
      <c r="C529" t="s">
        <v>25</v>
      </c>
      <c r="D529" t="s">
        <v>26</v>
      </c>
      <c r="E529" s="1">
        <v>0</v>
      </c>
      <c r="F529" s="1">
        <v>0</v>
      </c>
      <c r="G529" s="1">
        <v>0</v>
      </c>
      <c r="H529" s="1">
        <v>0</v>
      </c>
      <c r="I529" s="1">
        <v>0</v>
      </c>
      <c r="J529" s="50">
        <v>0</v>
      </c>
      <c r="N529" s="21"/>
      <c r="R529" s="21"/>
    </row>
    <row r="530" spans="1:18">
      <c r="A530" s="7" t="s">
        <v>133</v>
      </c>
      <c r="B530" t="s">
        <v>69</v>
      </c>
      <c r="C530" t="s">
        <v>22</v>
      </c>
      <c r="D530" t="s">
        <v>23</v>
      </c>
      <c r="E530" s="1">
        <v>1.31938810521848E-4</v>
      </c>
      <c r="F530" s="1">
        <v>5.5136986507593204E-6</v>
      </c>
      <c r="G530" s="1">
        <v>1.0884236159675999E-4</v>
      </c>
      <c r="H530" s="1">
        <v>3.9353732650355503E-6</v>
      </c>
      <c r="I530" s="1">
        <v>2.4078117211860799E-4</v>
      </c>
      <c r="J530" s="50">
        <v>9.4490719157948699E-6</v>
      </c>
      <c r="N530" s="21"/>
      <c r="R530" s="21"/>
    </row>
    <row r="531" spans="1:18">
      <c r="A531" s="7" t="s">
        <v>134</v>
      </c>
      <c r="B531" t="s">
        <v>69</v>
      </c>
      <c r="C531" t="s">
        <v>2</v>
      </c>
      <c r="D531" t="s">
        <v>3</v>
      </c>
      <c r="E531" s="1">
        <v>0.102003194126464</v>
      </c>
      <c r="F531" s="1">
        <v>0.106796041920139</v>
      </c>
      <c r="G531" s="1">
        <v>7.36209607848958E-2</v>
      </c>
      <c r="H531" s="1">
        <v>6.4815153756118002E-2</v>
      </c>
      <c r="I531" s="1">
        <v>0.17562415491135999</v>
      </c>
      <c r="J531" s="50">
        <v>0.17161119567625699</v>
      </c>
      <c r="N531" s="21"/>
      <c r="R531" s="21"/>
    </row>
    <row r="532" spans="1:18">
      <c r="A532" s="7" t="s">
        <v>134</v>
      </c>
      <c r="B532" t="s">
        <v>69</v>
      </c>
      <c r="C532" t="s">
        <v>4</v>
      </c>
      <c r="D532" t="s">
        <v>5</v>
      </c>
      <c r="E532" s="1">
        <v>3.1858021436695599E-3</v>
      </c>
      <c r="F532" s="1">
        <v>0.10206633265632201</v>
      </c>
      <c r="G532" s="1">
        <v>1.2824665586115701E-3</v>
      </c>
      <c r="H532" s="1">
        <v>6.8375070667418703E-3</v>
      </c>
      <c r="I532" s="1">
        <v>4.46826870228113E-3</v>
      </c>
      <c r="J532" s="50">
        <v>0.108903839723064</v>
      </c>
      <c r="N532" s="21"/>
      <c r="R532" s="21"/>
    </row>
    <row r="533" spans="1:18">
      <c r="A533" s="7" t="s">
        <v>134</v>
      </c>
      <c r="B533" t="s">
        <v>69</v>
      </c>
      <c r="C533" t="s">
        <v>6</v>
      </c>
      <c r="D533" t="s">
        <v>7</v>
      </c>
      <c r="E533" s="1">
        <v>4.6668881312446802E-3</v>
      </c>
      <c r="F533" s="1">
        <v>1.01920847971701E-2</v>
      </c>
      <c r="G533" s="1">
        <v>4.0631776836446303E-2</v>
      </c>
      <c r="H533" s="1">
        <v>6.5373752550561201E-2</v>
      </c>
      <c r="I533" s="1">
        <v>4.5298664967690999E-2</v>
      </c>
      <c r="J533" s="50">
        <v>7.5565837347731299E-2</v>
      </c>
      <c r="N533" s="21"/>
      <c r="R533" s="21"/>
    </row>
    <row r="534" spans="1:18">
      <c r="A534" s="7" t="s">
        <v>134</v>
      </c>
      <c r="B534" t="s">
        <v>69</v>
      </c>
      <c r="C534" t="s">
        <v>8</v>
      </c>
      <c r="D534" t="s">
        <v>9</v>
      </c>
      <c r="E534" s="1">
        <v>0.102481512491764</v>
      </c>
      <c r="F534" s="1">
        <v>5.4063584653792497E-2</v>
      </c>
      <c r="G534" s="1">
        <v>0.20400886819639999</v>
      </c>
      <c r="H534" s="1">
        <v>0.16886553191925899</v>
      </c>
      <c r="I534" s="1">
        <v>0.30649038068816298</v>
      </c>
      <c r="J534" s="50">
        <v>0.22292911657305201</v>
      </c>
      <c r="N534" s="21"/>
      <c r="R534" s="21"/>
    </row>
    <row r="535" spans="1:18">
      <c r="A535" s="7" t="s">
        <v>134</v>
      </c>
      <c r="B535" t="s">
        <v>69</v>
      </c>
      <c r="C535" t="s">
        <v>10</v>
      </c>
      <c r="D535" t="s">
        <v>11</v>
      </c>
      <c r="E535" s="1">
        <v>7.16772023859873E-3</v>
      </c>
      <c r="F535" s="1">
        <v>7.4311731398246398E-3</v>
      </c>
      <c r="G535" s="1">
        <v>5.5174810722783102E-2</v>
      </c>
      <c r="H535" s="1">
        <v>4.6252713529293402E-2</v>
      </c>
      <c r="I535" s="1">
        <v>6.2342530961381898E-2</v>
      </c>
      <c r="J535" s="50">
        <v>5.3683886669118101E-2</v>
      </c>
      <c r="N535" s="21"/>
      <c r="R535" s="21"/>
    </row>
    <row r="536" spans="1:18">
      <c r="A536" s="7" t="s">
        <v>134</v>
      </c>
      <c r="B536" t="s">
        <v>69</v>
      </c>
      <c r="C536" t="s">
        <v>12</v>
      </c>
      <c r="D536" t="s">
        <v>13</v>
      </c>
      <c r="E536" s="1">
        <v>3.1664658190256503E-2</v>
      </c>
      <c r="F536" s="1">
        <v>4.3336912459277597E-3</v>
      </c>
      <c r="G536" s="1">
        <v>7.9403340704022208E-3</v>
      </c>
      <c r="H536" s="1">
        <v>1.4707515812588999E-3</v>
      </c>
      <c r="I536" s="1">
        <v>3.9604992260658702E-2</v>
      </c>
      <c r="J536" s="50">
        <v>5.8044428271866602E-3</v>
      </c>
      <c r="N536" s="21"/>
      <c r="R536" s="21"/>
    </row>
    <row r="537" spans="1:18">
      <c r="A537" s="7" t="s">
        <v>134</v>
      </c>
      <c r="B537" t="s">
        <v>69</v>
      </c>
      <c r="C537" t="s">
        <v>14</v>
      </c>
      <c r="D537" t="s">
        <v>15</v>
      </c>
      <c r="E537" s="1">
        <v>1.10233823844328E-2</v>
      </c>
      <c r="F537" s="1">
        <v>1.2417210282661101E-2</v>
      </c>
      <c r="G537" s="1">
        <v>9.5559582705726596E-3</v>
      </c>
      <c r="H537" s="1">
        <v>5.5217839712772198E-3</v>
      </c>
      <c r="I537" s="1">
        <v>2.0579340655005399E-2</v>
      </c>
      <c r="J537" s="50">
        <v>1.7938994253938301E-2</v>
      </c>
      <c r="N537" s="21"/>
      <c r="R537" s="21"/>
    </row>
    <row r="538" spans="1:18">
      <c r="A538" s="7" t="s">
        <v>134</v>
      </c>
      <c r="B538" t="s">
        <v>69</v>
      </c>
      <c r="C538" t="s">
        <v>16</v>
      </c>
      <c r="D538" t="s">
        <v>17</v>
      </c>
      <c r="E538" s="1">
        <v>0.27995720536049301</v>
      </c>
      <c r="F538" s="1">
        <v>3.7019825767538601E-2</v>
      </c>
      <c r="G538" s="1">
        <v>0.15708891224642199</v>
      </c>
      <c r="H538" s="1">
        <v>1.9873603897805701E-2</v>
      </c>
      <c r="I538" s="1">
        <v>0.43704611760691497</v>
      </c>
      <c r="J538" s="50">
        <v>5.6893429665344303E-2</v>
      </c>
      <c r="N538" s="21"/>
      <c r="R538" s="21"/>
    </row>
    <row r="539" spans="1:18">
      <c r="A539" s="7" t="s">
        <v>134</v>
      </c>
      <c r="B539" t="s">
        <v>69</v>
      </c>
      <c r="C539" t="s">
        <v>18</v>
      </c>
      <c r="D539" t="s">
        <v>19</v>
      </c>
      <c r="E539" s="1">
        <v>0.76140063264828595</v>
      </c>
      <c r="F539" s="1">
        <v>4.9527485938122201E-2</v>
      </c>
      <c r="G539" s="1">
        <v>2.6208550973427801E-2</v>
      </c>
      <c r="H539" s="1">
        <v>4.2088567546459702E-3</v>
      </c>
      <c r="I539" s="1">
        <v>0.78760918362171395</v>
      </c>
      <c r="J539" s="50">
        <v>5.3736342692768203E-2</v>
      </c>
      <c r="N539" s="21"/>
      <c r="R539" s="21"/>
    </row>
    <row r="540" spans="1:18">
      <c r="A540" s="7" t="s">
        <v>134</v>
      </c>
      <c r="B540" t="s">
        <v>69</v>
      </c>
      <c r="C540" t="s">
        <v>20</v>
      </c>
      <c r="D540" t="s">
        <v>21</v>
      </c>
      <c r="E540" s="1">
        <v>0.30005772384329399</v>
      </c>
      <c r="F540" s="1">
        <v>4.7850100121811498E-2</v>
      </c>
      <c r="G540" s="1">
        <v>3.07192815497064E-2</v>
      </c>
      <c r="H540" s="1">
        <v>6.1676212069574302E-3</v>
      </c>
      <c r="I540" s="1">
        <v>0.33077700539299998</v>
      </c>
      <c r="J540" s="50">
        <v>5.4017721328768899E-2</v>
      </c>
      <c r="N540" s="21"/>
      <c r="R540" s="21"/>
    </row>
    <row r="541" spans="1:18">
      <c r="A541" s="7" t="s">
        <v>134</v>
      </c>
      <c r="B541" t="s">
        <v>69</v>
      </c>
      <c r="C541" t="s">
        <v>25</v>
      </c>
      <c r="D541" t="s">
        <v>26</v>
      </c>
      <c r="E541" s="1">
        <v>0</v>
      </c>
      <c r="F541" s="1">
        <v>0</v>
      </c>
      <c r="G541" s="1">
        <v>0</v>
      </c>
      <c r="H541" s="1">
        <v>0</v>
      </c>
      <c r="I541" s="1">
        <v>0</v>
      </c>
      <c r="J541" s="50">
        <v>0</v>
      </c>
      <c r="N541" s="21"/>
      <c r="R541" s="21"/>
    </row>
    <row r="542" spans="1:18">
      <c r="A542" s="7" t="s">
        <v>134</v>
      </c>
      <c r="B542" t="s">
        <v>69</v>
      </c>
      <c r="C542" t="s">
        <v>22</v>
      </c>
      <c r="D542" t="s">
        <v>23</v>
      </c>
      <c r="E542" s="1">
        <v>5.25364792528015E-5</v>
      </c>
      <c r="F542" s="1">
        <v>2.1971718152609999E-6</v>
      </c>
      <c r="G542" s="1">
        <v>1.5906944422700299E-5</v>
      </c>
      <c r="H542" s="1">
        <v>5.8477094329193599E-7</v>
      </c>
      <c r="I542" s="1">
        <v>6.8443423675501795E-5</v>
      </c>
      <c r="J542" s="50">
        <v>2.78194275855294E-6</v>
      </c>
      <c r="N542" s="21"/>
      <c r="R542" s="21"/>
    </row>
    <row r="543" spans="1:18">
      <c r="A543" s="7" t="s">
        <v>135</v>
      </c>
      <c r="B543" t="s">
        <v>69</v>
      </c>
      <c r="C543" t="s">
        <v>2</v>
      </c>
      <c r="D543" t="s">
        <v>3</v>
      </c>
      <c r="E543" s="1">
        <v>0.110805919205142</v>
      </c>
      <c r="F543" s="1">
        <v>0.107855643257265</v>
      </c>
      <c r="G543" s="1">
        <v>0.150869348572333</v>
      </c>
      <c r="H543" s="1">
        <v>0.149318026109374</v>
      </c>
      <c r="I543" s="1">
        <v>0.26167526777747602</v>
      </c>
      <c r="J543" s="50">
        <v>0.25717366936663899</v>
      </c>
      <c r="N543" s="21"/>
      <c r="R543" s="21"/>
    </row>
    <row r="544" spans="1:18">
      <c r="A544" s="7" t="s">
        <v>135</v>
      </c>
      <c r="B544" t="s">
        <v>69</v>
      </c>
      <c r="C544" t="s">
        <v>4</v>
      </c>
      <c r="D544" t="s">
        <v>5</v>
      </c>
      <c r="E544" s="1">
        <v>2.7436617892469901E-4</v>
      </c>
      <c r="F544" s="1">
        <v>1.04647902842564E-2</v>
      </c>
      <c r="G544" s="1">
        <v>2.7541565873442399E-8</v>
      </c>
      <c r="H544" s="1">
        <v>2.8467396480675402E-8</v>
      </c>
      <c r="I544" s="1">
        <v>2.7439372049057199E-4</v>
      </c>
      <c r="J544" s="50">
        <v>1.04648187516529E-2</v>
      </c>
      <c r="N544" s="21"/>
      <c r="R544" s="21"/>
    </row>
    <row r="545" spans="1:18">
      <c r="A545" s="7" t="s">
        <v>135</v>
      </c>
      <c r="B545" t="s">
        <v>69</v>
      </c>
      <c r="C545" t="s">
        <v>6</v>
      </c>
      <c r="D545" t="s">
        <v>7</v>
      </c>
      <c r="E545" s="1">
        <v>2.6705612433432901E-3</v>
      </c>
      <c r="F545" s="1">
        <v>6.1780772114673399E-3</v>
      </c>
      <c r="G545" s="1">
        <v>8.8469395740752705E-5</v>
      </c>
      <c r="H545" s="1">
        <v>1.9631962285980499E-4</v>
      </c>
      <c r="I545" s="1">
        <v>2.75903063908404E-3</v>
      </c>
      <c r="J545" s="50">
        <v>6.3743968343271404E-3</v>
      </c>
      <c r="N545" s="21"/>
      <c r="R545" s="21"/>
    </row>
    <row r="546" spans="1:18">
      <c r="A546" s="7" t="s">
        <v>135</v>
      </c>
      <c r="B546" t="s">
        <v>69</v>
      </c>
      <c r="C546" t="s">
        <v>8</v>
      </c>
      <c r="D546" t="s">
        <v>9</v>
      </c>
      <c r="E546" s="1">
        <v>0.16328994322689899</v>
      </c>
      <c r="F546" s="1">
        <v>7.4901789982219205E-2</v>
      </c>
      <c r="G546" s="1">
        <v>0.23503609938803899</v>
      </c>
      <c r="H546" s="1">
        <v>0.103164259923351</v>
      </c>
      <c r="I546" s="1">
        <v>0.39832604261493898</v>
      </c>
      <c r="J546" s="50">
        <v>0.17806604990557001</v>
      </c>
      <c r="N546" s="21"/>
      <c r="R546" s="21"/>
    </row>
    <row r="547" spans="1:18">
      <c r="A547" s="7" t="s">
        <v>135</v>
      </c>
      <c r="B547" t="s">
        <v>69</v>
      </c>
      <c r="C547" t="s">
        <v>10</v>
      </c>
      <c r="D547" t="s">
        <v>11</v>
      </c>
      <c r="E547" s="1">
        <v>9.7805558595279E-3</v>
      </c>
      <c r="F547" s="1">
        <v>9.07182997461577E-3</v>
      </c>
      <c r="G547" s="1">
        <v>4.6510505568400001E-2</v>
      </c>
      <c r="H547" s="1">
        <v>3.6165003346405003E-2</v>
      </c>
      <c r="I547" s="1">
        <v>5.6291061427927898E-2</v>
      </c>
      <c r="J547" s="50">
        <v>4.5236833321020797E-2</v>
      </c>
      <c r="N547" s="21"/>
      <c r="R547" s="21"/>
    </row>
    <row r="548" spans="1:18">
      <c r="A548" s="7" t="s">
        <v>135</v>
      </c>
      <c r="B548" t="s">
        <v>69</v>
      </c>
      <c r="C548" t="s">
        <v>12</v>
      </c>
      <c r="D548" t="s">
        <v>13</v>
      </c>
      <c r="E548" s="1">
        <v>4.0987419790633202E-2</v>
      </c>
      <c r="F548" s="1">
        <v>5.77420957597111E-3</v>
      </c>
      <c r="G548" s="1">
        <v>3.5310166074522399E-2</v>
      </c>
      <c r="H548" s="1">
        <v>6.5685353103221104E-3</v>
      </c>
      <c r="I548" s="1">
        <v>7.6297585865155601E-2</v>
      </c>
      <c r="J548" s="50">
        <v>1.23427448862932E-2</v>
      </c>
      <c r="N548" s="21"/>
      <c r="R548" s="21"/>
    </row>
    <row r="549" spans="1:18">
      <c r="A549" s="7" t="s">
        <v>135</v>
      </c>
      <c r="B549" t="s">
        <v>69</v>
      </c>
      <c r="C549" t="s">
        <v>14</v>
      </c>
      <c r="D549" t="s">
        <v>15</v>
      </c>
      <c r="E549" s="1">
        <v>1.38390916175059E-2</v>
      </c>
      <c r="F549" s="1">
        <v>1.52530712755763E-2</v>
      </c>
      <c r="G549" s="1">
        <v>0.12826658774244701</v>
      </c>
      <c r="H549" s="1">
        <v>7.9663580096106898E-2</v>
      </c>
      <c r="I549" s="1">
        <v>0.142105679359953</v>
      </c>
      <c r="J549" s="50">
        <v>9.4916651371683203E-2</v>
      </c>
      <c r="N549" s="21"/>
      <c r="R549" s="21"/>
    </row>
    <row r="550" spans="1:18">
      <c r="A550" s="7" t="s">
        <v>135</v>
      </c>
      <c r="B550" t="s">
        <v>69</v>
      </c>
      <c r="C550" t="s">
        <v>16</v>
      </c>
      <c r="D550" t="s">
        <v>17</v>
      </c>
      <c r="E550" s="1">
        <v>0.45309160976534901</v>
      </c>
      <c r="F550" s="1">
        <v>6.4053757475465697E-2</v>
      </c>
      <c r="G550" s="1">
        <v>0.52879517032954104</v>
      </c>
      <c r="H550" s="1">
        <v>8.1242522500309999E-2</v>
      </c>
      <c r="I550" s="1">
        <v>0.98188678009488894</v>
      </c>
      <c r="J550" s="50">
        <v>0.14529627997577599</v>
      </c>
      <c r="N550" s="21"/>
      <c r="R550" s="21"/>
    </row>
    <row r="551" spans="1:18">
      <c r="A551" s="7" t="s">
        <v>135</v>
      </c>
      <c r="B551" t="s">
        <v>69</v>
      </c>
      <c r="C551" t="s">
        <v>18</v>
      </c>
      <c r="D551" t="s">
        <v>19</v>
      </c>
      <c r="E551" s="1">
        <v>0.85569100492670502</v>
      </c>
      <c r="F551" s="1">
        <v>5.5586029125115899E-2</v>
      </c>
      <c r="G551" s="1">
        <v>0.45871368386636002</v>
      </c>
      <c r="H551" s="1">
        <v>7.4091555798814004E-2</v>
      </c>
      <c r="I551" s="1">
        <v>1.31440468879306</v>
      </c>
      <c r="J551" s="50">
        <v>0.12967758492393</v>
      </c>
      <c r="N551" s="21"/>
      <c r="R551" s="21"/>
    </row>
    <row r="552" spans="1:18">
      <c r="A552" s="7" t="s">
        <v>135</v>
      </c>
      <c r="B552" t="s">
        <v>69</v>
      </c>
      <c r="C552" t="s">
        <v>20</v>
      </c>
      <c r="D552" t="s">
        <v>21</v>
      </c>
      <c r="E552" s="1">
        <v>0.33746309938907898</v>
      </c>
      <c r="F552" s="1">
        <v>5.3560193150911199E-2</v>
      </c>
      <c r="G552" s="1">
        <v>5.00262467462258E-2</v>
      </c>
      <c r="H552" s="1">
        <v>1.0043122551906401E-2</v>
      </c>
      <c r="I552" s="1">
        <v>0.387489346135305</v>
      </c>
      <c r="J552" s="50">
        <v>6.3603315702817603E-2</v>
      </c>
      <c r="N552" s="21"/>
      <c r="R552" s="21"/>
    </row>
    <row r="553" spans="1:18">
      <c r="A553" s="7" t="s">
        <v>135</v>
      </c>
      <c r="B553" t="s">
        <v>69</v>
      </c>
      <c r="C553" t="s">
        <v>25</v>
      </c>
      <c r="D553" t="s">
        <v>26</v>
      </c>
      <c r="E553" s="1">
        <v>0</v>
      </c>
      <c r="F553" s="1">
        <v>0</v>
      </c>
      <c r="G553" s="1">
        <v>0</v>
      </c>
      <c r="H553" s="1">
        <v>0</v>
      </c>
      <c r="I553" s="1">
        <v>0</v>
      </c>
      <c r="J553" s="50">
        <v>0</v>
      </c>
      <c r="N553" s="21"/>
      <c r="R553" s="21"/>
    </row>
    <row r="554" spans="1:18">
      <c r="A554" s="7" t="s">
        <v>135</v>
      </c>
      <c r="B554" t="s">
        <v>69</v>
      </c>
      <c r="C554" t="s">
        <v>22</v>
      </c>
      <c r="D554" t="s">
        <v>23</v>
      </c>
      <c r="E554" s="1">
        <v>8.3610982731291194E-5</v>
      </c>
      <c r="F554" s="1">
        <v>3.49072659416065E-6</v>
      </c>
      <c r="G554" s="1">
        <v>9.0387235459050099E-5</v>
      </c>
      <c r="H554" s="1">
        <v>3.2446382505168301E-6</v>
      </c>
      <c r="I554" s="1">
        <v>1.7399821819034101E-4</v>
      </c>
      <c r="J554" s="50">
        <v>6.7353648446774797E-6</v>
      </c>
      <c r="N554" s="21"/>
      <c r="R554" s="21"/>
    </row>
    <row r="555" spans="1:18">
      <c r="A555" s="7" t="s">
        <v>136</v>
      </c>
      <c r="B555" t="s">
        <v>69</v>
      </c>
      <c r="C555" t="s">
        <v>2</v>
      </c>
      <c r="D555" t="s">
        <v>3</v>
      </c>
      <c r="E555" s="1">
        <v>0.21630633347191999</v>
      </c>
      <c r="F555" s="1">
        <v>0.232828655067879</v>
      </c>
      <c r="G555" s="1">
        <v>2.1494184761364801E-2</v>
      </c>
      <c r="H555" s="1">
        <v>1.9659518510249399E-2</v>
      </c>
      <c r="I555" s="1">
        <v>0.23780051823328499</v>
      </c>
      <c r="J555" s="50">
        <v>0.25248817357812903</v>
      </c>
      <c r="N555" s="21"/>
      <c r="R555" s="21"/>
    </row>
    <row r="556" spans="1:18">
      <c r="A556" s="7" t="s">
        <v>136</v>
      </c>
      <c r="B556" t="s">
        <v>69</v>
      </c>
      <c r="C556" t="s">
        <v>4</v>
      </c>
      <c r="D556" t="s">
        <v>5</v>
      </c>
      <c r="E556" s="1">
        <v>7.0479590389410803E-4</v>
      </c>
      <c r="F556" s="1">
        <v>3.021893120287E-2</v>
      </c>
      <c r="G556" s="1">
        <v>2.3737414908529702E-3</v>
      </c>
      <c r="H556" s="1">
        <v>4.3814706765940202E-2</v>
      </c>
      <c r="I556" s="1">
        <v>3.0785373947470802E-3</v>
      </c>
      <c r="J556" s="50">
        <v>7.4033637968810198E-2</v>
      </c>
      <c r="N556" s="21"/>
      <c r="R556" s="21"/>
    </row>
    <row r="557" spans="1:18">
      <c r="A557" s="7" t="s">
        <v>136</v>
      </c>
      <c r="B557" t="s">
        <v>69</v>
      </c>
      <c r="C557" t="s">
        <v>6</v>
      </c>
      <c r="D557" t="s">
        <v>7</v>
      </c>
      <c r="E557" s="1">
        <v>1.48479428500751E-2</v>
      </c>
      <c r="F557" s="1">
        <v>3.2264900630800501E-2</v>
      </c>
      <c r="G557" s="1">
        <v>1.55461616089276E-2</v>
      </c>
      <c r="H557" s="1">
        <v>3.4454105855010297E-2</v>
      </c>
      <c r="I557" s="1">
        <v>3.0394104459002699E-2</v>
      </c>
      <c r="J557" s="50">
        <v>6.6719006485810806E-2</v>
      </c>
      <c r="N557" s="21"/>
      <c r="R557" s="21"/>
    </row>
    <row r="558" spans="1:18">
      <c r="A558" s="7" t="s">
        <v>136</v>
      </c>
      <c r="B558" t="s">
        <v>69</v>
      </c>
      <c r="C558" t="s">
        <v>8</v>
      </c>
      <c r="D558" t="s">
        <v>9</v>
      </c>
      <c r="E558" s="1">
        <v>0.27956002364145199</v>
      </c>
      <c r="F558" s="1">
        <v>0.121390661202221</v>
      </c>
      <c r="G558" s="1">
        <v>0.15805802751540099</v>
      </c>
      <c r="H558" s="1">
        <v>0.115283737126514</v>
      </c>
      <c r="I558" s="1">
        <v>0.43761805115685298</v>
      </c>
      <c r="J558" s="50">
        <v>0.23667439832873499</v>
      </c>
      <c r="N558" s="21"/>
      <c r="R558" s="21"/>
    </row>
    <row r="559" spans="1:18">
      <c r="A559" s="7" t="s">
        <v>136</v>
      </c>
      <c r="B559" t="s">
        <v>69</v>
      </c>
      <c r="C559" t="s">
        <v>10</v>
      </c>
      <c r="D559" t="s">
        <v>11</v>
      </c>
      <c r="E559" s="1">
        <v>2.0796495789792799E-2</v>
      </c>
      <c r="F559" s="1">
        <v>1.8398010444758198E-2</v>
      </c>
      <c r="G559" s="1">
        <v>6.6005412248500206E-2</v>
      </c>
      <c r="H559" s="1">
        <v>4.6096756460692397E-2</v>
      </c>
      <c r="I559" s="1">
        <v>8.6801908038293005E-2</v>
      </c>
      <c r="J559" s="50">
        <v>6.4494766905450598E-2</v>
      </c>
      <c r="N559" s="21"/>
      <c r="R559" s="21"/>
    </row>
    <row r="560" spans="1:18">
      <c r="A560" s="7" t="s">
        <v>136</v>
      </c>
      <c r="B560" t="s">
        <v>69</v>
      </c>
      <c r="C560" t="s">
        <v>12</v>
      </c>
      <c r="D560" t="s">
        <v>13</v>
      </c>
      <c r="E560" s="1">
        <v>0.14563369250782601</v>
      </c>
      <c r="F560" s="1">
        <v>2.0333598334756901E-2</v>
      </c>
      <c r="G560" s="1">
        <v>3.9866150387374101E-2</v>
      </c>
      <c r="H560" s="1">
        <v>7.2083154431619801E-3</v>
      </c>
      <c r="I560" s="1">
        <v>0.18549984289520099</v>
      </c>
      <c r="J560" s="50">
        <v>2.7541913777918901E-2</v>
      </c>
      <c r="N560" s="21"/>
      <c r="R560" s="21"/>
    </row>
    <row r="561" spans="1:18">
      <c r="A561" s="7" t="s">
        <v>136</v>
      </c>
      <c r="B561" t="s">
        <v>69</v>
      </c>
      <c r="C561" t="s">
        <v>14</v>
      </c>
      <c r="D561" t="s">
        <v>15</v>
      </c>
      <c r="E561" s="1">
        <v>3.5903211172933103E-2</v>
      </c>
      <c r="F561" s="1">
        <v>3.9854772648362097E-2</v>
      </c>
      <c r="G561" s="1">
        <v>6.92318289950479E-2</v>
      </c>
      <c r="H561" s="1">
        <v>4.0827849596753701E-2</v>
      </c>
      <c r="I561" s="1">
        <v>0.105135040167981</v>
      </c>
      <c r="J561" s="50">
        <v>8.0682622245115798E-2</v>
      </c>
      <c r="N561" s="21"/>
      <c r="R561" s="21"/>
    </row>
    <row r="562" spans="1:18">
      <c r="A562" s="7" t="s">
        <v>136</v>
      </c>
      <c r="B562" t="s">
        <v>69</v>
      </c>
      <c r="C562" t="s">
        <v>16</v>
      </c>
      <c r="D562" t="s">
        <v>17</v>
      </c>
      <c r="E562" s="1">
        <v>0.67829831537921004</v>
      </c>
      <c r="F562" s="1">
        <v>8.8878523534307502E-2</v>
      </c>
      <c r="G562" s="1">
        <v>0.21207701214226399</v>
      </c>
      <c r="H562" s="1">
        <v>2.2052173868748901E-2</v>
      </c>
      <c r="I562" s="1">
        <v>0.89037532752147397</v>
      </c>
      <c r="J562" s="50">
        <v>0.110930697403056</v>
      </c>
      <c r="N562" s="21"/>
      <c r="R562" s="21"/>
    </row>
    <row r="563" spans="1:18">
      <c r="A563" s="7" t="s">
        <v>136</v>
      </c>
      <c r="B563" t="s">
        <v>69</v>
      </c>
      <c r="C563" t="s">
        <v>18</v>
      </c>
      <c r="D563" t="s">
        <v>19</v>
      </c>
      <c r="E563" s="1">
        <v>3.1481928711249898</v>
      </c>
      <c r="F563" s="1">
        <v>0.20774280760563699</v>
      </c>
      <c r="G563" s="1">
        <v>0.196902220735198</v>
      </c>
      <c r="H563" s="1">
        <v>3.3228928099368601E-2</v>
      </c>
      <c r="I563" s="1">
        <v>3.3450950918601898</v>
      </c>
      <c r="J563" s="50">
        <v>0.24097173570500599</v>
      </c>
      <c r="N563" s="21"/>
      <c r="R563" s="21"/>
    </row>
    <row r="564" spans="1:18">
      <c r="A564" s="7" t="s">
        <v>136</v>
      </c>
      <c r="B564" t="s">
        <v>69</v>
      </c>
      <c r="C564" t="s">
        <v>20</v>
      </c>
      <c r="D564" t="s">
        <v>21</v>
      </c>
      <c r="E564" s="1">
        <v>1.2471549046330099</v>
      </c>
      <c r="F564" s="1">
        <v>0.201221829343155</v>
      </c>
      <c r="G564" s="1">
        <v>4.8844680069859397E-2</v>
      </c>
      <c r="H564" s="1">
        <v>9.8617370495733894E-3</v>
      </c>
      <c r="I564" s="1">
        <v>1.29599958470287</v>
      </c>
      <c r="J564" s="50">
        <v>0.21108356639272799</v>
      </c>
      <c r="N564" s="21"/>
      <c r="R564" s="21"/>
    </row>
    <row r="565" spans="1:18">
      <c r="A565" s="7" t="s">
        <v>136</v>
      </c>
      <c r="B565" t="s">
        <v>69</v>
      </c>
      <c r="C565" t="s">
        <v>25</v>
      </c>
      <c r="D565" t="s">
        <v>26</v>
      </c>
      <c r="E565" s="1">
        <v>0</v>
      </c>
      <c r="F565" s="1">
        <v>0</v>
      </c>
      <c r="G565" s="1">
        <v>0</v>
      </c>
      <c r="H565" s="1">
        <v>0</v>
      </c>
      <c r="I565" s="1">
        <v>0</v>
      </c>
      <c r="J565" s="50">
        <v>0</v>
      </c>
      <c r="N565" s="21"/>
      <c r="R565" s="21"/>
    </row>
    <row r="566" spans="1:18">
      <c r="A566" s="7" t="s">
        <v>136</v>
      </c>
      <c r="B566" t="s">
        <v>69</v>
      </c>
      <c r="C566" t="s">
        <v>22</v>
      </c>
      <c r="D566" t="s">
        <v>23</v>
      </c>
      <c r="E566" s="1">
        <v>2.5665391488232698E-4</v>
      </c>
      <c r="F566" s="1">
        <v>1.11777275912433E-5</v>
      </c>
      <c r="G566" s="1">
        <v>6.6025454954882394E-5</v>
      </c>
      <c r="H566" s="1">
        <v>2.5678697984981502E-6</v>
      </c>
      <c r="I566" s="1">
        <v>3.2267936983720901E-4</v>
      </c>
      <c r="J566" s="50">
        <v>1.37455973897415E-5</v>
      </c>
      <c r="N566" s="21"/>
      <c r="R566" s="21"/>
    </row>
    <row r="567" spans="1:18">
      <c r="A567" s="7" t="s">
        <v>137</v>
      </c>
      <c r="B567" t="s">
        <v>69</v>
      </c>
      <c r="C567" t="s">
        <v>2</v>
      </c>
      <c r="D567" t="s">
        <v>3</v>
      </c>
      <c r="E567" s="1">
        <v>0.11004647427566799</v>
      </c>
      <c r="F567" s="1">
        <v>0.11343139686152499</v>
      </c>
      <c r="G567" s="1">
        <v>7.2961471402001599E-2</v>
      </c>
      <c r="H567" s="1">
        <v>9.7453144644578105E-2</v>
      </c>
      <c r="I567" s="1">
        <v>0.18300794567766901</v>
      </c>
      <c r="J567" s="50">
        <v>0.210884541506104</v>
      </c>
      <c r="N567" s="21"/>
      <c r="R567" s="21"/>
    </row>
    <row r="568" spans="1:18">
      <c r="A568" s="7" t="s">
        <v>137</v>
      </c>
      <c r="B568" t="s">
        <v>69</v>
      </c>
      <c r="C568" t="s">
        <v>4</v>
      </c>
      <c r="D568" t="s">
        <v>5</v>
      </c>
      <c r="E568" s="1">
        <v>4.7531414098317398E-4</v>
      </c>
      <c r="F568" s="1">
        <v>2.07888331781679E-2</v>
      </c>
      <c r="G568" s="1">
        <v>5.31152946374375E-8</v>
      </c>
      <c r="H568" s="1">
        <v>4.5710465001585E-8</v>
      </c>
      <c r="I568" s="1">
        <v>4.7536725627781102E-4</v>
      </c>
      <c r="J568" s="50">
        <v>2.07888788886329E-2</v>
      </c>
      <c r="N568" s="21"/>
      <c r="R568" s="21"/>
    </row>
    <row r="569" spans="1:18">
      <c r="A569" s="7" t="s">
        <v>137</v>
      </c>
      <c r="B569" t="s">
        <v>69</v>
      </c>
      <c r="C569" t="s">
        <v>6</v>
      </c>
      <c r="D569" t="s">
        <v>7</v>
      </c>
      <c r="E569" s="1">
        <v>7.1562392888455898E-3</v>
      </c>
      <c r="F569" s="1">
        <v>1.55345397645176E-2</v>
      </c>
      <c r="G569" s="1">
        <v>1.43516877011191E-2</v>
      </c>
      <c r="H569" s="1">
        <v>3.1639724902664403E-2</v>
      </c>
      <c r="I569" s="1">
        <v>2.1507926989964701E-2</v>
      </c>
      <c r="J569" s="50">
        <v>4.7174264667181998E-2</v>
      </c>
      <c r="N569" s="21"/>
      <c r="R569" s="21"/>
    </row>
    <row r="570" spans="1:18">
      <c r="A570" s="7" t="s">
        <v>137</v>
      </c>
      <c r="B570" t="s">
        <v>69</v>
      </c>
      <c r="C570" t="s">
        <v>8</v>
      </c>
      <c r="D570" t="s">
        <v>9</v>
      </c>
      <c r="E570" s="1">
        <v>0.19294731143833199</v>
      </c>
      <c r="F570" s="1">
        <v>8.7710831703564904E-2</v>
      </c>
      <c r="G570" s="1">
        <v>0.27576752046529301</v>
      </c>
      <c r="H570" s="1">
        <v>0.170604485816958</v>
      </c>
      <c r="I570" s="1">
        <v>0.46871483190362601</v>
      </c>
      <c r="J570" s="50">
        <v>0.258315317520523</v>
      </c>
      <c r="N570" s="21"/>
      <c r="R570" s="21"/>
    </row>
    <row r="571" spans="1:18">
      <c r="A571" s="7" t="s">
        <v>137</v>
      </c>
      <c r="B571" t="s">
        <v>69</v>
      </c>
      <c r="C571" t="s">
        <v>10</v>
      </c>
      <c r="D571" t="s">
        <v>11</v>
      </c>
      <c r="E571" s="1">
        <v>1.34546837825289E-2</v>
      </c>
      <c r="F571" s="1">
        <v>1.5738762548988601E-2</v>
      </c>
      <c r="G571" s="1">
        <v>0.16039197384102499</v>
      </c>
      <c r="H571" s="1">
        <v>0.136891088112577</v>
      </c>
      <c r="I571" s="1">
        <v>0.173846657623554</v>
      </c>
      <c r="J571" s="50">
        <v>0.15262985066156501</v>
      </c>
      <c r="N571" s="21"/>
      <c r="R571" s="21"/>
    </row>
    <row r="572" spans="1:18">
      <c r="A572" s="7" t="s">
        <v>137</v>
      </c>
      <c r="B572" t="s">
        <v>69</v>
      </c>
      <c r="C572" t="s">
        <v>12</v>
      </c>
      <c r="D572" t="s">
        <v>13</v>
      </c>
      <c r="E572" s="1">
        <v>0.122352008727344</v>
      </c>
      <c r="F572" s="1">
        <v>1.7779071989358401E-2</v>
      </c>
      <c r="G572" s="1">
        <v>6.8920143383223206E-2</v>
      </c>
      <c r="H572" s="1">
        <v>1.2679511001175999E-2</v>
      </c>
      <c r="I572" s="1">
        <v>0.191272152110567</v>
      </c>
      <c r="J572" s="50">
        <v>3.0458582990534298E-2</v>
      </c>
      <c r="N572" s="21"/>
      <c r="R572" s="21"/>
    </row>
    <row r="573" spans="1:18">
      <c r="A573" s="7" t="s">
        <v>137</v>
      </c>
      <c r="B573" t="s">
        <v>69</v>
      </c>
      <c r="C573" t="s">
        <v>14</v>
      </c>
      <c r="D573" t="s">
        <v>15</v>
      </c>
      <c r="E573" s="1">
        <v>1.7785096092748798E-2</v>
      </c>
      <c r="F573" s="1">
        <v>1.9817420473802E-2</v>
      </c>
      <c r="G573" s="1">
        <v>7.1124980143470795E-2</v>
      </c>
      <c r="H573" s="1">
        <v>4.39429919351879E-2</v>
      </c>
      <c r="I573" s="1">
        <v>8.8910076236219507E-2</v>
      </c>
      <c r="J573" s="50">
        <v>6.37604124089899E-2</v>
      </c>
      <c r="N573" s="21"/>
      <c r="R573" s="21"/>
    </row>
    <row r="574" spans="1:18">
      <c r="A574" s="7" t="s">
        <v>137</v>
      </c>
      <c r="B574" t="s">
        <v>69</v>
      </c>
      <c r="C574" t="s">
        <v>16</v>
      </c>
      <c r="D574" t="s">
        <v>17</v>
      </c>
      <c r="E574" s="1">
        <v>0.49795165858547902</v>
      </c>
      <c r="F574" s="1">
        <v>6.6926083248228893E-2</v>
      </c>
      <c r="G574" s="1">
        <v>0.41395770396734</v>
      </c>
      <c r="H574" s="1">
        <v>5.2690921413175398E-2</v>
      </c>
      <c r="I574" s="1">
        <v>0.91190936255281896</v>
      </c>
      <c r="J574" s="50">
        <v>0.119617004661404</v>
      </c>
      <c r="N574" s="21"/>
      <c r="R574" s="21"/>
    </row>
    <row r="575" spans="1:18">
      <c r="A575" s="7" t="s">
        <v>137</v>
      </c>
      <c r="B575" t="s">
        <v>69</v>
      </c>
      <c r="C575" t="s">
        <v>18</v>
      </c>
      <c r="D575" t="s">
        <v>19</v>
      </c>
      <c r="E575" s="1">
        <v>1.7349623155788401</v>
      </c>
      <c r="F575" s="1">
        <v>0.11253050794804099</v>
      </c>
      <c r="G575" s="1">
        <v>0.445744086230762</v>
      </c>
      <c r="H575" s="1">
        <v>7.1599487058112005E-2</v>
      </c>
      <c r="I575" s="1">
        <v>2.1807064018096001</v>
      </c>
      <c r="J575" s="50">
        <v>0.18412999500615301</v>
      </c>
      <c r="N575" s="21"/>
      <c r="R575" s="21"/>
    </row>
    <row r="576" spans="1:18">
      <c r="A576" s="7" t="s">
        <v>137</v>
      </c>
      <c r="B576" t="s">
        <v>69</v>
      </c>
      <c r="C576" t="s">
        <v>20</v>
      </c>
      <c r="D576" t="s">
        <v>21</v>
      </c>
      <c r="E576" s="1">
        <v>0.66952574231795603</v>
      </c>
      <c r="F576" s="1">
        <v>0.107158865049651</v>
      </c>
      <c r="G576" s="1">
        <v>3.62179174225414E-2</v>
      </c>
      <c r="H576" s="1">
        <v>7.2820221016208697E-3</v>
      </c>
      <c r="I576" s="1">
        <v>0.70574365974049702</v>
      </c>
      <c r="J576" s="50">
        <v>0.114440887151272</v>
      </c>
      <c r="N576" s="21"/>
      <c r="R576" s="21"/>
    </row>
    <row r="577" spans="1:18">
      <c r="A577" s="7" t="s">
        <v>137</v>
      </c>
      <c r="B577" t="s">
        <v>69</v>
      </c>
      <c r="C577" t="s">
        <v>25</v>
      </c>
      <c r="D577" t="s">
        <v>26</v>
      </c>
      <c r="E577" s="1">
        <v>0</v>
      </c>
      <c r="F577" s="1">
        <v>0</v>
      </c>
      <c r="G577" s="1">
        <v>0</v>
      </c>
      <c r="H577" s="1">
        <v>0</v>
      </c>
      <c r="I577" s="1">
        <v>0</v>
      </c>
      <c r="J577" s="50">
        <v>0</v>
      </c>
      <c r="N577" s="21"/>
      <c r="R577" s="21"/>
    </row>
    <row r="578" spans="1:18">
      <c r="A578" s="7" t="s">
        <v>137</v>
      </c>
      <c r="B578" t="s">
        <v>69</v>
      </c>
      <c r="C578" t="s">
        <v>22</v>
      </c>
      <c r="D578" t="s">
        <v>23</v>
      </c>
      <c r="E578" s="1">
        <v>1.5914662345667199E-4</v>
      </c>
      <c r="F578" s="1">
        <v>6.7067505733938797E-6</v>
      </c>
      <c r="G578" s="1">
        <v>2.9005927270252299E-5</v>
      </c>
      <c r="H578" s="1">
        <v>1.0700463628341701E-6</v>
      </c>
      <c r="I578" s="1">
        <v>1.88152550726924E-4</v>
      </c>
      <c r="J578" s="50">
        <v>7.7767969362280498E-6</v>
      </c>
      <c r="N578" s="21"/>
      <c r="R578" s="21"/>
    </row>
    <row r="579" spans="1:18">
      <c r="A579" s="7" t="s">
        <v>138</v>
      </c>
      <c r="B579" t="s">
        <v>69</v>
      </c>
      <c r="C579" t="s">
        <v>2</v>
      </c>
      <c r="D579" t="s">
        <v>3</v>
      </c>
      <c r="E579" s="1">
        <v>1.9215521380356499</v>
      </c>
      <c r="F579" s="1">
        <v>2.0196385802735799</v>
      </c>
      <c r="G579" s="1">
        <v>0.75476567099958403</v>
      </c>
      <c r="H579" s="1">
        <v>0.61174294923717898</v>
      </c>
      <c r="I579" s="1">
        <v>2.67631780903523</v>
      </c>
      <c r="J579" s="50">
        <v>2.6313815295107599</v>
      </c>
      <c r="N579" s="21"/>
      <c r="R579" s="21"/>
    </row>
    <row r="580" spans="1:18">
      <c r="A580" s="7" t="s">
        <v>138</v>
      </c>
      <c r="B580" t="s">
        <v>69</v>
      </c>
      <c r="C580" t="s">
        <v>4</v>
      </c>
      <c r="D580" t="s">
        <v>5</v>
      </c>
      <c r="E580" s="1">
        <v>2.4562215841262801E-3</v>
      </c>
      <c r="F580" s="1">
        <v>0.12663045923473201</v>
      </c>
      <c r="G580" s="1">
        <v>1.57123232846414E-4</v>
      </c>
      <c r="H580" s="1">
        <v>8.5211732367909796E-4</v>
      </c>
      <c r="I580" s="1">
        <v>2.6133448169726901E-3</v>
      </c>
      <c r="J580" s="50">
        <v>0.127482576558411</v>
      </c>
      <c r="N580" s="21"/>
      <c r="R580" s="21"/>
    </row>
    <row r="581" spans="1:18">
      <c r="A581" s="7" t="s">
        <v>138</v>
      </c>
      <c r="B581" t="s">
        <v>69</v>
      </c>
      <c r="C581" t="s">
        <v>6</v>
      </c>
      <c r="D581" t="s">
        <v>7</v>
      </c>
      <c r="E581" s="1">
        <v>0.54987006692762797</v>
      </c>
      <c r="F581" s="1">
        <v>1.1778084460364699</v>
      </c>
      <c r="G581" s="1">
        <v>2.8566063638660499</v>
      </c>
      <c r="H581" s="1">
        <v>5.0181296983602</v>
      </c>
      <c r="I581" s="1">
        <v>3.4064764307936799</v>
      </c>
      <c r="J581" s="50">
        <v>6.1959381443966697</v>
      </c>
      <c r="N581" s="21"/>
      <c r="R581" s="21"/>
    </row>
    <row r="582" spans="1:18">
      <c r="A582" s="7" t="s">
        <v>138</v>
      </c>
      <c r="B582" t="s">
        <v>69</v>
      </c>
      <c r="C582" t="s">
        <v>8</v>
      </c>
      <c r="D582" t="s">
        <v>9</v>
      </c>
      <c r="E582" s="1">
        <v>3.0893376899251099</v>
      </c>
      <c r="F582" s="1">
        <v>1.4644172100186299</v>
      </c>
      <c r="G582" s="1">
        <v>4.0088825951399603</v>
      </c>
      <c r="H582" s="1">
        <v>2.11692195629597</v>
      </c>
      <c r="I582" s="1">
        <v>7.0982202850650697</v>
      </c>
      <c r="J582" s="50">
        <v>3.5813391663146001</v>
      </c>
      <c r="N582" s="21"/>
      <c r="R582" s="21"/>
    </row>
    <row r="583" spans="1:18">
      <c r="A583" s="7" t="s">
        <v>138</v>
      </c>
      <c r="B583" t="s">
        <v>69</v>
      </c>
      <c r="C583" t="s">
        <v>10</v>
      </c>
      <c r="D583" t="s">
        <v>11</v>
      </c>
      <c r="E583" s="1">
        <v>0.16406351058852001</v>
      </c>
      <c r="F583" s="1">
        <v>0.138060889229705</v>
      </c>
      <c r="G583" s="1">
        <v>0.63745870866171594</v>
      </c>
      <c r="H583" s="1">
        <v>0.51712065489534398</v>
      </c>
      <c r="I583" s="1">
        <v>0.80152221925023603</v>
      </c>
      <c r="J583" s="50">
        <v>0.65518154412504903</v>
      </c>
      <c r="N583" s="21"/>
      <c r="R583" s="21"/>
    </row>
    <row r="584" spans="1:18">
      <c r="A584" s="7" t="s">
        <v>138</v>
      </c>
      <c r="B584" t="s">
        <v>69</v>
      </c>
      <c r="C584" t="s">
        <v>12</v>
      </c>
      <c r="D584" t="s">
        <v>13</v>
      </c>
      <c r="E584" s="1">
        <v>1.16446918536003</v>
      </c>
      <c r="F584" s="1">
        <v>0.159242970879831</v>
      </c>
      <c r="G584" s="1">
        <v>2.20583133683082</v>
      </c>
      <c r="H584" s="1">
        <v>0.39695689967493902</v>
      </c>
      <c r="I584" s="1">
        <v>3.37030052219085</v>
      </c>
      <c r="J584" s="50">
        <v>0.55619987055477105</v>
      </c>
      <c r="N584" s="21"/>
      <c r="R584" s="21"/>
    </row>
    <row r="585" spans="1:18">
      <c r="A585" s="7" t="s">
        <v>138</v>
      </c>
      <c r="B585" t="s">
        <v>69</v>
      </c>
      <c r="C585" t="s">
        <v>14</v>
      </c>
      <c r="D585" t="s">
        <v>15</v>
      </c>
      <c r="E585" s="1">
        <v>0.29038563877261397</v>
      </c>
      <c r="F585" s="1">
        <v>0.319446443298534</v>
      </c>
      <c r="G585" s="1">
        <v>0.945519832078626</v>
      </c>
      <c r="H585" s="1">
        <v>0.55781363128024697</v>
      </c>
      <c r="I585" s="1">
        <v>1.23590547085124</v>
      </c>
      <c r="J585" s="50">
        <v>0.87726007457878097</v>
      </c>
      <c r="N585" s="21"/>
      <c r="R585" s="21"/>
    </row>
    <row r="586" spans="1:18">
      <c r="A586" s="7" t="s">
        <v>138</v>
      </c>
      <c r="B586" t="s">
        <v>69</v>
      </c>
      <c r="C586" t="s">
        <v>16</v>
      </c>
      <c r="D586" t="s">
        <v>17</v>
      </c>
      <c r="E586" s="1">
        <v>9.2356981819895694</v>
      </c>
      <c r="F586" s="1">
        <v>1.26060408375125</v>
      </c>
      <c r="G586" s="1">
        <v>7.1150379432237596</v>
      </c>
      <c r="H586" s="1">
        <v>1.0734475425883101</v>
      </c>
      <c r="I586" s="1">
        <v>16.350736125213299</v>
      </c>
      <c r="J586" s="50">
        <v>2.3340516263395701</v>
      </c>
      <c r="N586" s="21"/>
      <c r="R586" s="21"/>
    </row>
    <row r="587" spans="1:18">
      <c r="A587" s="7" t="s">
        <v>138</v>
      </c>
      <c r="B587" t="s">
        <v>69</v>
      </c>
      <c r="C587" t="s">
        <v>18</v>
      </c>
      <c r="D587" t="s">
        <v>19</v>
      </c>
      <c r="E587" s="1">
        <v>41.062659704671198</v>
      </c>
      <c r="F587" s="1">
        <v>2.7161320423021702</v>
      </c>
      <c r="G587" s="1">
        <v>18.512198893130702</v>
      </c>
      <c r="H587" s="1">
        <v>3.1403308788967399</v>
      </c>
      <c r="I587" s="1">
        <v>59.574858597801899</v>
      </c>
      <c r="J587" s="50">
        <v>5.8564629211989097</v>
      </c>
      <c r="N587" s="21"/>
      <c r="R587" s="21"/>
    </row>
    <row r="588" spans="1:18">
      <c r="A588" s="7" t="s">
        <v>138</v>
      </c>
      <c r="B588" t="s">
        <v>69</v>
      </c>
      <c r="C588" t="s">
        <v>20</v>
      </c>
      <c r="D588" t="s">
        <v>21</v>
      </c>
      <c r="E588" s="1">
        <v>9.7218395089266991</v>
      </c>
      <c r="F588" s="1">
        <v>1.56990504140613</v>
      </c>
      <c r="G588" s="1">
        <v>1.04253732969312</v>
      </c>
      <c r="H588" s="1">
        <v>0.21054112693456301</v>
      </c>
      <c r="I588" s="1">
        <v>10.7643768386198</v>
      </c>
      <c r="J588" s="50">
        <v>1.78044616834069</v>
      </c>
      <c r="N588" s="21"/>
      <c r="R588" s="21"/>
    </row>
    <row r="589" spans="1:18">
      <c r="A589" s="7" t="s">
        <v>138</v>
      </c>
      <c r="B589" t="s">
        <v>69</v>
      </c>
      <c r="C589" t="s">
        <v>25</v>
      </c>
      <c r="D589" t="s">
        <v>26</v>
      </c>
      <c r="E589" s="1">
        <v>0</v>
      </c>
      <c r="F589" s="1">
        <v>0</v>
      </c>
      <c r="G589" s="1">
        <v>0</v>
      </c>
      <c r="H589" s="1">
        <v>0</v>
      </c>
      <c r="I589" s="1">
        <v>0</v>
      </c>
      <c r="J589" s="50">
        <v>0</v>
      </c>
      <c r="N589" s="21"/>
      <c r="R589" s="21"/>
    </row>
    <row r="590" spans="1:18">
      <c r="A590" s="7" t="s">
        <v>138</v>
      </c>
      <c r="B590" t="s">
        <v>69</v>
      </c>
      <c r="C590" t="s">
        <v>22</v>
      </c>
      <c r="D590" t="s">
        <v>23</v>
      </c>
      <c r="E590" s="1">
        <v>5.2976151558395204E-3</v>
      </c>
      <c r="F590" s="1">
        <v>2.3127686726617501E-4</v>
      </c>
      <c r="G590" s="1">
        <v>7.7244686437612804E-3</v>
      </c>
      <c r="H590" s="1">
        <v>3.0217717262688099E-4</v>
      </c>
      <c r="I590" s="1">
        <v>1.3022083799600801E-2</v>
      </c>
      <c r="J590" s="50">
        <v>5.3345403989305603E-4</v>
      </c>
      <c r="N590" s="21"/>
      <c r="R590" s="21"/>
    </row>
    <row r="591" spans="1:18">
      <c r="A591" s="7" t="s">
        <v>139</v>
      </c>
      <c r="B591" t="s">
        <v>69</v>
      </c>
      <c r="C591" t="s">
        <v>2</v>
      </c>
      <c r="D591" t="s">
        <v>3</v>
      </c>
      <c r="E591" s="1">
        <v>0.254932872035109</v>
      </c>
      <c r="F591" s="1">
        <v>0.28292319174482999</v>
      </c>
      <c r="G591" s="1">
        <v>0.260930300028896</v>
      </c>
      <c r="H591" s="1">
        <v>0.36108840524209102</v>
      </c>
      <c r="I591" s="1">
        <v>0.515863172064005</v>
      </c>
      <c r="J591" s="50">
        <v>0.64401159698692201</v>
      </c>
      <c r="N591" s="21"/>
      <c r="R591" s="21"/>
    </row>
    <row r="592" spans="1:18">
      <c r="A592" s="7" t="s">
        <v>139</v>
      </c>
      <c r="B592" t="s">
        <v>69</v>
      </c>
      <c r="C592" t="s">
        <v>4</v>
      </c>
      <c r="D592" t="s">
        <v>5</v>
      </c>
      <c r="E592" s="1">
        <v>6.1357656561862497E-4</v>
      </c>
      <c r="F592" s="1">
        <v>2.06941740792966E-2</v>
      </c>
      <c r="G592" s="1">
        <v>8.1357581850714306E-8</v>
      </c>
      <c r="H592" s="1">
        <v>8.4284576008294796E-8</v>
      </c>
      <c r="I592" s="1">
        <v>6.1365792320047601E-4</v>
      </c>
      <c r="J592" s="50">
        <v>2.0694258363872599E-2</v>
      </c>
      <c r="N592" s="21"/>
      <c r="R592" s="21"/>
    </row>
    <row r="593" spans="1:18">
      <c r="A593" s="7" t="s">
        <v>139</v>
      </c>
      <c r="B593" t="s">
        <v>69</v>
      </c>
      <c r="C593" t="s">
        <v>6</v>
      </c>
      <c r="D593" t="s">
        <v>7</v>
      </c>
      <c r="E593" s="1">
        <v>1.3193911363441699E-2</v>
      </c>
      <c r="F593" s="1">
        <v>2.8603303738569699E-2</v>
      </c>
      <c r="G593" s="1">
        <v>5.1407608373349498E-2</v>
      </c>
      <c r="H593" s="1">
        <v>0.114038181908412</v>
      </c>
      <c r="I593" s="1">
        <v>6.4601519736791194E-2</v>
      </c>
      <c r="J593" s="50">
        <v>0.14264148564698201</v>
      </c>
      <c r="N593" s="21"/>
      <c r="R593" s="21"/>
    </row>
    <row r="594" spans="1:18">
      <c r="A594" s="7" t="s">
        <v>139</v>
      </c>
      <c r="B594" t="s">
        <v>69</v>
      </c>
      <c r="C594" t="s">
        <v>8</v>
      </c>
      <c r="D594" t="s">
        <v>9</v>
      </c>
      <c r="E594" s="1">
        <v>0.46309583954390998</v>
      </c>
      <c r="F594" s="1">
        <v>0.21591374384147399</v>
      </c>
      <c r="G594" s="1">
        <v>1.56860297682451</v>
      </c>
      <c r="H594" s="1">
        <v>1.04650250453066</v>
      </c>
      <c r="I594" s="1">
        <v>2.03169881636842</v>
      </c>
      <c r="J594" s="50">
        <v>1.2624162483721399</v>
      </c>
      <c r="N594" s="21"/>
      <c r="R594" s="21"/>
    </row>
    <row r="595" spans="1:18">
      <c r="A595" s="7" t="s">
        <v>139</v>
      </c>
      <c r="B595" t="s">
        <v>69</v>
      </c>
      <c r="C595" t="s">
        <v>10</v>
      </c>
      <c r="D595" t="s">
        <v>11</v>
      </c>
      <c r="E595" s="1">
        <v>1.94936041397504E-2</v>
      </c>
      <c r="F595" s="1">
        <v>1.9284766406798201E-2</v>
      </c>
      <c r="G595" s="1">
        <v>0.123636407206106</v>
      </c>
      <c r="H595" s="1">
        <v>0.123748838210295</v>
      </c>
      <c r="I595" s="1">
        <v>0.14313001134585601</v>
      </c>
      <c r="J595" s="50">
        <v>0.143033604617093</v>
      </c>
      <c r="N595" s="21"/>
      <c r="R595" s="21"/>
    </row>
    <row r="596" spans="1:18">
      <c r="A596" s="7" t="s">
        <v>139</v>
      </c>
      <c r="B596" t="s">
        <v>69</v>
      </c>
      <c r="C596" t="s">
        <v>12</v>
      </c>
      <c r="D596" t="s">
        <v>13</v>
      </c>
      <c r="E596" s="1">
        <v>0.102224937916263</v>
      </c>
      <c r="F596" s="1">
        <v>1.4115867683919101E-2</v>
      </c>
      <c r="G596" s="1">
        <v>6.4748093393684203E-2</v>
      </c>
      <c r="H596" s="1">
        <v>1.19712146147167E-2</v>
      </c>
      <c r="I596" s="1">
        <v>0.16697303130994701</v>
      </c>
      <c r="J596" s="50">
        <v>2.6087082298635898E-2</v>
      </c>
      <c r="N596" s="21"/>
      <c r="R596" s="21"/>
    </row>
    <row r="597" spans="1:18">
      <c r="A597" s="7" t="s">
        <v>139</v>
      </c>
      <c r="B597" t="s">
        <v>69</v>
      </c>
      <c r="C597" t="s">
        <v>14</v>
      </c>
      <c r="D597" t="s">
        <v>15</v>
      </c>
      <c r="E597" s="1">
        <v>3.8747889568212103E-2</v>
      </c>
      <c r="F597" s="1">
        <v>4.3086598466708897E-2</v>
      </c>
      <c r="G597" s="1">
        <v>0.17518999968980201</v>
      </c>
      <c r="H597" s="1">
        <v>0.10791776957438599</v>
      </c>
      <c r="I597" s="1">
        <v>0.21393788925801399</v>
      </c>
      <c r="J597" s="50">
        <v>0.15100436804109499</v>
      </c>
      <c r="N597" s="21"/>
      <c r="R597" s="21"/>
    </row>
    <row r="598" spans="1:18">
      <c r="A598" s="7" t="s">
        <v>139</v>
      </c>
      <c r="B598" t="s">
        <v>69</v>
      </c>
      <c r="C598" t="s">
        <v>16</v>
      </c>
      <c r="D598" t="s">
        <v>17</v>
      </c>
      <c r="E598" s="1">
        <v>0.91373450695218394</v>
      </c>
      <c r="F598" s="1">
        <v>0.129660616179404</v>
      </c>
      <c r="G598" s="1">
        <v>0.704980279418845</v>
      </c>
      <c r="H598" s="1">
        <v>9.0730706454833096E-2</v>
      </c>
      <c r="I598" s="1">
        <v>1.6187147863710301</v>
      </c>
      <c r="J598" s="50">
        <v>0.220391322634237</v>
      </c>
      <c r="N598" s="21"/>
      <c r="R598" s="21"/>
    </row>
    <row r="599" spans="1:18">
      <c r="A599" s="7" t="s">
        <v>139</v>
      </c>
      <c r="B599" t="s">
        <v>69</v>
      </c>
      <c r="C599" t="s">
        <v>18</v>
      </c>
      <c r="D599" t="s">
        <v>19</v>
      </c>
      <c r="E599" s="1">
        <v>3.17098399540868</v>
      </c>
      <c r="F599" s="1">
        <v>0.204853624732072</v>
      </c>
      <c r="G599" s="1">
        <v>1.1279972123576201</v>
      </c>
      <c r="H599" s="1">
        <v>0.180572923943771</v>
      </c>
      <c r="I599" s="1">
        <v>4.2989812077662997</v>
      </c>
      <c r="J599" s="50">
        <v>0.38542654867584297</v>
      </c>
      <c r="N599" s="21"/>
      <c r="R599" s="21"/>
    </row>
    <row r="600" spans="1:18">
      <c r="A600" s="7" t="s">
        <v>139</v>
      </c>
      <c r="B600" t="s">
        <v>69</v>
      </c>
      <c r="C600" t="s">
        <v>20</v>
      </c>
      <c r="D600" t="s">
        <v>21</v>
      </c>
      <c r="E600" s="1">
        <v>7.5272600513989403</v>
      </c>
      <c r="F600" s="1">
        <v>1.2000747291230001</v>
      </c>
      <c r="G600" s="1">
        <v>2.0287649051368399</v>
      </c>
      <c r="H600" s="1">
        <v>0.40756987824594898</v>
      </c>
      <c r="I600" s="1">
        <v>9.5560249565357793</v>
      </c>
      <c r="J600" s="50">
        <v>1.6076446073689501</v>
      </c>
      <c r="N600" s="21"/>
      <c r="R600" s="21"/>
    </row>
    <row r="601" spans="1:18">
      <c r="A601" s="7" t="s">
        <v>139</v>
      </c>
      <c r="B601" t="s">
        <v>69</v>
      </c>
      <c r="C601" t="s">
        <v>25</v>
      </c>
      <c r="D601" t="s">
        <v>26</v>
      </c>
      <c r="E601" s="1">
        <v>0</v>
      </c>
      <c r="F601" s="1">
        <v>0</v>
      </c>
      <c r="G601" s="1">
        <v>0</v>
      </c>
      <c r="H601" s="1">
        <v>0</v>
      </c>
      <c r="I601" s="1">
        <v>0</v>
      </c>
      <c r="J601" s="50">
        <v>0</v>
      </c>
      <c r="N601" s="21"/>
      <c r="R601" s="21"/>
    </row>
    <row r="602" spans="1:18">
      <c r="A602" s="7" t="s">
        <v>139</v>
      </c>
      <c r="B602" t="s">
        <v>69</v>
      </c>
      <c r="C602" t="s">
        <v>22</v>
      </c>
      <c r="D602" t="s">
        <v>23</v>
      </c>
      <c r="E602" s="1">
        <v>2.5495233189521901E-4</v>
      </c>
      <c r="F602" s="1">
        <v>1.06796889475914E-5</v>
      </c>
      <c r="G602" s="1">
        <v>1.5110425046669201E-4</v>
      </c>
      <c r="H602" s="1">
        <v>5.4674629740127202E-6</v>
      </c>
      <c r="I602" s="1">
        <v>4.0605658236191099E-4</v>
      </c>
      <c r="J602" s="50">
        <v>1.6147151921604101E-5</v>
      </c>
      <c r="N602" s="21"/>
      <c r="R602" s="21"/>
    </row>
    <row r="603" spans="1:18">
      <c r="A603" s="7" t="s">
        <v>140</v>
      </c>
      <c r="B603" t="s">
        <v>69</v>
      </c>
      <c r="C603" t="s">
        <v>2</v>
      </c>
      <c r="D603" t="s">
        <v>3</v>
      </c>
      <c r="E603" s="1">
        <v>0.102178182068087</v>
      </c>
      <c r="F603" s="1">
        <v>0.100032092014402</v>
      </c>
      <c r="G603" s="1">
        <v>0.10704117451214</v>
      </c>
      <c r="H603" s="1">
        <v>0.14007010850947299</v>
      </c>
      <c r="I603" s="1">
        <v>0.209219356580228</v>
      </c>
      <c r="J603" s="50">
        <v>0.24010220052387499</v>
      </c>
      <c r="N603" s="21"/>
      <c r="R603" s="21"/>
    </row>
    <row r="604" spans="1:18">
      <c r="A604" s="7" t="s">
        <v>140</v>
      </c>
      <c r="B604" t="s">
        <v>69</v>
      </c>
      <c r="C604" t="s">
        <v>4</v>
      </c>
      <c r="D604" t="s">
        <v>5</v>
      </c>
      <c r="E604" s="1">
        <v>5.3068837810601804E-4</v>
      </c>
      <c r="F604" s="1">
        <v>2.04595005589885E-2</v>
      </c>
      <c r="G604" s="1">
        <v>2.4289259262793901E-8</v>
      </c>
      <c r="H604" s="1">
        <v>9.4320826356066994E-8</v>
      </c>
      <c r="I604" s="1">
        <v>5.3071266736528101E-4</v>
      </c>
      <c r="J604" s="50">
        <v>2.0459594879814899E-2</v>
      </c>
      <c r="N604" s="21"/>
      <c r="R604" s="21"/>
    </row>
    <row r="605" spans="1:18">
      <c r="A605" s="7" t="s">
        <v>140</v>
      </c>
      <c r="B605" t="s">
        <v>69</v>
      </c>
      <c r="C605" t="s">
        <v>6</v>
      </c>
      <c r="D605" t="s">
        <v>7</v>
      </c>
      <c r="E605" s="1">
        <v>1.86901196061873E-3</v>
      </c>
      <c r="F605" s="1">
        <v>4.1864133269894797E-3</v>
      </c>
      <c r="G605" s="1">
        <v>4.3806813123876802E-4</v>
      </c>
      <c r="H605" s="1">
        <v>9.7182541900858895E-4</v>
      </c>
      <c r="I605" s="1">
        <v>2.3070800918574999E-3</v>
      </c>
      <c r="J605" s="50">
        <v>5.1582387459980696E-3</v>
      </c>
      <c r="N605" s="21"/>
      <c r="R605" s="21"/>
    </row>
    <row r="606" spans="1:18">
      <c r="A606" s="7" t="s">
        <v>140</v>
      </c>
      <c r="B606" t="s">
        <v>69</v>
      </c>
      <c r="C606" t="s">
        <v>8</v>
      </c>
      <c r="D606" t="s">
        <v>9</v>
      </c>
      <c r="E606" s="1">
        <v>0.17368068997585201</v>
      </c>
      <c r="F606" s="1">
        <v>8.4464870336145401E-2</v>
      </c>
      <c r="G606" s="1">
        <v>0.42054213426284898</v>
      </c>
      <c r="H606" s="1">
        <v>0.34995739697239397</v>
      </c>
      <c r="I606" s="1">
        <v>0.59422282423870099</v>
      </c>
      <c r="J606" s="50">
        <v>0.43442226730854</v>
      </c>
      <c r="N606" s="21"/>
      <c r="R606" s="21"/>
    </row>
    <row r="607" spans="1:18">
      <c r="A607" s="7" t="s">
        <v>140</v>
      </c>
      <c r="B607" t="s">
        <v>69</v>
      </c>
      <c r="C607" t="s">
        <v>10</v>
      </c>
      <c r="D607" t="s">
        <v>11</v>
      </c>
      <c r="E607" s="1">
        <v>8.3142235619510004E-3</v>
      </c>
      <c r="F607" s="1">
        <v>6.7945551338767403E-3</v>
      </c>
      <c r="G607" s="1">
        <v>1.8976268178732301E-2</v>
      </c>
      <c r="H607" s="1">
        <v>1.9813593838159799E-2</v>
      </c>
      <c r="I607" s="1">
        <v>2.7290491740683299E-2</v>
      </c>
      <c r="J607" s="50">
        <v>2.6608148972036599E-2</v>
      </c>
      <c r="N607" s="21"/>
      <c r="R607" s="21"/>
    </row>
    <row r="608" spans="1:18">
      <c r="A608" s="7" t="s">
        <v>140</v>
      </c>
      <c r="B608" t="s">
        <v>69</v>
      </c>
      <c r="C608" t="s">
        <v>12</v>
      </c>
      <c r="D608" t="s">
        <v>13</v>
      </c>
      <c r="E608" s="1">
        <v>7.0983090466707602E-2</v>
      </c>
      <c r="F608" s="1">
        <v>1.0159197910478699E-2</v>
      </c>
      <c r="G608" s="1">
        <v>6.1155615327199299E-2</v>
      </c>
      <c r="H608" s="1">
        <v>1.12781439808416E-2</v>
      </c>
      <c r="I608" s="1">
        <v>0.13213870579390699</v>
      </c>
      <c r="J608" s="50">
        <v>2.1437341891320301E-2</v>
      </c>
      <c r="N608" s="21"/>
      <c r="R608" s="21"/>
    </row>
    <row r="609" spans="1:18">
      <c r="A609" s="7" t="s">
        <v>140</v>
      </c>
      <c r="B609" t="s">
        <v>69</v>
      </c>
      <c r="C609" t="s">
        <v>14</v>
      </c>
      <c r="D609" t="s">
        <v>15</v>
      </c>
      <c r="E609" s="1">
        <v>1.3694158618802301E-2</v>
      </c>
      <c r="F609" s="1">
        <v>1.52618666992847E-2</v>
      </c>
      <c r="G609" s="1">
        <v>3.7163556169763197E-2</v>
      </c>
      <c r="H609" s="1">
        <v>2.0052709487803098E-2</v>
      </c>
      <c r="I609" s="1">
        <v>5.0857714788565503E-2</v>
      </c>
      <c r="J609" s="50">
        <v>3.5314576187087797E-2</v>
      </c>
      <c r="N609" s="21"/>
      <c r="R609" s="21"/>
    </row>
    <row r="610" spans="1:18">
      <c r="A610" s="7" t="s">
        <v>140</v>
      </c>
      <c r="B610" t="s">
        <v>69</v>
      </c>
      <c r="C610" t="s">
        <v>16</v>
      </c>
      <c r="D610" t="s">
        <v>17</v>
      </c>
      <c r="E610" s="1">
        <v>0.50039266657774994</v>
      </c>
      <c r="F610" s="1">
        <v>6.5640991908986104E-2</v>
      </c>
      <c r="G610" s="1">
        <v>0.55592857892174696</v>
      </c>
      <c r="H610" s="1">
        <v>6.4367286744621999E-2</v>
      </c>
      <c r="I610" s="1">
        <v>1.0563212454994999</v>
      </c>
      <c r="J610" s="50">
        <v>0.13000827865360801</v>
      </c>
      <c r="N610" s="21"/>
      <c r="R610" s="21"/>
    </row>
    <row r="611" spans="1:18">
      <c r="A611" s="7" t="s">
        <v>140</v>
      </c>
      <c r="B611" t="s">
        <v>69</v>
      </c>
      <c r="C611" t="s">
        <v>18</v>
      </c>
      <c r="D611" t="s">
        <v>19</v>
      </c>
      <c r="E611" s="1">
        <v>1.9006220690212099</v>
      </c>
      <c r="F611" s="1">
        <v>0.123172019539376</v>
      </c>
      <c r="G611" s="1">
        <v>0.35326597417254801</v>
      </c>
      <c r="H611" s="1">
        <v>5.7220027814791102E-2</v>
      </c>
      <c r="I611" s="1">
        <v>2.25388804319376</v>
      </c>
      <c r="J611" s="50">
        <v>0.180392047354167</v>
      </c>
      <c r="N611" s="21"/>
      <c r="R611" s="21"/>
    </row>
    <row r="612" spans="1:18">
      <c r="A612" s="7" t="s">
        <v>140</v>
      </c>
      <c r="B612" t="s">
        <v>69</v>
      </c>
      <c r="C612" t="s">
        <v>20</v>
      </c>
      <c r="D612" t="s">
        <v>21</v>
      </c>
      <c r="E612" s="1">
        <v>0.438971660157007</v>
      </c>
      <c r="F612" s="1">
        <v>7.0096319036405702E-2</v>
      </c>
      <c r="G612" s="1">
        <v>5.9067286817869699E-2</v>
      </c>
      <c r="H612" s="1">
        <v>1.18714810473177E-2</v>
      </c>
      <c r="I612" s="1">
        <v>0.49803894697487699</v>
      </c>
      <c r="J612" s="50">
        <v>8.1967800083723397E-2</v>
      </c>
      <c r="N612" s="21"/>
      <c r="R612" s="21"/>
    </row>
    <row r="613" spans="1:18">
      <c r="A613" s="7" t="s">
        <v>140</v>
      </c>
      <c r="B613" t="s">
        <v>69</v>
      </c>
      <c r="C613" t="s">
        <v>25</v>
      </c>
      <c r="D613" t="s">
        <v>26</v>
      </c>
      <c r="E613" s="1">
        <v>0</v>
      </c>
      <c r="F613" s="1">
        <v>0</v>
      </c>
      <c r="G613" s="1">
        <v>0</v>
      </c>
      <c r="H613" s="1">
        <v>0</v>
      </c>
      <c r="I613" s="1">
        <v>0</v>
      </c>
      <c r="J613" s="50">
        <v>0</v>
      </c>
      <c r="N613" s="21"/>
      <c r="R613" s="21"/>
    </row>
    <row r="614" spans="1:18">
      <c r="A614" s="7" t="s">
        <v>140</v>
      </c>
      <c r="B614" t="s">
        <v>69</v>
      </c>
      <c r="C614" t="s">
        <v>22</v>
      </c>
      <c r="D614" t="s">
        <v>23</v>
      </c>
      <c r="E614" s="1">
        <v>3.6752307278044597E-4</v>
      </c>
      <c r="F614" s="1">
        <v>1.54868987108878E-5</v>
      </c>
      <c r="G614" s="1">
        <v>5.2332139061975105E-4</v>
      </c>
      <c r="H614" s="1">
        <v>1.91016713287641E-5</v>
      </c>
      <c r="I614" s="1">
        <v>8.9084446340019702E-4</v>
      </c>
      <c r="J614" s="50">
        <v>3.4588570039651897E-5</v>
      </c>
      <c r="N614" s="21"/>
      <c r="R614" s="21"/>
    </row>
    <row r="615" spans="1:18">
      <c r="A615" s="7" t="s">
        <v>84</v>
      </c>
      <c r="B615" t="s">
        <v>69</v>
      </c>
      <c r="C615" t="s">
        <v>2</v>
      </c>
      <c r="D615" t="s">
        <v>3</v>
      </c>
      <c r="E615" s="1">
        <v>7.9680176829471303E-2</v>
      </c>
      <c r="F615" s="1">
        <v>8.2983487832926597E-2</v>
      </c>
      <c r="G615" s="1">
        <v>6.2680575426495105E-2</v>
      </c>
      <c r="H615" s="1">
        <v>7.6468149362242305E-2</v>
      </c>
      <c r="I615" s="1">
        <v>0.14236075225596601</v>
      </c>
      <c r="J615" s="50">
        <v>0.159451637195169</v>
      </c>
      <c r="N615" s="21"/>
      <c r="R615" s="21"/>
    </row>
    <row r="616" spans="1:18">
      <c r="A616" s="7" t="s">
        <v>84</v>
      </c>
      <c r="B616" t="s">
        <v>69</v>
      </c>
      <c r="C616" t="s">
        <v>4</v>
      </c>
      <c r="D616" t="s">
        <v>5</v>
      </c>
      <c r="E616" s="1">
        <v>7.9251967352643495E-5</v>
      </c>
      <c r="F616" s="1">
        <v>3.72618865064985E-3</v>
      </c>
      <c r="G616" s="1">
        <v>8.5480045912126698E-9</v>
      </c>
      <c r="H616" s="1">
        <v>5.6438510181692203E-8</v>
      </c>
      <c r="I616" s="1">
        <v>7.9260515357234694E-5</v>
      </c>
      <c r="J616" s="50">
        <v>3.72624508916003E-3</v>
      </c>
      <c r="N616" s="21"/>
      <c r="R616" s="21"/>
    </row>
    <row r="617" spans="1:18">
      <c r="A617" s="7" t="s">
        <v>84</v>
      </c>
      <c r="B617" t="s">
        <v>69</v>
      </c>
      <c r="C617" t="s">
        <v>6</v>
      </c>
      <c r="D617" t="s">
        <v>7</v>
      </c>
      <c r="E617" s="1">
        <v>2.00244154759701E-3</v>
      </c>
      <c r="F617" s="1">
        <v>4.37011733419654E-3</v>
      </c>
      <c r="G617" s="1">
        <v>1.5478206819335099E-4</v>
      </c>
      <c r="H617" s="1">
        <v>3.4296480390535501E-4</v>
      </c>
      <c r="I617" s="1">
        <v>2.1572236157903599E-3</v>
      </c>
      <c r="J617" s="50">
        <v>4.7130821381018897E-3</v>
      </c>
      <c r="N617" s="21"/>
      <c r="R617" s="21"/>
    </row>
    <row r="618" spans="1:18">
      <c r="A618" s="7" t="s">
        <v>84</v>
      </c>
      <c r="B618" t="s">
        <v>69</v>
      </c>
      <c r="C618" t="s">
        <v>8</v>
      </c>
      <c r="D618" t="s">
        <v>9</v>
      </c>
      <c r="E618" s="1">
        <v>7.9707201255854898E-2</v>
      </c>
      <c r="F618" s="1">
        <v>3.5146521257504698E-2</v>
      </c>
      <c r="G618" s="1">
        <v>3.0466064588525198E-2</v>
      </c>
      <c r="H618" s="1">
        <v>1.66439867308627E-2</v>
      </c>
      <c r="I618" s="1">
        <v>0.11017326584438</v>
      </c>
      <c r="J618" s="50">
        <v>5.1790507988367498E-2</v>
      </c>
      <c r="N618" s="21"/>
      <c r="R618" s="21"/>
    </row>
    <row r="619" spans="1:18">
      <c r="A619" s="7" t="s">
        <v>84</v>
      </c>
      <c r="B619" t="s">
        <v>69</v>
      </c>
      <c r="C619" t="s">
        <v>10</v>
      </c>
      <c r="D619" t="s">
        <v>11</v>
      </c>
      <c r="E619" s="1">
        <v>5.76142540267167E-3</v>
      </c>
      <c r="F619" s="1">
        <v>5.77699510456035E-3</v>
      </c>
      <c r="G619" s="1">
        <v>2.2960747907309901E-2</v>
      </c>
      <c r="H619" s="1">
        <v>3.0716461444098599E-2</v>
      </c>
      <c r="I619" s="1">
        <v>2.87221733099816E-2</v>
      </c>
      <c r="J619" s="50">
        <v>3.6493456548659001E-2</v>
      </c>
      <c r="N619" s="21"/>
      <c r="R619" s="21"/>
    </row>
    <row r="620" spans="1:18">
      <c r="A620" s="7" t="s">
        <v>84</v>
      </c>
      <c r="B620" t="s">
        <v>69</v>
      </c>
      <c r="C620" t="s">
        <v>12</v>
      </c>
      <c r="D620" t="s">
        <v>13</v>
      </c>
      <c r="E620" s="1">
        <v>4.4727919487272803E-2</v>
      </c>
      <c r="F620" s="1">
        <v>6.3016771734459801E-3</v>
      </c>
      <c r="G620" s="1">
        <v>1.7771775697845799E-2</v>
      </c>
      <c r="H620" s="1">
        <v>3.2759346749100401E-3</v>
      </c>
      <c r="I620" s="1">
        <v>6.2499695185118602E-2</v>
      </c>
      <c r="J620" s="50">
        <v>9.5776118483560206E-3</v>
      </c>
      <c r="N620" s="21"/>
      <c r="R620" s="21"/>
    </row>
    <row r="621" spans="1:18">
      <c r="A621" s="7" t="s">
        <v>84</v>
      </c>
      <c r="B621" t="s">
        <v>69</v>
      </c>
      <c r="C621" t="s">
        <v>14</v>
      </c>
      <c r="D621" t="s">
        <v>15</v>
      </c>
      <c r="E621" s="1">
        <v>1.0978579670531599E-2</v>
      </c>
      <c r="F621" s="1">
        <v>1.2332651840497699E-2</v>
      </c>
      <c r="G621" s="1">
        <v>1.2515687358446799E-2</v>
      </c>
      <c r="H621" s="1">
        <v>7.7390159218925303E-3</v>
      </c>
      <c r="I621" s="1">
        <v>2.3494267028978399E-2</v>
      </c>
      <c r="J621" s="50">
        <v>2.0071667762390201E-2</v>
      </c>
      <c r="N621" s="21"/>
      <c r="R621" s="21"/>
    </row>
    <row r="622" spans="1:18">
      <c r="A622" s="7" t="s">
        <v>84</v>
      </c>
      <c r="B622" t="s">
        <v>69</v>
      </c>
      <c r="C622" t="s">
        <v>16</v>
      </c>
      <c r="D622" t="s">
        <v>17</v>
      </c>
      <c r="E622" s="1">
        <v>0.17951497356801899</v>
      </c>
      <c r="F622" s="1">
        <v>2.5102151212266999E-2</v>
      </c>
      <c r="G622" s="1">
        <v>4.6188942305584402E-2</v>
      </c>
      <c r="H622" s="1">
        <v>6.8713311032630297E-3</v>
      </c>
      <c r="I622" s="1">
        <v>0.225703915873604</v>
      </c>
      <c r="J622" s="50">
        <v>3.19734823155301E-2</v>
      </c>
      <c r="N622" s="21"/>
      <c r="R622" s="21"/>
    </row>
    <row r="623" spans="1:18">
      <c r="A623" s="7" t="s">
        <v>84</v>
      </c>
      <c r="B623" t="s">
        <v>69</v>
      </c>
      <c r="C623" t="s">
        <v>18</v>
      </c>
      <c r="D623" t="s">
        <v>19</v>
      </c>
      <c r="E623" s="1">
        <v>0.75713244718915795</v>
      </c>
      <c r="F623" s="1">
        <v>4.98818669353066E-2</v>
      </c>
      <c r="G623" s="1">
        <v>4.2762553840758097E-2</v>
      </c>
      <c r="H623" s="1">
        <v>7.01595402030172E-3</v>
      </c>
      <c r="I623" s="1">
        <v>0.79989500102991595</v>
      </c>
      <c r="J623" s="50">
        <v>5.6897820955608303E-2</v>
      </c>
      <c r="N623" s="21"/>
      <c r="R623" s="21"/>
    </row>
    <row r="624" spans="1:18">
      <c r="A624" s="7" t="s">
        <v>84</v>
      </c>
      <c r="B624" t="s">
        <v>69</v>
      </c>
      <c r="C624" t="s">
        <v>20</v>
      </c>
      <c r="D624" t="s">
        <v>21</v>
      </c>
      <c r="E624" s="1">
        <v>0.30641698584677701</v>
      </c>
      <c r="F624" s="1">
        <v>4.9284143699085001E-2</v>
      </c>
      <c r="G624" s="1">
        <v>9.9734396807367193E-3</v>
      </c>
      <c r="H624" s="1">
        <v>2.0065807938673599E-3</v>
      </c>
      <c r="I624" s="1">
        <v>0.31639042552751401</v>
      </c>
      <c r="J624" s="50">
        <v>5.1290724492952397E-2</v>
      </c>
      <c r="N624" s="21"/>
      <c r="R624" s="21"/>
    </row>
    <row r="625" spans="1:18">
      <c r="A625" s="7" t="s">
        <v>84</v>
      </c>
      <c r="B625" t="s">
        <v>69</v>
      </c>
      <c r="C625" t="s">
        <v>25</v>
      </c>
      <c r="D625" t="s">
        <v>26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50">
        <v>0</v>
      </c>
      <c r="N625" s="21"/>
      <c r="R625" s="21"/>
    </row>
    <row r="626" spans="1:18">
      <c r="A626" s="7" t="s">
        <v>84</v>
      </c>
      <c r="B626" t="s">
        <v>69</v>
      </c>
      <c r="C626" t="s">
        <v>22</v>
      </c>
      <c r="D626" t="s">
        <v>23</v>
      </c>
      <c r="E626" s="1">
        <v>7.3058360108047498E-5</v>
      </c>
      <c r="F626" s="1">
        <v>3.10491005981924E-6</v>
      </c>
      <c r="G626" s="1">
        <v>5.6624519636608296E-6</v>
      </c>
      <c r="H626" s="1">
        <v>2.1709641713907699E-7</v>
      </c>
      <c r="I626" s="1">
        <v>7.8720812071708305E-5</v>
      </c>
      <c r="J626" s="50">
        <v>3.3220064769583198E-6</v>
      </c>
      <c r="N626" s="21"/>
      <c r="R626" s="21"/>
    </row>
    <row r="627" spans="1:18">
      <c r="A627" s="7" t="s">
        <v>141</v>
      </c>
      <c r="B627" t="s">
        <v>69</v>
      </c>
      <c r="C627" t="s">
        <v>2</v>
      </c>
      <c r="D627" t="s">
        <v>3</v>
      </c>
      <c r="E627" s="1">
        <v>0.26124514392248699</v>
      </c>
      <c r="F627" s="1">
        <v>0.27100279608980998</v>
      </c>
      <c r="G627" s="1">
        <v>0.42637887610519098</v>
      </c>
      <c r="H627" s="1">
        <v>0.40471147658809398</v>
      </c>
      <c r="I627" s="1">
        <v>0.68762402002767797</v>
      </c>
      <c r="J627" s="50">
        <v>0.67571427267790396</v>
      </c>
      <c r="N627" s="21"/>
      <c r="R627" s="21"/>
    </row>
    <row r="628" spans="1:18">
      <c r="A628" s="7" t="s">
        <v>141</v>
      </c>
      <c r="B628" t="s">
        <v>69</v>
      </c>
      <c r="C628" t="s">
        <v>4</v>
      </c>
      <c r="D628" t="s">
        <v>5</v>
      </c>
      <c r="E628" s="1">
        <v>6.2315443511985703E-4</v>
      </c>
      <c r="F628" s="1">
        <v>3.3365692764031701E-2</v>
      </c>
      <c r="G628" s="1">
        <v>1.27959009072514E-8</v>
      </c>
      <c r="H628" s="1">
        <v>4.1694682610510202E-8</v>
      </c>
      <c r="I628" s="1">
        <v>6.2316723102076403E-4</v>
      </c>
      <c r="J628" s="50">
        <v>3.3365734458714297E-2</v>
      </c>
      <c r="N628" s="21"/>
      <c r="R628" s="21"/>
    </row>
    <row r="629" spans="1:18">
      <c r="A629" s="7" t="s">
        <v>141</v>
      </c>
      <c r="B629" t="s">
        <v>69</v>
      </c>
      <c r="C629" t="s">
        <v>6</v>
      </c>
      <c r="D629" t="s">
        <v>7</v>
      </c>
      <c r="E629" s="1">
        <v>2.6976982826286199E-2</v>
      </c>
      <c r="F629" s="1">
        <v>5.8363914306235401E-2</v>
      </c>
      <c r="G629" s="1">
        <v>0.129887884444677</v>
      </c>
      <c r="H629" s="1">
        <v>0.28803604332463001</v>
      </c>
      <c r="I629" s="1">
        <v>0.15686486727096299</v>
      </c>
      <c r="J629" s="50">
        <v>0.34639995763086501</v>
      </c>
      <c r="N629" s="21"/>
      <c r="R629" s="21"/>
    </row>
    <row r="630" spans="1:18">
      <c r="A630" s="7" t="s">
        <v>141</v>
      </c>
      <c r="B630" t="s">
        <v>69</v>
      </c>
      <c r="C630" t="s">
        <v>8</v>
      </c>
      <c r="D630" t="s">
        <v>9</v>
      </c>
      <c r="E630" s="1">
        <v>0.44238543485099002</v>
      </c>
      <c r="F630" s="1">
        <v>0.244251492875005</v>
      </c>
      <c r="G630" s="1">
        <v>1.37581015174951</v>
      </c>
      <c r="H630" s="1">
        <v>0.87432236397278895</v>
      </c>
      <c r="I630" s="1">
        <v>1.8181955866005</v>
      </c>
      <c r="J630" s="50">
        <v>1.1185738568477901</v>
      </c>
      <c r="N630" s="21"/>
      <c r="R630" s="21"/>
    </row>
    <row r="631" spans="1:18">
      <c r="A631" s="7" t="s">
        <v>141</v>
      </c>
      <c r="B631" t="s">
        <v>69</v>
      </c>
      <c r="C631" t="s">
        <v>10</v>
      </c>
      <c r="D631" t="s">
        <v>11</v>
      </c>
      <c r="E631" s="1">
        <v>2.7701463874902001E-2</v>
      </c>
      <c r="F631" s="1">
        <v>3.7072867059607703E-2</v>
      </c>
      <c r="G631" s="1">
        <v>0.336563790082829</v>
      </c>
      <c r="H631" s="1">
        <v>0.65652737636494396</v>
      </c>
      <c r="I631" s="1">
        <v>0.36426525395773102</v>
      </c>
      <c r="J631" s="50">
        <v>0.69360024342455195</v>
      </c>
      <c r="N631" s="21"/>
      <c r="R631" s="21"/>
    </row>
    <row r="632" spans="1:18">
      <c r="A632" s="7" t="s">
        <v>141</v>
      </c>
      <c r="B632" t="s">
        <v>69</v>
      </c>
      <c r="C632" t="s">
        <v>12</v>
      </c>
      <c r="D632" t="s">
        <v>13</v>
      </c>
      <c r="E632" s="1">
        <v>0.103225224145783</v>
      </c>
      <c r="F632" s="1">
        <v>1.41560001537046E-2</v>
      </c>
      <c r="G632" s="1">
        <v>7.6585261096853999E-2</v>
      </c>
      <c r="H632" s="1">
        <v>1.41313130078811E-2</v>
      </c>
      <c r="I632" s="1">
        <v>0.17981048524263701</v>
      </c>
      <c r="J632" s="50">
        <v>2.8287313161585701E-2</v>
      </c>
      <c r="N632" s="21"/>
      <c r="R632" s="21"/>
    </row>
    <row r="633" spans="1:18">
      <c r="A633" s="7" t="s">
        <v>141</v>
      </c>
      <c r="B633" t="s">
        <v>69</v>
      </c>
      <c r="C633" t="s">
        <v>14</v>
      </c>
      <c r="D633" t="s">
        <v>15</v>
      </c>
      <c r="E633" s="1">
        <v>2.9748958898305498E-2</v>
      </c>
      <c r="F633" s="1">
        <v>3.3205505073301202E-2</v>
      </c>
      <c r="G633" s="1">
        <v>0.1209393035968</v>
      </c>
      <c r="H633" s="1">
        <v>7.2761225365545107E-2</v>
      </c>
      <c r="I633" s="1">
        <v>0.150688262495106</v>
      </c>
      <c r="J633" s="50">
        <v>0.105966730438846</v>
      </c>
      <c r="N633" s="21"/>
      <c r="R633" s="21"/>
    </row>
    <row r="634" spans="1:18">
      <c r="A634" s="7" t="s">
        <v>141</v>
      </c>
      <c r="B634" t="s">
        <v>69</v>
      </c>
      <c r="C634" t="s">
        <v>16</v>
      </c>
      <c r="D634" t="s">
        <v>17</v>
      </c>
      <c r="E634" s="1">
        <v>0.83172335983410695</v>
      </c>
      <c r="F634" s="1">
        <v>0.113227342577782</v>
      </c>
      <c r="G634" s="1">
        <v>1.12948969446124</v>
      </c>
      <c r="H634" s="1">
        <v>0.132911898875475</v>
      </c>
      <c r="I634" s="1">
        <v>1.9612130542953501</v>
      </c>
      <c r="J634" s="50">
        <v>0.246139241453256</v>
      </c>
      <c r="N634" s="21"/>
      <c r="R634" s="21"/>
    </row>
    <row r="635" spans="1:18">
      <c r="A635" s="7" t="s">
        <v>141</v>
      </c>
      <c r="B635" t="s">
        <v>69</v>
      </c>
      <c r="C635" t="s">
        <v>18</v>
      </c>
      <c r="D635" t="s">
        <v>19</v>
      </c>
      <c r="E635" s="1">
        <v>3.04743606727753</v>
      </c>
      <c r="F635" s="1">
        <v>0.19703729597478101</v>
      </c>
      <c r="G635" s="1">
        <v>0.33537269621895999</v>
      </c>
      <c r="H635" s="1">
        <v>5.3628120495864399E-2</v>
      </c>
      <c r="I635" s="1">
        <v>3.3828087634964898</v>
      </c>
      <c r="J635" s="50">
        <v>0.250665416470645</v>
      </c>
      <c r="N635" s="21"/>
      <c r="R635" s="21"/>
    </row>
    <row r="636" spans="1:18">
      <c r="A636" s="7" t="s">
        <v>141</v>
      </c>
      <c r="B636" t="s">
        <v>69</v>
      </c>
      <c r="C636" t="s">
        <v>20</v>
      </c>
      <c r="D636" t="s">
        <v>21</v>
      </c>
      <c r="E636" s="1">
        <v>1.4519929963664899</v>
      </c>
      <c r="F636" s="1">
        <v>0.232079663610398</v>
      </c>
      <c r="G636" s="1">
        <v>0.30949822797587401</v>
      </c>
      <c r="H636" s="1">
        <v>6.2209381945112899E-2</v>
      </c>
      <c r="I636" s="1">
        <v>1.7614912243423599</v>
      </c>
      <c r="J636" s="50">
        <v>0.294289045555511</v>
      </c>
      <c r="N636" s="21"/>
      <c r="R636" s="21"/>
    </row>
    <row r="637" spans="1:18">
      <c r="A637" s="7" t="s">
        <v>141</v>
      </c>
      <c r="B637" t="s">
        <v>69</v>
      </c>
      <c r="C637" t="s">
        <v>25</v>
      </c>
      <c r="D637" t="s">
        <v>26</v>
      </c>
      <c r="E637" s="1">
        <v>0</v>
      </c>
      <c r="F637" s="1">
        <v>0</v>
      </c>
      <c r="G637" s="1">
        <v>0</v>
      </c>
      <c r="H637" s="1">
        <v>0</v>
      </c>
      <c r="I637" s="1">
        <v>0</v>
      </c>
      <c r="J637" s="50">
        <v>0</v>
      </c>
      <c r="N637" s="21"/>
      <c r="R637" s="21"/>
    </row>
    <row r="638" spans="1:18">
      <c r="A638" s="7" t="s">
        <v>141</v>
      </c>
      <c r="B638" t="s">
        <v>69</v>
      </c>
      <c r="C638" t="s">
        <v>22</v>
      </c>
      <c r="D638" t="s">
        <v>23</v>
      </c>
      <c r="E638" s="1">
        <v>4.4099655571893498E-4</v>
      </c>
      <c r="F638" s="1">
        <v>1.8526481209476998E-5</v>
      </c>
      <c r="G638" s="1">
        <v>8.7981636842370404E-4</v>
      </c>
      <c r="H638" s="1">
        <v>3.2201812522506599E-5</v>
      </c>
      <c r="I638" s="1">
        <v>1.32081292414264E-3</v>
      </c>
      <c r="J638" s="50">
        <v>5.07282937319836E-5</v>
      </c>
      <c r="N638" s="21"/>
      <c r="R638" s="21"/>
    </row>
    <row r="639" spans="1:18">
      <c r="A639" s="7" t="s">
        <v>142</v>
      </c>
      <c r="B639" t="s">
        <v>69</v>
      </c>
      <c r="C639" t="s">
        <v>2</v>
      </c>
      <c r="D639" t="s">
        <v>3</v>
      </c>
      <c r="E639" s="1">
        <v>0.53751079626051201</v>
      </c>
      <c r="F639" s="1">
        <v>0.57116107351341505</v>
      </c>
      <c r="G639" s="1">
        <v>0.111803976560334</v>
      </c>
      <c r="H639" s="1">
        <v>8.8245039060490402E-2</v>
      </c>
      <c r="I639" s="1">
        <v>0.64931477282084604</v>
      </c>
      <c r="J639" s="50">
        <v>0.65940611257390602</v>
      </c>
      <c r="N639" s="21"/>
      <c r="R639" s="21"/>
    </row>
    <row r="640" spans="1:18">
      <c r="A640" s="7" t="s">
        <v>142</v>
      </c>
      <c r="B640" t="s">
        <v>69</v>
      </c>
      <c r="C640" t="s">
        <v>4</v>
      </c>
      <c r="D640" t="s">
        <v>5</v>
      </c>
      <c r="E640" s="1">
        <v>8.6637923969831103E-4</v>
      </c>
      <c r="F640" s="1">
        <v>4.0275356796683197E-2</v>
      </c>
      <c r="G640" s="1">
        <v>2.3233936076277599E-4</v>
      </c>
      <c r="H640" s="1">
        <v>1.2378961706931799E-3</v>
      </c>
      <c r="I640" s="1">
        <v>1.09871860046109E-3</v>
      </c>
      <c r="J640" s="50">
        <v>4.1513252967376402E-2</v>
      </c>
      <c r="N640" s="21"/>
      <c r="R640" s="21"/>
    </row>
    <row r="641" spans="1:18">
      <c r="A641" s="7" t="s">
        <v>142</v>
      </c>
      <c r="B641" t="s">
        <v>69</v>
      </c>
      <c r="C641" t="s">
        <v>6</v>
      </c>
      <c r="D641" t="s">
        <v>7</v>
      </c>
      <c r="E641" s="1">
        <v>4.9030029875461199E-2</v>
      </c>
      <c r="F641" s="1">
        <v>0.101594437085894</v>
      </c>
      <c r="G641" s="1">
        <v>4.8481588722683898E-2</v>
      </c>
      <c r="H641" s="1">
        <v>8.7265133773513998E-2</v>
      </c>
      <c r="I641" s="1">
        <v>9.7511618598145097E-2</v>
      </c>
      <c r="J641" s="50">
        <v>0.18885957085940799</v>
      </c>
      <c r="N641" s="21"/>
      <c r="R641" s="21"/>
    </row>
    <row r="642" spans="1:18">
      <c r="A642" s="7" t="s">
        <v>142</v>
      </c>
      <c r="B642" t="s">
        <v>69</v>
      </c>
      <c r="C642" t="s">
        <v>8</v>
      </c>
      <c r="D642" t="s">
        <v>9</v>
      </c>
      <c r="E642" s="1">
        <v>0.74411307719586095</v>
      </c>
      <c r="F642" s="1">
        <v>0.33340837956946701</v>
      </c>
      <c r="G642" s="1">
        <v>0.37889284189205502</v>
      </c>
      <c r="H642" s="1">
        <v>0.249515852437423</v>
      </c>
      <c r="I642" s="1">
        <v>1.12300591908792</v>
      </c>
      <c r="J642" s="50">
        <v>0.58292423200688903</v>
      </c>
      <c r="N642" s="21"/>
      <c r="R642" s="21"/>
    </row>
    <row r="643" spans="1:18">
      <c r="A643" s="7" t="s">
        <v>142</v>
      </c>
      <c r="B643" t="s">
        <v>69</v>
      </c>
      <c r="C643" t="s">
        <v>10</v>
      </c>
      <c r="D643" t="s">
        <v>11</v>
      </c>
      <c r="E643" s="1">
        <v>4.4021179754052397E-2</v>
      </c>
      <c r="F643" s="1">
        <v>3.4978201954249701E-2</v>
      </c>
      <c r="G643" s="1">
        <v>0.12582256786377199</v>
      </c>
      <c r="H643" s="1">
        <v>0.11352944936743201</v>
      </c>
      <c r="I643" s="1">
        <v>0.169843747617824</v>
      </c>
      <c r="J643" s="50">
        <v>0.148507651321682</v>
      </c>
      <c r="N643" s="21"/>
      <c r="R643" s="21"/>
    </row>
    <row r="644" spans="1:18">
      <c r="A644" s="7" t="s">
        <v>142</v>
      </c>
      <c r="B644" t="s">
        <v>69</v>
      </c>
      <c r="C644" t="s">
        <v>12</v>
      </c>
      <c r="D644" t="s">
        <v>13</v>
      </c>
      <c r="E644" s="1">
        <v>0.34550520927488199</v>
      </c>
      <c r="F644" s="1">
        <v>4.6871914259592203E-2</v>
      </c>
      <c r="G644" s="1">
        <v>0.212497134001219</v>
      </c>
      <c r="H644" s="1">
        <v>3.9745905783701498E-2</v>
      </c>
      <c r="I644" s="1">
        <v>0.55800234327610099</v>
      </c>
      <c r="J644" s="50">
        <v>8.66178200432937E-2</v>
      </c>
      <c r="N644" s="21"/>
      <c r="R644" s="21"/>
    </row>
    <row r="645" spans="1:18">
      <c r="A645" s="7" t="s">
        <v>142</v>
      </c>
      <c r="B645" t="s">
        <v>69</v>
      </c>
      <c r="C645" t="s">
        <v>14</v>
      </c>
      <c r="D645" t="s">
        <v>15</v>
      </c>
      <c r="E645" s="1">
        <v>8.8469856490390394E-2</v>
      </c>
      <c r="F645" s="1">
        <v>9.99249513634239E-2</v>
      </c>
      <c r="G645" s="1">
        <v>0.19255143982767101</v>
      </c>
      <c r="H645" s="1">
        <v>0.117891623827807</v>
      </c>
      <c r="I645" s="1">
        <v>0.281021296318061</v>
      </c>
      <c r="J645" s="50">
        <v>0.21781657519123099</v>
      </c>
      <c r="N645" s="21"/>
      <c r="R645" s="21"/>
    </row>
    <row r="646" spans="1:18">
      <c r="A646" s="7" t="s">
        <v>142</v>
      </c>
      <c r="B646" t="s">
        <v>69</v>
      </c>
      <c r="C646" t="s">
        <v>16</v>
      </c>
      <c r="D646" t="s">
        <v>17</v>
      </c>
      <c r="E646" s="1">
        <v>4.56178732655549</v>
      </c>
      <c r="F646" s="1">
        <v>0.56437466248725099</v>
      </c>
      <c r="G646" s="1">
        <v>2.0794595528886002</v>
      </c>
      <c r="H646" s="1">
        <v>0.232650839080001</v>
      </c>
      <c r="I646" s="1">
        <v>6.6412468794440898</v>
      </c>
      <c r="J646" s="50">
        <v>0.79702550156725205</v>
      </c>
      <c r="N646" s="21"/>
      <c r="R646" s="21"/>
    </row>
    <row r="647" spans="1:18">
      <c r="A647" s="7" t="s">
        <v>142</v>
      </c>
      <c r="B647" t="s">
        <v>69</v>
      </c>
      <c r="C647" t="s">
        <v>18</v>
      </c>
      <c r="D647" t="s">
        <v>19</v>
      </c>
      <c r="E647" s="1">
        <v>8.6370857629344595</v>
      </c>
      <c r="F647" s="1">
        <v>0.56392238186044497</v>
      </c>
      <c r="G647" s="1">
        <v>0.98843528698973604</v>
      </c>
      <c r="H647" s="1">
        <v>0.15945296526571501</v>
      </c>
      <c r="I647" s="1">
        <v>9.6255210499242008</v>
      </c>
      <c r="J647" s="50">
        <v>0.72337534712616003</v>
      </c>
      <c r="N647" s="21"/>
      <c r="R647" s="21"/>
    </row>
    <row r="648" spans="1:18">
      <c r="A648" s="7" t="s">
        <v>142</v>
      </c>
      <c r="B648" t="s">
        <v>69</v>
      </c>
      <c r="C648" t="s">
        <v>20</v>
      </c>
      <c r="D648" t="s">
        <v>21</v>
      </c>
      <c r="E648" s="1">
        <v>3.3188095587629198</v>
      </c>
      <c r="F648" s="1">
        <v>0.52921144219333305</v>
      </c>
      <c r="G648" s="1">
        <v>0.15771746723112601</v>
      </c>
      <c r="H648" s="1">
        <v>3.1660590777167999E-2</v>
      </c>
      <c r="I648" s="1">
        <v>3.4765270259940499</v>
      </c>
      <c r="J648" s="50">
        <v>0.56087203297050103</v>
      </c>
      <c r="N648" s="21"/>
      <c r="R648" s="21"/>
    </row>
    <row r="649" spans="1:18">
      <c r="A649" s="7" t="s">
        <v>142</v>
      </c>
      <c r="B649" t="s">
        <v>69</v>
      </c>
      <c r="C649" t="s">
        <v>25</v>
      </c>
      <c r="D649" t="s">
        <v>26</v>
      </c>
      <c r="E649" s="1">
        <v>0</v>
      </c>
      <c r="F649" s="1">
        <v>0</v>
      </c>
      <c r="G649" s="1">
        <v>0</v>
      </c>
      <c r="H649" s="1">
        <v>0</v>
      </c>
      <c r="I649" s="1">
        <v>0</v>
      </c>
      <c r="J649" s="50">
        <v>0</v>
      </c>
      <c r="N649" s="21"/>
      <c r="R649" s="21"/>
    </row>
    <row r="650" spans="1:18">
      <c r="A650" s="7" t="s">
        <v>142</v>
      </c>
      <c r="B650" t="s">
        <v>69</v>
      </c>
      <c r="C650" t="s">
        <v>22</v>
      </c>
      <c r="D650" t="s">
        <v>23</v>
      </c>
      <c r="E650" s="1">
        <v>9.2123040946817496E-4</v>
      </c>
      <c r="F650" s="1">
        <v>3.8546755291751302E-5</v>
      </c>
      <c r="G650" s="1">
        <v>8.6386494168667297E-4</v>
      </c>
      <c r="H650" s="1">
        <v>3.1929225040479502E-5</v>
      </c>
      <c r="I650" s="1">
        <v>1.78509535115485E-3</v>
      </c>
      <c r="J650" s="50">
        <v>7.0475980332230804E-5</v>
      </c>
      <c r="N650" s="21"/>
      <c r="R650" s="21"/>
    </row>
    <row r="651" spans="1:18">
      <c r="A651" s="7" t="s">
        <v>143</v>
      </c>
      <c r="B651" t="s">
        <v>69</v>
      </c>
      <c r="C651" t="s">
        <v>2</v>
      </c>
      <c r="D651" t="s">
        <v>3</v>
      </c>
      <c r="E651" s="1">
        <v>0.249872109241324</v>
      </c>
      <c r="F651" s="1">
        <v>0.24449376533387501</v>
      </c>
      <c r="G651" s="1">
        <v>0.20736800539970199</v>
      </c>
      <c r="H651" s="1">
        <v>0.15768726222228899</v>
      </c>
      <c r="I651" s="1">
        <v>0.45724011464102599</v>
      </c>
      <c r="J651" s="50">
        <v>0.40218102755616397</v>
      </c>
      <c r="N651" s="21"/>
      <c r="R651" s="21"/>
    </row>
    <row r="652" spans="1:18">
      <c r="A652" s="7" t="s">
        <v>143</v>
      </c>
      <c r="B652" t="s">
        <v>69</v>
      </c>
      <c r="C652" t="s">
        <v>4</v>
      </c>
      <c r="D652" t="s">
        <v>5</v>
      </c>
      <c r="E652" s="1">
        <v>4.9299611924522805E-4</v>
      </c>
      <c r="F652" s="1">
        <v>2.7337154846740201E-2</v>
      </c>
      <c r="G652" s="1">
        <v>1.00826592682273E-4</v>
      </c>
      <c r="H652" s="1">
        <v>5.4040177996378901E-4</v>
      </c>
      <c r="I652" s="1">
        <v>5.9382271192750104E-4</v>
      </c>
      <c r="J652" s="50">
        <v>2.7877556626703999E-2</v>
      </c>
      <c r="N652" s="21"/>
      <c r="R652" s="21"/>
    </row>
    <row r="653" spans="1:18">
      <c r="A653" s="7" t="s">
        <v>143</v>
      </c>
      <c r="B653" t="s">
        <v>69</v>
      </c>
      <c r="C653" t="s">
        <v>6</v>
      </c>
      <c r="D653" t="s">
        <v>7</v>
      </c>
      <c r="E653" s="1">
        <v>6.2378719987267201E-3</v>
      </c>
      <c r="F653" s="1">
        <v>1.37810028261093E-2</v>
      </c>
      <c r="G653" s="1">
        <v>3.8345704806734402E-4</v>
      </c>
      <c r="H653" s="1">
        <v>8.5067514251736104E-4</v>
      </c>
      <c r="I653" s="1">
        <v>6.6213290467940604E-3</v>
      </c>
      <c r="J653" s="50">
        <v>1.4631677968626701E-2</v>
      </c>
      <c r="N653" s="21"/>
      <c r="R653" s="21"/>
    </row>
    <row r="654" spans="1:18">
      <c r="A654" s="7" t="s">
        <v>143</v>
      </c>
      <c r="B654" t="s">
        <v>69</v>
      </c>
      <c r="C654" t="s">
        <v>8</v>
      </c>
      <c r="D654" t="s">
        <v>9</v>
      </c>
      <c r="E654" s="1">
        <v>0.54810224948068798</v>
      </c>
      <c r="F654" s="1">
        <v>0.25447409980415903</v>
      </c>
      <c r="G654" s="1">
        <v>0.89022748499211302</v>
      </c>
      <c r="H654" s="1">
        <v>0.63468297045700495</v>
      </c>
      <c r="I654" s="1">
        <v>1.4383297344728001</v>
      </c>
      <c r="J654" s="50">
        <v>0.88915707026116297</v>
      </c>
      <c r="N654" s="21"/>
      <c r="R654" s="21"/>
    </row>
    <row r="655" spans="1:18">
      <c r="A655" s="7" t="s">
        <v>143</v>
      </c>
      <c r="B655" t="s">
        <v>69</v>
      </c>
      <c r="C655" t="s">
        <v>10</v>
      </c>
      <c r="D655" t="s">
        <v>11</v>
      </c>
      <c r="E655" s="1">
        <v>2.5684831845627702E-2</v>
      </c>
      <c r="F655" s="1">
        <v>2.9820412496284199E-2</v>
      </c>
      <c r="G655" s="1">
        <v>0.26828526492451799</v>
      </c>
      <c r="H655" s="1">
        <v>0.26336617503384002</v>
      </c>
      <c r="I655" s="1">
        <v>0.29397009677014602</v>
      </c>
      <c r="J655" s="50">
        <v>0.293186587530125</v>
      </c>
      <c r="N655" s="21"/>
      <c r="R655" s="21"/>
    </row>
    <row r="656" spans="1:18">
      <c r="A656" s="7" t="s">
        <v>143</v>
      </c>
      <c r="B656" t="s">
        <v>69</v>
      </c>
      <c r="C656" t="s">
        <v>12</v>
      </c>
      <c r="D656" t="s">
        <v>13</v>
      </c>
      <c r="E656" s="1">
        <v>0.163195458390895</v>
      </c>
      <c r="F656" s="1">
        <v>2.31210631588788E-2</v>
      </c>
      <c r="G656" s="1">
        <v>0.26457771903849098</v>
      </c>
      <c r="H656" s="1">
        <v>4.8941390577250297E-2</v>
      </c>
      <c r="I656" s="1">
        <v>0.42777317742938598</v>
      </c>
      <c r="J656" s="50">
        <v>7.2062453736129101E-2</v>
      </c>
      <c r="N656" s="21"/>
      <c r="R656" s="21"/>
    </row>
    <row r="657" spans="1:18">
      <c r="A657" s="7" t="s">
        <v>143</v>
      </c>
      <c r="B657" t="s">
        <v>69</v>
      </c>
      <c r="C657" t="s">
        <v>14</v>
      </c>
      <c r="D657" t="s">
        <v>15</v>
      </c>
      <c r="E657" s="1">
        <v>4.4249546005534102E-2</v>
      </c>
      <c r="F657" s="1">
        <v>4.8695797043890703E-2</v>
      </c>
      <c r="G657" s="1">
        <v>0.13484375313108199</v>
      </c>
      <c r="H657" s="1">
        <v>8.2141962181886602E-2</v>
      </c>
      <c r="I657" s="1">
        <v>0.17909329913661601</v>
      </c>
      <c r="J657" s="50">
        <v>0.13083775922577701</v>
      </c>
      <c r="N657" s="21"/>
      <c r="R657" s="21"/>
    </row>
    <row r="658" spans="1:18">
      <c r="A658" s="7" t="s">
        <v>143</v>
      </c>
      <c r="B658" t="s">
        <v>69</v>
      </c>
      <c r="C658" t="s">
        <v>16</v>
      </c>
      <c r="D658" t="s">
        <v>17</v>
      </c>
      <c r="E658" s="1">
        <v>2.0790115270252398</v>
      </c>
      <c r="F658" s="1">
        <v>0.291678330306122</v>
      </c>
      <c r="G658" s="1">
        <v>4.1878005554208197</v>
      </c>
      <c r="H658" s="1">
        <v>0.51624934956781099</v>
      </c>
      <c r="I658" s="1">
        <v>6.2668120824460596</v>
      </c>
      <c r="J658" s="50">
        <v>0.80792767987393299</v>
      </c>
      <c r="N658" s="21"/>
      <c r="R658" s="21"/>
    </row>
    <row r="659" spans="1:18">
      <c r="A659" s="7" t="s">
        <v>143</v>
      </c>
      <c r="B659" t="s">
        <v>69</v>
      </c>
      <c r="C659" t="s">
        <v>18</v>
      </c>
      <c r="D659" t="s">
        <v>19</v>
      </c>
      <c r="E659" s="1">
        <v>6.3224060079101401</v>
      </c>
      <c r="F659" s="1">
        <v>0.40962680959765801</v>
      </c>
      <c r="G659" s="1">
        <v>3.4120149206523398</v>
      </c>
      <c r="H659" s="1">
        <v>0.55204487273584402</v>
      </c>
      <c r="I659" s="1">
        <v>9.7344209285624803</v>
      </c>
      <c r="J659" s="50">
        <v>0.96167168233350198</v>
      </c>
      <c r="N659" s="21"/>
      <c r="R659" s="21"/>
    </row>
    <row r="660" spans="1:18">
      <c r="A660" s="7" t="s">
        <v>143</v>
      </c>
      <c r="B660" t="s">
        <v>69</v>
      </c>
      <c r="C660" t="s">
        <v>20</v>
      </c>
      <c r="D660" t="s">
        <v>21</v>
      </c>
      <c r="E660" s="1">
        <v>1.49900838779858</v>
      </c>
      <c r="F660" s="1">
        <v>0.239258688607626</v>
      </c>
      <c r="G660" s="1">
        <v>0.593537377180135</v>
      </c>
      <c r="H660" s="1">
        <v>0.11927560784179</v>
      </c>
      <c r="I660" s="1">
        <v>2.09254576497871</v>
      </c>
      <c r="J660" s="50">
        <v>0.35853429644941598</v>
      </c>
      <c r="N660" s="21"/>
      <c r="R660" s="21"/>
    </row>
    <row r="661" spans="1:18">
      <c r="A661" s="7" t="s">
        <v>143</v>
      </c>
      <c r="B661" t="s">
        <v>69</v>
      </c>
      <c r="C661" t="s">
        <v>25</v>
      </c>
      <c r="D661" t="s">
        <v>26</v>
      </c>
      <c r="E661" s="1">
        <v>0</v>
      </c>
      <c r="F661" s="1">
        <v>0</v>
      </c>
      <c r="G661" s="1">
        <v>0</v>
      </c>
      <c r="H661" s="1">
        <v>0</v>
      </c>
      <c r="I661" s="1">
        <v>0</v>
      </c>
      <c r="J661" s="50">
        <v>0</v>
      </c>
      <c r="N661" s="21"/>
      <c r="R661" s="21"/>
    </row>
    <row r="662" spans="1:18">
      <c r="A662" s="7" t="s">
        <v>143</v>
      </c>
      <c r="B662" t="s">
        <v>69</v>
      </c>
      <c r="C662" t="s">
        <v>22</v>
      </c>
      <c r="D662" t="s">
        <v>23</v>
      </c>
      <c r="E662" s="1">
        <v>1.6527628607390999E-3</v>
      </c>
      <c r="F662" s="1">
        <v>6.95805995303796E-5</v>
      </c>
      <c r="G662" s="1">
        <v>2.1380946738468998E-3</v>
      </c>
      <c r="H662" s="1">
        <v>7.7893209083102199E-5</v>
      </c>
      <c r="I662" s="1">
        <v>3.7908575345859999E-3</v>
      </c>
      <c r="J662" s="50">
        <v>1.4747380861348199E-4</v>
      </c>
      <c r="N662" s="21"/>
      <c r="R662" s="21"/>
    </row>
    <row r="663" spans="1:18">
      <c r="A663" s="7" t="s">
        <v>144</v>
      </c>
      <c r="B663" t="s">
        <v>69</v>
      </c>
      <c r="C663" t="s">
        <v>2</v>
      </c>
      <c r="D663" t="s">
        <v>3</v>
      </c>
      <c r="E663" s="1">
        <v>0.44730061801871901</v>
      </c>
      <c r="F663" s="1">
        <v>0.47032590532315199</v>
      </c>
      <c r="G663" s="1">
        <v>0.26361776382743701</v>
      </c>
      <c r="H663" s="1">
        <v>0.33328449815295103</v>
      </c>
      <c r="I663" s="1">
        <v>0.71091838184615597</v>
      </c>
      <c r="J663" s="50">
        <v>0.80361040347610302</v>
      </c>
      <c r="N663" s="21"/>
      <c r="R663" s="21"/>
    </row>
    <row r="664" spans="1:18">
      <c r="A664" s="7" t="s">
        <v>144</v>
      </c>
      <c r="B664" t="s">
        <v>69</v>
      </c>
      <c r="C664" t="s">
        <v>4</v>
      </c>
      <c r="D664" t="s">
        <v>5</v>
      </c>
      <c r="E664" s="1">
        <v>9.3636348405320697E-4</v>
      </c>
      <c r="F664" s="1">
        <v>4.0111414818235901E-2</v>
      </c>
      <c r="G664" s="1">
        <v>1.8371732591577301E-3</v>
      </c>
      <c r="H664" s="1">
        <v>3.3056462331678402E-2</v>
      </c>
      <c r="I664" s="1">
        <v>2.7735367432109399E-3</v>
      </c>
      <c r="J664" s="50">
        <v>7.3167877149914295E-2</v>
      </c>
      <c r="N664" s="21"/>
      <c r="R664" s="21"/>
    </row>
    <row r="665" spans="1:18">
      <c r="A665" s="7" t="s">
        <v>144</v>
      </c>
      <c r="B665" t="s">
        <v>69</v>
      </c>
      <c r="C665" t="s">
        <v>6</v>
      </c>
      <c r="D665" t="s">
        <v>7</v>
      </c>
      <c r="E665" s="1">
        <v>0.155616431608642</v>
      </c>
      <c r="F665" s="1">
        <v>0.33397892346386898</v>
      </c>
      <c r="G665" s="1">
        <v>0.76642845386780001</v>
      </c>
      <c r="H665" s="1">
        <v>1.6993642553922199</v>
      </c>
      <c r="I665" s="1">
        <v>0.92204488547644203</v>
      </c>
      <c r="J665" s="50">
        <v>2.0333431788560898</v>
      </c>
      <c r="N665" s="21"/>
      <c r="R665" s="21"/>
    </row>
    <row r="666" spans="1:18">
      <c r="A666" s="7" t="s">
        <v>144</v>
      </c>
      <c r="B666" t="s">
        <v>69</v>
      </c>
      <c r="C666" t="s">
        <v>8</v>
      </c>
      <c r="D666" t="s">
        <v>9</v>
      </c>
      <c r="E666" s="1">
        <v>0.99476557589745895</v>
      </c>
      <c r="F666" s="1">
        <v>0.45355522898329298</v>
      </c>
      <c r="G666" s="1">
        <v>1.19809810122455</v>
      </c>
      <c r="H666" s="1">
        <v>0.660713329101841</v>
      </c>
      <c r="I666" s="1">
        <v>2.1928636771219998</v>
      </c>
      <c r="J666" s="50">
        <v>1.1142685580851299</v>
      </c>
      <c r="N666" s="21"/>
      <c r="R666" s="21"/>
    </row>
    <row r="667" spans="1:18">
      <c r="A667" s="7" t="s">
        <v>144</v>
      </c>
      <c r="B667" t="s">
        <v>69</v>
      </c>
      <c r="C667" t="s">
        <v>10</v>
      </c>
      <c r="D667" t="s">
        <v>11</v>
      </c>
      <c r="E667" s="1">
        <v>4.8163454016223198E-2</v>
      </c>
      <c r="F667" s="1">
        <v>4.7235496188558303E-2</v>
      </c>
      <c r="G667" s="1">
        <v>0.38739520580696601</v>
      </c>
      <c r="H667" s="1">
        <v>0.30949068484115499</v>
      </c>
      <c r="I667" s="1">
        <v>0.43555865982318898</v>
      </c>
      <c r="J667" s="50">
        <v>0.35672618102971398</v>
      </c>
      <c r="N667" s="21"/>
      <c r="R667" s="21"/>
    </row>
    <row r="668" spans="1:18">
      <c r="A668" s="7" t="s">
        <v>144</v>
      </c>
      <c r="B668" t="s">
        <v>69</v>
      </c>
      <c r="C668" t="s">
        <v>12</v>
      </c>
      <c r="D668" t="s">
        <v>13</v>
      </c>
      <c r="E668" s="1">
        <v>0.33687263222639802</v>
      </c>
      <c r="F668" s="1">
        <v>4.7521063162853101E-2</v>
      </c>
      <c r="G668" s="1">
        <v>0.22895877275308699</v>
      </c>
      <c r="H668" s="1">
        <v>4.21760691259059E-2</v>
      </c>
      <c r="I668" s="1">
        <v>0.56583140497948503</v>
      </c>
      <c r="J668" s="50">
        <v>8.9697132288759002E-2</v>
      </c>
      <c r="N668" s="21"/>
      <c r="R668" s="21"/>
    </row>
    <row r="669" spans="1:18">
      <c r="A669" s="7" t="s">
        <v>144</v>
      </c>
      <c r="B669" t="s">
        <v>69</v>
      </c>
      <c r="C669" t="s">
        <v>14</v>
      </c>
      <c r="D669" t="s">
        <v>15</v>
      </c>
      <c r="E669" s="1">
        <v>7.6928543066108399E-2</v>
      </c>
      <c r="F669" s="1">
        <v>8.5476227247469103E-2</v>
      </c>
      <c r="G669" s="1">
        <v>0.26445138720198103</v>
      </c>
      <c r="H669" s="1">
        <v>0.16268375381126901</v>
      </c>
      <c r="I669" s="1">
        <v>0.34137993026808999</v>
      </c>
      <c r="J669" s="50">
        <v>0.24815998105873799</v>
      </c>
      <c r="N669" s="21"/>
      <c r="R669" s="21"/>
    </row>
    <row r="670" spans="1:18">
      <c r="A670" s="7" t="s">
        <v>144</v>
      </c>
      <c r="B670" t="s">
        <v>69</v>
      </c>
      <c r="C670" t="s">
        <v>16</v>
      </c>
      <c r="D670" t="s">
        <v>17</v>
      </c>
      <c r="E670" s="1">
        <v>2.7595267564008101</v>
      </c>
      <c r="F670" s="1">
        <v>0.37668047205059901</v>
      </c>
      <c r="G670" s="1">
        <v>3.33341088163932</v>
      </c>
      <c r="H670" s="1">
        <v>0.40792735346331499</v>
      </c>
      <c r="I670" s="1">
        <v>6.0929376380401203</v>
      </c>
      <c r="J670" s="50">
        <v>0.78460782551391395</v>
      </c>
      <c r="N670" s="21"/>
      <c r="R670" s="21"/>
    </row>
    <row r="671" spans="1:18">
      <c r="A671" s="7" t="s">
        <v>144</v>
      </c>
      <c r="B671" t="s">
        <v>69</v>
      </c>
      <c r="C671" t="s">
        <v>18</v>
      </c>
      <c r="D671" t="s">
        <v>19</v>
      </c>
      <c r="E671" s="1">
        <v>12.0551201865587</v>
      </c>
      <c r="F671" s="1">
        <v>0.78897720612191202</v>
      </c>
      <c r="G671" s="1">
        <v>4.8529889863579498</v>
      </c>
      <c r="H671" s="1">
        <v>0.79680562835801305</v>
      </c>
      <c r="I671" s="1">
        <v>16.9081091729166</v>
      </c>
      <c r="J671" s="50">
        <v>1.5857828344799301</v>
      </c>
      <c r="N671" s="21"/>
      <c r="R671" s="21"/>
    </row>
    <row r="672" spans="1:18">
      <c r="A672" s="7" t="s">
        <v>144</v>
      </c>
      <c r="B672" t="s">
        <v>69</v>
      </c>
      <c r="C672" t="s">
        <v>20</v>
      </c>
      <c r="D672" t="s">
        <v>21</v>
      </c>
      <c r="E672" s="1">
        <v>3.1966214561809498</v>
      </c>
      <c r="F672" s="1">
        <v>0.51172554720966301</v>
      </c>
      <c r="G672" s="1">
        <v>0.26821506036610299</v>
      </c>
      <c r="H672" s="1">
        <v>5.3931518309474499E-2</v>
      </c>
      <c r="I672" s="1">
        <v>3.46483651654705</v>
      </c>
      <c r="J672" s="50">
        <v>0.56565706551913797</v>
      </c>
      <c r="N672" s="21"/>
      <c r="R672" s="21"/>
    </row>
    <row r="673" spans="1:18">
      <c r="A673" s="7" t="s">
        <v>144</v>
      </c>
      <c r="B673" t="s">
        <v>69</v>
      </c>
      <c r="C673" t="s">
        <v>25</v>
      </c>
      <c r="D673" t="s">
        <v>26</v>
      </c>
      <c r="E673" s="1">
        <v>0</v>
      </c>
      <c r="F673" s="1">
        <v>0</v>
      </c>
      <c r="G673" s="1">
        <v>0</v>
      </c>
      <c r="H673" s="1">
        <v>0</v>
      </c>
      <c r="I673" s="1">
        <v>0</v>
      </c>
      <c r="J673" s="50">
        <v>0</v>
      </c>
      <c r="N673" s="21"/>
      <c r="R673" s="21"/>
    </row>
    <row r="674" spans="1:18">
      <c r="A674" s="7" t="s">
        <v>144</v>
      </c>
      <c r="B674" t="s">
        <v>69</v>
      </c>
      <c r="C674" t="s">
        <v>22</v>
      </c>
      <c r="D674" t="s">
        <v>23</v>
      </c>
      <c r="E674" s="1">
        <v>2.8708541871454601E-3</v>
      </c>
      <c r="F674" s="1">
        <v>1.21659699927039E-4</v>
      </c>
      <c r="G674" s="1">
        <v>5.28730727249561E-3</v>
      </c>
      <c r="H674" s="1">
        <v>1.96293417711185E-4</v>
      </c>
      <c r="I674" s="1">
        <v>8.1581614596410706E-3</v>
      </c>
      <c r="J674" s="50">
        <v>3.1795311763822397E-4</v>
      </c>
      <c r="N674" s="21"/>
      <c r="R674" s="21"/>
    </row>
    <row r="675" spans="1:18">
      <c r="A675" s="7" t="s">
        <v>145</v>
      </c>
      <c r="B675" t="s">
        <v>69</v>
      </c>
      <c r="C675" t="s">
        <v>2</v>
      </c>
      <c r="D675" t="s">
        <v>3</v>
      </c>
      <c r="E675" s="1">
        <v>0.27021518263223598</v>
      </c>
      <c r="F675" s="1">
        <v>0.28482225412918899</v>
      </c>
      <c r="G675" s="1">
        <v>0.28781934811397403</v>
      </c>
      <c r="H675" s="1">
        <v>0.24033763399123201</v>
      </c>
      <c r="I675" s="1">
        <v>0.55803453074621001</v>
      </c>
      <c r="J675" s="50">
        <v>0.52515988812042202</v>
      </c>
      <c r="N675" s="21"/>
      <c r="R675" s="21"/>
    </row>
    <row r="676" spans="1:18">
      <c r="A676" s="7" t="s">
        <v>145</v>
      </c>
      <c r="B676" t="s">
        <v>69</v>
      </c>
      <c r="C676" t="s">
        <v>4</v>
      </c>
      <c r="D676" t="s">
        <v>5</v>
      </c>
      <c r="E676" s="1">
        <v>6.95240373220777E-5</v>
      </c>
      <c r="F676" s="1">
        <v>2.5722085087468999E-3</v>
      </c>
      <c r="G676" s="1">
        <v>1.6586143434754601E-10</v>
      </c>
      <c r="H676" s="1">
        <v>3.7859496207291601E-10</v>
      </c>
      <c r="I676" s="1">
        <v>6.9524203183512001E-5</v>
      </c>
      <c r="J676" s="50">
        <v>2.57220888734186E-3</v>
      </c>
      <c r="N676" s="21"/>
      <c r="R676" s="21"/>
    </row>
    <row r="677" spans="1:18">
      <c r="A677" s="7" t="s">
        <v>145</v>
      </c>
      <c r="B677" t="s">
        <v>69</v>
      </c>
      <c r="C677" t="s">
        <v>6</v>
      </c>
      <c r="D677" t="s">
        <v>7</v>
      </c>
      <c r="E677" s="1">
        <v>6.9766955818801896E-3</v>
      </c>
      <c r="F677" s="1">
        <v>1.4887778431458099E-2</v>
      </c>
      <c r="G677" s="1">
        <v>9.9666411756946498E-4</v>
      </c>
      <c r="H677" s="1">
        <v>2.2053894162973901E-3</v>
      </c>
      <c r="I677" s="1">
        <v>7.9733596994496503E-3</v>
      </c>
      <c r="J677" s="50">
        <v>1.7093167847755501E-2</v>
      </c>
      <c r="N677" s="21"/>
      <c r="R677" s="21"/>
    </row>
    <row r="678" spans="1:18">
      <c r="A678" s="7" t="s">
        <v>145</v>
      </c>
      <c r="B678" t="s">
        <v>69</v>
      </c>
      <c r="C678" t="s">
        <v>8</v>
      </c>
      <c r="D678" t="s">
        <v>9</v>
      </c>
      <c r="E678" s="1">
        <v>9.4258900368729304E-2</v>
      </c>
      <c r="F678" s="1">
        <v>4.1612968740420697E-2</v>
      </c>
      <c r="G678" s="1">
        <v>2.1877649859918299E-2</v>
      </c>
      <c r="H678" s="1">
        <v>1.55749963027275E-2</v>
      </c>
      <c r="I678" s="1">
        <v>0.11613655022864799</v>
      </c>
      <c r="J678" s="50">
        <v>5.7187965043148201E-2</v>
      </c>
      <c r="N678" s="21"/>
      <c r="R678" s="21"/>
    </row>
    <row r="679" spans="1:18">
      <c r="A679" s="7" t="s">
        <v>145</v>
      </c>
      <c r="B679" t="s">
        <v>69</v>
      </c>
      <c r="C679" t="s">
        <v>10</v>
      </c>
      <c r="D679" t="s">
        <v>11</v>
      </c>
      <c r="E679" s="1">
        <v>1.1326971175562301E-2</v>
      </c>
      <c r="F679" s="1">
        <v>9.2612396274863295E-3</v>
      </c>
      <c r="G679" s="1">
        <v>4.1673711612619603E-2</v>
      </c>
      <c r="H679" s="1">
        <v>3.44163818861285E-2</v>
      </c>
      <c r="I679" s="1">
        <v>5.3000682788181902E-2</v>
      </c>
      <c r="J679" s="50">
        <v>4.36776215136149E-2</v>
      </c>
      <c r="N679" s="21"/>
      <c r="R679" s="21"/>
    </row>
    <row r="680" spans="1:18">
      <c r="A680" s="7" t="s">
        <v>145</v>
      </c>
      <c r="B680" t="s">
        <v>69</v>
      </c>
      <c r="C680" t="s">
        <v>12</v>
      </c>
      <c r="D680" t="s">
        <v>13</v>
      </c>
      <c r="E680" s="1">
        <v>2.4897497395777901E-2</v>
      </c>
      <c r="F680" s="1">
        <v>3.41282783949322E-3</v>
      </c>
      <c r="G680" s="1">
        <v>1.16002223154128E-2</v>
      </c>
      <c r="H680" s="1">
        <v>2.0867751794908002E-3</v>
      </c>
      <c r="I680" s="1">
        <v>3.6497719711190701E-2</v>
      </c>
      <c r="J680" s="50">
        <v>5.4996030189840197E-3</v>
      </c>
      <c r="N680" s="21"/>
      <c r="R680" s="21"/>
    </row>
    <row r="681" spans="1:18">
      <c r="A681" s="7" t="s">
        <v>145</v>
      </c>
      <c r="B681" t="s">
        <v>69</v>
      </c>
      <c r="C681" t="s">
        <v>14</v>
      </c>
      <c r="D681" t="s">
        <v>15</v>
      </c>
      <c r="E681" s="1">
        <v>1.25227663925013E-2</v>
      </c>
      <c r="F681" s="1">
        <v>1.3796320328997601E-2</v>
      </c>
      <c r="G681" s="1">
        <v>1.9899788198772202E-2</v>
      </c>
      <c r="H681" s="1">
        <v>1.1209499066052999E-2</v>
      </c>
      <c r="I681" s="1">
        <v>3.2422554591273502E-2</v>
      </c>
      <c r="J681" s="50">
        <v>2.5005819395050598E-2</v>
      </c>
      <c r="N681" s="21"/>
      <c r="R681" s="21"/>
    </row>
    <row r="682" spans="1:18">
      <c r="A682" s="7" t="s">
        <v>145</v>
      </c>
      <c r="B682" t="s">
        <v>69</v>
      </c>
      <c r="C682" t="s">
        <v>16</v>
      </c>
      <c r="D682" t="s">
        <v>17</v>
      </c>
      <c r="E682" s="1">
        <v>0.23198727626143101</v>
      </c>
      <c r="F682" s="1">
        <v>3.3532457546914599E-2</v>
      </c>
      <c r="G682" s="1">
        <v>0.181481510220802</v>
      </c>
      <c r="H682" s="1">
        <v>2.7552148272683201E-2</v>
      </c>
      <c r="I682" s="1">
        <v>0.41346878648223301</v>
      </c>
      <c r="J682" s="50">
        <v>6.10846058195978E-2</v>
      </c>
      <c r="N682" s="21"/>
      <c r="R682" s="21"/>
    </row>
    <row r="683" spans="1:18">
      <c r="A683" s="7" t="s">
        <v>145</v>
      </c>
      <c r="B683" t="s">
        <v>69</v>
      </c>
      <c r="C683" t="s">
        <v>18</v>
      </c>
      <c r="D683" t="s">
        <v>19</v>
      </c>
      <c r="E683" s="1">
        <v>0.68876591927632802</v>
      </c>
      <c r="F683" s="1">
        <v>4.5520952745362699E-2</v>
      </c>
      <c r="G683" s="1">
        <v>1.0581449214599701E-2</v>
      </c>
      <c r="H683" s="1">
        <v>1.8068343570572501E-3</v>
      </c>
      <c r="I683" s="1">
        <v>0.69934736849092805</v>
      </c>
      <c r="J683" s="50">
        <v>4.7327787102419999E-2</v>
      </c>
      <c r="N683" s="21"/>
      <c r="R683" s="21"/>
    </row>
    <row r="684" spans="1:18">
      <c r="A684" s="7" t="s">
        <v>145</v>
      </c>
      <c r="B684" t="s">
        <v>69</v>
      </c>
      <c r="C684" t="s">
        <v>20</v>
      </c>
      <c r="D684" t="s">
        <v>21</v>
      </c>
      <c r="E684" s="1">
        <v>0.34967248789316802</v>
      </c>
      <c r="F684" s="1">
        <v>5.6488720662111601E-2</v>
      </c>
      <c r="G684" s="1">
        <v>0.101694058014956</v>
      </c>
      <c r="H684" s="1">
        <v>2.05507282566951E-2</v>
      </c>
      <c r="I684" s="1">
        <v>0.45136654590812397</v>
      </c>
      <c r="J684" s="50">
        <v>7.7039448918806694E-2</v>
      </c>
      <c r="N684" s="21"/>
      <c r="R684" s="21"/>
    </row>
    <row r="685" spans="1:18">
      <c r="A685" s="7" t="s">
        <v>145</v>
      </c>
      <c r="B685" t="s">
        <v>69</v>
      </c>
      <c r="C685" t="s">
        <v>25</v>
      </c>
      <c r="D685" t="s">
        <v>26</v>
      </c>
      <c r="E685" s="1">
        <v>0</v>
      </c>
      <c r="F685" s="1">
        <v>0</v>
      </c>
      <c r="G685" s="1">
        <v>0</v>
      </c>
      <c r="H685" s="1">
        <v>0</v>
      </c>
      <c r="I685" s="1">
        <v>0</v>
      </c>
      <c r="J685" s="50">
        <v>0</v>
      </c>
      <c r="N685" s="21"/>
      <c r="R685" s="21"/>
    </row>
    <row r="686" spans="1:18">
      <c r="A686" s="7" t="s">
        <v>145</v>
      </c>
      <c r="B686" t="s">
        <v>69</v>
      </c>
      <c r="C686" t="s">
        <v>22</v>
      </c>
      <c r="D686" t="s">
        <v>23</v>
      </c>
      <c r="E686" s="1">
        <v>4.6716596060356703E-5</v>
      </c>
      <c r="F686" s="1">
        <v>2.0479799394942E-6</v>
      </c>
      <c r="G686" s="1">
        <v>1.4769179964630101E-5</v>
      </c>
      <c r="H686" s="1">
        <v>5.78986906955646E-7</v>
      </c>
      <c r="I686" s="1">
        <v>6.1485776024986795E-5</v>
      </c>
      <c r="J686" s="50">
        <v>2.6269668464498501E-6</v>
      </c>
      <c r="N686" s="21"/>
      <c r="R686" s="21"/>
    </row>
    <row r="687" spans="1:18">
      <c r="A687" s="7" t="s">
        <v>146</v>
      </c>
      <c r="B687" t="s">
        <v>69</v>
      </c>
      <c r="C687" t="s">
        <v>2</v>
      </c>
      <c r="D687" t="s">
        <v>3</v>
      </c>
      <c r="E687" s="1">
        <v>0.25658082783460501</v>
      </c>
      <c r="F687" s="1">
        <v>0.26037009842354902</v>
      </c>
      <c r="G687" s="1">
        <v>0.19606965006825899</v>
      </c>
      <c r="H687" s="1">
        <v>0.171564041187074</v>
      </c>
      <c r="I687" s="1">
        <v>0.452650477902865</v>
      </c>
      <c r="J687" s="50">
        <v>0.43193413961062299</v>
      </c>
      <c r="N687" s="21"/>
      <c r="R687" s="21"/>
    </row>
    <row r="688" spans="1:18">
      <c r="A688" s="7" t="s">
        <v>146</v>
      </c>
      <c r="B688" t="s">
        <v>69</v>
      </c>
      <c r="C688" t="s">
        <v>4</v>
      </c>
      <c r="D688" t="s">
        <v>5</v>
      </c>
      <c r="E688" s="1">
        <v>4.5741551917899301E-4</v>
      </c>
      <c r="F688" s="1">
        <v>1.5653847177471002E-2</v>
      </c>
      <c r="G688" s="1">
        <v>5.2458214639886803E-3</v>
      </c>
      <c r="H688" s="1">
        <v>9.3758723549756798E-2</v>
      </c>
      <c r="I688" s="1">
        <v>5.7032369831676701E-3</v>
      </c>
      <c r="J688" s="50">
        <v>0.109412570727228</v>
      </c>
      <c r="N688" s="21"/>
      <c r="R688" s="21"/>
    </row>
    <row r="689" spans="1:18">
      <c r="A689" s="7" t="s">
        <v>146</v>
      </c>
      <c r="B689" t="s">
        <v>69</v>
      </c>
      <c r="C689" t="s">
        <v>6</v>
      </c>
      <c r="D689" t="s">
        <v>7</v>
      </c>
      <c r="E689" s="1">
        <v>9.7500496000595092E-3</v>
      </c>
      <c r="F689" s="1">
        <v>2.13068684565208E-2</v>
      </c>
      <c r="G689" s="1">
        <v>2.3560242031976202E-2</v>
      </c>
      <c r="H689" s="1">
        <v>5.2256167712508697E-2</v>
      </c>
      <c r="I689" s="1">
        <v>3.33102916320357E-2</v>
      </c>
      <c r="J689" s="50">
        <v>7.3563036169029497E-2</v>
      </c>
      <c r="N689" s="21"/>
      <c r="R689" s="21"/>
    </row>
    <row r="690" spans="1:18">
      <c r="A690" s="7" t="s">
        <v>146</v>
      </c>
      <c r="B690" t="s">
        <v>69</v>
      </c>
      <c r="C690" t="s">
        <v>8</v>
      </c>
      <c r="D690" t="s">
        <v>9</v>
      </c>
      <c r="E690" s="1">
        <v>0.52492045879475402</v>
      </c>
      <c r="F690" s="1">
        <v>0.22953468835247001</v>
      </c>
      <c r="G690" s="1">
        <v>0.84789268236278104</v>
      </c>
      <c r="H690" s="1">
        <v>0.51565830544512903</v>
      </c>
      <c r="I690" s="1">
        <v>1.3728131411575299</v>
      </c>
      <c r="J690" s="50">
        <v>0.74519299379759896</v>
      </c>
      <c r="N690" s="21"/>
      <c r="R690" s="21"/>
    </row>
    <row r="691" spans="1:18">
      <c r="A691" s="7" t="s">
        <v>146</v>
      </c>
      <c r="B691" t="s">
        <v>69</v>
      </c>
      <c r="C691" t="s">
        <v>10</v>
      </c>
      <c r="D691" t="s">
        <v>11</v>
      </c>
      <c r="E691" s="1">
        <v>2.33523375146804E-2</v>
      </c>
      <c r="F691" s="1">
        <v>2.1167052273561401E-2</v>
      </c>
      <c r="G691" s="1">
        <v>0.10079452719319</v>
      </c>
      <c r="H691" s="1">
        <v>9.1640438529220394E-2</v>
      </c>
      <c r="I691" s="1">
        <v>0.12414686470787099</v>
      </c>
      <c r="J691" s="50">
        <v>0.112807490802782</v>
      </c>
      <c r="N691" s="21"/>
      <c r="R691" s="21"/>
    </row>
    <row r="692" spans="1:18">
      <c r="A692" s="7" t="s">
        <v>146</v>
      </c>
      <c r="B692" t="s">
        <v>69</v>
      </c>
      <c r="C692" t="s">
        <v>12</v>
      </c>
      <c r="D692" t="s">
        <v>13</v>
      </c>
      <c r="E692" s="1">
        <v>0.13973725110613699</v>
      </c>
      <c r="F692" s="1">
        <v>1.9185994611308901E-2</v>
      </c>
      <c r="G692" s="1">
        <v>0.23634813443529401</v>
      </c>
      <c r="H692" s="1">
        <v>4.4017688845037199E-2</v>
      </c>
      <c r="I692" s="1">
        <v>0.37608538554143101</v>
      </c>
      <c r="J692" s="50">
        <v>6.3203683456346096E-2</v>
      </c>
      <c r="N692" s="21"/>
      <c r="R692" s="21"/>
    </row>
    <row r="693" spans="1:18">
      <c r="A693" s="7" t="s">
        <v>146</v>
      </c>
      <c r="B693" t="s">
        <v>69</v>
      </c>
      <c r="C693" t="s">
        <v>14</v>
      </c>
      <c r="D693" t="s">
        <v>15</v>
      </c>
      <c r="E693" s="1">
        <v>5.0049134444482397E-2</v>
      </c>
      <c r="F693" s="1">
        <v>5.5860485562613998E-2</v>
      </c>
      <c r="G693" s="1">
        <v>0.26951730659986101</v>
      </c>
      <c r="H693" s="1">
        <v>0.16086362840434701</v>
      </c>
      <c r="I693" s="1">
        <v>0.31956644104434301</v>
      </c>
      <c r="J693" s="50">
        <v>0.21672411396696101</v>
      </c>
      <c r="N693" s="21"/>
      <c r="R693" s="21"/>
    </row>
    <row r="694" spans="1:18">
      <c r="A694" s="7" t="s">
        <v>146</v>
      </c>
      <c r="B694" t="s">
        <v>69</v>
      </c>
      <c r="C694" t="s">
        <v>16</v>
      </c>
      <c r="D694" t="s">
        <v>17</v>
      </c>
      <c r="E694" s="1">
        <v>1.0008320814959699</v>
      </c>
      <c r="F694" s="1">
        <v>0.138755352290935</v>
      </c>
      <c r="G694" s="1">
        <v>0.596622835842058</v>
      </c>
      <c r="H694" s="1">
        <v>8.1113769747326703E-2</v>
      </c>
      <c r="I694" s="1">
        <v>1.5974549173380299</v>
      </c>
      <c r="J694" s="50">
        <v>0.219869122038262</v>
      </c>
      <c r="N694" s="21"/>
      <c r="R694" s="21"/>
    </row>
    <row r="695" spans="1:18">
      <c r="A695" s="7" t="s">
        <v>146</v>
      </c>
      <c r="B695" t="s">
        <v>69</v>
      </c>
      <c r="C695" t="s">
        <v>18</v>
      </c>
      <c r="D695" t="s">
        <v>19</v>
      </c>
      <c r="E695" s="1">
        <v>6.10386008181018</v>
      </c>
      <c r="F695" s="1">
        <v>0.39437582277771599</v>
      </c>
      <c r="G695" s="1">
        <v>2.0222523954994398</v>
      </c>
      <c r="H695" s="1">
        <v>0.322978020782893</v>
      </c>
      <c r="I695" s="1">
        <v>8.1261124773096203</v>
      </c>
      <c r="J695" s="50">
        <v>0.71735384356060905</v>
      </c>
      <c r="N695" s="21"/>
      <c r="R695" s="21"/>
    </row>
    <row r="696" spans="1:18">
      <c r="A696" s="7" t="s">
        <v>146</v>
      </c>
      <c r="B696" t="s">
        <v>69</v>
      </c>
      <c r="C696" t="s">
        <v>20</v>
      </c>
      <c r="D696" t="s">
        <v>21</v>
      </c>
      <c r="E696" s="1">
        <v>6.7607819979835702</v>
      </c>
      <c r="F696" s="1">
        <v>1.07850013359463</v>
      </c>
      <c r="G696" s="1">
        <v>3.2540161050163601</v>
      </c>
      <c r="H696" s="1">
        <v>0.653788832482603</v>
      </c>
      <c r="I696" s="1">
        <v>10.014798102999899</v>
      </c>
      <c r="J696" s="50">
        <v>1.73228896607723</v>
      </c>
      <c r="N696" s="21"/>
      <c r="R696" s="21"/>
    </row>
    <row r="697" spans="1:18">
      <c r="A697" s="7" t="s">
        <v>146</v>
      </c>
      <c r="B697" t="s">
        <v>69</v>
      </c>
      <c r="C697" t="s">
        <v>25</v>
      </c>
      <c r="D697" t="s">
        <v>26</v>
      </c>
      <c r="E697" s="1">
        <v>0</v>
      </c>
      <c r="F697" s="1">
        <v>0</v>
      </c>
      <c r="G697" s="1">
        <v>0</v>
      </c>
      <c r="H697" s="1">
        <v>0</v>
      </c>
      <c r="I697" s="1">
        <v>0</v>
      </c>
      <c r="J697" s="50">
        <v>0</v>
      </c>
      <c r="N697" s="21"/>
      <c r="R697" s="21"/>
    </row>
    <row r="698" spans="1:18">
      <c r="A698" s="7" t="s">
        <v>146</v>
      </c>
      <c r="B698" t="s">
        <v>69</v>
      </c>
      <c r="C698" t="s">
        <v>22</v>
      </c>
      <c r="D698" t="s">
        <v>23</v>
      </c>
      <c r="E698" s="1">
        <v>2.6083336488095501E-4</v>
      </c>
      <c r="F698" s="1">
        <v>1.09295512884761E-5</v>
      </c>
      <c r="G698" s="1">
        <v>1.0977991571576899E-4</v>
      </c>
      <c r="H698" s="1">
        <v>3.9865228916430301E-6</v>
      </c>
      <c r="I698" s="1">
        <v>3.7061328059672402E-4</v>
      </c>
      <c r="J698" s="50">
        <v>1.49160741801191E-5</v>
      </c>
      <c r="N698" s="21"/>
      <c r="R698" s="21"/>
    </row>
    <row r="699" spans="1:18">
      <c r="A699" s="7" t="s">
        <v>147</v>
      </c>
      <c r="B699" t="s">
        <v>69</v>
      </c>
      <c r="C699" t="s">
        <v>2</v>
      </c>
      <c r="D699" t="s">
        <v>3</v>
      </c>
      <c r="E699" s="1">
        <v>7.6294359087267893E-2</v>
      </c>
      <c r="F699" s="1">
        <v>8.0370923978605804E-2</v>
      </c>
      <c r="G699" s="1">
        <v>1.8168103844715001E-2</v>
      </c>
      <c r="H699" s="1">
        <v>1.17730179161458E-2</v>
      </c>
      <c r="I699" s="1">
        <v>9.4462462931982905E-2</v>
      </c>
      <c r="J699" s="50">
        <v>9.2143941894751599E-2</v>
      </c>
      <c r="N699" s="21"/>
      <c r="R699" s="21"/>
    </row>
    <row r="700" spans="1:18">
      <c r="A700" s="7" t="s">
        <v>147</v>
      </c>
      <c r="B700" t="s">
        <v>69</v>
      </c>
      <c r="C700" t="s">
        <v>4</v>
      </c>
      <c r="D700" t="s">
        <v>5</v>
      </c>
      <c r="E700" s="1">
        <v>1.6015716255981201E-4</v>
      </c>
      <c r="F700" s="1">
        <v>8.4468173190662306E-3</v>
      </c>
      <c r="G700" s="1">
        <v>1.2010425510854599E-5</v>
      </c>
      <c r="H700" s="1">
        <v>6.4176791040787903E-5</v>
      </c>
      <c r="I700" s="1">
        <v>1.7216758807066701E-4</v>
      </c>
      <c r="J700" s="50">
        <v>8.5109941101070199E-3</v>
      </c>
      <c r="N700" s="21"/>
      <c r="R700" s="21"/>
    </row>
    <row r="701" spans="1:18">
      <c r="A701" s="7" t="s">
        <v>147</v>
      </c>
      <c r="B701" t="s">
        <v>69</v>
      </c>
      <c r="C701" t="s">
        <v>6</v>
      </c>
      <c r="D701" t="s">
        <v>7</v>
      </c>
      <c r="E701" s="1">
        <v>9.2904625697608802E-3</v>
      </c>
      <c r="F701" s="1">
        <v>1.9015278279327402E-2</v>
      </c>
      <c r="G701" s="1">
        <v>4.24065050472627E-4</v>
      </c>
      <c r="H701" s="1">
        <v>9.4118939816276897E-4</v>
      </c>
      <c r="I701" s="1">
        <v>9.7145276202335092E-3</v>
      </c>
      <c r="J701" s="50">
        <v>1.9956467677490201E-2</v>
      </c>
      <c r="N701" s="21"/>
      <c r="R701" s="21"/>
    </row>
    <row r="702" spans="1:18">
      <c r="A702" s="7" t="s">
        <v>147</v>
      </c>
      <c r="B702" t="s">
        <v>69</v>
      </c>
      <c r="C702" t="s">
        <v>8</v>
      </c>
      <c r="D702" t="s">
        <v>9</v>
      </c>
      <c r="E702" s="1">
        <v>0.17010491622872301</v>
      </c>
      <c r="F702" s="1">
        <v>8.3818048424187899E-2</v>
      </c>
      <c r="G702" s="1">
        <v>0.18368065184663199</v>
      </c>
      <c r="H702" s="1">
        <v>9.44118584039529E-2</v>
      </c>
      <c r="I702" s="1">
        <v>0.353785568075354</v>
      </c>
      <c r="J702" s="50">
        <v>0.17822990682814099</v>
      </c>
      <c r="N702" s="21"/>
      <c r="R702" s="21"/>
    </row>
    <row r="703" spans="1:18">
      <c r="A703" s="7" t="s">
        <v>147</v>
      </c>
      <c r="B703" t="s">
        <v>69</v>
      </c>
      <c r="C703" t="s">
        <v>10</v>
      </c>
      <c r="D703" t="s">
        <v>11</v>
      </c>
      <c r="E703" s="1">
        <v>7.8038986346648503E-3</v>
      </c>
      <c r="F703" s="1">
        <v>6.3789898097248599E-3</v>
      </c>
      <c r="G703" s="1">
        <v>3.0019994656600098E-2</v>
      </c>
      <c r="H703" s="1">
        <v>2.50556505834542E-2</v>
      </c>
      <c r="I703" s="1">
        <v>3.7823893291264898E-2</v>
      </c>
      <c r="J703" s="50">
        <v>3.1434640393179003E-2</v>
      </c>
      <c r="N703" s="21"/>
      <c r="R703" s="21"/>
    </row>
    <row r="704" spans="1:18">
      <c r="A704" s="7" t="s">
        <v>147</v>
      </c>
      <c r="B704" t="s">
        <v>69</v>
      </c>
      <c r="C704" t="s">
        <v>12</v>
      </c>
      <c r="D704" t="s">
        <v>13</v>
      </c>
      <c r="E704" s="1">
        <v>4.9439496758955002E-2</v>
      </c>
      <c r="F704" s="1">
        <v>6.7251565970701203E-3</v>
      </c>
      <c r="G704" s="1">
        <v>4.2403339114679403E-2</v>
      </c>
      <c r="H704" s="1">
        <v>7.8957972878347608E-3</v>
      </c>
      <c r="I704" s="1">
        <v>9.1842835873634399E-2</v>
      </c>
      <c r="J704" s="50">
        <v>1.46209538849049E-2</v>
      </c>
      <c r="N704" s="21"/>
      <c r="R704" s="21"/>
    </row>
    <row r="705" spans="1:18">
      <c r="A705" s="7" t="s">
        <v>147</v>
      </c>
      <c r="B705" t="s">
        <v>69</v>
      </c>
      <c r="C705" t="s">
        <v>14</v>
      </c>
      <c r="D705" t="s">
        <v>15</v>
      </c>
      <c r="E705" s="1">
        <v>1.6385764716201699E-2</v>
      </c>
      <c r="F705" s="1">
        <v>1.8158270841321201E-2</v>
      </c>
      <c r="G705" s="1">
        <v>0.14892926330678899</v>
      </c>
      <c r="H705" s="1">
        <v>9.3176827899559E-2</v>
      </c>
      <c r="I705" s="1">
        <v>0.165315028022991</v>
      </c>
      <c r="J705" s="50">
        <v>0.11133509874088</v>
      </c>
      <c r="N705" s="21"/>
      <c r="R705" s="21"/>
    </row>
    <row r="706" spans="1:18">
      <c r="A706" s="7" t="s">
        <v>147</v>
      </c>
      <c r="B706" t="s">
        <v>69</v>
      </c>
      <c r="C706" t="s">
        <v>16</v>
      </c>
      <c r="D706" t="s">
        <v>17</v>
      </c>
      <c r="E706" s="1">
        <v>0.69159161582766004</v>
      </c>
      <c r="F706" s="1">
        <v>8.9627659037550697E-2</v>
      </c>
      <c r="G706" s="1">
        <v>0.68204868943788999</v>
      </c>
      <c r="H706" s="1">
        <v>9.8597588995225305E-2</v>
      </c>
      <c r="I706" s="1">
        <v>1.3736403052655499</v>
      </c>
      <c r="J706" s="50">
        <v>0.18822524803277599</v>
      </c>
      <c r="N706" s="21"/>
      <c r="R706" s="21"/>
    </row>
    <row r="707" spans="1:18">
      <c r="A707" s="7" t="s">
        <v>147</v>
      </c>
      <c r="B707" t="s">
        <v>69</v>
      </c>
      <c r="C707" t="s">
        <v>18</v>
      </c>
      <c r="D707" t="s">
        <v>19</v>
      </c>
      <c r="E707" s="1">
        <v>1.6096729453719301</v>
      </c>
      <c r="F707" s="1">
        <v>0.10521059630982001</v>
      </c>
      <c r="G707" s="1">
        <v>0.71897768081673297</v>
      </c>
      <c r="H707" s="1">
        <v>0.11723849348599601</v>
      </c>
      <c r="I707" s="1">
        <v>2.3286506261886601</v>
      </c>
      <c r="J707" s="50">
        <v>0.22244908979581601</v>
      </c>
      <c r="N707" s="21"/>
      <c r="R707" s="21"/>
    </row>
    <row r="708" spans="1:18">
      <c r="A708" s="7" t="s">
        <v>147</v>
      </c>
      <c r="B708" t="s">
        <v>69</v>
      </c>
      <c r="C708" t="s">
        <v>20</v>
      </c>
      <c r="D708" t="s">
        <v>21</v>
      </c>
      <c r="E708" s="1">
        <v>0.95176831305010501</v>
      </c>
      <c r="F708" s="1">
        <v>0.15090180851464</v>
      </c>
      <c r="G708" s="1">
        <v>0.317663545561026</v>
      </c>
      <c r="H708" s="1">
        <v>6.3768422171222805E-2</v>
      </c>
      <c r="I708" s="1">
        <v>1.2694318586111299</v>
      </c>
      <c r="J708" s="50">
        <v>0.21467023068586299</v>
      </c>
      <c r="N708" s="21"/>
      <c r="R708" s="21"/>
    </row>
    <row r="709" spans="1:18">
      <c r="A709" s="7" t="s">
        <v>147</v>
      </c>
      <c r="B709" t="s">
        <v>69</v>
      </c>
      <c r="C709" t="s">
        <v>25</v>
      </c>
      <c r="D709" t="s">
        <v>26</v>
      </c>
      <c r="E709" s="1">
        <v>0</v>
      </c>
      <c r="F709" s="1">
        <v>0</v>
      </c>
      <c r="G709" s="1">
        <v>0</v>
      </c>
      <c r="H709" s="1">
        <v>0</v>
      </c>
      <c r="I709" s="1">
        <v>0</v>
      </c>
      <c r="J709" s="50">
        <v>0</v>
      </c>
      <c r="N709" s="21"/>
      <c r="R709" s="21"/>
    </row>
    <row r="710" spans="1:18">
      <c r="A710" s="7" t="s">
        <v>147</v>
      </c>
      <c r="B710" t="s">
        <v>69</v>
      </c>
      <c r="C710" t="s">
        <v>22</v>
      </c>
      <c r="D710" t="s">
        <v>23</v>
      </c>
      <c r="E710" s="1">
        <v>3.3484795403700802E-4</v>
      </c>
      <c r="F710" s="1">
        <v>1.39869451598624E-5</v>
      </c>
      <c r="G710" s="1">
        <v>5.1549814038962102E-4</v>
      </c>
      <c r="H710" s="1">
        <v>1.8572105812259499E-5</v>
      </c>
      <c r="I710" s="1">
        <v>8.5034609442662904E-4</v>
      </c>
      <c r="J710" s="50">
        <v>3.25590509721219E-5</v>
      </c>
      <c r="N710" s="21"/>
      <c r="R710" s="21"/>
    </row>
    <row r="711" spans="1:18">
      <c r="A711" s="7" t="s">
        <v>148</v>
      </c>
      <c r="B711" t="s">
        <v>69</v>
      </c>
      <c r="C711" t="s">
        <v>2</v>
      </c>
      <c r="D711" t="s">
        <v>3</v>
      </c>
      <c r="E711" s="1">
        <v>0.26116508179797898</v>
      </c>
      <c r="F711" s="1">
        <v>0.27433681129642201</v>
      </c>
      <c r="G711" s="1">
        <v>0.12556933762712799</v>
      </c>
      <c r="H711" s="1">
        <v>7.9295672214236099E-2</v>
      </c>
      <c r="I711" s="1">
        <v>0.386734419425108</v>
      </c>
      <c r="J711" s="50">
        <v>0.35363248351065801</v>
      </c>
      <c r="N711" s="21"/>
      <c r="R711" s="21"/>
    </row>
    <row r="712" spans="1:18">
      <c r="A712" s="7" t="s">
        <v>148</v>
      </c>
      <c r="B712" t="s">
        <v>69</v>
      </c>
      <c r="C712" t="s">
        <v>4</v>
      </c>
      <c r="D712" t="s">
        <v>5</v>
      </c>
      <c r="E712" s="1">
        <v>7.1060616431448001E-4</v>
      </c>
      <c r="F712" s="1">
        <v>2.43944549281991E-2</v>
      </c>
      <c r="G712" s="1">
        <v>3.62033425844401E-2</v>
      </c>
      <c r="H712" s="1">
        <v>0.65364476653930703</v>
      </c>
      <c r="I712" s="1">
        <v>3.6913948748754602E-2</v>
      </c>
      <c r="J712" s="50">
        <v>0.67803922146750595</v>
      </c>
      <c r="N712" s="21"/>
      <c r="R712" s="21"/>
    </row>
    <row r="713" spans="1:18">
      <c r="A713" s="7" t="s">
        <v>148</v>
      </c>
      <c r="B713" t="s">
        <v>69</v>
      </c>
      <c r="C713" t="s">
        <v>6</v>
      </c>
      <c r="D713" t="s">
        <v>7</v>
      </c>
      <c r="E713" s="1">
        <v>0.388609553680271</v>
      </c>
      <c r="F713" s="1">
        <v>0.83552745800493899</v>
      </c>
      <c r="G713" s="1">
        <v>3.0856874938242802</v>
      </c>
      <c r="H713" s="1">
        <v>5.17624893131301</v>
      </c>
      <c r="I713" s="1">
        <v>3.47429704750455</v>
      </c>
      <c r="J713" s="50">
        <v>6.0117763893179497</v>
      </c>
      <c r="N713" s="21"/>
      <c r="R713" s="21"/>
    </row>
    <row r="714" spans="1:18">
      <c r="A714" s="7" t="s">
        <v>148</v>
      </c>
      <c r="B714" t="s">
        <v>69</v>
      </c>
      <c r="C714" t="s">
        <v>8</v>
      </c>
      <c r="D714" t="s">
        <v>9</v>
      </c>
      <c r="E714" s="1">
        <v>0.364989206042308</v>
      </c>
      <c r="F714" s="1">
        <v>0.253250334221294</v>
      </c>
      <c r="G714" s="1">
        <v>1.98363753344807</v>
      </c>
      <c r="H714" s="1">
        <v>1.4850757461822499</v>
      </c>
      <c r="I714" s="1">
        <v>2.3486267394903799</v>
      </c>
      <c r="J714" s="50">
        <v>1.7383260804035401</v>
      </c>
      <c r="N714" s="21"/>
      <c r="R714" s="21"/>
    </row>
    <row r="715" spans="1:18">
      <c r="A715" s="7" t="s">
        <v>148</v>
      </c>
      <c r="B715" t="s">
        <v>69</v>
      </c>
      <c r="C715" t="s">
        <v>10</v>
      </c>
      <c r="D715" t="s">
        <v>11</v>
      </c>
      <c r="E715" s="1">
        <v>1.58354043949861E-2</v>
      </c>
      <c r="F715" s="1">
        <v>1.2199277125090899E-2</v>
      </c>
      <c r="G715" s="1">
        <v>1.6716575027701699E-2</v>
      </c>
      <c r="H715" s="1">
        <v>1.31860579613747E-2</v>
      </c>
      <c r="I715" s="1">
        <v>3.2551979422687803E-2</v>
      </c>
      <c r="J715" s="50">
        <v>2.53853350864656E-2</v>
      </c>
      <c r="N715" s="21"/>
      <c r="R715" s="21"/>
    </row>
    <row r="716" spans="1:18">
      <c r="A716" s="7" t="s">
        <v>148</v>
      </c>
      <c r="B716" t="s">
        <v>69</v>
      </c>
      <c r="C716" t="s">
        <v>12</v>
      </c>
      <c r="D716" t="s">
        <v>13</v>
      </c>
      <c r="E716" s="1">
        <v>9.5021347075627705E-2</v>
      </c>
      <c r="F716" s="1">
        <v>1.2884450064758799E-2</v>
      </c>
      <c r="G716" s="1">
        <v>1.5977544702649098E-2</v>
      </c>
      <c r="H716" s="1">
        <v>2.9658104831454301E-3</v>
      </c>
      <c r="I716" s="1">
        <v>0.110998891778277</v>
      </c>
      <c r="J716" s="50">
        <v>1.5850260547904199E-2</v>
      </c>
      <c r="N716" s="21"/>
      <c r="R716" s="21"/>
    </row>
    <row r="717" spans="1:18">
      <c r="A717" s="7" t="s">
        <v>148</v>
      </c>
      <c r="B717" t="s">
        <v>69</v>
      </c>
      <c r="C717" t="s">
        <v>14</v>
      </c>
      <c r="D717" t="s">
        <v>15</v>
      </c>
      <c r="E717" s="1">
        <v>3.2554328913725103E-2</v>
      </c>
      <c r="F717" s="1">
        <v>3.6477002595280798E-2</v>
      </c>
      <c r="G717" s="1">
        <v>0.122010868985298</v>
      </c>
      <c r="H717" s="1">
        <v>7.5284930970191705E-2</v>
      </c>
      <c r="I717" s="1">
        <v>0.15456519789902301</v>
      </c>
      <c r="J717" s="50">
        <v>0.111761933565473</v>
      </c>
      <c r="N717" s="21"/>
      <c r="R717" s="21"/>
    </row>
    <row r="718" spans="1:18">
      <c r="A718" s="7" t="s">
        <v>148</v>
      </c>
      <c r="B718" t="s">
        <v>69</v>
      </c>
      <c r="C718" t="s">
        <v>16</v>
      </c>
      <c r="D718" t="s">
        <v>17</v>
      </c>
      <c r="E718" s="1">
        <v>0.84302622992779996</v>
      </c>
      <c r="F718" s="1">
        <v>0.115625923330521</v>
      </c>
      <c r="G718" s="1">
        <v>0.49528052020901697</v>
      </c>
      <c r="H718" s="1">
        <v>5.5403267910702797E-2</v>
      </c>
      <c r="I718" s="1">
        <v>1.33830675013682</v>
      </c>
      <c r="J718" s="50">
        <v>0.17102919124122401</v>
      </c>
      <c r="N718" s="21"/>
      <c r="R718" s="21"/>
    </row>
    <row r="719" spans="1:18">
      <c r="A719" s="7" t="s">
        <v>148</v>
      </c>
      <c r="B719" t="s">
        <v>69</v>
      </c>
      <c r="C719" t="s">
        <v>18</v>
      </c>
      <c r="D719" t="s">
        <v>19</v>
      </c>
      <c r="E719" s="1">
        <v>2.5792141037687299</v>
      </c>
      <c r="F719" s="1">
        <v>0.16725505752589601</v>
      </c>
      <c r="G719" s="1">
        <v>0.143860326848363</v>
      </c>
      <c r="H719" s="1">
        <v>2.30446659492347E-2</v>
      </c>
      <c r="I719" s="1">
        <v>2.72307443061709</v>
      </c>
      <c r="J719" s="50">
        <v>0.19029972347513099</v>
      </c>
      <c r="N719" s="21"/>
      <c r="R719" s="21"/>
    </row>
    <row r="720" spans="1:18">
      <c r="A720" s="7" t="s">
        <v>148</v>
      </c>
      <c r="B720" t="s">
        <v>69</v>
      </c>
      <c r="C720" t="s">
        <v>20</v>
      </c>
      <c r="D720" t="s">
        <v>21</v>
      </c>
      <c r="E720" s="1">
        <v>1.0141002209500101</v>
      </c>
      <c r="F720" s="1">
        <v>0.16226079447927799</v>
      </c>
      <c r="G720" s="1">
        <v>0.19921513076893599</v>
      </c>
      <c r="H720" s="1">
        <v>4.0037376389095998E-2</v>
      </c>
      <c r="I720" s="1">
        <v>1.2133153517189501</v>
      </c>
      <c r="J720" s="50">
        <v>0.20229817086837401</v>
      </c>
      <c r="N720" s="21"/>
      <c r="R720" s="21"/>
    </row>
    <row r="721" spans="1:18">
      <c r="A721" s="7" t="s">
        <v>148</v>
      </c>
      <c r="B721" t="s">
        <v>69</v>
      </c>
      <c r="C721" t="s">
        <v>25</v>
      </c>
      <c r="D721" t="s">
        <v>26</v>
      </c>
      <c r="E721" s="1">
        <v>0</v>
      </c>
      <c r="F721" s="1">
        <v>0</v>
      </c>
      <c r="G721" s="1">
        <v>0</v>
      </c>
      <c r="H721" s="1">
        <v>0</v>
      </c>
      <c r="I721" s="1">
        <v>0</v>
      </c>
      <c r="J721" s="50">
        <v>0</v>
      </c>
      <c r="N721" s="21"/>
      <c r="R721" s="21"/>
    </row>
    <row r="722" spans="1:18">
      <c r="A722" s="7" t="s">
        <v>148</v>
      </c>
      <c r="B722" t="s">
        <v>69</v>
      </c>
      <c r="C722" t="s">
        <v>22</v>
      </c>
      <c r="D722" t="s">
        <v>23</v>
      </c>
      <c r="E722" s="1">
        <v>2.3644400585790299E-4</v>
      </c>
      <c r="F722" s="1">
        <v>9.9378348531903394E-6</v>
      </c>
      <c r="G722" s="1">
        <v>8.1483193369698596E-5</v>
      </c>
      <c r="H722" s="1">
        <v>3.01473723700608E-6</v>
      </c>
      <c r="I722" s="1">
        <v>3.1792719922760199E-4</v>
      </c>
      <c r="J722" s="50">
        <v>1.29525720901964E-5</v>
      </c>
      <c r="N722" s="21"/>
      <c r="R722" s="21"/>
    </row>
    <row r="723" spans="1:18">
      <c r="A723" s="7" t="s">
        <v>149</v>
      </c>
      <c r="B723" t="s">
        <v>69</v>
      </c>
      <c r="C723" t="s">
        <v>2</v>
      </c>
      <c r="D723" t="s">
        <v>3</v>
      </c>
      <c r="E723" s="1">
        <v>2.0190656631591999</v>
      </c>
      <c r="F723" s="1">
        <v>2.1356604012884102</v>
      </c>
      <c r="G723" s="1">
        <v>0.42971771846337897</v>
      </c>
      <c r="H723" s="1">
        <v>0.38100103332806001</v>
      </c>
      <c r="I723" s="1">
        <v>2.4487833816225799</v>
      </c>
      <c r="J723" s="50">
        <v>2.51666143461647</v>
      </c>
      <c r="N723" s="21"/>
      <c r="R723" s="21"/>
    </row>
    <row r="724" spans="1:18">
      <c r="A724" s="7" t="s">
        <v>149</v>
      </c>
      <c r="B724" t="s">
        <v>69</v>
      </c>
      <c r="C724" t="s">
        <v>4</v>
      </c>
      <c r="D724" t="s">
        <v>5</v>
      </c>
      <c r="E724" s="1">
        <v>3.88202372833177E-3</v>
      </c>
      <c r="F724" s="1">
        <v>0.19633760508104001</v>
      </c>
      <c r="G724" s="1">
        <v>4.9639649109686603E-3</v>
      </c>
      <c r="H724" s="1">
        <v>8.4827142729573604E-2</v>
      </c>
      <c r="I724" s="1">
        <v>8.8459886393004294E-3</v>
      </c>
      <c r="J724" s="50">
        <v>0.28116474781061401</v>
      </c>
      <c r="N724" s="21"/>
      <c r="R724" s="21"/>
    </row>
    <row r="725" spans="1:18">
      <c r="A725" s="7" t="s">
        <v>149</v>
      </c>
      <c r="B725" t="s">
        <v>69</v>
      </c>
      <c r="C725" t="s">
        <v>6</v>
      </c>
      <c r="D725" t="s">
        <v>7</v>
      </c>
      <c r="E725" s="1">
        <v>0.34967296573707901</v>
      </c>
      <c r="F725" s="1">
        <v>0.73929887466307398</v>
      </c>
      <c r="G725" s="1">
        <v>1.60711122857635</v>
      </c>
      <c r="H725" s="1">
        <v>2.5671009789430901</v>
      </c>
      <c r="I725" s="1">
        <v>1.9567841943134301</v>
      </c>
      <c r="J725" s="50">
        <v>3.3063998536061598</v>
      </c>
      <c r="N725" s="21"/>
      <c r="R725" s="21"/>
    </row>
    <row r="726" spans="1:18">
      <c r="A726" s="7" t="s">
        <v>149</v>
      </c>
      <c r="B726" t="s">
        <v>69</v>
      </c>
      <c r="C726" t="s">
        <v>8</v>
      </c>
      <c r="D726" t="s">
        <v>9</v>
      </c>
      <c r="E726" s="1">
        <v>3.14374694375649</v>
      </c>
      <c r="F726" s="1">
        <v>1.58359670179656</v>
      </c>
      <c r="G726" s="1">
        <v>5.5068907368776499</v>
      </c>
      <c r="H726" s="1">
        <v>4.0683927472706101</v>
      </c>
      <c r="I726" s="1">
        <v>8.6506376806341301</v>
      </c>
      <c r="J726" s="50">
        <v>5.6519894490671696</v>
      </c>
      <c r="N726" s="21"/>
      <c r="R726" s="21"/>
    </row>
    <row r="727" spans="1:18">
      <c r="A727" s="7" t="s">
        <v>149</v>
      </c>
      <c r="B727" t="s">
        <v>69</v>
      </c>
      <c r="C727" t="s">
        <v>10</v>
      </c>
      <c r="D727" t="s">
        <v>11</v>
      </c>
      <c r="E727" s="1">
        <v>0.18599266287908101</v>
      </c>
      <c r="F727" s="1">
        <v>0.15723667100542599</v>
      </c>
      <c r="G727" s="1">
        <v>1.2826855374317401</v>
      </c>
      <c r="H727" s="1">
        <v>0.90492417896760502</v>
      </c>
      <c r="I727" s="1">
        <v>1.4686782003108301</v>
      </c>
      <c r="J727" s="50">
        <v>1.06216084997303</v>
      </c>
      <c r="N727" s="21"/>
      <c r="R727" s="21"/>
    </row>
    <row r="728" spans="1:18">
      <c r="A728" s="7" t="s">
        <v>149</v>
      </c>
      <c r="B728" t="s">
        <v>69</v>
      </c>
      <c r="C728" t="s">
        <v>12</v>
      </c>
      <c r="D728" t="s">
        <v>13</v>
      </c>
      <c r="E728" s="1">
        <v>1.2542555350467799</v>
      </c>
      <c r="F728" s="1">
        <v>0.16839895068115401</v>
      </c>
      <c r="G728" s="1">
        <v>1.1719414749446999</v>
      </c>
      <c r="H728" s="1">
        <v>0.219224658811804</v>
      </c>
      <c r="I728" s="1">
        <v>2.4261970099914798</v>
      </c>
      <c r="J728" s="50">
        <v>0.38762360949295799</v>
      </c>
      <c r="N728" s="21"/>
      <c r="R728" s="21"/>
    </row>
    <row r="729" spans="1:18">
      <c r="A729" s="7" t="s">
        <v>149</v>
      </c>
      <c r="B729" t="s">
        <v>69</v>
      </c>
      <c r="C729" t="s">
        <v>14</v>
      </c>
      <c r="D729" t="s">
        <v>15</v>
      </c>
      <c r="E729" s="1">
        <v>0.29320863829280402</v>
      </c>
      <c r="F729" s="1">
        <v>0.32910340707283098</v>
      </c>
      <c r="G729" s="1">
        <v>0.90796129562219596</v>
      </c>
      <c r="H729" s="1">
        <v>0.55954658368371801</v>
      </c>
      <c r="I729" s="1">
        <v>1.2011699339149999</v>
      </c>
      <c r="J729" s="50">
        <v>0.88864999075654805</v>
      </c>
      <c r="N729" s="21"/>
      <c r="R729" s="21"/>
    </row>
    <row r="730" spans="1:18">
      <c r="A730" s="7" t="s">
        <v>149</v>
      </c>
      <c r="B730" t="s">
        <v>69</v>
      </c>
      <c r="C730" t="s">
        <v>16</v>
      </c>
      <c r="D730" t="s">
        <v>17</v>
      </c>
      <c r="E730" s="1">
        <v>9.1235907907146192</v>
      </c>
      <c r="F730" s="1">
        <v>1.03902970792877</v>
      </c>
      <c r="G730" s="1">
        <v>4.9794136606211197</v>
      </c>
      <c r="H730" s="1">
        <v>0.51036493059379795</v>
      </c>
      <c r="I730" s="1">
        <v>14.1030044513357</v>
      </c>
      <c r="J730" s="50">
        <v>1.5493946385225701</v>
      </c>
      <c r="N730" s="21"/>
      <c r="R730" s="21"/>
    </row>
    <row r="731" spans="1:18">
      <c r="A731" s="7" t="s">
        <v>149</v>
      </c>
      <c r="B731" t="s">
        <v>69</v>
      </c>
      <c r="C731" t="s">
        <v>18</v>
      </c>
      <c r="D731" t="s">
        <v>19</v>
      </c>
      <c r="E731" s="1">
        <v>34.656490731829301</v>
      </c>
      <c r="F731" s="1">
        <v>2.2601390985641001</v>
      </c>
      <c r="G731" s="1">
        <v>7.8600701822377097</v>
      </c>
      <c r="H731" s="1">
        <v>1.27769021517752</v>
      </c>
      <c r="I731" s="1">
        <v>42.516560914067</v>
      </c>
      <c r="J731" s="50">
        <v>3.5378293137416201</v>
      </c>
      <c r="N731" s="21"/>
      <c r="R731" s="21"/>
    </row>
    <row r="732" spans="1:18">
      <c r="A732" s="7" t="s">
        <v>149</v>
      </c>
      <c r="B732" t="s">
        <v>69</v>
      </c>
      <c r="C732" t="s">
        <v>20</v>
      </c>
      <c r="D732" t="s">
        <v>21</v>
      </c>
      <c r="E732" s="1">
        <v>11.819897003232599</v>
      </c>
      <c r="F732" s="1">
        <v>1.8746321945576201</v>
      </c>
      <c r="G732" s="1">
        <v>0.175134507896508</v>
      </c>
      <c r="H732" s="1">
        <v>3.5157124385345503E-2</v>
      </c>
      <c r="I732" s="1">
        <v>11.995031511129101</v>
      </c>
      <c r="J732" s="50">
        <v>1.90978931894297</v>
      </c>
      <c r="N732" s="21"/>
      <c r="R732" s="21"/>
    </row>
    <row r="733" spans="1:18">
      <c r="A733" s="7" t="s">
        <v>149</v>
      </c>
      <c r="B733" t="s">
        <v>69</v>
      </c>
      <c r="C733" t="s">
        <v>25</v>
      </c>
      <c r="D733" t="s">
        <v>26</v>
      </c>
      <c r="E733" s="1">
        <v>0</v>
      </c>
      <c r="F733" s="1">
        <v>0</v>
      </c>
      <c r="G733" s="1">
        <v>0</v>
      </c>
      <c r="H733" s="1">
        <v>0</v>
      </c>
      <c r="I733" s="1">
        <v>0</v>
      </c>
      <c r="J733" s="50">
        <v>0</v>
      </c>
      <c r="N733" s="21"/>
      <c r="R733" s="21"/>
    </row>
    <row r="734" spans="1:18">
      <c r="A734" s="7" t="s">
        <v>149</v>
      </c>
      <c r="B734" t="s">
        <v>69</v>
      </c>
      <c r="C734" t="s">
        <v>22</v>
      </c>
      <c r="D734" t="s">
        <v>23</v>
      </c>
      <c r="E734" s="1">
        <v>3.0969185151759099E-3</v>
      </c>
      <c r="F734" s="1">
        <v>1.29320938050471E-4</v>
      </c>
      <c r="G734" s="1">
        <v>3.2438276549254901E-3</v>
      </c>
      <c r="H734" s="1">
        <v>1.16656848887587E-4</v>
      </c>
      <c r="I734" s="1">
        <v>6.3407461701014004E-3</v>
      </c>
      <c r="J734" s="50">
        <v>2.4597778693805799E-4</v>
      </c>
      <c r="N734" s="21"/>
      <c r="R734" s="21"/>
    </row>
    <row r="735" spans="1:18">
      <c r="A735" s="7" t="s">
        <v>150</v>
      </c>
      <c r="B735" t="s">
        <v>69</v>
      </c>
      <c r="C735" t="s">
        <v>2</v>
      </c>
      <c r="D735" t="s">
        <v>3</v>
      </c>
      <c r="E735" s="1">
        <v>5.7885460102661497E-2</v>
      </c>
      <c r="F735" s="1">
        <v>6.0888094211911901E-2</v>
      </c>
      <c r="G735" s="1">
        <v>4.6860029772949702E-2</v>
      </c>
      <c r="H735" s="1">
        <v>4.1733059688884501E-2</v>
      </c>
      <c r="I735" s="1">
        <v>0.104745489875611</v>
      </c>
      <c r="J735" s="50">
        <v>0.102621153900796</v>
      </c>
      <c r="N735" s="21"/>
      <c r="R735" s="21"/>
    </row>
    <row r="736" spans="1:18">
      <c r="A736" s="7" t="s">
        <v>150</v>
      </c>
      <c r="B736" t="s">
        <v>69</v>
      </c>
      <c r="C736" t="s">
        <v>4</v>
      </c>
      <c r="D736" t="s">
        <v>5</v>
      </c>
      <c r="E736" s="1">
        <v>1.9944292828630899E-4</v>
      </c>
      <c r="F736" s="1">
        <v>9.2031666895820794E-3</v>
      </c>
      <c r="G736" s="1">
        <v>6.9747339716187499E-9</v>
      </c>
      <c r="H736" s="1">
        <v>7.7868990921084602E-9</v>
      </c>
      <c r="I736" s="1">
        <v>1.9944990302028101E-4</v>
      </c>
      <c r="J736" s="50">
        <v>9.2031744764811702E-3</v>
      </c>
      <c r="N736" s="21"/>
      <c r="R736" s="21"/>
    </row>
    <row r="737" spans="1:18">
      <c r="A737" s="7" t="s">
        <v>150</v>
      </c>
      <c r="B737" t="s">
        <v>69</v>
      </c>
      <c r="C737" t="s">
        <v>6</v>
      </c>
      <c r="D737" t="s">
        <v>7</v>
      </c>
      <c r="E737" s="1">
        <v>4.56636115964352E-2</v>
      </c>
      <c r="F737" s="1">
        <v>9.7873687685462105E-2</v>
      </c>
      <c r="G737" s="1">
        <v>0.26233292542846098</v>
      </c>
      <c r="H737" s="1">
        <v>0.58139951216056895</v>
      </c>
      <c r="I737" s="1">
        <v>0.30799653702489599</v>
      </c>
      <c r="J737" s="50">
        <v>0.67927319984603096</v>
      </c>
      <c r="N737" s="21"/>
      <c r="R737" s="21"/>
    </row>
    <row r="738" spans="1:18">
      <c r="A738" s="7" t="s">
        <v>150</v>
      </c>
      <c r="B738" t="s">
        <v>69</v>
      </c>
      <c r="C738" t="s">
        <v>8</v>
      </c>
      <c r="D738" t="s">
        <v>9</v>
      </c>
      <c r="E738" s="1">
        <v>0.121769196956448</v>
      </c>
      <c r="F738" s="1">
        <v>5.6951817454282801E-2</v>
      </c>
      <c r="G738" s="1">
        <v>0.146365741387805</v>
      </c>
      <c r="H738" s="1">
        <v>0.12570085514706</v>
      </c>
      <c r="I738" s="1">
        <v>0.26813493834425201</v>
      </c>
      <c r="J738" s="50">
        <v>0.18265267260134299</v>
      </c>
      <c r="N738" s="21"/>
      <c r="R738" s="21"/>
    </row>
    <row r="739" spans="1:18">
      <c r="A739" s="7" t="s">
        <v>150</v>
      </c>
      <c r="B739" t="s">
        <v>69</v>
      </c>
      <c r="C739" t="s">
        <v>10</v>
      </c>
      <c r="D739" t="s">
        <v>11</v>
      </c>
      <c r="E739" s="1">
        <v>8.4541571908572297E-3</v>
      </c>
      <c r="F739" s="1">
        <v>8.9543559577678206E-3</v>
      </c>
      <c r="G739" s="1">
        <v>8.9041616541762805E-2</v>
      </c>
      <c r="H739" s="1">
        <v>7.2207591947057406E-2</v>
      </c>
      <c r="I739" s="1">
        <v>9.749577373262E-2</v>
      </c>
      <c r="J739" s="50">
        <v>8.1161947904825296E-2</v>
      </c>
      <c r="N739" s="21"/>
      <c r="R739" s="21"/>
    </row>
    <row r="740" spans="1:18">
      <c r="A740" s="7" t="s">
        <v>150</v>
      </c>
      <c r="B740" t="s">
        <v>69</v>
      </c>
      <c r="C740" t="s">
        <v>12</v>
      </c>
      <c r="D740" t="s">
        <v>13</v>
      </c>
      <c r="E740" s="1">
        <v>3.1434958403003602E-2</v>
      </c>
      <c r="F740" s="1">
        <v>4.3339388043958701E-3</v>
      </c>
      <c r="G740" s="1">
        <v>1.17700941140017E-2</v>
      </c>
      <c r="H740" s="1">
        <v>2.12156183126743E-3</v>
      </c>
      <c r="I740" s="1">
        <v>4.32050525170053E-2</v>
      </c>
      <c r="J740" s="50">
        <v>6.4555006356633001E-3</v>
      </c>
      <c r="N740" s="21"/>
      <c r="R740" s="21"/>
    </row>
    <row r="741" spans="1:18">
      <c r="A741" s="7" t="s">
        <v>150</v>
      </c>
      <c r="B741" t="s">
        <v>69</v>
      </c>
      <c r="C741" t="s">
        <v>14</v>
      </c>
      <c r="D741" t="s">
        <v>15</v>
      </c>
      <c r="E741" s="1">
        <v>1.10664471282725E-2</v>
      </c>
      <c r="F741" s="1">
        <v>1.21077847372567E-2</v>
      </c>
      <c r="G741" s="1">
        <v>0.10603890365401</v>
      </c>
      <c r="H741" s="1">
        <v>6.3767724086888702E-2</v>
      </c>
      <c r="I741" s="1">
        <v>0.117105350782282</v>
      </c>
      <c r="J741" s="50">
        <v>7.5875508824145399E-2</v>
      </c>
      <c r="N741" s="21"/>
      <c r="R741" s="21"/>
    </row>
    <row r="742" spans="1:18">
      <c r="A742" s="7" t="s">
        <v>150</v>
      </c>
      <c r="B742" t="s">
        <v>69</v>
      </c>
      <c r="C742" t="s">
        <v>16</v>
      </c>
      <c r="D742" t="s">
        <v>17</v>
      </c>
      <c r="E742" s="1">
        <v>0.29419072778009198</v>
      </c>
      <c r="F742" s="1">
        <v>4.1422607106176103E-2</v>
      </c>
      <c r="G742" s="1">
        <v>0.222941337713189</v>
      </c>
      <c r="H742" s="1">
        <v>2.9886626027045199E-2</v>
      </c>
      <c r="I742" s="1">
        <v>0.51713206549328095</v>
      </c>
      <c r="J742" s="50">
        <v>7.1309233133221295E-2</v>
      </c>
      <c r="N742" s="21"/>
      <c r="R742" s="21"/>
    </row>
    <row r="743" spans="1:18">
      <c r="A743" s="7" t="s">
        <v>150</v>
      </c>
      <c r="B743" t="s">
        <v>69</v>
      </c>
      <c r="C743" t="s">
        <v>18</v>
      </c>
      <c r="D743" t="s">
        <v>19</v>
      </c>
      <c r="E743" s="1">
        <v>0.96636169643016501</v>
      </c>
      <c r="F743" s="1">
        <v>6.3699305489358704E-2</v>
      </c>
      <c r="G743" s="1">
        <v>7.8097759290621599E-2</v>
      </c>
      <c r="H743" s="1">
        <v>1.31970015352087E-2</v>
      </c>
      <c r="I743" s="1">
        <v>1.04445945572079</v>
      </c>
      <c r="J743" s="50">
        <v>7.6896307024567401E-2</v>
      </c>
      <c r="N743" s="21"/>
      <c r="R743" s="21"/>
    </row>
    <row r="744" spans="1:18">
      <c r="A744" s="7" t="s">
        <v>150</v>
      </c>
      <c r="B744" t="s">
        <v>69</v>
      </c>
      <c r="C744" t="s">
        <v>20</v>
      </c>
      <c r="D744" t="s">
        <v>21</v>
      </c>
      <c r="E744" s="1">
        <v>0.41803828160810802</v>
      </c>
      <c r="F744" s="1">
        <v>6.7360594677083996E-2</v>
      </c>
      <c r="G744" s="1">
        <v>0.17632903597878699</v>
      </c>
      <c r="H744" s="1">
        <v>3.5593875679767503E-2</v>
      </c>
      <c r="I744" s="1">
        <v>0.59436731758689498</v>
      </c>
      <c r="J744" s="50">
        <v>0.102954470356851</v>
      </c>
      <c r="N744" s="21"/>
      <c r="R744" s="21"/>
    </row>
    <row r="745" spans="1:18">
      <c r="A745" s="7" t="s">
        <v>150</v>
      </c>
      <c r="B745" t="s">
        <v>69</v>
      </c>
      <c r="C745" t="s">
        <v>25</v>
      </c>
      <c r="D745" t="s">
        <v>26</v>
      </c>
      <c r="E745" s="1">
        <v>0</v>
      </c>
      <c r="F745" s="1">
        <v>0</v>
      </c>
      <c r="G745" s="1">
        <v>0</v>
      </c>
      <c r="H745" s="1">
        <v>0</v>
      </c>
      <c r="I745" s="1">
        <v>0</v>
      </c>
      <c r="J745" s="50">
        <v>0</v>
      </c>
      <c r="N745" s="21"/>
      <c r="R745" s="21"/>
    </row>
    <row r="746" spans="1:18">
      <c r="A746" s="7" t="s">
        <v>150</v>
      </c>
      <c r="B746" t="s">
        <v>69</v>
      </c>
      <c r="C746" t="s">
        <v>22</v>
      </c>
      <c r="D746" t="s">
        <v>23</v>
      </c>
      <c r="E746" s="1">
        <v>1.9661842304147199E-4</v>
      </c>
      <c r="F746" s="1">
        <v>8.5471424016564707E-6</v>
      </c>
      <c r="G746" s="1">
        <v>1.68478893683409E-4</v>
      </c>
      <c r="H746" s="1">
        <v>6.5049068818496402E-6</v>
      </c>
      <c r="I746" s="1">
        <v>3.6509731672488101E-4</v>
      </c>
      <c r="J746" s="50">
        <v>1.50520492835061E-5</v>
      </c>
      <c r="N746" s="21"/>
      <c r="R746" s="21"/>
    </row>
    <row r="747" spans="1:18">
      <c r="A747" s="7" t="s">
        <v>151</v>
      </c>
      <c r="B747" t="s">
        <v>69</v>
      </c>
      <c r="C747" t="s">
        <v>2</v>
      </c>
      <c r="D747" t="s">
        <v>3</v>
      </c>
      <c r="E747" s="1">
        <v>0.19217391177311599</v>
      </c>
      <c r="F747" s="1">
        <v>0.19850189997571499</v>
      </c>
      <c r="G747" s="1">
        <v>0.12866001343910299</v>
      </c>
      <c r="H747" s="1">
        <v>0.130228203353524</v>
      </c>
      <c r="I747" s="1">
        <v>0.32083392521221898</v>
      </c>
      <c r="J747" s="50">
        <v>0.32873010332923902</v>
      </c>
      <c r="N747" s="21"/>
      <c r="R747" s="21"/>
    </row>
    <row r="748" spans="1:18">
      <c r="A748" s="7" t="s">
        <v>151</v>
      </c>
      <c r="B748" t="s">
        <v>69</v>
      </c>
      <c r="C748" t="s">
        <v>4</v>
      </c>
      <c r="D748" t="s">
        <v>5</v>
      </c>
      <c r="E748" s="1">
        <v>5.9550644327992599E-4</v>
      </c>
      <c r="F748" s="1">
        <v>1.7431306252925501E-2</v>
      </c>
      <c r="G748" s="1">
        <v>9.7833854401652195E-5</v>
      </c>
      <c r="H748" s="1">
        <v>1.785603563279E-3</v>
      </c>
      <c r="I748" s="1">
        <v>6.9334029768157804E-4</v>
      </c>
      <c r="J748" s="50">
        <v>1.9216909816204501E-2</v>
      </c>
      <c r="N748" s="21"/>
      <c r="R748" s="21"/>
    </row>
    <row r="749" spans="1:18">
      <c r="A749" s="7" t="s">
        <v>151</v>
      </c>
      <c r="B749" t="s">
        <v>69</v>
      </c>
      <c r="C749" t="s">
        <v>6</v>
      </c>
      <c r="D749" t="s">
        <v>7</v>
      </c>
      <c r="E749" s="1">
        <v>2.5563369157048901E-2</v>
      </c>
      <c r="F749" s="1">
        <v>5.5131548021123397E-2</v>
      </c>
      <c r="G749" s="1">
        <v>0.111068010873813</v>
      </c>
      <c r="H749" s="1">
        <v>0.246186255782747</v>
      </c>
      <c r="I749" s="1">
        <v>0.136631380030862</v>
      </c>
      <c r="J749" s="50">
        <v>0.30131780380387002</v>
      </c>
      <c r="N749" s="21"/>
      <c r="R749" s="21"/>
    </row>
    <row r="750" spans="1:18">
      <c r="A750" s="7" t="s">
        <v>151</v>
      </c>
      <c r="B750" t="s">
        <v>69</v>
      </c>
      <c r="C750" t="s">
        <v>8</v>
      </c>
      <c r="D750" t="s">
        <v>9</v>
      </c>
      <c r="E750" s="1">
        <v>0.35138236795729699</v>
      </c>
      <c r="F750" s="1">
        <v>0.155203759376383</v>
      </c>
      <c r="G750" s="1">
        <v>0.217391603310429</v>
      </c>
      <c r="H750" s="1">
        <v>0.109393025425471</v>
      </c>
      <c r="I750" s="1">
        <v>0.568773971267727</v>
      </c>
      <c r="J750" s="50">
        <v>0.264596784801854</v>
      </c>
      <c r="N750" s="21"/>
      <c r="R750" s="21"/>
    </row>
    <row r="751" spans="1:18">
      <c r="A751" s="7" t="s">
        <v>151</v>
      </c>
      <c r="B751" t="s">
        <v>69</v>
      </c>
      <c r="C751" t="s">
        <v>10</v>
      </c>
      <c r="D751" t="s">
        <v>11</v>
      </c>
      <c r="E751" s="1">
        <v>1.8860194622165701E-2</v>
      </c>
      <c r="F751" s="1">
        <v>1.50070484718141E-2</v>
      </c>
      <c r="G751" s="1">
        <v>3.3272137160680497E-2</v>
      </c>
      <c r="H751" s="1">
        <v>2.5971490934938699E-2</v>
      </c>
      <c r="I751" s="1">
        <v>5.2132331782846202E-2</v>
      </c>
      <c r="J751" s="50">
        <v>4.0978539406752799E-2</v>
      </c>
      <c r="N751" s="21"/>
      <c r="R751" s="21"/>
    </row>
    <row r="752" spans="1:18">
      <c r="A752" s="7" t="s">
        <v>151</v>
      </c>
      <c r="B752" t="s">
        <v>69</v>
      </c>
      <c r="C752" t="s">
        <v>12</v>
      </c>
      <c r="D752" t="s">
        <v>13</v>
      </c>
      <c r="E752" s="1">
        <v>0.103603549099443</v>
      </c>
      <c r="F752" s="1">
        <v>1.4180978394832299E-2</v>
      </c>
      <c r="G752" s="1">
        <v>2.4929465119129999E-2</v>
      </c>
      <c r="H752" s="1">
        <v>4.5930354065690602E-3</v>
      </c>
      <c r="I752" s="1">
        <v>0.12853301421857299</v>
      </c>
      <c r="J752" s="50">
        <v>1.8774013801401399E-2</v>
      </c>
      <c r="N752" s="21"/>
      <c r="R752" s="21"/>
    </row>
    <row r="753" spans="1:18">
      <c r="A753" s="7" t="s">
        <v>151</v>
      </c>
      <c r="B753" t="s">
        <v>69</v>
      </c>
      <c r="C753" t="s">
        <v>14</v>
      </c>
      <c r="D753" t="s">
        <v>15</v>
      </c>
      <c r="E753" s="1">
        <v>3.3629938882473898E-2</v>
      </c>
      <c r="F753" s="1">
        <v>3.73873860138558E-2</v>
      </c>
      <c r="G753" s="1">
        <v>1.82163952730049E-2</v>
      </c>
      <c r="H753" s="1">
        <v>1.0477506791365001E-2</v>
      </c>
      <c r="I753" s="1">
        <v>5.1846334155478797E-2</v>
      </c>
      <c r="J753" s="50">
        <v>4.7864892805220799E-2</v>
      </c>
      <c r="N753" s="21"/>
      <c r="R753" s="21"/>
    </row>
    <row r="754" spans="1:18">
      <c r="A754" s="7" t="s">
        <v>151</v>
      </c>
      <c r="B754" t="s">
        <v>69</v>
      </c>
      <c r="C754" t="s">
        <v>16</v>
      </c>
      <c r="D754" t="s">
        <v>17</v>
      </c>
      <c r="E754" s="1">
        <v>1.20726819599972</v>
      </c>
      <c r="F754" s="1">
        <v>0.166419542159157</v>
      </c>
      <c r="G754" s="1">
        <v>1.70333999904282</v>
      </c>
      <c r="H754" s="1">
        <v>0.21852267236491199</v>
      </c>
      <c r="I754" s="1">
        <v>2.9106081950425402</v>
      </c>
      <c r="J754" s="50">
        <v>0.38494221452406902</v>
      </c>
      <c r="N754" s="21"/>
      <c r="R754" s="21"/>
    </row>
    <row r="755" spans="1:18">
      <c r="A755" s="7" t="s">
        <v>151</v>
      </c>
      <c r="B755" t="s">
        <v>69</v>
      </c>
      <c r="C755" t="s">
        <v>18</v>
      </c>
      <c r="D755" t="s">
        <v>19</v>
      </c>
      <c r="E755" s="1">
        <v>3.2874360113241998</v>
      </c>
      <c r="F755" s="1">
        <v>0.214151519916014</v>
      </c>
      <c r="G755" s="1">
        <v>0.52631840383453099</v>
      </c>
      <c r="H755" s="1">
        <v>8.5311900995548806E-2</v>
      </c>
      <c r="I755" s="1">
        <v>3.8137544151587299</v>
      </c>
      <c r="J755" s="50">
        <v>0.29946342091156303</v>
      </c>
      <c r="N755" s="21"/>
      <c r="R755" s="21"/>
    </row>
    <row r="756" spans="1:18">
      <c r="A756" s="7" t="s">
        <v>151</v>
      </c>
      <c r="B756" t="s">
        <v>69</v>
      </c>
      <c r="C756" t="s">
        <v>20</v>
      </c>
      <c r="D756" t="s">
        <v>21</v>
      </c>
      <c r="E756" s="1">
        <v>1.2679294233655201</v>
      </c>
      <c r="F756" s="1">
        <v>0.20339006284931699</v>
      </c>
      <c r="G756" s="1">
        <v>0.19866441293486001</v>
      </c>
      <c r="H756" s="1">
        <v>3.99729728812388E-2</v>
      </c>
      <c r="I756" s="1">
        <v>1.4665938363003801</v>
      </c>
      <c r="J756" s="50">
        <v>0.24336303573055601</v>
      </c>
      <c r="N756" s="21"/>
      <c r="R756" s="21"/>
    </row>
    <row r="757" spans="1:18">
      <c r="A757" s="7" t="s">
        <v>151</v>
      </c>
      <c r="B757" t="s">
        <v>69</v>
      </c>
      <c r="C757" t="s">
        <v>25</v>
      </c>
      <c r="D757" t="s">
        <v>26</v>
      </c>
      <c r="E757" s="1">
        <v>0</v>
      </c>
      <c r="F757" s="1">
        <v>0</v>
      </c>
      <c r="G757" s="1">
        <v>0</v>
      </c>
      <c r="H757" s="1">
        <v>0</v>
      </c>
      <c r="I757" s="1">
        <v>0</v>
      </c>
      <c r="J757" s="50">
        <v>0</v>
      </c>
      <c r="N757" s="21"/>
      <c r="R757" s="21"/>
    </row>
    <row r="758" spans="1:18">
      <c r="A758" s="7" t="s">
        <v>151</v>
      </c>
      <c r="B758" t="s">
        <v>69</v>
      </c>
      <c r="C758" t="s">
        <v>22</v>
      </c>
      <c r="D758" t="s">
        <v>23</v>
      </c>
      <c r="E758" s="1">
        <v>3.1485968773677298E-4</v>
      </c>
      <c r="F758" s="1">
        <v>1.33595891764882E-5</v>
      </c>
      <c r="G758" s="1">
        <v>1.00094384141374E-4</v>
      </c>
      <c r="H758" s="1">
        <v>3.7361337286394799E-6</v>
      </c>
      <c r="I758" s="1">
        <v>4.1495407187814697E-4</v>
      </c>
      <c r="J758" s="50">
        <v>1.7095722905127701E-5</v>
      </c>
      <c r="N758" s="21"/>
      <c r="R758" s="21"/>
    </row>
    <row r="759" spans="1:18">
      <c r="A759" s="7" t="s">
        <v>152</v>
      </c>
      <c r="B759" t="s">
        <v>69</v>
      </c>
      <c r="C759" t="s">
        <v>2</v>
      </c>
      <c r="D759" t="s">
        <v>3</v>
      </c>
      <c r="E759" s="1">
        <v>0.197367207969951</v>
      </c>
      <c r="F759" s="1">
        <v>0.166137891745295</v>
      </c>
      <c r="G759" s="1">
        <v>0.38445020371501198</v>
      </c>
      <c r="H759" s="1">
        <v>0.45488795845816099</v>
      </c>
      <c r="I759" s="1">
        <v>0.58181741168496404</v>
      </c>
      <c r="J759" s="50">
        <v>0.62102585020345502</v>
      </c>
      <c r="N759" s="21"/>
      <c r="R759" s="21"/>
    </row>
    <row r="760" spans="1:18">
      <c r="A760" s="7" t="s">
        <v>152</v>
      </c>
      <c r="B760" t="s">
        <v>69</v>
      </c>
      <c r="C760" t="s">
        <v>4</v>
      </c>
      <c r="D760" t="s">
        <v>5</v>
      </c>
      <c r="E760" s="1">
        <v>3.2291742023221799E-4</v>
      </c>
      <c r="F760" s="1">
        <v>1.07870331617862E-2</v>
      </c>
      <c r="G760" s="1">
        <v>5.29126401717216E-8</v>
      </c>
      <c r="H760" s="1">
        <v>5.0779710669008402E-8</v>
      </c>
      <c r="I760" s="1">
        <v>3.2297033287238998E-4</v>
      </c>
      <c r="J760" s="50">
        <v>1.0787083941496901E-2</v>
      </c>
      <c r="N760" s="21"/>
      <c r="R760" s="21"/>
    </row>
    <row r="761" spans="1:18">
      <c r="A761" s="7" t="s">
        <v>152</v>
      </c>
      <c r="B761" t="s">
        <v>69</v>
      </c>
      <c r="C761" t="s">
        <v>6</v>
      </c>
      <c r="D761" t="s">
        <v>7</v>
      </c>
      <c r="E761" s="1">
        <v>1.7752007695786502E-2</v>
      </c>
      <c r="F761" s="1">
        <v>3.9074091799449102E-2</v>
      </c>
      <c r="G761" s="1">
        <v>3.3677653466934699E-3</v>
      </c>
      <c r="H761" s="1">
        <v>7.4661908709718902E-3</v>
      </c>
      <c r="I761" s="1">
        <v>2.111977304248E-2</v>
      </c>
      <c r="J761" s="50">
        <v>4.6540282670420999E-2</v>
      </c>
      <c r="N761" s="21"/>
      <c r="R761" s="21"/>
    </row>
    <row r="762" spans="1:18">
      <c r="A762" s="7" t="s">
        <v>152</v>
      </c>
      <c r="B762" t="s">
        <v>69</v>
      </c>
      <c r="C762" t="s">
        <v>8</v>
      </c>
      <c r="D762" t="s">
        <v>9</v>
      </c>
      <c r="E762" s="1">
        <v>0.24931561092132301</v>
      </c>
      <c r="F762" s="1">
        <v>0.119541325649271</v>
      </c>
      <c r="G762" s="1">
        <v>0.76661983822437896</v>
      </c>
      <c r="H762" s="1">
        <v>0.67228485486433598</v>
      </c>
      <c r="I762" s="1">
        <v>1.0159354491457</v>
      </c>
      <c r="J762" s="50">
        <v>0.79182618051360698</v>
      </c>
      <c r="N762" s="21"/>
      <c r="R762" s="21"/>
    </row>
    <row r="763" spans="1:18">
      <c r="A763" s="7" t="s">
        <v>152</v>
      </c>
      <c r="B763" t="s">
        <v>69</v>
      </c>
      <c r="C763" t="s">
        <v>10</v>
      </c>
      <c r="D763" t="s">
        <v>11</v>
      </c>
      <c r="E763" s="1">
        <v>1.41873329123232E-2</v>
      </c>
      <c r="F763" s="1">
        <v>1.3136596368156899E-2</v>
      </c>
      <c r="G763" s="1">
        <v>6.3919628925052402E-2</v>
      </c>
      <c r="H763" s="1">
        <v>4.9557148953985601E-2</v>
      </c>
      <c r="I763" s="1">
        <v>7.8106961837375602E-2</v>
      </c>
      <c r="J763" s="50">
        <v>6.2693745322142405E-2</v>
      </c>
      <c r="N763" s="21"/>
      <c r="R763" s="21"/>
    </row>
    <row r="764" spans="1:18">
      <c r="A764" s="7" t="s">
        <v>152</v>
      </c>
      <c r="B764" t="s">
        <v>69</v>
      </c>
      <c r="C764" t="s">
        <v>12</v>
      </c>
      <c r="D764" t="s">
        <v>13</v>
      </c>
      <c r="E764" s="1">
        <v>0.10073450571187501</v>
      </c>
      <c r="F764" s="1">
        <v>1.43462958031322E-2</v>
      </c>
      <c r="G764" s="1">
        <v>5.2290739161572099E-2</v>
      </c>
      <c r="H764" s="1">
        <v>9.60851370441493E-3</v>
      </c>
      <c r="I764" s="1">
        <v>0.15302524487344701</v>
      </c>
      <c r="J764" s="50">
        <v>2.3954809507547099E-2</v>
      </c>
      <c r="N764" s="21"/>
      <c r="R764" s="21"/>
    </row>
    <row r="765" spans="1:18">
      <c r="A765" s="7" t="s">
        <v>152</v>
      </c>
      <c r="B765" t="s">
        <v>69</v>
      </c>
      <c r="C765" t="s">
        <v>14</v>
      </c>
      <c r="D765" t="s">
        <v>15</v>
      </c>
      <c r="E765" s="1">
        <v>1.99100365286052E-2</v>
      </c>
      <c r="F765" s="1">
        <v>2.2224436733526701E-2</v>
      </c>
      <c r="G765" s="1">
        <v>3.5436366122777001E-2</v>
      </c>
      <c r="H765" s="1">
        <v>2.1422545413674301E-2</v>
      </c>
      <c r="I765" s="1">
        <v>5.5346402651382201E-2</v>
      </c>
      <c r="J765" s="50">
        <v>4.3646982147201002E-2</v>
      </c>
      <c r="N765" s="21"/>
      <c r="R765" s="21"/>
    </row>
    <row r="766" spans="1:18">
      <c r="A766" s="7" t="s">
        <v>152</v>
      </c>
      <c r="B766" t="s">
        <v>69</v>
      </c>
      <c r="C766" t="s">
        <v>16</v>
      </c>
      <c r="D766" t="s">
        <v>17</v>
      </c>
      <c r="E766" s="1">
        <v>0.80620961908391298</v>
      </c>
      <c r="F766" s="1">
        <v>0.106655229845174</v>
      </c>
      <c r="G766" s="1">
        <v>0.628714036165127</v>
      </c>
      <c r="H766" s="1">
        <v>7.0973269156756794E-2</v>
      </c>
      <c r="I766" s="1">
        <v>1.4349236552490401</v>
      </c>
      <c r="J766" s="50">
        <v>0.17762849900193101</v>
      </c>
      <c r="N766" s="21"/>
      <c r="R766" s="21"/>
    </row>
    <row r="767" spans="1:18">
      <c r="A767" s="7" t="s">
        <v>152</v>
      </c>
      <c r="B767" t="s">
        <v>69</v>
      </c>
      <c r="C767" t="s">
        <v>18</v>
      </c>
      <c r="D767" t="s">
        <v>19</v>
      </c>
      <c r="E767" s="1">
        <v>2.3934049361146501</v>
      </c>
      <c r="F767" s="1">
        <v>0.15605275320227899</v>
      </c>
      <c r="G767" s="1">
        <v>0.261702757814186</v>
      </c>
      <c r="H767" s="1">
        <v>4.2700525004199498E-2</v>
      </c>
      <c r="I767" s="1">
        <v>2.6551076939288398</v>
      </c>
      <c r="J767" s="50">
        <v>0.19875327820647801</v>
      </c>
      <c r="N767" s="21"/>
      <c r="R767" s="21"/>
    </row>
    <row r="768" spans="1:18">
      <c r="A768" s="7" t="s">
        <v>152</v>
      </c>
      <c r="B768" t="s">
        <v>69</v>
      </c>
      <c r="C768" t="s">
        <v>20</v>
      </c>
      <c r="D768" t="s">
        <v>21</v>
      </c>
      <c r="E768" s="1">
        <v>0.69311537472337204</v>
      </c>
      <c r="F768" s="1">
        <v>0.11103368387702001</v>
      </c>
      <c r="G768" s="1">
        <v>1.6921920594247099E-2</v>
      </c>
      <c r="H768" s="1">
        <v>3.4038437410994901E-3</v>
      </c>
      <c r="I768" s="1">
        <v>0.71003729531761905</v>
      </c>
      <c r="J768" s="50">
        <v>0.114437527618119</v>
      </c>
      <c r="N768" s="21"/>
      <c r="R768" s="21"/>
    </row>
    <row r="769" spans="1:18">
      <c r="A769" s="7" t="s">
        <v>152</v>
      </c>
      <c r="B769" t="s">
        <v>69</v>
      </c>
      <c r="C769" t="s">
        <v>25</v>
      </c>
      <c r="D769" t="s">
        <v>26</v>
      </c>
      <c r="E769" s="1">
        <v>0</v>
      </c>
      <c r="F769" s="1">
        <v>0</v>
      </c>
      <c r="G769" s="1">
        <v>0</v>
      </c>
      <c r="H769" s="1">
        <v>0</v>
      </c>
      <c r="I769" s="1">
        <v>0</v>
      </c>
      <c r="J769" s="50">
        <v>0</v>
      </c>
      <c r="N769" s="21"/>
      <c r="R769" s="21"/>
    </row>
    <row r="770" spans="1:18">
      <c r="A770" s="7" t="s">
        <v>152</v>
      </c>
      <c r="B770" t="s">
        <v>69</v>
      </c>
      <c r="C770" t="s">
        <v>22</v>
      </c>
      <c r="D770" t="s">
        <v>23</v>
      </c>
      <c r="E770" s="1">
        <v>1.62918992665266E-4</v>
      </c>
      <c r="F770" s="1">
        <v>6.9178020110258699E-6</v>
      </c>
      <c r="G770" s="1">
        <v>1.0499311010930599E-4</v>
      </c>
      <c r="H770" s="1">
        <v>3.8963838247771598E-6</v>
      </c>
      <c r="I770" s="1">
        <v>2.6791210277457198E-4</v>
      </c>
      <c r="J770" s="50">
        <v>1.0814185835802999E-5</v>
      </c>
      <c r="N770" s="21"/>
      <c r="R770" s="21"/>
    </row>
    <row r="771" spans="1:18">
      <c r="A771" s="7" t="s">
        <v>153</v>
      </c>
      <c r="B771" t="s">
        <v>69</v>
      </c>
      <c r="C771" t="s">
        <v>2</v>
      </c>
      <c r="D771" t="s">
        <v>3</v>
      </c>
      <c r="E771" s="1">
        <v>0.22222881878485001</v>
      </c>
      <c r="F771" s="1">
        <v>0.23712374189004501</v>
      </c>
      <c r="G771" s="1">
        <v>7.1575833759954494E-2</v>
      </c>
      <c r="H771" s="1">
        <v>5.2878346217000202E-2</v>
      </c>
      <c r="I771" s="1">
        <v>0.29380465254480498</v>
      </c>
      <c r="J771" s="50">
        <v>0.29000208810704498</v>
      </c>
      <c r="N771" s="21"/>
      <c r="R771" s="21"/>
    </row>
    <row r="772" spans="1:18">
      <c r="A772" s="7" t="s">
        <v>153</v>
      </c>
      <c r="B772" t="s">
        <v>69</v>
      </c>
      <c r="C772" t="s">
        <v>4</v>
      </c>
      <c r="D772" t="s">
        <v>5</v>
      </c>
      <c r="E772" s="1">
        <v>1.16360212030366E-3</v>
      </c>
      <c r="F772" s="1">
        <v>5.22673508199075E-2</v>
      </c>
      <c r="G772" s="1">
        <v>2.1312531020918201E-4</v>
      </c>
      <c r="H772" s="1">
        <v>1.1364262442965099E-3</v>
      </c>
      <c r="I772" s="1">
        <v>1.3767274305128399E-3</v>
      </c>
      <c r="J772" s="50">
        <v>5.3403777064204003E-2</v>
      </c>
      <c r="N772" s="21"/>
      <c r="R772" s="21"/>
    </row>
    <row r="773" spans="1:18">
      <c r="A773" s="7" t="s">
        <v>153</v>
      </c>
      <c r="B773" t="s">
        <v>69</v>
      </c>
      <c r="C773" t="s">
        <v>6</v>
      </c>
      <c r="D773" t="s">
        <v>7</v>
      </c>
      <c r="E773" s="1">
        <v>6.8947003992922704E-3</v>
      </c>
      <c r="F773" s="1">
        <v>1.5270025328444899E-2</v>
      </c>
      <c r="G773" s="1">
        <v>6.8467603392034001E-3</v>
      </c>
      <c r="H773" s="1">
        <v>1.45319524836643E-2</v>
      </c>
      <c r="I773" s="1">
        <v>1.3741460738495701E-2</v>
      </c>
      <c r="J773" s="50">
        <v>2.98019778121092E-2</v>
      </c>
      <c r="N773" s="21"/>
      <c r="R773" s="21"/>
    </row>
    <row r="774" spans="1:18">
      <c r="A774" s="7" t="s">
        <v>153</v>
      </c>
      <c r="B774" t="s">
        <v>69</v>
      </c>
      <c r="C774" t="s">
        <v>8</v>
      </c>
      <c r="D774" t="s">
        <v>9</v>
      </c>
      <c r="E774" s="1">
        <v>0.31665993466888898</v>
      </c>
      <c r="F774" s="1">
        <v>0.142184532386471</v>
      </c>
      <c r="G774" s="1">
        <v>0.15460998715919999</v>
      </c>
      <c r="H774" s="1">
        <v>9.3564374340125003E-2</v>
      </c>
      <c r="I774" s="1">
        <v>0.47126992182808902</v>
      </c>
      <c r="J774" s="50">
        <v>0.23574890672659601</v>
      </c>
      <c r="N774" s="21"/>
      <c r="R774" s="21"/>
    </row>
    <row r="775" spans="1:18">
      <c r="A775" s="7" t="s">
        <v>153</v>
      </c>
      <c r="B775" t="s">
        <v>69</v>
      </c>
      <c r="C775" t="s">
        <v>10</v>
      </c>
      <c r="D775" t="s">
        <v>11</v>
      </c>
      <c r="E775" s="1">
        <v>1.83770782220401E-2</v>
      </c>
      <c r="F775" s="1">
        <v>1.55646657788324E-2</v>
      </c>
      <c r="G775" s="1">
        <v>5.6565127643455497E-2</v>
      </c>
      <c r="H775" s="1">
        <v>4.0923349040564001E-2</v>
      </c>
      <c r="I775" s="1">
        <v>7.4942205865495604E-2</v>
      </c>
      <c r="J775" s="50">
        <v>5.6488014819396401E-2</v>
      </c>
      <c r="N775" s="21"/>
      <c r="R775" s="21"/>
    </row>
    <row r="776" spans="1:18">
      <c r="A776" s="7" t="s">
        <v>153</v>
      </c>
      <c r="B776" t="s">
        <v>69</v>
      </c>
      <c r="C776" t="s">
        <v>12</v>
      </c>
      <c r="D776" t="s">
        <v>13</v>
      </c>
      <c r="E776" s="1">
        <v>0.12855518378206099</v>
      </c>
      <c r="F776" s="1">
        <v>1.7702278136679801E-2</v>
      </c>
      <c r="G776" s="1">
        <v>4.0205747377755799E-2</v>
      </c>
      <c r="H776" s="1">
        <v>7.449857554048E-3</v>
      </c>
      <c r="I776" s="1">
        <v>0.168760931159817</v>
      </c>
      <c r="J776" s="50">
        <v>2.5152135690727901E-2</v>
      </c>
      <c r="N776" s="21"/>
      <c r="R776" s="21"/>
    </row>
    <row r="777" spans="1:18">
      <c r="A777" s="7" t="s">
        <v>153</v>
      </c>
      <c r="B777" t="s">
        <v>69</v>
      </c>
      <c r="C777" t="s">
        <v>14</v>
      </c>
      <c r="D777" t="s">
        <v>15</v>
      </c>
      <c r="E777" s="1">
        <v>3.8694730446040798E-2</v>
      </c>
      <c r="F777" s="1">
        <v>4.3564493449955298E-2</v>
      </c>
      <c r="G777" s="1">
        <v>5.2483176957037303E-2</v>
      </c>
      <c r="H777" s="1">
        <v>3.1943478515229599E-2</v>
      </c>
      <c r="I777" s="1">
        <v>9.1177907403078101E-2</v>
      </c>
      <c r="J777" s="50">
        <v>7.5507971965184897E-2</v>
      </c>
      <c r="N777" s="21"/>
      <c r="R777" s="21"/>
    </row>
    <row r="778" spans="1:18">
      <c r="A778" s="7" t="s">
        <v>153</v>
      </c>
      <c r="B778" t="s">
        <v>69</v>
      </c>
      <c r="C778" t="s">
        <v>16</v>
      </c>
      <c r="D778" t="s">
        <v>17</v>
      </c>
      <c r="E778" s="1">
        <v>1.2184079227818301</v>
      </c>
      <c r="F778" s="1">
        <v>0.158296943919017</v>
      </c>
      <c r="G778" s="1">
        <v>0.78639886250136803</v>
      </c>
      <c r="H778" s="1">
        <v>8.9001251723026698E-2</v>
      </c>
      <c r="I778" s="1">
        <v>2.0048067852831899</v>
      </c>
      <c r="J778" s="50">
        <v>0.247298195642044</v>
      </c>
      <c r="N778" s="21"/>
      <c r="R778" s="21"/>
    </row>
    <row r="779" spans="1:18">
      <c r="A779" s="7" t="s">
        <v>153</v>
      </c>
      <c r="B779" t="s">
        <v>69</v>
      </c>
      <c r="C779" t="s">
        <v>18</v>
      </c>
      <c r="D779" t="s">
        <v>19</v>
      </c>
      <c r="E779" s="1">
        <v>3.5564781521781001</v>
      </c>
      <c r="F779" s="1">
        <v>0.23111848731127399</v>
      </c>
      <c r="G779" s="1">
        <v>0.81967751903744401</v>
      </c>
      <c r="H779" s="1">
        <v>0.13145933940553101</v>
      </c>
      <c r="I779" s="1">
        <v>4.3761556712155398</v>
      </c>
      <c r="J779" s="50">
        <v>0.362577826716805</v>
      </c>
      <c r="N779" s="21"/>
      <c r="R779" s="21"/>
    </row>
    <row r="780" spans="1:18">
      <c r="A780" s="7" t="s">
        <v>153</v>
      </c>
      <c r="B780" t="s">
        <v>69</v>
      </c>
      <c r="C780" t="s">
        <v>20</v>
      </c>
      <c r="D780" t="s">
        <v>21</v>
      </c>
      <c r="E780" s="1">
        <v>1.1542969126409399</v>
      </c>
      <c r="F780" s="1">
        <v>0.18403987506665001</v>
      </c>
      <c r="G780" s="1">
        <v>5.4517896525248397E-2</v>
      </c>
      <c r="H780" s="1">
        <v>1.09457915712491E-2</v>
      </c>
      <c r="I780" s="1">
        <v>1.2088148091661901</v>
      </c>
      <c r="J780" s="50">
        <v>0.19498566663789901</v>
      </c>
      <c r="N780" s="21"/>
      <c r="R780" s="21"/>
    </row>
    <row r="781" spans="1:18">
      <c r="A781" s="7" t="s">
        <v>153</v>
      </c>
      <c r="B781" t="s">
        <v>69</v>
      </c>
      <c r="C781" t="s">
        <v>25</v>
      </c>
      <c r="D781" t="s">
        <v>26</v>
      </c>
      <c r="E781" s="1">
        <v>0</v>
      </c>
      <c r="F781" s="1">
        <v>0</v>
      </c>
      <c r="G781" s="1">
        <v>0</v>
      </c>
      <c r="H781" s="1">
        <v>0</v>
      </c>
      <c r="I781" s="1">
        <v>0</v>
      </c>
      <c r="J781" s="50">
        <v>0</v>
      </c>
      <c r="N781" s="21"/>
      <c r="R781" s="21"/>
    </row>
    <row r="782" spans="1:18">
      <c r="A782" s="7" t="s">
        <v>153</v>
      </c>
      <c r="B782" t="s">
        <v>69</v>
      </c>
      <c r="C782" t="s">
        <v>22</v>
      </c>
      <c r="D782" t="s">
        <v>23</v>
      </c>
      <c r="E782" s="1">
        <v>3.0414248815076501E-4</v>
      </c>
      <c r="F782" s="1">
        <v>1.2716459342698199E-5</v>
      </c>
      <c r="G782" s="1">
        <v>3.0723157178247698E-4</v>
      </c>
      <c r="H782" s="1">
        <v>1.12693977185668E-5</v>
      </c>
      <c r="I782" s="1">
        <v>6.11374059933242E-4</v>
      </c>
      <c r="J782" s="50">
        <v>2.3985857061265001E-5</v>
      </c>
      <c r="N782" s="21"/>
      <c r="R782" s="21"/>
    </row>
    <row r="783" spans="1:18">
      <c r="A783" s="7" t="s">
        <v>154</v>
      </c>
      <c r="B783" t="s">
        <v>69</v>
      </c>
      <c r="C783" t="s">
        <v>2</v>
      </c>
      <c r="D783" t="s">
        <v>3</v>
      </c>
      <c r="E783" s="1">
        <v>0.12251164644778501</v>
      </c>
      <c r="F783" s="1">
        <v>0.131509682821636</v>
      </c>
      <c r="G783" s="1">
        <v>7.6562772439529594E-2</v>
      </c>
      <c r="H783" s="1">
        <v>5.7044646293106502E-2</v>
      </c>
      <c r="I783" s="1">
        <v>0.199074418887315</v>
      </c>
      <c r="J783" s="50">
        <v>0.18855432911474301</v>
      </c>
      <c r="N783" s="21"/>
      <c r="R783" s="21"/>
    </row>
    <row r="784" spans="1:18">
      <c r="A784" s="7" t="s">
        <v>154</v>
      </c>
      <c r="B784" t="s">
        <v>69</v>
      </c>
      <c r="C784" t="s">
        <v>4</v>
      </c>
      <c r="D784" t="s">
        <v>5</v>
      </c>
      <c r="E784" s="1">
        <v>2.2295971017260701E-4</v>
      </c>
      <c r="F784" s="1">
        <v>1.04591729003067E-2</v>
      </c>
      <c r="G784" s="1">
        <v>1.82518324301494E-3</v>
      </c>
      <c r="H784" s="1">
        <v>3.4335404804676901E-2</v>
      </c>
      <c r="I784" s="1">
        <v>2.0481429531875399E-3</v>
      </c>
      <c r="J784" s="50">
        <v>4.4794577704983601E-2</v>
      </c>
      <c r="N784" s="21"/>
      <c r="R784" s="21"/>
    </row>
    <row r="785" spans="1:18">
      <c r="A785" s="7" t="s">
        <v>154</v>
      </c>
      <c r="B785" t="s">
        <v>69</v>
      </c>
      <c r="C785" t="s">
        <v>6</v>
      </c>
      <c r="D785" t="s">
        <v>7</v>
      </c>
      <c r="E785" s="1">
        <v>1.0101798229896101E-2</v>
      </c>
      <c r="F785" s="1">
        <v>2.1713958204486999E-2</v>
      </c>
      <c r="G785" s="1">
        <v>7.4442421540638296E-3</v>
      </c>
      <c r="H785" s="1">
        <v>1.3062484903811801E-2</v>
      </c>
      <c r="I785" s="1">
        <v>1.7546040383959901E-2</v>
      </c>
      <c r="J785" s="50">
        <v>3.4776443108298798E-2</v>
      </c>
      <c r="N785" s="21"/>
      <c r="R785" s="21"/>
    </row>
    <row r="786" spans="1:18">
      <c r="A786" s="7" t="s">
        <v>154</v>
      </c>
      <c r="B786" t="s">
        <v>69</v>
      </c>
      <c r="C786" t="s">
        <v>8</v>
      </c>
      <c r="D786" t="s">
        <v>9</v>
      </c>
      <c r="E786" s="1">
        <v>0.21205660751296199</v>
      </c>
      <c r="F786" s="1">
        <v>0.1165831591815</v>
      </c>
      <c r="G786" s="1">
        <v>0.48678647318271701</v>
      </c>
      <c r="H786" s="1">
        <v>0.364509661820133</v>
      </c>
      <c r="I786" s="1">
        <v>0.69884308069567902</v>
      </c>
      <c r="J786" s="50">
        <v>0.48109282100163298</v>
      </c>
      <c r="N786" s="21"/>
      <c r="R786" s="21"/>
    </row>
    <row r="787" spans="1:18">
      <c r="A787" s="7" t="s">
        <v>154</v>
      </c>
      <c r="B787" t="s">
        <v>69</v>
      </c>
      <c r="C787" t="s">
        <v>10</v>
      </c>
      <c r="D787" t="s">
        <v>11</v>
      </c>
      <c r="E787" s="1">
        <v>1.04988481970065E-2</v>
      </c>
      <c r="F787" s="1">
        <v>1.0019533369641599E-2</v>
      </c>
      <c r="G787" s="1">
        <v>7.4366459293013401E-2</v>
      </c>
      <c r="H787" s="1">
        <v>6.1210329834482602E-2</v>
      </c>
      <c r="I787" s="1">
        <v>8.4865307490019901E-2</v>
      </c>
      <c r="J787" s="50">
        <v>7.1229863204124305E-2</v>
      </c>
      <c r="N787" s="21"/>
      <c r="R787" s="21"/>
    </row>
    <row r="788" spans="1:18">
      <c r="A788" s="7" t="s">
        <v>154</v>
      </c>
      <c r="B788" t="s">
        <v>69</v>
      </c>
      <c r="C788" t="s">
        <v>12</v>
      </c>
      <c r="D788" t="s">
        <v>13</v>
      </c>
      <c r="E788" s="1">
        <v>6.9217918198263395E-2</v>
      </c>
      <c r="F788" s="1">
        <v>9.6120475790068098E-3</v>
      </c>
      <c r="G788" s="1">
        <v>4.9352828554345397E-2</v>
      </c>
      <c r="H788" s="1">
        <v>9.0008418945283098E-3</v>
      </c>
      <c r="I788" s="1">
        <v>0.11857074675260899</v>
      </c>
      <c r="J788" s="50">
        <v>1.8612889473535101E-2</v>
      </c>
      <c r="N788" s="21"/>
      <c r="R788" s="21"/>
    </row>
    <row r="789" spans="1:18">
      <c r="A789" s="7" t="s">
        <v>154</v>
      </c>
      <c r="B789" t="s">
        <v>69</v>
      </c>
      <c r="C789" t="s">
        <v>14</v>
      </c>
      <c r="D789" t="s">
        <v>15</v>
      </c>
      <c r="E789" s="1">
        <v>1.9622564981532E-2</v>
      </c>
      <c r="F789" s="1">
        <v>2.1589478999493799E-2</v>
      </c>
      <c r="G789" s="1">
        <v>4.8692620652122397E-2</v>
      </c>
      <c r="H789" s="1">
        <v>2.7292693938894001E-2</v>
      </c>
      <c r="I789" s="1">
        <v>6.8315185633654393E-2</v>
      </c>
      <c r="J789" s="50">
        <v>4.88821729383878E-2</v>
      </c>
      <c r="N789" s="21"/>
      <c r="R789" s="21"/>
    </row>
    <row r="790" spans="1:18">
      <c r="A790" s="7" t="s">
        <v>154</v>
      </c>
      <c r="B790" t="s">
        <v>69</v>
      </c>
      <c r="C790" t="s">
        <v>16</v>
      </c>
      <c r="D790" t="s">
        <v>17</v>
      </c>
      <c r="E790" s="1">
        <v>1.5216851864487999</v>
      </c>
      <c r="F790" s="1">
        <v>0.19365213985747401</v>
      </c>
      <c r="G790" s="1">
        <v>1.2512349009211701</v>
      </c>
      <c r="H790" s="1">
        <v>0.13331476255368199</v>
      </c>
      <c r="I790" s="1">
        <v>2.77292008736997</v>
      </c>
      <c r="J790" s="50">
        <v>0.326966902411156</v>
      </c>
      <c r="N790" s="21"/>
      <c r="R790" s="21"/>
    </row>
    <row r="791" spans="1:18">
      <c r="A791" s="7" t="s">
        <v>154</v>
      </c>
      <c r="B791" t="s">
        <v>69</v>
      </c>
      <c r="C791" t="s">
        <v>18</v>
      </c>
      <c r="D791" t="s">
        <v>19</v>
      </c>
      <c r="E791" s="1">
        <v>2.8880559781382402</v>
      </c>
      <c r="F791" s="1">
        <v>0.19105925483032399</v>
      </c>
      <c r="G791" s="1">
        <v>2.2967528486934201</v>
      </c>
      <c r="H791" s="1">
        <v>0.39035931407115099</v>
      </c>
      <c r="I791" s="1">
        <v>5.1848088268316603</v>
      </c>
      <c r="J791" s="50">
        <v>0.58141856890147503</v>
      </c>
      <c r="N791" s="21"/>
      <c r="R791" s="21"/>
    </row>
    <row r="792" spans="1:18">
      <c r="A792" s="7" t="s">
        <v>154</v>
      </c>
      <c r="B792" t="s">
        <v>69</v>
      </c>
      <c r="C792" t="s">
        <v>20</v>
      </c>
      <c r="D792" t="s">
        <v>21</v>
      </c>
      <c r="E792" s="1">
        <v>0.65134435008414804</v>
      </c>
      <c r="F792" s="1">
        <v>0.105195120720129</v>
      </c>
      <c r="G792" s="1">
        <v>6.81278468308157E-2</v>
      </c>
      <c r="H792" s="1">
        <v>1.37606268512866E-2</v>
      </c>
      <c r="I792" s="1">
        <v>0.719472196914964</v>
      </c>
      <c r="J792" s="50">
        <v>0.118955747571416</v>
      </c>
      <c r="N792" s="21"/>
      <c r="R792" s="21"/>
    </row>
    <row r="793" spans="1:18">
      <c r="A793" s="7" t="s">
        <v>154</v>
      </c>
      <c r="B793" t="s">
        <v>69</v>
      </c>
      <c r="C793" t="s">
        <v>25</v>
      </c>
      <c r="D793" t="s">
        <v>26</v>
      </c>
      <c r="E793" s="1">
        <v>0</v>
      </c>
      <c r="F793" s="1">
        <v>0</v>
      </c>
      <c r="G793" s="1">
        <v>0</v>
      </c>
      <c r="H793" s="1">
        <v>0</v>
      </c>
      <c r="I793" s="1">
        <v>0</v>
      </c>
      <c r="J793" s="50">
        <v>0</v>
      </c>
      <c r="N793" s="21"/>
      <c r="R793" s="21"/>
    </row>
    <row r="794" spans="1:18">
      <c r="A794" s="7" t="s">
        <v>154</v>
      </c>
      <c r="B794" t="s">
        <v>69</v>
      </c>
      <c r="C794" t="s">
        <v>22</v>
      </c>
      <c r="D794" t="s">
        <v>23</v>
      </c>
      <c r="E794" s="1">
        <v>2.6895800740325202E-4</v>
      </c>
      <c r="F794" s="1">
        <v>1.1754231828332801E-5</v>
      </c>
      <c r="G794" s="1">
        <v>3.41906986715095E-4</v>
      </c>
      <c r="H794" s="1">
        <v>1.3390946942828199E-5</v>
      </c>
      <c r="I794" s="1">
        <v>6.1086499411834702E-4</v>
      </c>
      <c r="J794" s="50">
        <v>2.5145178771160999E-5</v>
      </c>
      <c r="N794" s="21"/>
      <c r="R794" s="21"/>
    </row>
    <row r="795" spans="1:18">
      <c r="A795" s="7" t="s">
        <v>155</v>
      </c>
      <c r="B795" t="s">
        <v>69</v>
      </c>
      <c r="C795" t="s">
        <v>2</v>
      </c>
      <c r="D795" t="s">
        <v>3</v>
      </c>
      <c r="E795" s="1">
        <v>4.4751504725748299E-2</v>
      </c>
      <c r="F795" s="1">
        <v>4.8247577866115103E-2</v>
      </c>
      <c r="G795" s="1">
        <v>4.9213254687911099E-3</v>
      </c>
      <c r="H795" s="1">
        <v>3.19236934353037E-3</v>
      </c>
      <c r="I795" s="1">
        <v>4.96728301945394E-2</v>
      </c>
      <c r="J795" s="50">
        <v>5.1439947209645398E-2</v>
      </c>
      <c r="N795" s="21"/>
      <c r="R795" s="21"/>
    </row>
    <row r="796" spans="1:18">
      <c r="A796" s="7" t="s">
        <v>155</v>
      </c>
      <c r="B796" t="s">
        <v>69</v>
      </c>
      <c r="C796" t="s">
        <v>4</v>
      </c>
      <c r="D796" t="s">
        <v>5</v>
      </c>
      <c r="E796" s="1">
        <v>1.01954329092293E-4</v>
      </c>
      <c r="F796" s="1">
        <v>6.4746125774019798E-3</v>
      </c>
      <c r="G796" s="1">
        <v>7.2429976879548796E-9</v>
      </c>
      <c r="H796" s="1">
        <v>9.0574081626049205E-9</v>
      </c>
      <c r="I796" s="1">
        <v>1.01961572089981E-4</v>
      </c>
      <c r="J796" s="50">
        <v>6.4746216348101401E-3</v>
      </c>
      <c r="N796" s="21"/>
      <c r="R796" s="21"/>
    </row>
    <row r="797" spans="1:18">
      <c r="A797" s="7" t="s">
        <v>155</v>
      </c>
      <c r="B797" t="s">
        <v>69</v>
      </c>
      <c r="C797" t="s">
        <v>6</v>
      </c>
      <c r="D797" t="s">
        <v>7</v>
      </c>
      <c r="E797" s="1">
        <v>2.74258556519699E-3</v>
      </c>
      <c r="F797" s="1">
        <v>6.0228601145002197E-3</v>
      </c>
      <c r="G797" s="1">
        <v>1.9425972547341502E-2</v>
      </c>
      <c r="H797" s="1">
        <v>3.1025850508652301E-2</v>
      </c>
      <c r="I797" s="1">
        <v>2.2168558112538501E-2</v>
      </c>
      <c r="J797" s="50">
        <v>3.70487106231525E-2</v>
      </c>
      <c r="N797" s="21"/>
      <c r="R797" s="21"/>
    </row>
    <row r="798" spans="1:18">
      <c r="A798" s="7" t="s">
        <v>155</v>
      </c>
      <c r="B798" t="s">
        <v>69</v>
      </c>
      <c r="C798" t="s">
        <v>8</v>
      </c>
      <c r="D798" t="s">
        <v>9</v>
      </c>
      <c r="E798" s="1">
        <v>0.101511278405871</v>
      </c>
      <c r="F798" s="1">
        <v>6.0141743581871597E-2</v>
      </c>
      <c r="G798" s="1">
        <v>0.13538051882695501</v>
      </c>
      <c r="H798" s="1">
        <v>0.106536854381673</v>
      </c>
      <c r="I798" s="1">
        <v>0.236891797232826</v>
      </c>
      <c r="J798" s="50">
        <v>0.16667859796354501</v>
      </c>
      <c r="N798" s="21"/>
      <c r="R798" s="21"/>
    </row>
    <row r="799" spans="1:18">
      <c r="A799" s="7" t="s">
        <v>155</v>
      </c>
      <c r="B799" t="s">
        <v>69</v>
      </c>
      <c r="C799" t="s">
        <v>10</v>
      </c>
      <c r="D799" t="s">
        <v>11</v>
      </c>
      <c r="E799" s="1">
        <v>3.8940786324401801E-3</v>
      </c>
      <c r="F799" s="1">
        <v>2.8448449267779101E-3</v>
      </c>
      <c r="G799" s="1">
        <v>3.33534239968491E-3</v>
      </c>
      <c r="H799" s="1">
        <v>1.8312625761380699E-3</v>
      </c>
      <c r="I799" s="1">
        <v>7.2294210321251001E-3</v>
      </c>
      <c r="J799" s="50">
        <v>4.6761075029159802E-3</v>
      </c>
      <c r="N799" s="21"/>
      <c r="R799" s="21"/>
    </row>
    <row r="800" spans="1:18">
      <c r="A800" s="7" t="s">
        <v>155</v>
      </c>
      <c r="B800" t="s">
        <v>69</v>
      </c>
      <c r="C800" t="s">
        <v>12</v>
      </c>
      <c r="D800" t="s">
        <v>13</v>
      </c>
      <c r="E800" s="1">
        <v>2.9556008460112401E-2</v>
      </c>
      <c r="F800" s="1">
        <v>4.01110659860748E-3</v>
      </c>
      <c r="G800" s="1">
        <v>4.0955420191520903E-3</v>
      </c>
      <c r="H800" s="1">
        <v>7.6798286903643803E-4</v>
      </c>
      <c r="I800" s="1">
        <v>3.3651550479264498E-2</v>
      </c>
      <c r="J800" s="50">
        <v>4.7790894676439204E-3</v>
      </c>
      <c r="N800" s="21"/>
      <c r="R800" s="21"/>
    </row>
    <row r="801" spans="1:18">
      <c r="A801" s="7" t="s">
        <v>155</v>
      </c>
      <c r="B801" t="s">
        <v>69</v>
      </c>
      <c r="C801" t="s">
        <v>14</v>
      </c>
      <c r="D801" t="s">
        <v>15</v>
      </c>
      <c r="E801" s="1">
        <v>1.5401530404208099E-2</v>
      </c>
      <c r="F801" s="1">
        <v>1.6813559387405301E-2</v>
      </c>
      <c r="G801" s="1">
        <v>6.0978589401797699E-2</v>
      </c>
      <c r="H801" s="1">
        <v>3.8282051974646902E-2</v>
      </c>
      <c r="I801" s="1">
        <v>7.63801198060058E-2</v>
      </c>
      <c r="J801" s="50">
        <v>5.5095611362052203E-2</v>
      </c>
      <c r="N801" s="21"/>
      <c r="R801" s="21"/>
    </row>
    <row r="802" spans="1:18">
      <c r="A802" s="7" t="s">
        <v>155</v>
      </c>
      <c r="B802" t="s">
        <v>69</v>
      </c>
      <c r="C802" t="s">
        <v>16</v>
      </c>
      <c r="D802" t="s">
        <v>17</v>
      </c>
      <c r="E802" s="1">
        <v>0.75629384085888396</v>
      </c>
      <c r="F802" s="1">
        <v>9.5983126048956605E-2</v>
      </c>
      <c r="G802" s="1">
        <v>0.38013984259288602</v>
      </c>
      <c r="H802" s="1">
        <v>3.7681268603618603E-2</v>
      </c>
      <c r="I802" s="1">
        <v>1.1364336834517701</v>
      </c>
      <c r="J802" s="50">
        <v>0.13366439465257501</v>
      </c>
      <c r="N802" s="21"/>
      <c r="R802" s="21"/>
    </row>
    <row r="803" spans="1:18">
      <c r="A803" s="7" t="s">
        <v>155</v>
      </c>
      <c r="B803" t="s">
        <v>69</v>
      </c>
      <c r="C803" t="s">
        <v>18</v>
      </c>
      <c r="D803" t="s">
        <v>19</v>
      </c>
      <c r="E803" s="1">
        <v>2.6692554142526901</v>
      </c>
      <c r="F803" s="1">
        <v>0.173615814880834</v>
      </c>
      <c r="G803" s="1">
        <v>4.4640726261534303</v>
      </c>
      <c r="H803" s="1">
        <v>0.71676820459414103</v>
      </c>
      <c r="I803" s="1">
        <v>7.1333280404061199</v>
      </c>
      <c r="J803" s="50">
        <v>0.89038401947497503</v>
      </c>
      <c r="N803" s="21"/>
      <c r="R803" s="21"/>
    </row>
    <row r="804" spans="1:18">
      <c r="A804" s="7" t="s">
        <v>155</v>
      </c>
      <c r="B804" t="s">
        <v>69</v>
      </c>
      <c r="C804" t="s">
        <v>20</v>
      </c>
      <c r="D804" t="s">
        <v>21</v>
      </c>
      <c r="E804" s="1">
        <v>0.31909556871037398</v>
      </c>
      <c r="F804" s="1">
        <v>5.0868276680305802E-2</v>
      </c>
      <c r="G804" s="1">
        <v>3.11236290212881E-2</v>
      </c>
      <c r="H804" s="1">
        <v>6.2484165287807498E-3</v>
      </c>
      <c r="I804" s="1">
        <v>0.35021919773166199</v>
      </c>
      <c r="J804" s="50">
        <v>5.7116693209086501E-2</v>
      </c>
      <c r="N804" s="21"/>
      <c r="R804" s="21"/>
    </row>
    <row r="805" spans="1:18">
      <c r="A805" s="7" t="s">
        <v>155</v>
      </c>
      <c r="B805" t="s">
        <v>69</v>
      </c>
      <c r="C805" t="s">
        <v>25</v>
      </c>
      <c r="D805" t="s">
        <v>26</v>
      </c>
      <c r="E805" s="1">
        <v>0</v>
      </c>
      <c r="F805" s="1">
        <v>0</v>
      </c>
      <c r="G805" s="1">
        <v>0</v>
      </c>
      <c r="H805" s="1">
        <v>0</v>
      </c>
      <c r="I805" s="1">
        <v>0</v>
      </c>
      <c r="J805" s="50">
        <v>0</v>
      </c>
      <c r="N805" s="21"/>
      <c r="R805" s="21"/>
    </row>
    <row r="806" spans="1:18">
      <c r="A806" s="7" t="s">
        <v>155</v>
      </c>
      <c r="B806" t="s">
        <v>69</v>
      </c>
      <c r="C806" t="s">
        <v>22</v>
      </c>
      <c r="D806" t="s">
        <v>23</v>
      </c>
      <c r="E806" s="1">
        <v>2.5038089249129801E-4</v>
      </c>
      <c r="F806" s="1">
        <v>1.0468152658854599E-5</v>
      </c>
      <c r="G806" s="1">
        <v>5.1774746168877601E-4</v>
      </c>
      <c r="H806" s="1">
        <v>1.9008176874855601E-5</v>
      </c>
      <c r="I806" s="1">
        <v>7.6812835418007402E-4</v>
      </c>
      <c r="J806" s="50">
        <v>2.9476329533710199E-5</v>
      </c>
      <c r="N806" s="21"/>
      <c r="R806" s="21"/>
    </row>
    <row r="807" spans="1:18">
      <c r="A807" s="7" t="s">
        <v>156</v>
      </c>
      <c r="B807" t="s">
        <v>69</v>
      </c>
      <c r="C807" t="s">
        <v>2</v>
      </c>
      <c r="D807" t="s">
        <v>3</v>
      </c>
      <c r="E807" s="1">
        <v>0.65557404477408399</v>
      </c>
      <c r="F807" s="1">
        <v>0.67225081845059298</v>
      </c>
      <c r="G807" s="1">
        <v>0.29850097919153801</v>
      </c>
      <c r="H807" s="1">
        <v>0.23379448353681001</v>
      </c>
      <c r="I807" s="1">
        <v>0.95407502396562205</v>
      </c>
      <c r="J807" s="50">
        <v>0.90604530198740296</v>
      </c>
      <c r="N807" s="21"/>
      <c r="R807" s="21"/>
    </row>
    <row r="808" spans="1:18">
      <c r="A808" s="7" t="s">
        <v>156</v>
      </c>
      <c r="B808" t="s">
        <v>69</v>
      </c>
      <c r="C808" t="s">
        <v>4</v>
      </c>
      <c r="D808" t="s">
        <v>5</v>
      </c>
      <c r="E808" s="1">
        <v>2.1388169553307099E-3</v>
      </c>
      <c r="F808" s="1">
        <v>9.6368454971866593E-2</v>
      </c>
      <c r="G808" s="1">
        <v>1.7979786962486001E-4</v>
      </c>
      <c r="H808" s="1">
        <v>9.6120205497788398E-4</v>
      </c>
      <c r="I808" s="1">
        <v>2.3186148249555701E-3</v>
      </c>
      <c r="J808" s="50">
        <v>9.7329657026844499E-2</v>
      </c>
      <c r="N808" s="21"/>
      <c r="R808" s="21"/>
    </row>
    <row r="809" spans="1:18">
      <c r="A809" s="7" t="s">
        <v>156</v>
      </c>
      <c r="B809" t="s">
        <v>69</v>
      </c>
      <c r="C809" t="s">
        <v>6</v>
      </c>
      <c r="D809" t="s">
        <v>7</v>
      </c>
      <c r="E809" s="1">
        <v>0.27047223239499801</v>
      </c>
      <c r="F809" s="1">
        <v>0.580649469372437</v>
      </c>
      <c r="G809" s="1">
        <v>1.62570065810721</v>
      </c>
      <c r="H809" s="1">
        <v>2.74880460274081</v>
      </c>
      <c r="I809" s="1">
        <v>1.8961728905022099</v>
      </c>
      <c r="J809" s="50">
        <v>3.3294540721132502</v>
      </c>
      <c r="N809" s="21"/>
      <c r="R809" s="21"/>
    </row>
    <row r="810" spans="1:18">
      <c r="A810" s="7" t="s">
        <v>156</v>
      </c>
      <c r="B810" t="s">
        <v>69</v>
      </c>
      <c r="C810" t="s">
        <v>8</v>
      </c>
      <c r="D810" t="s">
        <v>9</v>
      </c>
      <c r="E810" s="1">
        <v>1.27543373485555</v>
      </c>
      <c r="F810" s="1">
        <v>0.70010166842356902</v>
      </c>
      <c r="G810" s="1">
        <v>3.2695902023123602</v>
      </c>
      <c r="H810" s="1">
        <v>2.1533749896615002</v>
      </c>
      <c r="I810" s="1">
        <v>4.5450239371679002</v>
      </c>
      <c r="J810" s="50">
        <v>2.8534766580850701</v>
      </c>
      <c r="N810" s="21"/>
      <c r="R810" s="21"/>
    </row>
    <row r="811" spans="1:18">
      <c r="A811" s="7" t="s">
        <v>156</v>
      </c>
      <c r="B811" t="s">
        <v>69</v>
      </c>
      <c r="C811" t="s">
        <v>10</v>
      </c>
      <c r="D811" t="s">
        <v>11</v>
      </c>
      <c r="E811" s="1">
        <v>6.5109789436247095E-2</v>
      </c>
      <c r="F811" s="1">
        <v>6.0788506821056097E-2</v>
      </c>
      <c r="G811" s="1">
        <v>0.36599478847975198</v>
      </c>
      <c r="H811" s="1">
        <v>0.39820582185104297</v>
      </c>
      <c r="I811" s="1">
        <v>0.43110457791599899</v>
      </c>
      <c r="J811" s="50">
        <v>0.45899432867209899</v>
      </c>
      <c r="N811" s="21"/>
      <c r="R811" s="21"/>
    </row>
    <row r="812" spans="1:18">
      <c r="A812" s="7" t="s">
        <v>156</v>
      </c>
      <c r="B812" t="s">
        <v>69</v>
      </c>
      <c r="C812" t="s">
        <v>12</v>
      </c>
      <c r="D812" t="s">
        <v>13</v>
      </c>
      <c r="E812" s="1">
        <v>0.378496820354011</v>
      </c>
      <c r="F812" s="1">
        <v>5.1470833648925303E-2</v>
      </c>
      <c r="G812" s="1">
        <v>0.32160030417677099</v>
      </c>
      <c r="H812" s="1">
        <v>5.9998724956777702E-2</v>
      </c>
      <c r="I812" s="1">
        <v>0.70009712453078199</v>
      </c>
      <c r="J812" s="50">
        <v>0.111469558605703</v>
      </c>
      <c r="N812" s="21"/>
      <c r="R812" s="21"/>
    </row>
    <row r="813" spans="1:18">
      <c r="A813" s="7" t="s">
        <v>156</v>
      </c>
      <c r="B813" t="s">
        <v>69</v>
      </c>
      <c r="C813" t="s">
        <v>14</v>
      </c>
      <c r="D813" t="s">
        <v>15</v>
      </c>
      <c r="E813" s="1">
        <v>0.10451657156819499</v>
      </c>
      <c r="F813" s="1">
        <v>0.116987083575066</v>
      </c>
      <c r="G813" s="1">
        <v>0.62250094256078103</v>
      </c>
      <c r="H813" s="1">
        <v>0.38270105082226502</v>
      </c>
      <c r="I813" s="1">
        <v>0.72701751412897597</v>
      </c>
      <c r="J813" s="50">
        <v>0.49968813439733201</v>
      </c>
      <c r="N813" s="21"/>
      <c r="R813" s="21"/>
    </row>
    <row r="814" spans="1:18">
      <c r="A814" s="7" t="s">
        <v>156</v>
      </c>
      <c r="B814" t="s">
        <v>69</v>
      </c>
      <c r="C814" t="s">
        <v>16</v>
      </c>
      <c r="D814" t="s">
        <v>17</v>
      </c>
      <c r="E814" s="1">
        <v>3.84822656324623</v>
      </c>
      <c r="F814" s="1">
        <v>0.476039980266103</v>
      </c>
      <c r="G814" s="1">
        <v>2.4366964927728398</v>
      </c>
      <c r="H814" s="1">
        <v>0.29905481711093801</v>
      </c>
      <c r="I814" s="1">
        <v>6.2849230560190703</v>
      </c>
      <c r="J814" s="50">
        <v>0.77509479737704101</v>
      </c>
      <c r="N814" s="21"/>
      <c r="R814" s="21"/>
    </row>
    <row r="815" spans="1:18">
      <c r="A815" s="7" t="s">
        <v>156</v>
      </c>
      <c r="B815" t="s">
        <v>69</v>
      </c>
      <c r="C815" t="s">
        <v>18</v>
      </c>
      <c r="D815" t="s">
        <v>19</v>
      </c>
      <c r="E815" s="1">
        <v>11.536440318497201</v>
      </c>
      <c r="F815" s="1">
        <v>0.750687990146919</v>
      </c>
      <c r="G815" s="1">
        <v>2.3132760016560399</v>
      </c>
      <c r="H815" s="1">
        <v>0.374408848794268</v>
      </c>
      <c r="I815" s="1">
        <v>13.849716320153201</v>
      </c>
      <c r="J815" s="50">
        <v>1.1250968389411899</v>
      </c>
      <c r="N815" s="21"/>
      <c r="R815" s="21"/>
    </row>
    <row r="816" spans="1:18">
      <c r="A816" s="7" t="s">
        <v>156</v>
      </c>
      <c r="B816" t="s">
        <v>69</v>
      </c>
      <c r="C816" t="s">
        <v>20</v>
      </c>
      <c r="D816" t="s">
        <v>21</v>
      </c>
      <c r="E816" s="1">
        <v>3.8900865703362699</v>
      </c>
      <c r="F816" s="1">
        <v>0.61717374892779697</v>
      </c>
      <c r="G816" s="1">
        <v>0.25113963999653699</v>
      </c>
      <c r="H816" s="1">
        <v>5.0414636878311402E-2</v>
      </c>
      <c r="I816" s="1">
        <v>4.1412262103328104</v>
      </c>
      <c r="J816" s="50">
        <v>0.66758838580610802</v>
      </c>
      <c r="N816" s="21"/>
      <c r="R816" s="21"/>
    </row>
    <row r="817" spans="1:18">
      <c r="A817" s="7" t="s">
        <v>156</v>
      </c>
      <c r="B817" t="s">
        <v>69</v>
      </c>
      <c r="C817" t="s">
        <v>25</v>
      </c>
      <c r="D817" t="s">
        <v>26</v>
      </c>
      <c r="E817" s="1">
        <v>0</v>
      </c>
      <c r="F817" s="1">
        <v>0</v>
      </c>
      <c r="G817" s="1">
        <v>0</v>
      </c>
      <c r="H817" s="1">
        <v>0</v>
      </c>
      <c r="I817" s="1">
        <v>0</v>
      </c>
      <c r="J817" s="50">
        <v>0</v>
      </c>
      <c r="N817" s="21"/>
      <c r="R817" s="21"/>
    </row>
    <row r="818" spans="1:18">
      <c r="A818" s="7" t="s">
        <v>156</v>
      </c>
      <c r="B818" t="s">
        <v>69</v>
      </c>
      <c r="C818" t="s">
        <v>22</v>
      </c>
      <c r="D818" t="s">
        <v>23</v>
      </c>
      <c r="E818" s="1">
        <v>1.4548886478067801E-3</v>
      </c>
      <c r="F818" s="1">
        <v>6.07310067558965E-5</v>
      </c>
      <c r="G818" s="1">
        <v>1.7852901151550399E-3</v>
      </c>
      <c r="H818" s="1">
        <v>6.41421216993836E-5</v>
      </c>
      <c r="I818" s="1">
        <v>3.2401787629618198E-3</v>
      </c>
      <c r="J818" s="50">
        <v>1.2487312845528E-4</v>
      </c>
      <c r="N818" s="21"/>
      <c r="R818" s="21"/>
    </row>
    <row r="819" spans="1:18">
      <c r="A819" s="7" t="s">
        <v>157</v>
      </c>
      <c r="B819" t="s">
        <v>69</v>
      </c>
      <c r="C819" t="s">
        <v>2</v>
      </c>
      <c r="D819" t="s">
        <v>3</v>
      </c>
      <c r="E819" s="1">
        <v>0.50589745591587998</v>
      </c>
      <c r="F819" s="1">
        <v>0.53290368084384399</v>
      </c>
      <c r="G819" s="1">
        <v>0.240276211831945</v>
      </c>
      <c r="H819" s="1">
        <v>0.18448546338656899</v>
      </c>
      <c r="I819" s="1">
        <v>0.74617366774782501</v>
      </c>
      <c r="J819" s="50">
        <v>0.717389144230414</v>
      </c>
      <c r="N819" s="21"/>
      <c r="R819" s="21"/>
    </row>
    <row r="820" spans="1:18">
      <c r="A820" s="7" t="s">
        <v>157</v>
      </c>
      <c r="B820" t="s">
        <v>69</v>
      </c>
      <c r="C820" t="s">
        <v>4</v>
      </c>
      <c r="D820" t="s">
        <v>5</v>
      </c>
      <c r="E820" s="1">
        <v>9.2163082352776898E-4</v>
      </c>
      <c r="F820" s="1">
        <v>2.93890738710764E-2</v>
      </c>
      <c r="G820" s="1">
        <v>0.44131379448482599</v>
      </c>
      <c r="H820" s="1">
        <v>8.2455844195980799</v>
      </c>
      <c r="I820" s="1">
        <v>0.44223542530835402</v>
      </c>
      <c r="J820" s="50">
        <v>8.2749734934691599</v>
      </c>
      <c r="N820" s="21"/>
      <c r="R820" s="21"/>
    </row>
    <row r="821" spans="1:18">
      <c r="A821" s="7" t="s">
        <v>157</v>
      </c>
      <c r="B821" t="s">
        <v>69</v>
      </c>
      <c r="C821" t="s">
        <v>6</v>
      </c>
      <c r="D821" t="s">
        <v>7</v>
      </c>
      <c r="E821" s="1">
        <v>1.80828165068617E-2</v>
      </c>
      <c r="F821" s="1">
        <v>4.0064050281870503E-2</v>
      </c>
      <c r="G821" s="1">
        <v>2.95833192041367E-3</v>
      </c>
      <c r="H821" s="1">
        <v>6.5547306179383497E-3</v>
      </c>
      <c r="I821" s="1">
        <v>2.1041148427275402E-2</v>
      </c>
      <c r="J821" s="50">
        <v>4.66187808998089E-2</v>
      </c>
      <c r="N821" s="21"/>
      <c r="R821" s="21"/>
    </row>
    <row r="822" spans="1:18">
      <c r="A822" s="7" t="s">
        <v>157</v>
      </c>
      <c r="B822" t="s">
        <v>69</v>
      </c>
      <c r="C822" t="s">
        <v>8</v>
      </c>
      <c r="D822" t="s">
        <v>9</v>
      </c>
      <c r="E822" s="1">
        <v>0.81821266382899205</v>
      </c>
      <c r="F822" s="1">
        <v>0.41747185723067998</v>
      </c>
      <c r="G822" s="1">
        <v>0.58586630903503001</v>
      </c>
      <c r="H822" s="1">
        <v>0.31368480927695802</v>
      </c>
      <c r="I822" s="1">
        <v>1.4040789728640199</v>
      </c>
      <c r="J822" s="50">
        <v>0.731156666507638</v>
      </c>
      <c r="N822" s="21"/>
      <c r="R822" s="21"/>
    </row>
    <row r="823" spans="1:18">
      <c r="A823" s="7" t="s">
        <v>157</v>
      </c>
      <c r="B823" t="s">
        <v>69</v>
      </c>
      <c r="C823" t="s">
        <v>10</v>
      </c>
      <c r="D823" t="s">
        <v>11</v>
      </c>
      <c r="E823" s="1">
        <v>4.4913867300162599E-2</v>
      </c>
      <c r="F823" s="1">
        <v>3.6681289822010299E-2</v>
      </c>
      <c r="G823" s="1">
        <v>0.149549492645564</v>
      </c>
      <c r="H823" s="1">
        <v>0.16880348872401199</v>
      </c>
      <c r="I823" s="1">
        <v>0.194463359945726</v>
      </c>
      <c r="J823" s="50">
        <v>0.20548477854602301</v>
      </c>
      <c r="N823" s="21"/>
      <c r="R823" s="21"/>
    </row>
    <row r="824" spans="1:18">
      <c r="A824" s="7" t="s">
        <v>157</v>
      </c>
      <c r="B824" t="s">
        <v>69</v>
      </c>
      <c r="C824" t="s">
        <v>12</v>
      </c>
      <c r="D824" t="s">
        <v>13</v>
      </c>
      <c r="E824" s="1">
        <v>0.30394159596405601</v>
      </c>
      <c r="F824" s="1">
        <v>4.2094445113611198E-2</v>
      </c>
      <c r="G824" s="1">
        <v>0.16090765976346599</v>
      </c>
      <c r="H824" s="1">
        <v>2.93210578607455E-2</v>
      </c>
      <c r="I824" s="1">
        <v>0.464849255727522</v>
      </c>
      <c r="J824" s="50">
        <v>7.1415502974356698E-2</v>
      </c>
      <c r="N824" s="21"/>
      <c r="R824" s="21"/>
    </row>
    <row r="825" spans="1:18">
      <c r="A825" s="7" t="s">
        <v>157</v>
      </c>
      <c r="B825" t="s">
        <v>69</v>
      </c>
      <c r="C825" t="s">
        <v>14</v>
      </c>
      <c r="D825" t="s">
        <v>15</v>
      </c>
      <c r="E825" s="1">
        <v>0.101017940769252</v>
      </c>
      <c r="F825" s="1">
        <v>0.110798193627253</v>
      </c>
      <c r="G825" s="1">
        <v>0.34821784455209798</v>
      </c>
      <c r="H825" s="1">
        <v>0.208778461696394</v>
      </c>
      <c r="I825" s="1">
        <v>0.44923578532135</v>
      </c>
      <c r="J825" s="50">
        <v>0.31957665532364798</v>
      </c>
      <c r="N825" s="21"/>
      <c r="R825" s="21"/>
    </row>
    <row r="826" spans="1:18">
      <c r="A826" s="7" t="s">
        <v>157</v>
      </c>
      <c r="B826" t="s">
        <v>69</v>
      </c>
      <c r="C826" t="s">
        <v>16</v>
      </c>
      <c r="D826" t="s">
        <v>17</v>
      </c>
      <c r="E826" s="1">
        <v>2.7065875502640599</v>
      </c>
      <c r="F826" s="1">
        <v>0.37310702346734198</v>
      </c>
      <c r="G826" s="1">
        <v>1.5778865530481601</v>
      </c>
      <c r="H826" s="1">
        <v>0.24100554127871701</v>
      </c>
      <c r="I826" s="1">
        <v>4.2844741033122196</v>
      </c>
      <c r="J826" s="50">
        <v>0.61411256474605902</v>
      </c>
      <c r="N826" s="21"/>
      <c r="R826" s="21"/>
    </row>
    <row r="827" spans="1:18">
      <c r="A827" s="7" t="s">
        <v>157</v>
      </c>
      <c r="B827" t="s">
        <v>69</v>
      </c>
      <c r="C827" t="s">
        <v>18</v>
      </c>
      <c r="D827" t="s">
        <v>19</v>
      </c>
      <c r="E827" s="1">
        <v>10.655002222403301</v>
      </c>
      <c r="F827" s="1">
        <v>0.70388658429454098</v>
      </c>
      <c r="G827" s="1">
        <v>15.5169375497224</v>
      </c>
      <c r="H827" s="1">
        <v>2.60373570670084</v>
      </c>
      <c r="I827" s="1">
        <v>26.1719397721257</v>
      </c>
      <c r="J827" s="50">
        <v>3.3076222909953801</v>
      </c>
      <c r="N827" s="21"/>
      <c r="R827" s="21"/>
    </row>
    <row r="828" spans="1:18">
      <c r="A828" s="7" t="s">
        <v>157</v>
      </c>
      <c r="B828" t="s">
        <v>69</v>
      </c>
      <c r="C828" t="s">
        <v>20</v>
      </c>
      <c r="D828" t="s">
        <v>21</v>
      </c>
      <c r="E828" s="1">
        <v>2.7480693323681802</v>
      </c>
      <c r="F828" s="1">
        <v>0.44326390716174002</v>
      </c>
      <c r="G828" s="1">
        <v>0.26533029043206902</v>
      </c>
      <c r="H828" s="1">
        <v>5.3535990273999599E-2</v>
      </c>
      <c r="I828" s="1">
        <v>3.0133996228002502</v>
      </c>
      <c r="J828" s="50">
        <v>0.49679989743573999</v>
      </c>
      <c r="N828" s="21"/>
      <c r="R828" s="21"/>
    </row>
    <row r="829" spans="1:18">
      <c r="A829" s="7" t="s">
        <v>157</v>
      </c>
      <c r="B829" t="s">
        <v>69</v>
      </c>
      <c r="C829" t="s">
        <v>25</v>
      </c>
      <c r="D829" t="s">
        <v>26</v>
      </c>
      <c r="E829" s="1">
        <v>0</v>
      </c>
      <c r="F829" s="1">
        <v>0</v>
      </c>
      <c r="G829" s="1">
        <v>0</v>
      </c>
      <c r="H829" s="1">
        <v>0</v>
      </c>
      <c r="I829" s="1">
        <v>0</v>
      </c>
      <c r="J829" s="50">
        <v>0</v>
      </c>
      <c r="N829" s="21"/>
      <c r="R829" s="21"/>
    </row>
    <row r="830" spans="1:18">
      <c r="A830" s="7" t="s">
        <v>157</v>
      </c>
      <c r="B830" t="s">
        <v>69</v>
      </c>
      <c r="C830" t="s">
        <v>22</v>
      </c>
      <c r="D830" t="s">
        <v>23</v>
      </c>
      <c r="E830" s="1">
        <v>1.02648099326799E-3</v>
      </c>
      <c r="F830" s="1">
        <v>4.45189760883705E-5</v>
      </c>
      <c r="G830" s="1">
        <v>1.0625824857712299E-3</v>
      </c>
      <c r="H830" s="1">
        <v>4.1286453828949502E-5</v>
      </c>
      <c r="I830" s="1">
        <v>2.0890634790392201E-3</v>
      </c>
      <c r="J830" s="50">
        <v>8.5805429917320002E-5</v>
      </c>
      <c r="N830" s="21"/>
      <c r="R830" s="21"/>
    </row>
    <row r="831" spans="1:18">
      <c r="A831" s="7" t="s">
        <v>158</v>
      </c>
      <c r="B831" t="s">
        <v>69</v>
      </c>
      <c r="C831" t="s">
        <v>2</v>
      </c>
      <c r="D831" t="s">
        <v>3</v>
      </c>
      <c r="E831" s="1">
        <v>0.27492488133624299</v>
      </c>
      <c r="F831" s="1">
        <v>0.28848328792736</v>
      </c>
      <c r="G831" s="1">
        <v>7.70418395409906E-2</v>
      </c>
      <c r="H831" s="1">
        <v>7.4297606605765495E-2</v>
      </c>
      <c r="I831" s="1">
        <v>0.35196672087723302</v>
      </c>
      <c r="J831" s="50">
        <v>0.36278089453312501</v>
      </c>
      <c r="N831" s="21"/>
      <c r="R831" s="21"/>
    </row>
    <row r="832" spans="1:18">
      <c r="A832" s="7" t="s">
        <v>158</v>
      </c>
      <c r="B832" t="s">
        <v>69</v>
      </c>
      <c r="C832" t="s">
        <v>4</v>
      </c>
      <c r="D832" t="s">
        <v>5</v>
      </c>
      <c r="E832" s="1">
        <v>9.940404716423149E-4</v>
      </c>
      <c r="F832" s="1">
        <v>3.0817859019826199E-2</v>
      </c>
      <c r="G832" s="1">
        <v>3.8172520314876598E-3</v>
      </c>
      <c r="H832" s="1">
        <v>6.7307325422162098E-2</v>
      </c>
      <c r="I832" s="1">
        <v>4.8112925031299804E-3</v>
      </c>
      <c r="J832" s="50">
        <v>9.8125184441988297E-2</v>
      </c>
      <c r="N832" s="21"/>
      <c r="R832" s="21"/>
    </row>
    <row r="833" spans="1:18">
      <c r="A833" s="7" t="s">
        <v>158</v>
      </c>
      <c r="B833" t="s">
        <v>69</v>
      </c>
      <c r="C833" t="s">
        <v>6</v>
      </c>
      <c r="D833" t="s">
        <v>7</v>
      </c>
      <c r="E833" s="1">
        <v>4.7507362483105997E-2</v>
      </c>
      <c r="F833" s="1">
        <v>0.104569454514332</v>
      </c>
      <c r="G833" s="1">
        <v>0.129098185139227</v>
      </c>
      <c r="H833" s="1">
        <v>0.28627889760173802</v>
      </c>
      <c r="I833" s="1">
        <v>0.17660554762233299</v>
      </c>
      <c r="J833" s="50">
        <v>0.39084835211607</v>
      </c>
      <c r="N833" s="21"/>
      <c r="R833" s="21"/>
    </row>
    <row r="834" spans="1:18">
      <c r="A834" s="7" t="s">
        <v>158</v>
      </c>
      <c r="B834" t="s">
        <v>69</v>
      </c>
      <c r="C834" t="s">
        <v>8</v>
      </c>
      <c r="D834" t="s">
        <v>9</v>
      </c>
      <c r="E834" s="1">
        <v>0.50388567425777897</v>
      </c>
      <c r="F834" s="1">
        <v>0.25435730080424102</v>
      </c>
      <c r="G834" s="1">
        <v>1.40158511568874</v>
      </c>
      <c r="H834" s="1">
        <v>0.80752629669606102</v>
      </c>
      <c r="I834" s="1">
        <v>1.90547078994651</v>
      </c>
      <c r="J834" s="50">
        <v>1.0618835975003</v>
      </c>
      <c r="N834" s="21"/>
      <c r="R834" s="21"/>
    </row>
    <row r="835" spans="1:18">
      <c r="A835" s="7" t="s">
        <v>158</v>
      </c>
      <c r="B835" t="s">
        <v>69</v>
      </c>
      <c r="C835" t="s">
        <v>10</v>
      </c>
      <c r="D835" t="s">
        <v>11</v>
      </c>
      <c r="E835" s="1">
        <v>2.49198699987201E-2</v>
      </c>
      <c r="F835" s="1">
        <v>2.1301959016182401E-2</v>
      </c>
      <c r="G835" s="1">
        <v>8.6213713071297396E-2</v>
      </c>
      <c r="H835" s="1">
        <v>6.8928188963573597E-2</v>
      </c>
      <c r="I835" s="1">
        <v>0.111133583070017</v>
      </c>
      <c r="J835" s="50">
        <v>9.0230147979756106E-2</v>
      </c>
      <c r="N835" s="21"/>
      <c r="R835" s="21"/>
    </row>
    <row r="836" spans="1:18">
      <c r="A836" s="7" t="s">
        <v>158</v>
      </c>
      <c r="B836" t="s">
        <v>69</v>
      </c>
      <c r="C836" t="s">
        <v>12</v>
      </c>
      <c r="D836" t="s">
        <v>13</v>
      </c>
      <c r="E836" s="1">
        <v>0.17277925067636499</v>
      </c>
      <c r="F836" s="1">
        <v>2.3880686824602801E-2</v>
      </c>
      <c r="G836" s="1">
        <v>9.0080933074102906E-2</v>
      </c>
      <c r="H836" s="1">
        <v>1.6753635542555899E-2</v>
      </c>
      <c r="I836" s="1">
        <v>0.26286018375046799</v>
      </c>
      <c r="J836" s="50">
        <v>4.06343223671587E-2</v>
      </c>
      <c r="N836" s="21"/>
      <c r="R836" s="21"/>
    </row>
    <row r="837" spans="1:18">
      <c r="A837" s="7" t="s">
        <v>158</v>
      </c>
      <c r="B837" t="s">
        <v>69</v>
      </c>
      <c r="C837" t="s">
        <v>14</v>
      </c>
      <c r="D837" t="s">
        <v>15</v>
      </c>
      <c r="E837" s="1">
        <v>6.35159010830188E-2</v>
      </c>
      <c r="F837" s="1">
        <v>7.0281397502998305E-2</v>
      </c>
      <c r="G837" s="1">
        <v>1.9854921958715299</v>
      </c>
      <c r="H837" s="1">
        <v>1.2289520187012799</v>
      </c>
      <c r="I837" s="1">
        <v>2.0490080969545499</v>
      </c>
      <c r="J837" s="50">
        <v>1.29923341620427</v>
      </c>
      <c r="N837" s="21"/>
      <c r="R837" s="21"/>
    </row>
    <row r="838" spans="1:18">
      <c r="A838" s="7" t="s">
        <v>158</v>
      </c>
      <c r="B838" t="s">
        <v>69</v>
      </c>
      <c r="C838" t="s">
        <v>16</v>
      </c>
      <c r="D838" t="s">
        <v>17</v>
      </c>
      <c r="E838" s="1">
        <v>1.6542989768354199</v>
      </c>
      <c r="F838" s="1">
        <v>0.22126616965090201</v>
      </c>
      <c r="G838" s="1">
        <v>1.44000698426978</v>
      </c>
      <c r="H838" s="1">
        <v>0.19036482572841801</v>
      </c>
      <c r="I838" s="1">
        <v>3.0943059611052002</v>
      </c>
      <c r="J838" s="50">
        <v>0.41163099537931902</v>
      </c>
      <c r="N838" s="21"/>
      <c r="R838" s="21"/>
    </row>
    <row r="839" spans="1:18">
      <c r="A839" s="7" t="s">
        <v>158</v>
      </c>
      <c r="B839" t="s">
        <v>69</v>
      </c>
      <c r="C839" t="s">
        <v>18</v>
      </c>
      <c r="D839" t="s">
        <v>19</v>
      </c>
      <c r="E839" s="1">
        <v>6.0199773910600003</v>
      </c>
      <c r="F839" s="1">
        <v>0.390506156422676</v>
      </c>
      <c r="G839" s="1">
        <v>1.88244190445888</v>
      </c>
      <c r="H839" s="1">
        <v>0.30361989810721002</v>
      </c>
      <c r="I839" s="1">
        <v>7.9024192955188797</v>
      </c>
      <c r="J839" s="50">
        <v>0.69412605452988596</v>
      </c>
      <c r="N839" s="21"/>
      <c r="R839" s="21"/>
    </row>
    <row r="840" spans="1:18">
      <c r="A840" s="7" t="s">
        <v>158</v>
      </c>
      <c r="B840" t="s">
        <v>69</v>
      </c>
      <c r="C840" t="s">
        <v>20</v>
      </c>
      <c r="D840" t="s">
        <v>21</v>
      </c>
      <c r="E840" s="1">
        <v>1.4359614318988501</v>
      </c>
      <c r="F840" s="1">
        <v>0.22822166483626599</v>
      </c>
      <c r="G840" s="1">
        <v>6.0111917150359399E-2</v>
      </c>
      <c r="H840" s="1">
        <v>1.20715653868854E-2</v>
      </c>
      <c r="I840" s="1">
        <v>1.49607334904921</v>
      </c>
      <c r="J840" s="50">
        <v>0.24029323022315099</v>
      </c>
      <c r="N840" s="21"/>
      <c r="R840" s="21"/>
    </row>
    <row r="841" spans="1:18">
      <c r="A841" s="7" t="s">
        <v>158</v>
      </c>
      <c r="B841" t="s">
        <v>69</v>
      </c>
      <c r="C841" t="s">
        <v>25</v>
      </c>
      <c r="D841" t="s">
        <v>26</v>
      </c>
      <c r="E841" s="1">
        <v>0</v>
      </c>
      <c r="F841" s="1">
        <v>0</v>
      </c>
      <c r="G841" s="1">
        <v>0</v>
      </c>
      <c r="H841" s="1">
        <v>0</v>
      </c>
      <c r="I841" s="1">
        <v>0</v>
      </c>
      <c r="J841" s="50">
        <v>0</v>
      </c>
      <c r="N841" s="21"/>
      <c r="R841" s="21"/>
    </row>
    <row r="842" spans="1:18">
      <c r="A842" s="7" t="s">
        <v>158</v>
      </c>
      <c r="B842" t="s">
        <v>69</v>
      </c>
      <c r="C842" t="s">
        <v>22</v>
      </c>
      <c r="D842" t="s">
        <v>23</v>
      </c>
      <c r="E842" s="1">
        <v>6.99289850657792E-4</v>
      </c>
      <c r="F842" s="1">
        <v>2.9278799046611998E-5</v>
      </c>
      <c r="G842" s="1">
        <v>9.5262015307357199E-4</v>
      </c>
      <c r="H842" s="1">
        <v>3.4253310117507099E-5</v>
      </c>
      <c r="I842" s="1">
        <v>1.65191000373136E-3</v>
      </c>
      <c r="J842" s="50">
        <v>6.3532109164119097E-5</v>
      </c>
      <c r="N842" s="21"/>
      <c r="R842" s="21"/>
    </row>
    <row r="843" spans="1:18">
      <c r="A843" s="7" t="s">
        <v>159</v>
      </c>
      <c r="B843" t="s">
        <v>69</v>
      </c>
      <c r="C843" t="s">
        <v>2</v>
      </c>
      <c r="D843" t="s">
        <v>3</v>
      </c>
      <c r="E843" s="1">
        <v>0.38132134935866402</v>
      </c>
      <c r="F843" s="1">
        <v>0.40304667866227001</v>
      </c>
      <c r="G843" s="1">
        <v>0.17068401884960799</v>
      </c>
      <c r="H843" s="1">
        <v>0.145078970935137</v>
      </c>
      <c r="I843" s="1">
        <v>0.55200536820827295</v>
      </c>
      <c r="J843" s="50">
        <v>0.54812564959740595</v>
      </c>
      <c r="N843" s="21"/>
      <c r="R843" s="21"/>
    </row>
    <row r="844" spans="1:18">
      <c r="A844" s="7" t="s">
        <v>159</v>
      </c>
      <c r="B844" t="s">
        <v>69</v>
      </c>
      <c r="C844" t="s">
        <v>4</v>
      </c>
      <c r="D844" t="s">
        <v>5</v>
      </c>
      <c r="E844" s="1">
        <v>5.3672853683743701E-4</v>
      </c>
      <c r="F844" s="1">
        <v>2.55867918159545E-2</v>
      </c>
      <c r="G844" s="1">
        <v>1.4937649546514901E-3</v>
      </c>
      <c r="H844" s="1">
        <v>2.80146867439049E-2</v>
      </c>
      <c r="I844" s="1">
        <v>2.0304934914889298E-3</v>
      </c>
      <c r="J844" s="50">
        <v>5.3601478559859403E-2</v>
      </c>
      <c r="N844" s="21"/>
      <c r="R844" s="21"/>
    </row>
    <row r="845" spans="1:18">
      <c r="A845" s="7" t="s">
        <v>159</v>
      </c>
      <c r="B845" t="s">
        <v>69</v>
      </c>
      <c r="C845" t="s">
        <v>6</v>
      </c>
      <c r="D845" t="s">
        <v>7</v>
      </c>
      <c r="E845" s="1">
        <v>2.3145273530248801E-2</v>
      </c>
      <c r="F845" s="1">
        <v>4.8831247106757E-2</v>
      </c>
      <c r="G845" s="1">
        <v>2.4175016935787601E-2</v>
      </c>
      <c r="H845" s="1">
        <v>5.31480075517256E-2</v>
      </c>
      <c r="I845" s="1">
        <v>4.7320290466036398E-2</v>
      </c>
      <c r="J845" s="50">
        <v>0.101979254658483</v>
      </c>
      <c r="N845" s="21"/>
      <c r="R845" s="21"/>
    </row>
    <row r="846" spans="1:18">
      <c r="A846" s="7" t="s">
        <v>159</v>
      </c>
      <c r="B846" t="s">
        <v>69</v>
      </c>
      <c r="C846" t="s">
        <v>8</v>
      </c>
      <c r="D846" t="s">
        <v>9</v>
      </c>
      <c r="E846" s="1">
        <v>0.41891775284324601</v>
      </c>
      <c r="F846" s="1">
        <v>0.22723266434217301</v>
      </c>
      <c r="G846" s="1">
        <v>0.30817077052153402</v>
      </c>
      <c r="H846" s="1">
        <v>0.17347340293289201</v>
      </c>
      <c r="I846" s="1">
        <v>0.72708852336478103</v>
      </c>
      <c r="J846" s="50">
        <v>0.40070606727506503</v>
      </c>
      <c r="N846" s="21"/>
      <c r="R846" s="21"/>
    </row>
    <row r="847" spans="1:18">
      <c r="A847" s="7" t="s">
        <v>159</v>
      </c>
      <c r="B847" t="s">
        <v>69</v>
      </c>
      <c r="C847" t="s">
        <v>10</v>
      </c>
      <c r="D847" t="s">
        <v>11</v>
      </c>
      <c r="E847" s="1">
        <v>2.5215822369186101E-2</v>
      </c>
      <c r="F847" s="1">
        <v>2.4904114843656101E-2</v>
      </c>
      <c r="G847" s="1">
        <v>0.20158032452077501</v>
      </c>
      <c r="H847" s="1">
        <v>0.25199257276803899</v>
      </c>
      <c r="I847" s="1">
        <v>0.226796146889961</v>
      </c>
      <c r="J847" s="50">
        <v>0.276896687611695</v>
      </c>
      <c r="N847" s="21"/>
      <c r="R847" s="21"/>
    </row>
    <row r="848" spans="1:18">
      <c r="A848" s="7" t="s">
        <v>159</v>
      </c>
      <c r="B848" t="s">
        <v>69</v>
      </c>
      <c r="C848" t="s">
        <v>12</v>
      </c>
      <c r="D848" t="s">
        <v>13</v>
      </c>
      <c r="E848" s="1">
        <v>0.13558199834750301</v>
      </c>
      <c r="F848" s="1">
        <v>1.9006105978594701E-2</v>
      </c>
      <c r="G848" s="1">
        <v>0.103537547254327</v>
      </c>
      <c r="H848" s="1">
        <v>1.8459819240879E-2</v>
      </c>
      <c r="I848" s="1">
        <v>0.23911954560182999</v>
      </c>
      <c r="J848" s="50">
        <v>3.74659252194737E-2</v>
      </c>
      <c r="N848" s="21"/>
      <c r="R848" s="21"/>
    </row>
    <row r="849" spans="1:18">
      <c r="A849" s="7" t="s">
        <v>159</v>
      </c>
      <c r="B849" t="s">
        <v>69</v>
      </c>
      <c r="C849" t="s">
        <v>14</v>
      </c>
      <c r="D849" t="s">
        <v>15</v>
      </c>
      <c r="E849" s="1">
        <v>5.7564573159055797E-2</v>
      </c>
      <c r="F849" s="1">
        <v>6.2342831055002199E-2</v>
      </c>
      <c r="G849" s="1">
        <v>0.28235966202672003</v>
      </c>
      <c r="H849" s="1">
        <v>0.16436538515186899</v>
      </c>
      <c r="I849" s="1">
        <v>0.33992423518577602</v>
      </c>
      <c r="J849" s="50">
        <v>0.22670821620687201</v>
      </c>
      <c r="N849" s="21"/>
      <c r="R849" s="21"/>
    </row>
    <row r="850" spans="1:18">
      <c r="A850" s="7" t="s">
        <v>159</v>
      </c>
      <c r="B850" t="s">
        <v>69</v>
      </c>
      <c r="C850" t="s">
        <v>16</v>
      </c>
      <c r="D850" t="s">
        <v>17</v>
      </c>
      <c r="E850" s="1">
        <v>1.20117723930078</v>
      </c>
      <c r="F850" s="1">
        <v>0.16750311029023901</v>
      </c>
      <c r="G850" s="1">
        <v>1.1871466209349699</v>
      </c>
      <c r="H850" s="1">
        <v>0.16933135323588</v>
      </c>
      <c r="I850" s="1">
        <v>2.3883238602357499</v>
      </c>
      <c r="J850" s="50">
        <v>0.33683446352611901</v>
      </c>
      <c r="N850" s="21"/>
      <c r="R850" s="21"/>
    </row>
    <row r="851" spans="1:18">
      <c r="A851" s="7" t="s">
        <v>159</v>
      </c>
      <c r="B851" t="s">
        <v>69</v>
      </c>
      <c r="C851" t="s">
        <v>18</v>
      </c>
      <c r="D851" t="s">
        <v>19</v>
      </c>
      <c r="E851" s="1">
        <v>6.7677477101596999</v>
      </c>
      <c r="F851" s="1">
        <v>0.44416115373453102</v>
      </c>
      <c r="G851" s="1">
        <v>14.521077253444499</v>
      </c>
      <c r="H851" s="1">
        <v>2.5007276885268599</v>
      </c>
      <c r="I851" s="1">
        <v>21.288824963604199</v>
      </c>
      <c r="J851" s="50">
        <v>2.9448888422613901</v>
      </c>
      <c r="N851" s="21"/>
      <c r="R851" s="21"/>
    </row>
    <row r="852" spans="1:18">
      <c r="A852" s="7" t="s">
        <v>159</v>
      </c>
      <c r="B852" t="s">
        <v>69</v>
      </c>
      <c r="C852" t="s">
        <v>20</v>
      </c>
      <c r="D852" t="s">
        <v>21</v>
      </c>
      <c r="E852" s="1">
        <v>1.36162958049976</v>
      </c>
      <c r="F852" s="1">
        <v>0.21990847298118499</v>
      </c>
      <c r="G852" s="1">
        <v>0.32221345058727902</v>
      </c>
      <c r="H852" s="1">
        <v>6.5162280273319606E-2</v>
      </c>
      <c r="I852" s="1">
        <v>1.68384303108704</v>
      </c>
      <c r="J852" s="50">
        <v>0.28507075325450498</v>
      </c>
      <c r="N852" s="21"/>
      <c r="R852" s="21"/>
    </row>
    <row r="853" spans="1:18">
      <c r="A853" s="7" t="s">
        <v>159</v>
      </c>
      <c r="B853" t="s">
        <v>69</v>
      </c>
      <c r="C853" t="s">
        <v>25</v>
      </c>
      <c r="D853" t="s">
        <v>26</v>
      </c>
      <c r="E853" s="1">
        <v>0</v>
      </c>
      <c r="F853" s="1">
        <v>0</v>
      </c>
      <c r="G853" s="1">
        <v>0</v>
      </c>
      <c r="H853" s="1">
        <v>0</v>
      </c>
      <c r="I853" s="1">
        <v>0</v>
      </c>
      <c r="J853" s="50">
        <v>0</v>
      </c>
      <c r="N853" s="21"/>
      <c r="R853" s="21"/>
    </row>
    <row r="854" spans="1:18">
      <c r="A854" s="7" t="s">
        <v>159</v>
      </c>
      <c r="B854" t="s">
        <v>69</v>
      </c>
      <c r="C854" t="s">
        <v>22</v>
      </c>
      <c r="D854" t="s">
        <v>23</v>
      </c>
      <c r="E854" s="1">
        <v>6.9374231736874295E-4</v>
      </c>
      <c r="F854" s="1">
        <v>3.0558823531605798E-5</v>
      </c>
      <c r="G854" s="1">
        <v>1.01396184970425E-3</v>
      </c>
      <c r="H854" s="1">
        <v>3.9784822126857698E-5</v>
      </c>
      <c r="I854" s="1">
        <v>1.70770416707299E-3</v>
      </c>
      <c r="J854" s="50">
        <v>7.0343645658463503E-5</v>
      </c>
      <c r="N854" s="21"/>
      <c r="R854" s="21"/>
    </row>
    <row r="855" spans="1:18">
      <c r="A855" s="7" t="s">
        <v>160</v>
      </c>
      <c r="B855" t="s">
        <v>69</v>
      </c>
      <c r="C855" t="s">
        <v>2</v>
      </c>
      <c r="D855" t="s">
        <v>3</v>
      </c>
      <c r="E855" s="1">
        <v>5.8685456741581203E-2</v>
      </c>
      <c r="F855" s="1">
        <v>6.2245200452579703E-2</v>
      </c>
      <c r="G855" s="1">
        <v>1.0949105752999301E-2</v>
      </c>
      <c r="H855" s="1">
        <v>9.9982489885270791E-3</v>
      </c>
      <c r="I855" s="1">
        <v>6.9634562494580596E-2</v>
      </c>
      <c r="J855" s="50">
        <v>7.2243449441106805E-2</v>
      </c>
      <c r="N855" s="21"/>
      <c r="R855" s="21"/>
    </row>
    <row r="856" spans="1:18">
      <c r="A856" s="7" t="s">
        <v>160</v>
      </c>
      <c r="B856" t="s">
        <v>69</v>
      </c>
      <c r="C856" t="s">
        <v>4</v>
      </c>
      <c r="D856" t="s">
        <v>5</v>
      </c>
      <c r="E856" s="1">
        <v>1.42599593938311E-4</v>
      </c>
      <c r="F856" s="1">
        <v>8.0448286498902496E-3</v>
      </c>
      <c r="G856" s="1">
        <v>1.99943201209564E-8</v>
      </c>
      <c r="H856" s="1">
        <v>3.5551503370637401E-8</v>
      </c>
      <c r="I856" s="1">
        <v>1.4261958825843201E-4</v>
      </c>
      <c r="J856" s="50">
        <v>8.0448642013936193E-3</v>
      </c>
      <c r="N856" s="21"/>
      <c r="R856" s="21"/>
    </row>
    <row r="857" spans="1:18">
      <c r="A857" s="7" t="s">
        <v>160</v>
      </c>
      <c r="B857" t="s">
        <v>69</v>
      </c>
      <c r="C857" t="s">
        <v>6</v>
      </c>
      <c r="D857" t="s">
        <v>7</v>
      </c>
      <c r="E857" s="1">
        <v>4.1402827944849903E-3</v>
      </c>
      <c r="F857" s="1">
        <v>8.6897665594928807E-3</v>
      </c>
      <c r="G857" s="1">
        <v>3.0395034256581002E-3</v>
      </c>
      <c r="H857" s="1">
        <v>6.4793156068424203E-3</v>
      </c>
      <c r="I857" s="1">
        <v>7.17978622014309E-3</v>
      </c>
      <c r="J857" s="50">
        <v>1.51690821663353E-2</v>
      </c>
      <c r="N857" s="21"/>
      <c r="R857" s="21"/>
    </row>
    <row r="858" spans="1:18">
      <c r="A858" s="7" t="s">
        <v>160</v>
      </c>
      <c r="B858" t="s">
        <v>69</v>
      </c>
      <c r="C858" t="s">
        <v>8</v>
      </c>
      <c r="D858" t="s">
        <v>9</v>
      </c>
      <c r="E858" s="1">
        <v>0.104460943895663</v>
      </c>
      <c r="F858" s="1">
        <v>5.4974404522782801E-2</v>
      </c>
      <c r="G858" s="1">
        <v>0.115368510068836</v>
      </c>
      <c r="H858" s="1">
        <v>6.6075121344386104E-2</v>
      </c>
      <c r="I858" s="1">
        <v>0.21982945396449799</v>
      </c>
      <c r="J858" s="50">
        <v>0.12104952586716899</v>
      </c>
      <c r="N858" s="21"/>
      <c r="R858" s="21"/>
    </row>
    <row r="859" spans="1:18">
      <c r="A859" s="7" t="s">
        <v>160</v>
      </c>
      <c r="B859" t="s">
        <v>69</v>
      </c>
      <c r="C859" t="s">
        <v>10</v>
      </c>
      <c r="D859" t="s">
        <v>11</v>
      </c>
      <c r="E859" s="1">
        <v>4.8565924622676997E-3</v>
      </c>
      <c r="F859" s="1">
        <v>3.8361744502190798E-3</v>
      </c>
      <c r="G859" s="1">
        <v>1.0298013265322301E-2</v>
      </c>
      <c r="H859" s="1">
        <v>1.30400762446631E-2</v>
      </c>
      <c r="I859" s="1">
        <v>1.515460572759E-2</v>
      </c>
      <c r="J859" s="50">
        <v>1.6876250694882199E-2</v>
      </c>
      <c r="N859" s="21"/>
      <c r="R859" s="21"/>
    </row>
    <row r="860" spans="1:18">
      <c r="A860" s="7" t="s">
        <v>160</v>
      </c>
      <c r="B860" t="s">
        <v>69</v>
      </c>
      <c r="C860" t="s">
        <v>12</v>
      </c>
      <c r="D860" t="s">
        <v>13</v>
      </c>
      <c r="E860" s="1">
        <v>3.6175859049637098E-2</v>
      </c>
      <c r="F860" s="1">
        <v>4.9488803318917703E-3</v>
      </c>
      <c r="G860" s="1">
        <v>3.0684616079240001E-2</v>
      </c>
      <c r="H860" s="1">
        <v>5.7033273260121402E-3</v>
      </c>
      <c r="I860" s="1">
        <v>6.6860475128877106E-2</v>
      </c>
      <c r="J860" s="50">
        <v>1.06522076579039E-2</v>
      </c>
      <c r="N860" s="21"/>
      <c r="R860" s="21"/>
    </row>
    <row r="861" spans="1:18">
      <c r="A861" s="7" t="s">
        <v>160</v>
      </c>
      <c r="B861" t="s">
        <v>69</v>
      </c>
      <c r="C861" t="s">
        <v>14</v>
      </c>
      <c r="D861" t="s">
        <v>15</v>
      </c>
      <c r="E861" s="1">
        <v>1.2813052075303699E-2</v>
      </c>
      <c r="F861" s="1">
        <v>1.4123020858685199E-2</v>
      </c>
      <c r="G861" s="1">
        <v>9.4411836625307E-2</v>
      </c>
      <c r="H861" s="1">
        <v>5.8106709885002099E-2</v>
      </c>
      <c r="I861" s="1">
        <v>0.107224888700611</v>
      </c>
      <c r="J861" s="50">
        <v>7.2229730743687395E-2</v>
      </c>
      <c r="N861" s="21"/>
      <c r="R861" s="21"/>
    </row>
    <row r="862" spans="1:18">
      <c r="A862" s="7" t="s">
        <v>160</v>
      </c>
      <c r="B862" t="s">
        <v>69</v>
      </c>
      <c r="C862" t="s">
        <v>16</v>
      </c>
      <c r="D862" t="s">
        <v>17</v>
      </c>
      <c r="E862" s="1">
        <v>0.22677717680121601</v>
      </c>
      <c r="F862" s="1">
        <v>2.8132048629379701E-2</v>
      </c>
      <c r="G862" s="1">
        <v>0.11528828283049999</v>
      </c>
      <c r="H862" s="1">
        <v>1.6608099473604698E-2</v>
      </c>
      <c r="I862" s="1">
        <v>0.34206545963171597</v>
      </c>
      <c r="J862" s="50">
        <v>4.4740148102984399E-2</v>
      </c>
      <c r="N862" s="21"/>
      <c r="R862" s="21"/>
    </row>
    <row r="863" spans="1:18">
      <c r="A863" s="7" t="s">
        <v>160</v>
      </c>
      <c r="B863" t="s">
        <v>69</v>
      </c>
      <c r="C863" t="s">
        <v>18</v>
      </c>
      <c r="D863" t="s">
        <v>19</v>
      </c>
      <c r="E863" s="1">
        <v>5.8266500954878602</v>
      </c>
      <c r="F863" s="1">
        <v>0.380365483935177</v>
      </c>
      <c r="G863" s="1">
        <v>5.0201124447120904</v>
      </c>
      <c r="H863" s="1">
        <v>0.81745737544122599</v>
      </c>
      <c r="I863" s="1">
        <v>10.8467625402</v>
      </c>
      <c r="J863" s="50">
        <v>1.1978228593764</v>
      </c>
      <c r="N863" s="21"/>
      <c r="R863" s="21"/>
    </row>
    <row r="864" spans="1:18">
      <c r="A864" s="7" t="s">
        <v>160</v>
      </c>
      <c r="B864" t="s">
        <v>69</v>
      </c>
      <c r="C864" t="s">
        <v>20</v>
      </c>
      <c r="D864" t="s">
        <v>21</v>
      </c>
      <c r="E864" s="1">
        <v>0.339527525706809</v>
      </c>
      <c r="F864" s="1">
        <v>5.3850930288185002E-2</v>
      </c>
      <c r="G864" s="1">
        <v>2.8075520842683302E-3</v>
      </c>
      <c r="H864" s="1">
        <v>5.6362618769337995E-4</v>
      </c>
      <c r="I864" s="1">
        <v>0.34233507779107702</v>
      </c>
      <c r="J864" s="50">
        <v>5.4414556475878402E-2</v>
      </c>
      <c r="N864" s="21"/>
      <c r="R864" s="21"/>
    </row>
    <row r="865" spans="1:18">
      <c r="A865" s="7" t="s">
        <v>160</v>
      </c>
      <c r="B865" t="s">
        <v>69</v>
      </c>
      <c r="C865" t="s">
        <v>25</v>
      </c>
      <c r="D865" t="s">
        <v>26</v>
      </c>
      <c r="E865" s="1">
        <v>0</v>
      </c>
      <c r="F865" s="1">
        <v>0</v>
      </c>
      <c r="G865" s="1">
        <v>0</v>
      </c>
      <c r="H865" s="1">
        <v>0</v>
      </c>
      <c r="I865" s="1">
        <v>0</v>
      </c>
      <c r="J865" s="50">
        <v>0</v>
      </c>
      <c r="N865" s="21"/>
      <c r="R865" s="21"/>
    </row>
    <row r="866" spans="1:18">
      <c r="A866" s="7" t="s">
        <v>160</v>
      </c>
      <c r="B866" t="s">
        <v>69</v>
      </c>
      <c r="C866" t="s">
        <v>22</v>
      </c>
      <c r="D866" t="s">
        <v>23</v>
      </c>
      <c r="E866" s="1">
        <v>8.4711488082419895E-5</v>
      </c>
      <c r="F866" s="1">
        <v>3.5386011004811902E-6</v>
      </c>
      <c r="G866" s="1">
        <v>5.9757952659760998E-5</v>
      </c>
      <c r="H866" s="1">
        <v>2.1499716380946602E-6</v>
      </c>
      <c r="I866" s="1">
        <v>1.4446944074218099E-4</v>
      </c>
      <c r="J866" s="50">
        <v>5.6885727385758503E-6</v>
      </c>
      <c r="N866" s="21"/>
      <c r="R866" s="21"/>
    </row>
    <row r="867" spans="1:18">
      <c r="A867" s="7" t="s">
        <v>161</v>
      </c>
      <c r="B867" t="s">
        <v>69</v>
      </c>
      <c r="C867" t="s">
        <v>2</v>
      </c>
      <c r="D867" t="s">
        <v>3</v>
      </c>
      <c r="E867" s="1">
        <v>0.139895386286605</v>
      </c>
      <c r="F867" s="1">
        <v>0.14406977828265299</v>
      </c>
      <c r="G867" s="1">
        <v>0.16631103777748199</v>
      </c>
      <c r="H867" s="1">
        <v>6.3992372424551996E-2</v>
      </c>
      <c r="I867" s="1">
        <v>0.30620642406408699</v>
      </c>
      <c r="J867" s="50">
        <v>0.20806215070720499</v>
      </c>
      <c r="N867" s="21"/>
      <c r="R867" s="21"/>
    </row>
    <row r="868" spans="1:18">
      <c r="A868" s="7" t="s">
        <v>161</v>
      </c>
      <c r="B868" t="s">
        <v>69</v>
      </c>
      <c r="C868" t="s">
        <v>4</v>
      </c>
      <c r="D868" t="s">
        <v>5</v>
      </c>
      <c r="E868" s="1">
        <v>4.7362343137534799E-4</v>
      </c>
      <c r="F868" s="1">
        <v>1.7249685517279598E-2</v>
      </c>
      <c r="G868" s="1">
        <v>7.7618417329911602E-9</v>
      </c>
      <c r="H868" s="1">
        <v>1.0994771107087599E-8</v>
      </c>
      <c r="I868" s="1">
        <v>4.7363119321708103E-4</v>
      </c>
      <c r="J868" s="50">
        <v>1.7249696512050699E-2</v>
      </c>
      <c r="N868" s="21"/>
      <c r="R868" s="21"/>
    </row>
    <row r="869" spans="1:18">
      <c r="A869" s="7" t="s">
        <v>161</v>
      </c>
      <c r="B869" t="s">
        <v>69</v>
      </c>
      <c r="C869" t="s">
        <v>6</v>
      </c>
      <c r="D869" t="s">
        <v>7</v>
      </c>
      <c r="E869" s="1">
        <v>1.6403852387882899E-2</v>
      </c>
      <c r="F869" s="1">
        <v>3.4241757166879501E-2</v>
      </c>
      <c r="G869" s="1">
        <v>1.0406127330974701E-3</v>
      </c>
      <c r="H869" s="1">
        <v>2.3097237594305801E-3</v>
      </c>
      <c r="I869" s="1">
        <v>1.7444465120980399E-2</v>
      </c>
      <c r="J869" s="50">
        <v>3.6551480926310102E-2</v>
      </c>
      <c r="N869" s="21"/>
      <c r="R869" s="21"/>
    </row>
    <row r="870" spans="1:18">
      <c r="A870" s="7" t="s">
        <v>161</v>
      </c>
      <c r="B870" t="s">
        <v>69</v>
      </c>
      <c r="C870" t="s">
        <v>8</v>
      </c>
      <c r="D870" t="s">
        <v>9</v>
      </c>
      <c r="E870" s="1">
        <v>0.29223213143590898</v>
      </c>
      <c r="F870" s="1">
        <v>0.13488059004926101</v>
      </c>
      <c r="G870" s="1">
        <v>0.39518601554170302</v>
      </c>
      <c r="H870" s="1">
        <v>0.203186441641419</v>
      </c>
      <c r="I870" s="1">
        <v>0.68741814697761106</v>
      </c>
      <c r="J870" s="50">
        <v>0.33806703169067998</v>
      </c>
      <c r="N870" s="21"/>
      <c r="R870" s="21"/>
    </row>
    <row r="871" spans="1:18">
      <c r="A871" s="7" t="s">
        <v>161</v>
      </c>
      <c r="B871" t="s">
        <v>69</v>
      </c>
      <c r="C871" t="s">
        <v>10</v>
      </c>
      <c r="D871" t="s">
        <v>11</v>
      </c>
      <c r="E871" s="1">
        <v>1.4116346946478399E-2</v>
      </c>
      <c r="F871" s="1">
        <v>1.2668582762575599E-2</v>
      </c>
      <c r="G871" s="1">
        <v>6.8376295857505903E-2</v>
      </c>
      <c r="H871" s="1">
        <v>8.7640393875492301E-2</v>
      </c>
      <c r="I871" s="1">
        <v>8.2492642803984301E-2</v>
      </c>
      <c r="J871" s="50">
        <v>0.100308976638068</v>
      </c>
      <c r="N871" s="21"/>
      <c r="R871" s="21"/>
    </row>
    <row r="872" spans="1:18">
      <c r="A872" s="7" t="s">
        <v>161</v>
      </c>
      <c r="B872" t="s">
        <v>69</v>
      </c>
      <c r="C872" t="s">
        <v>12</v>
      </c>
      <c r="D872" t="s">
        <v>13</v>
      </c>
      <c r="E872" s="1">
        <v>0.10761083828266201</v>
      </c>
      <c r="F872" s="1">
        <v>1.48314270296737E-2</v>
      </c>
      <c r="G872" s="1">
        <v>0.34512421131274301</v>
      </c>
      <c r="H872" s="1">
        <v>6.4736291063113793E-2</v>
      </c>
      <c r="I872" s="1">
        <v>0.452735049595405</v>
      </c>
      <c r="J872" s="50">
        <v>7.9567718092787398E-2</v>
      </c>
      <c r="N872" s="21"/>
      <c r="R872" s="21"/>
    </row>
    <row r="873" spans="1:18">
      <c r="A873" s="7" t="s">
        <v>161</v>
      </c>
      <c r="B873" t="s">
        <v>69</v>
      </c>
      <c r="C873" t="s">
        <v>14</v>
      </c>
      <c r="D873" t="s">
        <v>15</v>
      </c>
      <c r="E873" s="1">
        <v>2.7752733329598999E-2</v>
      </c>
      <c r="F873" s="1">
        <v>3.0583306138050499E-2</v>
      </c>
      <c r="G873" s="1">
        <v>0.38125816726065898</v>
      </c>
      <c r="H873" s="1">
        <v>0.23725809237150999</v>
      </c>
      <c r="I873" s="1">
        <v>0.40901090059025802</v>
      </c>
      <c r="J873" s="50">
        <v>0.26784139850956001</v>
      </c>
      <c r="N873" s="21"/>
      <c r="R873" s="21"/>
    </row>
    <row r="874" spans="1:18">
      <c r="A874" s="7" t="s">
        <v>161</v>
      </c>
      <c r="B874" t="s">
        <v>69</v>
      </c>
      <c r="C874" t="s">
        <v>16</v>
      </c>
      <c r="D874" t="s">
        <v>17</v>
      </c>
      <c r="E874" s="1">
        <v>1.0205009394248601</v>
      </c>
      <c r="F874" s="1">
        <v>0.112553894143631</v>
      </c>
      <c r="G874" s="1">
        <v>1.28037819235628</v>
      </c>
      <c r="H874" s="1">
        <v>0.10917899176983099</v>
      </c>
      <c r="I874" s="1">
        <v>2.3008791317811399</v>
      </c>
      <c r="J874" s="50">
        <v>0.22173288591346199</v>
      </c>
      <c r="N874" s="21"/>
      <c r="R874" s="21"/>
    </row>
    <row r="875" spans="1:18">
      <c r="A875" s="7" t="s">
        <v>161</v>
      </c>
      <c r="B875" t="s">
        <v>69</v>
      </c>
      <c r="C875" t="s">
        <v>18</v>
      </c>
      <c r="D875" t="s">
        <v>19</v>
      </c>
      <c r="E875" s="1">
        <v>2.8907046579440099</v>
      </c>
      <c r="F875" s="1">
        <v>0.18951421200236701</v>
      </c>
      <c r="G875" s="1">
        <v>1.30120060390351</v>
      </c>
      <c r="H875" s="1">
        <v>0.213140468383194</v>
      </c>
      <c r="I875" s="1">
        <v>4.1919052618475199</v>
      </c>
      <c r="J875" s="50">
        <v>0.40265468038556101</v>
      </c>
      <c r="N875" s="21"/>
      <c r="R875" s="21"/>
    </row>
    <row r="876" spans="1:18">
      <c r="A876" s="7" t="s">
        <v>161</v>
      </c>
      <c r="B876" t="s">
        <v>69</v>
      </c>
      <c r="C876" t="s">
        <v>20</v>
      </c>
      <c r="D876" t="s">
        <v>21</v>
      </c>
      <c r="E876" s="1">
        <v>0.81353639652633103</v>
      </c>
      <c r="F876" s="1">
        <v>0.12894235665857801</v>
      </c>
      <c r="G876" s="1">
        <v>9.6776359585770896E-3</v>
      </c>
      <c r="H876" s="1">
        <v>1.94269426968237E-3</v>
      </c>
      <c r="I876" s="1">
        <v>0.82321403248490799</v>
      </c>
      <c r="J876" s="50">
        <v>0.13088505092826</v>
      </c>
      <c r="N876" s="21"/>
      <c r="R876" s="21"/>
    </row>
    <row r="877" spans="1:18">
      <c r="A877" s="7" t="s">
        <v>161</v>
      </c>
      <c r="B877" t="s">
        <v>69</v>
      </c>
      <c r="C877" t="s">
        <v>25</v>
      </c>
      <c r="D877" t="s">
        <v>26</v>
      </c>
      <c r="E877" s="1">
        <v>0</v>
      </c>
      <c r="F877" s="1">
        <v>0</v>
      </c>
      <c r="G877" s="1">
        <v>0</v>
      </c>
      <c r="H877" s="1">
        <v>0</v>
      </c>
      <c r="I877" s="1">
        <v>0</v>
      </c>
      <c r="J877" s="50">
        <v>0</v>
      </c>
      <c r="N877" s="21"/>
      <c r="R877" s="21"/>
    </row>
    <row r="878" spans="1:18">
      <c r="A878" s="7" t="s">
        <v>161</v>
      </c>
      <c r="B878" t="s">
        <v>69</v>
      </c>
      <c r="C878" t="s">
        <v>22</v>
      </c>
      <c r="D878" t="s">
        <v>23</v>
      </c>
      <c r="E878" s="1">
        <v>3.8792004372714098E-4</v>
      </c>
      <c r="F878" s="1">
        <v>1.6211739678973699E-5</v>
      </c>
      <c r="G878" s="1">
        <v>5.1181530411255598E-4</v>
      </c>
      <c r="H878" s="1">
        <v>1.8496862032511301E-5</v>
      </c>
      <c r="I878" s="1">
        <v>8.9973534783969696E-4</v>
      </c>
      <c r="J878" s="50">
        <v>3.4708601711485E-5</v>
      </c>
      <c r="N878" s="21"/>
      <c r="R878" s="21"/>
    </row>
    <row r="879" spans="1:18">
      <c r="A879" s="7" t="s">
        <v>162</v>
      </c>
      <c r="B879" t="s">
        <v>69</v>
      </c>
      <c r="C879" t="s">
        <v>2</v>
      </c>
      <c r="D879" t="s">
        <v>3</v>
      </c>
      <c r="E879" s="1">
        <v>6.7662917386660901E-2</v>
      </c>
      <c r="F879" s="1">
        <v>7.0713831614225398E-2</v>
      </c>
      <c r="G879" s="1">
        <v>5.1358201747738197E-2</v>
      </c>
      <c r="H879" s="1">
        <v>5.1113495070970898E-2</v>
      </c>
      <c r="I879" s="1">
        <v>0.119021119134399</v>
      </c>
      <c r="J879" s="50">
        <v>0.121827326685196</v>
      </c>
      <c r="N879" s="21"/>
      <c r="R879" s="21"/>
    </row>
    <row r="880" spans="1:18">
      <c r="A880" s="7" t="s">
        <v>162</v>
      </c>
      <c r="B880" t="s">
        <v>69</v>
      </c>
      <c r="C880" t="s">
        <v>4</v>
      </c>
      <c r="D880" t="s">
        <v>5</v>
      </c>
      <c r="E880" s="1">
        <v>3.68502468849572E-4</v>
      </c>
      <c r="F880" s="1">
        <v>1.5844069724707199E-2</v>
      </c>
      <c r="G880" s="1">
        <v>4.2165635861366798E-10</v>
      </c>
      <c r="H880" s="1">
        <v>2.2900831049594799E-10</v>
      </c>
      <c r="I880" s="1">
        <v>3.6850289050593097E-4</v>
      </c>
      <c r="J880" s="50">
        <v>1.5844069953715501E-2</v>
      </c>
      <c r="N880" s="21"/>
      <c r="R880" s="21"/>
    </row>
    <row r="881" spans="1:18">
      <c r="A881" s="7" t="s">
        <v>162</v>
      </c>
      <c r="B881" t="s">
        <v>69</v>
      </c>
      <c r="C881" t="s">
        <v>6</v>
      </c>
      <c r="D881" t="s">
        <v>7</v>
      </c>
      <c r="E881" s="1">
        <v>1.31695570764266E-3</v>
      </c>
      <c r="F881" s="1">
        <v>2.9105537908456999E-3</v>
      </c>
      <c r="G881" s="1">
        <v>1.8719012726609301E-4</v>
      </c>
      <c r="H881" s="1">
        <v>4.1485548355124603E-4</v>
      </c>
      <c r="I881" s="1">
        <v>1.5041458349087499E-3</v>
      </c>
      <c r="J881" s="50">
        <v>3.3254092743969501E-3</v>
      </c>
      <c r="N881" s="21"/>
      <c r="R881" s="21"/>
    </row>
    <row r="882" spans="1:18">
      <c r="A882" s="7" t="s">
        <v>162</v>
      </c>
      <c r="B882" t="s">
        <v>69</v>
      </c>
      <c r="C882" t="s">
        <v>8</v>
      </c>
      <c r="D882" t="s">
        <v>9</v>
      </c>
      <c r="E882" s="1">
        <v>9.7024680317128797E-2</v>
      </c>
      <c r="F882" s="1">
        <v>5.0094274520869897E-2</v>
      </c>
      <c r="G882" s="1">
        <v>5.4826107907975999E-2</v>
      </c>
      <c r="H882" s="1">
        <v>3.4487390713800997E-2</v>
      </c>
      <c r="I882" s="1">
        <v>0.151850788225105</v>
      </c>
      <c r="J882" s="50">
        <v>8.4581665234671005E-2</v>
      </c>
      <c r="N882" s="21"/>
      <c r="R882" s="21"/>
    </row>
    <row r="883" spans="1:18">
      <c r="A883" s="7" t="s">
        <v>162</v>
      </c>
      <c r="B883" t="s">
        <v>69</v>
      </c>
      <c r="C883" t="s">
        <v>10</v>
      </c>
      <c r="D883" t="s">
        <v>11</v>
      </c>
      <c r="E883" s="1">
        <v>5.9603438374693099E-3</v>
      </c>
      <c r="F883" s="1">
        <v>5.7729599394576898E-3</v>
      </c>
      <c r="G883" s="1">
        <v>2.9243860800958199E-2</v>
      </c>
      <c r="H883" s="1">
        <v>3.4825624043829398E-2</v>
      </c>
      <c r="I883" s="1">
        <v>3.5204204638427501E-2</v>
      </c>
      <c r="J883" s="50">
        <v>4.0598583983287098E-2</v>
      </c>
      <c r="N883" s="21"/>
      <c r="R883" s="21"/>
    </row>
    <row r="884" spans="1:18">
      <c r="A884" s="7" t="s">
        <v>162</v>
      </c>
      <c r="B884" t="s">
        <v>69</v>
      </c>
      <c r="C884" t="s">
        <v>12</v>
      </c>
      <c r="D884" t="s">
        <v>13</v>
      </c>
      <c r="E884" s="1">
        <v>6.6288012423334694E-2</v>
      </c>
      <c r="F884" s="1">
        <v>9.8963273970094998E-3</v>
      </c>
      <c r="G884" s="1">
        <v>5.1288296066548E-2</v>
      </c>
      <c r="H884" s="1">
        <v>9.3650936584833699E-3</v>
      </c>
      <c r="I884" s="1">
        <v>0.117576308489883</v>
      </c>
      <c r="J884" s="50">
        <v>1.9261421055492899E-2</v>
      </c>
      <c r="N884" s="21"/>
      <c r="R884" s="21"/>
    </row>
    <row r="885" spans="1:18">
      <c r="A885" s="7" t="s">
        <v>162</v>
      </c>
      <c r="B885" t="s">
        <v>69</v>
      </c>
      <c r="C885" t="s">
        <v>14</v>
      </c>
      <c r="D885" t="s">
        <v>15</v>
      </c>
      <c r="E885" s="1">
        <v>1.2234171771683001E-2</v>
      </c>
      <c r="F885" s="1">
        <v>1.34516397266615E-2</v>
      </c>
      <c r="G885" s="1">
        <v>6.0436214187076599E-2</v>
      </c>
      <c r="H885" s="1">
        <v>3.4167815589491397E-2</v>
      </c>
      <c r="I885" s="1">
        <v>7.2670385958759603E-2</v>
      </c>
      <c r="J885" s="50">
        <v>4.7619455316152901E-2</v>
      </c>
      <c r="N885" s="21"/>
      <c r="R885" s="21"/>
    </row>
    <row r="886" spans="1:18">
      <c r="A886" s="7" t="s">
        <v>162</v>
      </c>
      <c r="B886" t="s">
        <v>69</v>
      </c>
      <c r="C886" t="s">
        <v>16</v>
      </c>
      <c r="D886" t="s">
        <v>17</v>
      </c>
      <c r="E886" s="1">
        <v>0.27407094517361802</v>
      </c>
      <c r="F886" s="1">
        <v>3.8915558059003097E-2</v>
      </c>
      <c r="G886" s="1">
        <v>0.30735138597561101</v>
      </c>
      <c r="H886" s="1">
        <v>5.4841708220170503E-2</v>
      </c>
      <c r="I886" s="1">
        <v>0.58142233114922903</v>
      </c>
      <c r="J886" s="50">
        <v>9.3757266279173607E-2</v>
      </c>
      <c r="N886" s="21"/>
      <c r="R886" s="21"/>
    </row>
    <row r="887" spans="1:18">
      <c r="A887" s="7" t="s">
        <v>162</v>
      </c>
      <c r="B887" t="s">
        <v>69</v>
      </c>
      <c r="C887" t="s">
        <v>18</v>
      </c>
      <c r="D887" t="s">
        <v>19</v>
      </c>
      <c r="E887" s="1">
        <v>1.09562690856905</v>
      </c>
      <c r="F887" s="1">
        <v>7.2240248897005699E-2</v>
      </c>
      <c r="G887" s="1">
        <v>1.25986842890327</v>
      </c>
      <c r="H887" s="1">
        <v>0.21284291520012399</v>
      </c>
      <c r="I887" s="1">
        <v>2.3554953374723202</v>
      </c>
      <c r="J887" s="50">
        <v>0.28508316409713003</v>
      </c>
      <c r="N887" s="21"/>
      <c r="R887" s="21"/>
    </row>
    <row r="888" spans="1:18">
      <c r="A888" s="7" t="s">
        <v>162</v>
      </c>
      <c r="B888" t="s">
        <v>69</v>
      </c>
      <c r="C888" t="s">
        <v>20</v>
      </c>
      <c r="D888" t="s">
        <v>21</v>
      </c>
      <c r="E888" s="1">
        <v>0.222369164948991</v>
      </c>
      <c r="F888" s="1">
        <v>3.5843656785546602E-2</v>
      </c>
      <c r="G888" s="1">
        <v>1.6126721654891301E-2</v>
      </c>
      <c r="H888" s="1">
        <v>3.2552451116109899E-3</v>
      </c>
      <c r="I888" s="1">
        <v>0.23849588660388199</v>
      </c>
      <c r="J888" s="50">
        <v>3.9098901897157597E-2</v>
      </c>
      <c r="N888" s="21"/>
      <c r="R888" s="21"/>
    </row>
    <row r="889" spans="1:18">
      <c r="A889" s="7" t="s">
        <v>162</v>
      </c>
      <c r="B889" t="s">
        <v>69</v>
      </c>
      <c r="C889" t="s">
        <v>25</v>
      </c>
      <c r="D889" t="s">
        <v>26</v>
      </c>
      <c r="E889" s="1">
        <v>0</v>
      </c>
      <c r="F889" s="1">
        <v>0</v>
      </c>
      <c r="G889" s="1">
        <v>0</v>
      </c>
      <c r="H889" s="1">
        <v>0</v>
      </c>
      <c r="I889" s="1">
        <v>0</v>
      </c>
      <c r="J889" s="50">
        <v>0</v>
      </c>
      <c r="N889" s="21"/>
      <c r="R889" s="21"/>
    </row>
    <row r="890" spans="1:18">
      <c r="A890" s="7" t="s">
        <v>162</v>
      </c>
      <c r="B890" t="s">
        <v>69</v>
      </c>
      <c r="C890" t="s">
        <v>22</v>
      </c>
      <c r="D890" t="s">
        <v>23</v>
      </c>
      <c r="E890" s="1">
        <v>1.02899331770872E-4</v>
      </c>
      <c r="F890" s="1">
        <v>4.4725171163817499E-6</v>
      </c>
      <c r="G890" s="1">
        <v>7.4533582742984794E-5</v>
      </c>
      <c r="H890" s="1">
        <v>2.8825692108557701E-6</v>
      </c>
      <c r="I890" s="1">
        <v>1.7743291451385699E-4</v>
      </c>
      <c r="J890" s="50">
        <v>7.3550863272375201E-6</v>
      </c>
      <c r="N890" s="21"/>
      <c r="R890" s="21"/>
    </row>
    <row r="891" spans="1:18">
      <c r="A891" s="7" t="s">
        <v>163</v>
      </c>
      <c r="B891" t="s">
        <v>69</v>
      </c>
      <c r="C891" t="s">
        <v>2</v>
      </c>
      <c r="D891" t="s">
        <v>3</v>
      </c>
      <c r="E891" s="1">
        <v>0.115097324399473</v>
      </c>
      <c r="F891" s="1">
        <v>0.118810520579733</v>
      </c>
      <c r="G891" s="1">
        <v>5.4525093347757403E-2</v>
      </c>
      <c r="H891" s="1">
        <v>4.2633675797026101E-2</v>
      </c>
      <c r="I891" s="1">
        <v>0.169622417747231</v>
      </c>
      <c r="J891" s="50">
        <v>0.161444196376759</v>
      </c>
      <c r="N891" s="21"/>
      <c r="R891" s="21"/>
    </row>
    <row r="892" spans="1:18">
      <c r="A892" s="7" t="s">
        <v>163</v>
      </c>
      <c r="B892" t="s">
        <v>69</v>
      </c>
      <c r="C892" t="s">
        <v>4</v>
      </c>
      <c r="D892" t="s">
        <v>5</v>
      </c>
      <c r="E892" s="1">
        <v>5.0910070899279705E-4</v>
      </c>
      <c r="F892" s="1">
        <v>2.4624906229574701E-2</v>
      </c>
      <c r="G892" s="1">
        <v>1.8552820110246799E-6</v>
      </c>
      <c r="H892" s="1">
        <v>9.7895333717399892E-6</v>
      </c>
      <c r="I892" s="1">
        <v>5.1095599100382198E-4</v>
      </c>
      <c r="J892" s="50">
        <v>2.4634695762946399E-2</v>
      </c>
      <c r="N892" s="21"/>
      <c r="R892" s="21"/>
    </row>
    <row r="893" spans="1:18">
      <c r="A893" s="7" t="s">
        <v>163</v>
      </c>
      <c r="B893" t="s">
        <v>69</v>
      </c>
      <c r="C893" t="s">
        <v>6</v>
      </c>
      <c r="D893" t="s">
        <v>7</v>
      </c>
      <c r="E893" s="1">
        <v>6.1206302681605703E-3</v>
      </c>
      <c r="F893" s="1">
        <v>1.3768400691588601E-2</v>
      </c>
      <c r="G893" s="1">
        <v>6.1972214903362396E-3</v>
      </c>
      <c r="H893" s="1">
        <v>1.25034878746624E-2</v>
      </c>
      <c r="I893" s="1">
        <v>1.23178517584968E-2</v>
      </c>
      <c r="J893" s="50">
        <v>2.6271888566251001E-2</v>
      </c>
      <c r="N893" s="21"/>
      <c r="R893" s="21"/>
    </row>
    <row r="894" spans="1:18">
      <c r="A894" s="7" t="s">
        <v>163</v>
      </c>
      <c r="B894" t="s">
        <v>69</v>
      </c>
      <c r="C894" t="s">
        <v>8</v>
      </c>
      <c r="D894" t="s">
        <v>9</v>
      </c>
      <c r="E894" s="1">
        <v>0.216615056862658</v>
      </c>
      <c r="F894" s="1">
        <v>0.107373166513721</v>
      </c>
      <c r="G894" s="1">
        <v>0.25506492438352002</v>
      </c>
      <c r="H894" s="1">
        <v>0.22986831415707801</v>
      </c>
      <c r="I894" s="1">
        <v>0.47167998124617799</v>
      </c>
      <c r="J894" s="50">
        <v>0.33724148067079901</v>
      </c>
      <c r="N894" s="21"/>
      <c r="R894" s="21"/>
    </row>
    <row r="895" spans="1:18">
      <c r="A895" s="7" t="s">
        <v>163</v>
      </c>
      <c r="B895" t="s">
        <v>69</v>
      </c>
      <c r="C895" t="s">
        <v>10</v>
      </c>
      <c r="D895" t="s">
        <v>11</v>
      </c>
      <c r="E895" s="1">
        <v>1.1000760107361E-2</v>
      </c>
      <c r="F895" s="1">
        <v>9.8711896748533701E-3</v>
      </c>
      <c r="G895" s="1">
        <v>4.9746686413558401E-2</v>
      </c>
      <c r="H895" s="1">
        <v>3.8557211641257E-2</v>
      </c>
      <c r="I895" s="1">
        <v>6.0747446520919401E-2</v>
      </c>
      <c r="J895" s="50">
        <v>4.8428401316110398E-2</v>
      </c>
      <c r="N895" s="21"/>
      <c r="R895" s="21"/>
    </row>
    <row r="896" spans="1:18">
      <c r="A896" s="7" t="s">
        <v>163</v>
      </c>
      <c r="B896" t="s">
        <v>69</v>
      </c>
      <c r="C896" t="s">
        <v>12</v>
      </c>
      <c r="D896" t="s">
        <v>13</v>
      </c>
      <c r="E896" s="1">
        <v>8.2044291395231006E-2</v>
      </c>
      <c r="F896" s="1">
        <v>1.1307152135944701E-2</v>
      </c>
      <c r="G896" s="1">
        <v>7.6960381964652602E-2</v>
      </c>
      <c r="H896" s="1">
        <v>1.44487430998286E-2</v>
      </c>
      <c r="I896" s="1">
        <v>0.159004673359884</v>
      </c>
      <c r="J896" s="50">
        <v>2.5755895235773301E-2</v>
      </c>
      <c r="N896" s="21"/>
      <c r="R896" s="21"/>
    </row>
    <row r="897" spans="1:18">
      <c r="A897" s="7" t="s">
        <v>163</v>
      </c>
      <c r="B897" t="s">
        <v>69</v>
      </c>
      <c r="C897" t="s">
        <v>14</v>
      </c>
      <c r="D897" t="s">
        <v>15</v>
      </c>
      <c r="E897" s="1">
        <v>2.24011697152421E-2</v>
      </c>
      <c r="F897" s="1">
        <v>2.5194193717709899E-2</v>
      </c>
      <c r="G897" s="1">
        <v>4.1086603847127499E-2</v>
      </c>
      <c r="H897" s="1">
        <v>2.46905663866878E-2</v>
      </c>
      <c r="I897" s="1">
        <v>6.3487773562369607E-2</v>
      </c>
      <c r="J897" s="50">
        <v>4.9884760104397699E-2</v>
      </c>
      <c r="N897" s="21"/>
      <c r="R897" s="21"/>
    </row>
    <row r="898" spans="1:18">
      <c r="A898" s="7" t="s">
        <v>163</v>
      </c>
      <c r="B898" t="s">
        <v>69</v>
      </c>
      <c r="C898" t="s">
        <v>16</v>
      </c>
      <c r="D898" t="s">
        <v>17</v>
      </c>
      <c r="E898" s="1">
        <v>1.0837597886919701</v>
      </c>
      <c r="F898" s="1">
        <v>0.13598950852776701</v>
      </c>
      <c r="G898" s="1">
        <v>0.74879005228228501</v>
      </c>
      <c r="H898" s="1">
        <v>9.1888767053981996E-2</v>
      </c>
      <c r="I898" s="1">
        <v>1.83254984097425</v>
      </c>
      <c r="J898" s="50">
        <v>0.227878275581749</v>
      </c>
      <c r="N898" s="21"/>
      <c r="R898" s="21"/>
    </row>
    <row r="899" spans="1:18">
      <c r="A899" s="7" t="s">
        <v>163</v>
      </c>
      <c r="B899" t="s">
        <v>69</v>
      </c>
      <c r="C899" t="s">
        <v>18</v>
      </c>
      <c r="D899" t="s">
        <v>19</v>
      </c>
      <c r="E899" s="1">
        <v>4.8367375541329602</v>
      </c>
      <c r="F899" s="1">
        <v>0.31367585221213801</v>
      </c>
      <c r="G899" s="1">
        <v>2.4558300418537899</v>
      </c>
      <c r="H899" s="1">
        <v>0.39389354909844698</v>
      </c>
      <c r="I899" s="1">
        <v>7.2925675959867498</v>
      </c>
      <c r="J899" s="50">
        <v>0.70756940131058499</v>
      </c>
      <c r="N899" s="21"/>
      <c r="R899" s="21"/>
    </row>
    <row r="900" spans="1:18">
      <c r="A900" s="7" t="s">
        <v>163</v>
      </c>
      <c r="B900" t="s">
        <v>69</v>
      </c>
      <c r="C900" t="s">
        <v>20</v>
      </c>
      <c r="D900" t="s">
        <v>21</v>
      </c>
      <c r="E900" s="1">
        <v>0.751469129245255</v>
      </c>
      <c r="F900" s="1">
        <v>0.119468001101591</v>
      </c>
      <c r="G900" s="1">
        <v>2.57711867437103E-2</v>
      </c>
      <c r="H900" s="1">
        <v>5.1734697963016201E-3</v>
      </c>
      <c r="I900" s="1">
        <v>0.77724031598896504</v>
      </c>
      <c r="J900" s="50">
        <v>0.124641470897893</v>
      </c>
      <c r="N900" s="21"/>
      <c r="R900" s="21"/>
    </row>
    <row r="901" spans="1:18">
      <c r="A901" s="7" t="s">
        <v>163</v>
      </c>
      <c r="B901" t="s">
        <v>69</v>
      </c>
      <c r="C901" t="s">
        <v>25</v>
      </c>
      <c r="D901" t="s">
        <v>26</v>
      </c>
      <c r="E901" s="1">
        <v>0</v>
      </c>
      <c r="F901" s="1">
        <v>0</v>
      </c>
      <c r="G901" s="1">
        <v>0</v>
      </c>
      <c r="H901" s="1">
        <v>0</v>
      </c>
      <c r="I901" s="1">
        <v>0</v>
      </c>
      <c r="J901" s="50">
        <v>0</v>
      </c>
      <c r="N901" s="21"/>
      <c r="R901" s="21"/>
    </row>
    <row r="902" spans="1:18">
      <c r="A902" s="7" t="s">
        <v>163</v>
      </c>
      <c r="B902" t="s">
        <v>69</v>
      </c>
      <c r="C902" t="s">
        <v>22</v>
      </c>
      <c r="D902" t="s">
        <v>23</v>
      </c>
      <c r="E902" s="1">
        <v>3.1924827286797198E-4</v>
      </c>
      <c r="F902" s="1">
        <v>1.33175521324836E-5</v>
      </c>
      <c r="G902" s="1">
        <v>4.2528487115885101E-4</v>
      </c>
      <c r="H902" s="1">
        <v>1.5355543637102401E-5</v>
      </c>
      <c r="I902" s="1">
        <v>7.4453314402682304E-4</v>
      </c>
      <c r="J902" s="50">
        <v>2.8673095769585999E-5</v>
      </c>
      <c r="N902" s="21"/>
      <c r="R902" s="21"/>
    </row>
    <row r="903" spans="1:18">
      <c r="A903" s="7" t="s">
        <v>164</v>
      </c>
      <c r="B903" t="s">
        <v>69</v>
      </c>
      <c r="C903" t="s">
        <v>2</v>
      </c>
      <c r="D903" t="s">
        <v>3</v>
      </c>
      <c r="E903" s="1">
        <v>0.146299002056649</v>
      </c>
      <c r="F903" s="1">
        <v>0.15095780855815599</v>
      </c>
      <c r="G903" s="1">
        <v>4.9258509870910898E-2</v>
      </c>
      <c r="H903" s="1">
        <v>4.4218969859794503E-2</v>
      </c>
      <c r="I903" s="1">
        <v>0.19555751192755999</v>
      </c>
      <c r="J903" s="50">
        <v>0.195176778417951</v>
      </c>
      <c r="N903" s="21"/>
      <c r="R903" s="21"/>
    </row>
    <row r="904" spans="1:18">
      <c r="A904" s="7" t="s">
        <v>164</v>
      </c>
      <c r="B904" t="s">
        <v>69</v>
      </c>
      <c r="C904" t="s">
        <v>4</v>
      </c>
      <c r="D904" t="s">
        <v>5</v>
      </c>
      <c r="E904" s="1">
        <v>5.5685703980205305E-4</v>
      </c>
      <c r="F904" s="1">
        <v>2.77805597894847E-2</v>
      </c>
      <c r="G904" s="1">
        <v>1.6418697915660801E-3</v>
      </c>
      <c r="H904" s="1">
        <v>2.75428317586262E-2</v>
      </c>
      <c r="I904" s="1">
        <v>2.19872683136813E-3</v>
      </c>
      <c r="J904" s="50">
        <v>5.5323391548110903E-2</v>
      </c>
      <c r="N904" s="21"/>
      <c r="R904" s="21"/>
    </row>
    <row r="905" spans="1:18">
      <c r="A905" s="7" t="s">
        <v>164</v>
      </c>
      <c r="B905" t="s">
        <v>69</v>
      </c>
      <c r="C905" t="s">
        <v>6</v>
      </c>
      <c r="D905" t="s">
        <v>7</v>
      </c>
      <c r="E905" s="1">
        <v>1.42165245789452E-2</v>
      </c>
      <c r="F905" s="1">
        <v>3.18090515561733E-2</v>
      </c>
      <c r="G905" s="1">
        <v>2.96797394863395E-2</v>
      </c>
      <c r="H905" s="1">
        <v>6.3814027743026205E-2</v>
      </c>
      <c r="I905" s="1">
        <v>4.3896264065284699E-2</v>
      </c>
      <c r="J905" s="50">
        <v>9.5623079299199498E-2</v>
      </c>
      <c r="N905" s="21"/>
      <c r="R905" s="21"/>
    </row>
    <row r="906" spans="1:18">
      <c r="A906" s="7" t="s">
        <v>164</v>
      </c>
      <c r="B906" t="s">
        <v>69</v>
      </c>
      <c r="C906" t="s">
        <v>8</v>
      </c>
      <c r="D906" t="s">
        <v>9</v>
      </c>
      <c r="E906" s="1">
        <v>0.31492023062254398</v>
      </c>
      <c r="F906" s="1">
        <v>0.157181215989046</v>
      </c>
      <c r="G906" s="1">
        <v>0.78663293529165101</v>
      </c>
      <c r="H906" s="1">
        <v>0.46857626183288698</v>
      </c>
      <c r="I906" s="1">
        <v>1.1015531659141899</v>
      </c>
      <c r="J906" s="50">
        <v>0.62575747782193303</v>
      </c>
      <c r="N906" s="21"/>
      <c r="R906" s="21"/>
    </row>
    <row r="907" spans="1:18">
      <c r="A907" s="7" t="s">
        <v>164</v>
      </c>
      <c r="B907" t="s">
        <v>69</v>
      </c>
      <c r="C907" t="s">
        <v>10</v>
      </c>
      <c r="D907" t="s">
        <v>11</v>
      </c>
      <c r="E907" s="1">
        <v>1.57454671706562E-2</v>
      </c>
      <c r="F907" s="1">
        <v>1.66331992810844E-2</v>
      </c>
      <c r="G907" s="1">
        <v>0.14385810010952099</v>
      </c>
      <c r="H907" s="1">
        <v>0.25055737538716</v>
      </c>
      <c r="I907" s="1">
        <v>0.15960356728017799</v>
      </c>
      <c r="J907" s="50">
        <v>0.26719057466824497</v>
      </c>
      <c r="N907" s="21"/>
      <c r="R907" s="21"/>
    </row>
    <row r="908" spans="1:18">
      <c r="A908" s="7" t="s">
        <v>164</v>
      </c>
      <c r="B908" t="s">
        <v>69</v>
      </c>
      <c r="C908" t="s">
        <v>12</v>
      </c>
      <c r="D908" t="s">
        <v>13</v>
      </c>
      <c r="E908" s="1">
        <v>8.45321914770156E-2</v>
      </c>
      <c r="F908" s="1">
        <v>1.16046022887898E-2</v>
      </c>
      <c r="G908" s="1">
        <v>6.3656609288634897E-2</v>
      </c>
      <c r="H908" s="1">
        <v>1.19096868642389E-2</v>
      </c>
      <c r="I908" s="1">
        <v>0.14818880076565</v>
      </c>
      <c r="J908" s="50">
        <v>2.3514289153028601E-2</v>
      </c>
      <c r="N908" s="21"/>
      <c r="R908" s="21"/>
    </row>
    <row r="909" spans="1:18">
      <c r="A909" s="7" t="s">
        <v>164</v>
      </c>
      <c r="B909" t="s">
        <v>69</v>
      </c>
      <c r="C909" t="s">
        <v>14</v>
      </c>
      <c r="D909" t="s">
        <v>15</v>
      </c>
      <c r="E909" s="1">
        <v>2.4692793969955398E-2</v>
      </c>
      <c r="F909" s="1">
        <v>2.7714509127429201E-2</v>
      </c>
      <c r="G909" s="1">
        <v>0.119943653751846</v>
      </c>
      <c r="H909" s="1">
        <v>7.5065370196290407E-2</v>
      </c>
      <c r="I909" s="1">
        <v>0.14463644772180101</v>
      </c>
      <c r="J909" s="50">
        <v>0.10277987932372</v>
      </c>
      <c r="N909" s="21"/>
      <c r="R909" s="21"/>
    </row>
    <row r="910" spans="1:18">
      <c r="A910" s="7" t="s">
        <v>164</v>
      </c>
      <c r="B910" t="s">
        <v>69</v>
      </c>
      <c r="C910" t="s">
        <v>16</v>
      </c>
      <c r="D910" t="s">
        <v>17</v>
      </c>
      <c r="E910" s="1">
        <v>0.615916621579639</v>
      </c>
      <c r="F910" s="1">
        <v>7.8791102517883502E-2</v>
      </c>
      <c r="G910" s="1">
        <v>0.32610064905698499</v>
      </c>
      <c r="H910" s="1">
        <v>4.3052202590893103E-2</v>
      </c>
      <c r="I910" s="1">
        <v>0.94201727063662399</v>
      </c>
      <c r="J910" s="50">
        <v>0.121843305108777</v>
      </c>
      <c r="N910" s="21"/>
      <c r="R910" s="21"/>
    </row>
    <row r="911" spans="1:18">
      <c r="A911" s="7" t="s">
        <v>164</v>
      </c>
      <c r="B911" t="s">
        <v>69</v>
      </c>
      <c r="C911" t="s">
        <v>18</v>
      </c>
      <c r="D911" t="s">
        <v>19</v>
      </c>
      <c r="E911" s="1">
        <v>2.0821483331674502</v>
      </c>
      <c r="F911" s="1">
        <v>0.13519192701807201</v>
      </c>
      <c r="G911" s="1">
        <v>0.261291925143321</v>
      </c>
      <c r="H911" s="1">
        <v>4.2010847673427103E-2</v>
      </c>
      <c r="I911" s="1">
        <v>2.3434402583107699</v>
      </c>
      <c r="J911" s="50">
        <v>0.177202774691499</v>
      </c>
      <c r="N911" s="21"/>
      <c r="R911" s="21"/>
    </row>
    <row r="912" spans="1:18">
      <c r="A912" s="7" t="s">
        <v>164</v>
      </c>
      <c r="B912" t="s">
        <v>69</v>
      </c>
      <c r="C912" t="s">
        <v>20</v>
      </c>
      <c r="D912" t="s">
        <v>21</v>
      </c>
      <c r="E912" s="1">
        <v>0.78107310572149002</v>
      </c>
      <c r="F912" s="1">
        <v>0.124068082704656</v>
      </c>
      <c r="G912" s="1">
        <v>2.38670236926363E-2</v>
      </c>
      <c r="H912" s="1">
        <v>4.7911021778449898E-3</v>
      </c>
      <c r="I912" s="1">
        <v>0.80494012941412596</v>
      </c>
      <c r="J912" s="50">
        <v>0.128859184882501</v>
      </c>
      <c r="N912" s="21"/>
      <c r="R912" s="21"/>
    </row>
    <row r="913" spans="1:18">
      <c r="A913" s="7" t="s">
        <v>164</v>
      </c>
      <c r="B913" t="s">
        <v>69</v>
      </c>
      <c r="C913" t="s">
        <v>25</v>
      </c>
      <c r="D913" t="s">
        <v>26</v>
      </c>
      <c r="E913" s="1">
        <v>0</v>
      </c>
      <c r="F913" s="1">
        <v>0</v>
      </c>
      <c r="G913" s="1">
        <v>0</v>
      </c>
      <c r="H913" s="1">
        <v>0</v>
      </c>
      <c r="I913" s="1">
        <v>0</v>
      </c>
      <c r="J913" s="50">
        <v>0</v>
      </c>
      <c r="N913" s="21"/>
      <c r="R913" s="21"/>
    </row>
    <row r="914" spans="1:18">
      <c r="A914" s="7" t="s">
        <v>164</v>
      </c>
      <c r="B914" t="s">
        <v>69</v>
      </c>
      <c r="C914" t="s">
        <v>22</v>
      </c>
      <c r="D914" t="s">
        <v>23</v>
      </c>
      <c r="E914" s="1">
        <v>1.67682763293232E-4</v>
      </c>
      <c r="F914" s="1">
        <v>6.9915379389636898E-6</v>
      </c>
      <c r="G914" s="1">
        <v>3.0907653852697301E-5</v>
      </c>
      <c r="H914" s="1">
        <v>1.11268665727437E-6</v>
      </c>
      <c r="I914" s="1">
        <v>1.98590417145929E-4</v>
      </c>
      <c r="J914" s="50">
        <v>8.1042245962380604E-6</v>
      </c>
      <c r="N914" s="21"/>
      <c r="R914" s="21"/>
    </row>
    <row r="915" spans="1:18">
      <c r="A915" s="7" t="s">
        <v>165</v>
      </c>
      <c r="B915" t="s">
        <v>69</v>
      </c>
      <c r="C915" t="s">
        <v>2</v>
      </c>
      <c r="D915" t="s">
        <v>3</v>
      </c>
      <c r="E915" s="1">
        <v>0.46877259388877202</v>
      </c>
      <c r="F915" s="1">
        <v>0.49771558443250502</v>
      </c>
      <c r="G915" s="1">
        <v>0.19064598588040499</v>
      </c>
      <c r="H915" s="1">
        <v>0.16212766715028401</v>
      </c>
      <c r="I915" s="1">
        <v>0.65941857976917695</v>
      </c>
      <c r="J915" s="50">
        <v>0.659843251582789</v>
      </c>
      <c r="N915" s="21"/>
      <c r="R915" s="21"/>
    </row>
    <row r="916" spans="1:18">
      <c r="A916" s="7" t="s">
        <v>165</v>
      </c>
      <c r="B916" t="s">
        <v>69</v>
      </c>
      <c r="C916" t="s">
        <v>4</v>
      </c>
      <c r="D916" t="s">
        <v>5</v>
      </c>
      <c r="E916" s="1">
        <v>8.2789333859269296E-4</v>
      </c>
      <c r="F916" s="1">
        <v>4.1182614043998797E-2</v>
      </c>
      <c r="G916" s="1">
        <v>7.6243074128273004E-3</v>
      </c>
      <c r="H916" s="1">
        <v>0.14118200841235801</v>
      </c>
      <c r="I916" s="1">
        <v>8.4522007514199905E-3</v>
      </c>
      <c r="J916" s="50">
        <v>0.18236462245635701</v>
      </c>
      <c r="N916" s="21"/>
      <c r="R916" s="21"/>
    </row>
    <row r="917" spans="1:18">
      <c r="A917" s="7" t="s">
        <v>165</v>
      </c>
      <c r="B917" t="s">
        <v>69</v>
      </c>
      <c r="C917" t="s">
        <v>6</v>
      </c>
      <c r="D917" t="s">
        <v>7</v>
      </c>
      <c r="E917" s="1">
        <v>6.5391324788009506E-2</v>
      </c>
      <c r="F917" s="1">
        <v>0.14023929830607901</v>
      </c>
      <c r="G917" s="1">
        <v>9.3421547116152706E-2</v>
      </c>
      <c r="H917" s="1">
        <v>0.16579901732801899</v>
      </c>
      <c r="I917" s="1">
        <v>0.15881287190416199</v>
      </c>
      <c r="J917" s="50">
        <v>0.306038315634098</v>
      </c>
      <c r="N917" s="21"/>
      <c r="R917" s="21"/>
    </row>
    <row r="918" spans="1:18">
      <c r="A918" s="7" t="s">
        <v>165</v>
      </c>
      <c r="B918" t="s">
        <v>69</v>
      </c>
      <c r="C918" t="s">
        <v>8</v>
      </c>
      <c r="D918" t="s">
        <v>9</v>
      </c>
      <c r="E918" s="1">
        <v>0.70877979565835503</v>
      </c>
      <c r="F918" s="1">
        <v>0.32132974881833098</v>
      </c>
      <c r="G918" s="1">
        <v>1.0193100855967201</v>
      </c>
      <c r="H918" s="1">
        <v>0.63978854332489499</v>
      </c>
      <c r="I918" s="1">
        <v>1.72808988125507</v>
      </c>
      <c r="J918" s="50">
        <v>0.96111829214322597</v>
      </c>
      <c r="N918" s="21"/>
      <c r="R918" s="21"/>
    </row>
    <row r="919" spans="1:18">
      <c r="A919" s="7" t="s">
        <v>165</v>
      </c>
      <c r="B919" t="s">
        <v>69</v>
      </c>
      <c r="C919" t="s">
        <v>10</v>
      </c>
      <c r="D919" t="s">
        <v>11</v>
      </c>
      <c r="E919" s="1">
        <v>3.62465096952614E-2</v>
      </c>
      <c r="F919" s="1">
        <v>2.8992111410941102E-2</v>
      </c>
      <c r="G919" s="1">
        <v>0.123503957115133</v>
      </c>
      <c r="H919" s="1">
        <v>0.12762087058977201</v>
      </c>
      <c r="I919" s="1">
        <v>0.15975046681039401</v>
      </c>
      <c r="J919" s="50">
        <v>0.156612982000714</v>
      </c>
      <c r="N919" s="21"/>
      <c r="R919" s="21"/>
    </row>
    <row r="920" spans="1:18">
      <c r="A920" s="7" t="s">
        <v>165</v>
      </c>
      <c r="B920" t="s">
        <v>69</v>
      </c>
      <c r="C920" t="s">
        <v>12</v>
      </c>
      <c r="D920" t="s">
        <v>13</v>
      </c>
      <c r="E920" s="1">
        <v>0.296273216512423</v>
      </c>
      <c r="F920" s="1">
        <v>4.2171900150869197E-2</v>
      </c>
      <c r="G920" s="1">
        <v>0.19799767769684001</v>
      </c>
      <c r="H920" s="1">
        <v>3.6172687844091597E-2</v>
      </c>
      <c r="I920" s="1">
        <v>0.49427089420926301</v>
      </c>
      <c r="J920" s="50">
        <v>7.8344587994960802E-2</v>
      </c>
      <c r="N920" s="21"/>
      <c r="R920" s="21"/>
    </row>
    <row r="921" spans="1:18">
      <c r="A921" s="7" t="s">
        <v>165</v>
      </c>
      <c r="B921" t="s">
        <v>69</v>
      </c>
      <c r="C921" t="s">
        <v>14</v>
      </c>
      <c r="D921" t="s">
        <v>15</v>
      </c>
      <c r="E921" s="1">
        <v>7.7807553154403505E-2</v>
      </c>
      <c r="F921" s="1">
        <v>8.5736253622793093E-2</v>
      </c>
      <c r="G921" s="1">
        <v>0.43602885808297798</v>
      </c>
      <c r="H921" s="1">
        <v>0.25921261738145801</v>
      </c>
      <c r="I921" s="1">
        <v>0.513836411237382</v>
      </c>
      <c r="J921" s="50">
        <v>0.34494887100425098</v>
      </c>
      <c r="N921" s="21"/>
      <c r="R921" s="21"/>
    </row>
    <row r="922" spans="1:18">
      <c r="A922" s="7" t="s">
        <v>165</v>
      </c>
      <c r="B922" t="s">
        <v>69</v>
      </c>
      <c r="C922" t="s">
        <v>16</v>
      </c>
      <c r="D922" t="s">
        <v>17</v>
      </c>
      <c r="E922" s="1">
        <v>1.6055518594831499</v>
      </c>
      <c r="F922" s="1">
        <v>0.22918130308172699</v>
      </c>
      <c r="G922" s="1">
        <v>1.1426190982962201</v>
      </c>
      <c r="H922" s="1">
        <v>0.17253707906420299</v>
      </c>
      <c r="I922" s="1">
        <v>2.74817095777937</v>
      </c>
      <c r="J922" s="50">
        <v>0.40171838214592998</v>
      </c>
      <c r="N922" s="21"/>
      <c r="R922" s="21"/>
    </row>
    <row r="923" spans="1:18">
      <c r="A923" s="7" t="s">
        <v>165</v>
      </c>
      <c r="B923" t="s">
        <v>69</v>
      </c>
      <c r="C923" t="s">
        <v>18</v>
      </c>
      <c r="D923" t="s">
        <v>19</v>
      </c>
      <c r="E923" s="1">
        <v>6.3989061886259799</v>
      </c>
      <c r="F923" s="1">
        <v>0.42329328902600899</v>
      </c>
      <c r="G923" s="1">
        <v>1.75829387991147</v>
      </c>
      <c r="H923" s="1">
        <v>0.29794534312133403</v>
      </c>
      <c r="I923" s="1">
        <v>8.1572000685374508</v>
      </c>
      <c r="J923" s="50">
        <v>0.72123863214734296</v>
      </c>
      <c r="N923" s="21"/>
      <c r="R923" s="21"/>
    </row>
    <row r="924" spans="1:18">
      <c r="A924" s="7" t="s">
        <v>165</v>
      </c>
      <c r="B924" t="s">
        <v>69</v>
      </c>
      <c r="C924" t="s">
        <v>20</v>
      </c>
      <c r="D924" t="s">
        <v>21</v>
      </c>
      <c r="E924" s="1">
        <v>2.8700765369335399</v>
      </c>
      <c r="F924" s="1">
        <v>0.46340210426057199</v>
      </c>
      <c r="G924" s="1">
        <v>0.75956394593476495</v>
      </c>
      <c r="H924" s="1">
        <v>0.15338299926167701</v>
      </c>
      <c r="I924" s="1">
        <v>3.6296404828683002</v>
      </c>
      <c r="J924" s="50">
        <v>0.61678510352224902</v>
      </c>
      <c r="N924" s="21"/>
      <c r="R924" s="21"/>
    </row>
    <row r="925" spans="1:18">
      <c r="A925" s="7" t="s">
        <v>165</v>
      </c>
      <c r="B925" t="s">
        <v>69</v>
      </c>
      <c r="C925" t="s">
        <v>25</v>
      </c>
      <c r="D925" t="s">
        <v>26</v>
      </c>
      <c r="E925" s="1">
        <v>0</v>
      </c>
      <c r="F925" s="1">
        <v>0</v>
      </c>
      <c r="G925" s="1">
        <v>0</v>
      </c>
      <c r="H925" s="1">
        <v>0</v>
      </c>
      <c r="I925" s="1">
        <v>0</v>
      </c>
      <c r="J925" s="50">
        <v>0</v>
      </c>
      <c r="N925" s="21"/>
      <c r="R925" s="21"/>
    </row>
    <row r="926" spans="1:18">
      <c r="A926" s="7" t="s">
        <v>165</v>
      </c>
      <c r="B926" t="s">
        <v>69</v>
      </c>
      <c r="C926" t="s">
        <v>22</v>
      </c>
      <c r="D926" t="s">
        <v>23</v>
      </c>
      <c r="E926" s="1">
        <v>8.6773821665956004E-4</v>
      </c>
      <c r="F926" s="1">
        <v>3.7856300979120199E-5</v>
      </c>
      <c r="G926" s="1">
        <v>9.07709883337418E-4</v>
      </c>
      <c r="H926" s="1">
        <v>3.5503091204715603E-5</v>
      </c>
      <c r="I926" s="1">
        <v>1.7754480999969801E-3</v>
      </c>
      <c r="J926" s="50">
        <v>7.3359392183835795E-5</v>
      </c>
      <c r="N926" s="21"/>
      <c r="R926" s="21"/>
    </row>
    <row r="927" spans="1:18">
      <c r="A927" s="7" t="s">
        <v>166</v>
      </c>
      <c r="B927" t="s">
        <v>69</v>
      </c>
      <c r="C927" t="s">
        <v>2</v>
      </c>
      <c r="D927" t="s">
        <v>3</v>
      </c>
      <c r="E927" s="1">
        <v>0.135816150267145</v>
      </c>
      <c r="F927" s="1">
        <v>0.14226398297836701</v>
      </c>
      <c r="G927" s="1">
        <v>7.57164200633305E-2</v>
      </c>
      <c r="H927" s="1">
        <v>0.104671760116179</v>
      </c>
      <c r="I927" s="1">
        <v>0.21153257033047601</v>
      </c>
      <c r="J927" s="50">
        <v>0.246935743094546</v>
      </c>
      <c r="N927" s="21"/>
      <c r="R927" s="21"/>
    </row>
    <row r="928" spans="1:18">
      <c r="A928" s="7" t="s">
        <v>166</v>
      </c>
      <c r="B928" t="s">
        <v>69</v>
      </c>
      <c r="C928" t="s">
        <v>4</v>
      </c>
      <c r="D928" t="s">
        <v>5</v>
      </c>
      <c r="E928" s="1">
        <v>2.0707326616042999E-4</v>
      </c>
      <c r="F928" s="1">
        <v>1.13973492672526E-2</v>
      </c>
      <c r="G928" s="1">
        <v>2.8767348521078302E-4</v>
      </c>
      <c r="H928" s="1">
        <v>1.5386183876784801E-3</v>
      </c>
      <c r="I928" s="1">
        <v>4.9474675137121298E-4</v>
      </c>
      <c r="J928" s="50">
        <v>1.29359676549311E-2</v>
      </c>
      <c r="N928" s="21"/>
      <c r="R928" s="21"/>
    </row>
    <row r="929" spans="1:18">
      <c r="A929" s="7" t="s">
        <v>166</v>
      </c>
      <c r="B929" t="s">
        <v>69</v>
      </c>
      <c r="C929" t="s">
        <v>6</v>
      </c>
      <c r="D929" t="s">
        <v>7</v>
      </c>
      <c r="E929" s="1">
        <v>5.8175676944000002E-3</v>
      </c>
      <c r="F929" s="1">
        <v>1.2728004328874099E-2</v>
      </c>
      <c r="G929" s="1">
        <v>4.9933269838131102E-3</v>
      </c>
      <c r="H929" s="1">
        <v>1.1081534115509901E-2</v>
      </c>
      <c r="I929" s="1">
        <v>1.08108946782131E-2</v>
      </c>
      <c r="J929" s="50">
        <v>2.3809538444384E-2</v>
      </c>
      <c r="N929" s="21"/>
      <c r="R929" s="21"/>
    </row>
    <row r="930" spans="1:18">
      <c r="A930" s="7" t="s">
        <v>166</v>
      </c>
      <c r="B930" t="s">
        <v>69</v>
      </c>
      <c r="C930" t="s">
        <v>8</v>
      </c>
      <c r="D930" t="s">
        <v>9</v>
      </c>
      <c r="E930" s="1">
        <v>0.33957482352538598</v>
      </c>
      <c r="F930" s="1">
        <v>0.166314107487154</v>
      </c>
      <c r="G930" s="1">
        <v>0.89270675158667501</v>
      </c>
      <c r="H930" s="1">
        <v>0.53053845546951905</v>
      </c>
      <c r="I930" s="1">
        <v>1.2322815751120599</v>
      </c>
      <c r="J930" s="50">
        <v>0.69685256295667297</v>
      </c>
      <c r="N930" s="21"/>
      <c r="R930" s="21"/>
    </row>
    <row r="931" spans="1:18">
      <c r="A931" s="7" t="s">
        <v>166</v>
      </c>
      <c r="B931" t="s">
        <v>69</v>
      </c>
      <c r="C931" t="s">
        <v>10</v>
      </c>
      <c r="D931" t="s">
        <v>11</v>
      </c>
      <c r="E931" s="1">
        <v>1.2967623295262401E-2</v>
      </c>
      <c r="F931" s="1">
        <v>1.24122289026388E-2</v>
      </c>
      <c r="G931" s="1">
        <v>6.2392024800873198E-2</v>
      </c>
      <c r="H931" s="1">
        <v>5.4231265519778499E-2</v>
      </c>
      <c r="I931" s="1">
        <v>7.5359648096135601E-2</v>
      </c>
      <c r="J931" s="50">
        <v>6.6643494422417293E-2</v>
      </c>
      <c r="N931" s="21"/>
      <c r="R931" s="21"/>
    </row>
    <row r="932" spans="1:18">
      <c r="A932" s="7" t="s">
        <v>166</v>
      </c>
      <c r="B932" t="s">
        <v>69</v>
      </c>
      <c r="C932" t="s">
        <v>12</v>
      </c>
      <c r="D932" t="s">
        <v>13</v>
      </c>
      <c r="E932" s="1">
        <v>5.9194406040109997E-2</v>
      </c>
      <c r="F932" s="1">
        <v>8.0276198734878703E-3</v>
      </c>
      <c r="G932" s="1">
        <v>5.6171453993177599E-2</v>
      </c>
      <c r="H932" s="1">
        <v>1.04979498832115E-2</v>
      </c>
      <c r="I932" s="1">
        <v>0.115365860033288</v>
      </c>
      <c r="J932" s="50">
        <v>1.85255697566994E-2</v>
      </c>
      <c r="N932" s="21"/>
      <c r="R932" s="21"/>
    </row>
    <row r="933" spans="1:18">
      <c r="A933" s="7" t="s">
        <v>166</v>
      </c>
      <c r="B933" t="s">
        <v>69</v>
      </c>
      <c r="C933" t="s">
        <v>14</v>
      </c>
      <c r="D933" t="s">
        <v>15</v>
      </c>
      <c r="E933" s="1">
        <v>2.6248999011032999E-2</v>
      </c>
      <c r="F933" s="1">
        <v>2.9322655210866799E-2</v>
      </c>
      <c r="G933" s="1">
        <v>8.0475394464829098E-2</v>
      </c>
      <c r="H933" s="1">
        <v>4.61301902154043E-2</v>
      </c>
      <c r="I933" s="1">
        <v>0.106724393475862</v>
      </c>
      <c r="J933" s="50">
        <v>7.5452845426271106E-2</v>
      </c>
      <c r="N933" s="21"/>
      <c r="R933" s="21"/>
    </row>
    <row r="934" spans="1:18">
      <c r="A934" s="7" t="s">
        <v>166</v>
      </c>
      <c r="B934" t="s">
        <v>69</v>
      </c>
      <c r="C934" t="s">
        <v>16</v>
      </c>
      <c r="D934" t="s">
        <v>17</v>
      </c>
      <c r="E934" s="1">
        <v>2.6325684340838702</v>
      </c>
      <c r="F934" s="1">
        <v>0.33504350303378599</v>
      </c>
      <c r="G934" s="1">
        <v>1.7084736943332599</v>
      </c>
      <c r="H934" s="1">
        <v>0.19071444118002501</v>
      </c>
      <c r="I934" s="1">
        <v>4.3410421284171301</v>
      </c>
      <c r="J934" s="50">
        <v>0.52575794421381095</v>
      </c>
      <c r="N934" s="21"/>
      <c r="R934" s="21"/>
    </row>
    <row r="935" spans="1:18">
      <c r="A935" s="7" t="s">
        <v>166</v>
      </c>
      <c r="B935" t="s">
        <v>69</v>
      </c>
      <c r="C935" t="s">
        <v>18</v>
      </c>
      <c r="D935" t="s">
        <v>19</v>
      </c>
      <c r="E935" s="1">
        <v>2.9546562217202101</v>
      </c>
      <c r="F935" s="1">
        <v>0.19258977146737299</v>
      </c>
      <c r="G935" s="1">
        <v>0.91130738453369398</v>
      </c>
      <c r="H935" s="1">
        <v>0.148239306597405</v>
      </c>
      <c r="I935" s="1">
        <v>3.8659636062538998</v>
      </c>
      <c r="J935" s="50">
        <v>0.34082907806477802</v>
      </c>
      <c r="N935" s="21"/>
      <c r="R935" s="21"/>
    </row>
    <row r="936" spans="1:18">
      <c r="A936" s="7" t="s">
        <v>166</v>
      </c>
      <c r="B936" t="s">
        <v>69</v>
      </c>
      <c r="C936" t="s">
        <v>20</v>
      </c>
      <c r="D936" t="s">
        <v>21</v>
      </c>
      <c r="E936" s="1">
        <v>0.60264027892048999</v>
      </c>
      <c r="F936" s="1">
        <v>9.5721452113418398E-2</v>
      </c>
      <c r="G936" s="1">
        <v>0.14482908646140899</v>
      </c>
      <c r="H936" s="1">
        <v>2.90855828543224E-2</v>
      </c>
      <c r="I936" s="1">
        <v>0.74746936538189901</v>
      </c>
      <c r="J936" s="50">
        <v>0.124807034967741</v>
      </c>
      <c r="N936" s="21"/>
      <c r="R936" s="21"/>
    </row>
    <row r="937" spans="1:18">
      <c r="A937" s="7" t="s">
        <v>166</v>
      </c>
      <c r="B937" t="s">
        <v>69</v>
      </c>
      <c r="C937" t="s">
        <v>25</v>
      </c>
      <c r="D937" t="s">
        <v>26</v>
      </c>
      <c r="E937" s="1">
        <v>0</v>
      </c>
      <c r="F937" s="1">
        <v>0</v>
      </c>
      <c r="G937" s="1">
        <v>0</v>
      </c>
      <c r="H937" s="1">
        <v>0</v>
      </c>
      <c r="I937" s="1">
        <v>0</v>
      </c>
      <c r="J937" s="50">
        <v>0</v>
      </c>
      <c r="N937" s="21"/>
      <c r="R937" s="21"/>
    </row>
    <row r="938" spans="1:18">
      <c r="A938" s="7" t="s">
        <v>166</v>
      </c>
      <c r="B938" t="s">
        <v>69</v>
      </c>
      <c r="C938" t="s">
        <v>22</v>
      </c>
      <c r="D938" t="s">
        <v>23</v>
      </c>
      <c r="E938" s="1">
        <v>6.8994876060217501E-4</v>
      </c>
      <c r="F938" s="1">
        <v>2.89093237615638E-5</v>
      </c>
      <c r="G938" s="1">
        <v>1.45095317244231E-3</v>
      </c>
      <c r="H938" s="1">
        <v>5.2333779901100103E-5</v>
      </c>
      <c r="I938" s="1">
        <v>2.1409019330444899E-3</v>
      </c>
      <c r="J938" s="50">
        <v>8.1243103662663897E-5</v>
      </c>
      <c r="N938" s="21"/>
      <c r="R938" s="21"/>
    </row>
    <row r="939" spans="1:18">
      <c r="A939" s="7" t="s">
        <v>167</v>
      </c>
      <c r="B939" t="s">
        <v>69</v>
      </c>
      <c r="C939" t="s">
        <v>2</v>
      </c>
      <c r="D939" t="s">
        <v>3</v>
      </c>
      <c r="E939" s="1">
        <v>0.29049231414500998</v>
      </c>
      <c r="F939" s="1">
        <v>0.31075646967494203</v>
      </c>
      <c r="G939" s="1">
        <v>0.14566839693203201</v>
      </c>
      <c r="H939" s="1">
        <v>0.18528635405813501</v>
      </c>
      <c r="I939" s="1">
        <v>0.43616071107704202</v>
      </c>
      <c r="J939" s="50">
        <v>0.49604282373307701</v>
      </c>
      <c r="N939" s="21"/>
      <c r="R939" s="21"/>
    </row>
    <row r="940" spans="1:18">
      <c r="A940" s="7" t="s">
        <v>167</v>
      </c>
      <c r="B940" t="s">
        <v>69</v>
      </c>
      <c r="C940" t="s">
        <v>4</v>
      </c>
      <c r="D940" t="s">
        <v>5</v>
      </c>
      <c r="E940" s="1">
        <v>5.9143559179598805E-4</v>
      </c>
      <c r="F940" s="1">
        <v>2.4214201868840299E-2</v>
      </c>
      <c r="G940" s="1">
        <v>2.70572161470618E-3</v>
      </c>
      <c r="H940" s="1">
        <v>5.1008219544280101E-2</v>
      </c>
      <c r="I940" s="1">
        <v>3.2971572065021702E-3</v>
      </c>
      <c r="J940" s="50">
        <v>7.5222421413120397E-2</v>
      </c>
      <c r="N940" s="21"/>
      <c r="R940" s="21"/>
    </row>
    <row r="941" spans="1:18">
      <c r="A941" s="7" t="s">
        <v>167</v>
      </c>
      <c r="B941" t="s">
        <v>69</v>
      </c>
      <c r="C941" t="s">
        <v>6</v>
      </c>
      <c r="D941" t="s">
        <v>7</v>
      </c>
      <c r="E941" s="1">
        <v>2.1573233979547302E-2</v>
      </c>
      <c r="F941" s="1">
        <v>4.5965432055010497E-2</v>
      </c>
      <c r="G941" s="1">
        <v>1.4249926305191301E-2</v>
      </c>
      <c r="H941" s="1">
        <v>3.1547791078939902E-2</v>
      </c>
      <c r="I941" s="1">
        <v>3.58231602847386E-2</v>
      </c>
      <c r="J941" s="50">
        <v>7.7513223133950399E-2</v>
      </c>
      <c r="N941" s="21"/>
      <c r="R941" s="21"/>
    </row>
    <row r="942" spans="1:18">
      <c r="A942" s="7" t="s">
        <v>167</v>
      </c>
      <c r="B942" t="s">
        <v>69</v>
      </c>
      <c r="C942" t="s">
        <v>8</v>
      </c>
      <c r="D942" t="s">
        <v>9</v>
      </c>
      <c r="E942" s="1">
        <v>0.30854633630584799</v>
      </c>
      <c r="F942" s="1">
        <v>0.13891299813393601</v>
      </c>
      <c r="G942" s="1">
        <v>7.8147470848948603E-2</v>
      </c>
      <c r="H942" s="1">
        <v>4.0335491458882398E-2</v>
      </c>
      <c r="I942" s="1">
        <v>0.38669380715479701</v>
      </c>
      <c r="J942" s="50">
        <v>0.179248489592818</v>
      </c>
      <c r="N942" s="21"/>
      <c r="R942" s="21"/>
    </row>
    <row r="943" spans="1:18">
      <c r="A943" s="7" t="s">
        <v>167</v>
      </c>
      <c r="B943" t="s">
        <v>69</v>
      </c>
      <c r="C943" t="s">
        <v>10</v>
      </c>
      <c r="D943" t="s">
        <v>11</v>
      </c>
      <c r="E943" s="1">
        <v>2.21695207329561E-2</v>
      </c>
      <c r="F943" s="1">
        <v>1.66711236052388E-2</v>
      </c>
      <c r="G943" s="1">
        <v>6.22462635425221E-2</v>
      </c>
      <c r="H943" s="1">
        <v>5.9053369837917098E-2</v>
      </c>
      <c r="I943" s="1">
        <v>8.4415784275478203E-2</v>
      </c>
      <c r="J943" s="50">
        <v>7.5724493443155905E-2</v>
      </c>
      <c r="N943" s="21"/>
      <c r="R943" s="21"/>
    </row>
    <row r="944" spans="1:18">
      <c r="A944" s="7" t="s">
        <v>167</v>
      </c>
      <c r="B944" t="s">
        <v>69</v>
      </c>
      <c r="C944" t="s">
        <v>12</v>
      </c>
      <c r="D944" t="s">
        <v>13</v>
      </c>
      <c r="E944" s="1">
        <v>0.13834744486567899</v>
      </c>
      <c r="F944" s="1">
        <v>1.9185343752631E-2</v>
      </c>
      <c r="G944" s="1">
        <v>3.67243745117957E-2</v>
      </c>
      <c r="H944" s="1">
        <v>6.64757099003516E-3</v>
      </c>
      <c r="I944" s="1">
        <v>0.17507181937747501</v>
      </c>
      <c r="J944" s="50">
        <v>2.5832914742666201E-2</v>
      </c>
      <c r="N944" s="21"/>
      <c r="R944" s="21"/>
    </row>
    <row r="945" spans="1:18">
      <c r="A945" s="7" t="s">
        <v>167</v>
      </c>
      <c r="B945" t="s">
        <v>69</v>
      </c>
      <c r="C945" t="s">
        <v>14</v>
      </c>
      <c r="D945" t="s">
        <v>15</v>
      </c>
      <c r="E945" s="1">
        <v>4.0460166338860702E-2</v>
      </c>
      <c r="F945" s="1">
        <v>4.46006684498872E-2</v>
      </c>
      <c r="G945" s="1">
        <v>5.2077432358161597E-2</v>
      </c>
      <c r="H945" s="1">
        <v>3.0009180814195902E-2</v>
      </c>
      <c r="I945" s="1">
        <v>9.25375986970223E-2</v>
      </c>
      <c r="J945" s="50">
        <v>7.4609849264083095E-2</v>
      </c>
      <c r="N945" s="21"/>
      <c r="R945" s="21"/>
    </row>
    <row r="946" spans="1:18">
      <c r="A946" s="7" t="s">
        <v>167</v>
      </c>
      <c r="B946" t="s">
        <v>69</v>
      </c>
      <c r="C946" t="s">
        <v>16</v>
      </c>
      <c r="D946" t="s">
        <v>17</v>
      </c>
      <c r="E946" s="1">
        <v>0.79310781174882805</v>
      </c>
      <c r="F946" s="1">
        <v>0.106844038858928</v>
      </c>
      <c r="G946" s="1">
        <v>0.34880035942568099</v>
      </c>
      <c r="H946" s="1">
        <v>4.6115358008080601E-2</v>
      </c>
      <c r="I946" s="1">
        <v>1.14190817117451</v>
      </c>
      <c r="J946" s="50">
        <v>0.15295939686700799</v>
      </c>
      <c r="N946" s="21"/>
      <c r="R946" s="21"/>
    </row>
    <row r="947" spans="1:18">
      <c r="A947" s="7" t="s">
        <v>167</v>
      </c>
      <c r="B947" t="s">
        <v>69</v>
      </c>
      <c r="C947" t="s">
        <v>18</v>
      </c>
      <c r="D947" t="s">
        <v>19</v>
      </c>
      <c r="E947" s="1">
        <v>10.251122970448799</v>
      </c>
      <c r="F947" s="1">
        <v>0.67684579268122302</v>
      </c>
      <c r="G947" s="1">
        <v>5.11727157054891</v>
      </c>
      <c r="H947" s="1">
        <v>0.875422635192314</v>
      </c>
      <c r="I947" s="1">
        <v>15.3683945409977</v>
      </c>
      <c r="J947" s="50">
        <v>1.5522684278735399</v>
      </c>
      <c r="N947" s="21"/>
      <c r="R947" s="21"/>
    </row>
    <row r="948" spans="1:18">
      <c r="A948" s="7" t="s">
        <v>167</v>
      </c>
      <c r="B948" t="s">
        <v>69</v>
      </c>
      <c r="C948" t="s">
        <v>20</v>
      </c>
      <c r="D948" t="s">
        <v>21</v>
      </c>
      <c r="E948" s="1">
        <v>1.2311653949819099</v>
      </c>
      <c r="F948" s="1">
        <v>0.198874483368574</v>
      </c>
      <c r="G948" s="1">
        <v>3.9052753594175101E-2</v>
      </c>
      <c r="H948" s="1">
        <v>7.8933169570136793E-3</v>
      </c>
      <c r="I948" s="1">
        <v>1.2702181485760899</v>
      </c>
      <c r="J948" s="50">
        <v>0.206767800325588</v>
      </c>
      <c r="N948" s="21"/>
      <c r="R948" s="21"/>
    </row>
    <row r="949" spans="1:18">
      <c r="A949" s="7" t="s">
        <v>167</v>
      </c>
      <c r="B949" t="s">
        <v>69</v>
      </c>
      <c r="C949" t="s">
        <v>25</v>
      </c>
      <c r="D949" t="s">
        <v>26</v>
      </c>
      <c r="E949" s="1">
        <v>0</v>
      </c>
      <c r="F949" s="1">
        <v>0</v>
      </c>
      <c r="G949" s="1">
        <v>0</v>
      </c>
      <c r="H949" s="1">
        <v>0</v>
      </c>
      <c r="I949" s="1">
        <v>0</v>
      </c>
      <c r="J949" s="50">
        <v>0</v>
      </c>
      <c r="N949" s="21"/>
      <c r="R949" s="21"/>
    </row>
    <row r="950" spans="1:18">
      <c r="A950" s="7" t="s">
        <v>167</v>
      </c>
      <c r="B950" t="s">
        <v>69</v>
      </c>
      <c r="C950" t="s">
        <v>22</v>
      </c>
      <c r="D950" t="s">
        <v>23</v>
      </c>
      <c r="E950" s="1">
        <v>3.92213493327562E-4</v>
      </c>
      <c r="F950" s="1">
        <v>1.7207706135826701E-5</v>
      </c>
      <c r="G950" s="1">
        <v>3.1785802452181998E-4</v>
      </c>
      <c r="H950" s="1">
        <v>1.24518593762848E-5</v>
      </c>
      <c r="I950" s="1">
        <v>7.1007151784938203E-4</v>
      </c>
      <c r="J950" s="50">
        <v>2.9659565512111499E-5</v>
      </c>
      <c r="N950" s="21"/>
      <c r="R950" s="21"/>
    </row>
    <row r="951" spans="1:18">
      <c r="A951" s="7" t="s">
        <v>168</v>
      </c>
      <c r="B951" t="s">
        <v>69</v>
      </c>
      <c r="C951" t="s">
        <v>2</v>
      </c>
      <c r="D951" t="s">
        <v>3</v>
      </c>
      <c r="E951" s="1">
        <v>0.415858842486167</v>
      </c>
      <c r="F951" s="1">
        <v>0.44115559120183301</v>
      </c>
      <c r="G951" s="1">
        <v>0.49523700014146599</v>
      </c>
      <c r="H951" s="1">
        <v>0.77369067833759197</v>
      </c>
      <c r="I951" s="1">
        <v>0.91109584262763399</v>
      </c>
      <c r="J951" s="50">
        <v>1.21484626953942</v>
      </c>
      <c r="N951" s="21"/>
      <c r="R951" s="21"/>
    </row>
    <row r="952" spans="1:18">
      <c r="A952" s="7" t="s">
        <v>168</v>
      </c>
      <c r="B952" t="s">
        <v>69</v>
      </c>
      <c r="C952" t="s">
        <v>4</v>
      </c>
      <c r="D952" t="s">
        <v>5</v>
      </c>
      <c r="E952" s="1">
        <v>1.18647474670986E-3</v>
      </c>
      <c r="F952" s="1">
        <v>4.8765846822703997E-2</v>
      </c>
      <c r="G952" s="1">
        <v>1.2504127146227701E-7</v>
      </c>
      <c r="H952" s="1">
        <v>2.3526689043078E-7</v>
      </c>
      <c r="I952" s="1">
        <v>1.1865997879813199E-3</v>
      </c>
      <c r="J952" s="50">
        <v>4.8766082089594397E-2</v>
      </c>
      <c r="N952" s="21"/>
      <c r="R952" s="21"/>
    </row>
    <row r="953" spans="1:18">
      <c r="A953" s="7" t="s">
        <v>168</v>
      </c>
      <c r="B953" t="s">
        <v>69</v>
      </c>
      <c r="C953" t="s">
        <v>6</v>
      </c>
      <c r="D953" t="s">
        <v>7</v>
      </c>
      <c r="E953" s="1">
        <v>0.102875247542995</v>
      </c>
      <c r="F953" s="1">
        <v>0.221242172118021</v>
      </c>
      <c r="G953" s="1">
        <v>0.50134107072664902</v>
      </c>
      <c r="H953" s="1">
        <v>1.11194221807453</v>
      </c>
      <c r="I953" s="1">
        <v>0.60421631826964395</v>
      </c>
      <c r="J953" s="50">
        <v>1.33318439019255</v>
      </c>
      <c r="N953" s="21"/>
      <c r="R953" s="21"/>
    </row>
    <row r="954" spans="1:18">
      <c r="A954" s="7" t="s">
        <v>168</v>
      </c>
      <c r="B954" t="s">
        <v>69</v>
      </c>
      <c r="C954" t="s">
        <v>8</v>
      </c>
      <c r="D954" t="s">
        <v>9</v>
      </c>
      <c r="E954" s="1">
        <v>0.860847703254212</v>
      </c>
      <c r="F954" s="1">
        <v>0.45006449163554402</v>
      </c>
      <c r="G954" s="1">
        <v>2.1285728281488998</v>
      </c>
      <c r="H954" s="1">
        <v>1.51735956306292</v>
      </c>
      <c r="I954" s="1">
        <v>2.9894205314031099</v>
      </c>
      <c r="J954" s="50">
        <v>1.96742405469846</v>
      </c>
      <c r="N954" s="21"/>
      <c r="R954" s="21"/>
    </row>
    <row r="955" spans="1:18">
      <c r="A955" s="7" t="s">
        <v>168</v>
      </c>
      <c r="B955" t="s">
        <v>69</v>
      </c>
      <c r="C955" t="s">
        <v>10</v>
      </c>
      <c r="D955" t="s">
        <v>11</v>
      </c>
      <c r="E955" s="1">
        <v>4.3174121825281297E-2</v>
      </c>
      <c r="F955" s="1">
        <v>3.92556550079185E-2</v>
      </c>
      <c r="G955" s="1">
        <v>0.18184870273036299</v>
      </c>
      <c r="H955" s="1">
        <v>0.16111597732939401</v>
      </c>
      <c r="I955" s="1">
        <v>0.22502282455564401</v>
      </c>
      <c r="J955" s="50">
        <v>0.20037163233731201</v>
      </c>
      <c r="N955" s="21"/>
      <c r="R955" s="21"/>
    </row>
    <row r="956" spans="1:18">
      <c r="A956" s="7" t="s">
        <v>168</v>
      </c>
      <c r="B956" t="s">
        <v>69</v>
      </c>
      <c r="C956" t="s">
        <v>12</v>
      </c>
      <c r="D956" t="s">
        <v>13</v>
      </c>
      <c r="E956" s="1">
        <v>0.26214956605940898</v>
      </c>
      <c r="F956" s="1">
        <v>3.64493572495459E-2</v>
      </c>
      <c r="G956" s="1">
        <v>0.21938429472846099</v>
      </c>
      <c r="H956" s="1">
        <v>4.0579129576749903E-2</v>
      </c>
      <c r="I956" s="1">
        <v>0.48153386078787003</v>
      </c>
      <c r="J956" s="50">
        <v>7.7028486826295803E-2</v>
      </c>
      <c r="N956" s="21"/>
      <c r="R956" s="21"/>
    </row>
    <row r="957" spans="1:18">
      <c r="A957" s="7" t="s">
        <v>168</v>
      </c>
      <c r="B957" t="s">
        <v>69</v>
      </c>
      <c r="C957" t="s">
        <v>14</v>
      </c>
      <c r="D957" t="s">
        <v>15</v>
      </c>
      <c r="E957" s="1">
        <v>8.96231969147432E-2</v>
      </c>
      <c r="F957" s="1">
        <v>9.9594420753616006E-2</v>
      </c>
      <c r="G957" s="1">
        <v>1.03643193661901</v>
      </c>
      <c r="H957" s="1">
        <v>0.64052956282839801</v>
      </c>
      <c r="I957" s="1">
        <v>1.1260551335337501</v>
      </c>
      <c r="J957" s="50">
        <v>0.74012398358201303</v>
      </c>
      <c r="N957" s="21"/>
      <c r="R957" s="21"/>
    </row>
    <row r="958" spans="1:18">
      <c r="A958" s="7" t="s">
        <v>168</v>
      </c>
      <c r="B958" t="s">
        <v>69</v>
      </c>
      <c r="C958" t="s">
        <v>16</v>
      </c>
      <c r="D958" t="s">
        <v>17</v>
      </c>
      <c r="E958" s="1">
        <v>2.0459113390441499</v>
      </c>
      <c r="F958" s="1">
        <v>0.27559355582286998</v>
      </c>
      <c r="G958" s="1">
        <v>1.82873660271035</v>
      </c>
      <c r="H958" s="1">
        <v>0.234216442957763</v>
      </c>
      <c r="I958" s="1">
        <v>3.8746479417545001</v>
      </c>
      <c r="J958" s="50">
        <v>0.50980999878063304</v>
      </c>
      <c r="N958" s="21"/>
      <c r="R958" s="21"/>
    </row>
    <row r="959" spans="1:18">
      <c r="A959" s="7" t="s">
        <v>168</v>
      </c>
      <c r="B959" t="s">
        <v>69</v>
      </c>
      <c r="C959" t="s">
        <v>18</v>
      </c>
      <c r="D959" t="s">
        <v>19</v>
      </c>
      <c r="E959" s="1">
        <v>6.8074066574794703</v>
      </c>
      <c r="F959" s="1">
        <v>0.44051695621197001</v>
      </c>
      <c r="G959" s="1">
        <v>1.2606408053956799</v>
      </c>
      <c r="H959" s="1">
        <v>0.20246205795709801</v>
      </c>
      <c r="I959" s="1">
        <v>8.0680474628751497</v>
      </c>
      <c r="J959" s="50">
        <v>0.642979014169068</v>
      </c>
      <c r="N959" s="21"/>
      <c r="R959" s="21"/>
    </row>
    <row r="960" spans="1:18">
      <c r="A960" s="7" t="s">
        <v>168</v>
      </c>
      <c r="B960" t="s">
        <v>69</v>
      </c>
      <c r="C960" t="s">
        <v>20</v>
      </c>
      <c r="D960" t="s">
        <v>21</v>
      </c>
      <c r="E960" s="1">
        <v>5.6513979555258196</v>
      </c>
      <c r="F960" s="1">
        <v>0.90289188733542403</v>
      </c>
      <c r="G960" s="1">
        <v>1.0501577074533901</v>
      </c>
      <c r="H960" s="1">
        <v>0.21110447239163599</v>
      </c>
      <c r="I960" s="1">
        <v>6.7015556629792101</v>
      </c>
      <c r="J960" s="50">
        <v>1.1139963597270599</v>
      </c>
      <c r="N960" s="21"/>
      <c r="R960" s="21"/>
    </row>
    <row r="961" spans="1:18">
      <c r="A961" s="7" t="s">
        <v>168</v>
      </c>
      <c r="B961" t="s">
        <v>69</v>
      </c>
      <c r="C961" t="s">
        <v>25</v>
      </c>
      <c r="D961" t="s">
        <v>26</v>
      </c>
      <c r="E961" s="1">
        <v>0</v>
      </c>
      <c r="F961" s="1">
        <v>0</v>
      </c>
      <c r="G961" s="1">
        <v>0</v>
      </c>
      <c r="H961" s="1">
        <v>0</v>
      </c>
      <c r="I961" s="1">
        <v>0</v>
      </c>
      <c r="J961" s="50">
        <v>0</v>
      </c>
      <c r="N961" s="21"/>
      <c r="R961" s="21"/>
    </row>
    <row r="962" spans="1:18">
      <c r="A962" s="7" t="s">
        <v>168</v>
      </c>
      <c r="B962" t="s">
        <v>69</v>
      </c>
      <c r="C962" t="s">
        <v>22</v>
      </c>
      <c r="D962" t="s">
        <v>23</v>
      </c>
      <c r="E962" s="1">
        <v>6.6893716712923003E-4</v>
      </c>
      <c r="F962" s="1">
        <v>2.8153570685587799E-5</v>
      </c>
      <c r="G962" s="1">
        <v>3.5454390119226699E-4</v>
      </c>
      <c r="H962" s="1">
        <v>1.29442316703329E-5</v>
      </c>
      <c r="I962" s="1">
        <v>1.0234810683215001E-3</v>
      </c>
      <c r="J962" s="50">
        <v>4.10978023559207E-5</v>
      </c>
      <c r="N962" s="21"/>
      <c r="R962" s="21"/>
    </row>
    <row r="963" spans="1:18">
      <c r="A963" s="7" t="s">
        <v>169</v>
      </c>
      <c r="B963" t="s">
        <v>69</v>
      </c>
      <c r="C963" t="s">
        <v>2</v>
      </c>
      <c r="D963" t="s">
        <v>3</v>
      </c>
      <c r="E963" s="1">
        <v>0.15207820091997901</v>
      </c>
      <c r="F963" s="1">
        <v>0.15568730849993001</v>
      </c>
      <c r="G963" s="1">
        <v>6.8516966294961595E-2</v>
      </c>
      <c r="H963" s="1">
        <v>4.7500230627557899E-2</v>
      </c>
      <c r="I963" s="1">
        <v>0.22059516721494099</v>
      </c>
      <c r="J963" s="50">
        <v>0.20318753912748799</v>
      </c>
      <c r="N963" s="21"/>
      <c r="R963" s="21"/>
    </row>
    <row r="964" spans="1:18">
      <c r="A964" s="7" t="s">
        <v>169</v>
      </c>
      <c r="B964" t="s">
        <v>69</v>
      </c>
      <c r="C964" t="s">
        <v>4</v>
      </c>
      <c r="D964" t="s">
        <v>5</v>
      </c>
      <c r="E964" s="1">
        <v>4.6629529739147601E-4</v>
      </c>
      <c r="F964" s="1">
        <v>2.1998012560498399E-2</v>
      </c>
      <c r="G964" s="1">
        <v>0.161927197921028</v>
      </c>
      <c r="H964" s="1">
        <v>3.01453345883069</v>
      </c>
      <c r="I964" s="1">
        <v>0.16239349321842</v>
      </c>
      <c r="J964" s="50">
        <v>3.0365314713911902</v>
      </c>
      <c r="N964" s="21"/>
      <c r="R964" s="21"/>
    </row>
    <row r="965" spans="1:18">
      <c r="A965" s="7" t="s">
        <v>169</v>
      </c>
      <c r="B965" t="s">
        <v>69</v>
      </c>
      <c r="C965" t="s">
        <v>6</v>
      </c>
      <c r="D965" t="s">
        <v>7</v>
      </c>
      <c r="E965" s="1">
        <v>6.1352241324114799E-2</v>
      </c>
      <c r="F965" s="1">
        <v>0.131698785552923</v>
      </c>
      <c r="G965" s="1">
        <v>0.33817933561771402</v>
      </c>
      <c r="H965" s="1">
        <v>0.74948746493845098</v>
      </c>
      <c r="I965" s="1">
        <v>0.399531576941829</v>
      </c>
      <c r="J965" s="50">
        <v>0.881186250491374</v>
      </c>
      <c r="N965" s="21"/>
      <c r="R965" s="21"/>
    </row>
    <row r="966" spans="1:18">
      <c r="A966" s="7" t="s">
        <v>169</v>
      </c>
      <c r="B966" t="s">
        <v>69</v>
      </c>
      <c r="C966" t="s">
        <v>8</v>
      </c>
      <c r="D966" t="s">
        <v>9</v>
      </c>
      <c r="E966" s="1">
        <v>0.32728235312124698</v>
      </c>
      <c r="F966" s="1">
        <v>0.15850790613812499</v>
      </c>
      <c r="G966" s="1">
        <v>0.39683415653928</v>
      </c>
      <c r="H966" s="1">
        <v>0.27487729390872101</v>
      </c>
      <c r="I966" s="1">
        <v>0.72411650966052699</v>
      </c>
      <c r="J966" s="50">
        <v>0.433385200046846</v>
      </c>
      <c r="N966" s="21"/>
      <c r="R966" s="21"/>
    </row>
    <row r="967" spans="1:18">
      <c r="A967" s="7" t="s">
        <v>169</v>
      </c>
      <c r="B967" t="s">
        <v>69</v>
      </c>
      <c r="C967" t="s">
        <v>10</v>
      </c>
      <c r="D967" t="s">
        <v>11</v>
      </c>
      <c r="E967" s="1">
        <v>1.7262254308596198E-2</v>
      </c>
      <c r="F967" s="1">
        <v>1.45203553548431E-2</v>
      </c>
      <c r="G967" s="1">
        <v>4.9072574406369397E-2</v>
      </c>
      <c r="H967" s="1">
        <v>5.02189909091409E-2</v>
      </c>
      <c r="I967" s="1">
        <v>6.6334828714965599E-2</v>
      </c>
      <c r="J967" s="50">
        <v>6.4739346263984102E-2</v>
      </c>
      <c r="N967" s="21"/>
      <c r="R967" s="21"/>
    </row>
    <row r="968" spans="1:18">
      <c r="A968" s="7" t="s">
        <v>169</v>
      </c>
      <c r="B968" t="s">
        <v>69</v>
      </c>
      <c r="C968" t="s">
        <v>12</v>
      </c>
      <c r="D968" t="s">
        <v>13</v>
      </c>
      <c r="E968" s="1">
        <v>0.127481078737682</v>
      </c>
      <c r="F968" s="1">
        <v>1.8444527502596099E-2</v>
      </c>
      <c r="G968" s="1">
        <v>4.9525796687672999E-2</v>
      </c>
      <c r="H968" s="1">
        <v>9.0075175162993397E-3</v>
      </c>
      <c r="I968" s="1">
        <v>0.17700687542535501</v>
      </c>
      <c r="J968" s="50">
        <v>2.74520450188954E-2</v>
      </c>
      <c r="N968" s="21"/>
      <c r="R968" s="21"/>
    </row>
    <row r="969" spans="1:18">
      <c r="A969" s="7" t="s">
        <v>169</v>
      </c>
      <c r="B969" t="s">
        <v>69</v>
      </c>
      <c r="C969" t="s">
        <v>14</v>
      </c>
      <c r="D969" t="s">
        <v>15</v>
      </c>
      <c r="E969" s="1">
        <v>3.4533292530455402E-2</v>
      </c>
      <c r="F969" s="1">
        <v>3.7265209640736797E-2</v>
      </c>
      <c r="G969" s="1">
        <v>1.0833484978814101</v>
      </c>
      <c r="H969" s="1">
        <v>0.65272284084001597</v>
      </c>
      <c r="I969" s="1">
        <v>1.1178817904118601</v>
      </c>
      <c r="J969" s="50">
        <v>0.68998805048075296</v>
      </c>
      <c r="N969" s="21"/>
      <c r="R969" s="21"/>
    </row>
    <row r="970" spans="1:18">
      <c r="A970" s="7" t="s">
        <v>169</v>
      </c>
      <c r="B970" t="s">
        <v>69</v>
      </c>
      <c r="C970" t="s">
        <v>16</v>
      </c>
      <c r="D970" t="s">
        <v>17</v>
      </c>
      <c r="E970" s="1">
        <v>0.99797717195101798</v>
      </c>
      <c r="F970" s="1">
        <v>0.132661094849781</v>
      </c>
      <c r="G970" s="1">
        <v>0.67560504977207203</v>
      </c>
      <c r="H970" s="1">
        <v>7.0858872305468404E-2</v>
      </c>
      <c r="I970" s="1">
        <v>1.67358222172309</v>
      </c>
      <c r="J970" s="50">
        <v>0.20351996715525</v>
      </c>
      <c r="N970" s="21"/>
      <c r="R970" s="21"/>
    </row>
    <row r="971" spans="1:18">
      <c r="A971" s="7" t="s">
        <v>169</v>
      </c>
      <c r="B971" t="s">
        <v>69</v>
      </c>
      <c r="C971" t="s">
        <v>18</v>
      </c>
      <c r="D971" t="s">
        <v>19</v>
      </c>
      <c r="E971" s="1">
        <v>3.5480892751368001</v>
      </c>
      <c r="F971" s="1">
        <v>0.23389829148414401</v>
      </c>
      <c r="G971" s="1">
        <v>1.30834867138901</v>
      </c>
      <c r="H971" s="1">
        <v>0.22105808812371799</v>
      </c>
      <c r="I971" s="1">
        <v>4.8564379465258103</v>
      </c>
      <c r="J971" s="50">
        <v>0.454956379607862</v>
      </c>
      <c r="N971" s="21"/>
      <c r="R971" s="21"/>
    </row>
    <row r="972" spans="1:18">
      <c r="A972" s="7" t="s">
        <v>169</v>
      </c>
      <c r="B972" t="s">
        <v>69</v>
      </c>
      <c r="C972" t="s">
        <v>20</v>
      </c>
      <c r="D972" t="s">
        <v>21</v>
      </c>
      <c r="E972" s="1">
        <v>0.78526158653803102</v>
      </c>
      <c r="F972" s="1">
        <v>0.126546526361761</v>
      </c>
      <c r="G972" s="1">
        <v>2.1710751570255302E-2</v>
      </c>
      <c r="H972" s="1">
        <v>4.3824429983086704E-3</v>
      </c>
      <c r="I972" s="1">
        <v>0.80697233810828595</v>
      </c>
      <c r="J972" s="50">
        <v>0.13092896936007001</v>
      </c>
      <c r="N972" s="21"/>
      <c r="R972" s="21"/>
    </row>
    <row r="973" spans="1:18">
      <c r="A973" s="7" t="s">
        <v>169</v>
      </c>
      <c r="B973" t="s">
        <v>69</v>
      </c>
      <c r="C973" t="s">
        <v>25</v>
      </c>
      <c r="D973" t="s">
        <v>26</v>
      </c>
      <c r="E973" s="1">
        <v>0</v>
      </c>
      <c r="F973" s="1">
        <v>0</v>
      </c>
      <c r="G973" s="1">
        <v>0</v>
      </c>
      <c r="H973" s="1">
        <v>0</v>
      </c>
      <c r="I973" s="1">
        <v>0</v>
      </c>
      <c r="J973" s="50">
        <v>0</v>
      </c>
      <c r="N973" s="21"/>
      <c r="R973" s="21"/>
    </row>
    <row r="974" spans="1:18">
      <c r="A974" s="7" t="s">
        <v>169</v>
      </c>
      <c r="B974" t="s">
        <v>69</v>
      </c>
      <c r="C974" t="s">
        <v>22</v>
      </c>
      <c r="D974" t="s">
        <v>23</v>
      </c>
      <c r="E974" s="1">
        <v>9.6048846610476005E-4</v>
      </c>
      <c r="F974" s="1">
        <v>4.1746887432534701E-5</v>
      </c>
      <c r="G974" s="1">
        <v>1.2906726230279501E-3</v>
      </c>
      <c r="H974" s="1">
        <v>4.9850853138310199E-5</v>
      </c>
      <c r="I974" s="1">
        <v>2.2511610891327101E-3</v>
      </c>
      <c r="J974" s="50">
        <v>9.1597740570844893E-5</v>
      </c>
      <c r="N974" s="21"/>
      <c r="R974" s="21"/>
    </row>
    <row r="975" spans="1:18">
      <c r="A975" s="7" t="s">
        <v>170</v>
      </c>
      <c r="B975" t="s">
        <v>69</v>
      </c>
      <c r="C975" t="s">
        <v>2</v>
      </c>
      <c r="D975" t="s">
        <v>3</v>
      </c>
      <c r="E975" s="1">
        <v>0.28549470209594002</v>
      </c>
      <c r="F975" s="1">
        <v>0.29514117934099299</v>
      </c>
      <c r="G975" s="1">
        <v>0.14856084606081099</v>
      </c>
      <c r="H975" s="1">
        <v>0.138635280325588</v>
      </c>
      <c r="I975" s="1">
        <v>0.43405554815675101</v>
      </c>
      <c r="J975" s="50">
        <v>0.43377645966658102</v>
      </c>
      <c r="N975" s="21"/>
      <c r="R975" s="21"/>
    </row>
    <row r="976" spans="1:18">
      <c r="A976" s="7" t="s">
        <v>170</v>
      </c>
      <c r="B976" t="s">
        <v>69</v>
      </c>
      <c r="C976" t="s">
        <v>4</v>
      </c>
      <c r="D976" t="s">
        <v>5</v>
      </c>
      <c r="E976" s="1">
        <v>6.4062663019806001E-4</v>
      </c>
      <c r="F976" s="1">
        <v>3.9219269207228201E-2</v>
      </c>
      <c r="G976" s="1">
        <v>3.9878740875644098E-5</v>
      </c>
      <c r="H976" s="1">
        <v>2.1355131318306401E-4</v>
      </c>
      <c r="I976" s="1">
        <v>6.8050537107370397E-4</v>
      </c>
      <c r="J976" s="50">
        <v>3.9432820520411298E-2</v>
      </c>
      <c r="N976" s="21"/>
      <c r="R976" s="21"/>
    </row>
    <row r="977" spans="1:18">
      <c r="A977" s="7" t="s">
        <v>170</v>
      </c>
      <c r="B977" t="s">
        <v>69</v>
      </c>
      <c r="C977" t="s">
        <v>6</v>
      </c>
      <c r="D977" t="s">
        <v>7</v>
      </c>
      <c r="E977" s="1">
        <v>2.8255193793989601E-2</v>
      </c>
      <c r="F977" s="1">
        <v>6.15740930809257E-2</v>
      </c>
      <c r="G977" s="1">
        <v>0.114225541463487</v>
      </c>
      <c r="H977" s="1">
        <v>0.23074238198246899</v>
      </c>
      <c r="I977" s="1">
        <v>0.14248073525747701</v>
      </c>
      <c r="J977" s="50">
        <v>0.29231647506339498</v>
      </c>
      <c r="N977" s="21"/>
      <c r="R977" s="21"/>
    </row>
    <row r="978" spans="1:18">
      <c r="A978" s="7" t="s">
        <v>170</v>
      </c>
      <c r="B978" t="s">
        <v>69</v>
      </c>
      <c r="C978" t="s">
        <v>8</v>
      </c>
      <c r="D978" t="s">
        <v>9</v>
      </c>
      <c r="E978" s="1">
        <v>0.44590820419451799</v>
      </c>
      <c r="F978" s="1">
        <v>0.201967279441295</v>
      </c>
      <c r="G978" s="1">
        <v>0.199575316970558</v>
      </c>
      <c r="H978" s="1">
        <v>0.12241371553269</v>
      </c>
      <c r="I978" s="1">
        <v>0.64548352116507701</v>
      </c>
      <c r="J978" s="50">
        <v>0.32438099497398398</v>
      </c>
      <c r="N978" s="21"/>
      <c r="R978" s="21"/>
    </row>
    <row r="979" spans="1:18">
      <c r="A979" s="7" t="s">
        <v>170</v>
      </c>
      <c r="B979" t="s">
        <v>69</v>
      </c>
      <c r="C979" t="s">
        <v>10</v>
      </c>
      <c r="D979" t="s">
        <v>11</v>
      </c>
      <c r="E979" s="1">
        <v>2.5208767741032301E-2</v>
      </c>
      <c r="F979" s="1">
        <v>1.9735239776287401E-2</v>
      </c>
      <c r="G979" s="1">
        <v>5.4597328243145699E-2</v>
      </c>
      <c r="H979" s="1">
        <v>4.5108925313316901E-2</v>
      </c>
      <c r="I979" s="1">
        <v>7.9806095984177997E-2</v>
      </c>
      <c r="J979" s="50">
        <v>6.4844165089604194E-2</v>
      </c>
      <c r="N979" s="21"/>
      <c r="R979" s="21"/>
    </row>
    <row r="980" spans="1:18">
      <c r="A980" s="7" t="s">
        <v>170</v>
      </c>
      <c r="B980" t="s">
        <v>69</v>
      </c>
      <c r="C980" t="s">
        <v>12</v>
      </c>
      <c r="D980" t="s">
        <v>13</v>
      </c>
      <c r="E980" s="1">
        <v>0.166742617322652</v>
      </c>
      <c r="F980" s="1">
        <v>2.29376288259526E-2</v>
      </c>
      <c r="G980" s="1">
        <v>0.105391337380661</v>
      </c>
      <c r="H980" s="1">
        <v>1.9447229140098402E-2</v>
      </c>
      <c r="I980" s="1">
        <v>0.27213395470331297</v>
      </c>
      <c r="J980" s="50">
        <v>4.2384857966051001E-2</v>
      </c>
      <c r="N980" s="21"/>
      <c r="R980" s="21"/>
    </row>
    <row r="981" spans="1:18">
      <c r="A981" s="7" t="s">
        <v>170</v>
      </c>
      <c r="B981" t="s">
        <v>69</v>
      </c>
      <c r="C981" t="s">
        <v>14</v>
      </c>
      <c r="D981" t="s">
        <v>15</v>
      </c>
      <c r="E981" s="1">
        <v>5.2819716849541003E-2</v>
      </c>
      <c r="F981" s="1">
        <v>5.8904294816753501E-2</v>
      </c>
      <c r="G981" s="1">
        <v>0.24661606837960401</v>
      </c>
      <c r="H981" s="1">
        <v>0.15140881648432</v>
      </c>
      <c r="I981" s="1">
        <v>0.29943578522914499</v>
      </c>
      <c r="J981" s="50">
        <v>0.210313111301073</v>
      </c>
      <c r="N981" s="21"/>
      <c r="R981" s="21"/>
    </row>
    <row r="982" spans="1:18">
      <c r="A982" s="7" t="s">
        <v>170</v>
      </c>
      <c r="B982" t="s">
        <v>69</v>
      </c>
      <c r="C982" t="s">
        <v>16</v>
      </c>
      <c r="D982" t="s">
        <v>17</v>
      </c>
      <c r="E982" s="1">
        <v>1.4188656116753999</v>
      </c>
      <c r="F982" s="1">
        <v>0.19211845127262001</v>
      </c>
      <c r="G982" s="1">
        <v>0.56501465417318797</v>
      </c>
      <c r="H982" s="1">
        <v>7.19270078638969E-2</v>
      </c>
      <c r="I982" s="1">
        <v>1.9838802658485899</v>
      </c>
      <c r="J982" s="50">
        <v>0.264045459136517</v>
      </c>
      <c r="N982" s="21"/>
      <c r="R982" s="21"/>
    </row>
    <row r="983" spans="1:18">
      <c r="A983" s="7" t="s">
        <v>170</v>
      </c>
      <c r="B983" t="s">
        <v>69</v>
      </c>
      <c r="C983" t="s">
        <v>18</v>
      </c>
      <c r="D983" t="s">
        <v>19</v>
      </c>
      <c r="E983" s="1">
        <v>4.4211960112443904</v>
      </c>
      <c r="F983" s="1">
        <v>0.28897345914431399</v>
      </c>
      <c r="G983" s="1">
        <v>0.96640680076734298</v>
      </c>
      <c r="H983" s="1">
        <v>0.15710664071235</v>
      </c>
      <c r="I983" s="1">
        <v>5.3876028120117301</v>
      </c>
      <c r="J983" s="50">
        <v>0.44608009985666403</v>
      </c>
      <c r="N983" s="21"/>
      <c r="R983" s="21"/>
    </row>
    <row r="984" spans="1:18">
      <c r="A984" s="7" t="s">
        <v>170</v>
      </c>
      <c r="B984" t="s">
        <v>69</v>
      </c>
      <c r="C984" t="s">
        <v>20</v>
      </c>
      <c r="D984" t="s">
        <v>21</v>
      </c>
      <c r="E984" s="1">
        <v>1.8089876580134101</v>
      </c>
      <c r="F984" s="1">
        <v>0.29060816927713601</v>
      </c>
      <c r="G984" s="1">
        <v>0.41407645210308902</v>
      </c>
      <c r="H984" s="1">
        <v>8.3323384353986604E-2</v>
      </c>
      <c r="I984" s="1">
        <v>2.2230641101164998</v>
      </c>
      <c r="J984" s="50">
        <v>0.37393155363112301</v>
      </c>
      <c r="N984" s="21"/>
      <c r="R984" s="21"/>
    </row>
    <row r="985" spans="1:18">
      <c r="A985" s="7" t="s">
        <v>170</v>
      </c>
      <c r="B985" t="s">
        <v>69</v>
      </c>
      <c r="C985" t="s">
        <v>25</v>
      </c>
      <c r="D985" t="s">
        <v>26</v>
      </c>
      <c r="E985" s="1">
        <v>0</v>
      </c>
      <c r="F985" s="1">
        <v>0</v>
      </c>
      <c r="G985" s="1">
        <v>0</v>
      </c>
      <c r="H985" s="1">
        <v>0</v>
      </c>
      <c r="I985" s="1">
        <v>0</v>
      </c>
      <c r="J985" s="50">
        <v>0</v>
      </c>
      <c r="N985" s="21"/>
      <c r="R985" s="21"/>
    </row>
    <row r="986" spans="1:18">
      <c r="A986" s="7" t="s">
        <v>170</v>
      </c>
      <c r="B986" t="s">
        <v>69</v>
      </c>
      <c r="C986" t="s">
        <v>22</v>
      </c>
      <c r="D986" t="s">
        <v>23</v>
      </c>
      <c r="E986" s="1">
        <v>4.61295689242601E-4</v>
      </c>
      <c r="F986" s="1">
        <v>1.9599957416210199E-5</v>
      </c>
      <c r="G986" s="1">
        <v>1.4670692765194601E-4</v>
      </c>
      <c r="H986" s="1">
        <v>5.5523924713824903E-6</v>
      </c>
      <c r="I986" s="1">
        <v>6.0800261689454701E-4</v>
      </c>
      <c r="J986" s="50">
        <v>2.51523498875927E-5</v>
      </c>
      <c r="N986" s="21"/>
      <c r="R986" s="21"/>
    </row>
    <row r="987" spans="1:18">
      <c r="A987" s="7" t="s">
        <v>85</v>
      </c>
      <c r="B987" t="s">
        <v>69</v>
      </c>
      <c r="C987" t="s">
        <v>2</v>
      </c>
      <c r="D987" t="s">
        <v>3</v>
      </c>
      <c r="E987" s="1">
        <v>0.40751069424957798</v>
      </c>
      <c r="F987" s="1">
        <v>0.43889472094321702</v>
      </c>
      <c r="G987" s="1">
        <v>9.1096855210033606E-2</v>
      </c>
      <c r="H987" s="1">
        <v>8.2258086587971097E-2</v>
      </c>
      <c r="I987" s="1">
        <v>0.498607549459612</v>
      </c>
      <c r="J987" s="50">
        <v>0.52115280753118798</v>
      </c>
      <c r="N987" s="21"/>
      <c r="R987" s="21"/>
    </row>
    <row r="988" spans="1:18">
      <c r="A988" s="7" t="s">
        <v>85</v>
      </c>
      <c r="B988" t="s">
        <v>69</v>
      </c>
      <c r="C988" t="s">
        <v>4</v>
      </c>
      <c r="D988" t="s">
        <v>5</v>
      </c>
      <c r="E988" s="1">
        <v>5.3196517124914802E-4</v>
      </c>
      <c r="F988" s="1">
        <v>3.54680446647751E-2</v>
      </c>
      <c r="G988" s="1">
        <v>1.4566368732423101E-4</v>
      </c>
      <c r="H988" s="1">
        <v>2.7369764579919299E-3</v>
      </c>
      <c r="I988" s="1">
        <v>6.7762885857337895E-4</v>
      </c>
      <c r="J988" s="50">
        <v>3.8205021122766997E-2</v>
      </c>
      <c r="N988" s="21"/>
      <c r="R988" s="21"/>
    </row>
    <row r="989" spans="1:18">
      <c r="A989" s="7" t="s">
        <v>85</v>
      </c>
      <c r="B989" t="s">
        <v>69</v>
      </c>
      <c r="C989" t="s">
        <v>6</v>
      </c>
      <c r="D989" t="s">
        <v>7</v>
      </c>
      <c r="E989" s="1">
        <v>4.9684998441839101E-2</v>
      </c>
      <c r="F989" s="1">
        <v>0.10604955936266799</v>
      </c>
      <c r="G989" s="1">
        <v>7.52225343195774E-3</v>
      </c>
      <c r="H989" s="1">
        <v>1.6636422325542501E-2</v>
      </c>
      <c r="I989" s="1">
        <v>5.7207251873796799E-2</v>
      </c>
      <c r="J989" s="50">
        <v>0.12268598168821</v>
      </c>
      <c r="N989" s="21"/>
      <c r="R989" s="21"/>
    </row>
    <row r="990" spans="1:18">
      <c r="A990" s="7" t="s">
        <v>85</v>
      </c>
      <c r="B990" t="s">
        <v>69</v>
      </c>
      <c r="C990" t="s">
        <v>8</v>
      </c>
      <c r="D990" t="s">
        <v>9</v>
      </c>
      <c r="E990" s="1">
        <v>0.69932755793808299</v>
      </c>
      <c r="F990" s="1">
        <v>0.317228015097482</v>
      </c>
      <c r="G990" s="1">
        <v>0.51533487769720199</v>
      </c>
      <c r="H990" s="1">
        <v>0.36256280727557499</v>
      </c>
      <c r="I990" s="1">
        <v>1.21466243563529</v>
      </c>
      <c r="J990" s="50">
        <v>0.67979082237305799</v>
      </c>
      <c r="N990" s="21"/>
      <c r="R990" s="21"/>
    </row>
    <row r="991" spans="1:18">
      <c r="A991" s="7" t="s">
        <v>85</v>
      </c>
      <c r="B991" t="s">
        <v>69</v>
      </c>
      <c r="C991" t="s">
        <v>10</v>
      </c>
      <c r="D991" t="s">
        <v>11</v>
      </c>
      <c r="E991" s="1">
        <v>3.3672226877198501E-2</v>
      </c>
      <c r="F991" s="1">
        <v>2.5344948378270501E-2</v>
      </c>
      <c r="G991" s="1">
        <v>7.7583275127773105E-2</v>
      </c>
      <c r="H991" s="1">
        <v>4.8730674546986999E-2</v>
      </c>
      <c r="I991" s="1">
        <v>0.111255502004972</v>
      </c>
      <c r="J991" s="50">
        <v>7.4075622925257406E-2</v>
      </c>
      <c r="N991" s="21"/>
      <c r="R991" s="21"/>
    </row>
    <row r="992" spans="1:18">
      <c r="A992" s="7" t="s">
        <v>85</v>
      </c>
      <c r="B992" t="s">
        <v>69</v>
      </c>
      <c r="C992" t="s">
        <v>12</v>
      </c>
      <c r="D992" t="s">
        <v>13</v>
      </c>
      <c r="E992" s="1">
        <v>0.283038412896782</v>
      </c>
      <c r="F992" s="1">
        <v>3.9335918181556399E-2</v>
      </c>
      <c r="G992" s="1">
        <v>0.14656448684689899</v>
      </c>
      <c r="H992" s="1">
        <v>2.6557061794602502E-2</v>
      </c>
      <c r="I992" s="1">
        <v>0.42960289974368099</v>
      </c>
      <c r="J992" s="50">
        <v>6.5892979976158894E-2</v>
      </c>
      <c r="N992" s="21"/>
      <c r="R992" s="21"/>
    </row>
    <row r="993" spans="1:18">
      <c r="A993" s="7" t="s">
        <v>85</v>
      </c>
      <c r="B993" t="s">
        <v>69</v>
      </c>
      <c r="C993" t="s">
        <v>14</v>
      </c>
      <c r="D993" t="s">
        <v>15</v>
      </c>
      <c r="E993" s="1">
        <v>7.4321096815205406E-2</v>
      </c>
      <c r="F993" s="1">
        <v>8.2021668317490595E-2</v>
      </c>
      <c r="G993" s="1">
        <v>0.106114682681182</v>
      </c>
      <c r="H993" s="1">
        <v>6.1945623926871397E-2</v>
      </c>
      <c r="I993" s="1">
        <v>0.18043577949638701</v>
      </c>
      <c r="J993" s="50">
        <v>0.143967292244362</v>
      </c>
      <c r="N993" s="21"/>
      <c r="R993" s="21"/>
    </row>
    <row r="994" spans="1:18">
      <c r="A994" s="7" t="s">
        <v>85</v>
      </c>
      <c r="B994" t="s">
        <v>69</v>
      </c>
      <c r="C994" t="s">
        <v>16</v>
      </c>
      <c r="D994" t="s">
        <v>17</v>
      </c>
      <c r="E994" s="1">
        <v>6.4933115121967804</v>
      </c>
      <c r="F994" s="1">
        <v>0.82480414782575395</v>
      </c>
      <c r="G994" s="1">
        <v>5.0828442301777601</v>
      </c>
      <c r="H994" s="1">
        <v>0.50592415504573296</v>
      </c>
      <c r="I994" s="1">
        <v>11.5761557423745</v>
      </c>
      <c r="J994" s="50">
        <v>1.33072830287149</v>
      </c>
      <c r="N994" s="21"/>
      <c r="R994" s="21"/>
    </row>
    <row r="995" spans="1:18">
      <c r="A995" s="7" t="s">
        <v>85</v>
      </c>
      <c r="B995" t="s">
        <v>69</v>
      </c>
      <c r="C995" t="s">
        <v>18</v>
      </c>
      <c r="D995" t="s">
        <v>19</v>
      </c>
      <c r="E995" s="1">
        <v>12.7717524114891</v>
      </c>
      <c r="F995" s="1">
        <v>0.84514970320197802</v>
      </c>
      <c r="G995" s="1">
        <v>8.0260404965880099</v>
      </c>
      <c r="H995" s="1">
        <v>1.35992596755106</v>
      </c>
      <c r="I995" s="1">
        <v>20.797792908077099</v>
      </c>
      <c r="J995" s="50">
        <v>2.2050756707530401</v>
      </c>
      <c r="N995" s="21"/>
      <c r="R995" s="21"/>
    </row>
    <row r="996" spans="1:18">
      <c r="A996" s="7" t="s">
        <v>85</v>
      </c>
      <c r="B996" t="s">
        <v>69</v>
      </c>
      <c r="C996" t="s">
        <v>20</v>
      </c>
      <c r="D996" t="s">
        <v>21</v>
      </c>
      <c r="E996" s="1">
        <v>2.5195077779286499</v>
      </c>
      <c r="F996" s="1">
        <v>0.40684803439071898</v>
      </c>
      <c r="G996" s="1">
        <v>0.10647760991982699</v>
      </c>
      <c r="H996" s="1">
        <v>2.1500140597441E-2</v>
      </c>
      <c r="I996" s="1">
        <v>2.62598538784848</v>
      </c>
      <c r="J996" s="50">
        <v>0.42834817498816002</v>
      </c>
      <c r="N996" s="21"/>
      <c r="R996" s="21"/>
    </row>
    <row r="997" spans="1:18">
      <c r="A997" s="7" t="s">
        <v>85</v>
      </c>
      <c r="B997" t="s">
        <v>69</v>
      </c>
      <c r="C997" t="s">
        <v>25</v>
      </c>
      <c r="D997" t="s">
        <v>26</v>
      </c>
      <c r="E997" s="1">
        <v>0</v>
      </c>
      <c r="F997" s="1">
        <v>0</v>
      </c>
      <c r="G997" s="1">
        <v>0</v>
      </c>
      <c r="H997" s="1">
        <v>0</v>
      </c>
      <c r="I997" s="1">
        <v>0</v>
      </c>
      <c r="J997" s="50">
        <v>0</v>
      </c>
      <c r="N997" s="21"/>
      <c r="R997" s="21"/>
    </row>
    <row r="998" spans="1:18">
      <c r="A998" s="7" t="s">
        <v>85</v>
      </c>
      <c r="B998" t="s">
        <v>69</v>
      </c>
      <c r="C998" t="s">
        <v>22</v>
      </c>
      <c r="D998" t="s">
        <v>23</v>
      </c>
      <c r="E998" s="1">
        <v>1.5984215526803501E-3</v>
      </c>
      <c r="F998" s="1">
        <v>6.9725001141317198E-5</v>
      </c>
      <c r="G998" s="1">
        <v>1.9569474429204999E-3</v>
      </c>
      <c r="H998" s="1">
        <v>7.6621760028037505E-5</v>
      </c>
      <c r="I998" s="1">
        <v>3.5553689956008502E-3</v>
      </c>
      <c r="J998" s="50">
        <v>1.46346761169355E-4</v>
      </c>
      <c r="N998" s="21"/>
      <c r="R998" s="21"/>
    </row>
    <row r="999" spans="1:18">
      <c r="A999" s="7" t="s">
        <v>171</v>
      </c>
      <c r="B999" t="s">
        <v>69</v>
      </c>
      <c r="C999" t="s">
        <v>2</v>
      </c>
      <c r="D999" t="s">
        <v>3</v>
      </c>
      <c r="E999" s="1">
        <v>0.76852711498710102</v>
      </c>
      <c r="F999" s="1">
        <v>0.81686696193322506</v>
      </c>
      <c r="G999" s="1">
        <v>0.229415608264564</v>
      </c>
      <c r="H999" s="1">
        <v>0.20033131093747999</v>
      </c>
      <c r="I999" s="1">
        <v>0.997942723251665</v>
      </c>
      <c r="J999" s="50">
        <v>1.0171982728707101</v>
      </c>
      <c r="N999" s="21"/>
      <c r="R999" s="21"/>
    </row>
    <row r="1000" spans="1:18">
      <c r="A1000" s="7" t="s">
        <v>171</v>
      </c>
      <c r="B1000" t="s">
        <v>69</v>
      </c>
      <c r="C1000" t="s">
        <v>4</v>
      </c>
      <c r="D1000" t="s">
        <v>5</v>
      </c>
      <c r="E1000" s="1">
        <v>8.9307642312730796E-4</v>
      </c>
      <c r="F1000" s="1">
        <v>4.1641249004736897E-2</v>
      </c>
      <c r="G1000" s="1">
        <v>6.2707304987221196E-4</v>
      </c>
      <c r="H1000" s="1">
        <v>9.8686724084422993E-3</v>
      </c>
      <c r="I1000" s="1">
        <v>1.5201494729995199E-3</v>
      </c>
      <c r="J1000" s="50">
        <v>5.1509921413179199E-2</v>
      </c>
      <c r="N1000" s="21"/>
      <c r="R1000" s="21"/>
    </row>
    <row r="1001" spans="1:18">
      <c r="A1001" s="7" t="s">
        <v>171</v>
      </c>
      <c r="B1001" t="s">
        <v>69</v>
      </c>
      <c r="C1001" t="s">
        <v>6</v>
      </c>
      <c r="D1001" t="s">
        <v>7</v>
      </c>
      <c r="E1001" s="1">
        <v>0.86262166108733196</v>
      </c>
      <c r="F1001" s="1">
        <v>1.85569462793299</v>
      </c>
      <c r="G1001" s="1">
        <v>12.164583158912301</v>
      </c>
      <c r="H1001" s="1">
        <v>19.970269055317399</v>
      </c>
      <c r="I1001" s="1">
        <v>13.0272048199996</v>
      </c>
      <c r="J1001" s="50">
        <v>21.8259636832504</v>
      </c>
      <c r="N1001" s="21"/>
      <c r="R1001" s="21"/>
    </row>
    <row r="1002" spans="1:18">
      <c r="A1002" s="7" t="s">
        <v>171</v>
      </c>
      <c r="B1002" t="s">
        <v>69</v>
      </c>
      <c r="C1002" t="s">
        <v>8</v>
      </c>
      <c r="D1002" t="s">
        <v>9</v>
      </c>
      <c r="E1002" s="1">
        <v>0.94432484927931104</v>
      </c>
      <c r="F1002" s="1">
        <v>0.476432969799363</v>
      </c>
      <c r="G1002" s="1">
        <v>0.56032310905882099</v>
      </c>
      <c r="H1002" s="1">
        <v>0.39051366546063099</v>
      </c>
      <c r="I1002" s="1">
        <v>1.50464795833813</v>
      </c>
      <c r="J1002" s="50">
        <v>0.86694663525999405</v>
      </c>
      <c r="N1002" s="21"/>
      <c r="R1002" s="21"/>
    </row>
    <row r="1003" spans="1:18">
      <c r="A1003" s="7" t="s">
        <v>171</v>
      </c>
      <c r="B1003" t="s">
        <v>69</v>
      </c>
      <c r="C1003" t="s">
        <v>10</v>
      </c>
      <c r="D1003" t="s">
        <v>11</v>
      </c>
      <c r="E1003" s="1">
        <v>5.6942450297525302E-2</v>
      </c>
      <c r="F1003" s="1">
        <v>4.2755692142727002E-2</v>
      </c>
      <c r="G1003" s="1">
        <v>0.15069218075943999</v>
      </c>
      <c r="H1003" s="1">
        <v>9.4834919839268894E-2</v>
      </c>
      <c r="I1003" s="1">
        <v>0.207634631056965</v>
      </c>
      <c r="J1003" s="50">
        <v>0.13759061198199601</v>
      </c>
      <c r="N1003" s="21"/>
      <c r="R1003" s="21"/>
    </row>
    <row r="1004" spans="1:18">
      <c r="A1004" s="7" t="s">
        <v>171</v>
      </c>
      <c r="B1004" t="s">
        <v>69</v>
      </c>
      <c r="C1004" t="s">
        <v>12</v>
      </c>
      <c r="D1004" t="s">
        <v>13</v>
      </c>
      <c r="E1004" s="1">
        <v>0.384634764481119</v>
      </c>
      <c r="F1004" s="1">
        <v>5.2390557088364001E-2</v>
      </c>
      <c r="G1004" s="1">
        <v>0.16114657367684501</v>
      </c>
      <c r="H1004" s="1">
        <v>2.8980426773852899E-2</v>
      </c>
      <c r="I1004" s="1">
        <v>0.54578133815796404</v>
      </c>
      <c r="J1004" s="50">
        <v>8.1370983862216903E-2</v>
      </c>
      <c r="N1004" s="21"/>
      <c r="R1004" s="21"/>
    </row>
    <row r="1005" spans="1:18">
      <c r="A1005" s="7" t="s">
        <v>171</v>
      </c>
      <c r="B1005" t="s">
        <v>69</v>
      </c>
      <c r="C1005" t="s">
        <v>14</v>
      </c>
      <c r="D1005" t="s">
        <v>15</v>
      </c>
      <c r="E1005" s="1">
        <v>0.105518528667603</v>
      </c>
      <c r="F1005" s="1">
        <v>0.116209587262109</v>
      </c>
      <c r="G1005" s="1">
        <v>0.376579281614286</v>
      </c>
      <c r="H1005" s="1">
        <v>0.222428240320767</v>
      </c>
      <c r="I1005" s="1">
        <v>0.48209781028189003</v>
      </c>
      <c r="J1005" s="50">
        <v>0.33863782758287703</v>
      </c>
      <c r="N1005" s="21"/>
      <c r="R1005" s="21"/>
    </row>
    <row r="1006" spans="1:18">
      <c r="A1006" s="7" t="s">
        <v>171</v>
      </c>
      <c r="B1006" t="s">
        <v>69</v>
      </c>
      <c r="C1006" t="s">
        <v>16</v>
      </c>
      <c r="D1006" t="s">
        <v>17</v>
      </c>
      <c r="E1006" s="1">
        <v>3.3010008746546702</v>
      </c>
      <c r="F1006" s="1">
        <v>0.42458995149145501</v>
      </c>
      <c r="G1006" s="1">
        <v>2.0560353731927399</v>
      </c>
      <c r="H1006" s="1">
        <v>0.22055085627150001</v>
      </c>
      <c r="I1006" s="1">
        <v>5.3570362478474101</v>
      </c>
      <c r="J1006" s="50">
        <v>0.64514080776295502</v>
      </c>
      <c r="N1006" s="21"/>
      <c r="R1006" s="21"/>
    </row>
    <row r="1007" spans="1:18">
      <c r="A1007" s="7" t="s">
        <v>171</v>
      </c>
      <c r="B1007" t="s">
        <v>69</v>
      </c>
      <c r="C1007" t="s">
        <v>18</v>
      </c>
      <c r="D1007" t="s">
        <v>19</v>
      </c>
      <c r="E1007" s="1">
        <v>20.8502985102682</v>
      </c>
      <c r="F1007" s="1">
        <v>1.3778313280203101</v>
      </c>
      <c r="G1007" s="1">
        <v>9.3384160309093893</v>
      </c>
      <c r="H1007" s="1">
        <v>1.59692548915532</v>
      </c>
      <c r="I1007" s="1">
        <v>30.1887145411776</v>
      </c>
      <c r="J1007" s="50">
        <v>2.97475681717563</v>
      </c>
      <c r="N1007" s="21"/>
      <c r="R1007" s="21"/>
    </row>
    <row r="1008" spans="1:18">
      <c r="A1008" s="7" t="s">
        <v>171</v>
      </c>
      <c r="B1008" t="s">
        <v>69</v>
      </c>
      <c r="C1008" t="s">
        <v>20</v>
      </c>
      <c r="D1008" t="s">
        <v>21</v>
      </c>
      <c r="E1008" s="1">
        <v>5.8845550730326597</v>
      </c>
      <c r="F1008" s="1">
        <v>0.950733464463835</v>
      </c>
      <c r="G1008" s="1">
        <v>1.45109900370616</v>
      </c>
      <c r="H1008" s="1">
        <v>0.29328161191436503</v>
      </c>
      <c r="I1008" s="1">
        <v>7.3356540767388196</v>
      </c>
      <c r="J1008" s="50">
        <v>1.2440150763782001</v>
      </c>
      <c r="N1008" s="21"/>
      <c r="R1008" s="21"/>
    </row>
    <row r="1009" spans="1:18">
      <c r="A1009" s="7" t="s">
        <v>171</v>
      </c>
      <c r="B1009" t="s">
        <v>69</v>
      </c>
      <c r="C1009" t="s">
        <v>25</v>
      </c>
      <c r="D1009" t="s">
        <v>26</v>
      </c>
      <c r="E1009" s="1">
        <v>0</v>
      </c>
      <c r="F1009" s="1">
        <v>0</v>
      </c>
      <c r="G1009" s="1">
        <v>0</v>
      </c>
      <c r="H1009" s="1">
        <v>0</v>
      </c>
      <c r="I1009" s="1">
        <v>0</v>
      </c>
      <c r="J1009" s="50">
        <v>0</v>
      </c>
      <c r="N1009" s="21"/>
      <c r="R1009" s="21"/>
    </row>
    <row r="1010" spans="1:18">
      <c r="A1010" s="7" t="s">
        <v>171</v>
      </c>
      <c r="B1010" t="s">
        <v>69</v>
      </c>
      <c r="C1010" t="s">
        <v>22</v>
      </c>
      <c r="D1010" t="s">
        <v>23</v>
      </c>
      <c r="E1010" s="1">
        <v>1.88639533818743E-3</v>
      </c>
      <c r="F1010" s="1">
        <v>8.2761039359594606E-5</v>
      </c>
      <c r="G1010" s="1">
        <v>2.46255468264363E-3</v>
      </c>
      <c r="H1010" s="1">
        <v>9.6608458180464401E-5</v>
      </c>
      <c r="I1010" s="1">
        <v>4.3489500208310598E-3</v>
      </c>
      <c r="J1010" s="50">
        <v>1.7936949754005901E-4</v>
      </c>
      <c r="N1010" s="21"/>
      <c r="R1010" s="21"/>
    </row>
    <row r="1011" spans="1:18">
      <c r="A1011" s="7" t="s">
        <v>172</v>
      </c>
      <c r="B1011" t="s">
        <v>69</v>
      </c>
      <c r="C1011" t="s">
        <v>2</v>
      </c>
      <c r="D1011" t="s">
        <v>3</v>
      </c>
      <c r="E1011" s="1">
        <v>0.29679117798154497</v>
      </c>
      <c r="F1011" s="1">
        <v>0.31866934031504002</v>
      </c>
      <c r="G1011" s="1">
        <v>6.9625959198223203E-2</v>
      </c>
      <c r="H1011" s="1">
        <v>6.3258353188505506E-2</v>
      </c>
      <c r="I1011" s="1">
        <v>0.36641713717976798</v>
      </c>
      <c r="J1011" s="50">
        <v>0.381927693503545</v>
      </c>
      <c r="N1011" s="21"/>
      <c r="R1011" s="21"/>
    </row>
    <row r="1012" spans="1:18">
      <c r="A1012" s="7" t="s">
        <v>172</v>
      </c>
      <c r="B1012" t="s">
        <v>69</v>
      </c>
      <c r="C1012" t="s">
        <v>4</v>
      </c>
      <c r="D1012" t="s">
        <v>5</v>
      </c>
      <c r="E1012" s="1">
        <v>4.04908164037464E-4</v>
      </c>
      <c r="F1012" s="1">
        <v>1.7543611768427399E-2</v>
      </c>
      <c r="G1012" s="1">
        <v>2.3902591084277999E-5</v>
      </c>
      <c r="H1012" s="1">
        <v>1.3017273855232901E-4</v>
      </c>
      <c r="I1012" s="1">
        <v>4.28810755121742E-4</v>
      </c>
      <c r="J1012" s="50">
        <v>1.7673784506979699E-2</v>
      </c>
      <c r="N1012" s="21"/>
      <c r="R1012" s="21"/>
    </row>
    <row r="1013" spans="1:18">
      <c r="A1013" s="7" t="s">
        <v>172</v>
      </c>
      <c r="B1013" t="s">
        <v>69</v>
      </c>
      <c r="C1013" t="s">
        <v>6</v>
      </c>
      <c r="D1013" t="s">
        <v>7</v>
      </c>
      <c r="E1013" s="1">
        <v>1.7682148829506202E-2</v>
      </c>
      <c r="F1013" s="1">
        <v>3.9398857485433203E-2</v>
      </c>
      <c r="G1013" s="1">
        <v>5.3639441348604197E-2</v>
      </c>
      <c r="H1013" s="1">
        <v>8.8165821598191793E-2</v>
      </c>
      <c r="I1013" s="1">
        <v>7.1321590178110406E-2</v>
      </c>
      <c r="J1013" s="50">
        <v>0.12756467908362501</v>
      </c>
      <c r="N1013" s="21"/>
      <c r="R1013" s="21"/>
    </row>
    <row r="1014" spans="1:18">
      <c r="A1014" s="7" t="s">
        <v>172</v>
      </c>
      <c r="B1014" t="s">
        <v>69</v>
      </c>
      <c r="C1014" t="s">
        <v>8</v>
      </c>
      <c r="D1014" t="s">
        <v>9</v>
      </c>
      <c r="E1014" s="1">
        <v>0.61400762884356097</v>
      </c>
      <c r="F1014" s="1">
        <v>0.34619100366863598</v>
      </c>
      <c r="G1014" s="1">
        <v>0.38691102520864301</v>
      </c>
      <c r="H1014" s="1">
        <v>0.186956196408785</v>
      </c>
      <c r="I1014" s="1">
        <v>1.0009186540521999</v>
      </c>
      <c r="J1014" s="50">
        <v>0.533147200077421</v>
      </c>
      <c r="N1014" s="21"/>
      <c r="R1014" s="21"/>
    </row>
    <row r="1015" spans="1:18">
      <c r="A1015" s="7" t="s">
        <v>172</v>
      </c>
      <c r="B1015" t="s">
        <v>69</v>
      </c>
      <c r="C1015" t="s">
        <v>10</v>
      </c>
      <c r="D1015" t="s">
        <v>11</v>
      </c>
      <c r="E1015" s="1">
        <v>2.42628555621974E-2</v>
      </c>
      <c r="F1015" s="1">
        <v>1.84512008955178E-2</v>
      </c>
      <c r="G1015" s="1">
        <v>6.1998735338907603E-2</v>
      </c>
      <c r="H1015" s="1">
        <v>7.2979405407242806E-2</v>
      </c>
      <c r="I1015" s="1">
        <v>8.6261590901104995E-2</v>
      </c>
      <c r="J1015" s="50">
        <v>9.1430606302760606E-2</v>
      </c>
      <c r="N1015" s="21"/>
      <c r="R1015" s="21"/>
    </row>
    <row r="1016" spans="1:18">
      <c r="A1016" s="7" t="s">
        <v>172</v>
      </c>
      <c r="B1016" t="s">
        <v>69</v>
      </c>
      <c r="C1016" t="s">
        <v>12</v>
      </c>
      <c r="D1016" t="s">
        <v>13</v>
      </c>
      <c r="E1016" s="1">
        <v>0.18098791344193901</v>
      </c>
      <c r="F1016" s="1">
        <v>2.5308961176576501E-2</v>
      </c>
      <c r="G1016" s="1">
        <v>8.9551128081108197E-2</v>
      </c>
      <c r="H1016" s="1">
        <v>1.6079447687290801E-2</v>
      </c>
      <c r="I1016" s="1">
        <v>0.27053904152304697</v>
      </c>
      <c r="J1016" s="50">
        <v>4.1388408863867299E-2</v>
      </c>
      <c r="N1016" s="21"/>
      <c r="R1016" s="21"/>
    </row>
    <row r="1017" spans="1:18">
      <c r="A1017" s="7" t="s">
        <v>172</v>
      </c>
      <c r="B1017" t="s">
        <v>69</v>
      </c>
      <c r="C1017" t="s">
        <v>14</v>
      </c>
      <c r="D1017" t="s">
        <v>15</v>
      </c>
      <c r="E1017" s="1">
        <v>7.9103418540928394E-2</v>
      </c>
      <c r="F1017" s="1">
        <v>8.5897887225599601E-2</v>
      </c>
      <c r="G1017" s="1">
        <v>0.115922737318905</v>
      </c>
      <c r="H1017" s="1">
        <v>6.6964888662383704E-2</v>
      </c>
      <c r="I1017" s="1">
        <v>0.19502615585983299</v>
      </c>
      <c r="J1017" s="50">
        <v>0.152862775887983</v>
      </c>
      <c r="N1017" s="21"/>
      <c r="R1017" s="21"/>
    </row>
    <row r="1018" spans="1:18">
      <c r="A1018" s="7" t="s">
        <v>172</v>
      </c>
      <c r="B1018" t="s">
        <v>69</v>
      </c>
      <c r="C1018" t="s">
        <v>16</v>
      </c>
      <c r="D1018" t="s">
        <v>17</v>
      </c>
      <c r="E1018" s="1">
        <v>6.6167574114641701</v>
      </c>
      <c r="F1018" s="1">
        <v>0.83446779525605297</v>
      </c>
      <c r="G1018" s="1">
        <v>5.2192797926241896</v>
      </c>
      <c r="H1018" s="1">
        <v>0.51427120342565202</v>
      </c>
      <c r="I1018" s="1">
        <v>11.836037204088401</v>
      </c>
      <c r="J1018" s="50">
        <v>1.3487389986817</v>
      </c>
      <c r="N1018" s="21"/>
      <c r="R1018" s="21"/>
    </row>
    <row r="1019" spans="1:18">
      <c r="A1019" s="7" t="s">
        <v>172</v>
      </c>
      <c r="B1019" t="s">
        <v>69</v>
      </c>
      <c r="C1019" t="s">
        <v>18</v>
      </c>
      <c r="D1019" t="s">
        <v>19</v>
      </c>
      <c r="E1019" s="1">
        <v>81.366326828869006</v>
      </c>
      <c r="F1019" s="1">
        <v>5.3782276462525997</v>
      </c>
      <c r="G1019" s="1">
        <v>65.930244710201904</v>
      </c>
      <c r="H1019" s="1">
        <v>11.269396678504201</v>
      </c>
      <c r="I1019" s="1">
        <v>147.29657153907101</v>
      </c>
      <c r="J1019" s="50">
        <v>16.647624324756801</v>
      </c>
      <c r="N1019" s="21"/>
      <c r="R1019" s="21"/>
    </row>
    <row r="1020" spans="1:18">
      <c r="A1020" s="7" t="s">
        <v>172</v>
      </c>
      <c r="B1020" t="s">
        <v>69</v>
      </c>
      <c r="C1020" t="s">
        <v>20</v>
      </c>
      <c r="D1020" t="s">
        <v>21</v>
      </c>
      <c r="E1020" s="1">
        <v>1.54431114818285</v>
      </c>
      <c r="F1020" s="1">
        <v>0.249509709197755</v>
      </c>
      <c r="G1020" s="1">
        <v>0.189087289647247</v>
      </c>
      <c r="H1020" s="1">
        <v>3.8214469319546598E-2</v>
      </c>
      <c r="I1020" s="1">
        <v>1.7333984378300999</v>
      </c>
      <c r="J1020" s="50">
        <v>0.28772417851730198</v>
      </c>
      <c r="N1020" s="21"/>
      <c r="R1020" s="21"/>
    </row>
    <row r="1021" spans="1:18">
      <c r="A1021" s="7" t="s">
        <v>172</v>
      </c>
      <c r="B1021" t="s">
        <v>69</v>
      </c>
      <c r="C1021" t="s">
        <v>25</v>
      </c>
      <c r="D1021" t="s">
        <v>26</v>
      </c>
      <c r="E1021" s="1">
        <v>0</v>
      </c>
      <c r="F1021" s="1">
        <v>0</v>
      </c>
      <c r="G1021" s="1">
        <v>0</v>
      </c>
      <c r="H1021" s="1">
        <v>0</v>
      </c>
      <c r="I1021" s="1">
        <v>0</v>
      </c>
      <c r="J1021" s="50">
        <v>0</v>
      </c>
      <c r="N1021" s="21"/>
      <c r="R1021" s="21"/>
    </row>
    <row r="1022" spans="1:18">
      <c r="A1022" s="7" t="s">
        <v>172</v>
      </c>
      <c r="B1022" t="s">
        <v>69</v>
      </c>
      <c r="C1022" t="s">
        <v>22</v>
      </c>
      <c r="D1022" t="s">
        <v>23</v>
      </c>
      <c r="E1022" s="1">
        <v>2.7524956276643101E-3</v>
      </c>
      <c r="F1022" s="1">
        <v>1.207296126156E-4</v>
      </c>
      <c r="G1022" s="1">
        <v>5.1402274750559198E-3</v>
      </c>
      <c r="H1022" s="1">
        <v>2.0169539546827699E-4</v>
      </c>
      <c r="I1022" s="1">
        <v>7.8927231027202307E-3</v>
      </c>
      <c r="J1022" s="50">
        <v>3.2242500808387698E-4</v>
      </c>
      <c r="N1022" s="21"/>
      <c r="R1022" s="21"/>
    </row>
    <row r="1023" spans="1:18">
      <c r="A1023" s="7" t="s">
        <v>173</v>
      </c>
      <c r="B1023" t="s">
        <v>69</v>
      </c>
      <c r="C1023" t="s">
        <v>2</v>
      </c>
      <c r="D1023" t="s">
        <v>3</v>
      </c>
      <c r="E1023" s="1">
        <v>9.0940585290926301E-2</v>
      </c>
      <c r="F1023" s="1">
        <v>9.6888361524647595E-2</v>
      </c>
      <c r="G1023" s="1">
        <v>4.0168081166508197E-2</v>
      </c>
      <c r="H1023" s="1">
        <v>2.8692340831894599E-2</v>
      </c>
      <c r="I1023" s="1">
        <v>0.13110866645743499</v>
      </c>
      <c r="J1023" s="50">
        <v>0.12558070235654201</v>
      </c>
      <c r="N1023" s="21"/>
      <c r="R1023" s="21"/>
    </row>
    <row r="1024" spans="1:18">
      <c r="A1024" s="7" t="s">
        <v>173</v>
      </c>
      <c r="B1024" t="s">
        <v>69</v>
      </c>
      <c r="C1024" t="s">
        <v>4</v>
      </c>
      <c r="D1024" t="s">
        <v>5</v>
      </c>
      <c r="E1024" s="1">
        <v>4.6144961958040999E-4</v>
      </c>
      <c r="F1024" s="1">
        <v>1.94713228686723E-2</v>
      </c>
      <c r="G1024" s="1">
        <v>1.02162236378806E-4</v>
      </c>
      <c r="H1024" s="1">
        <v>5.4457996943180903E-4</v>
      </c>
      <c r="I1024" s="1">
        <v>5.6361185595921604E-4</v>
      </c>
      <c r="J1024" s="50">
        <v>2.0015902838104099E-2</v>
      </c>
      <c r="N1024" s="21"/>
      <c r="R1024" s="21"/>
    </row>
    <row r="1025" spans="1:18">
      <c r="A1025" s="7" t="s">
        <v>173</v>
      </c>
      <c r="B1025" t="s">
        <v>69</v>
      </c>
      <c r="C1025" t="s">
        <v>6</v>
      </c>
      <c r="D1025" t="s">
        <v>7</v>
      </c>
      <c r="E1025" s="1">
        <v>3.3909119490298499E-3</v>
      </c>
      <c r="F1025" s="1">
        <v>7.49312060347116E-3</v>
      </c>
      <c r="G1025" s="1">
        <v>1.0669561945483E-2</v>
      </c>
      <c r="H1025" s="1">
        <v>1.7164021527983402E-2</v>
      </c>
      <c r="I1025" s="1">
        <v>1.4060473894512799E-2</v>
      </c>
      <c r="J1025" s="50">
        <v>2.4657142131454601E-2</v>
      </c>
      <c r="N1025" s="21"/>
      <c r="R1025" s="21"/>
    </row>
    <row r="1026" spans="1:18">
      <c r="A1026" s="7" t="s">
        <v>173</v>
      </c>
      <c r="B1026" t="s">
        <v>69</v>
      </c>
      <c r="C1026" t="s">
        <v>8</v>
      </c>
      <c r="D1026" t="s">
        <v>9</v>
      </c>
      <c r="E1026" s="1">
        <v>0.107973347965639</v>
      </c>
      <c r="F1026" s="1">
        <v>4.8441488953298702E-2</v>
      </c>
      <c r="G1026" s="1">
        <v>0.107519416055471</v>
      </c>
      <c r="H1026" s="1">
        <v>6.0503253415688199E-2</v>
      </c>
      <c r="I1026" s="1">
        <v>0.21549276402111001</v>
      </c>
      <c r="J1026" s="50">
        <v>0.108944742368987</v>
      </c>
      <c r="N1026" s="21"/>
      <c r="R1026" s="21"/>
    </row>
    <row r="1027" spans="1:18">
      <c r="A1027" s="7" t="s">
        <v>173</v>
      </c>
      <c r="B1027" t="s">
        <v>69</v>
      </c>
      <c r="C1027" t="s">
        <v>10</v>
      </c>
      <c r="D1027" t="s">
        <v>11</v>
      </c>
      <c r="E1027" s="1">
        <v>5.9383741707860699E-3</v>
      </c>
      <c r="F1027" s="1">
        <v>4.6993296323075799E-3</v>
      </c>
      <c r="G1027" s="1">
        <v>1.488147945767E-2</v>
      </c>
      <c r="H1027" s="1">
        <v>1.1415402647064501E-2</v>
      </c>
      <c r="I1027" s="1">
        <v>2.0819853628455998E-2</v>
      </c>
      <c r="J1027" s="50">
        <v>1.6114732279372102E-2</v>
      </c>
      <c r="N1027" s="21"/>
      <c r="R1027" s="21"/>
    </row>
    <row r="1028" spans="1:18">
      <c r="A1028" s="7" t="s">
        <v>173</v>
      </c>
      <c r="B1028" t="s">
        <v>69</v>
      </c>
      <c r="C1028" t="s">
        <v>12</v>
      </c>
      <c r="D1028" t="s">
        <v>13</v>
      </c>
      <c r="E1028" s="1">
        <v>4.8516010364979198E-2</v>
      </c>
      <c r="F1028" s="1">
        <v>6.58577135847667E-3</v>
      </c>
      <c r="G1028" s="1">
        <v>1.8701497243248402E-2</v>
      </c>
      <c r="H1028" s="1">
        <v>3.4477554908909401E-3</v>
      </c>
      <c r="I1028" s="1">
        <v>6.7217507608227603E-2</v>
      </c>
      <c r="J1028" s="50">
        <v>1.00335268493676E-2</v>
      </c>
      <c r="N1028" s="21"/>
      <c r="R1028" s="21"/>
    </row>
    <row r="1029" spans="1:18">
      <c r="A1029" s="7" t="s">
        <v>173</v>
      </c>
      <c r="B1029" t="s">
        <v>69</v>
      </c>
      <c r="C1029" t="s">
        <v>14</v>
      </c>
      <c r="D1029" t="s">
        <v>15</v>
      </c>
      <c r="E1029" s="1">
        <v>1.39784942021858E-2</v>
      </c>
      <c r="F1029" s="1">
        <v>1.5737789658060299E-2</v>
      </c>
      <c r="G1029" s="1">
        <v>8.0658270543990402E-3</v>
      </c>
      <c r="H1029" s="1">
        <v>4.5860782360510003E-3</v>
      </c>
      <c r="I1029" s="1">
        <v>2.2044321256584801E-2</v>
      </c>
      <c r="J1029" s="50">
        <v>2.0323867894111301E-2</v>
      </c>
      <c r="N1029" s="21"/>
      <c r="R1029" s="21"/>
    </row>
    <row r="1030" spans="1:18">
      <c r="A1030" s="7" t="s">
        <v>173</v>
      </c>
      <c r="B1030" t="s">
        <v>69</v>
      </c>
      <c r="C1030" t="s">
        <v>16</v>
      </c>
      <c r="D1030" t="s">
        <v>17</v>
      </c>
      <c r="E1030" s="1">
        <v>0.30797478911897103</v>
      </c>
      <c r="F1030" s="1">
        <v>3.96758341680215E-2</v>
      </c>
      <c r="G1030" s="1">
        <v>0.20672614875186199</v>
      </c>
      <c r="H1030" s="1">
        <v>3.7693944863916098E-2</v>
      </c>
      <c r="I1030" s="1">
        <v>0.51470093787083304</v>
      </c>
      <c r="J1030" s="50">
        <v>7.7369779031937702E-2</v>
      </c>
      <c r="N1030" s="21"/>
      <c r="R1030" s="21"/>
    </row>
    <row r="1031" spans="1:18">
      <c r="A1031" s="7" t="s">
        <v>173</v>
      </c>
      <c r="B1031" t="s">
        <v>69</v>
      </c>
      <c r="C1031" t="s">
        <v>18</v>
      </c>
      <c r="D1031" t="s">
        <v>19</v>
      </c>
      <c r="E1031" s="1">
        <v>1.3655609681394301</v>
      </c>
      <c r="F1031" s="1">
        <v>8.8903862362237795E-2</v>
      </c>
      <c r="G1031" s="1">
        <v>0.24283685115815001</v>
      </c>
      <c r="H1031" s="1">
        <v>3.9038742707060502E-2</v>
      </c>
      <c r="I1031" s="1">
        <v>1.6083978192975801</v>
      </c>
      <c r="J1031" s="50">
        <v>0.127942605069298</v>
      </c>
      <c r="N1031" s="21"/>
      <c r="R1031" s="21"/>
    </row>
    <row r="1032" spans="1:18">
      <c r="A1032" s="7" t="s">
        <v>173</v>
      </c>
      <c r="B1032" t="s">
        <v>69</v>
      </c>
      <c r="C1032" t="s">
        <v>20</v>
      </c>
      <c r="D1032" t="s">
        <v>21</v>
      </c>
      <c r="E1032" s="1">
        <v>0.52637113841549299</v>
      </c>
      <c r="F1032" s="1">
        <v>8.3950482695036702E-2</v>
      </c>
      <c r="G1032" s="1">
        <v>6.0154724428717998E-2</v>
      </c>
      <c r="H1032" s="1">
        <v>1.20773966152078E-2</v>
      </c>
      <c r="I1032" s="1">
        <v>0.58652586284421104</v>
      </c>
      <c r="J1032" s="50">
        <v>9.6027879310244493E-2</v>
      </c>
      <c r="N1032" s="21"/>
      <c r="R1032" s="21"/>
    </row>
    <row r="1033" spans="1:18">
      <c r="A1033" s="7" t="s">
        <v>173</v>
      </c>
      <c r="B1033" t="s">
        <v>69</v>
      </c>
      <c r="C1033" t="s">
        <v>25</v>
      </c>
      <c r="D1033" t="s">
        <v>26</v>
      </c>
      <c r="E1033" s="1">
        <v>0</v>
      </c>
      <c r="F1033" s="1">
        <v>0</v>
      </c>
      <c r="G1033" s="1">
        <v>0</v>
      </c>
      <c r="H1033" s="1">
        <v>0</v>
      </c>
      <c r="I1033" s="1">
        <v>0</v>
      </c>
      <c r="J1033" s="50">
        <v>0</v>
      </c>
      <c r="N1033" s="21"/>
      <c r="R1033" s="21"/>
    </row>
    <row r="1034" spans="1:18">
      <c r="A1034" s="7" t="s">
        <v>173</v>
      </c>
      <c r="B1034" t="s">
        <v>69</v>
      </c>
      <c r="C1034" t="s">
        <v>22</v>
      </c>
      <c r="D1034" t="s">
        <v>23</v>
      </c>
      <c r="E1034" s="1">
        <v>1.16028068761536E-4</v>
      </c>
      <c r="F1034" s="1">
        <v>4.8534657680619203E-6</v>
      </c>
      <c r="G1034" s="1">
        <v>1.2834226641818199E-4</v>
      </c>
      <c r="H1034" s="1">
        <v>4.7261725744163002E-6</v>
      </c>
      <c r="I1034" s="1">
        <v>2.4437033517971801E-4</v>
      </c>
      <c r="J1034" s="50">
        <v>9.5796383424782205E-6</v>
      </c>
      <c r="N1034" s="21"/>
      <c r="R1034" s="21"/>
    </row>
    <row r="1035" spans="1:18">
      <c r="A1035" s="7" t="s">
        <v>174</v>
      </c>
      <c r="B1035" t="s">
        <v>69</v>
      </c>
      <c r="C1035" t="s">
        <v>2</v>
      </c>
      <c r="D1035" t="s">
        <v>3</v>
      </c>
      <c r="E1035" s="1">
        <v>6.6697818616021295E-2</v>
      </c>
      <c r="F1035" s="1">
        <v>6.5696412244182698E-2</v>
      </c>
      <c r="G1035" s="1">
        <v>3.6813572249510297E-2</v>
      </c>
      <c r="H1035" s="1">
        <v>2.9778959731818599E-2</v>
      </c>
      <c r="I1035" s="1">
        <v>0.103511390865532</v>
      </c>
      <c r="J1035" s="50">
        <v>9.5475371976001297E-2</v>
      </c>
      <c r="N1035" s="21"/>
      <c r="R1035" s="21"/>
    </row>
    <row r="1036" spans="1:18">
      <c r="A1036" s="7" t="s">
        <v>174</v>
      </c>
      <c r="B1036" t="s">
        <v>69</v>
      </c>
      <c r="C1036" t="s">
        <v>4</v>
      </c>
      <c r="D1036" t="s">
        <v>5</v>
      </c>
      <c r="E1036" s="1">
        <v>1.6375039488117799E-4</v>
      </c>
      <c r="F1036" s="1">
        <v>7.6221342468974704E-3</v>
      </c>
      <c r="G1036" s="1">
        <v>5.4167052130047496E-6</v>
      </c>
      <c r="H1036" s="1">
        <v>2.8921959346090499E-5</v>
      </c>
      <c r="I1036" s="1">
        <v>1.6916710009418301E-4</v>
      </c>
      <c r="J1036" s="50">
        <v>7.6510562062435603E-3</v>
      </c>
      <c r="N1036" s="21"/>
      <c r="R1036" s="21"/>
    </row>
    <row r="1037" spans="1:18">
      <c r="A1037" s="7" t="s">
        <v>174</v>
      </c>
      <c r="B1037" t="s">
        <v>69</v>
      </c>
      <c r="C1037" t="s">
        <v>6</v>
      </c>
      <c r="D1037" t="s">
        <v>7</v>
      </c>
      <c r="E1037" s="1">
        <v>4.713560937439E-3</v>
      </c>
      <c r="F1037" s="1">
        <v>1.05651008225154E-2</v>
      </c>
      <c r="G1037" s="1">
        <v>3.3575808361387702E-4</v>
      </c>
      <c r="H1037" s="1">
        <v>7.4511647129718204E-4</v>
      </c>
      <c r="I1037" s="1">
        <v>5.04931902105288E-3</v>
      </c>
      <c r="J1037" s="50">
        <v>1.13102172938126E-2</v>
      </c>
      <c r="N1037" s="21"/>
      <c r="R1037" s="21"/>
    </row>
    <row r="1038" spans="1:18">
      <c r="A1038" s="7" t="s">
        <v>174</v>
      </c>
      <c r="B1038" t="s">
        <v>69</v>
      </c>
      <c r="C1038" t="s">
        <v>8</v>
      </c>
      <c r="D1038" t="s">
        <v>9</v>
      </c>
      <c r="E1038" s="1">
        <v>0.15624323691650999</v>
      </c>
      <c r="F1038" s="1">
        <v>7.0659047099204397E-2</v>
      </c>
      <c r="G1038" s="1">
        <v>0.21208255102596399</v>
      </c>
      <c r="H1038" s="1">
        <v>0.11190421826512099</v>
      </c>
      <c r="I1038" s="1">
        <v>0.368325787942474</v>
      </c>
      <c r="J1038" s="50">
        <v>0.18256326536432499</v>
      </c>
      <c r="N1038" s="21"/>
      <c r="R1038" s="21"/>
    </row>
    <row r="1039" spans="1:18">
      <c r="A1039" s="7" t="s">
        <v>174</v>
      </c>
      <c r="B1039" t="s">
        <v>69</v>
      </c>
      <c r="C1039" t="s">
        <v>10</v>
      </c>
      <c r="D1039" t="s">
        <v>11</v>
      </c>
      <c r="E1039" s="1">
        <v>1.28108526101379E-2</v>
      </c>
      <c r="F1039" s="1">
        <v>1.87747660682735E-2</v>
      </c>
      <c r="G1039" s="1">
        <v>0.26611352872631799</v>
      </c>
      <c r="H1039" s="1">
        <v>0.219823124650116</v>
      </c>
      <c r="I1039" s="1">
        <v>0.27892438133645597</v>
      </c>
      <c r="J1039" s="50">
        <v>0.23859789071838999</v>
      </c>
      <c r="N1039" s="21"/>
      <c r="R1039" s="21"/>
    </row>
    <row r="1040" spans="1:18">
      <c r="A1040" s="7" t="s">
        <v>174</v>
      </c>
      <c r="B1040" t="s">
        <v>69</v>
      </c>
      <c r="C1040" t="s">
        <v>12</v>
      </c>
      <c r="D1040" t="s">
        <v>13</v>
      </c>
      <c r="E1040" s="1">
        <v>2.80685361418903E-2</v>
      </c>
      <c r="F1040" s="1">
        <v>3.7773592900336799E-3</v>
      </c>
      <c r="G1040" s="1">
        <v>3.6820177962760298E-2</v>
      </c>
      <c r="H1040" s="1">
        <v>6.8834438276884104E-3</v>
      </c>
      <c r="I1040" s="1">
        <v>6.4888714104650594E-2</v>
      </c>
      <c r="J1040" s="50">
        <v>1.0660803117722099E-2</v>
      </c>
      <c r="N1040" s="21"/>
      <c r="R1040" s="21"/>
    </row>
    <row r="1041" spans="1:18">
      <c r="A1041" s="7" t="s">
        <v>174</v>
      </c>
      <c r="B1041" t="s">
        <v>69</v>
      </c>
      <c r="C1041" t="s">
        <v>14</v>
      </c>
      <c r="D1041" t="s">
        <v>15</v>
      </c>
      <c r="E1041" s="1">
        <v>1.0982027884896E-2</v>
      </c>
      <c r="F1041" s="1">
        <v>1.2238609754140199E-2</v>
      </c>
      <c r="G1041" s="1">
        <v>0.10879482306478599</v>
      </c>
      <c r="H1041" s="1">
        <v>6.4183754953574201E-2</v>
      </c>
      <c r="I1041" s="1">
        <v>0.119776850949682</v>
      </c>
      <c r="J1041" s="50">
        <v>7.6422364707714394E-2</v>
      </c>
      <c r="N1041" s="21"/>
      <c r="R1041" s="21"/>
    </row>
    <row r="1042" spans="1:18">
      <c r="A1042" s="7" t="s">
        <v>174</v>
      </c>
      <c r="B1042" t="s">
        <v>69</v>
      </c>
      <c r="C1042" t="s">
        <v>16</v>
      </c>
      <c r="D1042" t="s">
        <v>17</v>
      </c>
      <c r="E1042" s="1">
        <v>0.19661515002674501</v>
      </c>
      <c r="F1042" s="1">
        <v>2.8952193860338701E-2</v>
      </c>
      <c r="G1042" s="1">
        <v>0.14430596415904201</v>
      </c>
      <c r="H1042" s="1">
        <v>2.4096255246163701E-2</v>
      </c>
      <c r="I1042" s="1">
        <v>0.34092111418578602</v>
      </c>
      <c r="J1042" s="50">
        <v>5.3048449106502402E-2</v>
      </c>
      <c r="N1042" s="21"/>
      <c r="R1042" s="21"/>
    </row>
    <row r="1043" spans="1:18">
      <c r="A1043" s="7" t="s">
        <v>174</v>
      </c>
      <c r="B1043" t="s">
        <v>69</v>
      </c>
      <c r="C1043" t="s">
        <v>18</v>
      </c>
      <c r="D1043" t="s">
        <v>19</v>
      </c>
      <c r="E1043" s="1">
        <v>0.83408595566198496</v>
      </c>
      <c r="F1043" s="1">
        <v>5.42394261273371E-2</v>
      </c>
      <c r="G1043" s="1">
        <v>0.35046575683662301</v>
      </c>
      <c r="H1043" s="1">
        <v>5.6738744715455001E-2</v>
      </c>
      <c r="I1043" s="1">
        <v>1.18455171249861</v>
      </c>
      <c r="J1043" s="50">
        <v>0.110978170842792</v>
      </c>
      <c r="N1043" s="21"/>
      <c r="R1043" s="21"/>
    </row>
    <row r="1044" spans="1:18">
      <c r="A1044" s="7" t="s">
        <v>174</v>
      </c>
      <c r="B1044" t="s">
        <v>69</v>
      </c>
      <c r="C1044" t="s">
        <v>20</v>
      </c>
      <c r="D1044" t="s">
        <v>21</v>
      </c>
      <c r="E1044" s="1">
        <v>0.29397669090779699</v>
      </c>
      <c r="F1044" s="1">
        <v>4.6648381195541599E-2</v>
      </c>
      <c r="G1044" s="1">
        <v>4.3709786799060797E-2</v>
      </c>
      <c r="H1044" s="1">
        <v>8.7752513930062694E-3</v>
      </c>
      <c r="I1044" s="1">
        <v>0.337686477706858</v>
      </c>
      <c r="J1044" s="50">
        <v>5.5423632588547898E-2</v>
      </c>
      <c r="N1044" s="21"/>
      <c r="R1044" s="21"/>
    </row>
    <row r="1045" spans="1:18">
      <c r="A1045" s="7" t="s">
        <v>174</v>
      </c>
      <c r="B1045" t="s">
        <v>69</v>
      </c>
      <c r="C1045" t="s">
        <v>25</v>
      </c>
      <c r="D1045" t="s">
        <v>26</v>
      </c>
      <c r="E1045" s="1">
        <v>0</v>
      </c>
      <c r="F1045" s="1">
        <v>0</v>
      </c>
      <c r="G1045" s="1">
        <v>0</v>
      </c>
      <c r="H1045" s="1">
        <v>0</v>
      </c>
      <c r="I1045" s="1">
        <v>0</v>
      </c>
      <c r="J1045" s="50">
        <v>0</v>
      </c>
      <c r="N1045" s="21"/>
      <c r="R1045" s="21"/>
    </row>
    <row r="1046" spans="1:18">
      <c r="A1046" s="7" t="s">
        <v>174</v>
      </c>
      <c r="B1046" t="s">
        <v>69</v>
      </c>
      <c r="C1046" t="s">
        <v>22</v>
      </c>
      <c r="D1046" t="s">
        <v>23</v>
      </c>
      <c r="E1046" s="1">
        <v>8.4737735242230704E-5</v>
      </c>
      <c r="F1046" s="1">
        <v>3.5389426797709402E-6</v>
      </c>
      <c r="G1046" s="1">
        <v>1.14918745051477E-4</v>
      </c>
      <c r="H1046" s="1">
        <v>4.1247147674072098E-6</v>
      </c>
      <c r="I1046" s="1">
        <v>1.99656480293708E-4</v>
      </c>
      <c r="J1046" s="50">
        <v>7.6636574471781508E-6</v>
      </c>
      <c r="N1046" s="21"/>
      <c r="R1046" s="21"/>
    </row>
    <row r="1047" spans="1:18">
      <c r="A1047" s="7" t="s">
        <v>175</v>
      </c>
      <c r="B1047" t="s">
        <v>69</v>
      </c>
      <c r="C1047" t="s">
        <v>2</v>
      </c>
      <c r="D1047" t="s">
        <v>3</v>
      </c>
      <c r="E1047" s="1">
        <v>0.50636527267380305</v>
      </c>
      <c r="F1047" s="1">
        <v>0.52346100889309299</v>
      </c>
      <c r="G1047" s="1">
        <v>0.38740111113238901</v>
      </c>
      <c r="H1047" s="1">
        <v>0.17328736740050499</v>
      </c>
      <c r="I1047" s="1">
        <v>0.893766383806192</v>
      </c>
      <c r="J1047" s="50">
        <v>0.69674837629359798</v>
      </c>
      <c r="N1047" s="21"/>
      <c r="R1047" s="21"/>
    </row>
    <row r="1048" spans="1:18">
      <c r="A1048" s="7" t="s">
        <v>175</v>
      </c>
      <c r="B1048" t="s">
        <v>69</v>
      </c>
      <c r="C1048" t="s">
        <v>4</v>
      </c>
      <c r="D1048" t="s">
        <v>5</v>
      </c>
      <c r="E1048" s="1">
        <v>1.0944923502818099E-3</v>
      </c>
      <c r="F1048" s="1">
        <v>5.3853278724547399E-2</v>
      </c>
      <c r="G1048" s="1">
        <v>1.5058470011014901E-5</v>
      </c>
      <c r="H1048" s="1">
        <v>8.2649187815065706E-5</v>
      </c>
      <c r="I1048" s="1">
        <v>1.1095508202928199E-3</v>
      </c>
      <c r="J1048" s="50">
        <v>5.39359279123625E-2</v>
      </c>
      <c r="N1048" s="21"/>
      <c r="R1048" s="21"/>
    </row>
    <row r="1049" spans="1:18">
      <c r="A1049" s="7" t="s">
        <v>175</v>
      </c>
      <c r="B1049" t="s">
        <v>69</v>
      </c>
      <c r="C1049" t="s">
        <v>6</v>
      </c>
      <c r="D1049" t="s">
        <v>7</v>
      </c>
      <c r="E1049" s="1">
        <v>4.9697116509116603E-2</v>
      </c>
      <c r="F1049" s="1">
        <v>0.10481460241052599</v>
      </c>
      <c r="G1049" s="1">
        <v>0.17341937664946999</v>
      </c>
      <c r="H1049" s="1">
        <v>0.36088103036006097</v>
      </c>
      <c r="I1049" s="1">
        <v>0.223116493158587</v>
      </c>
      <c r="J1049" s="50">
        <v>0.46569563277058701</v>
      </c>
      <c r="N1049" s="21"/>
      <c r="R1049" s="21"/>
    </row>
    <row r="1050" spans="1:18">
      <c r="A1050" s="7" t="s">
        <v>175</v>
      </c>
      <c r="B1050" t="s">
        <v>69</v>
      </c>
      <c r="C1050" t="s">
        <v>8</v>
      </c>
      <c r="D1050" t="s">
        <v>9</v>
      </c>
      <c r="E1050" s="1">
        <v>0.60607341682375904</v>
      </c>
      <c r="F1050" s="1">
        <v>0.26791547366759999</v>
      </c>
      <c r="G1050" s="1">
        <v>0.43138049005384399</v>
      </c>
      <c r="H1050" s="1">
        <v>0.21103629142289901</v>
      </c>
      <c r="I1050" s="1">
        <v>1.0374539068776001</v>
      </c>
      <c r="J1050" s="50">
        <v>0.47895176509049903</v>
      </c>
      <c r="N1050" s="21"/>
      <c r="R1050" s="21"/>
    </row>
    <row r="1051" spans="1:18">
      <c r="A1051" s="7" t="s">
        <v>175</v>
      </c>
      <c r="B1051" t="s">
        <v>69</v>
      </c>
      <c r="C1051" t="s">
        <v>10</v>
      </c>
      <c r="D1051" t="s">
        <v>11</v>
      </c>
      <c r="E1051" s="1">
        <v>4.0772055089615102E-2</v>
      </c>
      <c r="F1051" s="1">
        <v>3.35891742387587E-2</v>
      </c>
      <c r="G1051" s="1">
        <v>0.20947579761117399</v>
      </c>
      <c r="H1051" s="1">
        <v>0.24630382431383099</v>
      </c>
      <c r="I1051" s="1">
        <v>0.25024785270078898</v>
      </c>
      <c r="J1051" s="50">
        <v>0.27989299855258998</v>
      </c>
      <c r="N1051" s="21"/>
      <c r="R1051" s="21"/>
    </row>
    <row r="1052" spans="1:18">
      <c r="A1052" s="7" t="s">
        <v>175</v>
      </c>
      <c r="B1052" t="s">
        <v>69</v>
      </c>
      <c r="C1052" t="s">
        <v>12</v>
      </c>
      <c r="D1052" t="s">
        <v>13</v>
      </c>
      <c r="E1052" s="1">
        <v>0.239673465963361</v>
      </c>
      <c r="F1052" s="1">
        <v>3.34229529919364E-2</v>
      </c>
      <c r="G1052" s="1">
        <v>0.12647904863998599</v>
      </c>
      <c r="H1052" s="1">
        <v>2.2499375579666699E-2</v>
      </c>
      <c r="I1052" s="1">
        <v>0.36615251460334702</v>
      </c>
      <c r="J1052" s="50">
        <v>5.5922328571603099E-2</v>
      </c>
      <c r="N1052" s="21"/>
      <c r="R1052" s="21"/>
    </row>
    <row r="1053" spans="1:18">
      <c r="A1053" s="7" t="s">
        <v>175</v>
      </c>
      <c r="B1053" t="s">
        <v>69</v>
      </c>
      <c r="C1053" t="s">
        <v>14</v>
      </c>
      <c r="D1053" t="s">
        <v>15</v>
      </c>
      <c r="E1053" s="1">
        <v>6.7248683907770501E-2</v>
      </c>
      <c r="F1053" s="1">
        <v>7.3778198749911594E-2</v>
      </c>
      <c r="G1053" s="1">
        <v>0.160227850895487</v>
      </c>
      <c r="H1053" s="1">
        <v>9.0138329716293902E-2</v>
      </c>
      <c r="I1053" s="1">
        <v>0.227476534803257</v>
      </c>
      <c r="J1053" s="50">
        <v>0.163916528466205</v>
      </c>
      <c r="N1053" s="21"/>
      <c r="R1053" s="21"/>
    </row>
    <row r="1054" spans="1:18">
      <c r="A1054" s="7" t="s">
        <v>175</v>
      </c>
      <c r="B1054" t="s">
        <v>69</v>
      </c>
      <c r="C1054" t="s">
        <v>16</v>
      </c>
      <c r="D1054" t="s">
        <v>17</v>
      </c>
      <c r="E1054" s="1">
        <v>2.6906350254187799</v>
      </c>
      <c r="F1054" s="1">
        <v>0.35523694480430701</v>
      </c>
      <c r="G1054" s="1">
        <v>0.99943626362582205</v>
      </c>
      <c r="H1054" s="1">
        <v>0.115719649762067</v>
      </c>
      <c r="I1054" s="1">
        <v>3.6900712890445999</v>
      </c>
      <c r="J1054" s="50">
        <v>0.47095659456637301</v>
      </c>
      <c r="N1054" s="21"/>
      <c r="R1054" s="21"/>
    </row>
    <row r="1055" spans="1:18">
      <c r="A1055" s="7" t="s">
        <v>175</v>
      </c>
      <c r="B1055" t="s">
        <v>69</v>
      </c>
      <c r="C1055" t="s">
        <v>18</v>
      </c>
      <c r="D1055" t="s">
        <v>19</v>
      </c>
      <c r="E1055" s="1">
        <v>10.2551589006566</v>
      </c>
      <c r="F1055" s="1">
        <v>0.67352339006762996</v>
      </c>
      <c r="G1055" s="1">
        <v>2.6775782934688301</v>
      </c>
      <c r="H1055" s="1">
        <v>0.462270601705633</v>
      </c>
      <c r="I1055" s="1">
        <v>12.9327371941254</v>
      </c>
      <c r="J1055" s="50">
        <v>1.13579399177326</v>
      </c>
      <c r="N1055" s="21"/>
      <c r="R1055" s="21"/>
    </row>
    <row r="1056" spans="1:18">
      <c r="A1056" s="7" t="s">
        <v>175</v>
      </c>
      <c r="B1056" t="s">
        <v>69</v>
      </c>
      <c r="C1056" t="s">
        <v>20</v>
      </c>
      <c r="D1056" t="s">
        <v>21</v>
      </c>
      <c r="E1056" s="1">
        <v>2.5424573346744599</v>
      </c>
      <c r="F1056" s="1">
        <v>0.41063989173509102</v>
      </c>
      <c r="G1056" s="1">
        <v>0.27015473762275799</v>
      </c>
      <c r="H1056" s="1">
        <v>5.4625840163796999E-2</v>
      </c>
      <c r="I1056" s="1">
        <v>2.8126120722972199</v>
      </c>
      <c r="J1056" s="50">
        <v>0.46526573189888798</v>
      </c>
      <c r="N1056" s="21"/>
      <c r="R1056" s="21"/>
    </row>
    <row r="1057" spans="1:18">
      <c r="A1057" s="7" t="s">
        <v>175</v>
      </c>
      <c r="B1057" t="s">
        <v>69</v>
      </c>
      <c r="C1057" t="s">
        <v>25</v>
      </c>
      <c r="D1057" t="s">
        <v>26</v>
      </c>
      <c r="E1057" s="1">
        <v>0</v>
      </c>
      <c r="F1057" s="1">
        <v>0</v>
      </c>
      <c r="G1057" s="1">
        <v>0</v>
      </c>
      <c r="H1057" s="1">
        <v>0</v>
      </c>
      <c r="I1057" s="1">
        <v>0</v>
      </c>
      <c r="J1057" s="50">
        <v>0</v>
      </c>
      <c r="N1057" s="21"/>
      <c r="R1057" s="21"/>
    </row>
    <row r="1058" spans="1:18">
      <c r="A1058" s="7" t="s">
        <v>175</v>
      </c>
      <c r="B1058" t="s">
        <v>69</v>
      </c>
      <c r="C1058" t="s">
        <v>22</v>
      </c>
      <c r="D1058" t="s">
        <v>23</v>
      </c>
      <c r="E1058" s="1">
        <v>1.51902763894971E-3</v>
      </c>
      <c r="F1058" s="1">
        <v>6.6806596023512199E-5</v>
      </c>
      <c r="G1058" s="1">
        <v>1.11258937706565E-3</v>
      </c>
      <c r="H1058" s="1">
        <v>4.3729994811592201E-5</v>
      </c>
      <c r="I1058" s="1">
        <v>2.6316170160153602E-3</v>
      </c>
      <c r="J1058" s="50">
        <v>1.10536590835104E-4</v>
      </c>
      <c r="N1058" s="21"/>
      <c r="R1058" s="21"/>
    </row>
    <row r="1059" spans="1:18">
      <c r="A1059" s="7" t="s">
        <v>176</v>
      </c>
      <c r="B1059" t="s">
        <v>69</v>
      </c>
      <c r="C1059" t="s">
        <v>2</v>
      </c>
      <c r="D1059" t="s">
        <v>3</v>
      </c>
      <c r="E1059" s="1">
        <v>5.8497447519247903E-2</v>
      </c>
      <c r="F1059" s="1">
        <v>6.0619262528780402E-2</v>
      </c>
      <c r="G1059" s="1">
        <v>2.2264540553089501E-2</v>
      </c>
      <c r="H1059" s="1">
        <v>1.62317271867304E-2</v>
      </c>
      <c r="I1059" s="1">
        <v>8.0761988072337407E-2</v>
      </c>
      <c r="J1059" s="50">
        <v>7.6850989715510798E-2</v>
      </c>
      <c r="N1059" s="21"/>
      <c r="R1059" s="21"/>
    </row>
    <row r="1060" spans="1:18">
      <c r="A1060" s="7" t="s">
        <v>176</v>
      </c>
      <c r="B1060" t="s">
        <v>69</v>
      </c>
      <c r="C1060" t="s">
        <v>4</v>
      </c>
      <c r="D1060" t="s">
        <v>5</v>
      </c>
      <c r="E1060" s="1">
        <v>2.1463161480766001E-4</v>
      </c>
      <c r="F1060" s="1">
        <v>1.03208407179962E-2</v>
      </c>
      <c r="G1060" s="1">
        <v>7.24986706182875E-9</v>
      </c>
      <c r="H1060" s="1">
        <v>5.3997097517215602E-9</v>
      </c>
      <c r="I1060" s="1">
        <v>2.14638864674722E-4</v>
      </c>
      <c r="J1060" s="50">
        <v>1.0320846117705999E-2</v>
      </c>
      <c r="N1060" s="21"/>
      <c r="R1060" s="21"/>
    </row>
    <row r="1061" spans="1:18">
      <c r="A1061" s="7" t="s">
        <v>176</v>
      </c>
      <c r="B1061" t="s">
        <v>69</v>
      </c>
      <c r="C1061" t="s">
        <v>6</v>
      </c>
      <c r="D1061" t="s">
        <v>7</v>
      </c>
      <c r="E1061" s="1">
        <v>6.8595026572081403E-3</v>
      </c>
      <c r="F1061" s="1">
        <v>1.43621529722962E-2</v>
      </c>
      <c r="G1061" s="1">
        <v>1.3583909516677901E-4</v>
      </c>
      <c r="H1061" s="1">
        <v>3.0150521854058697E-4</v>
      </c>
      <c r="I1061" s="1">
        <v>6.9953417523749197E-3</v>
      </c>
      <c r="J1061" s="50">
        <v>1.4663658190836801E-2</v>
      </c>
      <c r="N1061" s="21"/>
      <c r="R1061" s="21"/>
    </row>
    <row r="1062" spans="1:18">
      <c r="A1062" s="7" t="s">
        <v>176</v>
      </c>
      <c r="B1062" t="s">
        <v>69</v>
      </c>
      <c r="C1062" t="s">
        <v>8</v>
      </c>
      <c r="D1062" t="s">
        <v>9</v>
      </c>
      <c r="E1062" s="1">
        <v>0.13793680284822901</v>
      </c>
      <c r="F1062" s="1">
        <v>6.7673185114512299E-2</v>
      </c>
      <c r="G1062" s="1">
        <v>0.48281455365820902</v>
      </c>
      <c r="H1062" s="1">
        <v>0.22710052159921101</v>
      </c>
      <c r="I1062" s="1">
        <v>0.62075135650643798</v>
      </c>
      <c r="J1062" s="50">
        <v>0.29477370671372299</v>
      </c>
      <c r="N1062" s="21"/>
      <c r="R1062" s="21"/>
    </row>
    <row r="1063" spans="1:18">
      <c r="A1063" s="7" t="s">
        <v>176</v>
      </c>
      <c r="B1063" t="s">
        <v>69</v>
      </c>
      <c r="C1063" t="s">
        <v>10</v>
      </c>
      <c r="D1063" t="s">
        <v>11</v>
      </c>
      <c r="E1063" s="1">
        <v>7.0069969427686502E-3</v>
      </c>
      <c r="F1063" s="1">
        <v>8.4983284371765305E-3</v>
      </c>
      <c r="G1063" s="1">
        <v>7.8547834364996905E-2</v>
      </c>
      <c r="H1063" s="1">
        <v>0.117873663753255</v>
      </c>
      <c r="I1063" s="1">
        <v>8.5554831307765603E-2</v>
      </c>
      <c r="J1063" s="50">
        <v>0.12637199219043199</v>
      </c>
      <c r="N1063" s="21"/>
      <c r="R1063" s="21"/>
    </row>
    <row r="1064" spans="1:18">
      <c r="A1064" s="7" t="s">
        <v>176</v>
      </c>
      <c r="B1064" t="s">
        <v>69</v>
      </c>
      <c r="C1064" t="s">
        <v>12</v>
      </c>
      <c r="D1064" t="s">
        <v>13</v>
      </c>
      <c r="E1064" s="1">
        <v>4.5443555384172898E-2</v>
      </c>
      <c r="F1064" s="1">
        <v>6.3657313355382E-3</v>
      </c>
      <c r="G1064" s="1">
        <v>5.6510106352802202E-2</v>
      </c>
      <c r="H1064" s="1">
        <v>1.0559433108451E-2</v>
      </c>
      <c r="I1064" s="1">
        <v>0.101953661736975</v>
      </c>
      <c r="J1064" s="50">
        <v>1.6925164443989199E-2</v>
      </c>
      <c r="N1064" s="21"/>
      <c r="R1064" s="21"/>
    </row>
    <row r="1065" spans="1:18">
      <c r="A1065" s="7" t="s">
        <v>176</v>
      </c>
      <c r="B1065" t="s">
        <v>69</v>
      </c>
      <c r="C1065" t="s">
        <v>14</v>
      </c>
      <c r="D1065" t="s">
        <v>15</v>
      </c>
      <c r="E1065" s="1">
        <v>1.0458624437579601E-2</v>
      </c>
      <c r="F1065" s="1">
        <v>1.1642161664597301E-2</v>
      </c>
      <c r="G1065" s="1">
        <v>4.6135097507560001E-2</v>
      </c>
      <c r="H1065" s="1">
        <v>2.79288925934154E-2</v>
      </c>
      <c r="I1065" s="1">
        <v>5.6593721945139598E-2</v>
      </c>
      <c r="J1065" s="50">
        <v>3.9571054258012703E-2</v>
      </c>
      <c r="N1065" s="21"/>
      <c r="R1065" s="21"/>
    </row>
    <row r="1066" spans="1:18">
      <c r="A1066" s="7" t="s">
        <v>176</v>
      </c>
      <c r="B1066" t="s">
        <v>69</v>
      </c>
      <c r="C1066" t="s">
        <v>16</v>
      </c>
      <c r="D1066" t="s">
        <v>17</v>
      </c>
      <c r="E1066" s="1">
        <v>0.44866288875099403</v>
      </c>
      <c r="F1066" s="1">
        <v>5.7223910639219902E-2</v>
      </c>
      <c r="G1066" s="1">
        <v>0.61302179533541501</v>
      </c>
      <c r="H1066" s="1">
        <v>6.9103313411532793E-2</v>
      </c>
      <c r="I1066" s="1">
        <v>1.06168468408641</v>
      </c>
      <c r="J1066" s="50">
        <v>0.126327224050753</v>
      </c>
      <c r="N1066" s="21"/>
      <c r="R1066" s="21"/>
    </row>
    <row r="1067" spans="1:18">
      <c r="A1067" s="7" t="s">
        <v>176</v>
      </c>
      <c r="B1067" t="s">
        <v>69</v>
      </c>
      <c r="C1067" t="s">
        <v>18</v>
      </c>
      <c r="D1067" t="s">
        <v>19</v>
      </c>
      <c r="E1067" s="1">
        <v>0.94366586411738196</v>
      </c>
      <c r="F1067" s="1">
        <v>6.1750739555337199E-2</v>
      </c>
      <c r="G1067" s="1">
        <v>0.18561785709974599</v>
      </c>
      <c r="H1067" s="1">
        <v>3.0325713892748098E-2</v>
      </c>
      <c r="I1067" s="1">
        <v>1.1292837212171301</v>
      </c>
      <c r="J1067" s="50">
        <v>9.2076453448085294E-2</v>
      </c>
      <c r="N1067" s="21"/>
      <c r="R1067" s="21"/>
    </row>
    <row r="1068" spans="1:18">
      <c r="A1068" s="7" t="s">
        <v>176</v>
      </c>
      <c r="B1068" t="s">
        <v>69</v>
      </c>
      <c r="C1068" t="s">
        <v>20</v>
      </c>
      <c r="D1068" t="s">
        <v>21</v>
      </c>
      <c r="E1068" s="1">
        <v>0.31026600668020399</v>
      </c>
      <c r="F1068" s="1">
        <v>4.91822360076732E-2</v>
      </c>
      <c r="G1068" s="1">
        <v>3.0689203545527901E-3</v>
      </c>
      <c r="H1068" s="1">
        <v>6.1606944772659605E-4</v>
      </c>
      <c r="I1068" s="1">
        <v>0.31333492703475702</v>
      </c>
      <c r="J1068" s="50">
        <v>4.9798305455399802E-2</v>
      </c>
      <c r="N1068" s="21"/>
      <c r="R1068" s="21"/>
    </row>
    <row r="1069" spans="1:18">
      <c r="A1069" s="7" t="s">
        <v>176</v>
      </c>
      <c r="B1069" t="s">
        <v>69</v>
      </c>
      <c r="C1069" t="s">
        <v>25</v>
      </c>
      <c r="D1069" t="s">
        <v>26</v>
      </c>
      <c r="E1069" s="1">
        <v>0</v>
      </c>
      <c r="F1069" s="1">
        <v>0</v>
      </c>
      <c r="G1069" s="1">
        <v>0</v>
      </c>
      <c r="H1069" s="1">
        <v>0</v>
      </c>
      <c r="I1069" s="1">
        <v>0</v>
      </c>
      <c r="J1069" s="50">
        <v>0</v>
      </c>
      <c r="N1069" s="21"/>
      <c r="R1069" s="21"/>
    </row>
    <row r="1070" spans="1:18">
      <c r="A1070" s="7" t="s">
        <v>176</v>
      </c>
      <c r="B1070" t="s">
        <v>69</v>
      </c>
      <c r="C1070" t="s">
        <v>22</v>
      </c>
      <c r="D1070" t="s">
        <v>23</v>
      </c>
      <c r="E1070" s="1">
        <v>1.3343714711022001E-4</v>
      </c>
      <c r="F1070" s="1">
        <v>5.5765772372466903E-6</v>
      </c>
      <c r="G1070" s="1">
        <v>1.83357286828271E-4</v>
      </c>
      <c r="H1070" s="1">
        <v>6.61063684266026E-6</v>
      </c>
      <c r="I1070" s="1">
        <v>3.1679443393849101E-4</v>
      </c>
      <c r="J1070" s="50">
        <v>1.21872140799069E-5</v>
      </c>
      <c r="N1070" s="21"/>
      <c r="R1070" s="21"/>
    </row>
    <row r="1071" spans="1:18">
      <c r="A1071" s="7" t="s">
        <v>177</v>
      </c>
      <c r="B1071" t="s">
        <v>69</v>
      </c>
      <c r="C1071" t="s">
        <v>2</v>
      </c>
      <c r="D1071" t="s">
        <v>3</v>
      </c>
      <c r="E1071" s="1">
        <v>0.19840642053319901</v>
      </c>
      <c r="F1071" s="1">
        <v>0.206833889733476</v>
      </c>
      <c r="G1071" s="1">
        <v>0.25338684721124599</v>
      </c>
      <c r="H1071" s="1">
        <v>0.22237952622986301</v>
      </c>
      <c r="I1071" s="1">
        <v>0.451793267744445</v>
      </c>
      <c r="J1071" s="50">
        <v>0.42921341596333901</v>
      </c>
      <c r="N1071" s="21"/>
      <c r="R1071" s="21"/>
    </row>
    <row r="1072" spans="1:18">
      <c r="A1072" s="7" t="s">
        <v>177</v>
      </c>
      <c r="B1072" t="s">
        <v>69</v>
      </c>
      <c r="C1072" t="s">
        <v>4</v>
      </c>
      <c r="D1072" t="s">
        <v>5</v>
      </c>
      <c r="E1072" s="1">
        <v>3.7906428601720902E-4</v>
      </c>
      <c r="F1072" s="1">
        <v>1.1472595861896801E-2</v>
      </c>
      <c r="G1072" s="1">
        <v>4.4770864632943399E-10</v>
      </c>
      <c r="H1072" s="1">
        <v>1.03484086824504E-9</v>
      </c>
      <c r="I1072" s="1">
        <v>3.79064733725855E-4</v>
      </c>
      <c r="J1072" s="50">
        <v>1.14725968967377E-2</v>
      </c>
      <c r="N1072" s="21"/>
      <c r="R1072" s="21"/>
    </row>
    <row r="1073" spans="1:18">
      <c r="A1073" s="7" t="s">
        <v>177</v>
      </c>
      <c r="B1073" t="s">
        <v>69</v>
      </c>
      <c r="C1073" t="s">
        <v>6</v>
      </c>
      <c r="D1073" t="s">
        <v>7</v>
      </c>
      <c r="E1073" s="1">
        <v>1.26499214161003E-2</v>
      </c>
      <c r="F1073" s="1">
        <v>2.7010572967867699E-2</v>
      </c>
      <c r="G1073" s="1">
        <v>5.7224246210009098E-3</v>
      </c>
      <c r="H1073" s="1">
        <v>1.26606090012189E-2</v>
      </c>
      <c r="I1073" s="1">
        <v>1.8372346037101198E-2</v>
      </c>
      <c r="J1073" s="50">
        <v>3.9671181969086602E-2</v>
      </c>
      <c r="N1073" s="21"/>
      <c r="R1073" s="21"/>
    </row>
    <row r="1074" spans="1:18">
      <c r="A1074" s="7" t="s">
        <v>177</v>
      </c>
      <c r="B1074" t="s">
        <v>69</v>
      </c>
      <c r="C1074" t="s">
        <v>8</v>
      </c>
      <c r="D1074" t="s">
        <v>9</v>
      </c>
      <c r="E1074" s="1">
        <v>0.105956688855734</v>
      </c>
      <c r="F1074" s="1">
        <v>4.9086847669627599E-2</v>
      </c>
      <c r="G1074" s="1">
        <v>7.3147134322981602E-2</v>
      </c>
      <c r="H1074" s="1">
        <v>4.5175804836110799E-2</v>
      </c>
      <c r="I1074" s="1">
        <v>0.17910382317871501</v>
      </c>
      <c r="J1074" s="50">
        <v>9.4262652505738398E-2</v>
      </c>
      <c r="N1074" s="21"/>
      <c r="R1074" s="21"/>
    </row>
    <row r="1075" spans="1:18">
      <c r="A1075" s="7" t="s">
        <v>177</v>
      </c>
      <c r="B1075" t="s">
        <v>69</v>
      </c>
      <c r="C1075" t="s">
        <v>10</v>
      </c>
      <c r="D1075" t="s">
        <v>11</v>
      </c>
      <c r="E1075" s="1">
        <v>9.6519959374297398E-3</v>
      </c>
      <c r="F1075" s="1">
        <v>8.5174247057605307E-3</v>
      </c>
      <c r="G1075" s="1">
        <v>4.2687731202852797E-2</v>
      </c>
      <c r="H1075" s="1">
        <v>3.8187261661927402E-2</v>
      </c>
      <c r="I1075" s="1">
        <v>5.2339727140282503E-2</v>
      </c>
      <c r="J1075" s="50">
        <v>4.6704686367687903E-2</v>
      </c>
      <c r="N1075" s="21"/>
      <c r="R1075" s="21"/>
    </row>
    <row r="1076" spans="1:18">
      <c r="A1076" s="7" t="s">
        <v>177</v>
      </c>
      <c r="B1076" t="s">
        <v>69</v>
      </c>
      <c r="C1076" t="s">
        <v>12</v>
      </c>
      <c r="D1076" t="s">
        <v>13</v>
      </c>
      <c r="E1076" s="1">
        <v>3.4445657440300599E-2</v>
      </c>
      <c r="F1076" s="1">
        <v>4.7776339464388699E-3</v>
      </c>
      <c r="G1076" s="1">
        <v>5.9594497238508503E-3</v>
      </c>
      <c r="H1076" s="1">
        <v>1.0906174593980299E-3</v>
      </c>
      <c r="I1076" s="1">
        <v>4.0405107164151501E-2</v>
      </c>
      <c r="J1076" s="50">
        <v>5.8682514058369002E-3</v>
      </c>
      <c r="N1076" s="21"/>
      <c r="R1076" s="21"/>
    </row>
    <row r="1077" spans="1:18">
      <c r="A1077" s="7" t="s">
        <v>177</v>
      </c>
      <c r="B1077" t="s">
        <v>69</v>
      </c>
      <c r="C1077" t="s">
        <v>14</v>
      </c>
      <c r="D1077" t="s">
        <v>15</v>
      </c>
      <c r="E1077" s="1">
        <v>1.2589832304793901E-2</v>
      </c>
      <c r="F1077" s="1">
        <v>1.3878713607485001E-2</v>
      </c>
      <c r="G1077" s="1">
        <v>4.2757230904550497E-2</v>
      </c>
      <c r="H1077" s="1">
        <v>2.3764704814785102E-2</v>
      </c>
      <c r="I1077" s="1">
        <v>5.5347063209344502E-2</v>
      </c>
      <c r="J1077" s="50">
        <v>3.7643418422270203E-2</v>
      </c>
      <c r="N1077" s="21"/>
      <c r="R1077" s="21"/>
    </row>
    <row r="1078" spans="1:18">
      <c r="A1078" s="7" t="s">
        <v>177</v>
      </c>
      <c r="B1078" t="s">
        <v>69</v>
      </c>
      <c r="C1078" t="s">
        <v>16</v>
      </c>
      <c r="D1078" t="s">
        <v>17</v>
      </c>
      <c r="E1078" s="1">
        <v>0.21184901225557801</v>
      </c>
      <c r="F1078" s="1">
        <v>3.05801570756715E-2</v>
      </c>
      <c r="G1078" s="1">
        <v>0.16953821671896399</v>
      </c>
      <c r="H1078" s="1">
        <v>2.2124608365414598E-2</v>
      </c>
      <c r="I1078" s="1">
        <v>0.38138722897454103</v>
      </c>
      <c r="J1078" s="50">
        <v>5.2704765441086099E-2</v>
      </c>
      <c r="N1078" s="21"/>
      <c r="R1078" s="21"/>
    </row>
    <row r="1079" spans="1:18">
      <c r="A1079" s="7" t="s">
        <v>177</v>
      </c>
      <c r="B1079" t="s">
        <v>69</v>
      </c>
      <c r="C1079" t="s">
        <v>18</v>
      </c>
      <c r="D1079" t="s">
        <v>19</v>
      </c>
      <c r="E1079" s="1">
        <v>0.89805240924579799</v>
      </c>
      <c r="F1079" s="1">
        <v>5.9344936131842697E-2</v>
      </c>
      <c r="G1079" s="1">
        <v>9.1173992622922598E-2</v>
      </c>
      <c r="H1079" s="1">
        <v>1.557540192203E-2</v>
      </c>
      <c r="I1079" s="1">
        <v>0.98922640186872102</v>
      </c>
      <c r="J1079" s="50">
        <v>7.4920338053872701E-2</v>
      </c>
      <c r="N1079" s="21"/>
      <c r="R1079" s="21"/>
    </row>
    <row r="1080" spans="1:18">
      <c r="A1080" s="7" t="s">
        <v>177</v>
      </c>
      <c r="B1080" t="s">
        <v>69</v>
      </c>
      <c r="C1080" t="s">
        <v>20</v>
      </c>
      <c r="D1080" t="s">
        <v>21</v>
      </c>
      <c r="E1080" s="1">
        <v>0.33723253467861702</v>
      </c>
      <c r="F1080" s="1">
        <v>5.4478073351777803E-2</v>
      </c>
      <c r="G1080" s="1">
        <v>6.0777491052108799E-2</v>
      </c>
      <c r="H1080" s="1">
        <v>1.22827046074107E-2</v>
      </c>
      <c r="I1080" s="1">
        <v>0.39801002573072602</v>
      </c>
      <c r="J1080" s="50">
        <v>6.67607779591885E-2</v>
      </c>
      <c r="N1080" s="21"/>
      <c r="R1080" s="21"/>
    </row>
    <row r="1081" spans="1:18">
      <c r="A1081" s="7" t="s">
        <v>177</v>
      </c>
      <c r="B1081" t="s">
        <v>69</v>
      </c>
      <c r="C1081" t="s">
        <v>25</v>
      </c>
      <c r="D1081" t="s">
        <v>26</v>
      </c>
      <c r="E1081" s="1">
        <v>0</v>
      </c>
      <c r="F1081" s="1">
        <v>0</v>
      </c>
      <c r="G1081" s="1">
        <v>0</v>
      </c>
      <c r="H1081" s="1">
        <v>0</v>
      </c>
      <c r="I1081" s="1">
        <v>0</v>
      </c>
      <c r="J1081" s="50">
        <v>0</v>
      </c>
      <c r="N1081" s="21"/>
      <c r="R1081" s="21"/>
    </row>
    <row r="1082" spans="1:18">
      <c r="A1082" s="7" t="s">
        <v>177</v>
      </c>
      <c r="B1082" t="s">
        <v>69</v>
      </c>
      <c r="C1082" t="s">
        <v>22</v>
      </c>
      <c r="D1082" t="s">
        <v>23</v>
      </c>
      <c r="E1082" s="1">
        <v>7.2552008163514697E-5</v>
      </c>
      <c r="F1082" s="1">
        <v>3.1811625959282902E-6</v>
      </c>
      <c r="G1082" s="1">
        <v>3.8178109540150699E-5</v>
      </c>
      <c r="H1082" s="1">
        <v>1.4963251768267999E-6</v>
      </c>
      <c r="I1082" s="1">
        <v>1.10730117703665E-4</v>
      </c>
      <c r="J1082" s="50">
        <v>4.6774877727550899E-6</v>
      </c>
      <c r="N1082" s="21"/>
      <c r="R1082" s="21"/>
    </row>
    <row r="1083" spans="1:18">
      <c r="A1083" s="7" t="s">
        <v>178</v>
      </c>
      <c r="B1083" t="s">
        <v>69</v>
      </c>
      <c r="C1083" t="s">
        <v>2</v>
      </c>
      <c r="D1083" t="s">
        <v>3</v>
      </c>
      <c r="E1083" s="1">
        <v>6.1551472709395601E-2</v>
      </c>
      <c r="F1083" s="1">
        <v>6.4472133339263701E-2</v>
      </c>
      <c r="G1083" s="1">
        <v>3.1076052440333499E-2</v>
      </c>
      <c r="H1083" s="1">
        <v>4.5376198096640001E-2</v>
      </c>
      <c r="I1083" s="1">
        <v>9.2627525149729106E-2</v>
      </c>
      <c r="J1083" s="50">
        <v>0.109848331435904</v>
      </c>
      <c r="N1083" s="21"/>
      <c r="R1083" s="21"/>
    </row>
    <row r="1084" spans="1:18">
      <c r="A1084" s="7" t="s">
        <v>178</v>
      </c>
      <c r="B1084" t="s">
        <v>69</v>
      </c>
      <c r="C1084" t="s">
        <v>4</v>
      </c>
      <c r="D1084" t="s">
        <v>5</v>
      </c>
      <c r="E1084" s="1">
        <v>1.12126320417136E-4</v>
      </c>
      <c r="F1084" s="1">
        <v>3.4913338998722298E-3</v>
      </c>
      <c r="G1084" s="1">
        <v>1.6364667462185299E-4</v>
      </c>
      <c r="H1084" s="1">
        <v>8.7517167025180404E-4</v>
      </c>
      <c r="I1084" s="1">
        <v>2.75772995038989E-4</v>
      </c>
      <c r="J1084" s="50">
        <v>4.3665055701240301E-3</v>
      </c>
      <c r="N1084" s="21"/>
      <c r="R1084" s="21"/>
    </row>
    <row r="1085" spans="1:18">
      <c r="A1085" s="7" t="s">
        <v>178</v>
      </c>
      <c r="B1085" t="s">
        <v>69</v>
      </c>
      <c r="C1085" t="s">
        <v>6</v>
      </c>
      <c r="D1085" t="s">
        <v>7</v>
      </c>
      <c r="E1085" s="1">
        <v>2.78719680748753E-3</v>
      </c>
      <c r="F1085" s="1">
        <v>6.1209007850201898E-3</v>
      </c>
      <c r="G1085" s="1">
        <v>3.3729946983953202E-4</v>
      </c>
      <c r="H1085" s="1">
        <v>7.4862309827125801E-4</v>
      </c>
      <c r="I1085" s="1">
        <v>3.1244962773270598E-3</v>
      </c>
      <c r="J1085" s="50">
        <v>6.8695238832914502E-3</v>
      </c>
      <c r="N1085" s="21"/>
      <c r="R1085" s="21"/>
    </row>
    <row r="1086" spans="1:18">
      <c r="A1086" s="7" t="s">
        <v>178</v>
      </c>
      <c r="B1086" t="s">
        <v>69</v>
      </c>
      <c r="C1086" t="s">
        <v>8</v>
      </c>
      <c r="D1086" t="s">
        <v>9</v>
      </c>
      <c r="E1086" s="1">
        <v>0.114743748915101</v>
      </c>
      <c r="F1086" s="1">
        <v>5.2109335453557303E-2</v>
      </c>
      <c r="G1086" s="1">
        <v>9.1788553619072705E-2</v>
      </c>
      <c r="H1086" s="1">
        <v>6.1942417586811897E-2</v>
      </c>
      <c r="I1086" s="1">
        <v>0.20653230253417401</v>
      </c>
      <c r="J1086" s="50">
        <v>0.11405175304036901</v>
      </c>
      <c r="N1086" s="21"/>
      <c r="R1086" s="21"/>
    </row>
    <row r="1087" spans="1:18">
      <c r="A1087" s="7" t="s">
        <v>178</v>
      </c>
      <c r="B1087" t="s">
        <v>69</v>
      </c>
      <c r="C1087" t="s">
        <v>10</v>
      </c>
      <c r="D1087" t="s">
        <v>11</v>
      </c>
      <c r="E1087" s="1">
        <v>6.4100149054907296E-3</v>
      </c>
      <c r="F1087" s="1">
        <v>6.9231432988554496E-3</v>
      </c>
      <c r="G1087" s="1">
        <v>5.8928680357482797E-2</v>
      </c>
      <c r="H1087" s="1">
        <v>8.3934161760785594E-2</v>
      </c>
      <c r="I1087" s="1">
        <v>6.5338695262973603E-2</v>
      </c>
      <c r="J1087" s="50">
        <v>9.0857305059641097E-2</v>
      </c>
      <c r="N1087" s="21"/>
      <c r="R1087" s="21"/>
    </row>
    <row r="1088" spans="1:18">
      <c r="A1088" s="7" t="s">
        <v>178</v>
      </c>
      <c r="B1088" t="s">
        <v>69</v>
      </c>
      <c r="C1088" t="s">
        <v>12</v>
      </c>
      <c r="D1088" t="s">
        <v>13</v>
      </c>
      <c r="E1088" s="1">
        <v>4.6265016282075001E-2</v>
      </c>
      <c r="F1088" s="1">
        <v>6.5179274321539799E-3</v>
      </c>
      <c r="G1088" s="1">
        <v>1.9151269332489201E-2</v>
      </c>
      <c r="H1088" s="1">
        <v>3.5123624956521298E-3</v>
      </c>
      <c r="I1088" s="1">
        <v>6.5416285614564196E-2</v>
      </c>
      <c r="J1088" s="50">
        <v>1.0030289927806101E-2</v>
      </c>
      <c r="N1088" s="21"/>
      <c r="R1088" s="21"/>
    </row>
    <row r="1089" spans="1:18">
      <c r="A1089" s="7" t="s">
        <v>178</v>
      </c>
      <c r="B1089" t="s">
        <v>69</v>
      </c>
      <c r="C1089" t="s">
        <v>14</v>
      </c>
      <c r="D1089" t="s">
        <v>15</v>
      </c>
      <c r="E1089" s="1">
        <v>1.44849429409518E-2</v>
      </c>
      <c r="F1089" s="1">
        <v>1.6025689874291899E-2</v>
      </c>
      <c r="G1089" s="1">
        <v>0.14286806251760401</v>
      </c>
      <c r="H1089" s="1">
        <v>8.8809825492717903E-2</v>
      </c>
      <c r="I1089" s="1">
        <v>0.15735300545855599</v>
      </c>
      <c r="J1089" s="50">
        <v>0.10483551536701</v>
      </c>
      <c r="N1089" s="21"/>
      <c r="R1089" s="21"/>
    </row>
    <row r="1090" spans="1:18">
      <c r="A1090" s="7" t="s">
        <v>178</v>
      </c>
      <c r="B1090" t="s">
        <v>69</v>
      </c>
      <c r="C1090" t="s">
        <v>16</v>
      </c>
      <c r="D1090" t="s">
        <v>17</v>
      </c>
      <c r="E1090" s="1">
        <v>0.41715297985724298</v>
      </c>
      <c r="F1090" s="1">
        <v>5.5162243240354999E-2</v>
      </c>
      <c r="G1090" s="1">
        <v>0.34921491973311802</v>
      </c>
      <c r="H1090" s="1">
        <v>4.3538894333230299E-2</v>
      </c>
      <c r="I1090" s="1">
        <v>0.76636789959036</v>
      </c>
      <c r="J1090" s="50">
        <v>9.8701137573585299E-2</v>
      </c>
      <c r="N1090" s="21"/>
      <c r="R1090" s="21"/>
    </row>
    <row r="1091" spans="1:18">
      <c r="A1091" s="7" t="s">
        <v>178</v>
      </c>
      <c r="B1091" t="s">
        <v>69</v>
      </c>
      <c r="C1091" t="s">
        <v>18</v>
      </c>
      <c r="D1091" t="s">
        <v>19</v>
      </c>
      <c r="E1091" s="1">
        <v>1.8639963019647801</v>
      </c>
      <c r="F1091" s="1">
        <v>0.121628784960853</v>
      </c>
      <c r="G1091" s="1">
        <v>0.86504451265312898</v>
      </c>
      <c r="H1091" s="1">
        <v>0.14089209122965399</v>
      </c>
      <c r="I1091" s="1">
        <v>2.7290408146179099</v>
      </c>
      <c r="J1091" s="50">
        <v>0.26252087619050701</v>
      </c>
      <c r="N1091" s="21"/>
      <c r="R1091" s="21"/>
    </row>
    <row r="1092" spans="1:18">
      <c r="A1092" s="7" t="s">
        <v>178</v>
      </c>
      <c r="B1092" t="s">
        <v>69</v>
      </c>
      <c r="C1092" t="s">
        <v>20</v>
      </c>
      <c r="D1092" t="s">
        <v>21</v>
      </c>
      <c r="E1092" s="1">
        <v>0.34576989749975801</v>
      </c>
      <c r="F1092" s="1">
        <v>5.4875217359294397E-2</v>
      </c>
      <c r="G1092" s="1">
        <v>8.1360876800864401E-2</v>
      </c>
      <c r="H1092" s="1">
        <v>1.63377172455881E-2</v>
      </c>
      <c r="I1092" s="1">
        <v>0.42713077430062202</v>
      </c>
      <c r="J1092" s="50">
        <v>7.1212934604882497E-2</v>
      </c>
      <c r="N1092" s="21"/>
      <c r="R1092" s="21"/>
    </row>
    <row r="1093" spans="1:18">
      <c r="A1093" s="7" t="s">
        <v>178</v>
      </c>
      <c r="B1093" t="s">
        <v>69</v>
      </c>
      <c r="C1093" t="s">
        <v>25</v>
      </c>
      <c r="D1093" t="s">
        <v>26</v>
      </c>
      <c r="E1093" s="1">
        <v>0</v>
      </c>
      <c r="F1093" s="1">
        <v>0</v>
      </c>
      <c r="G1093" s="1">
        <v>0</v>
      </c>
      <c r="H1093" s="1">
        <v>0</v>
      </c>
      <c r="I1093" s="1">
        <v>0</v>
      </c>
      <c r="J1093" s="50">
        <v>0</v>
      </c>
      <c r="N1093" s="21"/>
      <c r="R1093" s="21"/>
    </row>
    <row r="1094" spans="1:18">
      <c r="A1094" s="7" t="s">
        <v>178</v>
      </c>
      <c r="B1094" t="s">
        <v>69</v>
      </c>
      <c r="C1094" t="s">
        <v>22</v>
      </c>
      <c r="D1094" t="s">
        <v>23</v>
      </c>
      <c r="E1094" s="1">
        <v>1.90904079824847E-4</v>
      </c>
      <c r="F1094" s="1">
        <v>7.99785540364069E-6</v>
      </c>
      <c r="G1094" s="1">
        <v>2.8897563617490899E-4</v>
      </c>
      <c r="H1094" s="1">
        <v>1.04130655412926E-5</v>
      </c>
      <c r="I1094" s="1">
        <v>4.7987971599975602E-4</v>
      </c>
      <c r="J1094" s="50">
        <v>1.8410920944933301E-5</v>
      </c>
      <c r="N1094" s="21"/>
      <c r="R1094" s="21"/>
    </row>
    <row r="1095" spans="1:18">
      <c r="A1095" s="7" t="s">
        <v>179</v>
      </c>
      <c r="B1095" t="s">
        <v>69</v>
      </c>
      <c r="C1095" t="s">
        <v>2</v>
      </c>
      <c r="D1095" t="s">
        <v>3</v>
      </c>
      <c r="E1095" s="1">
        <v>0.26933400278427599</v>
      </c>
      <c r="F1095" s="1">
        <v>0.28522040717938102</v>
      </c>
      <c r="G1095" s="1">
        <v>7.2356387208863407E-2</v>
      </c>
      <c r="H1095" s="1">
        <v>5.3330512056320001E-2</v>
      </c>
      <c r="I1095" s="1">
        <v>0.34169038999314</v>
      </c>
      <c r="J1095" s="50">
        <v>0.33855091923570102</v>
      </c>
      <c r="N1095" s="21"/>
      <c r="R1095" s="21"/>
    </row>
    <row r="1096" spans="1:18">
      <c r="A1096" s="7" t="s">
        <v>179</v>
      </c>
      <c r="B1096" t="s">
        <v>69</v>
      </c>
      <c r="C1096" t="s">
        <v>4</v>
      </c>
      <c r="D1096" t="s">
        <v>5</v>
      </c>
      <c r="E1096" s="1">
        <v>2.4303917049083102E-3</v>
      </c>
      <c r="F1096" s="1">
        <v>9.4966562835903004E-2</v>
      </c>
      <c r="G1096" s="1">
        <v>4.9049378719542597E-4</v>
      </c>
      <c r="H1096" s="1">
        <v>2.6151847022227001E-3</v>
      </c>
      <c r="I1096" s="1">
        <v>2.9208854921037399E-3</v>
      </c>
      <c r="J1096" s="50">
        <v>9.7581747538125693E-2</v>
      </c>
      <c r="N1096" s="21"/>
      <c r="R1096" s="21"/>
    </row>
    <row r="1097" spans="1:18">
      <c r="A1097" s="7" t="s">
        <v>179</v>
      </c>
      <c r="B1097" t="s">
        <v>69</v>
      </c>
      <c r="C1097" t="s">
        <v>6</v>
      </c>
      <c r="D1097" t="s">
        <v>7</v>
      </c>
      <c r="E1097" s="1">
        <v>1.8877196171364699E-2</v>
      </c>
      <c r="F1097" s="1">
        <v>3.9718632752946098E-2</v>
      </c>
      <c r="G1097" s="1">
        <v>3.7247980231019398E-2</v>
      </c>
      <c r="H1097" s="1">
        <v>6.9403318332213096E-2</v>
      </c>
      <c r="I1097" s="1">
        <v>5.6125176402384097E-2</v>
      </c>
      <c r="J1097" s="50">
        <v>0.109121951085159</v>
      </c>
      <c r="N1097" s="21"/>
      <c r="R1097" s="21"/>
    </row>
    <row r="1098" spans="1:18">
      <c r="A1098" s="7" t="s">
        <v>179</v>
      </c>
      <c r="B1098" t="s">
        <v>69</v>
      </c>
      <c r="C1098" t="s">
        <v>8</v>
      </c>
      <c r="D1098" t="s">
        <v>9</v>
      </c>
      <c r="E1098" s="1">
        <v>0.44786113368957298</v>
      </c>
      <c r="F1098" s="1">
        <v>0.20478491678447999</v>
      </c>
      <c r="G1098" s="1">
        <v>0.30664784935862299</v>
      </c>
      <c r="H1098" s="1">
        <v>0.228216499663251</v>
      </c>
      <c r="I1098" s="1">
        <v>0.75450898304819602</v>
      </c>
      <c r="J1098" s="50">
        <v>0.43300141644772999</v>
      </c>
      <c r="N1098" s="21"/>
      <c r="R1098" s="21"/>
    </row>
    <row r="1099" spans="1:18">
      <c r="A1099" s="7" t="s">
        <v>179</v>
      </c>
      <c r="B1099" t="s">
        <v>69</v>
      </c>
      <c r="C1099" t="s">
        <v>10</v>
      </c>
      <c r="D1099" t="s">
        <v>11</v>
      </c>
      <c r="E1099" s="1">
        <v>2.4800559178181698E-2</v>
      </c>
      <c r="F1099" s="1">
        <v>2.0010249577777701E-2</v>
      </c>
      <c r="G1099" s="1">
        <v>7.0571821849879299E-2</v>
      </c>
      <c r="H1099" s="1">
        <v>5.4650773404172001E-2</v>
      </c>
      <c r="I1099" s="1">
        <v>9.5372381028061101E-2</v>
      </c>
      <c r="J1099" s="50">
        <v>7.4661022981949599E-2</v>
      </c>
      <c r="N1099" s="21"/>
      <c r="R1099" s="21"/>
    </row>
    <row r="1100" spans="1:18">
      <c r="A1100" s="7" t="s">
        <v>179</v>
      </c>
      <c r="B1100" t="s">
        <v>69</v>
      </c>
      <c r="C1100" t="s">
        <v>12</v>
      </c>
      <c r="D1100" t="s">
        <v>13</v>
      </c>
      <c r="E1100" s="1">
        <v>0.17696393273592601</v>
      </c>
      <c r="F1100" s="1">
        <v>2.4132753961545201E-2</v>
      </c>
      <c r="G1100" s="1">
        <v>0.116764951081095</v>
      </c>
      <c r="H1100" s="1">
        <v>2.18817779011387E-2</v>
      </c>
      <c r="I1100" s="1">
        <v>0.293728883817021</v>
      </c>
      <c r="J1100" s="50">
        <v>4.6014531862683901E-2</v>
      </c>
      <c r="N1100" s="21"/>
      <c r="R1100" s="21"/>
    </row>
    <row r="1101" spans="1:18">
      <c r="A1101" s="7" t="s">
        <v>179</v>
      </c>
      <c r="B1101" t="s">
        <v>69</v>
      </c>
      <c r="C1101" t="s">
        <v>14</v>
      </c>
      <c r="D1101" t="s">
        <v>15</v>
      </c>
      <c r="E1101" s="1">
        <v>5.1777916645989602E-2</v>
      </c>
      <c r="F1101" s="1">
        <v>5.8204675269600603E-2</v>
      </c>
      <c r="G1101" s="1">
        <v>9.2259980755380305E-2</v>
      </c>
      <c r="H1101" s="1">
        <v>5.66540825322926E-2</v>
      </c>
      <c r="I1101" s="1">
        <v>0.14403789740136999</v>
      </c>
      <c r="J1101" s="50">
        <v>0.114858757801893</v>
      </c>
      <c r="N1101" s="21"/>
      <c r="R1101" s="21"/>
    </row>
    <row r="1102" spans="1:18">
      <c r="A1102" s="7" t="s">
        <v>179</v>
      </c>
      <c r="B1102" t="s">
        <v>69</v>
      </c>
      <c r="C1102" t="s">
        <v>16</v>
      </c>
      <c r="D1102" t="s">
        <v>17</v>
      </c>
      <c r="E1102" s="1">
        <v>1.7521038509765501</v>
      </c>
      <c r="F1102" s="1">
        <v>0.22193237442993399</v>
      </c>
      <c r="G1102" s="1">
        <v>0.84948108975621395</v>
      </c>
      <c r="H1102" s="1">
        <v>0.104257021844646</v>
      </c>
      <c r="I1102" s="1">
        <v>2.6015849407327698</v>
      </c>
      <c r="J1102" s="50">
        <v>0.32618939627457999</v>
      </c>
      <c r="N1102" s="21"/>
      <c r="R1102" s="21"/>
    </row>
    <row r="1103" spans="1:18">
      <c r="A1103" s="7" t="s">
        <v>179</v>
      </c>
      <c r="B1103" t="s">
        <v>69</v>
      </c>
      <c r="C1103" t="s">
        <v>18</v>
      </c>
      <c r="D1103" t="s">
        <v>19</v>
      </c>
      <c r="E1103" s="1">
        <v>6.0695704178588201</v>
      </c>
      <c r="F1103" s="1">
        <v>0.394762505659144</v>
      </c>
      <c r="G1103" s="1">
        <v>1.83201253220094</v>
      </c>
      <c r="H1103" s="1">
        <v>0.29424388422253001</v>
      </c>
      <c r="I1103" s="1">
        <v>7.9015829500597601</v>
      </c>
      <c r="J1103" s="50">
        <v>0.68900638988167395</v>
      </c>
      <c r="N1103" s="21"/>
      <c r="R1103" s="21"/>
    </row>
    <row r="1104" spans="1:18">
      <c r="A1104" s="7" t="s">
        <v>179</v>
      </c>
      <c r="B1104" t="s">
        <v>69</v>
      </c>
      <c r="C1104" t="s">
        <v>20</v>
      </c>
      <c r="D1104" t="s">
        <v>21</v>
      </c>
      <c r="E1104" s="1">
        <v>1.5617142658244501</v>
      </c>
      <c r="F1104" s="1">
        <v>0.24906972272172001</v>
      </c>
      <c r="G1104" s="1">
        <v>8.67043896937153E-2</v>
      </c>
      <c r="H1104" s="1">
        <v>1.7408825621314999E-2</v>
      </c>
      <c r="I1104" s="1">
        <v>1.6484186555181699</v>
      </c>
      <c r="J1104" s="50">
        <v>0.26647854834303503</v>
      </c>
      <c r="N1104" s="21"/>
      <c r="R1104" s="21"/>
    </row>
    <row r="1105" spans="1:18">
      <c r="A1105" s="7" t="s">
        <v>179</v>
      </c>
      <c r="B1105" t="s">
        <v>69</v>
      </c>
      <c r="C1105" t="s">
        <v>25</v>
      </c>
      <c r="D1105" t="s">
        <v>26</v>
      </c>
      <c r="E1105" s="1">
        <v>0</v>
      </c>
      <c r="F1105" s="1">
        <v>0</v>
      </c>
      <c r="G1105" s="1">
        <v>0</v>
      </c>
      <c r="H1105" s="1">
        <v>0</v>
      </c>
      <c r="I1105" s="1">
        <v>0</v>
      </c>
      <c r="J1105" s="50">
        <v>0</v>
      </c>
      <c r="N1105" s="21"/>
      <c r="R1105" s="21"/>
    </row>
    <row r="1106" spans="1:18">
      <c r="A1106" s="7" t="s">
        <v>179</v>
      </c>
      <c r="B1106" t="s">
        <v>69</v>
      </c>
      <c r="C1106" t="s">
        <v>22</v>
      </c>
      <c r="D1106" t="s">
        <v>23</v>
      </c>
      <c r="E1106" s="1">
        <v>6.2988873400162705E-4</v>
      </c>
      <c r="F1106" s="1">
        <v>2.63456401543624E-5</v>
      </c>
      <c r="G1106" s="1">
        <v>7.5009833652697896E-4</v>
      </c>
      <c r="H1106" s="1">
        <v>2.7589288154375299E-5</v>
      </c>
      <c r="I1106" s="1">
        <v>1.3799870705286099E-3</v>
      </c>
      <c r="J1106" s="50">
        <v>5.3934928308737703E-5</v>
      </c>
      <c r="N1106" s="21"/>
      <c r="R1106" s="21"/>
    </row>
    <row r="1107" spans="1:18">
      <c r="A1107" s="7" t="s">
        <v>180</v>
      </c>
      <c r="B1107" t="s">
        <v>69</v>
      </c>
      <c r="C1107" t="s">
        <v>2</v>
      </c>
      <c r="D1107" t="s">
        <v>3</v>
      </c>
      <c r="E1107" s="1">
        <v>7.5867981265022297E-2</v>
      </c>
      <c r="F1107" s="1">
        <v>7.6942583121667601E-2</v>
      </c>
      <c r="G1107" s="1">
        <v>7.9236825959805496E-2</v>
      </c>
      <c r="H1107" s="1">
        <v>0.124731800602781</v>
      </c>
      <c r="I1107" s="1">
        <v>0.155104807224828</v>
      </c>
      <c r="J1107" s="50">
        <v>0.20167438372444799</v>
      </c>
      <c r="N1107" s="21"/>
      <c r="R1107" s="21"/>
    </row>
    <row r="1108" spans="1:18">
      <c r="A1108" s="7" t="s">
        <v>180</v>
      </c>
      <c r="B1108" t="s">
        <v>69</v>
      </c>
      <c r="C1108" t="s">
        <v>4</v>
      </c>
      <c r="D1108" t="s">
        <v>5</v>
      </c>
      <c r="E1108" s="1">
        <v>1.5151672417435199E-3</v>
      </c>
      <c r="F1108" s="1">
        <v>4.88293061021777E-2</v>
      </c>
      <c r="G1108" s="1">
        <v>1.9053855804161E-8</v>
      </c>
      <c r="H1108" s="1">
        <v>1.6552611429570199E-8</v>
      </c>
      <c r="I1108" s="1">
        <v>1.5151862955993199E-3</v>
      </c>
      <c r="J1108" s="50">
        <v>4.8829322654789099E-2</v>
      </c>
      <c r="N1108" s="21"/>
      <c r="R1108" s="21"/>
    </row>
    <row r="1109" spans="1:18">
      <c r="A1109" s="7" t="s">
        <v>180</v>
      </c>
      <c r="B1109" t="s">
        <v>69</v>
      </c>
      <c r="C1109" t="s">
        <v>6</v>
      </c>
      <c r="D1109" t="s">
        <v>7</v>
      </c>
      <c r="E1109" s="1">
        <v>0.101378802335095</v>
      </c>
      <c r="F1109" s="1">
        <v>0.21730368205269701</v>
      </c>
      <c r="G1109" s="1">
        <v>0.55414006520345604</v>
      </c>
      <c r="H1109" s="1">
        <v>1.22932628575695</v>
      </c>
      <c r="I1109" s="1">
        <v>0.65551886753855104</v>
      </c>
      <c r="J1109" s="50">
        <v>1.4466299678096499</v>
      </c>
      <c r="N1109" s="21"/>
      <c r="R1109" s="21"/>
    </row>
    <row r="1110" spans="1:18">
      <c r="A1110" s="7" t="s">
        <v>180</v>
      </c>
      <c r="B1110" t="s">
        <v>69</v>
      </c>
      <c r="C1110" t="s">
        <v>8</v>
      </c>
      <c r="D1110" t="s">
        <v>9</v>
      </c>
      <c r="E1110" s="1">
        <v>0.231883841644863</v>
      </c>
      <c r="F1110" s="1">
        <v>0.11168106295642601</v>
      </c>
      <c r="G1110" s="1">
        <v>0.39233389541498898</v>
      </c>
      <c r="H1110" s="1">
        <v>0.27265849590306801</v>
      </c>
      <c r="I1110" s="1">
        <v>0.62421773705985095</v>
      </c>
      <c r="J1110" s="50">
        <v>0.384339558859494</v>
      </c>
      <c r="N1110" s="21"/>
      <c r="R1110" s="21"/>
    </row>
    <row r="1111" spans="1:18">
      <c r="A1111" s="7" t="s">
        <v>180</v>
      </c>
      <c r="B1111" t="s">
        <v>69</v>
      </c>
      <c r="C1111" t="s">
        <v>10</v>
      </c>
      <c r="D1111" t="s">
        <v>11</v>
      </c>
      <c r="E1111" s="1">
        <v>1.0025149605952801E-2</v>
      </c>
      <c r="F1111" s="1">
        <v>9.8262988635476802E-3</v>
      </c>
      <c r="G1111" s="1">
        <v>6.10282657428209E-2</v>
      </c>
      <c r="H1111" s="1">
        <v>4.6053817467293499E-2</v>
      </c>
      <c r="I1111" s="1">
        <v>7.1053415348773699E-2</v>
      </c>
      <c r="J1111" s="50">
        <v>5.5880116330841202E-2</v>
      </c>
      <c r="N1111" s="21"/>
      <c r="R1111" s="21"/>
    </row>
    <row r="1112" spans="1:18">
      <c r="A1112" s="7" t="s">
        <v>180</v>
      </c>
      <c r="B1112" t="s">
        <v>69</v>
      </c>
      <c r="C1112" t="s">
        <v>12</v>
      </c>
      <c r="D1112" t="s">
        <v>13</v>
      </c>
      <c r="E1112" s="1">
        <v>7.5265949288735298E-2</v>
      </c>
      <c r="F1112" s="1">
        <v>1.0819685559E-2</v>
      </c>
      <c r="G1112" s="1">
        <v>8.4083818141554995E-2</v>
      </c>
      <c r="H1112" s="1">
        <v>1.5492466191470501E-2</v>
      </c>
      <c r="I1112" s="1">
        <v>0.15934976743029</v>
      </c>
      <c r="J1112" s="50">
        <v>2.6312151750470501E-2</v>
      </c>
      <c r="N1112" s="21"/>
      <c r="R1112" s="21"/>
    </row>
    <row r="1113" spans="1:18">
      <c r="A1113" s="7" t="s">
        <v>180</v>
      </c>
      <c r="B1113" t="s">
        <v>69</v>
      </c>
      <c r="C1113" t="s">
        <v>14</v>
      </c>
      <c r="D1113" t="s">
        <v>15</v>
      </c>
      <c r="E1113" s="1">
        <v>2.33551670130158E-2</v>
      </c>
      <c r="F1113" s="1">
        <v>2.5872192841759602E-2</v>
      </c>
      <c r="G1113" s="1">
        <v>0.60708183225258805</v>
      </c>
      <c r="H1113" s="1">
        <v>0.359153799437885</v>
      </c>
      <c r="I1113" s="1">
        <v>0.63043699926560404</v>
      </c>
      <c r="J1113" s="50">
        <v>0.38502599227964501</v>
      </c>
      <c r="N1113" s="21"/>
      <c r="R1113" s="21"/>
    </row>
    <row r="1114" spans="1:18">
      <c r="A1114" s="7" t="s">
        <v>180</v>
      </c>
      <c r="B1114" t="s">
        <v>69</v>
      </c>
      <c r="C1114" t="s">
        <v>16</v>
      </c>
      <c r="D1114" t="s">
        <v>17</v>
      </c>
      <c r="E1114" s="1">
        <v>0.41947955383108398</v>
      </c>
      <c r="F1114" s="1">
        <v>6.2492297558976E-2</v>
      </c>
      <c r="G1114" s="1">
        <v>0.32056166879273001</v>
      </c>
      <c r="H1114" s="1">
        <v>4.2436528248887398E-2</v>
      </c>
      <c r="I1114" s="1">
        <v>0.740041222623813</v>
      </c>
      <c r="J1114" s="50">
        <v>0.104928825807863</v>
      </c>
      <c r="N1114" s="21"/>
      <c r="R1114" s="21"/>
    </row>
    <row r="1115" spans="1:18">
      <c r="A1115" s="7" t="s">
        <v>180</v>
      </c>
      <c r="B1115" t="s">
        <v>69</v>
      </c>
      <c r="C1115" t="s">
        <v>18</v>
      </c>
      <c r="D1115" t="s">
        <v>19</v>
      </c>
      <c r="E1115" s="1">
        <v>1.52617990154716</v>
      </c>
      <c r="F1115" s="1">
        <v>9.8797223925038299E-2</v>
      </c>
      <c r="G1115" s="1">
        <v>0.90186024123488695</v>
      </c>
      <c r="H1115" s="1">
        <v>0.14529752406771801</v>
      </c>
      <c r="I1115" s="1">
        <v>2.4280401427820499</v>
      </c>
      <c r="J1115" s="50">
        <v>0.24409474799275599</v>
      </c>
      <c r="N1115" s="21"/>
      <c r="R1115" s="21"/>
    </row>
    <row r="1116" spans="1:18">
      <c r="A1116" s="7" t="s">
        <v>180</v>
      </c>
      <c r="B1116" t="s">
        <v>69</v>
      </c>
      <c r="C1116" t="s">
        <v>20</v>
      </c>
      <c r="D1116" t="s">
        <v>21</v>
      </c>
      <c r="E1116" s="1">
        <v>4.2779304718546101</v>
      </c>
      <c r="F1116" s="1">
        <v>0.68108886726794804</v>
      </c>
      <c r="G1116" s="1">
        <v>1.4186840213988301</v>
      </c>
      <c r="H1116" s="1">
        <v>0.28499373152602597</v>
      </c>
      <c r="I1116" s="1">
        <v>5.6966144932534402</v>
      </c>
      <c r="J1116" s="50">
        <v>0.96608259879397396</v>
      </c>
      <c r="N1116" s="21"/>
      <c r="R1116" s="21"/>
    </row>
    <row r="1117" spans="1:18">
      <c r="A1117" s="7" t="s">
        <v>180</v>
      </c>
      <c r="B1117" t="s">
        <v>69</v>
      </c>
      <c r="C1117" t="s">
        <v>25</v>
      </c>
      <c r="D1117" t="s">
        <v>26</v>
      </c>
      <c r="E1117" s="1">
        <v>0</v>
      </c>
      <c r="F1117" s="1">
        <v>0</v>
      </c>
      <c r="G1117" s="1">
        <v>0</v>
      </c>
      <c r="H1117" s="1">
        <v>0</v>
      </c>
      <c r="I1117" s="1">
        <v>0</v>
      </c>
      <c r="J1117" s="50">
        <v>0</v>
      </c>
      <c r="N1117" s="21"/>
      <c r="R1117" s="21"/>
    </row>
    <row r="1118" spans="1:18">
      <c r="A1118" s="7" t="s">
        <v>180</v>
      </c>
      <c r="B1118" t="s">
        <v>69</v>
      </c>
      <c r="C1118" t="s">
        <v>22</v>
      </c>
      <c r="D1118" t="s">
        <v>23</v>
      </c>
      <c r="E1118" s="1">
        <v>9.0874562139107694E-5</v>
      </c>
      <c r="F1118" s="1">
        <v>3.8109996452168501E-6</v>
      </c>
      <c r="G1118" s="1">
        <v>2.2654564334897701E-5</v>
      </c>
      <c r="H1118" s="1">
        <v>8.1740256284587101E-7</v>
      </c>
      <c r="I1118" s="1">
        <v>1.1352912647400501E-4</v>
      </c>
      <c r="J1118" s="50">
        <v>4.6284022080627202E-6</v>
      </c>
      <c r="N1118" s="21"/>
      <c r="R1118" s="21"/>
    </row>
    <row r="1119" spans="1:18">
      <c r="A1119" s="7" t="s">
        <v>86</v>
      </c>
      <c r="B1119" t="s">
        <v>69</v>
      </c>
      <c r="C1119" t="s">
        <v>2</v>
      </c>
      <c r="D1119" t="s">
        <v>3</v>
      </c>
      <c r="E1119" s="1">
        <v>0.10939300932967599</v>
      </c>
      <c r="F1119" s="1">
        <v>0.117312999204902</v>
      </c>
      <c r="G1119" s="1">
        <v>1.4126068029261999E-2</v>
      </c>
      <c r="H1119" s="1">
        <v>1.1590155781890399E-2</v>
      </c>
      <c r="I1119" s="1">
        <v>0.123519077358938</v>
      </c>
      <c r="J1119" s="50">
        <v>0.128903154986792</v>
      </c>
      <c r="N1119" s="21"/>
      <c r="R1119" s="21"/>
    </row>
    <row r="1120" spans="1:18">
      <c r="A1120" s="7" t="s">
        <v>86</v>
      </c>
      <c r="B1120" t="s">
        <v>69</v>
      </c>
      <c r="C1120" t="s">
        <v>4</v>
      </c>
      <c r="D1120" t="s">
        <v>5</v>
      </c>
      <c r="E1120" s="1">
        <v>1.8214244726953401E-4</v>
      </c>
      <c r="F1120" s="1">
        <v>1.1886616666986901E-2</v>
      </c>
      <c r="G1120" s="1">
        <v>0.28185726326081401</v>
      </c>
      <c r="H1120" s="1">
        <v>5.2622441245121196</v>
      </c>
      <c r="I1120" s="1">
        <v>0.282039405708083</v>
      </c>
      <c r="J1120" s="50">
        <v>5.2741307411791096</v>
      </c>
      <c r="N1120" s="21"/>
      <c r="R1120" s="21"/>
    </row>
    <row r="1121" spans="1:18">
      <c r="A1121" s="7" t="s">
        <v>86</v>
      </c>
      <c r="B1121" t="s">
        <v>69</v>
      </c>
      <c r="C1121" t="s">
        <v>6</v>
      </c>
      <c r="D1121" t="s">
        <v>7</v>
      </c>
      <c r="E1121" s="1">
        <v>6.7687065324980398E-3</v>
      </c>
      <c r="F1121" s="1">
        <v>1.47620899995287E-2</v>
      </c>
      <c r="G1121" s="1">
        <v>9.3751347225667502E-4</v>
      </c>
      <c r="H1121" s="1">
        <v>2.0772811143759898E-3</v>
      </c>
      <c r="I1121" s="1">
        <v>7.7062200047547103E-3</v>
      </c>
      <c r="J1121" s="50">
        <v>1.68393711139047E-2</v>
      </c>
      <c r="N1121" s="21"/>
      <c r="R1121" s="21"/>
    </row>
    <row r="1122" spans="1:18">
      <c r="A1122" s="7" t="s">
        <v>86</v>
      </c>
      <c r="B1122" t="s">
        <v>69</v>
      </c>
      <c r="C1122" t="s">
        <v>8</v>
      </c>
      <c r="D1122" t="s">
        <v>9</v>
      </c>
      <c r="E1122" s="1">
        <v>0.16580358648148</v>
      </c>
      <c r="F1122" s="1">
        <v>7.4956373716965799E-2</v>
      </c>
      <c r="G1122" s="1">
        <v>0.11526973920859</v>
      </c>
      <c r="H1122" s="1">
        <v>5.8789501039844101E-2</v>
      </c>
      <c r="I1122" s="1">
        <v>0.28107332569006899</v>
      </c>
      <c r="J1122" s="50">
        <v>0.13374587475680999</v>
      </c>
      <c r="N1122" s="21"/>
      <c r="R1122" s="21"/>
    </row>
    <row r="1123" spans="1:18">
      <c r="A1123" s="7" t="s">
        <v>86</v>
      </c>
      <c r="B1123" t="s">
        <v>69</v>
      </c>
      <c r="C1123" t="s">
        <v>10</v>
      </c>
      <c r="D1123" t="s">
        <v>11</v>
      </c>
      <c r="E1123" s="1">
        <v>9.0099969556567995E-3</v>
      </c>
      <c r="F1123" s="1">
        <v>6.5419416372605003E-3</v>
      </c>
      <c r="G1123" s="1">
        <v>1.2656790315186101E-2</v>
      </c>
      <c r="H1123" s="1">
        <v>8.1511365082601005E-3</v>
      </c>
      <c r="I1123" s="1">
        <v>2.16667872708429E-2</v>
      </c>
      <c r="J1123" s="50">
        <v>1.4693078145520601E-2</v>
      </c>
      <c r="N1123" s="21"/>
      <c r="R1123" s="21"/>
    </row>
    <row r="1124" spans="1:18">
      <c r="A1124" s="7" t="s">
        <v>86</v>
      </c>
      <c r="B1124" t="s">
        <v>69</v>
      </c>
      <c r="C1124" t="s">
        <v>12</v>
      </c>
      <c r="D1124" t="s">
        <v>13</v>
      </c>
      <c r="E1124" s="1">
        <v>6.1619188666699097E-2</v>
      </c>
      <c r="F1124" s="1">
        <v>8.3756415498831092E-3</v>
      </c>
      <c r="G1124" s="1">
        <v>1.7927667191761702E-2</v>
      </c>
      <c r="H1124" s="1">
        <v>3.2559110490956401E-3</v>
      </c>
      <c r="I1124" s="1">
        <v>7.9546855858460802E-2</v>
      </c>
      <c r="J1124" s="50">
        <v>1.16315525989788E-2</v>
      </c>
      <c r="N1124" s="21"/>
      <c r="R1124" s="21"/>
    </row>
    <row r="1125" spans="1:18">
      <c r="A1125" s="7" t="s">
        <v>86</v>
      </c>
      <c r="B1125" t="s">
        <v>69</v>
      </c>
      <c r="C1125" t="s">
        <v>14</v>
      </c>
      <c r="D1125" t="s">
        <v>15</v>
      </c>
      <c r="E1125" s="1">
        <v>1.9519304196851502E-2</v>
      </c>
      <c r="F1125" s="1">
        <v>2.1626877683884001E-2</v>
      </c>
      <c r="G1125" s="1">
        <v>4.1917504245401201E-2</v>
      </c>
      <c r="H1125" s="1">
        <v>2.4389338605598099E-2</v>
      </c>
      <c r="I1125" s="1">
        <v>6.1436808442252702E-2</v>
      </c>
      <c r="J1125" s="50">
        <v>4.6016216289482097E-2</v>
      </c>
      <c r="N1125" s="21"/>
      <c r="R1125" s="21"/>
    </row>
    <row r="1126" spans="1:18">
      <c r="A1126" s="7" t="s">
        <v>86</v>
      </c>
      <c r="B1126" t="s">
        <v>69</v>
      </c>
      <c r="C1126" t="s">
        <v>16</v>
      </c>
      <c r="D1126" t="s">
        <v>17</v>
      </c>
      <c r="E1126" s="1">
        <v>0.54613078181234398</v>
      </c>
      <c r="F1126" s="1">
        <v>7.8647820768665097E-2</v>
      </c>
      <c r="G1126" s="1">
        <v>0.27259563917093499</v>
      </c>
      <c r="H1126" s="1">
        <v>4.42308156461967E-2</v>
      </c>
      <c r="I1126" s="1">
        <v>0.81872642098327897</v>
      </c>
      <c r="J1126" s="50">
        <v>0.12287863641486201</v>
      </c>
      <c r="N1126" s="21"/>
      <c r="R1126" s="21"/>
    </row>
    <row r="1127" spans="1:18">
      <c r="A1127" s="7" t="s">
        <v>86</v>
      </c>
      <c r="B1127" t="s">
        <v>69</v>
      </c>
      <c r="C1127" t="s">
        <v>18</v>
      </c>
      <c r="D1127" t="s">
        <v>19</v>
      </c>
      <c r="E1127" s="1">
        <v>2.1866172907440902</v>
      </c>
      <c r="F1127" s="1">
        <v>0.14437574947652099</v>
      </c>
      <c r="G1127" s="1">
        <v>0.96089734106825697</v>
      </c>
      <c r="H1127" s="1">
        <v>0.160760500766473</v>
      </c>
      <c r="I1127" s="1">
        <v>3.1475146318123501</v>
      </c>
      <c r="J1127" s="50">
        <v>0.30513625024299401</v>
      </c>
      <c r="N1127" s="21"/>
      <c r="R1127" s="21"/>
    </row>
    <row r="1128" spans="1:18">
      <c r="A1128" s="7" t="s">
        <v>86</v>
      </c>
      <c r="B1128" t="s">
        <v>69</v>
      </c>
      <c r="C1128" t="s">
        <v>20</v>
      </c>
      <c r="D1128" t="s">
        <v>21</v>
      </c>
      <c r="E1128" s="1">
        <v>0.60088566707230395</v>
      </c>
      <c r="F1128" s="1">
        <v>9.6904283226416102E-2</v>
      </c>
      <c r="G1128" s="1">
        <v>1.13100609848663E-2</v>
      </c>
      <c r="H1128" s="1">
        <v>2.2814436374448098E-3</v>
      </c>
      <c r="I1128" s="1">
        <v>0.61219572805717004</v>
      </c>
      <c r="J1128" s="50">
        <v>9.9185726863860901E-2</v>
      </c>
      <c r="N1128" s="21"/>
      <c r="R1128" s="21"/>
    </row>
    <row r="1129" spans="1:18">
      <c r="A1129" s="7" t="s">
        <v>86</v>
      </c>
      <c r="B1129" t="s">
        <v>69</v>
      </c>
      <c r="C1129" t="s">
        <v>25</v>
      </c>
      <c r="D1129" t="s">
        <v>26</v>
      </c>
      <c r="E1129" s="1">
        <v>0</v>
      </c>
      <c r="F1129" s="1">
        <v>0</v>
      </c>
      <c r="G1129" s="1">
        <v>0</v>
      </c>
      <c r="H1129" s="1">
        <v>0</v>
      </c>
      <c r="I1129" s="1">
        <v>0</v>
      </c>
      <c r="J1129" s="50">
        <v>0</v>
      </c>
      <c r="N1129" s="21"/>
      <c r="R1129" s="21"/>
    </row>
    <row r="1130" spans="1:18">
      <c r="A1130" s="7" t="s">
        <v>86</v>
      </c>
      <c r="B1130" t="s">
        <v>69</v>
      </c>
      <c r="C1130" t="s">
        <v>22</v>
      </c>
      <c r="D1130" t="s">
        <v>23</v>
      </c>
      <c r="E1130" s="1">
        <v>2.77859294034091E-4</v>
      </c>
      <c r="F1130" s="1">
        <v>1.2030102493690499E-5</v>
      </c>
      <c r="G1130" s="1">
        <v>3.2596453474058697E-4</v>
      </c>
      <c r="H1130" s="1">
        <v>1.26578054591421E-5</v>
      </c>
      <c r="I1130" s="1">
        <v>6.0382382877467798E-4</v>
      </c>
      <c r="J1130" s="50">
        <v>2.4687907952832601E-5</v>
      </c>
      <c r="N1130" s="21"/>
      <c r="R1130" s="21"/>
    </row>
    <row r="1131" spans="1:18">
      <c r="A1131" s="7" t="s">
        <v>181</v>
      </c>
      <c r="B1131" t="s">
        <v>69</v>
      </c>
      <c r="C1131" t="s">
        <v>2</v>
      </c>
      <c r="D1131" t="s">
        <v>3</v>
      </c>
      <c r="E1131" s="1">
        <v>0.13688463462904801</v>
      </c>
      <c r="F1131" s="1">
        <v>0.14247633547145599</v>
      </c>
      <c r="G1131" s="1">
        <v>5.0782656234113897E-2</v>
      </c>
      <c r="H1131" s="1">
        <v>4.4200686916681803E-2</v>
      </c>
      <c r="I1131" s="1">
        <v>0.187667290863162</v>
      </c>
      <c r="J1131" s="50">
        <v>0.18667702238813799</v>
      </c>
      <c r="N1131" s="21"/>
      <c r="R1131" s="21"/>
    </row>
    <row r="1132" spans="1:18">
      <c r="A1132" s="7" t="s">
        <v>181</v>
      </c>
      <c r="B1132" t="s">
        <v>69</v>
      </c>
      <c r="C1132" t="s">
        <v>4</v>
      </c>
      <c r="D1132" t="s">
        <v>5</v>
      </c>
      <c r="E1132" s="1">
        <v>6.4373296476972705E-4</v>
      </c>
      <c r="F1132" s="1">
        <v>3.2738076562301703E-2</v>
      </c>
      <c r="G1132" s="1">
        <v>7.6026528779498805E-5</v>
      </c>
      <c r="H1132" s="1">
        <v>5.6014426991245203E-4</v>
      </c>
      <c r="I1132" s="1">
        <v>7.1975949354922595E-4</v>
      </c>
      <c r="J1132" s="50">
        <v>3.3298220832214197E-2</v>
      </c>
      <c r="N1132" s="21"/>
      <c r="R1132" s="21"/>
    </row>
    <row r="1133" spans="1:18">
      <c r="A1133" s="7" t="s">
        <v>181</v>
      </c>
      <c r="B1133" t="s">
        <v>69</v>
      </c>
      <c r="C1133" t="s">
        <v>6</v>
      </c>
      <c r="D1133" t="s">
        <v>7</v>
      </c>
      <c r="E1133" s="1">
        <v>0.118585657579738</v>
      </c>
      <c r="F1133" s="1">
        <v>0.25415450296041497</v>
      </c>
      <c r="G1133" s="1">
        <v>0.83443377452293599</v>
      </c>
      <c r="H1133" s="1">
        <v>1.84970624257211</v>
      </c>
      <c r="I1133" s="1">
        <v>0.95301943210267404</v>
      </c>
      <c r="J1133" s="50">
        <v>2.10386074553253</v>
      </c>
      <c r="N1133" s="21"/>
      <c r="R1133" s="21"/>
    </row>
    <row r="1134" spans="1:18">
      <c r="A1134" s="7" t="s">
        <v>181</v>
      </c>
      <c r="B1134" t="s">
        <v>69</v>
      </c>
      <c r="C1134" t="s">
        <v>8</v>
      </c>
      <c r="D1134" t="s">
        <v>9</v>
      </c>
      <c r="E1134" s="1">
        <v>0.30099361245717099</v>
      </c>
      <c r="F1134" s="1">
        <v>0.13954956746365901</v>
      </c>
      <c r="G1134" s="1">
        <v>0.64539076730739697</v>
      </c>
      <c r="H1134" s="1">
        <v>0.43675048000976202</v>
      </c>
      <c r="I1134" s="1">
        <v>0.94638437976456802</v>
      </c>
      <c r="J1134" s="50">
        <v>0.57630004747342001</v>
      </c>
      <c r="N1134" s="21"/>
      <c r="R1134" s="21"/>
    </row>
    <row r="1135" spans="1:18">
      <c r="A1135" s="7" t="s">
        <v>181</v>
      </c>
      <c r="B1135" t="s">
        <v>69</v>
      </c>
      <c r="C1135" t="s">
        <v>10</v>
      </c>
      <c r="D1135" t="s">
        <v>11</v>
      </c>
      <c r="E1135" s="1">
        <v>1.4664357640352E-2</v>
      </c>
      <c r="F1135" s="1">
        <v>1.29179804331444E-2</v>
      </c>
      <c r="G1135" s="1">
        <v>3.5540722223431097E-2</v>
      </c>
      <c r="H1135" s="1">
        <v>5.5331968770971102E-2</v>
      </c>
      <c r="I1135" s="1">
        <v>5.02050798637831E-2</v>
      </c>
      <c r="J1135" s="50">
        <v>6.8249949204115506E-2</v>
      </c>
      <c r="N1135" s="21"/>
      <c r="R1135" s="21"/>
    </row>
    <row r="1136" spans="1:18">
      <c r="A1136" s="7" t="s">
        <v>181</v>
      </c>
      <c r="B1136" t="s">
        <v>69</v>
      </c>
      <c r="C1136" t="s">
        <v>12</v>
      </c>
      <c r="D1136" t="s">
        <v>13</v>
      </c>
      <c r="E1136" s="1">
        <v>7.7970426485212005E-2</v>
      </c>
      <c r="F1136" s="1">
        <v>1.0683874281621399E-2</v>
      </c>
      <c r="G1136" s="1">
        <v>2.4813363799973901E-2</v>
      </c>
      <c r="H1136" s="1">
        <v>4.57595504514251E-3</v>
      </c>
      <c r="I1136" s="1">
        <v>0.102783790285186</v>
      </c>
      <c r="J1136" s="50">
        <v>1.52598293267639E-2</v>
      </c>
      <c r="N1136" s="21"/>
      <c r="R1136" s="21"/>
    </row>
    <row r="1137" spans="1:18">
      <c r="A1137" s="7" t="s">
        <v>181</v>
      </c>
      <c r="B1137" t="s">
        <v>69</v>
      </c>
      <c r="C1137" t="s">
        <v>14</v>
      </c>
      <c r="D1137" t="s">
        <v>15</v>
      </c>
      <c r="E1137" s="1">
        <v>3.4550787236661197E-2</v>
      </c>
      <c r="F1137" s="1">
        <v>3.8231495663859603E-2</v>
      </c>
      <c r="G1137" s="1">
        <v>0.29305963456824002</v>
      </c>
      <c r="H1137" s="1">
        <v>0.173831722566573</v>
      </c>
      <c r="I1137" s="1">
        <v>0.32761042180490102</v>
      </c>
      <c r="J1137" s="50">
        <v>0.212063218230433</v>
      </c>
      <c r="N1137" s="21"/>
      <c r="R1137" s="21"/>
    </row>
    <row r="1138" spans="1:18">
      <c r="A1138" s="7" t="s">
        <v>181</v>
      </c>
      <c r="B1138" t="s">
        <v>69</v>
      </c>
      <c r="C1138" t="s">
        <v>16</v>
      </c>
      <c r="D1138" t="s">
        <v>17</v>
      </c>
      <c r="E1138" s="1">
        <v>1.45924130894426</v>
      </c>
      <c r="F1138" s="1">
        <v>0.21155560598145001</v>
      </c>
      <c r="G1138" s="1">
        <v>2.2966058612147702</v>
      </c>
      <c r="H1138" s="1">
        <v>0.28777422250269502</v>
      </c>
      <c r="I1138" s="1">
        <v>3.7558471701590399</v>
      </c>
      <c r="J1138" s="50">
        <v>0.49932982848414498</v>
      </c>
      <c r="N1138" s="21"/>
      <c r="R1138" s="21"/>
    </row>
    <row r="1139" spans="1:18">
      <c r="A1139" s="7" t="s">
        <v>181</v>
      </c>
      <c r="B1139" t="s">
        <v>69</v>
      </c>
      <c r="C1139" t="s">
        <v>18</v>
      </c>
      <c r="D1139" t="s">
        <v>19</v>
      </c>
      <c r="E1139" s="1">
        <v>3.1566918474055798</v>
      </c>
      <c r="F1139" s="1">
        <v>0.205396363678575</v>
      </c>
      <c r="G1139" s="1">
        <v>0.64275865404698296</v>
      </c>
      <c r="H1139" s="1">
        <v>0.10396630617951</v>
      </c>
      <c r="I1139" s="1">
        <v>3.7994505014525601</v>
      </c>
      <c r="J1139" s="50">
        <v>0.30936266985808503</v>
      </c>
      <c r="N1139" s="21"/>
      <c r="R1139" s="21"/>
    </row>
    <row r="1140" spans="1:18">
      <c r="A1140" s="7" t="s">
        <v>181</v>
      </c>
      <c r="B1140" t="s">
        <v>69</v>
      </c>
      <c r="C1140" t="s">
        <v>20</v>
      </c>
      <c r="D1140" t="s">
        <v>21</v>
      </c>
      <c r="E1140" s="1">
        <v>1.77431539438099</v>
      </c>
      <c r="F1140" s="1">
        <v>0.28438332887303203</v>
      </c>
      <c r="G1140" s="1">
        <v>0.85141073977937398</v>
      </c>
      <c r="H1140" s="1">
        <v>0.171271508077914</v>
      </c>
      <c r="I1140" s="1">
        <v>2.6257261341603599</v>
      </c>
      <c r="J1140" s="50">
        <v>0.455654836950946</v>
      </c>
      <c r="N1140" s="21"/>
      <c r="R1140" s="21"/>
    </row>
    <row r="1141" spans="1:18">
      <c r="A1141" s="7" t="s">
        <v>181</v>
      </c>
      <c r="B1141" t="s">
        <v>69</v>
      </c>
      <c r="C1141" t="s">
        <v>25</v>
      </c>
      <c r="D1141" t="s">
        <v>26</v>
      </c>
      <c r="E1141" s="1">
        <v>0</v>
      </c>
      <c r="F1141" s="1">
        <v>0</v>
      </c>
      <c r="G1141" s="1">
        <v>0</v>
      </c>
      <c r="H1141" s="1">
        <v>0</v>
      </c>
      <c r="I1141" s="1">
        <v>0</v>
      </c>
      <c r="J1141" s="50">
        <v>0</v>
      </c>
      <c r="N1141" s="21"/>
      <c r="R1141" s="21"/>
    </row>
    <row r="1142" spans="1:18">
      <c r="A1142" s="7" t="s">
        <v>181</v>
      </c>
      <c r="B1142" t="s">
        <v>69</v>
      </c>
      <c r="C1142" t="s">
        <v>22</v>
      </c>
      <c r="D1142" t="s">
        <v>23</v>
      </c>
      <c r="E1142" s="1">
        <v>2.2682388628750001E-4</v>
      </c>
      <c r="F1142" s="1">
        <v>9.6085314946447501E-6</v>
      </c>
      <c r="G1142" s="1">
        <v>1.48092961438566E-4</v>
      </c>
      <c r="H1142" s="1">
        <v>5.5031573252761304E-6</v>
      </c>
      <c r="I1142" s="1">
        <v>3.7491684772606598E-4</v>
      </c>
      <c r="J1142" s="50">
        <v>1.51116888199209E-5</v>
      </c>
      <c r="N1142" s="21"/>
      <c r="R1142" s="21"/>
    </row>
    <row r="1143" spans="1:18">
      <c r="A1143" s="7" t="s">
        <v>182</v>
      </c>
      <c r="B1143" t="s">
        <v>69</v>
      </c>
      <c r="C1143" t="s">
        <v>2</v>
      </c>
      <c r="D1143" t="s">
        <v>3</v>
      </c>
      <c r="E1143" s="1">
        <v>0.21174312797761999</v>
      </c>
      <c r="F1143" s="1">
        <v>0.209963701213919</v>
      </c>
      <c r="G1143" s="1">
        <v>0.12212220026833399</v>
      </c>
      <c r="H1143" s="1">
        <v>8.1927063727362401E-2</v>
      </c>
      <c r="I1143" s="1">
        <v>0.333865328245954</v>
      </c>
      <c r="J1143" s="50">
        <v>0.29189076494128202</v>
      </c>
      <c r="N1143" s="21"/>
      <c r="R1143" s="21"/>
    </row>
    <row r="1144" spans="1:18">
      <c r="A1144" s="7" t="s">
        <v>182</v>
      </c>
      <c r="B1144" t="s">
        <v>69</v>
      </c>
      <c r="C1144" t="s">
        <v>4</v>
      </c>
      <c r="D1144" t="s">
        <v>5</v>
      </c>
      <c r="E1144" s="1">
        <v>6.8768151531846497E-4</v>
      </c>
      <c r="F1144" s="1">
        <v>3.2679117347671198E-2</v>
      </c>
      <c r="G1144" s="1">
        <v>5.5031248343819102E-8</v>
      </c>
      <c r="H1144" s="1">
        <v>8.4879453617744904E-8</v>
      </c>
      <c r="I1144" s="1">
        <v>6.8773654656680895E-4</v>
      </c>
      <c r="J1144" s="50">
        <v>3.2679202227124803E-2</v>
      </c>
      <c r="N1144" s="21"/>
      <c r="R1144" s="21"/>
    </row>
    <row r="1145" spans="1:18">
      <c r="A1145" s="7" t="s">
        <v>182</v>
      </c>
      <c r="B1145" t="s">
        <v>69</v>
      </c>
      <c r="C1145" t="s">
        <v>6</v>
      </c>
      <c r="D1145" t="s">
        <v>7</v>
      </c>
      <c r="E1145" s="1">
        <v>2.6997111809820701E-2</v>
      </c>
      <c r="F1145" s="1">
        <v>5.7889573304916703E-2</v>
      </c>
      <c r="G1145" s="1">
        <v>8.2926453228543306E-2</v>
      </c>
      <c r="H1145" s="1">
        <v>0.16166041706571799</v>
      </c>
      <c r="I1145" s="1">
        <v>0.10992356503836399</v>
      </c>
      <c r="J1145" s="50">
        <v>0.219549990370635</v>
      </c>
      <c r="N1145" s="21"/>
      <c r="R1145" s="21"/>
    </row>
    <row r="1146" spans="1:18">
      <c r="A1146" s="7" t="s">
        <v>182</v>
      </c>
      <c r="B1146" t="s">
        <v>69</v>
      </c>
      <c r="C1146" t="s">
        <v>8</v>
      </c>
      <c r="D1146" t="s">
        <v>9</v>
      </c>
      <c r="E1146" s="1">
        <v>0.31341072492016198</v>
      </c>
      <c r="F1146" s="1">
        <v>0.14188451303334601</v>
      </c>
      <c r="G1146" s="1">
        <v>0.324022635354345</v>
      </c>
      <c r="H1146" s="1">
        <v>0.22312054418451999</v>
      </c>
      <c r="I1146" s="1">
        <v>0.63743336027450703</v>
      </c>
      <c r="J1146" s="50">
        <v>0.36500505721786602</v>
      </c>
      <c r="N1146" s="21"/>
      <c r="R1146" s="21"/>
    </row>
    <row r="1147" spans="1:18">
      <c r="A1147" s="7" t="s">
        <v>182</v>
      </c>
      <c r="B1147" t="s">
        <v>69</v>
      </c>
      <c r="C1147" t="s">
        <v>10</v>
      </c>
      <c r="D1147" t="s">
        <v>11</v>
      </c>
      <c r="E1147" s="1">
        <v>1.67447696526432E-2</v>
      </c>
      <c r="F1147" s="1">
        <v>1.2986023614077901E-2</v>
      </c>
      <c r="G1147" s="1">
        <v>3.5459863198665502E-2</v>
      </c>
      <c r="H1147" s="1">
        <v>3.6746499929726499E-2</v>
      </c>
      <c r="I1147" s="1">
        <v>5.2204632851308698E-2</v>
      </c>
      <c r="J1147" s="50">
        <v>4.9732523543804301E-2</v>
      </c>
      <c r="N1147" s="21"/>
      <c r="R1147" s="21"/>
    </row>
    <row r="1148" spans="1:18">
      <c r="A1148" s="7" t="s">
        <v>182</v>
      </c>
      <c r="B1148" t="s">
        <v>69</v>
      </c>
      <c r="C1148" t="s">
        <v>12</v>
      </c>
      <c r="D1148" t="s">
        <v>13</v>
      </c>
      <c r="E1148" s="1">
        <v>0.107283428419905</v>
      </c>
      <c r="F1148" s="1">
        <v>1.4637544365094899E-2</v>
      </c>
      <c r="G1148" s="1">
        <v>3.30181773023926E-2</v>
      </c>
      <c r="H1148" s="1">
        <v>6.1680949304267502E-3</v>
      </c>
      <c r="I1148" s="1">
        <v>0.140301605722297</v>
      </c>
      <c r="J1148" s="50">
        <v>2.0805639295521702E-2</v>
      </c>
      <c r="N1148" s="21"/>
      <c r="R1148" s="21"/>
    </row>
    <row r="1149" spans="1:18">
      <c r="A1149" s="7" t="s">
        <v>182</v>
      </c>
      <c r="B1149" t="s">
        <v>69</v>
      </c>
      <c r="C1149" t="s">
        <v>14</v>
      </c>
      <c r="D1149" t="s">
        <v>15</v>
      </c>
      <c r="E1149" s="1">
        <v>3.3279555747082398E-2</v>
      </c>
      <c r="F1149" s="1">
        <v>3.7401726795918001E-2</v>
      </c>
      <c r="G1149" s="1">
        <v>4.4477698302022202E-2</v>
      </c>
      <c r="H1149" s="1">
        <v>2.5720174821862101E-2</v>
      </c>
      <c r="I1149" s="1">
        <v>7.7757254049104593E-2</v>
      </c>
      <c r="J1149" s="50">
        <v>6.3121901617780099E-2</v>
      </c>
      <c r="N1149" s="21"/>
      <c r="R1149" s="21"/>
    </row>
    <row r="1150" spans="1:18">
      <c r="A1150" s="7" t="s">
        <v>182</v>
      </c>
      <c r="B1150" t="s">
        <v>69</v>
      </c>
      <c r="C1150" t="s">
        <v>16</v>
      </c>
      <c r="D1150" t="s">
        <v>17</v>
      </c>
      <c r="E1150" s="1">
        <v>1.6360801970573799</v>
      </c>
      <c r="F1150" s="1">
        <v>0.21074524547352999</v>
      </c>
      <c r="G1150" s="1">
        <v>0.536604278831047</v>
      </c>
      <c r="H1150" s="1">
        <v>5.8549363711617002E-2</v>
      </c>
      <c r="I1150" s="1">
        <v>2.1726844758884298</v>
      </c>
      <c r="J1150" s="50">
        <v>0.26929460918514703</v>
      </c>
      <c r="N1150" s="21"/>
      <c r="R1150" s="21"/>
    </row>
    <row r="1151" spans="1:18">
      <c r="A1151" s="7" t="s">
        <v>182</v>
      </c>
      <c r="B1151" t="s">
        <v>69</v>
      </c>
      <c r="C1151" t="s">
        <v>18</v>
      </c>
      <c r="D1151" t="s">
        <v>19</v>
      </c>
      <c r="E1151" s="1">
        <v>3.0979804376431801</v>
      </c>
      <c r="F1151" s="1">
        <v>0.20147512831235101</v>
      </c>
      <c r="G1151" s="1">
        <v>0.246375947643377</v>
      </c>
      <c r="H1151" s="1">
        <v>3.9697125576092701E-2</v>
      </c>
      <c r="I1151" s="1">
        <v>3.3443563852865599</v>
      </c>
      <c r="J1151" s="50">
        <v>0.24117225388844399</v>
      </c>
      <c r="N1151" s="21"/>
      <c r="R1151" s="21"/>
    </row>
    <row r="1152" spans="1:18">
      <c r="A1152" s="7" t="s">
        <v>182</v>
      </c>
      <c r="B1152" t="s">
        <v>69</v>
      </c>
      <c r="C1152" t="s">
        <v>20</v>
      </c>
      <c r="D1152" t="s">
        <v>21</v>
      </c>
      <c r="E1152" s="1">
        <v>1.19517553449965</v>
      </c>
      <c r="F1152" s="1">
        <v>0.189798696377244</v>
      </c>
      <c r="G1152" s="1">
        <v>0.114883218610131</v>
      </c>
      <c r="H1152" s="1">
        <v>2.30587221858524E-2</v>
      </c>
      <c r="I1152" s="1">
        <v>1.31005875310978</v>
      </c>
      <c r="J1152" s="50">
        <v>0.21285741856309601</v>
      </c>
      <c r="N1152" s="21"/>
      <c r="R1152" s="21"/>
    </row>
    <row r="1153" spans="1:18">
      <c r="A1153" s="7" t="s">
        <v>182</v>
      </c>
      <c r="B1153" t="s">
        <v>69</v>
      </c>
      <c r="C1153" t="s">
        <v>25</v>
      </c>
      <c r="D1153" t="s">
        <v>26</v>
      </c>
      <c r="E1153" s="1">
        <v>0</v>
      </c>
      <c r="F1153" s="1">
        <v>0</v>
      </c>
      <c r="G1153" s="1">
        <v>0</v>
      </c>
      <c r="H1153" s="1">
        <v>0</v>
      </c>
      <c r="I1153" s="1">
        <v>0</v>
      </c>
      <c r="J1153" s="50">
        <v>0</v>
      </c>
      <c r="N1153" s="21"/>
      <c r="R1153" s="21"/>
    </row>
    <row r="1154" spans="1:18">
      <c r="A1154" s="7" t="s">
        <v>182</v>
      </c>
      <c r="B1154" t="s">
        <v>69</v>
      </c>
      <c r="C1154" t="s">
        <v>22</v>
      </c>
      <c r="D1154" t="s">
        <v>23</v>
      </c>
      <c r="E1154" s="1">
        <v>4.1629855707934099E-4</v>
      </c>
      <c r="F1154" s="1">
        <v>1.7355024353359701E-5</v>
      </c>
      <c r="G1154" s="1">
        <v>9.2986396721290402E-5</v>
      </c>
      <c r="H1154" s="1">
        <v>3.3527184801512498E-6</v>
      </c>
      <c r="I1154" s="1">
        <v>5.0928495380063096E-4</v>
      </c>
      <c r="J1154" s="50">
        <v>2.0707742833511001E-5</v>
      </c>
      <c r="N1154" s="21"/>
      <c r="R1154" s="21"/>
    </row>
    <row r="1155" spans="1:18">
      <c r="A1155" s="7" t="s">
        <v>183</v>
      </c>
      <c r="B1155" t="s">
        <v>69</v>
      </c>
      <c r="C1155" t="s">
        <v>2</v>
      </c>
      <c r="D1155" t="s">
        <v>3</v>
      </c>
      <c r="E1155" s="1">
        <v>0.60318183818153204</v>
      </c>
      <c r="F1155" s="1">
        <v>0.64515986415155702</v>
      </c>
      <c r="G1155" s="1">
        <v>6.7493922209786894E-2</v>
      </c>
      <c r="H1155" s="1">
        <v>7.0464032344612806E-2</v>
      </c>
      <c r="I1155" s="1">
        <v>0.67067576039131904</v>
      </c>
      <c r="J1155" s="50">
        <v>0.71562389649616998</v>
      </c>
      <c r="N1155" s="21"/>
      <c r="R1155" s="21"/>
    </row>
    <row r="1156" spans="1:18">
      <c r="A1156" s="7" t="s">
        <v>183</v>
      </c>
      <c r="B1156" t="s">
        <v>69</v>
      </c>
      <c r="C1156" t="s">
        <v>4</v>
      </c>
      <c r="D1156" t="s">
        <v>5</v>
      </c>
      <c r="E1156" s="1">
        <v>2.74712151082017E-3</v>
      </c>
      <c r="F1156" s="1">
        <v>0.12027331164325999</v>
      </c>
      <c r="G1156" s="1">
        <v>1.01523064457855E-7</v>
      </c>
      <c r="H1156" s="1">
        <v>1.10580810912875E-7</v>
      </c>
      <c r="I1156" s="1">
        <v>2.7472230338846299E-3</v>
      </c>
      <c r="J1156" s="50">
        <v>0.120273422224071</v>
      </c>
      <c r="N1156" s="21"/>
      <c r="R1156" s="21"/>
    </row>
    <row r="1157" spans="1:18">
      <c r="A1157" s="7" t="s">
        <v>183</v>
      </c>
      <c r="B1157" t="s">
        <v>69</v>
      </c>
      <c r="C1157" t="s">
        <v>6</v>
      </c>
      <c r="D1157" t="s">
        <v>7</v>
      </c>
      <c r="E1157" s="1">
        <v>6.8526078305695501E-2</v>
      </c>
      <c r="F1157" s="1">
        <v>0.151611858834686</v>
      </c>
      <c r="G1157" s="1">
        <v>0.13685996459063099</v>
      </c>
      <c r="H1157" s="1">
        <v>0.28024151397745201</v>
      </c>
      <c r="I1157" s="1">
        <v>0.205386042896327</v>
      </c>
      <c r="J1157" s="50">
        <v>0.43185337281213798</v>
      </c>
      <c r="N1157" s="21"/>
      <c r="R1157" s="21"/>
    </row>
    <row r="1158" spans="1:18">
      <c r="A1158" s="7" t="s">
        <v>183</v>
      </c>
      <c r="B1158" t="s">
        <v>69</v>
      </c>
      <c r="C1158" t="s">
        <v>8</v>
      </c>
      <c r="D1158" t="s">
        <v>9</v>
      </c>
      <c r="E1158" s="1">
        <v>0.90886170360011298</v>
      </c>
      <c r="F1158" s="1">
        <v>0.40359761723841497</v>
      </c>
      <c r="G1158" s="1">
        <v>0.185266764404454</v>
      </c>
      <c r="H1158" s="1">
        <v>0.13842887442121099</v>
      </c>
      <c r="I1158" s="1">
        <v>1.09412846800457</v>
      </c>
      <c r="J1158" s="50">
        <v>0.54202649165962602</v>
      </c>
      <c r="N1158" s="21"/>
      <c r="R1158" s="21"/>
    </row>
    <row r="1159" spans="1:18">
      <c r="A1159" s="7" t="s">
        <v>183</v>
      </c>
      <c r="B1159" t="s">
        <v>69</v>
      </c>
      <c r="C1159" t="s">
        <v>10</v>
      </c>
      <c r="D1159" t="s">
        <v>11</v>
      </c>
      <c r="E1159" s="1">
        <v>6.6420368787117295E-2</v>
      </c>
      <c r="F1159" s="1">
        <v>4.6051669953141999E-2</v>
      </c>
      <c r="G1159" s="1">
        <v>0.101670643805034</v>
      </c>
      <c r="H1159" s="1">
        <v>5.8668729655272901E-2</v>
      </c>
      <c r="I1159" s="1">
        <v>0.16809101259215101</v>
      </c>
      <c r="J1159" s="50">
        <v>0.104720399608415</v>
      </c>
      <c r="N1159" s="21"/>
      <c r="R1159" s="21"/>
    </row>
    <row r="1160" spans="1:18">
      <c r="A1160" s="7" t="s">
        <v>183</v>
      </c>
      <c r="B1160" t="s">
        <v>69</v>
      </c>
      <c r="C1160" t="s">
        <v>12</v>
      </c>
      <c r="D1160" t="s">
        <v>13</v>
      </c>
      <c r="E1160" s="1">
        <v>0.44026018729439897</v>
      </c>
      <c r="F1160" s="1">
        <v>5.9761210585750103E-2</v>
      </c>
      <c r="G1160" s="1">
        <v>5.15409651060552E-2</v>
      </c>
      <c r="H1160" s="1">
        <v>9.5834082316980408E-3</v>
      </c>
      <c r="I1160" s="1">
        <v>0.49180115240045402</v>
      </c>
      <c r="J1160" s="50">
        <v>6.9344618817448106E-2</v>
      </c>
      <c r="N1160" s="21"/>
      <c r="R1160" s="21"/>
    </row>
    <row r="1161" spans="1:18">
      <c r="A1161" s="7" t="s">
        <v>183</v>
      </c>
      <c r="B1161" t="s">
        <v>69</v>
      </c>
      <c r="C1161" t="s">
        <v>14</v>
      </c>
      <c r="D1161" t="s">
        <v>15</v>
      </c>
      <c r="E1161" s="1">
        <v>0.11654121121125199</v>
      </c>
      <c r="F1161" s="1">
        <v>0.13152012477033001</v>
      </c>
      <c r="G1161" s="1">
        <v>4.6576528149222002E-2</v>
      </c>
      <c r="H1161" s="1">
        <v>2.7004570993211598E-2</v>
      </c>
      <c r="I1161" s="1">
        <v>0.163117739360474</v>
      </c>
      <c r="J1161" s="50">
        <v>0.158524695763541</v>
      </c>
      <c r="N1161" s="21"/>
      <c r="R1161" s="21"/>
    </row>
    <row r="1162" spans="1:18">
      <c r="A1162" s="7" t="s">
        <v>183</v>
      </c>
      <c r="B1162" t="s">
        <v>69</v>
      </c>
      <c r="C1162" t="s">
        <v>16</v>
      </c>
      <c r="D1162" t="s">
        <v>17</v>
      </c>
      <c r="E1162" s="1">
        <v>6.83050083284372</v>
      </c>
      <c r="F1162" s="1">
        <v>0.81349771382861502</v>
      </c>
      <c r="G1162" s="1">
        <v>2.0618788660184402</v>
      </c>
      <c r="H1162" s="1">
        <v>0.211356248477236</v>
      </c>
      <c r="I1162" s="1">
        <v>8.8923796988621593</v>
      </c>
      <c r="J1162" s="50">
        <v>1.0248539623058499</v>
      </c>
      <c r="N1162" s="21"/>
      <c r="R1162" s="21"/>
    </row>
    <row r="1163" spans="1:18">
      <c r="A1163" s="7" t="s">
        <v>183</v>
      </c>
      <c r="B1163" t="s">
        <v>69</v>
      </c>
      <c r="C1163" t="s">
        <v>18</v>
      </c>
      <c r="D1163" t="s">
        <v>19</v>
      </c>
      <c r="E1163" s="1">
        <v>14.028292630812199</v>
      </c>
      <c r="F1163" s="1">
        <v>0.91120369135300705</v>
      </c>
      <c r="G1163" s="1">
        <v>1.7064865900419099</v>
      </c>
      <c r="H1163" s="1">
        <v>0.27478242271826298</v>
      </c>
      <c r="I1163" s="1">
        <v>15.734779220854101</v>
      </c>
      <c r="J1163" s="50">
        <v>1.18598611407127</v>
      </c>
      <c r="N1163" s="21"/>
      <c r="R1163" s="21"/>
    </row>
    <row r="1164" spans="1:18">
      <c r="A1164" s="7" t="s">
        <v>183</v>
      </c>
      <c r="B1164" t="s">
        <v>69</v>
      </c>
      <c r="C1164" t="s">
        <v>20</v>
      </c>
      <c r="D1164" t="s">
        <v>21</v>
      </c>
      <c r="E1164" s="1">
        <v>4.9671119849071204</v>
      </c>
      <c r="F1164" s="1">
        <v>0.78866090533166799</v>
      </c>
      <c r="G1164" s="1">
        <v>8.7595110099291704E-2</v>
      </c>
      <c r="H1164" s="1">
        <v>1.7584316012812601E-2</v>
      </c>
      <c r="I1164" s="1">
        <v>5.0547070950064104</v>
      </c>
      <c r="J1164" s="50">
        <v>0.80624522134448096</v>
      </c>
      <c r="N1164" s="21"/>
      <c r="R1164" s="21"/>
    </row>
    <row r="1165" spans="1:18">
      <c r="A1165" s="7" t="s">
        <v>183</v>
      </c>
      <c r="B1165" t="s">
        <v>69</v>
      </c>
      <c r="C1165" t="s">
        <v>25</v>
      </c>
      <c r="D1165" t="s">
        <v>26</v>
      </c>
      <c r="E1165" s="1">
        <v>0</v>
      </c>
      <c r="F1165" s="1">
        <v>0</v>
      </c>
      <c r="G1165" s="1">
        <v>0</v>
      </c>
      <c r="H1165" s="1">
        <v>0</v>
      </c>
      <c r="I1165" s="1">
        <v>0</v>
      </c>
      <c r="J1165" s="50">
        <v>0</v>
      </c>
      <c r="N1165" s="21"/>
      <c r="R1165" s="21"/>
    </row>
    <row r="1166" spans="1:18">
      <c r="A1166" s="7" t="s">
        <v>183</v>
      </c>
      <c r="B1166" t="s">
        <v>69</v>
      </c>
      <c r="C1166" t="s">
        <v>22</v>
      </c>
      <c r="D1166" t="s">
        <v>23</v>
      </c>
      <c r="E1166" s="1">
        <v>1.9346105284287201E-3</v>
      </c>
      <c r="F1166" s="1">
        <v>8.0652627965433897E-5</v>
      </c>
      <c r="G1166" s="1">
        <v>1.2869220297505599E-3</v>
      </c>
      <c r="H1166" s="1">
        <v>4.62063226733336E-5</v>
      </c>
      <c r="I1166" s="1">
        <v>3.2215325581792802E-3</v>
      </c>
      <c r="J1166" s="50">
        <v>1.2685895063876799E-4</v>
      </c>
      <c r="N1166" s="21"/>
      <c r="R1166" s="21"/>
    </row>
    <row r="1167" spans="1:18">
      <c r="A1167" s="7" t="s">
        <v>184</v>
      </c>
      <c r="B1167" t="s">
        <v>69</v>
      </c>
      <c r="C1167" t="s">
        <v>2</v>
      </c>
      <c r="D1167" t="s">
        <v>3</v>
      </c>
      <c r="E1167" s="1">
        <v>9.2078065701229894E-2</v>
      </c>
      <c r="F1167" s="1">
        <v>8.5897591224366104E-2</v>
      </c>
      <c r="G1167" s="1">
        <v>0.113292721729795</v>
      </c>
      <c r="H1167" s="1">
        <v>0.156341205001024</v>
      </c>
      <c r="I1167" s="1">
        <v>0.20537078743102499</v>
      </c>
      <c r="J1167" s="50">
        <v>0.24223879622538999</v>
      </c>
      <c r="N1167" s="21"/>
      <c r="R1167" s="21"/>
    </row>
    <row r="1168" spans="1:18">
      <c r="A1168" s="7" t="s">
        <v>184</v>
      </c>
      <c r="B1168" t="s">
        <v>69</v>
      </c>
      <c r="C1168" t="s">
        <v>4</v>
      </c>
      <c r="D1168" t="s">
        <v>5</v>
      </c>
      <c r="E1168" s="1">
        <v>3.8316436054539E-4</v>
      </c>
      <c r="F1168" s="1">
        <v>2.8518965262352199E-2</v>
      </c>
      <c r="G1168" s="1">
        <v>5.65621138455244E-9</v>
      </c>
      <c r="H1168" s="1">
        <v>4.61113196803775E-9</v>
      </c>
      <c r="I1168" s="1">
        <v>3.8317001675677501E-4</v>
      </c>
      <c r="J1168" s="50">
        <v>2.85189698734842E-2</v>
      </c>
      <c r="N1168" s="21"/>
      <c r="R1168" s="21"/>
    </row>
    <row r="1169" spans="1:18">
      <c r="A1169" s="7" t="s">
        <v>184</v>
      </c>
      <c r="B1169" t="s">
        <v>69</v>
      </c>
      <c r="C1169" t="s">
        <v>6</v>
      </c>
      <c r="D1169" t="s">
        <v>7</v>
      </c>
      <c r="E1169" s="1">
        <v>3.6351574021261497E-2</v>
      </c>
      <c r="F1169" s="1">
        <v>7.8007517016788305E-2</v>
      </c>
      <c r="G1169" s="1">
        <v>0.21555850022730699</v>
      </c>
      <c r="H1169" s="1">
        <v>0.47774214644575902</v>
      </c>
      <c r="I1169" s="1">
        <v>0.25191007424856798</v>
      </c>
      <c r="J1169" s="50">
        <v>0.55574966346254695</v>
      </c>
      <c r="N1169" s="21"/>
      <c r="R1169" s="21"/>
    </row>
    <row r="1170" spans="1:18">
      <c r="A1170" s="7" t="s">
        <v>184</v>
      </c>
      <c r="B1170" t="s">
        <v>69</v>
      </c>
      <c r="C1170" t="s">
        <v>8</v>
      </c>
      <c r="D1170" t="s">
        <v>9</v>
      </c>
      <c r="E1170" s="1">
        <v>0.223587958587983</v>
      </c>
      <c r="F1170" s="1">
        <v>0.100335457640575</v>
      </c>
      <c r="G1170" s="1">
        <v>0.43809907879807303</v>
      </c>
      <c r="H1170" s="1">
        <v>0.39320946257664702</v>
      </c>
      <c r="I1170" s="1">
        <v>0.66168703738605605</v>
      </c>
      <c r="J1170" s="50">
        <v>0.49354492021722302</v>
      </c>
      <c r="N1170" s="21"/>
      <c r="R1170" s="21"/>
    </row>
    <row r="1171" spans="1:18">
      <c r="A1171" s="7" t="s">
        <v>184</v>
      </c>
      <c r="B1171" t="s">
        <v>69</v>
      </c>
      <c r="C1171" t="s">
        <v>10</v>
      </c>
      <c r="D1171" t="s">
        <v>11</v>
      </c>
      <c r="E1171" s="1">
        <v>8.7630107086289107E-3</v>
      </c>
      <c r="F1171" s="1">
        <v>7.5432951934769196E-3</v>
      </c>
      <c r="G1171" s="1">
        <v>2.20524742982087E-2</v>
      </c>
      <c r="H1171" s="1">
        <v>1.40999495029365E-2</v>
      </c>
      <c r="I1171" s="1">
        <v>3.08154850068376E-2</v>
      </c>
      <c r="J1171" s="50">
        <v>2.1643244696413402E-2</v>
      </c>
      <c r="N1171" s="21"/>
      <c r="R1171" s="21"/>
    </row>
    <row r="1172" spans="1:18">
      <c r="A1172" s="7" t="s">
        <v>184</v>
      </c>
      <c r="B1172" t="s">
        <v>69</v>
      </c>
      <c r="C1172" t="s">
        <v>12</v>
      </c>
      <c r="D1172" t="s">
        <v>13</v>
      </c>
      <c r="E1172" s="1">
        <v>5.7605807875236198E-2</v>
      </c>
      <c r="F1172" s="1">
        <v>8.0276700025200699E-3</v>
      </c>
      <c r="G1172" s="1">
        <v>3.4142668481773802E-2</v>
      </c>
      <c r="H1172" s="1">
        <v>6.2914724786489896E-3</v>
      </c>
      <c r="I1172" s="1">
        <v>9.174847635701E-2</v>
      </c>
      <c r="J1172" s="50">
        <v>1.4319142481169099E-2</v>
      </c>
      <c r="N1172" s="21"/>
      <c r="R1172" s="21"/>
    </row>
    <row r="1173" spans="1:18">
      <c r="A1173" s="7" t="s">
        <v>184</v>
      </c>
      <c r="B1173" t="s">
        <v>69</v>
      </c>
      <c r="C1173" t="s">
        <v>14</v>
      </c>
      <c r="D1173" t="s">
        <v>15</v>
      </c>
      <c r="E1173" s="1">
        <v>1.7256221955370601E-2</v>
      </c>
      <c r="F1173" s="1">
        <v>1.90072050185153E-2</v>
      </c>
      <c r="G1173" s="1">
        <v>0.211697280786492</v>
      </c>
      <c r="H1173" s="1">
        <v>0.131521389391935</v>
      </c>
      <c r="I1173" s="1">
        <v>0.22895350274186199</v>
      </c>
      <c r="J1173" s="50">
        <v>0.15052859441045</v>
      </c>
      <c r="N1173" s="21"/>
      <c r="R1173" s="21"/>
    </row>
    <row r="1174" spans="1:18">
      <c r="A1174" s="7" t="s">
        <v>184</v>
      </c>
      <c r="B1174" t="s">
        <v>69</v>
      </c>
      <c r="C1174" t="s">
        <v>16</v>
      </c>
      <c r="D1174" t="s">
        <v>17</v>
      </c>
      <c r="E1174" s="1">
        <v>1.5951496745021001</v>
      </c>
      <c r="F1174" s="1">
        <v>0.20930831193452101</v>
      </c>
      <c r="G1174" s="1">
        <v>1.0232670364583301</v>
      </c>
      <c r="H1174" s="1">
        <v>0.11240779286416799</v>
      </c>
      <c r="I1174" s="1">
        <v>2.6184167109604299</v>
      </c>
      <c r="J1174" s="50">
        <v>0.32171610479868901</v>
      </c>
      <c r="N1174" s="21"/>
      <c r="R1174" s="21"/>
    </row>
    <row r="1175" spans="1:18">
      <c r="A1175" s="7" t="s">
        <v>184</v>
      </c>
      <c r="B1175" t="s">
        <v>69</v>
      </c>
      <c r="C1175" t="s">
        <v>18</v>
      </c>
      <c r="D1175" t="s">
        <v>19</v>
      </c>
      <c r="E1175" s="1">
        <v>1.91288087893693</v>
      </c>
      <c r="F1175" s="1">
        <v>0.124964269175453</v>
      </c>
      <c r="G1175" s="1">
        <v>0.54052836880075605</v>
      </c>
      <c r="H1175" s="1">
        <v>8.7961148499273806E-2</v>
      </c>
      <c r="I1175" s="1">
        <v>2.4534092477376901</v>
      </c>
      <c r="J1175" s="50">
        <v>0.212925417674727</v>
      </c>
      <c r="N1175" s="21"/>
      <c r="R1175" s="21"/>
    </row>
    <row r="1176" spans="1:18">
      <c r="A1176" s="7" t="s">
        <v>184</v>
      </c>
      <c r="B1176" t="s">
        <v>69</v>
      </c>
      <c r="C1176" t="s">
        <v>20</v>
      </c>
      <c r="D1176" t="s">
        <v>21</v>
      </c>
      <c r="E1176" s="1">
        <v>0.69208577563878904</v>
      </c>
      <c r="F1176" s="1">
        <v>0.11100010285732</v>
      </c>
      <c r="G1176" s="1">
        <v>4.8452721358492899E-2</v>
      </c>
      <c r="H1176" s="1">
        <v>9.7486470929638493E-3</v>
      </c>
      <c r="I1176" s="1">
        <v>0.74053849699728203</v>
      </c>
      <c r="J1176" s="50">
        <v>0.12074874995028401</v>
      </c>
      <c r="N1176" s="21"/>
      <c r="R1176" s="21"/>
    </row>
    <row r="1177" spans="1:18">
      <c r="A1177" s="7" t="s">
        <v>184</v>
      </c>
      <c r="B1177" t="s">
        <v>69</v>
      </c>
      <c r="C1177" t="s">
        <v>25</v>
      </c>
      <c r="D1177" t="s">
        <v>26</v>
      </c>
      <c r="E1177" s="1">
        <v>0</v>
      </c>
      <c r="F1177" s="1">
        <v>0</v>
      </c>
      <c r="G1177" s="1">
        <v>0</v>
      </c>
      <c r="H1177" s="1">
        <v>0</v>
      </c>
      <c r="I1177" s="1">
        <v>0</v>
      </c>
      <c r="J1177" s="50">
        <v>0</v>
      </c>
      <c r="N1177" s="21"/>
      <c r="R1177" s="21"/>
    </row>
    <row r="1178" spans="1:18">
      <c r="A1178" s="7" t="s">
        <v>184</v>
      </c>
      <c r="B1178" t="s">
        <v>69</v>
      </c>
      <c r="C1178" t="s">
        <v>22</v>
      </c>
      <c r="D1178" t="s">
        <v>23</v>
      </c>
      <c r="E1178" s="1">
        <v>4.1890716817474902E-4</v>
      </c>
      <c r="F1178" s="1">
        <v>1.7776639576043301E-5</v>
      </c>
      <c r="G1178" s="1">
        <v>1.6278350109484799E-4</v>
      </c>
      <c r="H1178" s="1">
        <v>6.0809190796995102E-6</v>
      </c>
      <c r="I1178" s="1">
        <v>5.8169066926959704E-4</v>
      </c>
      <c r="J1178" s="50">
        <v>2.3857558655742799E-5</v>
      </c>
      <c r="N1178" s="21"/>
      <c r="R1178" s="21"/>
    </row>
    <row r="1179" spans="1:18">
      <c r="A1179" s="7" t="s">
        <v>185</v>
      </c>
      <c r="B1179" t="s">
        <v>69</v>
      </c>
      <c r="C1179" t="s">
        <v>2</v>
      </c>
      <c r="D1179" t="s">
        <v>3</v>
      </c>
      <c r="E1179" s="1">
        <v>6.1007919240907503E-2</v>
      </c>
      <c r="F1179" s="1">
        <v>6.4410008877956199E-2</v>
      </c>
      <c r="G1179" s="1">
        <v>1.1650721915155199E-2</v>
      </c>
      <c r="H1179" s="1">
        <v>1.0961268426863799E-2</v>
      </c>
      <c r="I1179" s="1">
        <v>7.26586411560627E-2</v>
      </c>
      <c r="J1179" s="50">
        <v>7.53712773048201E-2</v>
      </c>
      <c r="N1179" s="21"/>
      <c r="R1179" s="21"/>
    </row>
    <row r="1180" spans="1:18">
      <c r="A1180" s="7" t="s">
        <v>185</v>
      </c>
      <c r="B1180" t="s">
        <v>69</v>
      </c>
      <c r="C1180" t="s">
        <v>4</v>
      </c>
      <c r="D1180" t="s">
        <v>5</v>
      </c>
      <c r="E1180" s="1">
        <v>2.30788278549375E-4</v>
      </c>
      <c r="F1180" s="1">
        <v>1.1656523719653601E-2</v>
      </c>
      <c r="G1180" s="1">
        <v>1.7684816500213501E-8</v>
      </c>
      <c r="H1180" s="1">
        <v>4.6264519100449399E-8</v>
      </c>
      <c r="I1180" s="1">
        <v>2.30805963365875E-4</v>
      </c>
      <c r="J1180" s="50">
        <v>1.16565699841727E-2</v>
      </c>
      <c r="N1180" s="21"/>
      <c r="R1180" s="21"/>
    </row>
    <row r="1181" spans="1:18">
      <c r="A1181" s="7" t="s">
        <v>185</v>
      </c>
      <c r="B1181" t="s">
        <v>69</v>
      </c>
      <c r="C1181" t="s">
        <v>6</v>
      </c>
      <c r="D1181" t="s">
        <v>7</v>
      </c>
      <c r="E1181" s="1">
        <v>8.82224585733196E-3</v>
      </c>
      <c r="F1181" s="1">
        <v>1.8546189017192901E-2</v>
      </c>
      <c r="G1181" s="1">
        <v>2.8107020419155702E-4</v>
      </c>
      <c r="H1181" s="1">
        <v>6.2386356477838899E-4</v>
      </c>
      <c r="I1181" s="1">
        <v>9.1033160615235208E-3</v>
      </c>
      <c r="J1181" s="50">
        <v>1.9170052581971301E-2</v>
      </c>
      <c r="N1181" s="21"/>
      <c r="R1181" s="21"/>
    </row>
    <row r="1182" spans="1:18">
      <c r="A1182" s="7" t="s">
        <v>185</v>
      </c>
      <c r="B1182" t="s">
        <v>69</v>
      </c>
      <c r="C1182" t="s">
        <v>8</v>
      </c>
      <c r="D1182" t="s">
        <v>9</v>
      </c>
      <c r="E1182" s="1">
        <v>0.17376593128637</v>
      </c>
      <c r="F1182" s="1">
        <v>8.8289497055815999E-2</v>
      </c>
      <c r="G1182" s="1">
        <v>0.37074734007509502</v>
      </c>
      <c r="H1182" s="1">
        <v>0.180291582810232</v>
      </c>
      <c r="I1182" s="1">
        <v>0.54451327136146499</v>
      </c>
      <c r="J1182" s="50">
        <v>0.26858107986604801</v>
      </c>
      <c r="N1182" s="21"/>
      <c r="R1182" s="21"/>
    </row>
    <row r="1183" spans="1:18">
      <c r="A1183" s="7" t="s">
        <v>185</v>
      </c>
      <c r="B1183" t="s">
        <v>69</v>
      </c>
      <c r="C1183" t="s">
        <v>10</v>
      </c>
      <c r="D1183" t="s">
        <v>11</v>
      </c>
      <c r="E1183" s="1">
        <v>7.8009473021625302E-3</v>
      </c>
      <c r="F1183" s="1">
        <v>8.8441979764643207E-3</v>
      </c>
      <c r="G1183" s="1">
        <v>6.2773455187448202E-2</v>
      </c>
      <c r="H1183" s="1">
        <v>9.6812654183850294E-2</v>
      </c>
      <c r="I1183" s="1">
        <v>7.0574402489610694E-2</v>
      </c>
      <c r="J1183" s="50">
        <v>0.10565685216031501</v>
      </c>
      <c r="N1183" s="21"/>
      <c r="R1183" s="21"/>
    </row>
    <row r="1184" spans="1:18">
      <c r="A1184" s="7" t="s">
        <v>185</v>
      </c>
      <c r="B1184" t="s">
        <v>69</v>
      </c>
      <c r="C1184" t="s">
        <v>12</v>
      </c>
      <c r="D1184" t="s">
        <v>13</v>
      </c>
      <c r="E1184" s="1">
        <v>6.4756938548822099E-2</v>
      </c>
      <c r="F1184" s="1">
        <v>9.1406580072931499E-3</v>
      </c>
      <c r="G1184" s="1">
        <v>6.4137643525604096E-2</v>
      </c>
      <c r="H1184" s="1">
        <v>1.1970415788938199E-2</v>
      </c>
      <c r="I1184" s="1">
        <v>0.128894582074426</v>
      </c>
      <c r="J1184" s="50">
        <v>2.1111073796231301E-2</v>
      </c>
      <c r="N1184" s="21"/>
      <c r="R1184" s="21"/>
    </row>
    <row r="1185" spans="1:18">
      <c r="A1185" s="7" t="s">
        <v>185</v>
      </c>
      <c r="B1185" t="s">
        <v>69</v>
      </c>
      <c r="C1185" t="s">
        <v>14</v>
      </c>
      <c r="D1185" t="s">
        <v>15</v>
      </c>
      <c r="E1185" s="1">
        <v>1.9513596145587501E-2</v>
      </c>
      <c r="F1185" s="1">
        <v>2.17825940629706E-2</v>
      </c>
      <c r="G1185" s="1">
        <v>0.13992272965507199</v>
      </c>
      <c r="H1185" s="1">
        <v>7.8522342835632503E-2</v>
      </c>
      <c r="I1185" s="1">
        <v>0.15943632580066</v>
      </c>
      <c r="J1185" s="50">
        <v>0.10030493689860299</v>
      </c>
      <c r="N1185" s="21"/>
      <c r="R1185" s="21"/>
    </row>
    <row r="1186" spans="1:18">
      <c r="A1186" s="7" t="s">
        <v>185</v>
      </c>
      <c r="B1186" t="s">
        <v>69</v>
      </c>
      <c r="C1186" t="s">
        <v>16</v>
      </c>
      <c r="D1186" t="s">
        <v>17</v>
      </c>
      <c r="E1186" s="1">
        <v>0.408193684749945</v>
      </c>
      <c r="F1186" s="1">
        <v>5.4283965741171197E-2</v>
      </c>
      <c r="G1186" s="1">
        <v>0.61719554259988296</v>
      </c>
      <c r="H1186" s="1">
        <v>8.9060898953930295E-2</v>
      </c>
      <c r="I1186" s="1">
        <v>1.02538922734983</v>
      </c>
      <c r="J1186" s="50">
        <v>0.14334486469510099</v>
      </c>
      <c r="N1186" s="21"/>
      <c r="R1186" s="21"/>
    </row>
    <row r="1187" spans="1:18">
      <c r="A1187" s="7" t="s">
        <v>185</v>
      </c>
      <c r="B1187" t="s">
        <v>69</v>
      </c>
      <c r="C1187" t="s">
        <v>18</v>
      </c>
      <c r="D1187" t="s">
        <v>19</v>
      </c>
      <c r="E1187" s="1">
        <v>1.95192778465867</v>
      </c>
      <c r="F1187" s="1">
        <v>0.127884698808336</v>
      </c>
      <c r="G1187" s="1">
        <v>1.7277025502794401</v>
      </c>
      <c r="H1187" s="1">
        <v>0.28277501035536001</v>
      </c>
      <c r="I1187" s="1">
        <v>3.6796303349381101</v>
      </c>
      <c r="J1187" s="50">
        <v>0.41065970916369599</v>
      </c>
      <c r="N1187" s="21"/>
      <c r="R1187" s="21"/>
    </row>
    <row r="1188" spans="1:18">
      <c r="A1188" s="7" t="s">
        <v>185</v>
      </c>
      <c r="B1188" t="s">
        <v>69</v>
      </c>
      <c r="C1188" t="s">
        <v>20</v>
      </c>
      <c r="D1188" t="s">
        <v>21</v>
      </c>
      <c r="E1188" s="1">
        <v>0.38733435083566498</v>
      </c>
      <c r="F1188" s="1">
        <v>6.1392148901797602E-2</v>
      </c>
      <c r="G1188" s="1">
        <v>9.2770641928234597E-4</v>
      </c>
      <c r="H1188" s="1">
        <v>1.86232637030845E-4</v>
      </c>
      <c r="I1188" s="1">
        <v>0.388262057254947</v>
      </c>
      <c r="J1188" s="50">
        <v>6.15783815388284E-2</v>
      </c>
      <c r="N1188" s="21"/>
      <c r="R1188" s="21"/>
    </row>
    <row r="1189" spans="1:18">
      <c r="A1189" s="7" t="s">
        <v>185</v>
      </c>
      <c r="B1189" t="s">
        <v>69</v>
      </c>
      <c r="C1189" t="s">
        <v>25</v>
      </c>
      <c r="D1189" t="s">
        <v>26</v>
      </c>
      <c r="E1189" s="1">
        <v>0</v>
      </c>
      <c r="F1189" s="1">
        <v>0</v>
      </c>
      <c r="G1189" s="1">
        <v>0</v>
      </c>
      <c r="H1189" s="1">
        <v>0</v>
      </c>
      <c r="I1189" s="1">
        <v>0</v>
      </c>
      <c r="J1189" s="50">
        <v>0</v>
      </c>
      <c r="N1189" s="21"/>
      <c r="R1189" s="21"/>
    </row>
    <row r="1190" spans="1:18">
      <c r="A1190" s="7" t="s">
        <v>185</v>
      </c>
      <c r="B1190" t="s">
        <v>69</v>
      </c>
      <c r="C1190" t="s">
        <v>22</v>
      </c>
      <c r="D1190" t="s">
        <v>23</v>
      </c>
      <c r="E1190" s="1">
        <v>3.7413609429643699E-4</v>
      </c>
      <c r="F1190" s="1">
        <v>1.5638005052468699E-5</v>
      </c>
      <c r="G1190" s="1">
        <v>7.8313975407268502E-4</v>
      </c>
      <c r="H1190" s="1">
        <v>2.8273722660517699E-5</v>
      </c>
      <c r="I1190" s="1">
        <v>1.1572758483691201E-3</v>
      </c>
      <c r="J1190" s="50">
        <v>4.3911727712986401E-5</v>
      </c>
      <c r="N1190" s="21"/>
      <c r="R1190" s="21"/>
    </row>
    <row r="1191" spans="1:18">
      <c r="A1191" s="7" t="s">
        <v>186</v>
      </c>
      <c r="B1191" t="s">
        <v>69</v>
      </c>
      <c r="C1191" t="s">
        <v>2</v>
      </c>
      <c r="D1191" t="s">
        <v>3</v>
      </c>
      <c r="E1191" s="1">
        <v>5.5923721122933298E-2</v>
      </c>
      <c r="F1191" s="1">
        <v>5.80587692520406E-2</v>
      </c>
      <c r="G1191" s="1">
        <v>2.32251364756655E-2</v>
      </c>
      <c r="H1191" s="1">
        <v>3.4770329616381497E-2</v>
      </c>
      <c r="I1191" s="1">
        <v>7.9148857598598799E-2</v>
      </c>
      <c r="J1191" s="50">
        <v>9.2829098868422097E-2</v>
      </c>
      <c r="N1191" s="21"/>
      <c r="R1191" s="21"/>
    </row>
    <row r="1192" spans="1:18">
      <c r="A1192" s="7" t="s">
        <v>186</v>
      </c>
      <c r="B1192" t="s">
        <v>69</v>
      </c>
      <c r="C1192" t="s">
        <v>4</v>
      </c>
      <c r="D1192" t="s">
        <v>5</v>
      </c>
      <c r="E1192" s="1">
        <v>2.10351472608085E-4</v>
      </c>
      <c r="F1192" s="1">
        <v>7.6821193027272403E-3</v>
      </c>
      <c r="G1192" s="1">
        <v>8.2139051259932503E-9</v>
      </c>
      <c r="H1192" s="1">
        <v>2.4451134719142501E-8</v>
      </c>
      <c r="I1192" s="1">
        <v>2.1035968651321099E-4</v>
      </c>
      <c r="J1192" s="50">
        <v>7.6821437538619596E-3</v>
      </c>
      <c r="N1192" s="21"/>
      <c r="R1192" s="21"/>
    </row>
    <row r="1193" spans="1:18">
      <c r="A1193" s="7" t="s">
        <v>186</v>
      </c>
      <c r="B1193" t="s">
        <v>69</v>
      </c>
      <c r="C1193" t="s">
        <v>6</v>
      </c>
      <c r="D1193" t="s">
        <v>7</v>
      </c>
      <c r="E1193" s="1">
        <v>3.8182014474032102E-3</v>
      </c>
      <c r="F1193" s="1">
        <v>8.4420375260760606E-3</v>
      </c>
      <c r="G1193" s="1">
        <v>8.7307043729601807E-3</v>
      </c>
      <c r="H1193" s="1">
        <v>1.9373022109511001E-2</v>
      </c>
      <c r="I1193" s="1">
        <v>1.25489058203634E-2</v>
      </c>
      <c r="J1193" s="50">
        <v>2.78150596355871E-2</v>
      </c>
      <c r="N1193" s="21"/>
      <c r="R1193" s="21"/>
    </row>
    <row r="1194" spans="1:18">
      <c r="A1194" s="7" t="s">
        <v>186</v>
      </c>
      <c r="B1194" t="s">
        <v>69</v>
      </c>
      <c r="C1194" t="s">
        <v>8</v>
      </c>
      <c r="D1194" t="s">
        <v>9</v>
      </c>
      <c r="E1194" s="1">
        <v>0.142115076997721</v>
      </c>
      <c r="F1194" s="1">
        <v>5.93770617603082E-2</v>
      </c>
      <c r="G1194" s="1">
        <v>4.5672382354952197E-2</v>
      </c>
      <c r="H1194" s="1">
        <v>2.1244163959328499E-2</v>
      </c>
      <c r="I1194" s="1">
        <v>0.18778745935267399</v>
      </c>
      <c r="J1194" s="50">
        <v>8.0621225719636605E-2</v>
      </c>
      <c r="N1194" s="21"/>
      <c r="R1194" s="21"/>
    </row>
    <row r="1195" spans="1:18">
      <c r="A1195" s="7" t="s">
        <v>186</v>
      </c>
      <c r="B1195" t="s">
        <v>69</v>
      </c>
      <c r="C1195" t="s">
        <v>10</v>
      </c>
      <c r="D1195" t="s">
        <v>11</v>
      </c>
      <c r="E1195" s="1">
        <v>5.8584077314327299E-3</v>
      </c>
      <c r="F1195" s="1">
        <v>4.9274976805584701E-3</v>
      </c>
      <c r="G1195" s="1">
        <v>2.1726436889846198E-2</v>
      </c>
      <c r="H1195" s="1">
        <v>2.6101214446350701E-2</v>
      </c>
      <c r="I1195" s="1">
        <v>2.7584844621278901E-2</v>
      </c>
      <c r="J1195" s="50">
        <v>3.1028712126909198E-2</v>
      </c>
      <c r="N1195" s="21"/>
      <c r="R1195" s="21"/>
    </row>
    <row r="1196" spans="1:18">
      <c r="A1196" s="7" t="s">
        <v>186</v>
      </c>
      <c r="B1196" t="s">
        <v>69</v>
      </c>
      <c r="C1196" t="s">
        <v>12</v>
      </c>
      <c r="D1196" t="s">
        <v>13</v>
      </c>
      <c r="E1196" s="1">
        <v>4.4841829514685502E-2</v>
      </c>
      <c r="F1196" s="1">
        <v>6.2879772442350802E-3</v>
      </c>
      <c r="G1196" s="1">
        <v>2.7694709201127599E-2</v>
      </c>
      <c r="H1196" s="1">
        <v>5.1252723740892103E-3</v>
      </c>
      <c r="I1196" s="1">
        <v>7.2536538715813101E-2</v>
      </c>
      <c r="J1196" s="50">
        <v>1.14132496183243E-2</v>
      </c>
      <c r="N1196" s="21"/>
      <c r="R1196" s="21"/>
    </row>
    <row r="1197" spans="1:18">
      <c r="A1197" s="7" t="s">
        <v>186</v>
      </c>
      <c r="B1197" t="s">
        <v>69</v>
      </c>
      <c r="C1197" t="s">
        <v>14</v>
      </c>
      <c r="D1197" t="s">
        <v>15</v>
      </c>
      <c r="E1197" s="1">
        <v>2.2391313674808601E-2</v>
      </c>
      <c r="F1197" s="1">
        <v>2.44534252740078E-2</v>
      </c>
      <c r="G1197" s="1">
        <v>0.66561559136046899</v>
      </c>
      <c r="H1197" s="1">
        <v>0.414228650922771</v>
      </c>
      <c r="I1197" s="1">
        <v>0.68800690503527795</v>
      </c>
      <c r="J1197" s="50">
        <v>0.43868207619677901</v>
      </c>
      <c r="N1197" s="21"/>
      <c r="R1197" s="21"/>
    </row>
    <row r="1198" spans="1:18">
      <c r="A1198" s="7" t="s">
        <v>186</v>
      </c>
      <c r="B1198" t="s">
        <v>69</v>
      </c>
      <c r="C1198" t="s">
        <v>16</v>
      </c>
      <c r="D1198" t="s">
        <v>17</v>
      </c>
      <c r="E1198" s="1">
        <v>0.395070422866801</v>
      </c>
      <c r="F1198" s="1">
        <v>5.7319909820397599E-2</v>
      </c>
      <c r="G1198" s="1">
        <v>0.55942786817717505</v>
      </c>
      <c r="H1198" s="1">
        <v>6.9918922798486799E-2</v>
      </c>
      <c r="I1198" s="1">
        <v>0.95449829104397599</v>
      </c>
      <c r="J1198" s="50">
        <v>0.127238832618884</v>
      </c>
      <c r="N1198" s="21"/>
      <c r="R1198" s="21"/>
    </row>
    <row r="1199" spans="1:18">
      <c r="A1199" s="7" t="s">
        <v>186</v>
      </c>
      <c r="B1199" t="s">
        <v>69</v>
      </c>
      <c r="C1199" t="s">
        <v>18</v>
      </c>
      <c r="D1199" t="s">
        <v>19</v>
      </c>
      <c r="E1199" s="1">
        <v>1.3110259129205899</v>
      </c>
      <c r="F1199" s="1">
        <v>8.5059835946474205E-2</v>
      </c>
      <c r="G1199" s="1">
        <v>0.226402106696837</v>
      </c>
      <c r="H1199" s="1">
        <v>3.6544202295438699E-2</v>
      </c>
      <c r="I1199" s="1">
        <v>1.5374280196174299</v>
      </c>
      <c r="J1199" s="50">
        <v>0.121604038241913</v>
      </c>
      <c r="N1199" s="21"/>
      <c r="R1199" s="21"/>
    </row>
    <row r="1200" spans="1:18">
      <c r="A1200" s="7" t="s">
        <v>186</v>
      </c>
      <c r="B1200" t="s">
        <v>69</v>
      </c>
      <c r="C1200" t="s">
        <v>20</v>
      </c>
      <c r="D1200" t="s">
        <v>21</v>
      </c>
      <c r="E1200" s="1">
        <v>3.4494996883879199</v>
      </c>
      <c r="F1200" s="1">
        <v>0.54847238872801996</v>
      </c>
      <c r="G1200" s="1">
        <v>1.58459647888059</v>
      </c>
      <c r="H1200" s="1">
        <v>0.318257460183831</v>
      </c>
      <c r="I1200" s="1">
        <v>5.0340961672685101</v>
      </c>
      <c r="J1200" s="50">
        <v>0.86672984891185101</v>
      </c>
      <c r="N1200" s="21"/>
      <c r="R1200" s="21"/>
    </row>
    <row r="1201" spans="1:25">
      <c r="A1201" s="7" t="s">
        <v>186</v>
      </c>
      <c r="B1201" t="s">
        <v>69</v>
      </c>
      <c r="C1201" t="s">
        <v>25</v>
      </c>
      <c r="D1201" t="s">
        <v>26</v>
      </c>
      <c r="E1201" s="1">
        <v>0</v>
      </c>
      <c r="F1201" s="1">
        <v>0</v>
      </c>
      <c r="G1201" s="1">
        <v>0</v>
      </c>
      <c r="H1201" s="1">
        <v>0</v>
      </c>
      <c r="I1201" s="1">
        <v>0</v>
      </c>
      <c r="J1201" s="50">
        <v>0</v>
      </c>
      <c r="N1201" s="21"/>
      <c r="R1201" s="21"/>
    </row>
    <row r="1202" spans="1:25" s="9" customFormat="1">
      <c r="A1202" s="49" t="s">
        <v>186</v>
      </c>
      <c r="B1202" s="9" t="s">
        <v>69</v>
      </c>
      <c r="C1202" s="9" t="s">
        <v>22</v>
      </c>
      <c r="D1202" s="9" t="s">
        <v>23</v>
      </c>
      <c r="E1202" s="10">
        <v>7.1812318506557496E-5</v>
      </c>
      <c r="F1202" s="10">
        <v>3.00776089019329E-6</v>
      </c>
      <c r="G1202" s="10">
        <v>2.8639446128793899E-5</v>
      </c>
      <c r="H1202" s="10">
        <v>1.0305620761303499E-6</v>
      </c>
      <c r="I1202" s="10">
        <v>1.00451764635351E-4</v>
      </c>
      <c r="J1202" s="51">
        <v>4.0383229663236399E-6</v>
      </c>
      <c r="N1202" s="57"/>
      <c r="R1202" s="57"/>
    </row>
    <row r="1203" spans="1:25">
      <c r="J1203" s="21"/>
      <c r="N1203" s="21"/>
      <c r="R1203" s="21"/>
    </row>
    <row r="1204" spans="1:25">
      <c r="B1204" t="s">
        <v>69</v>
      </c>
      <c r="C1204" s="8" t="s">
        <v>337</v>
      </c>
      <c r="E1204" s="13">
        <f>SUM(E3:E1202)</f>
        <v>1138.2761009663027</v>
      </c>
      <c r="F1204" s="13">
        <f t="shared" ref="F1204:J1204" si="0">SUM(F3:F1202)</f>
        <v>181.81468693593101</v>
      </c>
      <c r="G1204" s="13">
        <f t="shared" si="0"/>
        <v>705.70928531380878</v>
      </c>
      <c r="H1204" s="13">
        <f t="shared" si="0"/>
        <v>287.54135668701804</v>
      </c>
      <c r="I1204" s="13">
        <f t="shared" si="0"/>
        <v>1843.9853862801112</v>
      </c>
      <c r="J1204" s="52">
        <f t="shared" si="0"/>
        <v>469.35604362294873</v>
      </c>
      <c r="K1204" s="14">
        <f>E1204/0.489193</f>
        <v>2326.8446215835115</v>
      </c>
      <c r="L1204" s="14">
        <f>G1204/0.489193</f>
        <v>1442.5989033240639</v>
      </c>
      <c r="M1204" s="14">
        <f>I1204/0.489193</f>
        <v>3769.443524907575</v>
      </c>
      <c r="N1204" s="58">
        <f>K1204-L1204</f>
        <v>884.24571825944759</v>
      </c>
      <c r="O1204" s="14"/>
      <c r="P1204" s="14"/>
      <c r="Q1204" s="14"/>
      <c r="R1204" s="58"/>
      <c r="S1204" s="1"/>
      <c r="U1204" s="1"/>
      <c r="W1204" s="1"/>
      <c r="Y1204" s="12">
        <f>E1204/G1204</f>
        <v>1.612953272196417</v>
      </c>
    </row>
    <row r="1205" spans="1:25">
      <c r="E1205" s="6"/>
      <c r="F1205" s="6"/>
      <c r="G1205" s="6"/>
      <c r="H1205" s="6"/>
      <c r="I1205" s="6"/>
      <c r="J1205" s="53"/>
      <c r="K1205" s="15"/>
      <c r="L1205" s="15"/>
      <c r="M1205" s="15"/>
      <c r="N1205" s="59"/>
      <c r="O1205" s="15"/>
      <c r="P1205" s="15"/>
      <c r="Q1205" s="15"/>
      <c r="R1205" s="27"/>
      <c r="Y1205" s="12"/>
    </row>
    <row r="1206" spans="1:25">
      <c r="B1206" t="s">
        <v>69</v>
      </c>
      <c r="C1206" t="s">
        <v>2</v>
      </c>
      <c r="D1206" t="s">
        <v>3</v>
      </c>
      <c r="E1206" s="6">
        <f>E3+E15+E27+E39+E51+E63+E75+E87+E99+E111+E123+E135+E147+E159+E171+E183+E195+E207+E219+E231+E243+E255+E267+E279+E291+E303+E315+E327+E339+E351+E363+E375+E387+E399+E411+E423+E435+E447+E459+E471+E483+E495+E507+E519+E531+E543+E555+E567+E579+E591+E603+E615+E627+E639+E651+E663+E675+E687+E699+E711+E723+E735+E747+E759+E771+E783+E795+E807+E819+E831+E843+E855+E867+E879+E891+E903+E915+E927+E939+E951+E963+E975+E987+E999+E1011+E1023+E1035+E1047+E1059+E1071+E1083+E1095+E1107+E1119+E1131+E1143+E1155+E1167+E1179+E1191</f>
        <v>27.516650074836811</v>
      </c>
      <c r="F1206" s="6">
        <f t="shared" ref="F1206:J1206" si="1">F3+F15+F27+F39+F51+F63+F75+F87+F99+F111+F123+F135+F147+F159+F171+F183+F195+F207+F219+F231+F243+F255+F267+F279+F291+F303+F315+F327+F339+F351+F363+F375+F387+F399+F411+F423+F435+F447+F459+F471+F483+F495+F507+F519+F531+F543+F555+F567+F579+F591+F603+F615+F627+F639+F651+F663+F675+F687+F699+F711+F723+F735+F747+F759+F771+F783+F795+F807+F819+F831+F843+F855+F867+F879+F891+F903+F915+F927+F939+F951+F963+F975+F987+F999+F1011+F1023+F1035+F1047+F1059+F1071+F1083+F1095+F1107+F1119+F1131+F1143+F1155+F1167+F1179+F1191</f>
        <v>28.72586863073985</v>
      </c>
      <c r="G1206" s="6">
        <f t="shared" si="1"/>
        <v>14.767531801687532</v>
      </c>
      <c r="H1206" s="6">
        <f t="shared" si="1"/>
        <v>14.330346339745512</v>
      </c>
      <c r="I1206" s="6">
        <f t="shared" si="1"/>
        <v>42.284181876524343</v>
      </c>
      <c r="J1206" s="53">
        <f t="shared" si="1"/>
        <v>43.05621497048535</v>
      </c>
      <c r="K1206" s="15">
        <f t="shared" ref="K1206:K1268" si="2">E1206/0.489193</f>
        <v>56.249067494499741</v>
      </c>
      <c r="L1206" s="15">
        <f t="shared" ref="L1206:L1268" si="3">G1206/0.489193</f>
        <v>30.187537028713685</v>
      </c>
      <c r="M1206" s="15">
        <f t="shared" ref="M1206:M1268" si="4">I1206/0.489193</f>
        <v>86.436604523213418</v>
      </c>
      <c r="N1206" s="59">
        <f t="shared" ref="N1206:N1268" si="5">K1206-L1206</f>
        <v>26.061530465786056</v>
      </c>
      <c r="O1206" s="15"/>
      <c r="P1206" s="15"/>
      <c r="Q1206" s="15"/>
      <c r="R1206" s="27"/>
      <c r="S1206" s="5">
        <f>E1206/E$1204*100</f>
        <v>2.4173968030671502</v>
      </c>
      <c r="T1206" s="5">
        <f t="shared" ref="T1206:X1217" si="6">F1206/F$1204*100</f>
        <v>15.799531443167982</v>
      </c>
      <c r="U1206" s="5">
        <f t="shared" si="6"/>
        <v>2.0925800622165305</v>
      </c>
      <c r="V1206" s="5">
        <f t="shared" si="6"/>
        <v>4.983751382707621</v>
      </c>
      <c r="W1206" s="5">
        <f t="shared" si="6"/>
        <v>2.2930866042178684</v>
      </c>
      <c r="X1206" s="5">
        <f t="shared" si="6"/>
        <v>9.1734655504029305</v>
      </c>
      <c r="Y1206" s="12">
        <f t="shared" ref="Y1206:Y1269" si="7">E1206/G1206</f>
        <v>1.8633208612215344</v>
      </c>
    </row>
    <row r="1207" spans="1:25">
      <c r="B1207" t="s">
        <v>69</v>
      </c>
      <c r="C1207" t="s">
        <v>4</v>
      </c>
      <c r="D1207" t="s">
        <v>5</v>
      </c>
      <c r="E1207" s="6">
        <f t="shared" ref="E1207:J1217" si="8">E4+E16+E28+E40+E52+E64+E76+E88+E100+E112+E124+E136+E148+E160+E172+E184+E196+E208+E220+E232+E244+E256+E268+E280+E292+E304+E316+E328+E340+E352+E364+E376+E388+E400+E412+E424+E436+E448+E460+E472+E484+E496+E508+E520+E532+E544+E556+E568+E580+E592+E604+E616+E628+E640+E652+E664+E676+E688+E700+E712+E724+E736+E748+E760+E772+E784+E796+E808+E820+E832+E844+E856+E868+E880+E892+E904+E916+E928+E940+E952+E964+E976+E988+E1000+E1012+E1024+E1036+E1048+E1060+E1072+E1084+E1096+E1108+E1120+E1132+E1144+E1156+E1168+E1180+E1192</f>
        <v>8.002176759863712E-2</v>
      </c>
      <c r="F1207" s="6">
        <f t="shared" si="8"/>
        <v>3.4651048309319252</v>
      </c>
      <c r="G1207" s="6">
        <f t="shared" si="8"/>
        <v>1.1260469865953304</v>
      </c>
      <c r="H1207" s="6">
        <f t="shared" si="8"/>
        <v>20.833020181444393</v>
      </c>
      <c r="I1207" s="6">
        <f t="shared" si="8"/>
        <v>1.2060687541939676</v>
      </c>
      <c r="J1207" s="53">
        <f t="shared" si="8"/>
        <v>24.298125012376325</v>
      </c>
      <c r="K1207" s="15">
        <f t="shared" si="2"/>
        <v>0.16357913461279519</v>
      </c>
      <c r="L1207" s="15">
        <f t="shared" si="3"/>
        <v>2.3018460742392683</v>
      </c>
      <c r="M1207" s="15">
        <f t="shared" si="4"/>
        <v>2.4654252088520638</v>
      </c>
      <c r="N1207" s="59">
        <f t="shared" si="5"/>
        <v>-2.1382669396264733</v>
      </c>
      <c r="O1207" s="15"/>
      <c r="P1207" s="15"/>
      <c r="Q1207" s="15"/>
      <c r="R1207" s="27"/>
      <c r="S1207" s="5">
        <f t="shared" ref="S1207:S1217" si="9">E1207/E$1204*100</f>
        <v>7.0300841360637573E-3</v>
      </c>
      <c r="T1207" s="5">
        <f t="shared" si="6"/>
        <v>1.905844290870176</v>
      </c>
      <c r="U1207" s="5">
        <f t="shared" si="6"/>
        <v>0.15956244448372384</v>
      </c>
      <c r="V1207" s="5">
        <f t="shared" si="6"/>
        <v>7.2452256682229699</v>
      </c>
      <c r="W1207" s="5">
        <f t="shared" si="6"/>
        <v>6.540554839357926E-2</v>
      </c>
      <c r="X1207" s="5">
        <f t="shared" si="6"/>
        <v>5.1769068157340943</v>
      </c>
      <c r="Y1207" s="12">
        <f t="shared" si="7"/>
        <v>7.1064323737136101E-2</v>
      </c>
    </row>
    <row r="1208" spans="1:25">
      <c r="B1208" t="s">
        <v>69</v>
      </c>
      <c r="C1208" t="s">
        <v>6</v>
      </c>
      <c r="D1208" t="s">
        <v>7</v>
      </c>
      <c r="E1208" s="6">
        <f t="shared" si="8"/>
        <v>6.613795166233138</v>
      </c>
      <c r="F1208" s="6">
        <f t="shared" si="8"/>
        <v>14.193319889592322</v>
      </c>
      <c r="G1208" s="6">
        <f t="shared" si="8"/>
        <v>43.324827526841872</v>
      </c>
      <c r="H1208" s="6">
        <f t="shared" si="8"/>
        <v>79.40975931462971</v>
      </c>
      <c r="I1208" s="6">
        <f t="shared" si="8"/>
        <v>49.938622693074919</v>
      </c>
      <c r="J1208" s="53">
        <f t="shared" si="8"/>
        <v>93.60307920422197</v>
      </c>
      <c r="K1208" s="15">
        <f t="shared" si="2"/>
        <v>13.519807450705832</v>
      </c>
      <c r="L1208" s="15">
        <f t="shared" si="3"/>
        <v>88.563874640156087</v>
      </c>
      <c r="M1208" s="15">
        <f t="shared" si="4"/>
        <v>102.08368209086173</v>
      </c>
      <c r="N1208" s="59">
        <f t="shared" si="5"/>
        <v>-75.04406718945026</v>
      </c>
      <c r="O1208" s="15"/>
      <c r="P1208" s="15"/>
      <c r="Q1208" s="15"/>
      <c r="R1208" s="27"/>
      <c r="S1208" s="5">
        <f t="shared" si="9"/>
        <v>0.58103610895621638</v>
      </c>
      <c r="T1208" s="5">
        <f t="shared" si="6"/>
        <v>7.8064759942049422</v>
      </c>
      <c r="U1208" s="5">
        <f t="shared" si="6"/>
        <v>6.1391891007324011</v>
      </c>
      <c r="V1208" s="5">
        <f t="shared" si="6"/>
        <v>27.616813188047018</v>
      </c>
      <c r="W1208" s="5">
        <f t="shared" si="6"/>
        <v>2.7081897212762929</v>
      </c>
      <c r="X1208" s="5">
        <f t="shared" si="6"/>
        <v>19.942872894892734</v>
      </c>
      <c r="Y1208" s="12">
        <f t="shared" si="7"/>
        <v>0.1526560068158509</v>
      </c>
    </row>
    <row r="1209" spans="1:25">
      <c r="B1209" t="s">
        <v>69</v>
      </c>
      <c r="C1209" t="s">
        <v>8</v>
      </c>
      <c r="D1209" t="s">
        <v>9</v>
      </c>
      <c r="E1209" s="6">
        <f t="shared" si="8"/>
        <v>49.047364632157276</v>
      </c>
      <c r="F1209" s="6">
        <f t="shared" si="8"/>
        <v>25.218521010278479</v>
      </c>
      <c r="G1209" s="6">
        <f t="shared" si="8"/>
        <v>93.722542019855538</v>
      </c>
      <c r="H1209" s="6">
        <f t="shared" si="8"/>
        <v>62.405039448069253</v>
      </c>
      <c r="I1209" s="6">
        <f t="shared" si="8"/>
        <v>142.76990665201282</v>
      </c>
      <c r="J1209" s="53">
        <f t="shared" si="8"/>
        <v>87.623560458347754</v>
      </c>
      <c r="K1209" s="15">
        <f t="shared" si="2"/>
        <v>100.26178754020863</v>
      </c>
      <c r="L1209" s="15">
        <f t="shared" si="3"/>
        <v>191.58602437045408</v>
      </c>
      <c r="M1209" s="15">
        <f t="shared" si="4"/>
        <v>291.8478119106627</v>
      </c>
      <c r="N1209" s="59">
        <f t="shared" si="5"/>
        <v>-91.324236830245454</v>
      </c>
      <c r="O1209" s="15"/>
      <c r="P1209" s="15"/>
      <c r="Q1209" s="15"/>
      <c r="R1209" s="27"/>
      <c r="S1209" s="5">
        <f t="shared" si="9"/>
        <v>4.308916315691782</v>
      </c>
      <c r="T1209" s="5">
        <f t="shared" si="6"/>
        <v>13.870453171456463</v>
      </c>
      <c r="U1209" s="5">
        <f t="shared" si="6"/>
        <v>13.280616249533942</v>
      </c>
      <c r="V1209" s="5">
        <f t="shared" si="6"/>
        <v>21.702978718291181</v>
      </c>
      <c r="W1209" s="5">
        <f t="shared" si="6"/>
        <v>7.7424641059669064</v>
      </c>
      <c r="X1209" s="5">
        <f t="shared" si="6"/>
        <v>18.668889353588263</v>
      </c>
      <c r="Y1209" s="12">
        <f t="shared" si="7"/>
        <v>0.52332516356381342</v>
      </c>
    </row>
    <row r="1210" spans="1:25">
      <c r="B1210" t="s">
        <v>69</v>
      </c>
      <c r="C1210" t="s">
        <v>10</v>
      </c>
      <c r="D1210" t="s">
        <v>11</v>
      </c>
      <c r="E1210" s="6">
        <f t="shared" si="8"/>
        <v>2.4623505346088215</v>
      </c>
      <c r="F1210" s="6">
        <f t="shared" si="8"/>
        <v>2.1807581182389888</v>
      </c>
      <c r="G1210" s="6">
        <f t="shared" si="8"/>
        <v>12.362972196755193</v>
      </c>
      <c r="H1210" s="6">
        <f t="shared" si="8"/>
        <v>13.225899277141965</v>
      </c>
      <c r="I1210" s="6">
        <f t="shared" si="8"/>
        <v>14.82532273136402</v>
      </c>
      <c r="J1210" s="53">
        <f t="shared" si="8"/>
        <v>15.406657395380964</v>
      </c>
      <c r="K1210" s="15">
        <f t="shared" si="2"/>
        <v>5.0334950308136497</v>
      </c>
      <c r="L1210" s="15">
        <f t="shared" si="3"/>
        <v>25.272177232207316</v>
      </c>
      <c r="M1210" s="15">
        <f t="shared" si="4"/>
        <v>30.305672263020977</v>
      </c>
      <c r="N1210" s="59">
        <f t="shared" si="5"/>
        <v>-20.238682201393665</v>
      </c>
      <c r="O1210" s="15"/>
      <c r="P1210" s="15"/>
      <c r="Q1210" s="15"/>
      <c r="R1210" s="27"/>
      <c r="S1210" s="5">
        <f t="shared" si="9"/>
        <v>0.21632278254093965</v>
      </c>
      <c r="T1210" s="5">
        <f t="shared" si="6"/>
        <v>1.1994400204904558</v>
      </c>
      <c r="U1210" s="5">
        <f t="shared" si="6"/>
        <v>1.7518505784230587</v>
      </c>
      <c r="V1210" s="5">
        <f t="shared" si="6"/>
        <v>4.5996511352410581</v>
      </c>
      <c r="W1210" s="5">
        <f t="shared" si="6"/>
        <v>0.80398265852156681</v>
      </c>
      <c r="X1210" s="5">
        <f t="shared" si="6"/>
        <v>3.2825096437359842</v>
      </c>
      <c r="Y1210" s="12">
        <f t="shared" si="7"/>
        <v>0.19917140436950059</v>
      </c>
    </row>
    <row r="1211" spans="1:25">
      <c r="B1211" t="s">
        <v>69</v>
      </c>
      <c r="C1211" t="s">
        <v>12</v>
      </c>
      <c r="D1211" t="s">
        <v>13</v>
      </c>
      <c r="E1211" s="6">
        <f t="shared" si="8"/>
        <v>15.956773915876617</v>
      </c>
      <c r="F1211" s="6">
        <f t="shared" si="8"/>
        <v>2.2033868786519402</v>
      </c>
      <c r="G1211" s="6">
        <f t="shared" si="8"/>
        <v>13.59399461032319</v>
      </c>
      <c r="H1211" s="6">
        <f t="shared" si="8"/>
        <v>2.5085363174093627</v>
      </c>
      <c r="I1211" s="6">
        <f t="shared" si="8"/>
        <v>29.550768526199803</v>
      </c>
      <c r="J1211" s="53">
        <f t="shared" si="8"/>
        <v>4.7119231960613073</v>
      </c>
      <c r="K1211" s="15">
        <f t="shared" si="2"/>
        <v>32.618565506613173</v>
      </c>
      <c r="L1211" s="15">
        <f t="shared" si="3"/>
        <v>27.788612286609151</v>
      </c>
      <c r="M1211" s="15">
        <f t="shared" si="4"/>
        <v>60.407177793222317</v>
      </c>
      <c r="N1211" s="59">
        <f t="shared" si="5"/>
        <v>4.8299532200040218</v>
      </c>
      <c r="O1211" s="15"/>
      <c r="P1211" s="15"/>
      <c r="Q1211" s="15"/>
      <c r="R1211" s="27"/>
      <c r="S1211" s="5">
        <f t="shared" si="9"/>
        <v>1.4018368568338235</v>
      </c>
      <c r="T1211" s="5">
        <f t="shared" si="6"/>
        <v>1.2118860779538583</v>
      </c>
      <c r="U1211" s="5">
        <f t="shared" si="6"/>
        <v>1.9262881888082752</v>
      </c>
      <c r="V1211" s="5">
        <f t="shared" si="6"/>
        <v>0.87240887582645898</v>
      </c>
      <c r="W1211" s="5">
        <f t="shared" si="6"/>
        <v>1.6025489543500582</v>
      </c>
      <c r="X1211" s="5">
        <f t="shared" si="6"/>
        <v>1.0039123305391102</v>
      </c>
      <c r="Y1211" s="12">
        <f t="shared" si="7"/>
        <v>1.1738105224610835</v>
      </c>
    </row>
    <row r="1212" spans="1:25">
      <c r="B1212" t="s">
        <v>69</v>
      </c>
      <c r="C1212" t="s">
        <v>14</v>
      </c>
      <c r="D1212" t="s">
        <v>15</v>
      </c>
      <c r="E1212" s="6">
        <f t="shared" si="8"/>
        <v>4.7093133397041074</v>
      </c>
      <c r="F1212" s="6">
        <f t="shared" si="8"/>
        <v>5.2299058804963572</v>
      </c>
      <c r="G1212" s="6">
        <f t="shared" si="8"/>
        <v>26.038713341488204</v>
      </c>
      <c r="H1212" s="6">
        <f t="shared" si="8"/>
        <v>15.814147394620051</v>
      </c>
      <c r="I1212" s="6">
        <f t="shared" si="8"/>
        <v>30.748026681192307</v>
      </c>
      <c r="J1212" s="53">
        <f t="shared" si="8"/>
        <v>21.044053275116394</v>
      </c>
      <c r="K1212" s="15">
        <f t="shared" si="2"/>
        <v>9.6266981328516703</v>
      </c>
      <c r="L1212" s="15">
        <f t="shared" si="3"/>
        <v>53.227894392373166</v>
      </c>
      <c r="M1212" s="15">
        <f t="shared" si="4"/>
        <v>62.854592525224824</v>
      </c>
      <c r="N1212" s="59">
        <f t="shared" si="5"/>
        <v>-43.601196259521494</v>
      </c>
      <c r="O1212" s="15"/>
      <c r="P1212" s="15"/>
      <c r="Q1212" s="15"/>
      <c r="R1212" s="27"/>
      <c r="S1212" s="5">
        <f t="shared" si="9"/>
        <v>0.41372329048341505</v>
      </c>
      <c r="T1212" s="5">
        <f t="shared" si="6"/>
        <v>2.8765035259991421</v>
      </c>
      <c r="U1212" s="5">
        <f t="shared" si="6"/>
        <v>3.6897223663295757</v>
      </c>
      <c r="V1212" s="5">
        <f t="shared" si="6"/>
        <v>5.4997818667988607</v>
      </c>
      <c r="W1212" s="5">
        <f t="shared" si="6"/>
        <v>1.6674767007357139</v>
      </c>
      <c r="X1212" s="5">
        <f t="shared" si="6"/>
        <v>4.483601215119724</v>
      </c>
      <c r="Y1212" s="12">
        <f t="shared" si="7"/>
        <v>0.18085814294827801</v>
      </c>
    </row>
    <row r="1213" spans="1:25">
      <c r="B1213" t="s">
        <v>69</v>
      </c>
      <c r="C1213" t="s">
        <v>16</v>
      </c>
      <c r="D1213" t="s">
        <v>17</v>
      </c>
      <c r="E1213" s="6">
        <f t="shared" si="8"/>
        <v>167.28055716097123</v>
      </c>
      <c r="F1213" s="6">
        <f t="shared" si="8"/>
        <v>21.972383019654252</v>
      </c>
      <c r="G1213" s="6">
        <f t="shared" si="8"/>
        <v>141.03887870155768</v>
      </c>
      <c r="H1213" s="6">
        <f t="shared" si="8"/>
        <v>17.298568435201698</v>
      </c>
      <c r="I1213" s="6">
        <f t="shared" si="8"/>
        <v>308.31943586252879</v>
      </c>
      <c r="J1213" s="53">
        <f t="shared" si="8"/>
        <v>39.270951454855954</v>
      </c>
      <c r="K1213" s="15">
        <f t="shared" si="2"/>
        <v>341.95206628257404</v>
      </c>
      <c r="L1213" s="15">
        <f t="shared" si="3"/>
        <v>288.30927405248582</v>
      </c>
      <c r="M1213" s="15">
        <f t="shared" si="4"/>
        <v>630.26134033505957</v>
      </c>
      <c r="N1213" s="59">
        <f t="shared" si="5"/>
        <v>53.642792230088219</v>
      </c>
      <c r="O1213" s="15"/>
      <c r="P1213" s="15"/>
      <c r="Q1213" s="15"/>
      <c r="R1213" s="27"/>
      <c r="S1213" s="5">
        <f t="shared" si="9"/>
        <v>14.695956193665474</v>
      </c>
      <c r="T1213" s="5">
        <f t="shared" si="6"/>
        <v>12.085042957721571</v>
      </c>
      <c r="U1213" s="5">
        <f t="shared" si="6"/>
        <v>19.985407821131574</v>
      </c>
      <c r="V1213" s="5">
        <f t="shared" si="6"/>
        <v>6.0160279670763259</v>
      </c>
      <c r="W1213" s="5">
        <f t="shared" si="6"/>
        <v>16.720275451016693</v>
      </c>
      <c r="X1213" s="5">
        <f t="shared" si="6"/>
        <v>8.3669853597120767</v>
      </c>
      <c r="Y1213" s="12">
        <f t="shared" si="7"/>
        <v>1.1860598914356211</v>
      </c>
    </row>
    <row r="1214" spans="1:25">
      <c r="B1214" t="s">
        <v>69</v>
      </c>
      <c r="C1214" t="s">
        <v>18</v>
      </c>
      <c r="D1214" t="s">
        <v>19</v>
      </c>
      <c r="E1214" s="6">
        <f t="shared" si="8"/>
        <v>630.67649831892095</v>
      </c>
      <c r="F1214" s="6">
        <f t="shared" si="8"/>
        <v>41.25693345683073</v>
      </c>
      <c r="G1214" s="6">
        <f t="shared" si="8"/>
        <v>304.3953500403918</v>
      </c>
      <c r="H1214" s="6">
        <f t="shared" si="8"/>
        <v>50.602688358610514</v>
      </c>
      <c r="I1214" s="6">
        <f t="shared" si="8"/>
        <v>935.07184835931218</v>
      </c>
      <c r="J1214" s="53">
        <f t="shared" si="8"/>
        <v>91.859621815441272</v>
      </c>
      <c r="K1214" s="15">
        <f t="shared" si="2"/>
        <v>1289.218157902752</v>
      </c>
      <c r="L1214" s="15">
        <f t="shared" si="3"/>
        <v>622.23979092176671</v>
      </c>
      <c r="M1214" s="15">
        <f t="shared" si="4"/>
        <v>1911.4579488245176</v>
      </c>
      <c r="N1214" s="59">
        <f t="shared" si="5"/>
        <v>666.97836698098524</v>
      </c>
      <c r="O1214" s="15"/>
      <c r="P1214" s="15"/>
      <c r="Q1214" s="15"/>
      <c r="R1214" s="27"/>
      <c r="S1214" s="5">
        <f t="shared" si="9"/>
        <v>55.406284800632157</v>
      </c>
      <c r="T1214" s="5">
        <f t="shared" si="6"/>
        <v>22.691749578717534</v>
      </c>
      <c r="U1214" s="5">
        <f t="shared" si="6"/>
        <v>43.133249962133611</v>
      </c>
      <c r="V1214" s="5">
        <f t="shared" si="6"/>
        <v>17.598403562410102</v>
      </c>
      <c r="W1214" s="5">
        <f t="shared" si="6"/>
        <v>50.709287357512153</v>
      </c>
      <c r="X1214" s="5">
        <f t="shared" si="6"/>
        <v>19.571415573213656</v>
      </c>
      <c r="Y1214" s="12">
        <f t="shared" si="7"/>
        <v>2.0718992528474343</v>
      </c>
    </row>
    <row r="1215" spans="1:25">
      <c r="B1215" t="s">
        <v>69</v>
      </c>
      <c r="C1215" t="s">
        <v>20</v>
      </c>
      <c r="D1215" t="s">
        <v>21</v>
      </c>
      <c r="E1215" s="6">
        <f t="shared" si="8"/>
        <v>233.87343628319169</v>
      </c>
      <c r="F1215" s="6">
        <f t="shared" si="8"/>
        <v>37.365979794102316</v>
      </c>
      <c r="G1215" s="6">
        <f t="shared" si="8"/>
        <v>55.269565360175733</v>
      </c>
      <c r="H1215" s="6">
        <f t="shared" si="8"/>
        <v>11.110774738366523</v>
      </c>
      <c r="I1215" s="6">
        <f t="shared" si="8"/>
        <v>289.14300164336743</v>
      </c>
      <c r="J1215" s="53">
        <f t="shared" si="8"/>
        <v>48.476754532468824</v>
      </c>
      <c r="K1215" s="15">
        <f t="shared" si="2"/>
        <v>478.08009575605479</v>
      </c>
      <c r="L1215" s="15">
        <f t="shared" si="3"/>
        <v>112.98110430888369</v>
      </c>
      <c r="M1215" s="15">
        <f t="shared" si="4"/>
        <v>591.06120006493848</v>
      </c>
      <c r="N1215" s="59">
        <f t="shared" si="5"/>
        <v>365.0989914471711</v>
      </c>
      <c r="O1215" s="15"/>
      <c r="P1215" s="15"/>
      <c r="Q1215" s="15"/>
      <c r="R1215" s="27"/>
      <c r="S1215" s="5">
        <f t="shared" si="9"/>
        <v>20.546283637568461</v>
      </c>
      <c r="T1215" s="5">
        <f t="shared" si="6"/>
        <v>20.551683928190894</v>
      </c>
      <c r="U1215" s="5">
        <f t="shared" si="6"/>
        <v>7.831775280609909</v>
      </c>
      <c r="V1215" s="5">
        <f t="shared" si="6"/>
        <v>3.8640614575872432</v>
      </c>
      <c r="W1215" s="5">
        <f t="shared" si="6"/>
        <v>15.680330429660197</v>
      </c>
      <c r="X1215" s="5">
        <f t="shared" si="6"/>
        <v>10.328354176134145</v>
      </c>
      <c r="Y1215" s="12">
        <f t="shared" si="7"/>
        <v>4.2315048934998192</v>
      </c>
    </row>
    <row r="1216" spans="1:25">
      <c r="B1216" t="s">
        <v>69</v>
      </c>
      <c r="C1216" t="s">
        <v>25</v>
      </c>
      <c r="D1216" t="s">
        <v>26</v>
      </c>
      <c r="E1216" s="6">
        <f t="shared" si="8"/>
        <v>0</v>
      </c>
      <c r="F1216" s="6">
        <f t="shared" si="8"/>
        <v>0</v>
      </c>
      <c r="G1216" s="6">
        <f t="shared" si="8"/>
        <v>0</v>
      </c>
      <c r="H1216" s="6">
        <f t="shared" si="8"/>
        <v>0</v>
      </c>
      <c r="I1216" s="6">
        <f t="shared" si="8"/>
        <v>0</v>
      </c>
      <c r="J1216" s="53">
        <f t="shared" si="8"/>
        <v>0</v>
      </c>
      <c r="K1216" s="15">
        <f t="shared" si="2"/>
        <v>0</v>
      </c>
      <c r="L1216" s="15">
        <f t="shared" si="3"/>
        <v>0</v>
      </c>
      <c r="M1216" s="15">
        <f t="shared" si="4"/>
        <v>0</v>
      </c>
      <c r="N1216" s="59">
        <f t="shared" si="5"/>
        <v>0</v>
      </c>
      <c r="O1216" s="15"/>
      <c r="P1216" s="15"/>
      <c r="Q1216" s="15"/>
      <c r="R1216" s="27"/>
      <c r="S1216" s="5">
        <f t="shared" si="9"/>
        <v>0</v>
      </c>
      <c r="T1216" s="5">
        <f t="shared" si="6"/>
        <v>0</v>
      </c>
      <c r="U1216" s="5">
        <f t="shared" si="6"/>
        <v>0</v>
      </c>
      <c r="V1216" s="5">
        <f t="shared" si="6"/>
        <v>0</v>
      </c>
      <c r="W1216" s="5">
        <f t="shared" si="6"/>
        <v>0</v>
      </c>
      <c r="X1216" s="5">
        <f t="shared" si="6"/>
        <v>0</v>
      </c>
      <c r="Y1216" s="12"/>
    </row>
    <row r="1217" spans="1:25">
      <c r="B1217" t="s">
        <v>69</v>
      </c>
      <c r="C1217" t="s">
        <v>22</v>
      </c>
      <c r="D1217" t="s">
        <v>23</v>
      </c>
      <c r="E1217" s="6">
        <f t="shared" si="8"/>
        <v>5.9339772202546139E-2</v>
      </c>
      <c r="F1217" s="6">
        <f t="shared" si="8"/>
        <v>2.5254264141907987E-3</v>
      </c>
      <c r="G1217" s="6">
        <f t="shared" si="8"/>
        <v>6.8862728137700585E-2</v>
      </c>
      <c r="H1217" s="6">
        <f t="shared" si="8"/>
        <v>2.5768817790907824E-3</v>
      </c>
      <c r="I1217" s="6">
        <f t="shared" si="8"/>
        <v>0.12820250034024677</v>
      </c>
      <c r="J1217" s="53">
        <f t="shared" si="8"/>
        <v>5.1023081932815816E-3</v>
      </c>
      <c r="K1217" s="15">
        <f t="shared" si="2"/>
        <v>0.12130135182340332</v>
      </c>
      <c r="L1217" s="15">
        <f t="shared" si="3"/>
        <v>0.14076801617705198</v>
      </c>
      <c r="M1217" s="15">
        <f t="shared" si="4"/>
        <v>0.26206936800045538</v>
      </c>
      <c r="N1217" s="59">
        <f t="shared" si="5"/>
        <v>-1.9466664353648661E-2</v>
      </c>
      <c r="O1217" s="15"/>
      <c r="P1217" s="15"/>
      <c r="Q1217" s="15"/>
      <c r="R1217" s="27"/>
      <c r="S1217" s="5">
        <f t="shared" si="9"/>
        <v>5.2131264244388124E-3</v>
      </c>
      <c r="T1217" s="5">
        <f t="shared" si="6"/>
        <v>1.3890112271737014E-3</v>
      </c>
      <c r="U1217" s="5">
        <f t="shared" si="6"/>
        <v>9.7579455975386944E-3</v>
      </c>
      <c r="V1217" s="5">
        <f t="shared" si="6"/>
        <v>8.9617779118141168E-4</v>
      </c>
      <c r="W1217" s="5">
        <f t="shared" si="6"/>
        <v>6.9524683489423341E-3</v>
      </c>
      <c r="X1217" s="5">
        <f t="shared" si="6"/>
        <v>1.087086927420169E-3</v>
      </c>
      <c r="Y1217" s="12">
        <f t="shared" si="7"/>
        <v>0.86171102724667004</v>
      </c>
    </row>
    <row r="1218" spans="1:25">
      <c r="E1218" s="6"/>
      <c r="F1218" s="6"/>
      <c r="G1218" s="6"/>
      <c r="H1218" s="6"/>
      <c r="I1218" s="6"/>
      <c r="J1218" s="53"/>
      <c r="K1218" s="15"/>
      <c r="L1218" s="15"/>
      <c r="M1218" s="15"/>
      <c r="N1218" s="59"/>
      <c r="O1218" s="15"/>
      <c r="P1218" s="15"/>
      <c r="Q1218" s="15"/>
      <c r="R1218" s="27"/>
      <c r="Y1218" s="12"/>
    </row>
    <row r="1219" spans="1:25">
      <c r="A1219" s="7" t="s">
        <v>91</v>
      </c>
      <c r="B1219" t="s">
        <v>69</v>
      </c>
      <c r="E1219" s="6">
        <f>SUM(E3:E14)</f>
        <v>2.9007805666558233</v>
      </c>
      <c r="F1219" s="6">
        <f t="shared" ref="F1219:J1219" si="10">SUM(F3:F14)</f>
        <v>0.53780319030775947</v>
      </c>
      <c r="G1219" s="6">
        <f t="shared" si="10"/>
        <v>2.6567830158057415</v>
      </c>
      <c r="H1219" s="6">
        <f t="shared" si="10"/>
        <v>1.0297329776168163</v>
      </c>
      <c r="I1219" s="6">
        <f t="shared" si="10"/>
        <v>5.5575635824615608</v>
      </c>
      <c r="J1219" s="53">
        <f t="shared" si="10"/>
        <v>1.5675361679245754</v>
      </c>
      <c r="K1219" s="15">
        <f t="shared" si="2"/>
        <v>5.9297262361804508</v>
      </c>
      <c r="L1219" s="15">
        <f t="shared" si="3"/>
        <v>5.4309505978330463</v>
      </c>
      <c r="M1219" s="15">
        <f t="shared" si="4"/>
        <v>11.360676834013489</v>
      </c>
      <c r="N1219" s="59">
        <f t="shared" si="5"/>
        <v>0.49877563834740446</v>
      </c>
      <c r="O1219" s="15">
        <f>E1219/0.7032</f>
        <v>4.125114571467325</v>
      </c>
      <c r="P1219" s="15">
        <f>G1219/0.7032</f>
        <v>3.7781328438648201</v>
      </c>
      <c r="Q1219" s="15">
        <f>O1219+P1219</f>
        <v>7.903247415332145</v>
      </c>
      <c r="R1219" s="27">
        <f>O1219-P1219</f>
        <v>0.3469817276025049</v>
      </c>
      <c r="S1219" s="5">
        <f t="shared" ref="S1219:X1259" si="11">E1219/E$1204*100</f>
        <v>0.25483980241641718</v>
      </c>
      <c r="T1219" s="5">
        <f t="shared" si="11"/>
        <v>0.29579744044400214</v>
      </c>
      <c r="U1219" s="5">
        <f t="shared" si="11"/>
        <v>0.37646989647080326</v>
      </c>
      <c r="V1219" s="5">
        <f t="shared" si="11"/>
        <v>0.35811647739342628</v>
      </c>
      <c r="W1219" s="5">
        <f t="shared" si="11"/>
        <v>0.30138869992201434</v>
      </c>
      <c r="X1219" s="5">
        <f t="shared" si="11"/>
        <v>0.333975920673099</v>
      </c>
      <c r="Y1219" s="12">
        <f t="shared" si="7"/>
        <v>1.0918394725495046</v>
      </c>
    </row>
    <row r="1220" spans="1:25">
      <c r="A1220" s="7" t="s">
        <v>92</v>
      </c>
      <c r="B1220" t="s">
        <v>69</v>
      </c>
      <c r="E1220" s="6">
        <f>SUM(E15:E26)</f>
        <v>2.7278791885256526</v>
      </c>
      <c r="F1220" s="6">
        <f t="shared" ref="F1220:J1220" si="12">SUM(F15:F26)</f>
        <v>0.45576472116000305</v>
      </c>
      <c r="G1220" s="6">
        <f t="shared" si="12"/>
        <v>2.3405713278720666</v>
      </c>
      <c r="H1220" s="6">
        <f t="shared" si="12"/>
        <v>0.58764958836504577</v>
      </c>
      <c r="I1220" s="6">
        <f t="shared" si="12"/>
        <v>5.0684505163977187</v>
      </c>
      <c r="J1220" s="53">
        <f t="shared" si="12"/>
        <v>1.0434143095250497</v>
      </c>
      <c r="K1220" s="15">
        <f t="shared" si="2"/>
        <v>5.5762841833911212</v>
      </c>
      <c r="L1220" s="15">
        <f t="shared" si="3"/>
        <v>4.784556050213447</v>
      </c>
      <c r="M1220" s="15">
        <f t="shared" si="4"/>
        <v>10.360840233604566</v>
      </c>
      <c r="N1220" s="59">
        <f t="shared" si="5"/>
        <v>0.79172813317767421</v>
      </c>
      <c r="O1220" s="15">
        <f>E1220/0.870716</f>
        <v>3.1329149671369914</v>
      </c>
      <c r="P1220" s="15">
        <f>G1220/0.870716</f>
        <v>2.6880995960474672</v>
      </c>
      <c r="Q1220" s="15">
        <f t="shared" ref="Q1220:Q1283" si="13">O1220+P1220</f>
        <v>5.821014563184459</v>
      </c>
      <c r="R1220" s="27">
        <f t="shared" ref="R1220:R1283" si="14">O1220-P1220</f>
        <v>0.44481537108952418</v>
      </c>
      <c r="S1220" s="5">
        <f t="shared" si="11"/>
        <v>0.2396500450294887</v>
      </c>
      <c r="T1220" s="5">
        <f t="shared" si="11"/>
        <v>0.25067541508382557</v>
      </c>
      <c r="U1220" s="5">
        <f t="shared" si="11"/>
        <v>0.33166225478119948</v>
      </c>
      <c r="V1220" s="5">
        <f t="shared" si="11"/>
        <v>0.20437045826583078</v>
      </c>
      <c r="W1220" s="5">
        <f t="shared" si="11"/>
        <v>0.27486391996968862</v>
      </c>
      <c r="X1220" s="5">
        <f t="shared" si="11"/>
        <v>0.22230763270266171</v>
      </c>
      <c r="Y1220" s="12">
        <f t="shared" si="7"/>
        <v>1.165475777662246</v>
      </c>
    </row>
    <row r="1221" spans="1:25">
      <c r="A1221" s="7" t="s">
        <v>93</v>
      </c>
      <c r="B1221" t="s">
        <v>69</v>
      </c>
      <c r="E1221" s="6">
        <f>SUM(E27:E38)</f>
        <v>4.1296863783212006</v>
      </c>
      <c r="F1221" s="6">
        <f t="shared" ref="F1221:J1221" si="15">SUM(F27:F38)</f>
        <v>0.60952643649016824</v>
      </c>
      <c r="G1221" s="6">
        <f t="shared" si="15"/>
        <v>4.0975069409116323</v>
      </c>
      <c r="H1221" s="6">
        <f t="shared" si="15"/>
        <v>0.83477597512888713</v>
      </c>
      <c r="I1221" s="6">
        <f t="shared" si="15"/>
        <v>8.2271933192328301</v>
      </c>
      <c r="J1221" s="53">
        <f t="shared" si="15"/>
        <v>1.4443024116190557</v>
      </c>
      <c r="K1221" s="15">
        <f t="shared" si="2"/>
        <v>8.4418345690171375</v>
      </c>
      <c r="L1221" s="15">
        <f t="shared" si="3"/>
        <v>8.3760539110568466</v>
      </c>
      <c r="M1221" s="15">
        <f t="shared" si="4"/>
        <v>16.817888480073979</v>
      </c>
      <c r="N1221" s="59">
        <f t="shared" si="5"/>
        <v>6.5780657960290867E-2</v>
      </c>
      <c r="O1221" s="15">
        <f>E1221/0.887077</f>
        <v>4.6553865992706385</v>
      </c>
      <c r="P1221" s="15">
        <f>G1221/0.887077</f>
        <v>4.6191107884790519</v>
      </c>
      <c r="Q1221" s="15">
        <f t="shared" si="13"/>
        <v>9.2744973877496903</v>
      </c>
      <c r="R1221" s="27">
        <f t="shared" si="14"/>
        <v>3.6275810791586593E-2</v>
      </c>
      <c r="S1221" s="5">
        <f t="shared" si="11"/>
        <v>0.36280181713517806</v>
      </c>
      <c r="T1221" s="5">
        <f t="shared" si="11"/>
        <v>0.33524598411841006</v>
      </c>
      <c r="U1221" s="5">
        <f t="shared" si="11"/>
        <v>0.58062250648857316</v>
      </c>
      <c r="V1221" s="5">
        <f t="shared" si="11"/>
        <v>0.29031509927718707</v>
      </c>
      <c r="W1221" s="5">
        <f t="shared" si="11"/>
        <v>0.44616369416189483</v>
      </c>
      <c r="X1221" s="5">
        <f t="shared" si="11"/>
        <v>0.30771999876053963</v>
      </c>
      <c r="Y1221" s="12">
        <f t="shared" si="7"/>
        <v>1.0078534186454382</v>
      </c>
    </row>
    <row r="1222" spans="1:25">
      <c r="A1222" s="7" t="s">
        <v>94</v>
      </c>
      <c r="B1222" t="s">
        <v>69</v>
      </c>
      <c r="E1222" s="6">
        <f>SUM(E39:E50)</f>
        <v>3.0474326188077496</v>
      </c>
      <c r="F1222" s="6">
        <f t="shared" ref="F1222:J1222" si="16">SUM(F39:F50)</f>
        <v>0.53035801254480108</v>
      </c>
      <c r="G1222" s="6">
        <f t="shared" si="16"/>
        <v>2.5529653252491329</v>
      </c>
      <c r="H1222" s="6">
        <f t="shared" si="16"/>
        <v>1.0152506551054024</v>
      </c>
      <c r="I1222" s="6">
        <f t="shared" si="16"/>
        <v>5.6003979440568834</v>
      </c>
      <c r="J1222" s="53">
        <f t="shared" si="16"/>
        <v>1.545608667650203</v>
      </c>
      <c r="K1222" s="15">
        <f t="shared" si="2"/>
        <v>6.2295098638119306</v>
      </c>
      <c r="L1222" s="15">
        <f t="shared" si="3"/>
        <v>5.2187282427367787</v>
      </c>
      <c r="M1222" s="15">
        <f t="shared" si="4"/>
        <v>11.448238106548711</v>
      </c>
      <c r="N1222" s="59">
        <f t="shared" si="5"/>
        <v>1.0107816210751519</v>
      </c>
      <c r="O1222" s="15">
        <f>E1222/0.821173</f>
        <v>3.7110725983535131</v>
      </c>
      <c r="P1222" s="15">
        <f>G1222/0.821173</f>
        <v>3.1089250684680727</v>
      </c>
      <c r="Q1222" s="15">
        <f t="shared" si="13"/>
        <v>6.8199976668215854</v>
      </c>
      <c r="R1222" s="27">
        <f t="shared" si="14"/>
        <v>0.6021475298854404</v>
      </c>
      <c r="S1222" s="5">
        <f t="shared" si="11"/>
        <v>0.26772350014383423</v>
      </c>
      <c r="T1222" s="5">
        <f t="shared" si="11"/>
        <v>0.29170251396230268</v>
      </c>
      <c r="U1222" s="5">
        <f t="shared" si="11"/>
        <v>0.36175878345059637</v>
      </c>
      <c r="V1222" s="5">
        <f t="shared" si="11"/>
        <v>0.35307987233658311</v>
      </c>
      <c r="W1222" s="5">
        <f t="shared" si="11"/>
        <v>0.30371162297303333</v>
      </c>
      <c r="X1222" s="5">
        <f t="shared" si="11"/>
        <v>0.3293040941200383</v>
      </c>
      <c r="Y1222" s="12">
        <f t="shared" si="7"/>
        <v>1.1936835133122554</v>
      </c>
    </row>
    <row r="1223" spans="1:25">
      <c r="A1223" s="7" t="s">
        <v>95</v>
      </c>
      <c r="B1223" t="s">
        <v>69</v>
      </c>
      <c r="E1223" s="6">
        <f>SUM(E51:E62)</f>
        <v>23.695099578599855</v>
      </c>
      <c r="F1223" s="6">
        <f t="shared" ref="F1223:J1223" si="17">SUM(F51:F62)</f>
        <v>4.5612496570600403</v>
      </c>
      <c r="G1223" s="6">
        <f t="shared" si="17"/>
        <v>10.382696975336316</v>
      </c>
      <c r="H1223" s="6">
        <f t="shared" si="17"/>
        <v>3.8371049621914555</v>
      </c>
      <c r="I1223" s="6">
        <f t="shared" si="17"/>
        <v>34.077796553936167</v>
      </c>
      <c r="J1223" s="53">
        <f t="shared" si="17"/>
        <v>8.3983546192514869</v>
      </c>
      <c r="K1223" s="15">
        <f t="shared" si="2"/>
        <v>48.437119048309881</v>
      </c>
      <c r="L1223" s="15">
        <f t="shared" si="3"/>
        <v>21.224132347225567</v>
      </c>
      <c r="M1223" s="15">
        <f t="shared" si="4"/>
        <v>69.661251395535444</v>
      </c>
      <c r="N1223" s="59">
        <f t="shared" si="5"/>
        <v>27.212986701084315</v>
      </c>
      <c r="O1223" s="15">
        <f>E1223/5.26886</f>
        <v>4.4971966570756967</v>
      </c>
      <c r="P1223" s="15">
        <f>G1223/5.26886</f>
        <v>1.9705775016486138</v>
      </c>
      <c r="Q1223" s="15">
        <f t="shared" si="13"/>
        <v>6.4677741587243105</v>
      </c>
      <c r="R1223" s="27">
        <f t="shared" si="14"/>
        <v>2.5266191554270829</v>
      </c>
      <c r="S1223" s="5">
        <f t="shared" si="11"/>
        <v>2.0816653849171276</v>
      </c>
      <c r="T1223" s="5">
        <f t="shared" si="11"/>
        <v>2.5087355339271147</v>
      </c>
      <c r="U1223" s="5">
        <f t="shared" si="11"/>
        <v>1.471242789546042</v>
      </c>
      <c r="V1223" s="5">
        <f t="shared" si="11"/>
        <v>1.3344532440138877</v>
      </c>
      <c r="W1223" s="5">
        <f t="shared" si="11"/>
        <v>1.8480513353026955</v>
      </c>
      <c r="X1223" s="5">
        <f t="shared" si="11"/>
        <v>1.7893355659010537</v>
      </c>
      <c r="Y1223" s="12">
        <f t="shared" si="7"/>
        <v>2.2821719284388848</v>
      </c>
    </row>
    <row r="1224" spans="1:25">
      <c r="A1224" s="7" t="s">
        <v>96</v>
      </c>
      <c r="B1224" t="s">
        <v>69</v>
      </c>
      <c r="E1224" s="6">
        <f>SUM(E63:E74)</f>
        <v>2.0290767809178654</v>
      </c>
      <c r="F1224" s="6">
        <f t="shared" ref="F1224:J1224" si="18">SUM(F63:F74)</f>
        <v>0.40138106621066205</v>
      </c>
      <c r="G1224" s="6">
        <f t="shared" si="18"/>
        <v>1.6503364419712967</v>
      </c>
      <c r="H1224" s="6">
        <f t="shared" si="18"/>
        <v>1.0446668253370341</v>
      </c>
      <c r="I1224" s="6">
        <f t="shared" si="18"/>
        <v>3.6794132228891634</v>
      </c>
      <c r="J1224" s="53">
        <f t="shared" si="18"/>
        <v>1.4460478915476973</v>
      </c>
      <c r="K1224" s="15">
        <f t="shared" si="2"/>
        <v>4.1478042018546164</v>
      </c>
      <c r="L1224" s="15">
        <f t="shared" si="3"/>
        <v>3.3735896506517808</v>
      </c>
      <c r="M1224" s="15">
        <f t="shared" si="4"/>
        <v>7.5213938525064004</v>
      </c>
      <c r="N1224" s="59">
        <f t="shared" si="5"/>
        <v>0.77421455120283555</v>
      </c>
      <c r="O1224" s="15">
        <f>E1224/0.556877</f>
        <v>3.6436713689340117</v>
      </c>
      <c r="P1224" s="15">
        <f>G1224/0.556877</f>
        <v>2.9635564801047569</v>
      </c>
      <c r="Q1224" s="15">
        <f t="shared" si="13"/>
        <v>6.6072278490387681</v>
      </c>
      <c r="R1224" s="27">
        <f t="shared" si="14"/>
        <v>0.68011488882925475</v>
      </c>
      <c r="S1224" s="5">
        <f t="shared" si="11"/>
        <v>0.17825875279252074</v>
      </c>
      <c r="T1224" s="5">
        <f t="shared" si="11"/>
        <v>0.22076382990561327</v>
      </c>
      <c r="U1224" s="5">
        <f t="shared" si="11"/>
        <v>0.23385499897984752</v>
      </c>
      <c r="V1224" s="5">
        <f t="shared" si="11"/>
        <v>0.36331011210819641</v>
      </c>
      <c r="W1224" s="5">
        <f t="shared" si="11"/>
        <v>0.19953592096039752</v>
      </c>
      <c r="X1224" s="5">
        <f t="shared" si="11"/>
        <v>0.30809188700025808</v>
      </c>
      <c r="Y1224" s="12">
        <f t="shared" si="7"/>
        <v>1.2294928048090425</v>
      </c>
    </row>
    <row r="1225" spans="1:25">
      <c r="A1225" s="7" t="s">
        <v>97</v>
      </c>
      <c r="B1225" t="s">
        <v>69</v>
      </c>
      <c r="E1225" s="6">
        <f>SUM(E75:E86)</f>
        <v>22.439388182525381</v>
      </c>
      <c r="F1225" s="6">
        <f t="shared" ref="F1225:J1225" si="19">SUM(F75:F86)</f>
        <v>2.2217767131802577</v>
      </c>
      <c r="G1225" s="6">
        <f t="shared" si="19"/>
        <v>17.656127594682495</v>
      </c>
      <c r="H1225" s="6">
        <f t="shared" si="19"/>
        <v>3.0878093789130685</v>
      </c>
      <c r="I1225" s="6">
        <f t="shared" si="19"/>
        <v>40.095515777207865</v>
      </c>
      <c r="J1225" s="53">
        <f t="shared" si="19"/>
        <v>5.3095860920933271</v>
      </c>
      <c r="K1225" s="15">
        <f t="shared" si="2"/>
        <v>45.870215196303668</v>
      </c>
      <c r="L1225" s="15">
        <f t="shared" si="3"/>
        <v>36.092355358074414</v>
      </c>
      <c r="M1225" s="15">
        <f t="shared" si="4"/>
        <v>81.962570554378061</v>
      </c>
      <c r="N1225" s="59">
        <f t="shared" si="5"/>
        <v>9.7778598382292543</v>
      </c>
      <c r="O1225" s="15">
        <f>E1225/1.716289</f>
        <v>13.074364621882085</v>
      </c>
      <c r="P1225" s="15">
        <f>G1225/1.716289</f>
        <v>10.287386095629872</v>
      </c>
      <c r="Q1225" s="15">
        <f t="shared" si="13"/>
        <v>23.361750717511956</v>
      </c>
      <c r="R1225" s="27">
        <f t="shared" si="14"/>
        <v>2.7869785262522129</v>
      </c>
      <c r="S1225" s="5">
        <f t="shared" si="11"/>
        <v>1.9713484420410994</v>
      </c>
      <c r="T1225" s="5">
        <f t="shared" si="11"/>
        <v>1.2220006813658466</v>
      </c>
      <c r="U1225" s="5">
        <f t="shared" si="11"/>
        <v>2.5018981558151556</v>
      </c>
      <c r="V1225" s="5">
        <f t="shared" si="11"/>
        <v>1.0738661785873382</v>
      </c>
      <c r="W1225" s="5">
        <f t="shared" si="11"/>
        <v>2.1743944434447453</v>
      </c>
      <c r="X1225" s="5">
        <f t="shared" si="11"/>
        <v>1.1312491155134068</v>
      </c>
      <c r="Y1225" s="12">
        <f t="shared" si="7"/>
        <v>1.2709122123292462</v>
      </c>
    </row>
    <row r="1226" spans="1:25">
      <c r="A1226" s="7" t="s">
        <v>98</v>
      </c>
      <c r="B1226" t="s">
        <v>69</v>
      </c>
      <c r="E1226" s="6">
        <f>SUM(E87:E98)</f>
        <v>2.4571505101000066</v>
      </c>
      <c r="F1226" s="6">
        <f t="shared" ref="F1226:J1226" si="20">SUM(F87:F98)</f>
        <v>0.70091133341442402</v>
      </c>
      <c r="G1226" s="6">
        <f t="shared" si="20"/>
        <v>1.4386584615189466</v>
      </c>
      <c r="H1226" s="6">
        <f t="shared" si="20"/>
        <v>1.4677417445352263</v>
      </c>
      <c r="I1226" s="6">
        <f t="shared" si="20"/>
        <v>3.895808971618949</v>
      </c>
      <c r="J1226" s="53">
        <f t="shared" si="20"/>
        <v>2.1686530779496489</v>
      </c>
      <c r="K1226" s="15">
        <f t="shared" si="2"/>
        <v>5.0228652292653546</v>
      </c>
      <c r="L1226" s="15">
        <f t="shared" si="3"/>
        <v>2.940881127732708</v>
      </c>
      <c r="M1226" s="15">
        <f t="shared" si="4"/>
        <v>7.9637463569980538</v>
      </c>
      <c r="N1226" s="59">
        <f t="shared" si="5"/>
        <v>2.0819841015326466</v>
      </c>
      <c r="O1226" s="15">
        <f>E1226/0.839631</f>
        <v>2.9264647328409819</v>
      </c>
      <c r="P1226" s="15">
        <f>G1226/0.839631</f>
        <v>1.7134413349661299</v>
      </c>
      <c r="Q1226" s="15">
        <f t="shared" si="13"/>
        <v>4.6399060678071118</v>
      </c>
      <c r="R1226" s="27">
        <f t="shared" si="14"/>
        <v>1.2130233978748519</v>
      </c>
      <c r="S1226" s="5">
        <f t="shared" si="11"/>
        <v>0.21586594922041219</v>
      </c>
      <c r="T1226" s="5">
        <f t="shared" si="11"/>
        <v>0.38550864356817088</v>
      </c>
      <c r="U1226" s="5">
        <f t="shared" si="11"/>
        <v>0.20385993091747634</v>
      </c>
      <c r="V1226" s="5">
        <f t="shared" si="11"/>
        <v>0.5104454404215768</v>
      </c>
      <c r="W1226" s="5">
        <f t="shared" si="11"/>
        <v>0.21127114133360894</v>
      </c>
      <c r="X1226" s="5">
        <f t="shared" si="11"/>
        <v>0.46204861051960994</v>
      </c>
      <c r="Y1226" s="12">
        <f t="shared" si="7"/>
        <v>1.7079456839990559</v>
      </c>
    </row>
    <row r="1227" spans="1:25">
      <c r="A1227" s="7" t="s">
        <v>99</v>
      </c>
      <c r="B1227" t="s">
        <v>69</v>
      </c>
      <c r="E1227" s="6">
        <f>SUM(E99:E110)</f>
        <v>10.699525547030463</v>
      </c>
      <c r="F1227" s="6">
        <f t="shared" ref="F1227:J1227" si="21">SUM(F99:F110)</f>
        <v>1.6668000968747165</v>
      </c>
      <c r="G1227" s="6">
        <f t="shared" si="21"/>
        <v>3.2600575876402069</v>
      </c>
      <c r="H1227" s="6">
        <f t="shared" si="21"/>
        <v>1.4000093117165071</v>
      </c>
      <c r="I1227" s="6">
        <f t="shared" si="21"/>
        <v>13.959583134670671</v>
      </c>
      <c r="J1227" s="53">
        <f t="shared" si="21"/>
        <v>3.0668094085912219</v>
      </c>
      <c r="K1227" s="15">
        <f t="shared" si="2"/>
        <v>21.871787918123243</v>
      </c>
      <c r="L1227" s="15">
        <f t="shared" si="3"/>
        <v>6.6641542042510968</v>
      </c>
      <c r="M1227" s="15">
        <f t="shared" si="4"/>
        <v>28.535942122374344</v>
      </c>
      <c r="N1227" s="59">
        <f t="shared" si="5"/>
        <v>15.207633713872145</v>
      </c>
      <c r="O1227" s="15">
        <f>E1227/2.710489</f>
        <v>3.9474521191675978</v>
      </c>
      <c r="P1227" s="15">
        <f>G1227/2.710489</f>
        <v>1.2027562508610834</v>
      </c>
      <c r="Q1227" s="15">
        <f t="shared" si="13"/>
        <v>5.1502083700286807</v>
      </c>
      <c r="R1227" s="27">
        <f t="shared" si="14"/>
        <v>2.7446958683065144</v>
      </c>
      <c r="S1227" s="5">
        <f t="shared" si="11"/>
        <v>0.93997629731024357</v>
      </c>
      <c r="T1227" s="5">
        <f t="shared" si="11"/>
        <v>0.91675767506179184</v>
      </c>
      <c r="U1227" s="5">
        <f t="shared" si="11"/>
        <v>0.46195475325091584</v>
      </c>
      <c r="V1227" s="5">
        <f t="shared" si="11"/>
        <v>0.48688972182891382</v>
      </c>
      <c r="W1227" s="5">
        <f t="shared" si="11"/>
        <v>0.75703328445739293</v>
      </c>
      <c r="X1227" s="5">
        <f t="shared" si="11"/>
        <v>0.6534078873084469</v>
      </c>
      <c r="Y1227" s="12">
        <f t="shared" si="7"/>
        <v>3.2820050748782372</v>
      </c>
    </row>
    <row r="1228" spans="1:25">
      <c r="A1228" s="7" t="s">
        <v>100</v>
      </c>
      <c r="B1228" t="s">
        <v>69</v>
      </c>
      <c r="E1228" s="6">
        <f>SUM(E111:E122)</f>
        <v>3.7427545973875573</v>
      </c>
      <c r="F1228" s="6">
        <f t="shared" ref="F1228:J1228" si="22">SUM(F111:F122)</f>
        <v>1.4950998309392103</v>
      </c>
      <c r="G1228" s="6">
        <f t="shared" si="22"/>
        <v>6.3198450046464245</v>
      </c>
      <c r="H1228" s="6">
        <f t="shared" si="22"/>
        <v>6.1765197117123991</v>
      </c>
      <c r="I1228" s="6">
        <f t="shared" si="22"/>
        <v>10.062599602033981</v>
      </c>
      <c r="J1228" s="53">
        <f t="shared" si="22"/>
        <v>7.6716195426516132</v>
      </c>
      <c r="K1228" s="15">
        <f t="shared" si="2"/>
        <v>7.6508752115986072</v>
      </c>
      <c r="L1228" s="15">
        <f t="shared" si="3"/>
        <v>12.918919536147133</v>
      </c>
      <c r="M1228" s="15">
        <f t="shared" si="4"/>
        <v>20.569794747745739</v>
      </c>
      <c r="N1228" s="59">
        <f t="shared" si="5"/>
        <v>-5.2680443245485256</v>
      </c>
      <c r="O1228" s="15">
        <f>E1228/0.802484</f>
        <v>4.6639616458241626</v>
      </c>
      <c r="P1228" s="15">
        <f>G1228/0.802484</f>
        <v>7.8753532838616405</v>
      </c>
      <c r="Q1228" s="15">
        <f t="shared" si="13"/>
        <v>12.539314929685803</v>
      </c>
      <c r="R1228" s="27">
        <f t="shared" si="14"/>
        <v>-3.2113916380374778</v>
      </c>
      <c r="S1228" s="5">
        <f t="shared" si="11"/>
        <v>0.32880902921622152</v>
      </c>
      <c r="T1228" s="5">
        <f t="shared" si="11"/>
        <v>0.82232071354392999</v>
      </c>
      <c r="U1228" s="5">
        <f t="shared" si="11"/>
        <v>0.89553094116314058</v>
      </c>
      <c r="V1228" s="5">
        <f t="shared" si="11"/>
        <v>2.1480456873671199</v>
      </c>
      <c r="W1228" s="5">
        <f t="shared" si="11"/>
        <v>0.54569844625142916</v>
      </c>
      <c r="X1228" s="5">
        <f t="shared" si="11"/>
        <v>1.634498936763348</v>
      </c>
      <c r="Y1228" s="12">
        <f t="shared" si="7"/>
        <v>0.5922225299253131</v>
      </c>
    </row>
    <row r="1229" spans="1:25">
      <c r="A1229" s="7" t="s">
        <v>101</v>
      </c>
      <c r="B1229" t="s">
        <v>69</v>
      </c>
      <c r="E1229" s="6">
        <f>SUM(E123:E134)</f>
        <v>5.4812705455832811</v>
      </c>
      <c r="F1229" s="6">
        <f t="shared" ref="F1229:J1229" si="23">SUM(F123:F134)</f>
        <v>0.99429704397788043</v>
      </c>
      <c r="G1229" s="6">
        <f t="shared" si="23"/>
        <v>2.016807052530615</v>
      </c>
      <c r="H1229" s="6">
        <f t="shared" si="23"/>
        <v>0.84411379374562034</v>
      </c>
      <c r="I1229" s="6">
        <f t="shared" si="23"/>
        <v>7.4980775981138921</v>
      </c>
      <c r="J1229" s="53">
        <f t="shared" si="23"/>
        <v>1.8384108377235011</v>
      </c>
      <c r="K1229" s="15">
        <f t="shared" si="2"/>
        <v>11.204719907241683</v>
      </c>
      <c r="L1229" s="15">
        <f t="shared" si="3"/>
        <v>4.1227226320299248</v>
      </c>
      <c r="M1229" s="15">
        <f t="shared" si="4"/>
        <v>15.327442539271601</v>
      </c>
      <c r="N1229" s="59">
        <f t="shared" si="5"/>
        <v>7.0819972752117586</v>
      </c>
      <c r="O1229" s="15">
        <f>E1229/1.128047</f>
        <v>4.8590799369027007</v>
      </c>
      <c r="P1229" s="15">
        <f>G1229/1.128047</f>
        <v>1.7878750198623061</v>
      </c>
      <c r="Q1229" s="15">
        <f t="shared" si="13"/>
        <v>6.6469549567650068</v>
      </c>
      <c r="R1229" s="27">
        <f t="shared" si="14"/>
        <v>3.0712049170403946</v>
      </c>
      <c r="S1229" s="5">
        <f t="shared" si="11"/>
        <v>0.48154138885373543</v>
      </c>
      <c r="T1229" s="5">
        <f t="shared" si="11"/>
        <v>0.54687388611694332</v>
      </c>
      <c r="U1229" s="5">
        <f t="shared" si="11"/>
        <v>0.28578440081510309</v>
      </c>
      <c r="V1229" s="5">
        <f t="shared" si="11"/>
        <v>0.29356256904095301</v>
      </c>
      <c r="W1229" s="5">
        <f t="shared" si="11"/>
        <v>0.40662348269689025</v>
      </c>
      <c r="X1229" s="5">
        <f t="shared" si="11"/>
        <v>0.39168790147727706</v>
      </c>
      <c r="Y1229" s="12">
        <f t="shared" si="7"/>
        <v>2.717796201032511</v>
      </c>
    </row>
    <row r="1230" spans="1:25">
      <c r="A1230" s="7" t="s">
        <v>102</v>
      </c>
      <c r="B1230" t="s">
        <v>69</v>
      </c>
      <c r="E1230" s="6">
        <f>SUM(E135:E146)</f>
        <v>3.3353240381520934</v>
      </c>
      <c r="F1230" s="6">
        <f t="shared" ref="F1230:J1230" si="24">SUM(F135:F146)</f>
        <v>0.49134286895093715</v>
      </c>
      <c r="G1230" s="6">
        <f t="shared" si="24"/>
        <v>4.5970068663469847</v>
      </c>
      <c r="H1230" s="6">
        <f t="shared" si="24"/>
        <v>1.310043022238774</v>
      </c>
      <c r="I1230" s="6">
        <f t="shared" si="24"/>
        <v>7.932330904499076</v>
      </c>
      <c r="J1230" s="53">
        <f t="shared" si="24"/>
        <v>1.8013858911897112</v>
      </c>
      <c r="K1230" s="15">
        <f t="shared" si="2"/>
        <v>6.8180126006547388</v>
      </c>
      <c r="L1230" s="15">
        <f t="shared" si="3"/>
        <v>9.3971231525123713</v>
      </c>
      <c r="M1230" s="15">
        <f t="shared" si="4"/>
        <v>16.215135753167107</v>
      </c>
      <c r="N1230" s="59">
        <f t="shared" si="5"/>
        <v>-2.5791105518576325</v>
      </c>
      <c r="O1230" s="15">
        <f>E1230/0.616561</f>
        <v>5.4095605108855302</v>
      </c>
      <c r="P1230" s="15">
        <f>G1230/0.616561</f>
        <v>7.4558833048911373</v>
      </c>
      <c r="Q1230" s="15">
        <f t="shared" si="13"/>
        <v>12.865443815776668</v>
      </c>
      <c r="R1230" s="27">
        <f t="shared" si="14"/>
        <v>-2.046322794005607</v>
      </c>
      <c r="S1230" s="5">
        <f t="shared" si="11"/>
        <v>0.29301537960084356</v>
      </c>
      <c r="T1230" s="5">
        <f t="shared" si="11"/>
        <v>0.27024377250891707</v>
      </c>
      <c r="U1230" s="5">
        <f t="shared" si="11"/>
        <v>0.65140234966624067</v>
      </c>
      <c r="V1230" s="5">
        <f t="shared" si="11"/>
        <v>0.45560160017771806</v>
      </c>
      <c r="W1230" s="5">
        <f t="shared" si="11"/>
        <v>0.43017319787447122</v>
      </c>
      <c r="X1230" s="5">
        <f t="shared" si="11"/>
        <v>0.38379944514719655</v>
      </c>
      <c r="Y1230" s="12">
        <f t="shared" si="7"/>
        <v>0.72554253998809259</v>
      </c>
    </row>
    <row r="1231" spans="1:25">
      <c r="A1231" s="7" t="s">
        <v>103</v>
      </c>
      <c r="B1231" t="s">
        <v>69</v>
      </c>
      <c r="E1231" s="6">
        <f>SUM(E147:E158)</f>
        <v>23.94104068781008</v>
      </c>
      <c r="F1231" s="6">
        <f t="shared" ref="F1231:J1231" si="25">SUM(F147:F158)</f>
        <v>3.1911902273464832</v>
      </c>
      <c r="G1231" s="6">
        <f t="shared" si="25"/>
        <v>15.742955354868769</v>
      </c>
      <c r="H1231" s="6">
        <f t="shared" si="25"/>
        <v>3.4096921266026885</v>
      </c>
      <c r="I1231" s="6">
        <f t="shared" si="25"/>
        <v>39.683996042678849</v>
      </c>
      <c r="J1231" s="53">
        <f t="shared" si="25"/>
        <v>6.6008823539491761</v>
      </c>
      <c r="K1231" s="15">
        <f t="shared" si="2"/>
        <v>48.939867675559711</v>
      </c>
      <c r="L1231" s="15">
        <f t="shared" si="3"/>
        <v>32.181481245375075</v>
      </c>
      <c r="M1231" s="15">
        <f t="shared" si="4"/>
        <v>81.121348920934778</v>
      </c>
      <c r="N1231" s="59">
        <f t="shared" si="5"/>
        <v>16.758386430184636</v>
      </c>
      <c r="O1231" s="15">
        <f>E1231/4.552402</f>
        <v>5.2589908992681407</v>
      </c>
      <c r="P1231" s="15">
        <f>G1231/4.552402</f>
        <v>3.4581645809989472</v>
      </c>
      <c r="Q1231" s="15">
        <f t="shared" si="13"/>
        <v>8.7171554802670883</v>
      </c>
      <c r="R1231" s="27">
        <f t="shared" si="14"/>
        <v>1.8008263182691935</v>
      </c>
      <c r="S1231" s="5">
        <f t="shared" si="11"/>
        <v>2.1032718395375345</v>
      </c>
      <c r="T1231" s="5">
        <f t="shared" si="11"/>
        <v>1.7551883630121778</v>
      </c>
      <c r="U1231" s="5">
        <f t="shared" si="11"/>
        <v>2.2307989539727147</v>
      </c>
      <c r="V1231" s="5">
        <f t="shared" si="11"/>
        <v>1.1858092922313286</v>
      </c>
      <c r="W1231" s="5">
        <f t="shared" si="11"/>
        <v>2.1520775781598651</v>
      </c>
      <c r="X1231" s="5">
        <f t="shared" si="11"/>
        <v>1.4063699495583595</v>
      </c>
      <c r="Y1231" s="12">
        <f t="shared" si="7"/>
        <v>1.5207462733740089</v>
      </c>
    </row>
    <row r="1232" spans="1:25">
      <c r="A1232" s="7" t="s">
        <v>104</v>
      </c>
      <c r="B1232" t="s">
        <v>69</v>
      </c>
      <c r="E1232" s="6">
        <f>SUM(E159:E170)</f>
        <v>4.7159479748291258</v>
      </c>
      <c r="F1232" s="6">
        <f t="shared" ref="F1232:J1232" si="26">SUM(F159:F170)</f>
        <v>0.69132623990050179</v>
      </c>
      <c r="G1232" s="6">
        <f t="shared" si="26"/>
        <v>2.6020107429241026</v>
      </c>
      <c r="H1232" s="6">
        <f t="shared" si="26"/>
        <v>0.76103460281629309</v>
      </c>
      <c r="I1232" s="6">
        <f t="shared" si="26"/>
        <v>7.3179587177532328</v>
      </c>
      <c r="J1232" s="53">
        <f t="shared" si="26"/>
        <v>1.4523608427167947</v>
      </c>
      <c r="K1232" s="15">
        <f t="shared" si="2"/>
        <v>9.6402605409912372</v>
      </c>
      <c r="L1232" s="15">
        <f t="shared" si="3"/>
        <v>5.3189860503402597</v>
      </c>
      <c r="M1232" s="15">
        <f t="shared" si="4"/>
        <v>14.959246591331505</v>
      </c>
      <c r="N1232" s="59">
        <f t="shared" si="5"/>
        <v>4.3212744906509775</v>
      </c>
      <c r="O1232" s="15">
        <f>E1232/0.916829</f>
        <v>5.1437596049308274</v>
      </c>
      <c r="P1232" s="15">
        <f>G1232/0.916829</f>
        <v>2.8380545804333224</v>
      </c>
      <c r="Q1232" s="15">
        <f t="shared" si="13"/>
        <v>7.9818141853641498</v>
      </c>
      <c r="R1232" s="27">
        <f t="shared" si="14"/>
        <v>2.305705024497505</v>
      </c>
      <c r="S1232" s="5">
        <f t="shared" si="11"/>
        <v>0.41430615742750587</v>
      </c>
      <c r="T1232" s="5">
        <f t="shared" si="11"/>
        <v>0.38023674079977687</v>
      </c>
      <c r="U1232" s="5">
        <f t="shared" si="11"/>
        <v>0.36870858823503544</v>
      </c>
      <c r="V1232" s="5">
        <f t="shared" si="11"/>
        <v>0.26466961538498313</v>
      </c>
      <c r="W1232" s="5">
        <f t="shared" si="11"/>
        <v>0.39685557012552142</v>
      </c>
      <c r="X1232" s="5">
        <f t="shared" si="11"/>
        <v>0.30943691094420644</v>
      </c>
      <c r="Y1232" s="12">
        <f t="shared" si="7"/>
        <v>1.8124244827403788</v>
      </c>
    </row>
    <row r="1233" spans="1:25">
      <c r="A1233" s="7" t="s">
        <v>105</v>
      </c>
      <c r="B1233" t="s">
        <v>69</v>
      </c>
      <c r="E1233" s="6">
        <f>SUM(E171:E182)</f>
        <v>4.32006763737109</v>
      </c>
      <c r="F1233" s="6">
        <f t="shared" ref="F1233:J1233" si="27">SUM(F171:F182)</f>
        <v>0.72494384663970002</v>
      </c>
      <c r="G1233" s="6">
        <f t="shared" si="27"/>
        <v>3.4467840375906804</v>
      </c>
      <c r="H1233" s="6">
        <f t="shared" si="27"/>
        <v>1.2791378443348487</v>
      </c>
      <c r="I1233" s="6">
        <f t="shared" si="27"/>
        <v>7.7668516749617789</v>
      </c>
      <c r="J1233" s="53">
        <f t="shared" si="27"/>
        <v>2.0040816909745476</v>
      </c>
      <c r="K1233" s="15">
        <f t="shared" si="2"/>
        <v>8.8310086967129333</v>
      </c>
      <c r="L1233" s="15">
        <f t="shared" si="3"/>
        <v>7.0458572334246004</v>
      </c>
      <c r="M1233" s="15">
        <f t="shared" si="4"/>
        <v>15.876865930137551</v>
      </c>
      <c r="N1233" s="59">
        <f t="shared" si="5"/>
        <v>1.785151463288333</v>
      </c>
      <c r="O1233" s="15">
        <f>E1233/1.135509</f>
        <v>3.8045208249085563</v>
      </c>
      <c r="P1233" s="15">
        <f>G1233/1.135509</f>
        <v>3.0354528564640879</v>
      </c>
      <c r="Q1233" s="15">
        <f t="shared" si="13"/>
        <v>6.8399736813726442</v>
      </c>
      <c r="R1233" s="27">
        <f t="shared" si="14"/>
        <v>0.76906796844446834</v>
      </c>
      <c r="S1233" s="5">
        <f t="shared" si="11"/>
        <v>0.37952721960021019</v>
      </c>
      <c r="T1233" s="5">
        <f t="shared" si="11"/>
        <v>0.39872677991913835</v>
      </c>
      <c r="U1233" s="5">
        <f t="shared" si="11"/>
        <v>0.48841415428705798</v>
      </c>
      <c r="V1233" s="5">
        <f t="shared" si="11"/>
        <v>0.44485351918512372</v>
      </c>
      <c r="W1233" s="5">
        <f t="shared" si="11"/>
        <v>0.42119919890633839</v>
      </c>
      <c r="X1233" s="5">
        <f t="shared" si="11"/>
        <v>0.42698538097114636</v>
      </c>
      <c r="Y1233" s="12">
        <f t="shared" si="7"/>
        <v>1.2533618556475732</v>
      </c>
    </row>
    <row r="1234" spans="1:25">
      <c r="A1234" s="7" t="s">
        <v>106</v>
      </c>
      <c r="B1234" t="s">
        <v>69</v>
      </c>
      <c r="E1234" s="6">
        <f>SUM(E183:E194)</f>
        <v>1.425132122090863</v>
      </c>
      <c r="F1234" s="6">
        <f t="shared" ref="F1234:J1234" si="28">SUM(F183:F194)</f>
        <v>0.24231499714952387</v>
      </c>
      <c r="G1234" s="6">
        <f t="shared" si="28"/>
        <v>0.33535225814696595</v>
      </c>
      <c r="H1234" s="6">
        <f t="shared" si="28"/>
        <v>0.13391149203292391</v>
      </c>
      <c r="I1234" s="6">
        <f t="shared" si="28"/>
        <v>1.7604843802378298</v>
      </c>
      <c r="J1234" s="53">
        <f t="shared" si="28"/>
        <v>0.37622648918244789</v>
      </c>
      <c r="K1234" s="15">
        <f t="shared" si="2"/>
        <v>2.9132308150175148</v>
      </c>
      <c r="L1234" s="15">
        <f t="shared" si="3"/>
        <v>0.68552137529965873</v>
      </c>
      <c r="M1234" s="15">
        <f t="shared" si="4"/>
        <v>3.5987521903171751</v>
      </c>
      <c r="N1234" s="59">
        <f t="shared" si="5"/>
        <v>2.2277094397178558</v>
      </c>
      <c r="O1234" s="15">
        <f>E1234/0.618754</f>
        <v>2.303228944121352</v>
      </c>
      <c r="P1234" s="15">
        <f>G1234/0.618754</f>
        <v>0.54197994380152037</v>
      </c>
      <c r="Q1234" s="15">
        <f t="shared" si="13"/>
        <v>2.8452088879228725</v>
      </c>
      <c r="R1234" s="27">
        <f t="shared" si="14"/>
        <v>1.7612490003198316</v>
      </c>
      <c r="S1234" s="5">
        <f t="shared" si="11"/>
        <v>0.12520091749980899</v>
      </c>
      <c r="T1234" s="5">
        <f t="shared" si="11"/>
        <v>0.13327581024018834</v>
      </c>
      <c r="U1234" s="5">
        <f t="shared" si="11"/>
        <v>4.7519887455901105E-2</v>
      </c>
      <c r="V1234" s="5">
        <f t="shared" si="11"/>
        <v>4.6571211034064711E-2</v>
      </c>
      <c r="W1234" s="5">
        <f t="shared" si="11"/>
        <v>9.5471709989484857E-2</v>
      </c>
      <c r="X1234" s="5">
        <f t="shared" si="11"/>
        <v>8.0158015283741543E-2</v>
      </c>
      <c r="Y1234" s="12">
        <f t="shared" si="7"/>
        <v>4.2496571514550769</v>
      </c>
    </row>
    <row r="1235" spans="1:25">
      <c r="A1235" s="7" t="s">
        <v>107</v>
      </c>
      <c r="B1235" t="s">
        <v>69</v>
      </c>
      <c r="E1235" s="6">
        <f>SUM(E195:E206)</f>
        <v>3.0169759375525005</v>
      </c>
      <c r="F1235" s="6">
        <f t="shared" ref="F1235:J1235" si="29">SUM(F195:F206)</f>
        <v>0.50661076146235329</v>
      </c>
      <c r="G1235" s="6">
        <f t="shared" si="29"/>
        <v>2.1438544422552228</v>
      </c>
      <c r="H1235" s="6">
        <f t="shared" si="29"/>
        <v>0.96950133597482602</v>
      </c>
      <c r="I1235" s="6">
        <f t="shared" si="29"/>
        <v>5.160830379807722</v>
      </c>
      <c r="J1235" s="53">
        <f t="shared" si="29"/>
        <v>1.4761120974371804</v>
      </c>
      <c r="K1235" s="15">
        <f t="shared" si="2"/>
        <v>6.1672508346450181</v>
      </c>
      <c r="L1235" s="15">
        <f t="shared" si="3"/>
        <v>4.3824307425805822</v>
      </c>
      <c r="M1235" s="15">
        <f t="shared" si="4"/>
        <v>10.549681577225599</v>
      </c>
      <c r="N1235" s="59">
        <f t="shared" si="5"/>
        <v>1.7848200920644359</v>
      </c>
      <c r="O1235" s="15">
        <f>E1235/0.664607</f>
        <v>4.5394886565331101</v>
      </c>
      <c r="P1235" s="15">
        <f>G1235/0.664607</f>
        <v>3.2257476106258629</v>
      </c>
      <c r="Q1235" s="15">
        <f t="shared" si="13"/>
        <v>7.765236267158973</v>
      </c>
      <c r="R1235" s="27">
        <f t="shared" si="14"/>
        <v>1.3137410459072472</v>
      </c>
      <c r="S1235" s="5">
        <f t="shared" si="11"/>
        <v>0.2650478152876386</v>
      </c>
      <c r="T1235" s="5">
        <f t="shared" si="11"/>
        <v>0.27864127480574541</v>
      </c>
      <c r="U1235" s="5">
        <f t="shared" si="11"/>
        <v>0.30378719493564715</v>
      </c>
      <c r="V1235" s="5">
        <f t="shared" si="11"/>
        <v>0.33716935440007167</v>
      </c>
      <c r="W1235" s="5">
        <f t="shared" si="11"/>
        <v>0.27987371365337732</v>
      </c>
      <c r="X1235" s="5">
        <f t="shared" si="11"/>
        <v>0.31449730273911131</v>
      </c>
      <c r="Y1235" s="12">
        <f t="shared" si="7"/>
        <v>1.4072671530716421</v>
      </c>
    </row>
    <row r="1236" spans="1:25">
      <c r="A1236" s="7" t="s">
        <v>108</v>
      </c>
      <c r="B1236" t="s">
        <v>69</v>
      </c>
      <c r="E1236" s="6">
        <f>SUM(E207:E218)</f>
        <v>9.2233262783147651</v>
      </c>
      <c r="F1236" s="6">
        <f t="shared" ref="F1236:J1236" si="30">SUM(F207:F218)</f>
        <v>1.3858456668117838</v>
      </c>
      <c r="G1236" s="6">
        <f t="shared" si="30"/>
        <v>6.1817443690651492</v>
      </c>
      <c r="H1236" s="6">
        <f t="shared" si="30"/>
        <v>2.2448644979659371</v>
      </c>
      <c r="I1236" s="6">
        <f t="shared" si="30"/>
        <v>15.405070647379912</v>
      </c>
      <c r="J1236" s="53">
        <f t="shared" si="30"/>
        <v>3.6307101647777245</v>
      </c>
      <c r="K1236" s="15">
        <f t="shared" si="2"/>
        <v>18.854166511611503</v>
      </c>
      <c r="L1236" s="15">
        <f t="shared" si="3"/>
        <v>12.636616568644991</v>
      </c>
      <c r="M1236" s="15">
        <f t="shared" si="4"/>
        <v>31.490783080256488</v>
      </c>
      <c r="N1236" s="59">
        <f t="shared" si="5"/>
        <v>6.217549942966512</v>
      </c>
      <c r="O1236" s="15">
        <f>E1236/1.758038</f>
        <v>5.2463748100523224</v>
      </c>
      <c r="P1236" s="15">
        <f>G1236/1.758038</f>
        <v>3.5162746021787634</v>
      </c>
      <c r="Q1236" s="15">
        <f t="shared" si="13"/>
        <v>8.7626494122310863</v>
      </c>
      <c r="R1236" s="27">
        <f t="shared" si="14"/>
        <v>1.730100207873559</v>
      </c>
      <c r="S1236" s="5">
        <f t="shared" si="11"/>
        <v>0.81028902130905844</v>
      </c>
      <c r="T1236" s="5">
        <f t="shared" si="11"/>
        <v>0.7622297682145649</v>
      </c>
      <c r="U1236" s="5">
        <f t="shared" si="11"/>
        <v>0.87596188653183205</v>
      </c>
      <c r="V1236" s="5">
        <f t="shared" si="11"/>
        <v>0.78071012943345708</v>
      </c>
      <c r="W1236" s="5">
        <f t="shared" si="11"/>
        <v>0.83542259944134922</v>
      </c>
      <c r="X1236" s="5">
        <f t="shared" si="11"/>
        <v>0.77355138260335465</v>
      </c>
      <c r="Y1236" s="12">
        <f t="shared" si="7"/>
        <v>1.4920264779097598</v>
      </c>
    </row>
    <row r="1237" spans="1:25">
      <c r="A1237" s="7" t="s">
        <v>109</v>
      </c>
      <c r="B1237" t="s">
        <v>69</v>
      </c>
      <c r="E1237" s="6">
        <f>SUM(E219:E230)</f>
        <v>3.7308496434999947</v>
      </c>
      <c r="F1237" s="6">
        <f t="shared" ref="F1237:J1237" si="31">SUM(F219:F230)</f>
        <v>0.60416790505748519</v>
      </c>
      <c r="G1237" s="6">
        <f t="shared" si="31"/>
        <v>2.5006041155527301</v>
      </c>
      <c r="H1237" s="6">
        <f t="shared" si="31"/>
        <v>0.81877259241933853</v>
      </c>
      <c r="I1237" s="6">
        <f t="shared" si="31"/>
        <v>6.2314537590527248</v>
      </c>
      <c r="J1237" s="53">
        <f t="shared" si="31"/>
        <v>1.4229404974768227</v>
      </c>
      <c r="K1237" s="15">
        <f t="shared" si="2"/>
        <v>7.6265393075943333</v>
      </c>
      <c r="L1237" s="15">
        <f t="shared" si="3"/>
        <v>5.111692349548604</v>
      </c>
      <c r="M1237" s="15">
        <f t="shared" si="4"/>
        <v>12.738231657142938</v>
      </c>
      <c r="N1237" s="59">
        <f t="shared" si="5"/>
        <v>2.5148469580457293</v>
      </c>
      <c r="O1237" s="15">
        <f>E1237/0.528143</f>
        <v>7.0640899216689315</v>
      </c>
      <c r="P1237" s="15">
        <f>G1237/0.528143</f>
        <v>4.7347103257124115</v>
      </c>
      <c r="Q1237" s="15">
        <f t="shared" si="13"/>
        <v>11.798800247381344</v>
      </c>
      <c r="R1237" s="27">
        <f t="shared" si="14"/>
        <v>2.32937959595652</v>
      </c>
      <c r="S1237" s="5">
        <f t="shared" si="11"/>
        <v>0.32776315345045115</v>
      </c>
      <c r="T1237" s="5">
        <f t="shared" si="11"/>
        <v>0.33229873517885034</v>
      </c>
      <c r="U1237" s="5">
        <f t="shared" si="11"/>
        <v>0.35433912626511394</v>
      </c>
      <c r="V1237" s="5">
        <f t="shared" si="11"/>
        <v>0.28474950589822567</v>
      </c>
      <c r="W1237" s="5">
        <f t="shared" si="11"/>
        <v>0.33793400996650491</v>
      </c>
      <c r="X1237" s="5">
        <f t="shared" si="11"/>
        <v>0.30316867478538828</v>
      </c>
      <c r="Y1237" s="12">
        <f t="shared" si="7"/>
        <v>1.4919793262338661</v>
      </c>
    </row>
    <row r="1238" spans="1:25">
      <c r="A1238" s="7" t="s">
        <v>110</v>
      </c>
      <c r="B1238" t="s">
        <v>69</v>
      </c>
      <c r="E1238" s="6">
        <f>SUM(E231:E242)</f>
        <v>46.702396978079946</v>
      </c>
      <c r="F1238" s="6">
        <f t="shared" ref="F1238:J1238" si="32">SUM(F231:F242)</f>
        <v>8.0717750245298365</v>
      </c>
      <c r="G1238" s="6">
        <f t="shared" si="32"/>
        <v>31.523655334269684</v>
      </c>
      <c r="H1238" s="6">
        <f t="shared" si="32"/>
        <v>14.608289526222991</v>
      </c>
      <c r="I1238" s="6">
        <f t="shared" si="32"/>
        <v>78.22605231234958</v>
      </c>
      <c r="J1238" s="53">
        <f t="shared" si="32"/>
        <v>22.680064550752839</v>
      </c>
      <c r="K1238" s="15">
        <f t="shared" si="2"/>
        <v>95.468244594832612</v>
      </c>
      <c r="L1238" s="15">
        <f t="shared" si="3"/>
        <v>64.440119409455335</v>
      </c>
      <c r="M1238" s="15">
        <f t="shared" si="4"/>
        <v>159.90836400428785</v>
      </c>
      <c r="N1238" s="59">
        <f t="shared" si="5"/>
        <v>31.028125185377277</v>
      </c>
      <c r="O1238" s="15">
        <f>E1238/9.461105</f>
        <v>4.9362518414159808</v>
      </c>
      <c r="P1238" s="15">
        <f>G1238/9.461105</f>
        <v>3.33192109529169</v>
      </c>
      <c r="Q1238" s="15">
        <f t="shared" si="13"/>
        <v>8.2681729367076713</v>
      </c>
      <c r="R1238" s="27">
        <f t="shared" si="14"/>
        <v>1.6043307461242908</v>
      </c>
      <c r="S1238" s="5">
        <f t="shared" si="11"/>
        <v>4.1029058712937445</v>
      </c>
      <c r="T1238" s="5">
        <f t="shared" si="11"/>
        <v>4.4395616000891165</v>
      </c>
      <c r="U1238" s="5">
        <f t="shared" si="11"/>
        <v>4.4669463744198872</v>
      </c>
      <c r="V1238" s="5">
        <f t="shared" si="11"/>
        <v>5.0804133688927982</v>
      </c>
      <c r="W1238" s="5">
        <f t="shared" si="11"/>
        <v>4.2422273459637179</v>
      </c>
      <c r="X1238" s="5">
        <f t="shared" si="11"/>
        <v>4.8321662965466325</v>
      </c>
      <c r="Y1238" s="12">
        <f t="shared" si="7"/>
        <v>1.4815032229878906</v>
      </c>
    </row>
    <row r="1239" spans="1:25">
      <c r="A1239" s="7" t="s">
        <v>111</v>
      </c>
      <c r="B1239" t="s">
        <v>69</v>
      </c>
      <c r="E1239" s="6">
        <f>SUM(E243:E254)</f>
        <v>10.790806853457182</v>
      </c>
      <c r="F1239" s="6">
        <f t="shared" ref="F1239:J1239" si="33">SUM(F243:F254)</f>
        <v>1.9565674954201662</v>
      </c>
      <c r="G1239" s="6">
        <f t="shared" si="33"/>
        <v>8.4634022090557863</v>
      </c>
      <c r="H1239" s="6">
        <f t="shared" si="33"/>
        <v>3.8325047575329623</v>
      </c>
      <c r="I1239" s="6">
        <f t="shared" si="33"/>
        <v>19.254209062512963</v>
      </c>
      <c r="J1239" s="53">
        <f t="shared" si="33"/>
        <v>5.7890722529531198</v>
      </c>
      <c r="K1239" s="15">
        <f t="shared" si="2"/>
        <v>22.05838361026667</v>
      </c>
      <c r="L1239" s="15">
        <f t="shared" si="3"/>
        <v>17.300742670184949</v>
      </c>
      <c r="M1239" s="15">
        <f t="shared" si="4"/>
        <v>39.359126280451605</v>
      </c>
      <c r="N1239" s="59">
        <f t="shared" si="5"/>
        <v>4.7576409400817212</v>
      </c>
      <c r="O1239" s="15">
        <f>E1239/2.130151</f>
        <v>5.0657473829119066</v>
      </c>
      <c r="P1239" s="15">
        <f>G1239/2.130151</f>
        <v>3.9731466027787636</v>
      </c>
      <c r="Q1239" s="15">
        <f t="shared" si="13"/>
        <v>9.0388939856906703</v>
      </c>
      <c r="R1239" s="27">
        <f t="shared" si="14"/>
        <v>1.092600780133143</v>
      </c>
      <c r="S1239" s="5">
        <f t="shared" si="11"/>
        <v>0.9479955561130271</v>
      </c>
      <c r="T1239" s="5">
        <f t="shared" si="11"/>
        <v>1.0761328077470627</v>
      </c>
      <c r="U1239" s="5">
        <f t="shared" si="11"/>
        <v>1.1992760170772518</v>
      </c>
      <c r="V1239" s="5">
        <f t="shared" si="11"/>
        <v>1.3328534029644135</v>
      </c>
      <c r="W1239" s="5">
        <f t="shared" si="11"/>
        <v>1.044162779475962</v>
      </c>
      <c r="X1239" s="5">
        <f t="shared" si="11"/>
        <v>1.2334074167379205</v>
      </c>
      <c r="Y1239" s="12">
        <f t="shared" si="7"/>
        <v>1.2749963415316701</v>
      </c>
    </row>
    <row r="1240" spans="1:25">
      <c r="A1240" s="7" t="s">
        <v>112</v>
      </c>
      <c r="B1240" t="s">
        <v>69</v>
      </c>
      <c r="E1240" s="6">
        <f>SUM(E255:E266)</f>
        <v>12.803507729597721</v>
      </c>
      <c r="F1240" s="6">
        <f t="shared" ref="F1240:J1240" si="34">SUM(F255:F266)</f>
        <v>2.1137170274688102</v>
      </c>
      <c r="G1240" s="6">
        <f t="shared" si="34"/>
        <v>9.5682982620398978</v>
      </c>
      <c r="H1240" s="6">
        <f t="shared" si="34"/>
        <v>3.4616354916608394</v>
      </c>
      <c r="I1240" s="6">
        <f t="shared" si="34"/>
        <v>22.371805991637618</v>
      </c>
      <c r="J1240" s="53">
        <f t="shared" si="34"/>
        <v>5.5753525191296545</v>
      </c>
      <c r="K1240" s="15">
        <f t="shared" si="2"/>
        <v>26.172712466445187</v>
      </c>
      <c r="L1240" s="15">
        <f t="shared" si="3"/>
        <v>19.559352366121139</v>
      </c>
      <c r="M1240" s="15">
        <f t="shared" si="4"/>
        <v>45.73206483256633</v>
      </c>
      <c r="N1240" s="59">
        <f t="shared" si="5"/>
        <v>6.6133601003240479</v>
      </c>
      <c r="O1240" s="15">
        <f>E1240/2.07724</f>
        <v>6.163711333113997</v>
      </c>
      <c r="P1240" s="15">
        <f>G1240/2.07724</f>
        <v>4.6062555419883582</v>
      </c>
      <c r="Q1240" s="15">
        <f t="shared" si="13"/>
        <v>10.769966875102355</v>
      </c>
      <c r="R1240" s="27">
        <f t="shared" si="14"/>
        <v>1.5574557911256388</v>
      </c>
      <c r="S1240" s="5">
        <f t="shared" si="11"/>
        <v>1.1248156505024218</v>
      </c>
      <c r="T1240" s="5">
        <f t="shared" si="11"/>
        <v>1.162566711793561</v>
      </c>
      <c r="U1240" s="5">
        <f t="shared" si="11"/>
        <v>1.3558413444687989</v>
      </c>
      <c r="V1240" s="5">
        <f t="shared" si="11"/>
        <v>1.2038739510534993</v>
      </c>
      <c r="W1240" s="5">
        <f t="shared" si="11"/>
        <v>1.2132311979309374</v>
      </c>
      <c r="X1240" s="5">
        <f t="shared" si="11"/>
        <v>1.1878727449834532</v>
      </c>
      <c r="Y1240" s="12">
        <f t="shared" si="7"/>
        <v>1.3381175397084766</v>
      </c>
    </row>
    <row r="1241" spans="1:25">
      <c r="A1241" s="7" t="s">
        <v>113</v>
      </c>
      <c r="B1241" t="s">
        <v>69</v>
      </c>
      <c r="E1241" s="6">
        <f>SUM(E267:E278)</f>
        <v>3.9131399135656664</v>
      </c>
      <c r="F1241" s="6">
        <f t="shared" ref="F1241:J1241" si="35">SUM(F267:F278)</f>
        <v>0.55909602244112</v>
      </c>
      <c r="G1241" s="6">
        <f t="shared" si="35"/>
        <v>2.1088674755339811</v>
      </c>
      <c r="H1241" s="6">
        <f t="shared" si="35"/>
        <v>0.9165703038898857</v>
      </c>
      <c r="I1241" s="6">
        <f t="shared" si="35"/>
        <v>6.0220073890996471</v>
      </c>
      <c r="J1241" s="53">
        <f t="shared" si="35"/>
        <v>1.4756663263310059</v>
      </c>
      <c r="K1241" s="15">
        <f t="shared" si="2"/>
        <v>7.9991739733922325</v>
      </c>
      <c r="L1241" s="15">
        <f t="shared" si="3"/>
        <v>4.3109109810115456</v>
      </c>
      <c r="M1241" s="15">
        <f t="shared" si="4"/>
        <v>12.310084954403777</v>
      </c>
      <c r="N1241" s="59">
        <f t="shared" si="5"/>
        <v>3.6882629923806869</v>
      </c>
      <c r="O1241" s="15">
        <f>E1241/0.645613</f>
        <v>6.0611231706388597</v>
      </c>
      <c r="P1241" s="15">
        <f>G1241/0.645613</f>
        <v>3.2664575768052706</v>
      </c>
      <c r="Q1241" s="15">
        <f t="shared" si="13"/>
        <v>9.3275807474441308</v>
      </c>
      <c r="R1241" s="27">
        <f t="shared" si="14"/>
        <v>2.7946655938335891</v>
      </c>
      <c r="S1241" s="5">
        <f t="shared" si="11"/>
        <v>0.34377774515723669</v>
      </c>
      <c r="T1241" s="5">
        <f t="shared" si="11"/>
        <v>0.30750872322989931</v>
      </c>
      <c r="U1241" s="5">
        <f t="shared" si="11"/>
        <v>0.29882949245824758</v>
      </c>
      <c r="V1241" s="5">
        <f t="shared" si="11"/>
        <v>0.3187612086311295</v>
      </c>
      <c r="W1241" s="5">
        <f t="shared" si="11"/>
        <v>0.32657565693879487</v>
      </c>
      <c r="X1241" s="5">
        <f t="shared" si="11"/>
        <v>0.31440232769570214</v>
      </c>
      <c r="Y1241" s="12">
        <f t="shared" si="7"/>
        <v>1.8555646378750423</v>
      </c>
    </row>
    <row r="1242" spans="1:25">
      <c r="A1242" s="7" t="s">
        <v>114</v>
      </c>
      <c r="B1242" t="s">
        <v>69</v>
      </c>
      <c r="E1242" s="6">
        <f>SUM(E279:E290)</f>
        <v>3.3730890244699427</v>
      </c>
      <c r="F1242" s="6">
        <f t="shared" ref="F1242:J1242" si="36">SUM(F279:F290)</f>
        <v>0.61413404313266662</v>
      </c>
      <c r="G1242" s="6">
        <f t="shared" si="36"/>
        <v>2.6076705311739401</v>
      </c>
      <c r="H1242" s="6">
        <f t="shared" si="36"/>
        <v>1.3533017803433796</v>
      </c>
      <c r="I1242" s="6">
        <f t="shared" si="36"/>
        <v>5.9807595556438953</v>
      </c>
      <c r="J1242" s="53">
        <f t="shared" si="36"/>
        <v>1.9674358234760427</v>
      </c>
      <c r="K1242" s="15">
        <f t="shared" si="2"/>
        <v>6.8952111425755129</v>
      </c>
      <c r="L1242" s="15">
        <f t="shared" si="3"/>
        <v>5.3305556930985114</v>
      </c>
      <c r="M1242" s="15">
        <f t="shared" si="4"/>
        <v>12.225766835674049</v>
      </c>
      <c r="N1242" s="59">
        <f t="shared" si="5"/>
        <v>1.5646554494770015</v>
      </c>
      <c r="O1242" s="15">
        <f>E1242/0.767598</f>
        <v>4.3943431646121311</v>
      </c>
      <c r="P1242" s="15">
        <f>G1242/0.767598</f>
        <v>3.3971825502071917</v>
      </c>
      <c r="Q1242" s="15">
        <f t="shared" si="13"/>
        <v>7.7915257148193229</v>
      </c>
      <c r="R1242" s="27">
        <f t="shared" si="14"/>
        <v>0.99716061440493942</v>
      </c>
      <c r="S1242" s="5">
        <f t="shared" si="11"/>
        <v>0.29633311475190138</v>
      </c>
      <c r="T1242" s="5">
        <f t="shared" si="11"/>
        <v>0.33778021648442458</v>
      </c>
      <c r="U1242" s="5">
        <f t="shared" si="11"/>
        <v>0.36951058820409077</v>
      </c>
      <c r="V1242" s="5">
        <f t="shared" si="11"/>
        <v>0.47064596061442965</v>
      </c>
      <c r="W1242" s="5">
        <f t="shared" si="11"/>
        <v>0.32433877188739202</v>
      </c>
      <c r="X1242" s="5">
        <f t="shared" si="11"/>
        <v>0.4191776904137528</v>
      </c>
      <c r="Y1242" s="12">
        <f t="shared" si="7"/>
        <v>1.293525767210868</v>
      </c>
    </row>
    <row r="1243" spans="1:25">
      <c r="A1243" s="7" t="s">
        <v>115</v>
      </c>
      <c r="B1243" t="s">
        <v>69</v>
      </c>
      <c r="E1243" s="6">
        <f>SUM(E291:E302)</f>
        <v>13.80195845622705</v>
      </c>
      <c r="F1243" s="6">
        <f t="shared" ref="F1243:J1243" si="37">SUM(F291:F302)</f>
        <v>2.2287064245143036</v>
      </c>
      <c r="G1243" s="6">
        <f t="shared" si="37"/>
        <v>6.2439882716916228</v>
      </c>
      <c r="H1243" s="6">
        <f t="shared" si="37"/>
        <v>2.0586791195066705</v>
      </c>
      <c r="I1243" s="6">
        <f t="shared" si="37"/>
        <v>20.045946727918675</v>
      </c>
      <c r="J1243" s="53">
        <f t="shared" si="37"/>
        <v>4.2873855440209727</v>
      </c>
      <c r="K1243" s="15">
        <f t="shared" si="2"/>
        <v>28.213728438933202</v>
      </c>
      <c r="L1243" s="15">
        <f t="shared" si="3"/>
        <v>12.763854494425765</v>
      </c>
      <c r="M1243" s="15">
        <f t="shared" si="4"/>
        <v>40.977582933358974</v>
      </c>
      <c r="N1243" s="59">
        <f t="shared" si="5"/>
        <v>15.449873944507438</v>
      </c>
      <c r="O1243" s="15">
        <f>E1243/1.836536</f>
        <v>7.5152125829425884</v>
      </c>
      <c r="P1243" s="15">
        <f>G1243/1.836536</f>
        <v>3.3998725163523194</v>
      </c>
      <c r="Q1243" s="15">
        <f t="shared" si="13"/>
        <v>10.915085099294908</v>
      </c>
      <c r="R1243" s="27">
        <f t="shared" si="14"/>
        <v>4.1153400665902691</v>
      </c>
      <c r="S1243" s="5">
        <f t="shared" si="11"/>
        <v>1.2125316910818318</v>
      </c>
      <c r="T1243" s="5">
        <f t="shared" si="11"/>
        <v>1.2258120958620187</v>
      </c>
      <c r="U1243" s="5">
        <f t="shared" si="11"/>
        <v>0.8847819352291928</v>
      </c>
      <c r="V1243" s="5">
        <f t="shared" si="11"/>
        <v>0.71595931215817898</v>
      </c>
      <c r="W1243" s="5">
        <f t="shared" si="11"/>
        <v>1.0870990018178806</v>
      </c>
      <c r="X1243" s="5">
        <f t="shared" si="11"/>
        <v>0.91346124168908971</v>
      </c>
      <c r="Y1243" s="12">
        <f t="shared" si="7"/>
        <v>2.210439522892925</v>
      </c>
    </row>
    <row r="1244" spans="1:25">
      <c r="A1244" s="7" t="s">
        <v>116</v>
      </c>
      <c r="B1244" t="s">
        <v>69</v>
      </c>
      <c r="E1244" s="6">
        <f>SUM(E303:E314)</f>
        <v>43.164053477473956</v>
      </c>
      <c r="F1244" s="6">
        <f t="shared" ref="F1244:J1244" si="38">SUM(F303:F314)</f>
        <v>6.6176793069759814</v>
      </c>
      <c r="G1244" s="6">
        <f t="shared" si="38"/>
        <v>31.861647187170345</v>
      </c>
      <c r="H1244" s="6">
        <f t="shared" si="38"/>
        <v>8.0184906721074292</v>
      </c>
      <c r="I1244" s="6">
        <f t="shared" si="38"/>
        <v>75.025700664644276</v>
      </c>
      <c r="J1244" s="53">
        <f t="shared" si="38"/>
        <v>14.636169979083403</v>
      </c>
      <c r="K1244" s="15">
        <f t="shared" si="2"/>
        <v>88.235223066302993</v>
      </c>
      <c r="L1244" s="15">
        <f t="shared" si="3"/>
        <v>65.131036599400119</v>
      </c>
      <c r="M1244" s="15">
        <f t="shared" si="4"/>
        <v>153.36625966570307</v>
      </c>
      <c r="N1244" s="59">
        <f t="shared" si="5"/>
        <v>23.104186466902874</v>
      </c>
      <c r="O1244" s="15">
        <f>E1244/6.371773</f>
        <v>6.7742610223989388</v>
      </c>
      <c r="P1244" s="15">
        <f>G1244/6.371773</f>
        <v>5.0004366425436597</v>
      </c>
      <c r="Q1244" s="15">
        <f t="shared" si="13"/>
        <v>11.774697664942599</v>
      </c>
      <c r="R1244" s="27">
        <f t="shared" si="14"/>
        <v>1.7738243798552791</v>
      </c>
      <c r="S1244" s="5">
        <f t="shared" si="11"/>
        <v>3.7920547959173727</v>
      </c>
      <c r="T1244" s="5">
        <f t="shared" si="11"/>
        <v>3.6397935824117225</v>
      </c>
      <c r="U1244" s="5">
        <f t="shared" si="11"/>
        <v>4.514840296171303</v>
      </c>
      <c r="V1244" s="5">
        <f t="shared" si="11"/>
        <v>2.7886390898667726</v>
      </c>
      <c r="W1244" s="5">
        <f t="shared" si="11"/>
        <v>4.0686711089394434</v>
      </c>
      <c r="X1244" s="5">
        <f t="shared" si="11"/>
        <v>3.1183512341946504</v>
      </c>
      <c r="Y1244" s="12">
        <f t="shared" si="7"/>
        <v>1.3547338975887828</v>
      </c>
    </row>
    <row r="1245" spans="1:25">
      <c r="A1245" s="7" t="s">
        <v>117</v>
      </c>
      <c r="B1245" t="s">
        <v>69</v>
      </c>
      <c r="E1245" s="6">
        <f>SUM(E315:E326)</f>
        <v>3.8055916125453741</v>
      </c>
      <c r="F1245" s="6">
        <f t="shared" ref="F1245:J1245" si="39">SUM(F315:F326)</f>
        <v>0.61579976003485326</v>
      </c>
      <c r="G1245" s="6">
        <f t="shared" si="39"/>
        <v>2.8021884930180185</v>
      </c>
      <c r="H1245" s="6">
        <f t="shared" si="39"/>
        <v>0.8656332745119284</v>
      </c>
      <c r="I1245" s="6">
        <f t="shared" si="39"/>
        <v>6.6077801055633891</v>
      </c>
      <c r="J1245" s="53">
        <f t="shared" si="39"/>
        <v>1.481433034546781</v>
      </c>
      <c r="K1245" s="15">
        <f t="shared" si="2"/>
        <v>7.7793255679156781</v>
      </c>
      <c r="L1245" s="15">
        <f t="shared" si="3"/>
        <v>5.7281859982011571</v>
      </c>
      <c r="M1245" s="15">
        <f t="shared" si="4"/>
        <v>13.507511566116827</v>
      </c>
      <c r="N1245" s="59">
        <f t="shared" si="5"/>
        <v>2.0511395697145209</v>
      </c>
      <c r="O1245" s="15">
        <f>E1245/0.841502</f>
        <v>4.5223797596979853</v>
      </c>
      <c r="P1245" s="15">
        <f>G1245/0.841502</f>
        <v>3.3299843529997775</v>
      </c>
      <c r="Q1245" s="15">
        <f t="shared" si="13"/>
        <v>7.8523641126977628</v>
      </c>
      <c r="R1245" s="27">
        <f t="shared" si="14"/>
        <v>1.1923954066982079</v>
      </c>
      <c r="S1245" s="5">
        <f t="shared" si="11"/>
        <v>0.33432939594486261</v>
      </c>
      <c r="T1245" s="5">
        <f t="shared" si="11"/>
        <v>0.33869637839095618</v>
      </c>
      <c r="U1245" s="5">
        <f t="shared" si="11"/>
        <v>0.39707405745298718</v>
      </c>
      <c r="V1245" s="5">
        <f t="shared" si="11"/>
        <v>0.30104652926644909</v>
      </c>
      <c r="W1245" s="5">
        <f t="shared" si="11"/>
        <v>0.35834232498411095</v>
      </c>
      <c r="X1245" s="5">
        <f t="shared" si="11"/>
        <v>0.31563097027826309</v>
      </c>
      <c r="Y1245" s="12">
        <f t="shared" si="7"/>
        <v>1.3580783812464623</v>
      </c>
    </row>
    <row r="1246" spans="1:25">
      <c r="A1246" s="7" t="s">
        <v>118</v>
      </c>
      <c r="B1246" t="s">
        <v>69</v>
      </c>
      <c r="E1246" s="6">
        <f>SUM(E327:E338)</f>
        <v>15.704317871325722</v>
      </c>
      <c r="F1246" s="6">
        <f t="shared" ref="F1246:J1246" si="40">SUM(F327:F338)</f>
        <v>2.5611068704765003</v>
      </c>
      <c r="G1246" s="6">
        <f t="shared" si="40"/>
        <v>3.6065463648481959</v>
      </c>
      <c r="H1246" s="6">
        <f t="shared" si="40"/>
        <v>3.5215044416121897</v>
      </c>
      <c r="I1246" s="6">
        <f t="shared" si="40"/>
        <v>19.31086423617387</v>
      </c>
      <c r="J1246" s="53">
        <f t="shared" si="40"/>
        <v>6.0826113120886953</v>
      </c>
      <c r="K1246" s="15">
        <f t="shared" si="2"/>
        <v>32.102499159484545</v>
      </c>
      <c r="L1246" s="15">
        <f t="shared" si="3"/>
        <v>7.3724406621685024</v>
      </c>
      <c r="M1246" s="15">
        <f t="shared" si="4"/>
        <v>39.474939821652946</v>
      </c>
      <c r="N1246" s="59">
        <f t="shared" si="5"/>
        <v>24.730058497316044</v>
      </c>
      <c r="O1246" s="15">
        <f>E1246/2.543482</f>
        <v>6.1743381204686028</v>
      </c>
      <c r="P1246" s="15">
        <f>G1246/2.543482</f>
        <v>1.4179563153378698</v>
      </c>
      <c r="Q1246" s="15">
        <f t="shared" si="13"/>
        <v>7.5922944358064726</v>
      </c>
      <c r="R1246" s="27">
        <f t="shared" si="14"/>
        <v>4.7563818051307329</v>
      </c>
      <c r="S1246" s="5">
        <f t="shared" si="11"/>
        <v>1.3796580511524443</v>
      </c>
      <c r="T1246" s="5">
        <f t="shared" si="11"/>
        <v>1.4086358553525433</v>
      </c>
      <c r="U1246" s="5">
        <f t="shared" si="11"/>
        <v>0.51105270114796175</v>
      </c>
      <c r="V1246" s="5">
        <f t="shared" si="11"/>
        <v>1.2246949385598342</v>
      </c>
      <c r="W1246" s="5">
        <f t="shared" si="11"/>
        <v>1.0472352102057521</v>
      </c>
      <c r="X1246" s="5">
        <f t="shared" si="11"/>
        <v>1.2959482241108808</v>
      </c>
      <c r="Y1246" s="12">
        <f t="shared" si="7"/>
        <v>4.3543923417678663</v>
      </c>
    </row>
    <row r="1247" spans="1:25">
      <c r="A1247" s="7" t="s">
        <v>119</v>
      </c>
      <c r="B1247" t="s">
        <v>69</v>
      </c>
      <c r="E1247" s="6">
        <f>SUM(E339:E350)</f>
        <v>2.6626842084105604</v>
      </c>
      <c r="F1247" s="6">
        <f t="shared" ref="F1247:J1247" si="41">SUM(F339:F350)</f>
        <v>0.4819216842432214</v>
      </c>
      <c r="G1247" s="6">
        <f t="shared" si="41"/>
        <v>1.4565226999724685</v>
      </c>
      <c r="H1247" s="6">
        <f t="shared" si="41"/>
        <v>0.65790853427826945</v>
      </c>
      <c r="I1247" s="6">
        <f t="shared" si="41"/>
        <v>4.1192069083830312</v>
      </c>
      <c r="J1247" s="53">
        <f t="shared" si="41"/>
        <v>1.1398302185214912</v>
      </c>
      <c r="K1247" s="15">
        <f t="shared" si="2"/>
        <v>5.4430137152628113</v>
      </c>
      <c r="L1247" s="15">
        <f t="shared" si="3"/>
        <v>2.977398899764446</v>
      </c>
      <c r="M1247" s="15">
        <f t="shared" si="4"/>
        <v>8.4204126150272618</v>
      </c>
      <c r="N1247" s="59">
        <f t="shared" si="5"/>
        <v>2.4656148154983653</v>
      </c>
      <c r="O1247" s="15">
        <f>E1247/0.569633</f>
        <v>4.6743854524063053</v>
      </c>
      <c r="P1247" s="15">
        <f>G1247/0.569633</f>
        <v>2.5569492988862454</v>
      </c>
      <c r="Q1247" s="15">
        <f t="shared" si="13"/>
        <v>7.2313347512925503</v>
      </c>
      <c r="R1247" s="27">
        <f t="shared" si="14"/>
        <v>2.1174361535200599</v>
      </c>
      <c r="S1247" s="5">
        <f t="shared" si="11"/>
        <v>0.23392252601545099</v>
      </c>
      <c r="T1247" s="5">
        <f t="shared" si="11"/>
        <v>0.26506202131681689</v>
      </c>
      <c r="U1247" s="5">
        <f t="shared" si="11"/>
        <v>0.20639131867519561</v>
      </c>
      <c r="V1247" s="5">
        <f t="shared" si="11"/>
        <v>0.22880483762702258</v>
      </c>
      <c r="W1247" s="5">
        <f t="shared" si="11"/>
        <v>0.2233860929176204</v>
      </c>
      <c r="X1247" s="5">
        <f t="shared" si="11"/>
        <v>0.24284980112819418</v>
      </c>
      <c r="Y1247" s="12">
        <f t="shared" si="7"/>
        <v>1.8281103401003576</v>
      </c>
    </row>
    <row r="1248" spans="1:25">
      <c r="A1248" s="7" t="s">
        <v>120</v>
      </c>
      <c r="B1248" t="s">
        <v>69</v>
      </c>
      <c r="E1248" s="6">
        <f>SUM(E351:E362)</f>
        <v>47.102788994082935</v>
      </c>
      <c r="F1248" s="6">
        <f t="shared" ref="F1248:J1248" si="42">SUM(F351:F362)</f>
        <v>7.5149816825363196</v>
      </c>
      <c r="G1248" s="6">
        <f t="shared" si="42"/>
        <v>23.634004775118093</v>
      </c>
      <c r="H1248" s="6">
        <f t="shared" si="42"/>
        <v>6.1322092485674453</v>
      </c>
      <c r="I1248" s="6">
        <f t="shared" si="42"/>
        <v>70.736793769201071</v>
      </c>
      <c r="J1248" s="53">
        <f t="shared" si="42"/>
        <v>13.647190931103765</v>
      </c>
      <c r="K1248" s="15">
        <f t="shared" si="2"/>
        <v>96.28671913556191</v>
      </c>
      <c r="L1248" s="15">
        <f t="shared" si="3"/>
        <v>48.312230091432404</v>
      </c>
      <c r="M1248" s="15">
        <f t="shared" si="4"/>
        <v>144.59894922699439</v>
      </c>
      <c r="N1248" s="59">
        <f t="shared" si="5"/>
        <v>47.974489044129506</v>
      </c>
      <c r="O1248" s="15">
        <f>E1248/4.29625</f>
        <v>10.963698340199695</v>
      </c>
      <c r="P1248" s="15">
        <f>G1248/4.29625</f>
        <v>5.5010776316830015</v>
      </c>
      <c r="Q1248" s="15">
        <f t="shared" si="13"/>
        <v>16.464775971882695</v>
      </c>
      <c r="R1248" s="27">
        <f t="shared" si="14"/>
        <v>5.4626207085166936</v>
      </c>
      <c r="S1248" s="5">
        <f t="shared" si="11"/>
        <v>4.1380811697703699</v>
      </c>
      <c r="T1248" s="5">
        <f t="shared" si="11"/>
        <v>4.1333193754498483</v>
      </c>
      <c r="U1248" s="5">
        <f t="shared" si="11"/>
        <v>3.3489717744905008</v>
      </c>
      <c r="V1248" s="5">
        <f t="shared" si="11"/>
        <v>2.1326355690956174</v>
      </c>
      <c r="W1248" s="5">
        <f t="shared" si="11"/>
        <v>3.8360821238339131</v>
      </c>
      <c r="X1248" s="5">
        <f t="shared" si="11"/>
        <v>2.9076414624943157</v>
      </c>
      <c r="Y1248" s="12">
        <f t="shared" si="7"/>
        <v>1.9930092018798611</v>
      </c>
    </row>
    <row r="1249" spans="1:25">
      <c r="A1249" s="7" t="s">
        <v>0</v>
      </c>
      <c r="B1249" t="s">
        <v>69</v>
      </c>
      <c r="E1249" s="6">
        <f>SUM(E363:E374)</f>
        <v>2.9486435730382254</v>
      </c>
      <c r="F1249" s="6">
        <f t="shared" ref="F1249:J1249" si="43">SUM(F363:F374)</f>
        <v>0.58605345575912338</v>
      </c>
      <c r="G1249" s="6">
        <f t="shared" si="43"/>
        <v>1.8680749681250473</v>
      </c>
      <c r="H1249" s="6">
        <f t="shared" si="43"/>
        <v>1.1481137608232406</v>
      </c>
      <c r="I1249" s="6">
        <f t="shared" si="43"/>
        <v>4.8167185411632696</v>
      </c>
      <c r="J1249" s="53">
        <f t="shared" si="43"/>
        <v>1.7341672165823638</v>
      </c>
      <c r="K1249" s="15">
        <f t="shared" si="2"/>
        <v>6.0275669787552673</v>
      </c>
      <c r="L1249" s="15">
        <f t="shared" si="3"/>
        <v>3.8186870378869839</v>
      </c>
      <c r="M1249" s="15">
        <f t="shared" si="4"/>
        <v>9.846254016642245</v>
      </c>
      <c r="N1249" s="59">
        <f t="shared" si="5"/>
        <v>2.2088799408682833</v>
      </c>
      <c r="O1249" s="15">
        <f>E1249/0.800647</f>
        <v>3.6828259807858212</v>
      </c>
      <c r="P1249" s="15">
        <f>G1249/0.800647</f>
        <v>2.3332067292140573</v>
      </c>
      <c r="Q1249" s="15">
        <f t="shared" si="13"/>
        <v>6.0160327099998785</v>
      </c>
      <c r="R1249" s="27">
        <f t="shared" si="14"/>
        <v>1.349619251571764</v>
      </c>
      <c r="S1249" s="5">
        <f t="shared" si="11"/>
        <v>0.25904467031637313</v>
      </c>
      <c r="T1249" s="5">
        <f t="shared" si="11"/>
        <v>0.32233559655477151</v>
      </c>
      <c r="U1249" s="5">
        <f t="shared" si="11"/>
        <v>0.26470885490678614</v>
      </c>
      <c r="V1249" s="5">
        <f t="shared" si="11"/>
        <v>0.39928647970905112</v>
      </c>
      <c r="W1249" s="5">
        <f t="shared" si="11"/>
        <v>0.26121240314599675</v>
      </c>
      <c r="X1249" s="5">
        <f t="shared" si="11"/>
        <v>0.36947797735730986</v>
      </c>
      <c r="Y1249" s="12">
        <f t="shared" si="7"/>
        <v>1.5784396361767672</v>
      </c>
    </row>
    <row r="1250" spans="1:25">
      <c r="A1250" s="7" t="s">
        <v>121</v>
      </c>
      <c r="B1250" t="s">
        <v>69</v>
      </c>
      <c r="E1250" s="6">
        <f>SUM(E375:E386)</f>
        <v>4.0245333055168802</v>
      </c>
      <c r="F1250" s="6">
        <f t="shared" ref="F1250:J1250" si="44">SUM(F375:F386)</f>
        <v>0.76566358391192668</v>
      </c>
      <c r="G1250" s="6">
        <f t="shared" si="44"/>
        <v>1.8263814103029727</v>
      </c>
      <c r="H1250" s="6">
        <f t="shared" si="44"/>
        <v>0.67816084686139932</v>
      </c>
      <c r="I1250" s="6">
        <f t="shared" si="44"/>
        <v>5.8509147158198562</v>
      </c>
      <c r="J1250" s="53">
        <f t="shared" si="44"/>
        <v>1.4438244307733257</v>
      </c>
      <c r="K1250" s="15">
        <f t="shared" si="2"/>
        <v>8.2268824482706826</v>
      </c>
      <c r="L1250" s="15">
        <f t="shared" si="3"/>
        <v>3.7334577769979798</v>
      </c>
      <c r="M1250" s="15">
        <f t="shared" si="4"/>
        <v>11.96034022526867</v>
      </c>
      <c r="N1250" s="59">
        <f t="shared" si="5"/>
        <v>4.4934246712727024</v>
      </c>
      <c r="O1250" s="15">
        <f>E1250/0.93045</f>
        <v>4.3253622500047078</v>
      </c>
      <c r="P1250" s="15">
        <f>G1250/0.93045</f>
        <v>1.9629011879230187</v>
      </c>
      <c r="Q1250" s="15">
        <f t="shared" si="13"/>
        <v>6.2882634379277267</v>
      </c>
      <c r="R1250" s="27">
        <f t="shared" si="14"/>
        <v>2.3624610620816888</v>
      </c>
      <c r="S1250" s="5">
        <f t="shared" si="11"/>
        <v>0.35356389386550263</v>
      </c>
      <c r="T1250" s="5">
        <f t="shared" si="11"/>
        <v>0.4211230659169663</v>
      </c>
      <c r="U1250" s="5">
        <f t="shared" si="11"/>
        <v>0.2588008190215087</v>
      </c>
      <c r="V1250" s="5">
        <f t="shared" si="11"/>
        <v>0.23584810709492526</v>
      </c>
      <c r="W1250" s="5">
        <f t="shared" si="11"/>
        <v>0.31729723886928196</v>
      </c>
      <c r="X1250" s="5">
        <f t="shared" si="11"/>
        <v>0.30761816117855378</v>
      </c>
      <c r="Y1250" s="12">
        <f t="shared" si="7"/>
        <v>2.2035557758164339</v>
      </c>
    </row>
    <row r="1251" spans="1:25">
      <c r="A1251" s="7" t="s">
        <v>122</v>
      </c>
      <c r="B1251" t="s">
        <v>69</v>
      </c>
      <c r="E1251" s="6">
        <f>SUM(E387:E398)</f>
        <v>4.5641443261271384</v>
      </c>
      <c r="F1251" s="6">
        <f t="shared" ref="F1251:J1251" si="45">SUM(F387:F398)</f>
        <v>0.76386530677062547</v>
      </c>
      <c r="G1251" s="6">
        <f t="shared" si="45"/>
        <v>3.5888522575749175</v>
      </c>
      <c r="H1251" s="6">
        <f t="shared" si="45"/>
        <v>1.1367046778310068</v>
      </c>
      <c r="I1251" s="6">
        <f t="shared" si="45"/>
        <v>8.1529965837020555</v>
      </c>
      <c r="J1251" s="53">
        <f t="shared" si="45"/>
        <v>1.9005699846016324</v>
      </c>
      <c r="K1251" s="15">
        <f t="shared" si="2"/>
        <v>9.3299461074200547</v>
      </c>
      <c r="L1251" s="15">
        <f t="shared" si="3"/>
        <v>7.3362706693982078</v>
      </c>
      <c r="M1251" s="15">
        <f t="shared" si="4"/>
        <v>16.66621677681826</v>
      </c>
      <c r="N1251" s="59">
        <f t="shared" si="5"/>
        <v>1.9936754380218469</v>
      </c>
      <c r="O1251" s="15">
        <f>E1251/0.77416</f>
        <v>5.8956085642853395</v>
      </c>
      <c r="P1251" s="15">
        <f>G1251/0.77416</f>
        <v>4.6358017174420247</v>
      </c>
      <c r="Q1251" s="15">
        <f t="shared" si="13"/>
        <v>10.531410281727364</v>
      </c>
      <c r="R1251" s="27">
        <f t="shared" si="14"/>
        <v>1.2598068468433148</v>
      </c>
      <c r="S1251" s="5">
        <f t="shared" si="11"/>
        <v>0.4009698808797405</v>
      </c>
      <c r="T1251" s="5">
        <f t="shared" si="11"/>
        <v>0.42013399447746547</v>
      </c>
      <c r="U1251" s="5">
        <f t="shared" si="11"/>
        <v>0.50854542121818014</v>
      </c>
      <c r="V1251" s="5">
        <f t="shared" si="11"/>
        <v>0.39531867378238844</v>
      </c>
      <c r="W1251" s="5">
        <f t="shared" si="11"/>
        <v>0.44213997813448891</v>
      </c>
      <c r="X1251" s="5">
        <f t="shared" si="11"/>
        <v>0.40493139705439296</v>
      </c>
      <c r="Y1251" s="12">
        <f t="shared" si="7"/>
        <v>1.2717559817330713</v>
      </c>
    </row>
    <row r="1252" spans="1:25">
      <c r="A1252" s="7" t="s">
        <v>123</v>
      </c>
      <c r="B1252" t="s">
        <v>69</v>
      </c>
      <c r="E1252" s="6">
        <f>SUM(E399:E410)</f>
        <v>6.3724752890728924</v>
      </c>
      <c r="F1252" s="6">
        <f t="shared" ref="F1252:J1252" si="46">SUM(F399:F410)</f>
        <v>0.89342335422883301</v>
      </c>
      <c r="G1252" s="6">
        <f t="shared" si="46"/>
        <v>4.9980192386235442</v>
      </c>
      <c r="H1252" s="6">
        <f t="shared" si="46"/>
        <v>1.5522851909423077</v>
      </c>
      <c r="I1252" s="6">
        <f t="shared" si="46"/>
        <v>11.370494527696433</v>
      </c>
      <c r="J1252" s="53">
        <f t="shared" si="46"/>
        <v>2.4457085451711404</v>
      </c>
      <c r="K1252" s="15">
        <f t="shared" si="2"/>
        <v>13.02650546731636</v>
      </c>
      <c r="L1252" s="15">
        <f t="shared" si="3"/>
        <v>10.216865814971891</v>
      </c>
      <c r="M1252" s="15">
        <f t="shared" si="4"/>
        <v>23.243371282288244</v>
      </c>
      <c r="N1252" s="59">
        <f t="shared" si="5"/>
        <v>2.8096396523444689</v>
      </c>
      <c r="O1252" s="15">
        <f>E1252/0.723801</f>
        <v>8.8041813828288333</v>
      </c>
      <c r="P1252" s="15">
        <f>G1252/0.723801</f>
        <v>6.9052394769053151</v>
      </c>
      <c r="Q1252" s="15">
        <f t="shared" si="13"/>
        <v>15.709420859734148</v>
      </c>
      <c r="R1252" s="27">
        <f t="shared" si="14"/>
        <v>1.8989419059235182</v>
      </c>
      <c r="S1252" s="5">
        <f t="shared" si="11"/>
        <v>0.55983563949582926</v>
      </c>
      <c r="T1252" s="5">
        <f t="shared" si="11"/>
        <v>0.49139229029592257</v>
      </c>
      <c r="U1252" s="5">
        <f t="shared" si="11"/>
        <v>0.70822636780258141</v>
      </c>
      <c r="V1252" s="5">
        <f t="shared" si="11"/>
        <v>0.53984762707784439</v>
      </c>
      <c r="W1252" s="5">
        <f t="shared" si="11"/>
        <v>0.6166260650597799</v>
      </c>
      <c r="X1252" s="5">
        <f t="shared" si="11"/>
        <v>0.52107745887168544</v>
      </c>
      <c r="Y1252" s="12">
        <f t="shared" si="7"/>
        <v>1.2750001520258001</v>
      </c>
    </row>
    <row r="1253" spans="1:25">
      <c r="A1253" s="7" t="s">
        <v>124</v>
      </c>
      <c r="B1253" t="s">
        <v>69</v>
      </c>
      <c r="E1253" s="6">
        <f>SUM(E411:E422)</f>
        <v>3.1798625318513429</v>
      </c>
      <c r="F1253" s="6">
        <f t="shared" ref="F1253:J1253" si="47">SUM(F411:F422)</f>
        <v>0.57523363426592067</v>
      </c>
      <c r="G1253" s="6">
        <f t="shared" si="47"/>
        <v>4.6954176548863558</v>
      </c>
      <c r="H1253" s="6">
        <f t="shared" si="47"/>
        <v>1.0212310024125886</v>
      </c>
      <c r="I1253" s="6">
        <f t="shared" si="47"/>
        <v>7.8752801867377027</v>
      </c>
      <c r="J1253" s="53">
        <f t="shared" si="47"/>
        <v>1.5964646366785087</v>
      </c>
      <c r="K1253" s="15">
        <f t="shared" si="2"/>
        <v>6.5002208368708114</v>
      </c>
      <c r="L1253" s="15">
        <f t="shared" si="3"/>
        <v>9.5982928105806007</v>
      </c>
      <c r="M1253" s="15">
        <f t="shared" si="4"/>
        <v>16.098513647451419</v>
      </c>
      <c r="N1253" s="59">
        <f t="shared" si="5"/>
        <v>-3.0980719737097893</v>
      </c>
      <c r="O1253" s="15">
        <f>E1253/0.636986</f>
        <v>4.9920446161318184</v>
      </c>
      <c r="P1253" s="15">
        <f>G1253/0.636986</f>
        <v>7.3713043220515919</v>
      </c>
      <c r="Q1253" s="15">
        <f t="shared" si="13"/>
        <v>12.36334893818341</v>
      </c>
      <c r="R1253" s="27">
        <f t="shared" si="14"/>
        <v>-2.3792597059197735</v>
      </c>
      <c r="S1253" s="5">
        <f t="shared" si="11"/>
        <v>0.27935775240751354</v>
      </c>
      <c r="T1253" s="5">
        <f t="shared" si="11"/>
        <v>0.31638458034395484</v>
      </c>
      <c r="U1253" s="5">
        <f t="shared" si="11"/>
        <v>0.66534729705284201</v>
      </c>
      <c r="V1253" s="5">
        <f t="shared" si="11"/>
        <v>0.35515969395810232</v>
      </c>
      <c r="W1253" s="5">
        <f t="shared" si="11"/>
        <v>0.4270793166438579</v>
      </c>
      <c r="X1253" s="5">
        <f t="shared" si="11"/>
        <v>0.34013935867437312</v>
      </c>
      <c r="Y1253" s="12">
        <f t="shared" si="7"/>
        <v>0.67722676992155784</v>
      </c>
    </row>
    <row r="1254" spans="1:25">
      <c r="A1254" s="7" t="s">
        <v>125</v>
      </c>
      <c r="B1254" t="s">
        <v>69</v>
      </c>
      <c r="E1254" s="6">
        <f>SUM(E423:E434)</f>
        <v>2.0966713240327559</v>
      </c>
      <c r="F1254" s="6">
        <f t="shared" ref="F1254:J1254" si="48">SUM(F423:F434)</f>
        <v>0.43875066996106293</v>
      </c>
      <c r="G1254" s="6">
        <f t="shared" si="48"/>
        <v>1.5839161224081981</v>
      </c>
      <c r="H1254" s="6">
        <f t="shared" si="48"/>
        <v>0.6697195854671848</v>
      </c>
      <c r="I1254" s="6">
        <f t="shared" si="48"/>
        <v>3.68058744644095</v>
      </c>
      <c r="J1254" s="53">
        <f t="shared" si="48"/>
        <v>1.1084702554282471</v>
      </c>
      <c r="K1254" s="15">
        <f t="shared" si="2"/>
        <v>4.2859798158043061</v>
      </c>
      <c r="L1254" s="15">
        <f t="shared" si="3"/>
        <v>3.237814364490494</v>
      </c>
      <c r="M1254" s="15">
        <f t="shared" si="4"/>
        <v>7.5237941802947921</v>
      </c>
      <c r="N1254" s="59">
        <f t="shared" si="5"/>
        <v>1.0481654513138121</v>
      </c>
      <c r="O1254" s="15">
        <f>E1254/0.549475</f>
        <v>3.8157720078852644</v>
      </c>
      <c r="P1254" s="15">
        <f>G1254/0.549475</f>
        <v>2.8825990671244335</v>
      </c>
      <c r="Q1254" s="15">
        <f t="shared" si="13"/>
        <v>6.6983710750096979</v>
      </c>
      <c r="R1254" s="27">
        <f t="shared" si="14"/>
        <v>0.9331729407608309</v>
      </c>
      <c r="S1254" s="5">
        <f t="shared" si="11"/>
        <v>0.18419707856932555</v>
      </c>
      <c r="T1254" s="5">
        <f t="shared" si="11"/>
        <v>0.24131750704808166</v>
      </c>
      <c r="U1254" s="5">
        <f t="shared" si="11"/>
        <v>0.22444314611842978</v>
      </c>
      <c r="V1254" s="5">
        <f t="shared" si="11"/>
        <v>0.23291243846921078</v>
      </c>
      <c r="W1254" s="5">
        <f t="shared" si="11"/>
        <v>0.19959959953185061</v>
      </c>
      <c r="X1254" s="5">
        <f t="shared" si="11"/>
        <v>0.23616831411650527</v>
      </c>
      <c r="Y1254" s="12">
        <f t="shared" si="7"/>
        <v>1.3237262342181106</v>
      </c>
    </row>
    <row r="1255" spans="1:25">
      <c r="A1255" s="7" t="s">
        <v>126</v>
      </c>
      <c r="B1255" t="s">
        <v>69</v>
      </c>
      <c r="E1255" s="6">
        <f>SUM(E435:E446)</f>
        <v>4.8566561108860187</v>
      </c>
      <c r="F1255" s="6">
        <f t="shared" ref="F1255:J1255" si="49">SUM(F435:F446)</f>
        <v>0.76639184309331621</v>
      </c>
      <c r="G1255" s="6">
        <f t="shared" si="49"/>
        <v>3.6016182965245496</v>
      </c>
      <c r="H1255" s="6">
        <f t="shared" si="49"/>
        <v>0.75452060049683256</v>
      </c>
      <c r="I1255" s="6">
        <f t="shared" si="49"/>
        <v>8.4582744074105651</v>
      </c>
      <c r="J1255" s="53">
        <f t="shared" si="49"/>
        <v>1.5209124435901478</v>
      </c>
      <c r="K1255" s="15">
        <f t="shared" si="2"/>
        <v>9.9278937165618046</v>
      </c>
      <c r="L1255" s="15">
        <f t="shared" si="3"/>
        <v>7.3623667888227136</v>
      </c>
      <c r="M1255" s="15">
        <f t="shared" si="4"/>
        <v>17.290260505384513</v>
      </c>
      <c r="N1255" s="59">
        <f t="shared" si="5"/>
        <v>2.5655269277390911</v>
      </c>
      <c r="O1255" s="15">
        <f>E1255/1.212381</f>
        <v>4.005882730664716</v>
      </c>
      <c r="P1255" s="15">
        <f>G1255/1.212381</f>
        <v>2.9706983996982381</v>
      </c>
      <c r="Q1255" s="15">
        <f t="shared" si="13"/>
        <v>6.9765811303629537</v>
      </c>
      <c r="R1255" s="27">
        <f t="shared" si="14"/>
        <v>1.0351843309664779</v>
      </c>
      <c r="S1255" s="5">
        <f t="shared" si="11"/>
        <v>0.42666766936098521</v>
      </c>
      <c r="T1255" s="5">
        <f t="shared" si="11"/>
        <v>0.42152361616604833</v>
      </c>
      <c r="U1255" s="5">
        <f t="shared" si="11"/>
        <v>0.51035438692336499</v>
      </c>
      <c r="V1255" s="5">
        <f t="shared" si="11"/>
        <v>0.26240420132611059</v>
      </c>
      <c r="W1255" s="5">
        <f t="shared" si="11"/>
        <v>0.45869530584911627</v>
      </c>
      <c r="X1255" s="5">
        <f t="shared" si="11"/>
        <v>0.32404236916824564</v>
      </c>
      <c r="Y1255" s="12">
        <f t="shared" si="7"/>
        <v>1.3484649707528813</v>
      </c>
    </row>
    <row r="1256" spans="1:25">
      <c r="A1256" s="7" t="s">
        <v>127</v>
      </c>
      <c r="B1256" t="s">
        <v>69</v>
      </c>
      <c r="E1256" s="6">
        <f>SUM(E447:E458)</f>
        <v>1.6635775705234099</v>
      </c>
      <c r="F1256" s="6">
        <f t="shared" ref="F1256:J1256" si="50">SUM(F447:F458)</f>
        <v>0.34720399935891566</v>
      </c>
      <c r="G1256" s="6">
        <f t="shared" si="50"/>
        <v>0.85727025312175653</v>
      </c>
      <c r="H1256" s="6">
        <f t="shared" si="50"/>
        <v>1.2197883618664236</v>
      </c>
      <c r="I1256" s="6">
        <f t="shared" si="50"/>
        <v>2.5208478236451666</v>
      </c>
      <c r="J1256" s="53">
        <f t="shared" si="50"/>
        <v>1.5669923612253365</v>
      </c>
      <c r="K1256" s="15">
        <f t="shared" si="2"/>
        <v>3.400656940151249</v>
      </c>
      <c r="L1256" s="15">
        <f t="shared" si="3"/>
        <v>1.7524172527443291</v>
      </c>
      <c r="M1256" s="15">
        <f t="shared" si="4"/>
        <v>5.1530741928955779</v>
      </c>
      <c r="N1256" s="59">
        <f t="shared" si="5"/>
        <v>1.6482396874069198</v>
      </c>
      <c r="O1256" s="15">
        <f>E1256/0.953207</f>
        <v>1.7452427127826484</v>
      </c>
      <c r="P1256" s="15">
        <f>G1256/0.953207</f>
        <v>0.89935371133631681</v>
      </c>
      <c r="Q1256" s="15">
        <f t="shared" si="13"/>
        <v>2.6445964241189652</v>
      </c>
      <c r="R1256" s="27">
        <f t="shared" si="14"/>
        <v>0.84588900144633161</v>
      </c>
      <c r="S1256" s="5">
        <f t="shared" si="11"/>
        <v>0.14614886222342449</v>
      </c>
      <c r="T1256" s="5">
        <f t="shared" si="11"/>
        <v>0.19096587036517329</v>
      </c>
      <c r="U1256" s="5">
        <f t="shared" si="11"/>
        <v>0.12147640267203695</v>
      </c>
      <c r="V1256" s="5">
        <f t="shared" si="11"/>
        <v>0.42421319003308955</v>
      </c>
      <c r="W1256" s="5">
        <f t="shared" si="11"/>
        <v>0.13670649683024311</v>
      </c>
      <c r="X1256" s="5">
        <f t="shared" si="11"/>
        <v>0.33386005837482302</v>
      </c>
      <c r="Y1256" s="12">
        <f t="shared" si="7"/>
        <v>1.9405520773238998</v>
      </c>
    </row>
    <row r="1257" spans="1:25">
      <c r="A1257" s="7" t="s">
        <v>128</v>
      </c>
      <c r="B1257" t="s">
        <v>69</v>
      </c>
      <c r="E1257" s="6">
        <f>SUM(E459:E470)</f>
        <v>48.738845783108189</v>
      </c>
      <c r="F1257" s="6">
        <f t="shared" ref="F1257:J1257" si="51">SUM(F459:F470)</f>
        <v>10.714265404726087</v>
      </c>
      <c r="G1257" s="6">
        <f t="shared" si="51"/>
        <v>50.756305925469462</v>
      </c>
      <c r="H1257" s="6">
        <f t="shared" si="51"/>
        <v>34.705556286070305</v>
      </c>
      <c r="I1257" s="6">
        <f t="shared" si="51"/>
        <v>99.495151708577538</v>
      </c>
      <c r="J1257" s="53">
        <f t="shared" si="51"/>
        <v>45.41982169079634</v>
      </c>
      <c r="K1257" s="15">
        <f t="shared" si="2"/>
        <v>99.631118562833464</v>
      </c>
      <c r="L1257" s="15">
        <f t="shared" si="3"/>
        <v>103.75517622997357</v>
      </c>
      <c r="M1257" s="15">
        <f t="shared" si="4"/>
        <v>203.38629479280681</v>
      </c>
      <c r="N1257" s="59">
        <f t="shared" si="5"/>
        <v>-4.1240576671401072</v>
      </c>
      <c r="O1257" s="15">
        <f>E1257/5.9468</f>
        <v>8.1958104834714796</v>
      </c>
      <c r="P1257" s="15">
        <f>G1257/5.9468</f>
        <v>8.5350618694877021</v>
      </c>
      <c r="Q1257" s="15">
        <f t="shared" si="13"/>
        <v>16.730872352959182</v>
      </c>
      <c r="R1257" s="27">
        <f t="shared" si="14"/>
        <v>-0.33925138601622251</v>
      </c>
      <c r="S1257" s="5">
        <f t="shared" si="11"/>
        <v>4.2818122722363166</v>
      </c>
      <c r="T1257" s="5">
        <f t="shared" si="11"/>
        <v>5.8929592461920564</v>
      </c>
      <c r="U1257" s="5">
        <f t="shared" si="11"/>
        <v>7.1922400599985847</v>
      </c>
      <c r="V1257" s="5">
        <f t="shared" si="11"/>
        <v>12.069761611317178</v>
      </c>
      <c r="W1257" s="5">
        <f t="shared" si="11"/>
        <v>5.3956583630681596</v>
      </c>
      <c r="X1257" s="5">
        <f t="shared" si="11"/>
        <v>9.6770505691589186</v>
      </c>
      <c r="Y1257" s="12">
        <f t="shared" si="7"/>
        <v>0.9602520296626057</v>
      </c>
    </row>
    <row r="1258" spans="1:25">
      <c r="A1258" s="7" t="s">
        <v>129</v>
      </c>
      <c r="B1258" t="s">
        <v>69</v>
      </c>
      <c r="E1258" s="6">
        <f>SUM(E471:E482)</f>
        <v>8.00140617355102</v>
      </c>
      <c r="F1258" s="6">
        <f t="shared" ref="F1258:J1258" si="52">SUM(F471:F482)</f>
        <v>1.3973390916140909</v>
      </c>
      <c r="G1258" s="6">
        <f t="shared" si="52"/>
        <v>4.7177138474515825</v>
      </c>
      <c r="H1258" s="6">
        <f t="shared" si="52"/>
        <v>1.7644565145135411</v>
      </c>
      <c r="I1258" s="6">
        <f t="shared" si="52"/>
        <v>12.719120021002599</v>
      </c>
      <c r="J1258" s="53">
        <f t="shared" si="52"/>
        <v>3.1617956061276304</v>
      </c>
      <c r="K1258" s="15">
        <f t="shared" si="2"/>
        <v>16.356338241861639</v>
      </c>
      <c r="L1258" s="15">
        <f t="shared" si="3"/>
        <v>9.6438703077345398</v>
      </c>
      <c r="M1258" s="15">
        <f t="shared" si="4"/>
        <v>26.00020854959617</v>
      </c>
      <c r="N1258" s="59">
        <f t="shared" si="5"/>
        <v>6.7124679341270994</v>
      </c>
      <c r="O1258" s="15">
        <f>E1258/1.756241</f>
        <v>4.5559841579549847</v>
      </c>
      <c r="P1258" s="15">
        <f>G1258/1.756241</f>
        <v>2.6862565259845219</v>
      </c>
      <c r="Q1258" s="15">
        <f t="shared" si="13"/>
        <v>7.2422406839395066</v>
      </c>
      <c r="R1258" s="27">
        <f t="shared" si="14"/>
        <v>1.8697276319704628</v>
      </c>
      <c r="S1258" s="5">
        <f t="shared" si="11"/>
        <v>0.70294071594391594</v>
      </c>
      <c r="T1258" s="5">
        <f t="shared" si="11"/>
        <v>0.76855127336687268</v>
      </c>
      <c r="U1258" s="5">
        <f t="shared" si="11"/>
        <v>0.6685066989523526</v>
      </c>
      <c r="V1258" s="5">
        <f t="shared" si="11"/>
        <v>0.61363573394908555</v>
      </c>
      <c r="W1258" s="5">
        <f t="shared" si="11"/>
        <v>0.68976251740589967</v>
      </c>
      <c r="X1258" s="5">
        <f t="shared" si="11"/>
        <v>0.67364544445231844</v>
      </c>
      <c r="Y1258" s="12">
        <f t="shared" si="7"/>
        <v>1.6960346541308826</v>
      </c>
    </row>
    <row r="1259" spans="1:25">
      <c r="A1259" s="7" t="s">
        <v>130</v>
      </c>
      <c r="B1259" t="s">
        <v>69</v>
      </c>
      <c r="E1259" s="6">
        <f>SUM(E483:E494)</f>
        <v>9.7285847162049972</v>
      </c>
      <c r="F1259" s="6">
        <f t="shared" ref="F1259:J1259" si="53">SUM(F483:F494)</f>
        <v>1.5926515240450387</v>
      </c>
      <c r="G1259" s="6">
        <f t="shared" si="53"/>
        <v>2.7996096829601789</v>
      </c>
      <c r="H1259" s="6">
        <f t="shared" si="53"/>
        <v>1.1290132346443533</v>
      </c>
      <c r="I1259" s="6">
        <f t="shared" si="53"/>
        <v>12.528194399165178</v>
      </c>
      <c r="J1259" s="53">
        <f t="shared" si="53"/>
        <v>2.7216647586893958</v>
      </c>
      <c r="K1259" s="15">
        <f t="shared" si="2"/>
        <v>19.887007206164025</v>
      </c>
      <c r="L1259" s="15">
        <f t="shared" si="3"/>
        <v>5.7229144385961757</v>
      </c>
      <c r="M1259" s="15">
        <f t="shared" si="4"/>
        <v>25.609921644760202</v>
      </c>
      <c r="N1259" s="59">
        <f t="shared" si="5"/>
        <v>14.164092767567849</v>
      </c>
      <c r="O1259" s="15">
        <f>E1259/0.539057</f>
        <v>18.047413754398882</v>
      </c>
      <c r="P1259" s="15">
        <f>G1259/0.539057</f>
        <v>5.1935318212363049</v>
      </c>
      <c r="Q1259" s="15">
        <f t="shared" si="13"/>
        <v>23.240945575635187</v>
      </c>
      <c r="R1259" s="27">
        <f t="shared" si="14"/>
        <v>12.853881933162576</v>
      </c>
      <c r="S1259" s="5">
        <f t="shared" si="11"/>
        <v>0.85467706015669043</v>
      </c>
      <c r="T1259" s="5">
        <f t="shared" si="11"/>
        <v>0.87597517609029407</v>
      </c>
      <c r="U1259" s="5">
        <f t="shared" si="11"/>
        <v>0.39670863643451598</v>
      </c>
      <c r="V1259" s="5">
        <f t="shared" si="11"/>
        <v>0.39264377397831413</v>
      </c>
      <c r="W1259" s="5">
        <f t="shared" si="11"/>
        <v>0.67940855130302413</v>
      </c>
      <c r="X1259" s="5">
        <f t="shared" si="11"/>
        <v>0.57987210256864419</v>
      </c>
      <c r="Y1259" s="12">
        <f t="shared" si="7"/>
        <v>3.4749789498936288</v>
      </c>
    </row>
    <row r="1260" spans="1:25">
      <c r="A1260" s="7" t="s">
        <v>131</v>
      </c>
      <c r="B1260" t="s">
        <v>69</v>
      </c>
      <c r="E1260" s="6">
        <f>SUM(E495:E506)</f>
        <v>4.4349013464096672</v>
      </c>
      <c r="F1260" s="6">
        <f t="shared" ref="F1260:J1260" si="54">SUM(F495:F506)</f>
        <v>0.77258203078244636</v>
      </c>
      <c r="G1260" s="6">
        <f t="shared" si="54"/>
        <v>1.4063211342138973</v>
      </c>
      <c r="H1260" s="6">
        <f t="shared" si="54"/>
        <v>0.77900479357615438</v>
      </c>
      <c r="I1260" s="6">
        <f t="shared" si="54"/>
        <v>5.8412224806235713</v>
      </c>
      <c r="J1260" s="53">
        <f t="shared" si="54"/>
        <v>1.5515868243586022</v>
      </c>
      <c r="K1260" s="15">
        <f t="shared" si="2"/>
        <v>9.0657498091952817</v>
      </c>
      <c r="L1260" s="15">
        <f t="shared" si="3"/>
        <v>2.8747777139368251</v>
      </c>
      <c r="M1260" s="15">
        <f t="shared" si="4"/>
        <v>11.94052752313212</v>
      </c>
      <c r="N1260" s="59">
        <f t="shared" si="5"/>
        <v>6.1909720952584566</v>
      </c>
      <c r="O1260" s="15">
        <f>E1260/1.345596</f>
        <v>3.2958639490676749</v>
      </c>
      <c r="P1260" s="15">
        <f>G1260/1.345596</f>
        <v>1.0451288010769184</v>
      </c>
      <c r="Q1260" s="15">
        <f t="shared" si="13"/>
        <v>4.3409927501445935</v>
      </c>
      <c r="R1260" s="27">
        <f t="shared" si="14"/>
        <v>2.2507351479907562</v>
      </c>
      <c r="S1260" s="5">
        <f>E1260/E$1204*100</f>
        <v>0.38961560755293034</v>
      </c>
      <c r="T1260" s="5">
        <f t="shared" ref="T1260:X1301" si="55">F1260/F$1204*100</f>
        <v>0.42492828483910855</v>
      </c>
      <c r="U1260" s="5">
        <f t="shared" si="55"/>
        <v>0.19927768607841773</v>
      </c>
      <c r="V1260" s="5">
        <f t="shared" si="55"/>
        <v>0.27091921751766745</v>
      </c>
      <c r="W1260" s="5">
        <f t="shared" si="55"/>
        <v>0.31677162541982634</v>
      </c>
      <c r="X1260" s="5">
        <f t="shared" si="55"/>
        <v>0.33057778746853633</v>
      </c>
      <c r="Y1260" s="12">
        <f t="shared" si="7"/>
        <v>3.1535481039959481</v>
      </c>
    </row>
    <row r="1261" spans="1:25">
      <c r="A1261" s="7" t="s">
        <v>132</v>
      </c>
      <c r="B1261" t="s">
        <v>69</v>
      </c>
      <c r="E1261" s="6">
        <f>SUM(E507:E518)</f>
        <v>23.963573245432617</v>
      </c>
      <c r="F1261" s="6">
        <f t="shared" ref="F1261:J1261" si="56">SUM(F507:F518)</f>
        <v>3.8729722601502394</v>
      </c>
      <c r="G1261" s="6">
        <f t="shared" si="56"/>
        <v>8.8178486371318314</v>
      </c>
      <c r="H1261" s="6">
        <f t="shared" si="56"/>
        <v>2.3221417379273079</v>
      </c>
      <c r="I1261" s="6">
        <f t="shared" si="56"/>
        <v>32.781421882564445</v>
      </c>
      <c r="J1261" s="53">
        <f t="shared" si="56"/>
        <v>6.1951139980775443</v>
      </c>
      <c r="K1261" s="15">
        <f t="shared" si="2"/>
        <v>48.985928346138678</v>
      </c>
      <c r="L1261" s="15">
        <f t="shared" si="3"/>
        <v>18.025296022493844</v>
      </c>
      <c r="M1261" s="15">
        <f t="shared" si="4"/>
        <v>67.011224368632512</v>
      </c>
      <c r="N1261" s="59">
        <f t="shared" si="5"/>
        <v>30.960632323644834</v>
      </c>
      <c r="O1261" s="15">
        <f>E1261/2.035334</f>
        <v>11.773779264451248</v>
      </c>
      <c r="P1261" s="15">
        <f>G1261/2.035334</f>
        <v>4.3323840888678866</v>
      </c>
      <c r="Q1261" s="15">
        <f t="shared" si="13"/>
        <v>16.106163353319133</v>
      </c>
      <c r="R1261" s="27">
        <f t="shared" si="14"/>
        <v>7.4413951755833612</v>
      </c>
      <c r="S1261" s="5">
        <f t="shared" ref="S1261:X1318" si="57">E1261/E$1204*100</f>
        <v>2.1052513731149687</v>
      </c>
      <c r="T1261" s="5">
        <f t="shared" si="55"/>
        <v>2.1301756890052679</v>
      </c>
      <c r="U1261" s="5">
        <f t="shared" si="55"/>
        <v>1.2495015753138046</v>
      </c>
      <c r="V1261" s="5">
        <f t="shared" si="55"/>
        <v>0.80758530344381185</v>
      </c>
      <c r="W1261" s="5">
        <f t="shared" si="55"/>
        <v>1.7777484640859715</v>
      </c>
      <c r="X1261" s="5">
        <f t="shared" si="55"/>
        <v>1.3199178070143933</v>
      </c>
      <c r="Y1261" s="12">
        <f t="shared" si="7"/>
        <v>2.7176212964829496</v>
      </c>
    </row>
    <row r="1262" spans="1:25">
      <c r="A1262" s="7" t="s">
        <v>133</v>
      </c>
      <c r="B1262" t="s">
        <v>69</v>
      </c>
      <c r="E1262" s="6">
        <f>SUM(E519:E530)</f>
        <v>2.8948335730298189</v>
      </c>
      <c r="F1262" s="6">
        <f t="shared" ref="F1262:J1262" si="58">SUM(F519:F530)</f>
        <v>0.49044734165579174</v>
      </c>
      <c r="G1262" s="6">
        <f t="shared" si="58"/>
        <v>2.193883471016814</v>
      </c>
      <c r="H1262" s="6">
        <f t="shared" si="58"/>
        <v>0.67159945520145625</v>
      </c>
      <c r="I1262" s="6">
        <f t="shared" si="58"/>
        <v>5.0887170440466321</v>
      </c>
      <c r="J1262" s="53">
        <f t="shared" si="58"/>
        <v>1.1620467968572488</v>
      </c>
      <c r="K1262" s="15">
        <f t="shared" si="2"/>
        <v>5.9175694930831373</v>
      </c>
      <c r="L1262" s="15">
        <f t="shared" si="3"/>
        <v>4.4846992312171556</v>
      </c>
      <c r="M1262" s="15">
        <f t="shared" si="4"/>
        <v>10.40226872430029</v>
      </c>
      <c r="N1262" s="59">
        <f t="shared" si="5"/>
        <v>1.4328702618659817</v>
      </c>
      <c r="O1262" s="15">
        <f>E1262/0.69803</f>
        <v>4.1471477916849118</v>
      </c>
      <c r="P1262" s="15">
        <f>G1262/0.69803</f>
        <v>3.1429644442456826</v>
      </c>
      <c r="Q1262" s="15">
        <f t="shared" si="13"/>
        <v>7.2901122359305948</v>
      </c>
      <c r="R1262" s="27">
        <f t="shared" si="14"/>
        <v>1.0041833474392292</v>
      </c>
      <c r="S1262" s="5">
        <f t="shared" si="57"/>
        <v>0.25431734625477453</v>
      </c>
      <c r="T1262" s="5">
        <f t="shared" si="55"/>
        <v>0.26975122302887367</v>
      </c>
      <c r="U1262" s="5">
        <f t="shared" si="55"/>
        <v>0.3108763787968663</v>
      </c>
      <c r="V1262" s="5">
        <f t="shared" si="55"/>
        <v>0.23356621215795279</v>
      </c>
      <c r="W1262" s="5">
        <f t="shared" si="55"/>
        <v>0.27596298115529799</v>
      </c>
      <c r="X1262" s="5">
        <f t="shared" si="55"/>
        <v>0.24758321803793887</v>
      </c>
      <c r="Y1262" s="12">
        <f t="shared" si="7"/>
        <v>1.3195019750470751</v>
      </c>
    </row>
    <row r="1263" spans="1:25">
      <c r="A1263" s="7" t="s">
        <v>134</v>
      </c>
      <c r="B1263" t="s">
        <v>69</v>
      </c>
      <c r="E1263" s="6">
        <f>SUM(E531:E542)</f>
        <v>1.6036612560377561</v>
      </c>
      <c r="F1263" s="6">
        <f t="shared" ref="F1263:J1263" si="59">SUM(F531:F542)</f>
        <v>0.43169972769512471</v>
      </c>
      <c r="G1263" s="6">
        <f t="shared" si="59"/>
        <v>0.60624782715409042</v>
      </c>
      <c r="H1263" s="6">
        <f t="shared" si="59"/>
        <v>0.38938786100486195</v>
      </c>
      <c r="I1263" s="6">
        <f t="shared" si="59"/>
        <v>2.2099090831918455</v>
      </c>
      <c r="J1263" s="53">
        <f t="shared" si="59"/>
        <v>0.82108758869998721</v>
      </c>
      <c r="K1263" s="15">
        <f t="shared" si="2"/>
        <v>3.2781770304108115</v>
      </c>
      <c r="L1263" s="15">
        <f t="shared" si="3"/>
        <v>1.2392814843100586</v>
      </c>
      <c r="M1263" s="15">
        <f t="shared" si="4"/>
        <v>4.5174585147208681</v>
      </c>
      <c r="N1263" s="59">
        <f t="shared" si="5"/>
        <v>2.0388955461007532</v>
      </c>
      <c r="O1263" s="15">
        <f>E1263/0.602095</f>
        <v>2.663468814784637</v>
      </c>
      <c r="P1263" s="15">
        <f>G1263/0.602095</f>
        <v>1.0068972955332471</v>
      </c>
      <c r="Q1263" s="15">
        <f t="shared" si="13"/>
        <v>3.6703661103178842</v>
      </c>
      <c r="R1263" s="27">
        <f t="shared" si="14"/>
        <v>1.6565715192513899</v>
      </c>
      <c r="S1263" s="5">
        <f t="shared" si="57"/>
        <v>0.14088508532124849</v>
      </c>
      <c r="T1263" s="5">
        <f t="shared" si="55"/>
        <v>0.23743941425768852</v>
      </c>
      <c r="U1263" s="5">
        <f t="shared" si="55"/>
        <v>8.5906171247911139E-2</v>
      </c>
      <c r="V1263" s="5">
        <f t="shared" si="55"/>
        <v>0.13541977595546417</v>
      </c>
      <c r="W1263" s="5">
        <f t="shared" si="55"/>
        <v>0.1198441755360066</v>
      </c>
      <c r="X1263" s="5">
        <f t="shared" si="55"/>
        <v>0.17493917461082009</v>
      </c>
      <c r="Y1263" s="12">
        <f t="shared" si="7"/>
        <v>2.6452239236317334</v>
      </c>
    </row>
    <row r="1264" spans="1:25">
      <c r="A1264" s="7" t="s">
        <v>135</v>
      </c>
      <c r="B1264" t="s">
        <v>69</v>
      </c>
      <c r="E1264" s="6">
        <f>SUM(E543:E554)</f>
        <v>1.9879771821858405</v>
      </c>
      <c r="F1264" s="6">
        <f t="shared" ref="F1264:J1264" si="60">SUM(F543:F554)</f>
        <v>0.40270288203945809</v>
      </c>
      <c r="G1264" s="6">
        <f t="shared" si="60"/>
        <v>1.6337066924606336</v>
      </c>
      <c r="H1264" s="6">
        <f t="shared" si="60"/>
        <v>0.54045619836509617</v>
      </c>
      <c r="I1264" s="6">
        <f t="shared" si="60"/>
        <v>3.6216838746464703</v>
      </c>
      <c r="J1264" s="53">
        <f t="shared" si="60"/>
        <v>0.94315908040455443</v>
      </c>
      <c r="K1264" s="15">
        <f t="shared" si="2"/>
        <v>4.0637891020228016</v>
      </c>
      <c r="L1264" s="15">
        <f t="shared" si="3"/>
        <v>3.3395953998945891</v>
      </c>
      <c r="M1264" s="15">
        <f t="shared" si="4"/>
        <v>7.4033845019173832</v>
      </c>
      <c r="N1264" s="59">
        <f t="shared" si="5"/>
        <v>0.72419370212821255</v>
      </c>
      <c r="O1264" s="15">
        <f>E1264/0.519445</f>
        <v>3.8271177548842328</v>
      </c>
      <c r="P1264" s="15">
        <f>G1264/0.519445</f>
        <v>3.145100429228568</v>
      </c>
      <c r="Q1264" s="15">
        <f t="shared" si="13"/>
        <v>6.9722181841128013</v>
      </c>
      <c r="R1264" s="27">
        <f t="shared" si="14"/>
        <v>0.68201732565566475</v>
      </c>
      <c r="S1264" s="5">
        <f t="shared" si="57"/>
        <v>0.17464806477955669</v>
      </c>
      <c r="T1264" s="5">
        <f t="shared" si="55"/>
        <v>0.22149084258598156</v>
      </c>
      <c r="U1264" s="5">
        <f t="shared" si="55"/>
        <v>0.23149854004459797</v>
      </c>
      <c r="V1264" s="5">
        <f t="shared" si="55"/>
        <v>0.18795772705258881</v>
      </c>
      <c r="W1264" s="5">
        <f t="shared" si="55"/>
        <v>0.19640523735128543</v>
      </c>
      <c r="X1264" s="5">
        <f t="shared" si="55"/>
        <v>0.20094746690046444</v>
      </c>
      <c r="Y1264" s="12">
        <f t="shared" si="7"/>
        <v>1.2168507305259408</v>
      </c>
    </row>
    <row r="1265" spans="1:25">
      <c r="A1265" s="7" t="s">
        <v>136</v>
      </c>
      <c r="B1265" t="s">
        <v>69</v>
      </c>
      <c r="E1265" s="6">
        <f>SUM(E555:E566)</f>
        <v>5.7876552403899852</v>
      </c>
      <c r="F1265" s="6">
        <f t="shared" ref="F1265:J1265" si="61">SUM(F555:F566)</f>
        <v>0.99314386774233854</v>
      </c>
      <c r="G1265" s="6">
        <f t="shared" si="61"/>
        <v>0.83046544540974487</v>
      </c>
      <c r="H1265" s="6">
        <f t="shared" si="61"/>
        <v>0.37249039664581135</v>
      </c>
      <c r="I1265" s="6">
        <f t="shared" si="61"/>
        <v>6.6181206857997337</v>
      </c>
      <c r="J1265" s="53">
        <f t="shared" si="61"/>
        <v>1.3656342643881501</v>
      </c>
      <c r="K1265" s="15">
        <f t="shared" si="2"/>
        <v>11.831026282857657</v>
      </c>
      <c r="L1265" s="15">
        <f t="shared" si="3"/>
        <v>1.6976233212857601</v>
      </c>
      <c r="M1265" s="15">
        <f t="shared" si="4"/>
        <v>13.528649604143423</v>
      </c>
      <c r="N1265" s="59">
        <f t="shared" si="5"/>
        <v>10.133402961571896</v>
      </c>
      <c r="O1265" s="15">
        <f>E1265/1.951269</f>
        <v>2.9660980830372363</v>
      </c>
      <c r="P1265" s="15">
        <f>G1265/1.951269</f>
        <v>0.42560274642283813</v>
      </c>
      <c r="Q1265" s="15">
        <f t="shared" si="13"/>
        <v>3.3917008294600746</v>
      </c>
      <c r="R1265" s="27">
        <f t="shared" si="14"/>
        <v>2.5404953366143981</v>
      </c>
      <c r="S1265" s="5">
        <f t="shared" si="57"/>
        <v>0.50845794227575747</v>
      </c>
      <c r="T1265" s="5">
        <f t="shared" si="55"/>
        <v>0.54623962699576012</v>
      </c>
      <c r="U1265" s="5">
        <f t="shared" si="55"/>
        <v>0.11767812365405686</v>
      </c>
      <c r="V1265" s="5">
        <f t="shared" si="55"/>
        <v>0.12954324238348028</v>
      </c>
      <c r="W1265" s="5">
        <f t="shared" si="55"/>
        <v>0.35890309842154061</v>
      </c>
      <c r="X1265" s="5">
        <f t="shared" si="55"/>
        <v>0.29095913069465346</v>
      </c>
      <c r="Y1265" s="12">
        <f t="shared" si="7"/>
        <v>6.9691704481869241</v>
      </c>
    </row>
    <row r="1266" spans="1:25">
      <c r="A1266" s="7" t="s">
        <v>137</v>
      </c>
      <c r="B1266" t="s">
        <v>69</v>
      </c>
      <c r="E1266" s="6">
        <f>SUM(E567:E578)</f>
        <v>3.366815990852182</v>
      </c>
      <c r="F1266" s="6">
        <f t="shared" ref="F1266:J1266" si="62">SUM(F567:F578)</f>
        <v>0.57742301951641861</v>
      </c>
      <c r="G1266" s="6">
        <f t="shared" si="62"/>
        <v>1.5594665435993409</v>
      </c>
      <c r="H1266" s="6">
        <f t="shared" si="62"/>
        <v>0.62478449274287751</v>
      </c>
      <c r="I1266" s="6">
        <f t="shared" si="62"/>
        <v>4.9262825344515218</v>
      </c>
      <c r="J1266" s="53">
        <f t="shared" si="62"/>
        <v>1.2022075122592963</v>
      </c>
      <c r="K1266" s="15">
        <f t="shared" si="2"/>
        <v>6.8823879140792732</v>
      </c>
      <c r="L1266" s="15">
        <f t="shared" si="3"/>
        <v>3.1878349518479228</v>
      </c>
      <c r="M1266" s="15">
        <f t="shared" si="4"/>
        <v>10.070222865927194</v>
      </c>
      <c r="N1266" s="59">
        <f t="shared" si="5"/>
        <v>3.6945529622313504</v>
      </c>
      <c r="O1266" s="15">
        <f>E1266/0.699757</f>
        <v>4.8114073754920383</v>
      </c>
      <c r="P1266" s="15">
        <f>G1266/0.699757</f>
        <v>2.2285829846637348</v>
      </c>
      <c r="Q1266" s="15">
        <f t="shared" si="13"/>
        <v>7.0399903601557732</v>
      </c>
      <c r="R1266" s="27">
        <f t="shared" si="14"/>
        <v>2.5828243908283035</v>
      </c>
      <c r="S1266" s="5">
        <f t="shared" si="57"/>
        <v>0.29578201527678849</v>
      </c>
      <c r="T1266" s="5">
        <f t="shared" si="55"/>
        <v>0.3175887653783957</v>
      </c>
      <c r="U1266" s="5">
        <f t="shared" si="55"/>
        <v>0.22097860635429939</v>
      </c>
      <c r="V1266" s="5">
        <f t="shared" si="55"/>
        <v>0.21728508898389204</v>
      </c>
      <c r="W1266" s="5">
        <f t="shared" si="55"/>
        <v>0.26715409846004023</v>
      </c>
      <c r="X1266" s="5">
        <f t="shared" si="55"/>
        <v>0.25613977461107856</v>
      </c>
      <c r="Y1266" s="12">
        <f t="shared" si="7"/>
        <v>2.1589536528827171</v>
      </c>
    </row>
    <row r="1267" spans="1:25">
      <c r="A1267" s="7" t="s">
        <v>138</v>
      </c>
      <c r="B1267" t="s">
        <v>69</v>
      </c>
      <c r="E1267" s="6">
        <f>SUM(E579:E590)</f>
        <v>67.207629461936975</v>
      </c>
      <c r="F1267" s="6">
        <f t="shared" ref="F1267:J1267" si="63">SUM(F579:F590)</f>
        <v>10.952117443298299</v>
      </c>
      <c r="G1267" s="6">
        <f t="shared" si="63"/>
        <v>38.086720265500944</v>
      </c>
      <c r="H1267" s="6">
        <f t="shared" si="63"/>
        <v>13.644159632659797</v>
      </c>
      <c r="I1267" s="6">
        <f t="shared" si="63"/>
        <v>105.29434972743786</v>
      </c>
      <c r="J1267" s="53">
        <f t="shared" si="63"/>
        <v>24.596277075958103</v>
      </c>
      <c r="K1267" s="15">
        <f t="shared" si="2"/>
        <v>137.3846916491793</v>
      </c>
      <c r="L1267" s="15">
        <f t="shared" si="3"/>
        <v>77.856224977669228</v>
      </c>
      <c r="M1267" s="15">
        <f t="shared" si="4"/>
        <v>215.24091662684842</v>
      </c>
      <c r="N1267" s="59">
        <f t="shared" si="5"/>
        <v>59.528466671510074</v>
      </c>
      <c r="O1267" s="15">
        <f>E1267/12.828837</f>
        <v>5.2387936226749918</v>
      </c>
      <c r="P1267" s="15">
        <f>G1267/12.828837</f>
        <v>2.9688365566965222</v>
      </c>
      <c r="Q1267" s="15">
        <f t="shared" si="13"/>
        <v>8.2076301793715132</v>
      </c>
      <c r="R1267" s="27">
        <f t="shared" si="14"/>
        <v>2.2699570659784696</v>
      </c>
      <c r="S1267" s="5">
        <f t="shared" si="57"/>
        <v>5.9043345814678201</v>
      </c>
      <c r="T1267" s="5">
        <f t="shared" si="55"/>
        <v>6.023780382031334</v>
      </c>
      <c r="U1267" s="5">
        <f t="shared" si="55"/>
        <v>5.3969419218516963</v>
      </c>
      <c r="V1267" s="5">
        <f t="shared" si="55"/>
        <v>4.7451120735690004</v>
      </c>
      <c r="W1267" s="5">
        <f t="shared" si="55"/>
        <v>5.7101509866002313</v>
      </c>
      <c r="X1267" s="5">
        <f t="shared" si="55"/>
        <v>5.24043046001922</v>
      </c>
      <c r="Y1267" s="12">
        <f t="shared" si="7"/>
        <v>1.7645948244804326</v>
      </c>
    </row>
    <row r="1268" spans="1:25">
      <c r="A1268" s="7" t="s">
        <v>139</v>
      </c>
      <c r="B1268" t="s">
        <v>69</v>
      </c>
      <c r="E1268" s="6">
        <f>SUM(E591:E602)</f>
        <v>12.504536137224004</v>
      </c>
      <c r="F1268" s="6">
        <f t="shared" ref="F1268:J1268" si="64">SUM(F591:F602)</f>
        <v>2.1592212956850201</v>
      </c>
      <c r="G1268" s="6">
        <f t="shared" si="64"/>
        <v>6.1064089680377007</v>
      </c>
      <c r="H1268" s="6">
        <f t="shared" si="64"/>
        <v>2.4441459744726637</v>
      </c>
      <c r="I1268" s="6">
        <f t="shared" si="64"/>
        <v>18.610945105261706</v>
      </c>
      <c r="J1268" s="53">
        <f t="shared" si="64"/>
        <v>4.6033672701576913</v>
      </c>
      <c r="K1268" s="15">
        <f t="shared" si="2"/>
        <v>25.561559828583004</v>
      </c>
      <c r="L1268" s="15">
        <f t="shared" si="3"/>
        <v>12.482617224771616</v>
      </c>
      <c r="M1268" s="15">
        <f t="shared" si="4"/>
        <v>38.044177053354623</v>
      </c>
      <c r="N1268" s="59">
        <f t="shared" si="5"/>
        <v>13.078942603811388</v>
      </c>
      <c r="O1268" s="15">
        <f>E1268/1.283566</f>
        <v>9.7420281755858333</v>
      </c>
      <c r="P1268" s="15">
        <f>G1268/1.283566</f>
        <v>4.7573782478171758</v>
      </c>
      <c r="Q1268" s="15">
        <f t="shared" si="13"/>
        <v>14.499406423403009</v>
      </c>
      <c r="R1268" s="27">
        <f t="shared" si="14"/>
        <v>4.9846499277686576</v>
      </c>
      <c r="S1268" s="5">
        <f t="shared" si="57"/>
        <v>1.0985503540493105</v>
      </c>
      <c r="T1268" s="5">
        <f t="shared" si="55"/>
        <v>1.1875945403937032</v>
      </c>
      <c r="U1268" s="5">
        <f t="shared" si="55"/>
        <v>0.8652867540664928</v>
      </c>
      <c r="V1268" s="5">
        <f t="shared" si="55"/>
        <v>0.85001545608378648</v>
      </c>
      <c r="W1268" s="5">
        <f t="shared" si="55"/>
        <v>1.009278340475666</v>
      </c>
      <c r="X1268" s="5">
        <f t="shared" si="55"/>
        <v>0.98078363594179019</v>
      </c>
      <c r="Y1268" s="12">
        <f t="shared" si="7"/>
        <v>2.0477724637631578</v>
      </c>
    </row>
    <row r="1269" spans="1:25">
      <c r="A1269" s="7" t="s">
        <v>140</v>
      </c>
      <c r="B1269" t="s">
        <v>69</v>
      </c>
      <c r="E1269" s="6">
        <f>SUM(E603:E614)</f>
        <v>3.211603963858872</v>
      </c>
      <c r="F1269" s="6">
        <f t="shared" ref="F1269:J1269" si="65">SUM(F603:F614)</f>
        <v>0.50028331336364429</v>
      </c>
      <c r="G1269" s="6">
        <f t="shared" si="65"/>
        <v>1.6141020021739663</v>
      </c>
      <c r="H1269" s="6">
        <f t="shared" si="65"/>
        <v>0.67562176980656607</v>
      </c>
      <c r="I1269" s="6">
        <f t="shared" si="65"/>
        <v>4.825705966032845</v>
      </c>
      <c r="J1269" s="53">
        <f t="shared" si="65"/>
        <v>1.1759050831702107</v>
      </c>
      <c r="K1269" s="15">
        <f t="shared" ref="K1269:K1318" si="66">E1269/0.489193</f>
        <v>6.5651061316471662</v>
      </c>
      <c r="L1269" s="15">
        <f t="shared" ref="L1269:L1318" si="67">G1269/0.489193</f>
        <v>3.2995198258641607</v>
      </c>
      <c r="M1269" s="15">
        <f t="shared" ref="M1269:M1318" si="68">I1269/0.489193</f>
        <v>9.8646259575113397</v>
      </c>
      <c r="N1269" s="59">
        <f t="shared" ref="N1269:N1318" si="69">K1269-L1269</f>
        <v>3.2655863057830055</v>
      </c>
      <c r="O1269" s="15">
        <f>E1269/0.568593</f>
        <v>5.6483353890372765</v>
      </c>
      <c r="P1269" s="15">
        <f>G1269/0.568593</f>
        <v>2.8387651662506683</v>
      </c>
      <c r="Q1269" s="15">
        <f t="shared" si="13"/>
        <v>8.4871005552879453</v>
      </c>
      <c r="R1269" s="27">
        <f t="shared" si="14"/>
        <v>2.8095702227866082</v>
      </c>
      <c r="S1269" s="5">
        <f t="shared" si="57"/>
        <v>0.28214630537639196</v>
      </c>
      <c r="T1269" s="5">
        <f t="shared" si="55"/>
        <v>0.27516111145626931</v>
      </c>
      <c r="U1269" s="5">
        <f t="shared" si="55"/>
        <v>0.22872052781000626</v>
      </c>
      <c r="V1269" s="5">
        <f t="shared" si="55"/>
        <v>0.23496507688178034</v>
      </c>
      <c r="W1269" s="5">
        <f t="shared" si="55"/>
        <v>0.2616997944743904</v>
      </c>
      <c r="X1269" s="5">
        <f t="shared" si="55"/>
        <v>0.25053583503334181</v>
      </c>
      <c r="Y1269" s="12">
        <f t="shared" si="7"/>
        <v>1.9897156186742209</v>
      </c>
    </row>
    <row r="1270" spans="1:25">
      <c r="A1270" s="7" t="s">
        <v>84</v>
      </c>
      <c r="B1270" t="s">
        <v>69</v>
      </c>
      <c r="E1270" s="6">
        <f>SUM(E615:E626)</f>
        <v>1.466074461124814</v>
      </c>
      <c r="F1270" s="6">
        <f t="shared" ref="F1270:J1270" si="70">SUM(F615:F626)</f>
        <v>0.27490890595050016</v>
      </c>
      <c r="G1270" s="6">
        <f t="shared" si="70"/>
        <v>0.24548023987386358</v>
      </c>
      <c r="H1270" s="6">
        <f t="shared" si="70"/>
        <v>0.15108065239027099</v>
      </c>
      <c r="I1270" s="6">
        <f t="shared" si="70"/>
        <v>1.7115547009986778</v>
      </c>
      <c r="J1270" s="53">
        <f t="shared" si="70"/>
        <v>0.42598955834077146</v>
      </c>
      <c r="K1270" s="15">
        <f t="shared" si="66"/>
        <v>2.9969244472525447</v>
      </c>
      <c r="L1270" s="15">
        <f t="shared" si="67"/>
        <v>0.50180652600070641</v>
      </c>
      <c r="M1270" s="15">
        <f t="shared" si="68"/>
        <v>3.4987309732532514</v>
      </c>
      <c r="N1270" s="59">
        <f t="shared" si="69"/>
        <v>2.4951179212518384</v>
      </c>
      <c r="O1270" s="15">
        <f>E1270/0.774769</f>
        <v>1.8922730015331202</v>
      </c>
      <c r="P1270" s="15">
        <f>G1270/0.774769</f>
        <v>0.31684313630754918</v>
      </c>
      <c r="Q1270" s="15">
        <f t="shared" si="13"/>
        <v>2.2091161378406694</v>
      </c>
      <c r="R1270" s="27">
        <f t="shared" si="14"/>
        <v>1.5754298652255709</v>
      </c>
      <c r="S1270" s="5">
        <f t="shared" si="57"/>
        <v>0.12879778991057067</v>
      </c>
      <c r="T1270" s="5">
        <f t="shared" si="55"/>
        <v>0.15120280467076583</v>
      </c>
      <c r="U1270" s="5">
        <f t="shared" si="55"/>
        <v>3.4784895846269828E-2</v>
      </c>
      <c r="V1270" s="5">
        <f t="shared" si="55"/>
        <v>5.2542233969744639E-2</v>
      </c>
      <c r="W1270" s="5">
        <f t="shared" si="55"/>
        <v>9.2818235639676783E-2</v>
      </c>
      <c r="X1270" s="5">
        <f t="shared" si="55"/>
        <v>9.0760428917153732E-2</v>
      </c>
      <c r="Y1270" s="12">
        <f t="shared" ref="Y1270:Y1318" si="71">E1270/G1270</f>
        <v>5.9722707696478334</v>
      </c>
    </row>
    <row r="1271" spans="1:25">
      <c r="A1271" s="7" t="s">
        <v>141</v>
      </c>
      <c r="B1271" t="s">
        <v>69</v>
      </c>
      <c r="E1271" s="6">
        <f>SUM(E627:E638)</f>
        <v>6.2234997829877194</v>
      </c>
      <c r="F1271" s="6">
        <f t="shared" ref="F1271:J1271" si="72">SUM(F627:F638)</f>
        <v>1.2337810969658658</v>
      </c>
      <c r="G1271" s="6">
        <f t="shared" si="72"/>
        <v>4.2414057148962598</v>
      </c>
      <c r="H1271" s="6">
        <f t="shared" si="72"/>
        <v>2.5592714434475412</v>
      </c>
      <c r="I1271" s="6">
        <f t="shared" si="72"/>
        <v>10.464905497883978</v>
      </c>
      <c r="J1271" s="53">
        <f t="shared" si="72"/>
        <v>3.793052540413401</v>
      </c>
      <c r="K1271" s="15">
        <f t="shared" si="66"/>
        <v>12.721972274721265</v>
      </c>
      <c r="L1271" s="15">
        <f t="shared" si="67"/>
        <v>8.6702093343450546</v>
      </c>
      <c r="M1271" s="15">
        <f t="shared" si="68"/>
        <v>21.392181609066316</v>
      </c>
      <c r="N1271" s="59">
        <f t="shared" si="69"/>
        <v>4.0517629403762108</v>
      </c>
      <c r="O1271" s="15">
        <f>E1271/1.3161</f>
        <v>4.7287438515217071</v>
      </c>
      <c r="P1271" s="15">
        <f>G1271/1.3161</f>
        <v>3.2227077842840663</v>
      </c>
      <c r="Q1271" s="15">
        <f t="shared" si="13"/>
        <v>7.951451635805773</v>
      </c>
      <c r="R1271" s="27">
        <f t="shared" si="14"/>
        <v>1.5060360672376407</v>
      </c>
      <c r="S1271" s="5">
        <f t="shared" si="57"/>
        <v>0.54674782135059152</v>
      </c>
      <c r="T1271" s="5">
        <f t="shared" si="55"/>
        <v>0.67859264713891532</v>
      </c>
      <c r="U1271" s="5">
        <f t="shared" si="55"/>
        <v>0.6010131655006109</v>
      </c>
      <c r="V1271" s="5">
        <f t="shared" si="55"/>
        <v>0.89005333804321152</v>
      </c>
      <c r="W1271" s="5">
        <f t="shared" si="55"/>
        <v>0.56751564170445667</v>
      </c>
      <c r="X1271" s="5">
        <f t="shared" si="55"/>
        <v>0.80813970373853372</v>
      </c>
      <c r="Y1271" s="12">
        <f t="shared" si="71"/>
        <v>1.4673200823797965</v>
      </c>
    </row>
    <row r="1272" spans="1:25">
      <c r="A1272" s="7" t="s">
        <v>142</v>
      </c>
      <c r="B1272" t="s">
        <v>69</v>
      </c>
      <c r="E1272" s="6">
        <f>SUM(E639:E650)</f>
        <v>18.328120406753193</v>
      </c>
      <c r="F1272" s="6">
        <f t="shared" ref="F1272:J1272" si="73">SUM(F639:F650)</f>
        <v>2.8857613478390456</v>
      </c>
      <c r="G1272" s="6">
        <f t="shared" si="73"/>
        <v>4.2967580602796467</v>
      </c>
      <c r="H1272" s="6">
        <f t="shared" si="73"/>
        <v>1.1212272247689858</v>
      </c>
      <c r="I1272" s="6">
        <f t="shared" si="73"/>
        <v>22.624878467032854</v>
      </c>
      <c r="J1272" s="53">
        <f t="shared" si="73"/>
        <v>4.0069885726080319</v>
      </c>
      <c r="K1272" s="15">
        <f t="shared" si="66"/>
        <v>37.466031620961857</v>
      </c>
      <c r="L1272" s="15">
        <f t="shared" si="67"/>
        <v>8.7833596561677023</v>
      </c>
      <c r="M1272" s="15">
        <f t="shared" si="68"/>
        <v>46.24939127712959</v>
      </c>
      <c r="N1272" s="59">
        <f t="shared" si="69"/>
        <v>28.682671964794153</v>
      </c>
      <c r="O1272" s="15">
        <f>E1272/5.564635</f>
        <v>3.2936788139299691</v>
      </c>
      <c r="P1272" s="15">
        <f>G1272/5.564635</f>
        <v>0.77215451872039165</v>
      </c>
      <c r="Q1272" s="15">
        <f t="shared" si="13"/>
        <v>4.0658333326503611</v>
      </c>
      <c r="R1272" s="27">
        <f t="shared" si="14"/>
        <v>2.5215242952095775</v>
      </c>
      <c r="S1272" s="5">
        <f t="shared" si="57"/>
        <v>1.6101647386951312</v>
      </c>
      <c r="T1272" s="5">
        <f t="shared" si="55"/>
        <v>1.5871992502211596</v>
      </c>
      <c r="U1272" s="5">
        <f t="shared" si="55"/>
        <v>0.60885667082713824</v>
      </c>
      <c r="V1272" s="5">
        <f t="shared" si="55"/>
        <v>0.38993598614386982</v>
      </c>
      <c r="W1272" s="5">
        <f t="shared" si="55"/>
        <v>1.2269554105672296</v>
      </c>
      <c r="X1272" s="5">
        <f t="shared" si="55"/>
        <v>0.85372045956374121</v>
      </c>
      <c r="Y1272" s="12">
        <f t="shared" si="71"/>
        <v>4.2655695642217148</v>
      </c>
    </row>
    <row r="1273" spans="1:25">
      <c r="A1273" s="7" t="s">
        <v>143</v>
      </c>
      <c r="B1273" t="s">
        <v>69</v>
      </c>
      <c r="E1273" s="6">
        <f>SUM(E651:E662)</f>
        <v>10.939913748676741</v>
      </c>
      <c r="F1273" s="6">
        <f t="shared" ref="F1273:J1273" si="74">SUM(F651:F662)</f>
        <v>1.5823567046208735</v>
      </c>
      <c r="G1273" s="6">
        <f t="shared" si="74"/>
        <v>9.9612774590537967</v>
      </c>
      <c r="H1273" s="6">
        <f t="shared" si="74"/>
        <v>2.3758585607492799</v>
      </c>
      <c r="I1273" s="6">
        <f t="shared" si="74"/>
        <v>20.90119120773053</v>
      </c>
      <c r="J1273" s="53">
        <f t="shared" si="74"/>
        <v>3.958215265370153</v>
      </c>
      <c r="K1273" s="15">
        <f t="shared" si="66"/>
        <v>22.363185386292816</v>
      </c>
      <c r="L1273" s="15">
        <f t="shared" si="67"/>
        <v>20.362673748507842</v>
      </c>
      <c r="M1273" s="15">
        <f t="shared" si="68"/>
        <v>42.725859134800643</v>
      </c>
      <c r="N1273" s="59">
        <f t="shared" si="69"/>
        <v>2.0005116377849745</v>
      </c>
      <c r="O1273" s="15">
        <f>E1273/1.555908</f>
        <v>7.0312086245952461</v>
      </c>
      <c r="P1273" s="15">
        <f>G1273/1.555908</f>
        <v>6.4022278046348475</v>
      </c>
      <c r="Q1273" s="15">
        <f t="shared" si="13"/>
        <v>13.433436429230094</v>
      </c>
      <c r="R1273" s="27">
        <f t="shared" si="14"/>
        <v>0.62898081996039856</v>
      </c>
      <c r="S1273" s="5">
        <f t="shared" si="57"/>
        <v>0.96109491707588834</v>
      </c>
      <c r="T1273" s="5">
        <f t="shared" si="55"/>
        <v>0.87031291656788667</v>
      </c>
      <c r="U1273" s="5">
        <f t="shared" si="55"/>
        <v>1.4115270503525119</v>
      </c>
      <c r="V1273" s="5">
        <f t="shared" si="55"/>
        <v>0.82626672841894733</v>
      </c>
      <c r="W1273" s="5">
        <f t="shared" si="55"/>
        <v>1.1334792218659984</v>
      </c>
      <c r="X1273" s="5">
        <f t="shared" si="55"/>
        <v>0.84332892249917113</v>
      </c>
      <c r="Y1273" s="12">
        <f t="shared" si="71"/>
        <v>1.0982440549061769</v>
      </c>
    </row>
    <row r="1274" spans="1:25">
      <c r="A1274" s="7" t="s">
        <v>144</v>
      </c>
      <c r="B1274" t="s">
        <v>69</v>
      </c>
      <c r="E1274" s="6">
        <f>SUM(E663:E674)</f>
        <v>20.074722871645207</v>
      </c>
      <c r="F1274" s="6">
        <f t="shared" ref="F1274:J1274" si="75">SUM(F663:F674)</f>
        <v>3.1557091442695318</v>
      </c>
      <c r="G1274" s="6">
        <f t="shared" si="75"/>
        <v>11.570689093576847</v>
      </c>
      <c r="H1274" s="6">
        <f t="shared" si="75"/>
        <v>4.4996298463055346</v>
      </c>
      <c r="I1274" s="6">
        <f t="shared" si="75"/>
        <v>31.645411965221982</v>
      </c>
      <c r="J1274" s="53">
        <f t="shared" si="75"/>
        <v>7.6553389905750686</v>
      </c>
      <c r="K1274" s="15">
        <f t="shared" si="66"/>
        <v>41.03640663632801</v>
      </c>
      <c r="L1274" s="15">
        <f t="shared" si="67"/>
        <v>23.652605604693541</v>
      </c>
      <c r="M1274" s="15">
        <f t="shared" si="68"/>
        <v>64.689012241021402</v>
      </c>
      <c r="N1274" s="59">
        <f t="shared" si="69"/>
        <v>17.383801031634469</v>
      </c>
      <c r="O1274" s="15">
        <f>E1274/3.279833</f>
        <v>6.1206539697738291</v>
      </c>
      <c r="P1274" s="15">
        <f>G1274/3.279833</f>
        <v>3.5278287320046013</v>
      </c>
      <c r="Q1274" s="15">
        <f t="shared" si="13"/>
        <v>9.6484827017784305</v>
      </c>
      <c r="R1274" s="27">
        <f t="shared" si="14"/>
        <v>2.5928252377692278</v>
      </c>
      <c r="S1274" s="5">
        <f t="shared" si="57"/>
        <v>1.7636075161907925</v>
      </c>
      <c r="T1274" s="5">
        <f t="shared" si="55"/>
        <v>1.7356733922059664</v>
      </c>
      <c r="U1274" s="5">
        <f t="shared" si="55"/>
        <v>1.6395829464581426</v>
      </c>
      <c r="V1274" s="5">
        <f t="shared" si="55"/>
        <v>1.5648635375965325</v>
      </c>
      <c r="W1274" s="5">
        <f t="shared" si="55"/>
        <v>1.7161422319653281</v>
      </c>
      <c r="X1274" s="5">
        <f t="shared" si="55"/>
        <v>1.631030236978239</v>
      </c>
      <c r="Y1274" s="12">
        <f t="shared" si="71"/>
        <v>1.734963467542235</v>
      </c>
    </row>
    <row r="1275" spans="1:25">
      <c r="A1275" s="7" t="s">
        <v>145</v>
      </c>
      <c r="B1275" t="s">
        <v>69</v>
      </c>
      <c r="E1275" s="6">
        <f>SUM(E675:E686)</f>
        <v>1.6907399376109964</v>
      </c>
      <c r="F1275" s="6">
        <f t="shared" ref="F1275:J1275" si="76">SUM(F675:F686)</f>
        <v>0.50590977654012026</v>
      </c>
      <c r="G1275" s="6">
        <f t="shared" si="76"/>
        <v>0.67763917101445026</v>
      </c>
      <c r="H1275" s="6">
        <f t="shared" si="76"/>
        <v>0.35574096609386674</v>
      </c>
      <c r="I1275" s="6">
        <f t="shared" si="76"/>
        <v>2.3683791086254469</v>
      </c>
      <c r="J1275" s="53">
        <f t="shared" si="76"/>
        <v>0.86165074263398811</v>
      </c>
      <c r="K1275" s="15">
        <f t="shared" si="66"/>
        <v>3.4561817883963926</v>
      </c>
      <c r="L1275" s="15">
        <f t="shared" si="67"/>
        <v>1.385218453686889</v>
      </c>
      <c r="M1275" s="15">
        <f t="shared" si="68"/>
        <v>4.8414002420832816</v>
      </c>
      <c r="N1275" s="59">
        <f t="shared" si="69"/>
        <v>2.0709633347095036</v>
      </c>
      <c r="O1275" s="15">
        <f>E1275/0.514453</f>
        <v>3.2864808594973618</v>
      </c>
      <c r="P1275" s="15">
        <f>G1275/0.514453</f>
        <v>1.3172032644662393</v>
      </c>
      <c r="Q1275" s="15">
        <f t="shared" si="13"/>
        <v>4.6036841239636015</v>
      </c>
      <c r="R1275" s="27">
        <f t="shared" si="14"/>
        <v>1.9692775950311225</v>
      </c>
      <c r="S1275" s="5">
        <f t="shared" si="57"/>
        <v>0.14853513450521341</v>
      </c>
      <c r="T1275" s="5">
        <f t="shared" si="55"/>
        <v>0.27825572568754908</v>
      </c>
      <c r="U1275" s="5">
        <f t="shared" si="55"/>
        <v>9.6022425255907387E-2</v>
      </c>
      <c r="V1275" s="5">
        <f t="shared" si="55"/>
        <v>0.12371819142561893</v>
      </c>
      <c r="W1275" s="5">
        <f t="shared" si="55"/>
        <v>0.12843806280933712</v>
      </c>
      <c r="X1275" s="5">
        <f t="shared" si="55"/>
        <v>0.18358147388130458</v>
      </c>
      <c r="Y1275" s="12">
        <f t="shared" si="71"/>
        <v>2.4950445752418617</v>
      </c>
    </row>
    <row r="1276" spans="1:25">
      <c r="A1276" s="7" t="s">
        <v>146</v>
      </c>
      <c r="B1276" t="s">
        <v>69</v>
      </c>
      <c r="E1276" s="6">
        <f>SUM(E687:E698)</f>
        <v>14.870582469468498</v>
      </c>
      <c r="F1276" s="6">
        <f t="shared" ref="F1276:J1276" si="77">SUM(F687:F698)</f>
        <v>2.2347212730720645</v>
      </c>
      <c r="G1276" s="6">
        <f t="shared" si="77"/>
        <v>7.5524294804289234</v>
      </c>
      <c r="H1276" s="6">
        <f t="shared" si="77"/>
        <v>2.1876436032087878</v>
      </c>
      <c r="I1276" s="6">
        <f t="shared" si="77"/>
        <v>22.42301194989739</v>
      </c>
      <c r="J1276" s="53">
        <f t="shared" si="77"/>
        <v>4.4223648762808505</v>
      </c>
      <c r="K1276" s="15">
        <f t="shared" si="66"/>
        <v>30.398191448913821</v>
      </c>
      <c r="L1276" s="15">
        <f t="shared" si="67"/>
        <v>15.438547731527073</v>
      </c>
      <c r="M1276" s="15">
        <f t="shared" si="68"/>
        <v>45.83673918044083</v>
      </c>
      <c r="N1276" s="59">
        <f t="shared" si="69"/>
        <v>14.959643717386747</v>
      </c>
      <c r="O1276" s="15">
        <f>E1276/1.589934</f>
        <v>9.3529558267629334</v>
      </c>
      <c r="P1276" s="15">
        <f>G1276/1.589934</f>
        <v>4.7501528242234734</v>
      </c>
      <c r="Q1276" s="15">
        <f t="shared" si="13"/>
        <v>14.103108650986407</v>
      </c>
      <c r="R1276" s="27">
        <f t="shared" si="14"/>
        <v>4.60280300253946</v>
      </c>
      <c r="S1276" s="5">
        <f t="shared" si="57"/>
        <v>1.306412605592316</v>
      </c>
      <c r="T1276" s="5">
        <f t="shared" si="55"/>
        <v>1.2291203261591015</v>
      </c>
      <c r="U1276" s="5">
        <f t="shared" si="55"/>
        <v>1.0701898979649351</v>
      </c>
      <c r="V1276" s="5">
        <f t="shared" si="55"/>
        <v>0.76081007212815865</v>
      </c>
      <c r="W1276" s="5">
        <f t="shared" si="55"/>
        <v>1.2160081157221934</v>
      </c>
      <c r="X1276" s="5">
        <f t="shared" si="55"/>
        <v>0.9422196510232862</v>
      </c>
      <c r="Y1276" s="12">
        <f t="shared" si="71"/>
        <v>1.9689799829317913</v>
      </c>
    </row>
    <row r="1277" spans="1:25">
      <c r="A1277" s="7" t="s">
        <v>147</v>
      </c>
      <c r="B1277" t="s">
        <v>69</v>
      </c>
      <c r="E1277" s="6">
        <f>SUM(E699:E710)</f>
        <v>3.5828467773618646</v>
      </c>
      <c r="F1277" s="6">
        <f t="shared" ref="F1277:J1277" si="78">SUM(F699:F710)</f>
        <v>0.56866753605647413</v>
      </c>
      <c r="G1277" s="6">
        <f t="shared" si="78"/>
        <v>2.1428428422014374</v>
      </c>
      <c r="H1277" s="6">
        <f t="shared" si="78"/>
        <v>0.51294159503840664</v>
      </c>
      <c r="I1277" s="6">
        <f t="shared" si="78"/>
        <v>5.7256896195632985</v>
      </c>
      <c r="J1277" s="53">
        <f t="shared" si="78"/>
        <v>1.081609131094881</v>
      </c>
      <c r="K1277" s="15">
        <f t="shared" si="66"/>
        <v>7.3239943690156331</v>
      </c>
      <c r="L1277" s="15">
        <f t="shared" si="67"/>
        <v>4.3803628469774454</v>
      </c>
      <c r="M1277" s="15">
        <f t="shared" si="68"/>
        <v>11.704357215993072</v>
      </c>
      <c r="N1277" s="59">
        <f t="shared" si="69"/>
        <v>2.9436315220381877</v>
      </c>
      <c r="O1277" s="15">
        <f>E1277/0.862477</f>
        <v>4.1541360260759008</v>
      </c>
      <c r="P1277" s="15">
        <f>G1277/0.862477</f>
        <v>2.4845217231316745</v>
      </c>
      <c r="Q1277" s="15">
        <f t="shared" si="13"/>
        <v>6.6386577492075753</v>
      </c>
      <c r="R1277" s="27">
        <f t="shared" si="14"/>
        <v>1.6696143029442263</v>
      </c>
      <c r="S1277" s="5">
        <f t="shared" si="57"/>
        <v>0.31476078381337558</v>
      </c>
      <c r="T1277" s="5">
        <f t="shared" si="55"/>
        <v>0.31277315691051116</v>
      </c>
      <c r="U1277" s="5">
        <f t="shared" si="55"/>
        <v>0.30364384978278647</v>
      </c>
      <c r="V1277" s="5">
        <f t="shared" si="55"/>
        <v>0.1783888067262378</v>
      </c>
      <c r="W1277" s="5">
        <f t="shared" si="55"/>
        <v>0.31050623622965823</v>
      </c>
      <c r="X1277" s="5">
        <f t="shared" si="55"/>
        <v>0.23044534011876452</v>
      </c>
      <c r="Y1277" s="12">
        <f t="shared" si="71"/>
        <v>1.6720063211360137</v>
      </c>
    </row>
    <row r="1278" spans="1:25">
      <c r="A1278" s="7" t="s">
        <v>148</v>
      </c>
      <c r="B1278" t="s">
        <v>69</v>
      </c>
      <c r="E1278" s="6">
        <f>SUM(E711:E722)</f>
        <v>5.5954625267216098</v>
      </c>
      <c r="F1278" s="6">
        <f t="shared" ref="F1278:J1278" si="79">SUM(F711:F722)</f>
        <v>1.8942215014065327</v>
      </c>
      <c r="G1278" s="6">
        <f t="shared" si="79"/>
        <v>6.2242401572192527</v>
      </c>
      <c r="H1278" s="6">
        <f t="shared" si="79"/>
        <v>7.6041902406497845</v>
      </c>
      <c r="I1278" s="6">
        <f t="shared" si="79"/>
        <v>11.81970268394087</v>
      </c>
      <c r="J1278" s="53">
        <f t="shared" si="79"/>
        <v>9.4984117420563177</v>
      </c>
      <c r="K1278" s="15">
        <f t="shared" si="66"/>
        <v>11.438149210478501</v>
      </c>
      <c r="L1278" s="15">
        <f t="shared" si="67"/>
        <v>12.723485735117332</v>
      </c>
      <c r="M1278" s="15">
        <f t="shared" si="68"/>
        <v>24.16163494559585</v>
      </c>
      <c r="N1278" s="59">
        <f t="shared" si="69"/>
        <v>-1.2853365246388311</v>
      </c>
      <c r="O1278" s="15">
        <f>E1278/1.167764</f>
        <v>4.7916038914726</v>
      </c>
      <c r="P1278" s="15">
        <f>G1278/1.167764</f>
        <v>5.3300496994420552</v>
      </c>
      <c r="Q1278" s="15">
        <f t="shared" si="13"/>
        <v>10.121653590914654</v>
      </c>
      <c r="R1278" s="27">
        <f t="shared" si="14"/>
        <v>-0.53844580796945518</v>
      </c>
      <c r="S1278" s="5">
        <f t="shared" si="57"/>
        <v>0.49157339963226165</v>
      </c>
      <c r="T1278" s="5">
        <f t="shared" si="55"/>
        <v>1.041841851903873</v>
      </c>
      <c r="U1278" s="5">
        <f t="shared" si="55"/>
        <v>0.88198359958541717</v>
      </c>
      <c r="V1278" s="5">
        <f t="shared" si="55"/>
        <v>2.6445553183247883</v>
      </c>
      <c r="W1278" s="5">
        <f t="shared" si="55"/>
        <v>0.64098678719926649</v>
      </c>
      <c r="X1278" s="5">
        <f t="shared" si="55"/>
        <v>2.0237113958815343</v>
      </c>
      <c r="Y1278" s="12">
        <f t="shared" si="71"/>
        <v>0.89897921439159956</v>
      </c>
    </row>
    <row r="1279" spans="1:25">
      <c r="A1279" s="7" t="s">
        <v>149</v>
      </c>
      <c r="B1279" t="s">
        <v>69</v>
      </c>
      <c r="E1279" s="6">
        <f>SUM(E723:E734)</f>
        <v>62.852899876891463</v>
      </c>
      <c r="F1279" s="6">
        <f t="shared" ref="F1279:J1279" si="80">SUM(F723:F734)</f>
        <v>10.483562933577035</v>
      </c>
      <c r="G1279" s="6">
        <f t="shared" si="80"/>
        <v>23.929134135237248</v>
      </c>
      <c r="H1279" s="6">
        <f t="shared" si="80"/>
        <v>10.608346250740013</v>
      </c>
      <c r="I1279" s="6">
        <f t="shared" si="80"/>
        <v>86.782034012128648</v>
      </c>
      <c r="J1279" s="53">
        <f t="shared" si="80"/>
        <v>21.091909184317046</v>
      </c>
      <c r="K1279" s="15">
        <f t="shared" si="66"/>
        <v>128.48282758929801</v>
      </c>
      <c r="L1279" s="15">
        <f t="shared" si="67"/>
        <v>48.915528503550235</v>
      </c>
      <c r="M1279" s="15">
        <f t="shared" si="68"/>
        <v>177.39835609284813</v>
      </c>
      <c r="N1279" s="59">
        <f t="shared" si="69"/>
        <v>79.567299085747777</v>
      </c>
      <c r="O1279" s="15">
        <f>E1279/18.897109</f>
        <v>3.3260590218795616</v>
      </c>
      <c r="P1279" s="15">
        <f>G1279/18.897109</f>
        <v>1.2662854479612331</v>
      </c>
      <c r="Q1279" s="15">
        <f t="shared" si="13"/>
        <v>4.5923444698407945</v>
      </c>
      <c r="R1279" s="27">
        <f t="shared" si="14"/>
        <v>2.0597735739183287</v>
      </c>
      <c r="S1279" s="5">
        <f t="shared" si="57"/>
        <v>5.5217622353253777</v>
      </c>
      <c r="T1279" s="5">
        <f t="shared" si="55"/>
        <v>5.7660704480223304</v>
      </c>
      <c r="U1279" s="5">
        <f t="shared" si="55"/>
        <v>3.390792020625979</v>
      </c>
      <c r="V1279" s="5">
        <f t="shared" si="55"/>
        <v>3.6893288579308425</v>
      </c>
      <c r="W1279" s="5">
        <f t="shared" si="55"/>
        <v>4.7062213539118574</v>
      </c>
      <c r="X1279" s="5">
        <f t="shared" si="55"/>
        <v>4.4937972933104415</v>
      </c>
      <c r="Y1279" s="12">
        <f t="shared" si="71"/>
        <v>2.626626585052084</v>
      </c>
    </row>
    <row r="1280" spans="1:25">
      <c r="A1280" s="7" t="s">
        <v>150</v>
      </c>
      <c r="B1280" t="s">
        <v>69</v>
      </c>
      <c r="E1280" s="6">
        <f>SUM(E735:E746)</f>
        <v>1.9552605985473708</v>
      </c>
      <c r="F1280" s="6">
        <f t="shared" ref="F1280:J1280" si="81">SUM(F735:F746)</f>
        <v>0.4228038999556798</v>
      </c>
      <c r="G1280" s="6">
        <f t="shared" si="81"/>
        <v>1.139945929750005</v>
      </c>
      <c r="H1280" s="6">
        <f t="shared" si="81"/>
        <v>0.96561432079752918</v>
      </c>
      <c r="I1280" s="6">
        <f t="shared" si="81"/>
        <v>3.0952065282973775</v>
      </c>
      <c r="J1280" s="53">
        <f t="shared" si="81"/>
        <v>1.3884182207532081</v>
      </c>
      <c r="K1280" s="15">
        <f t="shared" si="66"/>
        <v>3.9969104188886</v>
      </c>
      <c r="L1280" s="15">
        <f t="shared" si="67"/>
        <v>2.3302580571471894</v>
      </c>
      <c r="M1280" s="15">
        <f t="shared" si="68"/>
        <v>6.3271684760357925</v>
      </c>
      <c r="N1280" s="59">
        <f t="shared" si="69"/>
        <v>1.6666523617414106</v>
      </c>
      <c r="O1280" s="15">
        <f>E1280/0.547184</f>
        <v>3.5733146410482961</v>
      </c>
      <c r="P1280" s="15">
        <f>G1280/0.547184</f>
        <v>2.0832954358131905</v>
      </c>
      <c r="Q1280" s="15">
        <f t="shared" si="13"/>
        <v>5.6566100768614866</v>
      </c>
      <c r="R1280" s="27">
        <f t="shared" si="14"/>
        <v>1.4900192052351056</v>
      </c>
      <c r="S1280" s="5">
        <f t="shared" si="57"/>
        <v>0.17177384264569162</v>
      </c>
      <c r="T1280" s="5">
        <f t="shared" si="55"/>
        <v>0.23254661495232784</v>
      </c>
      <c r="U1280" s="5">
        <f t="shared" si="55"/>
        <v>0.1615319443109075</v>
      </c>
      <c r="V1280" s="5">
        <f t="shared" si="55"/>
        <v>0.33581754357811472</v>
      </c>
      <c r="W1280" s="5">
        <f t="shared" si="55"/>
        <v>0.16785417885232629</v>
      </c>
      <c r="X1280" s="5">
        <f t="shared" si="55"/>
        <v>0.29581343196010412</v>
      </c>
      <c r="Y1280" s="12">
        <f t="shared" si="71"/>
        <v>1.7152222289842887</v>
      </c>
    </row>
    <row r="1281" spans="1:25">
      <c r="A1281" s="7" t="s">
        <v>151</v>
      </c>
      <c r="B1281" t="s">
        <v>69</v>
      </c>
      <c r="E1281" s="6">
        <f>SUM(E747:E758)</f>
        <v>6.4887573283120012</v>
      </c>
      <c r="F1281" s="6">
        <f t="shared" ref="F1281:J1281" si="82">SUM(F747:F758)</f>
        <v>1.0768184110203136</v>
      </c>
      <c r="G1281" s="6">
        <f t="shared" si="82"/>
        <v>2.9620583692269142</v>
      </c>
      <c r="H1281" s="6">
        <f t="shared" si="82"/>
        <v>0.87244640363332193</v>
      </c>
      <c r="I1281" s="6">
        <f t="shared" si="82"/>
        <v>9.4508156975389159</v>
      </c>
      <c r="J1281" s="53">
        <f t="shared" si="82"/>
        <v>1.9492648146536358</v>
      </c>
      <c r="K1281" s="15">
        <f t="shared" si="66"/>
        <v>13.264207231730628</v>
      </c>
      <c r="L1281" s="15">
        <f t="shared" si="67"/>
        <v>6.05498927667999</v>
      </c>
      <c r="M1281" s="15">
        <f t="shared" si="68"/>
        <v>19.31919650841062</v>
      </c>
      <c r="N1281" s="59">
        <f t="shared" si="69"/>
        <v>7.2092179550506383</v>
      </c>
      <c r="O1281" s="15">
        <f>E1281/1.252987</f>
        <v>5.1786310059976683</v>
      </c>
      <c r="P1281" s="15">
        <f>G1281/1.252987</f>
        <v>2.3639976865098475</v>
      </c>
      <c r="Q1281" s="15">
        <f t="shared" si="13"/>
        <v>7.5426286925075159</v>
      </c>
      <c r="R1281" s="27">
        <f t="shared" si="14"/>
        <v>2.8146333194878208</v>
      </c>
      <c r="S1281" s="5">
        <f t="shared" si="57"/>
        <v>0.57005126636705983</v>
      </c>
      <c r="T1281" s="5">
        <f t="shared" si="55"/>
        <v>0.59226151042449593</v>
      </c>
      <c r="U1281" s="5">
        <f t="shared" si="55"/>
        <v>0.41972784415182685</v>
      </c>
      <c r="V1281" s="5">
        <f t="shared" si="55"/>
        <v>0.30341597246581792</v>
      </c>
      <c r="W1281" s="5">
        <f t="shared" si="55"/>
        <v>0.51252118199288632</v>
      </c>
      <c r="X1281" s="5">
        <f t="shared" si="55"/>
        <v>0.41530621393671729</v>
      </c>
      <c r="Y1281" s="12">
        <f t="shared" si="71"/>
        <v>2.1906243967790351</v>
      </c>
    </row>
    <row r="1282" spans="1:25">
      <c r="A1282" s="7" t="s">
        <v>152</v>
      </c>
      <c r="B1282" t="s">
        <v>69</v>
      </c>
      <c r="E1282" s="6">
        <f>SUM(E759:E770)</f>
        <v>4.4924824680746971</v>
      </c>
      <c r="F1282" s="6">
        <f t="shared" ref="F1282:J1282" si="83">SUM(F759:F770)</f>
        <v>0.75899625598710108</v>
      </c>
      <c r="G1282" s="6">
        <f t="shared" si="83"/>
        <v>2.2135283020917953</v>
      </c>
      <c r="H1282" s="6">
        <f t="shared" si="83"/>
        <v>1.3323087973311347</v>
      </c>
      <c r="I1282" s="6">
        <f t="shared" si="83"/>
        <v>6.706010770166495</v>
      </c>
      <c r="J1282" s="53">
        <f t="shared" si="83"/>
        <v>2.091305053318234</v>
      </c>
      <c r="K1282" s="15">
        <f t="shared" si="66"/>
        <v>9.1834561575384299</v>
      </c>
      <c r="L1282" s="15">
        <f t="shared" si="67"/>
        <v>4.5248568603634869</v>
      </c>
      <c r="M1282" s="15">
        <f t="shared" si="68"/>
        <v>13.708313017901922</v>
      </c>
      <c r="N1282" s="59">
        <f t="shared" si="69"/>
        <v>4.658599297174943</v>
      </c>
      <c r="O1282" s="15">
        <f>E1282/0.86535</f>
        <v>5.1915207350490524</v>
      </c>
      <c r="P1282" s="15">
        <f>G1282/0.86535</f>
        <v>2.5579572451514365</v>
      </c>
      <c r="Q1282" s="15">
        <f t="shared" si="13"/>
        <v>7.7494779802004885</v>
      </c>
      <c r="R1282" s="27">
        <f t="shared" si="14"/>
        <v>2.6335634898976159</v>
      </c>
      <c r="S1282" s="5">
        <f t="shared" si="57"/>
        <v>0.39467423275081936</v>
      </c>
      <c r="T1282" s="5">
        <f t="shared" si="55"/>
        <v>0.41745596506984106</v>
      </c>
      <c r="U1282" s="5">
        <f t="shared" si="55"/>
        <v>0.31366007903771631</v>
      </c>
      <c r="V1282" s="5">
        <f t="shared" si="55"/>
        <v>0.46334510370322879</v>
      </c>
      <c r="W1282" s="5">
        <f t="shared" si="55"/>
        <v>0.36366940975029055</v>
      </c>
      <c r="X1282" s="5">
        <f t="shared" si="55"/>
        <v>0.44556900496593105</v>
      </c>
      <c r="Y1282" s="12">
        <f t="shared" si="71"/>
        <v>2.0295572746141439</v>
      </c>
    </row>
    <row r="1283" spans="1:25">
      <c r="A1283" s="7" t="s">
        <v>153</v>
      </c>
      <c r="B1283" t="s">
        <v>69</v>
      </c>
      <c r="E1283" s="6">
        <f>SUM(E771:E782)</f>
        <v>6.6620611785124977</v>
      </c>
      <c r="F1283" s="6">
        <f t="shared" ref="F1283:J1283" si="84">SUM(F771:F782)</f>
        <v>1.0971451105466197</v>
      </c>
      <c r="G1283" s="6">
        <f t="shared" si="84"/>
        <v>2.0434012681826585</v>
      </c>
      <c r="H1283" s="6">
        <f t="shared" si="84"/>
        <v>0.47384543649245298</v>
      </c>
      <c r="I1283" s="6">
        <f t="shared" si="84"/>
        <v>8.7054624466951456</v>
      </c>
      <c r="J1283" s="53">
        <f t="shared" si="84"/>
        <v>1.5709905470390726</v>
      </c>
      <c r="K1283" s="15">
        <f t="shared" si="66"/>
        <v>13.618472011072313</v>
      </c>
      <c r="L1283" s="15">
        <f t="shared" si="67"/>
        <v>4.1770860747857359</v>
      </c>
      <c r="M1283" s="15">
        <f t="shared" si="68"/>
        <v>17.795558085858026</v>
      </c>
      <c r="N1283" s="59">
        <f t="shared" si="69"/>
        <v>9.4413859362865775</v>
      </c>
      <c r="O1283" s="15">
        <f>E1283/2.134411</f>
        <v>3.1212644511823155</v>
      </c>
      <c r="P1283" s="15">
        <f>G1283/2.134411</f>
        <v>0.95736072770551617</v>
      </c>
      <c r="Q1283" s="15">
        <f t="shared" si="13"/>
        <v>4.0786251788878314</v>
      </c>
      <c r="R1283" s="27">
        <f t="shared" si="14"/>
        <v>2.1639037234767993</v>
      </c>
      <c r="S1283" s="5">
        <f t="shared" si="57"/>
        <v>0.58527638178970431</v>
      </c>
      <c r="T1283" s="5">
        <f t="shared" si="55"/>
        <v>0.60344141006234475</v>
      </c>
      <c r="U1283" s="5">
        <f t="shared" si="55"/>
        <v>0.2895528386414834</v>
      </c>
      <c r="V1283" s="5">
        <f t="shared" si="55"/>
        <v>0.16479209876171744</v>
      </c>
      <c r="W1283" s="5">
        <f t="shared" si="55"/>
        <v>0.47210040336907205</v>
      </c>
      <c r="X1283" s="5">
        <f t="shared" si="55"/>
        <v>0.33471190333731127</v>
      </c>
      <c r="Y1283" s="12">
        <f t="shared" si="71"/>
        <v>3.260280436469309</v>
      </c>
    </row>
    <row r="1284" spans="1:25">
      <c r="A1284" s="7" t="s">
        <v>154</v>
      </c>
      <c r="B1284" t="s">
        <v>69</v>
      </c>
      <c r="E1284" s="6">
        <f>SUM(E783:E794)</f>
        <v>5.5055868159562094</v>
      </c>
      <c r="F1284" s="6">
        <f t="shared" ref="F1284:J1284" si="85">SUM(F783:F794)</f>
        <v>0.81140530269582734</v>
      </c>
      <c r="G1284" s="6">
        <f t="shared" si="85"/>
        <v>4.3614880829509275</v>
      </c>
      <c r="H1284" s="6">
        <f t="shared" si="85"/>
        <v>1.1039041579126956</v>
      </c>
      <c r="I1284" s="6">
        <f t="shared" si="85"/>
        <v>9.8670748989071377</v>
      </c>
      <c r="J1284" s="53">
        <f t="shared" si="85"/>
        <v>1.9153094606085239</v>
      </c>
      <c r="K1284" s="15">
        <f t="shared" si="66"/>
        <v>11.254426813049674</v>
      </c>
      <c r="L1284" s="15">
        <f t="shared" si="67"/>
        <v>8.915679666207259</v>
      </c>
      <c r="M1284" s="15">
        <f t="shared" si="68"/>
        <v>20.170106479256937</v>
      </c>
      <c r="N1284" s="59">
        <f t="shared" si="69"/>
        <v>2.3387471468424152</v>
      </c>
      <c r="O1284" s="15">
        <f>E1284/0.823318</f>
        <v>6.6870720863095539</v>
      </c>
      <c r="P1284" s="15">
        <f>G1284/0.823318</f>
        <v>5.2974526039160175</v>
      </c>
      <c r="Q1284" s="15">
        <f t="shared" ref="Q1284:Q1318" si="86">O1284+P1284</f>
        <v>11.984524690225571</v>
      </c>
      <c r="R1284" s="27">
        <f t="shared" ref="R1284:R1318" si="87">O1284-P1284</f>
        <v>1.3896194823935364</v>
      </c>
      <c r="S1284" s="5">
        <f t="shared" si="57"/>
        <v>0.48367762542694337</v>
      </c>
      <c r="T1284" s="5">
        <f t="shared" si="55"/>
        <v>0.44628149483971852</v>
      </c>
      <c r="U1284" s="5">
        <f t="shared" si="55"/>
        <v>0.61802900623753276</v>
      </c>
      <c r="V1284" s="5">
        <f t="shared" si="55"/>
        <v>0.38391143821244089</v>
      </c>
      <c r="W1284" s="5">
        <f t="shared" si="55"/>
        <v>0.5350950702929419</v>
      </c>
      <c r="X1284" s="5">
        <f t="shared" si="55"/>
        <v>0.40807175845106702</v>
      </c>
      <c r="Y1284" s="12">
        <f t="shared" si="71"/>
        <v>1.2623184361038535</v>
      </c>
    </row>
    <row r="1285" spans="1:25">
      <c r="A1285" s="7" t="s">
        <v>155</v>
      </c>
      <c r="B1285" t="s">
        <v>69</v>
      </c>
      <c r="E1285" s="6">
        <f>SUM(E795:E806)</f>
        <v>3.9428541452371082</v>
      </c>
      <c r="F1285" s="6">
        <f t="shared" ref="F1285:J1285" si="88">SUM(F795:F806)</f>
        <v>0.46503399081543484</v>
      </c>
      <c r="G1285" s="6">
        <f t="shared" si="88"/>
        <v>5.103991143136013</v>
      </c>
      <c r="H1285" s="6">
        <f t="shared" si="88"/>
        <v>0.94235327861450047</v>
      </c>
      <c r="I1285" s="6">
        <f t="shared" si="88"/>
        <v>9.0468452883731203</v>
      </c>
      <c r="J1285" s="53">
        <f t="shared" si="88"/>
        <v>1.4073872694299354</v>
      </c>
      <c r="K1285" s="15">
        <f t="shared" si="66"/>
        <v>8.0599152997633006</v>
      </c>
      <c r="L1285" s="15">
        <f t="shared" si="67"/>
        <v>10.433491777552035</v>
      </c>
      <c r="M1285" s="15">
        <f t="shared" si="68"/>
        <v>18.493407077315336</v>
      </c>
      <c r="N1285" s="59">
        <f t="shared" si="69"/>
        <v>-2.3735764777887347</v>
      </c>
      <c r="O1285" s="15">
        <f>E1285/0.543376</f>
        <v>7.2562169570189123</v>
      </c>
      <c r="P1285" s="15">
        <f>G1285/0.543376</f>
        <v>9.393111111156939</v>
      </c>
      <c r="Q1285" s="15">
        <f t="shared" si="86"/>
        <v>16.649328068175851</v>
      </c>
      <c r="R1285" s="27">
        <f t="shared" si="87"/>
        <v>-2.1368941541380266</v>
      </c>
      <c r="S1285" s="5">
        <f t="shared" si="57"/>
        <v>0.34638820422303074</v>
      </c>
      <c r="T1285" s="5">
        <f t="shared" si="55"/>
        <v>0.25577361139108984</v>
      </c>
      <c r="U1285" s="5">
        <f t="shared" si="55"/>
        <v>0.72324273597539723</v>
      </c>
      <c r="V1285" s="5">
        <f t="shared" si="55"/>
        <v>0.32772790998556417</v>
      </c>
      <c r="W1285" s="5">
        <f t="shared" si="55"/>
        <v>0.49061371937569442</v>
      </c>
      <c r="X1285" s="5">
        <f t="shared" si="55"/>
        <v>0.29985493711050243</v>
      </c>
      <c r="Y1285" s="12">
        <f t="shared" si="71"/>
        <v>0.77250411191241319</v>
      </c>
    </row>
    <row r="1286" spans="1:25">
      <c r="A1286" s="7" t="s">
        <v>156</v>
      </c>
      <c r="B1286" t="s">
        <v>69</v>
      </c>
      <c r="E1286" s="6">
        <f>SUM(E807:E818)</f>
        <v>22.027950351065922</v>
      </c>
      <c r="F1286" s="6">
        <f t="shared" ref="F1286:J1286" si="89">SUM(F807:F818)</f>
        <v>4.1225792856110886</v>
      </c>
      <c r="G1286" s="6">
        <f t="shared" si="89"/>
        <v>11.506965097238609</v>
      </c>
      <c r="H1286" s="6">
        <f t="shared" si="89"/>
        <v>6.7017833205294002</v>
      </c>
      <c r="I1286" s="6">
        <f t="shared" si="89"/>
        <v>33.534915448304488</v>
      </c>
      <c r="J1286" s="53">
        <f t="shared" si="89"/>
        <v>10.824362606140493</v>
      </c>
      <c r="K1286" s="15">
        <f t="shared" si="66"/>
        <v>45.029160987720431</v>
      </c>
      <c r="L1286" s="15">
        <f t="shared" si="67"/>
        <v>23.522342096552094</v>
      </c>
      <c r="M1286" s="15">
        <f t="shared" si="68"/>
        <v>68.55150308427244</v>
      </c>
      <c r="N1286" s="59">
        <f t="shared" si="69"/>
        <v>21.506818891168336</v>
      </c>
      <c r="O1286" s="15">
        <f>E1286/5.965343</f>
        <v>3.6926544460336852</v>
      </c>
      <c r="P1286" s="15">
        <f>G1286/5.965343</f>
        <v>1.9289695659140824</v>
      </c>
      <c r="Q1286" s="15">
        <f t="shared" si="86"/>
        <v>5.6216240119477678</v>
      </c>
      <c r="R1286" s="27">
        <f t="shared" si="87"/>
        <v>1.7636848801196028</v>
      </c>
      <c r="S1286" s="5">
        <f t="shared" si="57"/>
        <v>1.9352027449549372</v>
      </c>
      <c r="T1286" s="5">
        <f t="shared" si="55"/>
        <v>2.2674621919096278</v>
      </c>
      <c r="U1286" s="5">
        <f t="shared" si="55"/>
        <v>1.6305531663965269</v>
      </c>
      <c r="V1286" s="5">
        <f t="shared" si="55"/>
        <v>2.3307197954915866</v>
      </c>
      <c r="W1286" s="5">
        <f t="shared" si="55"/>
        <v>1.818610694955386</v>
      </c>
      <c r="X1286" s="5">
        <f t="shared" si="55"/>
        <v>2.3062156657422546</v>
      </c>
      <c r="Y1286" s="12">
        <f t="shared" si="71"/>
        <v>1.9143145186346391</v>
      </c>
    </row>
    <row r="1287" spans="1:25">
      <c r="A1287" s="7" t="s">
        <v>157</v>
      </c>
      <c r="B1287" t="s">
        <v>69</v>
      </c>
      <c r="E1287" s="6">
        <f>SUM(E819:E830)</f>
        <v>17.903673557137541</v>
      </c>
      <c r="F1287" s="6">
        <f t="shared" ref="F1287:J1287" si="90">SUM(F819:F830)</f>
        <v>2.7297046246900565</v>
      </c>
      <c r="G1287" s="6">
        <f t="shared" si="90"/>
        <v>19.290306619921743</v>
      </c>
      <c r="H1287" s="6">
        <f t="shared" si="90"/>
        <v>12.055530955868084</v>
      </c>
      <c r="I1287" s="6">
        <f t="shared" si="90"/>
        <v>37.193980177059281</v>
      </c>
      <c r="J1287" s="53">
        <f t="shared" si="90"/>
        <v>14.785235580558142</v>
      </c>
      <c r="K1287" s="15">
        <f t="shared" si="66"/>
        <v>36.598384598997825</v>
      </c>
      <c r="L1287" s="15">
        <f t="shared" si="67"/>
        <v>39.432916292591564</v>
      </c>
      <c r="M1287" s="15">
        <f t="shared" si="68"/>
        <v>76.031300891589382</v>
      </c>
      <c r="N1287" s="59">
        <f t="shared" si="69"/>
        <v>-2.834531693593739</v>
      </c>
      <c r="O1287" s="15">
        <f>E1287/4.192887</f>
        <v>4.2700109869733058</v>
      </c>
      <c r="P1287" s="15">
        <f>G1287/4.192887</f>
        <v>4.6007217985893121</v>
      </c>
      <c r="Q1287" s="15">
        <f t="shared" si="86"/>
        <v>8.8707327855626179</v>
      </c>
      <c r="R1287" s="27">
        <f t="shared" si="87"/>
        <v>-0.33071081161600624</v>
      </c>
      <c r="S1287" s="5">
        <f t="shared" si="57"/>
        <v>1.5728761714261414</v>
      </c>
      <c r="T1287" s="5">
        <f t="shared" si="55"/>
        <v>1.5013664026228897</v>
      </c>
      <c r="U1287" s="5">
        <f t="shared" si="55"/>
        <v>2.733463626079951</v>
      </c>
      <c r="V1287" s="5">
        <f t="shared" si="55"/>
        <v>4.1926250521904036</v>
      </c>
      <c r="W1287" s="5">
        <f t="shared" si="55"/>
        <v>2.0170431096577746</v>
      </c>
      <c r="X1287" s="5">
        <f t="shared" si="55"/>
        <v>3.1501108340762465</v>
      </c>
      <c r="Y1287" s="12">
        <f t="shared" si="71"/>
        <v>0.92811762456112645</v>
      </c>
    </row>
    <row r="1288" spans="1:25">
      <c r="A1288" s="7" t="s">
        <v>158</v>
      </c>
      <c r="B1288" t="s">
        <v>69</v>
      </c>
      <c r="E1288" s="6">
        <f>SUM(E831:E842)</f>
        <v>10.199464069951802</v>
      </c>
      <c r="F1288" s="6">
        <f t="shared" ref="F1288:J1288" si="91">SUM(F831:F842)</f>
        <v>1.6337152153184333</v>
      </c>
      <c r="G1288" s="6">
        <f t="shared" si="91"/>
        <v>7.1568426604494686</v>
      </c>
      <c r="H1288" s="6">
        <f t="shared" si="91"/>
        <v>3.0561345120657673</v>
      </c>
      <c r="I1288" s="6">
        <f t="shared" si="91"/>
        <v>17.356306730401258</v>
      </c>
      <c r="J1288" s="53">
        <f t="shared" si="91"/>
        <v>4.6898497273841881</v>
      </c>
      <c r="K1288" s="15">
        <f t="shared" si="66"/>
        <v>20.849570762361282</v>
      </c>
      <c r="L1288" s="15">
        <f t="shared" si="67"/>
        <v>14.629895890680098</v>
      </c>
      <c r="M1288" s="15">
        <f t="shared" si="68"/>
        <v>35.479466653041349</v>
      </c>
      <c r="N1288" s="59">
        <f t="shared" si="69"/>
        <v>6.2196748716811836</v>
      </c>
      <c r="O1288" s="15">
        <f>E1288/2.356285</f>
        <v>4.3286207186107797</v>
      </c>
      <c r="P1288" s="15">
        <f>G1288/2.356285</f>
        <v>3.037341688483977</v>
      </c>
      <c r="Q1288" s="15">
        <f t="shared" si="86"/>
        <v>7.3659624070947567</v>
      </c>
      <c r="R1288" s="27">
        <f t="shared" si="87"/>
        <v>1.2912790301268027</v>
      </c>
      <c r="S1288" s="5">
        <f t="shared" si="57"/>
        <v>0.8960448226307568</v>
      </c>
      <c r="T1288" s="5">
        <f t="shared" si="55"/>
        <v>0.89856064042512263</v>
      </c>
      <c r="U1288" s="5">
        <f t="shared" si="55"/>
        <v>1.0141346882331335</v>
      </c>
      <c r="V1288" s="5">
        <f t="shared" si="55"/>
        <v>1.0628504182069007</v>
      </c>
      <c r="W1288" s="5">
        <f t="shared" si="55"/>
        <v>0.94123884383998813</v>
      </c>
      <c r="X1288" s="5">
        <f t="shared" si="55"/>
        <v>0.99920940426873883</v>
      </c>
      <c r="Y1288" s="12">
        <f t="shared" si="71"/>
        <v>1.425134595499302</v>
      </c>
    </row>
    <row r="1289" spans="1:25">
      <c r="A1289" s="7" t="s">
        <v>159</v>
      </c>
      <c r="B1289" t="s">
        <v>69</v>
      </c>
      <c r="E1289" s="6">
        <f>SUM(E843:E854)</f>
        <v>10.373531770422348</v>
      </c>
      <c r="F1289" s="6">
        <f t="shared" ref="F1289:J1289" si="92">SUM(F843:F854)</f>
        <v>1.6425537296338941</v>
      </c>
      <c r="G1289" s="6">
        <f t="shared" si="92"/>
        <v>17.123452391879855</v>
      </c>
      <c r="H1289" s="6">
        <f t="shared" si="92"/>
        <v>3.569793952182633</v>
      </c>
      <c r="I1289" s="6">
        <f t="shared" si="92"/>
        <v>27.496984162302208</v>
      </c>
      <c r="J1289" s="53">
        <f t="shared" si="92"/>
        <v>5.2123476818165271</v>
      </c>
      <c r="K1289" s="15">
        <f t="shared" si="66"/>
        <v>21.205396991417189</v>
      </c>
      <c r="L1289" s="15">
        <f t="shared" si="67"/>
        <v>35.003469779575454</v>
      </c>
      <c r="M1289" s="15">
        <f t="shared" si="68"/>
        <v>56.208866770992657</v>
      </c>
      <c r="N1289" s="59">
        <f t="shared" si="69"/>
        <v>-13.798072788158265</v>
      </c>
      <c r="O1289" s="15">
        <f>E1289/2.226009</f>
        <v>4.6601481711989257</v>
      </c>
      <c r="P1289" s="15">
        <f>G1289/2.226009</f>
        <v>7.6924452649921253</v>
      </c>
      <c r="Q1289" s="15">
        <f t="shared" si="86"/>
        <v>12.35259343619105</v>
      </c>
      <c r="R1289" s="27">
        <f t="shared" si="87"/>
        <v>-3.0322970937931997</v>
      </c>
      <c r="S1289" s="5">
        <f t="shared" si="57"/>
        <v>0.91133704394004877</v>
      </c>
      <c r="T1289" s="5">
        <f t="shared" si="55"/>
        <v>0.90342191674136174</v>
      </c>
      <c r="U1289" s="5">
        <f t="shared" si="55"/>
        <v>2.4264173290940256</v>
      </c>
      <c r="V1289" s="5">
        <f t="shared" si="55"/>
        <v>1.2414888742659267</v>
      </c>
      <c r="W1289" s="5">
        <f t="shared" si="55"/>
        <v>1.4911714792801112</v>
      </c>
      <c r="X1289" s="5">
        <f t="shared" si="55"/>
        <v>1.1105317067151268</v>
      </c>
      <c r="Y1289" s="12">
        <f t="shared" si="71"/>
        <v>0.60580842770594556</v>
      </c>
    </row>
    <row r="1290" spans="1:25">
      <c r="A1290" s="7" t="s">
        <v>160</v>
      </c>
      <c r="B1290" t="s">
        <v>69</v>
      </c>
      <c r="E1290" s="6">
        <f>SUM(E855:E866)</f>
        <v>6.6143142960968433</v>
      </c>
      <c r="F1290" s="6">
        <f t="shared" ref="F1290:J1290" si="93">SUM(F855:F866)</f>
        <v>0.61921427727938383</v>
      </c>
      <c r="G1290" s="6">
        <f t="shared" si="93"/>
        <v>5.4030196427912021</v>
      </c>
      <c r="H1290" s="6">
        <f t="shared" si="93"/>
        <v>0.99403408602109844</v>
      </c>
      <c r="I1290" s="6">
        <f t="shared" si="93"/>
        <v>12.017333938888095</v>
      </c>
      <c r="J1290" s="53">
        <f t="shared" si="93"/>
        <v>1.6132483633004797</v>
      </c>
      <c r="K1290" s="15">
        <f t="shared" si="66"/>
        <v>13.520868647132815</v>
      </c>
      <c r="L1290" s="15">
        <f t="shared" si="67"/>
        <v>11.044760744309919</v>
      </c>
      <c r="M1290" s="15">
        <f t="shared" si="68"/>
        <v>24.565629391442837</v>
      </c>
      <c r="N1290" s="59">
        <f t="shared" si="69"/>
        <v>2.4761079028228963</v>
      </c>
      <c r="O1290" s="15">
        <f>E1290/0.670301</f>
        <v>9.8676777986260547</v>
      </c>
      <c r="P1290" s="15">
        <f>G1290/0.670301</f>
        <v>8.0605871732120367</v>
      </c>
      <c r="Q1290" s="15">
        <f t="shared" si="86"/>
        <v>17.92826497183809</v>
      </c>
      <c r="R1290" s="27">
        <f t="shared" si="87"/>
        <v>1.807090625414018</v>
      </c>
      <c r="S1290" s="5">
        <f t="shared" si="57"/>
        <v>0.58108171562961175</v>
      </c>
      <c r="T1290" s="5">
        <f t="shared" si="55"/>
        <v>0.34057439897448238</v>
      </c>
      <c r="U1290" s="5">
        <f t="shared" si="55"/>
        <v>0.76561549567661324</v>
      </c>
      <c r="V1290" s="5">
        <f t="shared" si="55"/>
        <v>0.34570125754226061</v>
      </c>
      <c r="W1290" s="5">
        <f t="shared" si="55"/>
        <v>0.65170440223123327</v>
      </c>
      <c r="X1290" s="5">
        <f t="shared" si="55"/>
        <v>0.34371526375752021</v>
      </c>
      <c r="Y1290" s="12">
        <f t="shared" si="71"/>
        <v>1.2241884600441477</v>
      </c>
    </row>
    <row r="1291" spans="1:25">
      <c r="A1291" s="7" t="s">
        <v>161</v>
      </c>
      <c r="B1291" t="s">
        <v>69</v>
      </c>
      <c r="E1291" s="6">
        <f>SUM(E867:E878)</f>
        <v>5.3236148260394396</v>
      </c>
      <c r="F1291" s="6">
        <f t="shared" ref="F1291:J1291" si="94">SUM(F867:F878)</f>
        <v>0.81955180149062801</v>
      </c>
      <c r="G1291" s="6">
        <f t="shared" si="94"/>
        <v>3.9490645957675121</v>
      </c>
      <c r="H1291" s="6">
        <f t="shared" si="94"/>
        <v>0.98340397741502872</v>
      </c>
      <c r="I1291" s="6">
        <f t="shared" si="94"/>
        <v>9.2726794218069504</v>
      </c>
      <c r="J1291" s="53">
        <f t="shared" si="94"/>
        <v>1.8029557789056556</v>
      </c>
      <c r="K1291" s="15">
        <f t="shared" si="66"/>
        <v>10.882442770112082</v>
      </c>
      <c r="L1291" s="15">
        <f t="shared" si="67"/>
        <v>8.0726105969781088</v>
      </c>
      <c r="M1291" s="15">
        <f t="shared" si="68"/>
        <v>18.955053367090187</v>
      </c>
      <c r="N1291" s="59">
        <f t="shared" si="69"/>
        <v>2.809832173133973</v>
      </c>
      <c r="O1291" s="15">
        <f>E1291/1.600852</f>
        <v>3.3254884436783909</v>
      </c>
      <c r="P1291" s="15">
        <f>G1291/1.600852</f>
        <v>2.4668517737851547</v>
      </c>
      <c r="Q1291" s="15">
        <f t="shared" si="86"/>
        <v>5.7923402174635452</v>
      </c>
      <c r="R1291" s="27">
        <f t="shared" si="87"/>
        <v>0.85863666989323617</v>
      </c>
      <c r="S1291" s="5">
        <f t="shared" si="57"/>
        <v>0.46769099531476838</v>
      </c>
      <c r="T1291" s="5">
        <f t="shared" si="55"/>
        <v>0.45076215530345287</v>
      </c>
      <c r="U1291" s="5">
        <f t="shared" si="55"/>
        <v>0.55958801704181571</v>
      </c>
      <c r="V1291" s="5">
        <f t="shared" si="55"/>
        <v>0.34200436025814562</v>
      </c>
      <c r="W1291" s="5">
        <f t="shared" si="55"/>
        <v>0.50286078679358803</v>
      </c>
      <c r="X1291" s="5">
        <f t="shared" si="55"/>
        <v>0.38413392208368735</v>
      </c>
      <c r="Y1291" s="12">
        <f t="shared" si="71"/>
        <v>1.3480698269015727</v>
      </c>
    </row>
    <row r="1292" spans="1:25">
      <c r="A1292" s="7" t="s">
        <v>162</v>
      </c>
      <c r="B1292" t="s">
        <v>69</v>
      </c>
      <c r="E1292" s="6">
        <f>SUM(E879:E890)</f>
        <v>1.8430255019361987</v>
      </c>
      <c r="F1292" s="6">
        <f t="shared" ref="F1292:J1292" si="95">SUM(F879:F890)</f>
        <v>0.31568759297244869</v>
      </c>
      <c r="G1292" s="6">
        <f t="shared" si="95"/>
        <v>1.8307609413757349</v>
      </c>
      <c r="H1292" s="6">
        <f t="shared" si="95"/>
        <v>0.43531702589025201</v>
      </c>
      <c r="I1292" s="6">
        <f t="shared" si="95"/>
        <v>3.6737864433119336</v>
      </c>
      <c r="J1292" s="53">
        <f t="shared" si="95"/>
        <v>0.75100461886270087</v>
      </c>
      <c r="K1292" s="15">
        <f t="shared" si="66"/>
        <v>3.7674813456778793</v>
      </c>
      <c r="L1292" s="15">
        <f t="shared" si="67"/>
        <v>3.7424103398367001</v>
      </c>
      <c r="M1292" s="15">
        <f t="shared" si="68"/>
        <v>7.5098916855145799</v>
      </c>
      <c r="N1292" s="59">
        <f t="shared" si="69"/>
        <v>2.5071005841179161E-2</v>
      </c>
      <c r="O1292" s="15">
        <f>E1292/0.52681</f>
        <v>3.4984633965494178</v>
      </c>
      <c r="P1292" s="15">
        <f>G1292/0.52681</f>
        <v>3.4751825921598583</v>
      </c>
      <c r="Q1292" s="15">
        <f t="shared" si="86"/>
        <v>6.9736459887092757</v>
      </c>
      <c r="R1292" s="27">
        <f t="shared" si="87"/>
        <v>2.3280804389559595E-2</v>
      </c>
      <c r="S1292" s="5">
        <f t="shared" si="57"/>
        <v>0.16191374837542682</v>
      </c>
      <c r="T1292" s="5">
        <f t="shared" si="55"/>
        <v>0.17363151365417065</v>
      </c>
      <c r="U1292" s="5">
        <f t="shared" si="55"/>
        <v>0.25942140474482317</v>
      </c>
      <c r="V1292" s="5">
        <f t="shared" si="55"/>
        <v>0.15139283993992012</v>
      </c>
      <c r="W1292" s="5">
        <f t="shared" si="55"/>
        <v>0.19923077865183614</v>
      </c>
      <c r="X1292" s="5">
        <f t="shared" si="55"/>
        <v>0.16000744617363677</v>
      </c>
      <c r="Y1292" s="12">
        <f t="shared" si="71"/>
        <v>1.0066991600504911</v>
      </c>
    </row>
    <row r="1293" spans="1:25">
      <c r="A1293" s="7" t="s">
        <v>163</v>
      </c>
      <c r="B1293" t="s">
        <v>69</v>
      </c>
      <c r="E1293" s="6">
        <f>SUM(E891:E902)</f>
        <v>7.1260740538001714</v>
      </c>
      <c r="F1293" s="6">
        <f t="shared" ref="F1293:J1293" si="96">SUM(F891:F902)</f>
        <v>0.88009620893675378</v>
      </c>
      <c r="G1293" s="6">
        <f t="shared" si="96"/>
        <v>3.7143993324799078</v>
      </c>
      <c r="H1293" s="6">
        <f t="shared" si="96"/>
        <v>0.85368292998227935</v>
      </c>
      <c r="I1293" s="6">
        <f t="shared" si="96"/>
        <v>10.840473386280076</v>
      </c>
      <c r="J1293" s="53">
        <f t="shared" si="96"/>
        <v>1.7337791389190331</v>
      </c>
      <c r="K1293" s="15">
        <f t="shared" si="66"/>
        <v>14.566999228934534</v>
      </c>
      <c r="L1293" s="15">
        <f t="shared" si="67"/>
        <v>7.5929118619438709</v>
      </c>
      <c r="M1293" s="15">
        <f t="shared" si="68"/>
        <v>22.159911090878399</v>
      </c>
      <c r="N1293" s="59">
        <f t="shared" si="69"/>
        <v>6.9740873669906636</v>
      </c>
      <c r="O1293" s="15">
        <f>E1293/1.13049</f>
        <v>6.3035268368585049</v>
      </c>
      <c r="P1293" s="15">
        <f>G1293/1.13049</f>
        <v>3.2856543025412943</v>
      </c>
      <c r="Q1293" s="15">
        <f t="shared" si="86"/>
        <v>9.5891811393997983</v>
      </c>
      <c r="R1293" s="27">
        <f t="shared" si="87"/>
        <v>3.0178725343172106</v>
      </c>
      <c r="S1293" s="5">
        <f t="shared" si="57"/>
        <v>0.62604090938487789</v>
      </c>
      <c r="T1293" s="5">
        <f t="shared" si="55"/>
        <v>0.48406221948774009</v>
      </c>
      <c r="U1293" s="5">
        <f t="shared" si="55"/>
        <v>0.52633561861499678</v>
      </c>
      <c r="V1293" s="5">
        <f t="shared" si="55"/>
        <v>0.29689048553509223</v>
      </c>
      <c r="W1293" s="5">
        <f t="shared" si="55"/>
        <v>0.58788282526189983</v>
      </c>
      <c r="X1293" s="5">
        <f t="shared" si="55"/>
        <v>0.36939529435607799</v>
      </c>
      <c r="Y1293" s="12">
        <f t="shared" si="71"/>
        <v>1.9184997131265553</v>
      </c>
    </row>
    <row r="1294" spans="1:25">
      <c r="A1294" s="7" t="s">
        <v>164</v>
      </c>
      <c r="B1294" t="s">
        <v>69</v>
      </c>
      <c r="E1294" s="6">
        <f>SUM(E903:E914)</f>
        <v>4.08026881014744</v>
      </c>
      <c r="F1294" s="6">
        <f t="shared" ref="F1294:J1294" si="97">SUM(F903:F914)</f>
        <v>0.76173905036871381</v>
      </c>
      <c r="G1294" s="6">
        <f t="shared" si="97"/>
        <v>1.8059619231372643</v>
      </c>
      <c r="H1294" s="6">
        <f t="shared" si="97"/>
        <v>1.0315397887708457</v>
      </c>
      <c r="I1294" s="6">
        <f t="shared" si="97"/>
        <v>5.8862307332846964</v>
      </c>
      <c r="J1294" s="53">
        <f t="shared" si="97"/>
        <v>1.7932788391395613</v>
      </c>
      <c r="K1294" s="15">
        <f t="shared" si="66"/>
        <v>8.3408160177014796</v>
      </c>
      <c r="L1294" s="15">
        <f t="shared" si="67"/>
        <v>3.6917166090628122</v>
      </c>
      <c r="M1294" s="15">
        <f t="shared" si="68"/>
        <v>12.032532626764276</v>
      </c>
      <c r="N1294" s="59">
        <f t="shared" si="69"/>
        <v>4.6490994086386674</v>
      </c>
      <c r="O1294" s="15">
        <f>E1294/1.258251</f>
        <v>3.2428099084740962</v>
      </c>
      <c r="P1294" s="15">
        <f>G1294/1.258251</f>
        <v>1.4352954403670368</v>
      </c>
      <c r="Q1294" s="15">
        <f t="shared" si="86"/>
        <v>4.6781053488411333</v>
      </c>
      <c r="R1294" s="27">
        <f t="shared" si="87"/>
        <v>1.8075144681070594</v>
      </c>
      <c r="S1294" s="5">
        <f t="shared" si="57"/>
        <v>0.35846037764331762</v>
      </c>
      <c r="T1294" s="5">
        <f t="shared" si="55"/>
        <v>0.41896453097715924</v>
      </c>
      <c r="U1294" s="5">
        <f t="shared" si="55"/>
        <v>0.25590734892119277</v>
      </c>
      <c r="V1294" s="5">
        <f t="shared" si="55"/>
        <v>0.35874484305701193</v>
      </c>
      <c r="W1294" s="5">
        <f t="shared" si="55"/>
        <v>0.3192124393761625</v>
      </c>
      <c r="X1294" s="5">
        <f t="shared" si="55"/>
        <v>0.38207217388686049</v>
      </c>
      <c r="Y1294" s="12">
        <f t="shared" si="71"/>
        <v>2.2593326901706301</v>
      </c>
    </row>
    <row r="1295" spans="1:25">
      <c r="A1295" s="7" t="s">
        <v>165</v>
      </c>
      <c r="B1295" t="s">
        <v>69</v>
      </c>
      <c r="E1295" s="6">
        <f>SUM(E915:E926)</f>
        <v>12.529501210295146</v>
      </c>
      <c r="F1295" s="6">
        <f t="shared" ref="F1295:J1295" si="98">SUM(F915:F926)</f>
        <v>2.2732820634548041</v>
      </c>
      <c r="G1295" s="6">
        <f t="shared" si="98"/>
        <v>5.7299170529268491</v>
      </c>
      <c r="H1295" s="6">
        <f t="shared" si="98"/>
        <v>2.1558043365692963</v>
      </c>
      <c r="I1295" s="6">
        <f t="shared" si="98"/>
        <v>18.259418263221988</v>
      </c>
      <c r="J1295" s="53">
        <f t="shared" si="98"/>
        <v>4.4290864000241017</v>
      </c>
      <c r="K1295" s="15">
        <f t="shared" si="66"/>
        <v>25.612593005818045</v>
      </c>
      <c r="L1295" s="15">
        <f t="shared" si="67"/>
        <v>11.712998863284735</v>
      </c>
      <c r="M1295" s="15">
        <f t="shared" si="68"/>
        <v>37.325591869102766</v>
      </c>
      <c r="N1295" s="59">
        <f t="shared" si="69"/>
        <v>13.89959414253331</v>
      </c>
      <c r="O1295" s="15">
        <f>E1295/4.224851</f>
        <v>2.9656670046577136</v>
      </c>
      <c r="P1295" s="15">
        <f>G1295/4.224851</f>
        <v>1.3562412148799683</v>
      </c>
      <c r="Q1295" s="15">
        <f t="shared" si="86"/>
        <v>4.3219082195376819</v>
      </c>
      <c r="R1295" s="27">
        <f t="shared" si="87"/>
        <v>1.6094257897777453</v>
      </c>
      <c r="S1295" s="5">
        <f t="shared" si="57"/>
        <v>1.1007435893329072</v>
      </c>
      <c r="T1295" s="5">
        <f t="shared" si="55"/>
        <v>1.2503291685428457</v>
      </c>
      <c r="U1295" s="5">
        <f t="shared" si="55"/>
        <v>0.81193731925730839</v>
      </c>
      <c r="V1295" s="5">
        <f t="shared" si="55"/>
        <v>0.7497371374357944</v>
      </c>
      <c r="W1295" s="5">
        <f t="shared" si="55"/>
        <v>0.99021491162990616</v>
      </c>
      <c r="X1295" s="5">
        <f t="shared" si="55"/>
        <v>0.94365172457055913</v>
      </c>
      <c r="Y1295" s="12">
        <f t="shared" si="71"/>
        <v>2.1866810801205334</v>
      </c>
    </row>
    <row r="1296" spans="1:25">
      <c r="A1296" s="7" t="s">
        <v>166</v>
      </c>
      <c r="B1296" t="s">
        <v>69</v>
      </c>
      <c r="E1296" s="6">
        <f>SUM(E927:E938)</f>
        <v>6.7703815265846696</v>
      </c>
      <c r="F1296" s="6">
        <f t="shared" ref="F1296:J1296" si="99">SUM(F927:F938)</f>
        <v>1.0058495839869801</v>
      </c>
      <c r="G1296" s="6">
        <f t="shared" si="99"/>
        <v>3.9388041638787143</v>
      </c>
      <c r="H1296" s="6">
        <f t="shared" si="99"/>
        <v>1.1267814381189341</v>
      </c>
      <c r="I1296" s="6">
        <f t="shared" si="99"/>
        <v>10.70918569046338</v>
      </c>
      <c r="J1296" s="53">
        <f t="shared" si="99"/>
        <v>2.1326310221059144</v>
      </c>
      <c r="K1296" s="15">
        <f t="shared" si="66"/>
        <v>13.839898621984922</v>
      </c>
      <c r="L1296" s="15">
        <f t="shared" si="67"/>
        <v>8.0516363968387008</v>
      </c>
      <c r="M1296" s="15">
        <f t="shared" si="68"/>
        <v>21.891535018823614</v>
      </c>
      <c r="N1296" s="59">
        <f t="shared" si="69"/>
        <v>5.7882622251462212</v>
      </c>
      <c r="O1296" s="15">
        <f>E1296/1.054323</f>
        <v>6.421543992291423</v>
      </c>
      <c r="P1296" s="15">
        <f>G1296/1.054323</f>
        <v>3.7358609874570834</v>
      </c>
      <c r="Q1296" s="15">
        <f t="shared" si="86"/>
        <v>10.157404979748506</v>
      </c>
      <c r="R1296" s="27">
        <f t="shared" si="87"/>
        <v>2.6856830048343396</v>
      </c>
      <c r="S1296" s="5">
        <f t="shared" si="57"/>
        <v>0.59479255699361289</v>
      </c>
      <c r="T1296" s="5">
        <f t="shared" si="55"/>
        <v>0.55322790525796617</v>
      </c>
      <c r="U1296" s="5">
        <f t="shared" si="55"/>
        <v>0.55813409938729097</v>
      </c>
      <c r="V1296" s="5">
        <f t="shared" si="55"/>
        <v>0.39186760857687997</v>
      </c>
      <c r="W1296" s="5">
        <f t="shared" si="55"/>
        <v>0.58076304563709802</v>
      </c>
      <c r="X1296" s="5">
        <f t="shared" si="55"/>
        <v>0.45437382794609044</v>
      </c>
      <c r="Y1296" s="12">
        <f t="shared" si="71"/>
        <v>1.7188926498741122</v>
      </c>
    </row>
    <row r="1297" spans="1:25">
      <c r="A1297" s="7" t="s">
        <v>167</v>
      </c>
      <c r="B1297" t="s">
        <v>69</v>
      </c>
      <c r="E1297" s="6">
        <f>SUM(E939:E950)</f>
        <v>13.097968842632561</v>
      </c>
      <c r="F1297" s="6">
        <f t="shared" ref="F1297:J1297" si="100">SUM(F939:F950)</f>
        <v>1.5828877601553468</v>
      </c>
      <c r="G1297" s="6">
        <f t="shared" si="100"/>
        <v>5.8972621277066457</v>
      </c>
      <c r="H1297" s="6">
        <f t="shared" si="100"/>
        <v>1.33333173979917</v>
      </c>
      <c r="I1297" s="6">
        <f t="shared" si="100"/>
        <v>18.995230970339207</v>
      </c>
      <c r="J1297" s="53">
        <f t="shared" si="100"/>
        <v>2.9162194999545195</v>
      </c>
      <c r="K1297" s="15">
        <f t="shared" si="66"/>
        <v>26.774644859253016</v>
      </c>
      <c r="L1297" s="15">
        <f t="shared" si="67"/>
        <v>12.055082815385024</v>
      </c>
      <c r="M1297" s="15">
        <f t="shared" si="68"/>
        <v>38.829727674638043</v>
      </c>
      <c r="N1297" s="59">
        <f t="shared" si="69"/>
        <v>14.719562043867992</v>
      </c>
      <c r="O1297" s="15">
        <f>E1297/2.149127</f>
        <v>6.0945532035252272</v>
      </c>
      <c r="P1297" s="15">
        <f>G1297/2.149127</f>
        <v>2.7440268200560718</v>
      </c>
      <c r="Q1297" s="15">
        <f t="shared" si="86"/>
        <v>8.838580023581299</v>
      </c>
      <c r="R1297" s="27">
        <f t="shared" si="87"/>
        <v>3.3505263834691554</v>
      </c>
      <c r="S1297" s="5">
        <f t="shared" si="57"/>
        <v>1.1506846916590328</v>
      </c>
      <c r="T1297" s="5">
        <f t="shared" si="55"/>
        <v>0.87060500272628394</v>
      </c>
      <c r="U1297" s="5">
        <f t="shared" si="55"/>
        <v>0.83565035212542249</v>
      </c>
      <c r="V1297" s="5">
        <f t="shared" si="55"/>
        <v>0.46370085860395727</v>
      </c>
      <c r="W1297" s="5">
        <f t="shared" si="55"/>
        <v>1.0301183030879906</v>
      </c>
      <c r="X1297" s="5">
        <f t="shared" si="55"/>
        <v>0.62132352178620875</v>
      </c>
      <c r="Y1297" s="12">
        <f t="shared" si="71"/>
        <v>2.22102537736883</v>
      </c>
    </row>
    <row r="1298" spans="1:25">
      <c r="A1298" s="7" t="s">
        <v>168</v>
      </c>
      <c r="B1298" t="s">
        <v>69</v>
      </c>
      <c r="E1298" s="6">
        <f>SUM(E951:E962)</f>
        <v>16.281100042046088</v>
      </c>
      <c r="F1298" s="6">
        <f t="shared" ref="F1298:J1298" si="101">SUM(F951:F962)</f>
        <v>2.955558087730132</v>
      </c>
      <c r="G1298" s="6">
        <f t="shared" si="101"/>
        <v>8.7027056175967328</v>
      </c>
      <c r="H1298" s="6">
        <f t="shared" si="101"/>
        <v>4.8930132820146417</v>
      </c>
      <c r="I1298" s="6">
        <f t="shared" si="101"/>
        <v>24.983805659642819</v>
      </c>
      <c r="J1298" s="53">
        <f t="shared" si="101"/>
        <v>7.8485713697447625</v>
      </c>
      <c r="K1298" s="15">
        <f t="shared" si="66"/>
        <v>33.28154745069142</v>
      </c>
      <c r="L1298" s="15">
        <f t="shared" si="67"/>
        <v>17.789922622761839</v>
      </c>
      <c r="M1298" s="15">
        <f t="shared" si="68"/>
        <v>51.071470073453256</v>
      </c>
      <c r="N1298" s="59">
        <f t="shared" si="69"/>
        <v>15.491624827929581</v>
      </c>
      <c r="O1298" s="15">
        <f>E1298/2.812896</f>
        <v>5.788020617202374</v>
      </c>
      <c r="P1298" s="15">
        <f>G1298/2.812896</f>
        <v>3.0938597152531533</v>
      </c>
      <c r="Q1298" s="15">
        <f t="shared" si="86"/>
        <v>8.8818803324555269</v>
      </c>
      <c r="R1298" s="27">
        <f t="shared" si="87"/>
        <v>2.6941609019492208</v>
      </c>
      <c r="S1298" s="5">
        <f t="shared" si="57"/>
        <v>1.4303296035315838</v>
      </c>
      <c r="T1298" s="5">
        <f t="shared" si="55"/>
        <v>1.6255881950678879</v>
      </c>
      <c r="U1298" s="5">
        <f t="shared" si="55"/>
        <v>1.2331856472211342</v>
      </c>
      <c r="V1298" s="5">
        <f t="shared" si="55"/>
        <v>1.7016728787784676</v>
      </c>
      <c r="W1298" s="5">
        <f t="shared" si="55"/>
        <v>1.3548808925239304</v>
      </c>
      <c r="X1298" s="5">
        <f t="shared" si="55"/>
        <v>1.6721999165413566</v>
      </c>
      <c r="Y1298" s="12">
        <f t="shared" si="71"/>
        <v>1.8708090055494881</v>
      </c>
    </row>
    <row r="1299" spans="1:25">
      <c r="A1299" s="7" t="s">
        <v>169</v>
      </c>
      <c r="B1299" t="s">
        <v>69</v>
      </c>
      <c r="E1299" s="6">
        <f>SUM(E963:E974)</f>
        <v>6.0527442383314201</v>
      </c>
      <c r="F1299" s="6">
        <f t="shared" ref="F1299:J1299" si="102">SUM(F963:F974)</f>
        <v>1.0312697648327709</v>
      </c>
      <c r="G1299" s="6">
        <f t="shared" si="102"/>
        <v>4.1543596707028012</v>
      </c>
      <c r="H1299" s="6">
        <f t="shared" si="102"/>
        <v>5.0946970518515098</v>
      </c>
      <c r="I1299" s="6">
        <f t="shared" si="102"/>
        <v>10.207103909034217</v>
      </c>
      <c r="J1299" s="53">
        <f t="shared" si="102"/>
        <v>6.1259668166842838</v>
      </c>
      <c r="K1299" s="15">
        <f t="shared" si="66"/>
        <v>12.372916698177244</v>
      </c>
      <c r="L1299" s="15">
        <f t="shared" si="67"/>
        <v>8.4922712931354312</v>
      </c>
      <c r="M1299" s="15">
        <f t="shared" si="68"/>
        <v>20.865187991312666</v>
      </c>
      <c r="N1299" s="59">
        <f t="shared" si="69"/>
        <v>3.8806454050418129</v>
      </c>
      <c r="O1299" s="15">
        <f>E1299/1.124197</f>
        <v>5.3840601232092071</v>
      </c>
      <c r="P1299" s="15">
        <f>G1299/1.124197</f>
        <v>3.6954018474544954</v>
      </c>
      <c r="Q1299" s="15">
        <f t="shared" si="86"/>
        <v>9.0794619706637025</v>
      </c>
      <c r="R1299" s="27">
        <f t="shared" si="87"/>
        <v>1.6886582757547117</v>
      </c>
      <c r="S1299" s="5">
        <f t="shared" si="57"/>
        <v>0.53174658004267494</v>
      </c>
      <c r="T1299" s="5">
        <f t="shared" si="55"/>
        <v>0.56720927347094685</v>
      </c>
      <c r="U1299" s="5">
        <f t="shared" si="55"/>
        <v>0.58867861839956892</v>
      </c>
      <c r="V1299" s="5">
        <f t="shared" si="55"/>
        <v>1.7718136655371517</v>
      </c>
      <c r="W1299" s="5">
        <f t="shared" si="55"/>
        <v>0.55353496752081655</v>
      </c>
      <c r="X1299" s="5">
        <f t="shared" si="55"/>
        <v>1.3051854556720062</v>
      </c>
      <c r="Y1299" s="12">
        <f t="shared" si="71"/>
        <v>1.4569620153537322</v>
      </c>
    </row>
    <row r="1300" spans="1:25">
      <c r="A1300" s="7" t="s">
        <v>170</v>
      </c>
      <c r="B1300" t="s">
        <v>69</v>
      </c>
      <c r="E1300" s="6">
        <f>SUM(E975:E986)</f>
        <v>8.6545804052503161</v>
      </c>
      <c r="F1300" s="6">
        <f t="shared" ref="F1300:J1300" si="103">SUM(F975:F986)</f>
        <v>1.4711986641409218</v>
      </c>
      <c r="G1300" s="6">
        <f t="shared" si="103"/>
        <v>2.8146509312104144</v>
      </c>
      <c r="H1300" s="6">
        <f t="shared" si="103"/>
        <v>1.0203324854143703</v>
      </c>
      <c r="I1300" s="6">
        <f t="shared" si="103"/>
        <v>11.469231336460728</v>
      </c>
      <c r="J1300" s="53">
        <f t="shared" si="103"/>
        <v>2.4915311495552914</v>
      </c>
      <c r="K1300" s="15">
        <f t="shared" si="66"/>
        <v>17.691545883220563</v>
      </c>
      <c r="L1300" s="15">
        <f t="shared" si="67"/>
        <v>5.7536615021278195</v>
      </c>
      <c r="M1300" s="15">
        <f t="shared" si="68"/>
        <v>23.445207385348375</v>
      </c>
      <c r="N1300" s="59">
        <f t="shared" si="69"/>
        <v>11.937884381092744</v>
      </c>
      <c r="O1300" s="15">
        <f>E1300/2.142508</f>
        <v>4.0394623521827304</v>
      </c>
      <c r="P1300" s="15">
        <f>G1300/2.142508</f>
        <v>1.3137178163210661</v>
      </c>
      <c r="Q1300" s="15">
        <f t="shared" si="86"/>
        <v>5.3531801685037967</v>
      </c>
      <c r="R1300" s="27">
        <f t="shared" si="87"/>
        <v>2.7257445358616641</v>
      </c>
      <c r="S1300" s="5">
        <f t="shared" si="57"/>
        <v>0.76032347493752095</v>
      </c>
      <c r="T1300" s="5">
        <f t="shared" si="55"/>
        <v>0.80917481911642919</v>
      </c>
      <c r="U1300" s="5">
        <f t="shared" si="55"/>
        <v>0.39884000250312979</v>
      </c>
      <c r="V1300" s="5">
        <f t="shared" si="55"/>
        <v>0.35484721125698032</v>
      </c>
      <c r="W1300" s="5">
        <f t="shared" si="55"/>
        <v>0.62198059820841167</v>
      </c>
      <c r="X1300" s="5">
        <f t="shared" si="55"/>
        <v>0.53084032546448501</v>
      </c>
      <c r="Y1300" s="12">
        <f t="shared" si="71"/>
        <v>3.0748325873320619</v>
      </c>
    </row>
    <row r="1301" spans="1:25">
      <c r="A1301" s="7" t="s">
        <v>85</v>
      </c>
      <c r="B1301" t="s">
        <v>69</v>
      </c>
      <c r="E1301" s="6">
        <f>SUM(E987:E998)</f>
        <v>23.334257075557147</v>
      </c>
      <c r="F1301" s="6">
        <f t="shared" ref="F1301:J1301" si="104">SUM(F987:F998)</f>
        <v>3.1212144853650514</v>
      </c>
      <c r="G1301" s="6">
        <f t="shared" si="104"/>
        <v>14.161681378810888</v>
      </c>
      <c r="H1301" s="6">
        <f t="shared" si="104"/>
        <v>2.4888545378698033</v>
      </c>
      <c r="I1301" s="6">
        <f t="shared" si="104"/>
        <v>37.495938454367987</v>
      </c>
      <c r="J1301" s="53">
        <f t="shared" si="104"/>
        <v>5.6100690232348605</v>
      </c>
      <c r="K1301" s="15">
        <f t="shared" si="66"/>
        <v>47.699490948474626</v>
      </c>
      <c r="L1301" s="15">
        <f t="shared" si="67"/>
        <v>28.949067911460077</v>
      </c>
      <c r="M1301" s="15">
        <f t="shared" si="68"/>
        <v>76.64855885993461</v>
      </c>
      <c r="N1301" s="59">
        <f t="shared" si="69"/>
        <v>18.750423037014549</v>
      </c>
      <c r="O1301" s="15">
        <f>E1301/3.095313</f>
        <v>7.5385775446803436</v>
      </c>
      <c r="P1301" s="15">
        <f>G1301/3.095313</f>
        <v>4.5752017255802206</v>
      </c>
      <c r="Q1301" s="15">
        <f t="shared" si="86"/>
        <v>12.113779270260565</v>
      </c>
      <c r="R1301" s="27">
        <f t="shared" si="87"/>
        <v>2.9633758191001229</v>
      </c>
      <c r="S1301" s="5">
        <f t="shared" si="57"/>
        <v>2.0499645960894974</v>
      </c>
      <c r="T1301" s="5">
        <f t="shared" si="55"/>
        <v>1.7167009651233096</v>
      </c>
      <c r="U1301" s="5">
        <f t="shared" si="55"/>
        <v>2.0067302037146346</v>
      </c>
      <c r="V1301" s="5">
        <f t="shared" si="55"/>
        <v>0.86556402409231958</v>
      </c>
      <c r="W1301" s="5">
        <f t="shared" si="55"/>
        <v>2.033418417160501</v>
      </c>
      <c r="X1301" s="5">
        <f t="shared" si="55"/>
        <v>1.1952693694813994</v>
      </c>
      <c r="Y1301" s="12">
        <f t="shared" si="71"/>
        <v>1.64770386025423</v>
      </c>
    </row>
    <row r="1302" spans="1:25">
      <c r="A1302" s="7" t="s">
        <v>171</v>
      </c>
      <c r="B1302" t="s">
        <v>69</v>
      </c>
      <c r="E1302" s="6">
        <f>SUM(E999:E1010)</f>
        <v>33.161203298516838</v>
      </c>
      <c r="F1302" s="6">
        <f t="shared" ref="F1302:J1302" si="105">SUM(F999:F1010)</f>
        <v>6.1552291501784744</v>
      </c>
      <c r="G1302" s="6">
        <f t="shared" si="105"/>
        <v>26.491379947827063</v>
      </c>
      <c r="H1302" s="6">
        <f t="shared" si="105"/>
        <v>23.028080856857208</v>
      </c>
      <c r="I1302" s="6">
        <f t="shared" si="105"/>
        <v>59.65258324634388</v>
      </c>
      <c r="J1302" s="53">
        <f t="shared" si="105"/>
        <v>29.183310007035701</v>
      </c>
      <c r="K1302" s="15">
        <f t="shared" si="66"/>
        <v>67.787567071721881</v>
      </c>
      <c r="L1302" s="15">
        <f t="shared" si="67"/>
        <v>54.153227760468901</v>
      </c>
      <c r="M1302" s="15">
        <f t="shared" si="68"/>
        <v>121.94079483219073</v>
      </c>
      <c r="N1302" s="59">
        <f t="shared" si="69"/>
        <v>13.63433931125298</v>
      </c>
      <c r="O1302" s="15">
        <f>E1302/4.335391</f>
        <v>7.6489533005251049</v>
      </c>
      <c r="P1302" s="15">
        <f>G1302/4.335391</f>
        <v>6.1104938280831096</v>
      </c>
      <c r="Q1302" s="15">
        <f t="shared" si="86"/>
        <v>13.759447128608215</v>
      </c>
      <c r="R1302" s="27">
        <f t="shared" si="87"/>
        <v>1.5384594724419953</v>
      </c>
      <c r="S1302" s="5">
        <f t="shared" si="57"/>
        <v>2.9132829258530251</v>
      </c>
      <c r="T1302" s="5">
        <f t="shared" si="57"/>
        <v>3.38544110704736</v>
      </c>
      <c r="U1302" s="5">
        <f t="shared" si="57"/>
        <v>3.7538658622079919</v>
      </c>
      <c r="V1302" s="5">
        <f t="shared" si="57"/>
        <v>8.0086152204959955</v>
      </c>
      <c r="W1302" s="5">
        <f t="shared" si="57"/>
        <v>3.234981344764428</v>
      </c>
      <c r="X1302" s="5">
        <f t="shared" si="57"/>
        <v>6.217733936431368</v>
      </c>
      <c r="Y1302" s="12">
        <f t="shared" si="71"/>
        <v>1.2517733452853543</v>
      </c>
    </row>
    <row r="1303" spans="1:25">
      <c r="A1303" s="7" t="s">
        <v>172</v>
      </c>
      <c r="B1303" t="s">
        <v>69</v>
      </c>
      <c r="E1303" s="6">
        <f>SUM(E1011:E1022)</f>
        <v>90.743387935507414</v>
      </c>
      <c r="F1303" s="6">
        <f t="shared" ref="F1303:J1303" si="106">SUM(F1011:F1022)</f>
        <v>7.313786742854254</v>
      </c>
      <c r="G1303" s="6">
        <f t="shared" si="106"/>
        <v>72.121424949033866</v>
      </c>
      <c r="H1303" s="6">
        <f t="shared" si="106"/>
        <v>12.316618332335819</v>
      </c>
      <c r="I1303" s="6">
        <f t="shared" si="106"/>
        <v>162.86481288454141</v>
      </c>
      <c r="J1303" s="53">
        <f t="shared" si="106"/>
        <v>19.630405075190065</v>
      </c>
      <c r="K1303" s="15">
        <f t="shared" si="66"/>
        <v>185.49608832405087</v>
      </c>
      <c r="L1303" s="15">
        <f t="shared" si="67"/>
        <v>147.42938870554948</v>
      </c>
      <c r="M1303" s="15">
        <f t="shared" si="68"/>
        <v>332.92547702960059</v>
      </c>
      <c r="N1303" s="59">
        <f t="shared" si="69"/>
        <v>38.066699618501389</v>
      </c>
      <c r="O1303" s="15">
        <f>E1303/1.836911</f>
        <v>49.39999158125103</v>
      </c>
      <c r="P1303" s="15">
        <f>G1303/1.836911</f>
        <v>39.262340390489179</v>
      </c>
      <c r="Q1303" s="15">
        <f t="shared" si="86"/>
        <v>88.662331971740201</v>
      </c>
      <c r="R1303" s="27">
        <f t="shared" si="87"/>
        <v>10.137651190761851</v>
      </c>
      <c r="S1303" s="5">
        <f t="shared" si="57"/>
        <v>7.9720015081115871</v>
      </c>
      <c r="T1303" s="5">
        <f t="shared" si="57"/>
        <v>4.0226600315471384</v>
      </c>
      <c r="U1303" s="5">
        <f t="shared" si="57"/>
        <v>10.219707526869726</v>
      </c>
      <c r="V1303" s="5">
        <f t="shared" si="57"/>
        <v>4.2834249911890643</v>
      </c>
      <c r="W1303" s="5">
        <f t="shared" si="57"/>
        <v>8.8322181995753279</v>
      </c>
      <c r="X1303" s="5">
        <f t="shared" si="57"/>
        <v>4.1824123374791151</v>
      </c>
      <c r="Y1303" s="12">
        <f t="shared" si="71"/>
        <v>1.2582029265177879</v>
      </c>
    </row>
    <row r="1304" spans="1:25">
      <c r="A1304" s="7" t="s">
        <v>173</v>
      </c>
      <c r="B1304" t="s">
        <v>69</v>
      </c>
      <c r="E1304" s="6">
        <f>SUM(E1023:E1034)</f>
        <v>2.4712220973057821</v>
      </c>
      <c r="F1304" s="6">
        <f t="shared" ref="F1304:J1304" si="107">SUM(F1023:F1034)</f>
        <v>0.41185221728999832</v>
      </c>
      <c r="G1304" s="6">
        <f t="shared" si="107"/>
        <v>0.70995409176430657</v>
      </c>
      <c r="H1304" s="6">
        <f t="shared" si="107"/>
        <v>0.21516824247776326</v>
      </c>
      <c r="I1304" s="6">
        <f t="shared" si="107"/>
        <v>3.1811761890700891</v>
      </c>
      <c r="J1304" s="53">
        <f t="shared" si="107"/>
        <v>0.62702045976776133</v>
      </c>
      <c r="K1304" s="15">
        <f t="shared" si="66"/>
        <v>5.0516301282025342</v>
      </c>
      <c r="L1304" s="15">
        <f t="shared" si="67"/>
        <v>1.4512760643842135</v>
      </c>
      <c r="M1304" s="15">
        <f t="shared" si="68"/>
        <v>6.5029061925867486</v>
      </c>
      <c r="N1304" s="59">
        <f t="shared" si="69"/>
        <v>3.6003540638183207</v>
      </c>
      <c r="O1304" s="15">
        <f>E1304/0.702281</f>
        <v>3.5188508550078699</v>
      </c>
      <c r="P1304" s="15">
        <f>G1304/0.702281</f>
        <v>1.0109259566531155</v>
      </c>
      <c r="Q1304" s="15">
        <f t="shared" si="86"/>
        <v>4.5297768116609856</v>
      </c>
      <c r="R1304" s="27">
        <f t="shared" si="87"/>
        <v>2.5079248983547542</v>
      </c>
      <c r="S1304" s="5">
        <f t="shared" si="57"/>
        <v>0.21710216837618904</v>
      </c>
      <c r="T1304" s="5">
        <f t="shared" si="57"/>
        <v>0.22652307370258232</v>
      </c>
      <c r="U1304" s="5">
        <f t="shared" si="57"/>
        <v>0.10060149505452663</v>
      </c>
      <c r="V1304" s="5">
        <f t="shared" si="57"/>
        <v>7.4830363519488019E-2</v>
      </c>
      <c r="W1304" s="5">
        <f t="shared" si="57"/>
        <v>0.17251634490919177</v>
      </c>
      <c r="X1304" s="5">
        <f t="shared" si="57"/>
        <v>0.13359164503940432</v>
      </c>
      <c r="Y1304" s="12">
        <f t="shared" si="71"/>
        <v>3.4808195712550218</v>
      </c>
    </row>
    <row r="1305" spans="1:25">
      <c r="A1305" s="7" t="s">
        <v>174</v>
      </c>
      <c r="B1305" t="s">
        <v>69</v>
      </c>
      <c r="E1305" s="6">
        <f>SUM(E1035:E1046)</f>
        <v>1.6044423178335447</v>
      </c>
      <c r="F1305" s="6">
        <f t="shared" ref="F1305:J1305" si="108">SUM(F1035:F1046)</f>
        <v>0.3191769696511445</v>
      </c>
      <c r="G1305" s="6">
        <f t="shared" si="108"/>
        <v>1.1995622543579427</v>
      </c>
      <c r="H1305" s="6">
        <f t="shared" si="108"/>
        <v>0.52296191592835384</v>
      </c>
      <c r="I1305" s="6">
        <f t="shared" si="108"/>
        <v>2.8040045721914888</v>
      </c>
      <c r="J1305" s="53">
        <f t="shared" si="108"/>
        <v>0.84213888557949845</v>
      </c>
      <c r="K1305" s="15">
        <f t="shared" si="66"/>
        <v>3.2797736636328501</v>
      </c>
      <c r="L1305" s="15">
        <f t="shared" si="67"/>
        <v>2.4521247326882083</v>
      </c>
      <c r="M1305" s="15">
        <f t="shared" si="68"/>
        <v>5.7318983963210615</v>
      </c>
      <c r="N1305" s="59">
        <f t="shared" si="69"/>
        <v>0.82764893094464176</v>
      </c>
      <c r="O1305" s="15">
        <f>E1305/0.563631</f>
        <v>2.8466182978465429</v>
      </c>
      <c r="P1305" s="15">
        <f>G1305/0.563631</f>
        <v>2.1282758655182961</v>
      </c>
      <c r="Q1305" s="15">
        <f t="shared" si="86"/>
        <v>4.9748941633648389</v>
      </c>
      <c r="R1305" s="27">
        <f t="shared" si="87"/>
        <v>0.71834243232824679</v>
      </c>
      <c r="S1305" s="5">
        <f t="shared" si="57"/>
        <v>0.14095370327739512</v>
      </c>
      <c r="T1305" s="5">
        <f t="shared" si="57"/>
        <v>0.17555070771791834</v>
      </c>
      <c r="U1305" s="5">
        <f t="shared" si="57"/>
        <v>0.16997966150105728</v>
      </c>
      <c r="V1305" s="5">
        <f t="shared" si="57"/>
        <v>0.18187363444124857</v>
      </c>
      <c r="W1305" s="5">
        <f t="shared" si="57"/>
        <v>0.15206219057126222</v>
      </c>
      <c r="X1305" s="5">
        <f t="shared" si="57"/>
        <v>0.17942431913287987</v>
      </c>
      <c r="Y1305" s="12">
        <f t="shared" si="71"/>
        <v>1.3375231773129701</v>
      </c>
    </row>
    <row r="1306" spans="1:25">
      <c r="A1306" s="7" t="s">
        <v>175</v>
      </c>
      <c r="B1306" t="s">
        <v>69</v>
      </c>
      <c r="E1306" s="6">
        <f>SUM(E1047:E1058)</f>
        <v>17.000694791706497</v>
      </c>
      <c r="F1306" s="6">
        <f t="shared" ref="F1306:J1306" si="109">SUM(F1047:F1058)</f>
        <v>2.5303017228794245</v>
      </c>
      <c r="G1306" s="6">
        <f t="shared" si="109"/>
        <v>5.4366806175468367</v>
      </c>
      <c r="H1306" s="6">
        <f t="shared" si="109"/>
        <v>1.7368886896073801</v>
      </c>
      <c r="I1306" s="6">
        <f t="shared" si="109"/>
        <v>22.437375409253299</v>
      </c>
      <c r="J1306" s="53">
        <f t="shared" si="109"/>
        <v>4.2671904124868005</v>
      </c>
      <c r="K1306" s="15">
        <f t="shared" si="66"/>
        <v>34.752530783773473</v>
      </c>
      <c r="L1306" s="15">
        <f t="shared" si="67"/>
        <v>11.113569935683538</v>
      </c>
      <c r="M1306" s="15">
        <f t="shared" si="68"/>
        <v>45.866100719456945</v>
      </c>
      <c r="N1306" s="59">
        <f t="shared" si="69"/>
        <v>23.638960848089937</v>
      </c>
      <c r="O1306" s="15">
        <f>E1306/3.439809</f>
        <v>4.942336854083031</v>
      </c>
      <c r="P1306" s="15">
        <f>G1306/3.439809</f>
        <v>1.5805181675921067</v>
      </c>
      <c r="Q1306" s="15">
        <f t="shared" si="86"/>
        <v>6.522855021675138</v>
      </c>
      <c r="R1306" s="27">
        <f t="shared" si="87"/>
        <v>3.3618186864909241</v>
      </c>
      <c r="S1306" s="5">
        <f t="shared" si="57"/>
        <v>1.4935475476709303</v>
      </c>
      <c r="T1306" s="5">
        <f t="shared" si="57"/>
        <v>1.3916926984952915</v>
      </c>
      <c r="U1306" s="5">
        <f t="shared" si="57"/>
        <v>0.77038530322430143</v>
      </c>
      <c r="V1306" s="5">
        <f t="shared" si="57"/>
        <v>0.60404830443154034</v>
      </c>
      <c r="W1306" s="5">
        <f t="shared" si="57"/>
        <v>1.2167870513614223</v>
      </c>
      <c r="X1306" s="5">
        <f t="shared" si="57"/>
        <v>0.90915850993383474</v>
      </c>
      <c r="Y1306" s="12">
        <f t="shared" si="71"/>
        <v>3.1270357756232565</v>
      </c>
    </row>
    <row r="1307" spans="1:25">
      <c r="A1307" s="7" t="s">
        <v>176</v>
      </c>
      <c r="B1307" t="s">
        <v>69</v>
      </c>
      <c r="E1307" s="6">
        <f>SUM(E1059:E1070)</f>
        <v>1.9691457580997038</v>
      </c>
      <c r="F1307" s="6">
        <f t="shared" ref="F1307:J1307" si="110">SUM(F1059:F1070)</f>
        <v>0.34764412555036467</v>
      </c>
      <c r="G1307" s="6">
        <f t="shared" si="110"/>
        <v>1.4882999088582334</v>
      </c>
      <c r="H1307" s="6">
        <f t="shared" si="110"/>
        <v>0.50004745624816338</v>
      </c>
      <c r="I1307" s="6">
        <f t="shared" si="110"/>
        <v>3.4574456669579408</v>
      </c>
      <c r="J1307" s="53">
        <f t="shared" si="110"/>
        <v>0.84769158179852855</v>
      </c>
      <c r="K1307" s="15">
        <f t="shared" si="66"/>
        <v>4.0252942255913391</v>
      </c>
      <c r="L1307" s="15">
        <f t="shared" si="67"/>
        <v>3.0423573290260357</v>
      </c>
      <c r="M1307" s="15">
        <f t="shared" si="68"/>
        <v>7.0676515546173819</v>
      </c>
      <c r="N1307" s="59">
        <f t="shared" si="69"/>
        <v>0.98293689656530336</v>
      </c>
      <c r="O1307" s="15">
        <f>E1307/0.692942</f>
        <v>2.8417180054026225</v>
      </c>
      <c r="P1307" s="15">
        <f>G1307/0.692942</f>
        <v>2.1477986741433388</v>
      </c>
      <c r="Q1307" s="15">
        <f t="shared" si="86"/>
        <v>4.9895166795459609</v>
      </c>
      <c r="R1307" s="27">
        <f t="shared" si="87"/>
        <v>0.69391933125928373</v>
      </c>
      <c r="S1307" s="5">
        <f t="shared" si="57"/>
        <v>0.17299368373174673</v>
      </c>
      <c r="T1307" s="5">
        <f t="shared" si="57"/>
        <v>0.19120794442358205</v>
      </c>
      <c r="U1307" s="5">
        <f t="shared" si="57"/>
        <v>0.21089419394509298</v>
      </c>
      <c r="V1307" s="5">
        <f t="shared" si="57"/>
        <v>0.17390453394586061</v>
      </c>
      <c r="W1307" s="5">
        <f t="shared" si="57"/>
        <v>0.18749853945061234</v>
      </c>
      <c r="X1307" s="5">
        <f t="shared" si="57"/>
        <v>0.18060736477477018</v>
      </c>
      <c r="Y1307" s="12">
        <f t="shared" si="71"/>
        <v>1.3230839741234393</v>
      </c>
    </row>
    <row r="1308" spans="1:25">
      <c r="A1308" s="7" t="s">
        <v>177</v>
      </c>
      <c r="B1308" t="s">
        <v>69</v>
      </c>
      <c r="E1308" s="6">
        <f>SUM(E1071:E1082)</f>
        <v>1.8212860889617311</v>
      </c>
      <c r="F1308" s="6">
        <f t="shared" ref="F1308:J1308" si="111">SUM(F1071:F1082)</f>
        <v>0.46598402621444052</v>
      </c>
      <c r="G1308" s="6">
        <f t="shared" si="111"/>
        <v>0.74518869693772682</v>
      </c>
      <c r="H1308" s="6">
        <f t="shared" si="111"/>
        <v>0.39324273625817618</v>
      </c>
      <c r="I1308" s="6">
        <f t="shared" si="111"/>
        <v>2.566474785899457</v>
      </c>
      <c r="J1308" s="53">
        <f t="shared" si="111"/>
        <v>0.85922676247261676</v>
      </c>
      <c r="K1308" s="15">
        <f t="shared" si="66"/>
        <v>3.72304200788182</v>
      </c>
      <c r="L1308" s="15">
        <f t="shared" si="67"/>
        <v>1.5233020442600913</v>
      </c>
      <c r="M1308" s="15">
        <f t="shared" si="68"/>
        <v>5.2463440521419091</v>
      </c>
      <c r="N1308" s="59">
        <f t="shared" si="69"/>
        <v>2.1997399636217287</v>
      </c>
      <c r="O1308" s="15">
        <f>E1308/0.685306</f>
        <v>2.6576246070539744</v>
      </c>
      <c r="P1308" s="15">
        <f>G1308/0.685306</f>
        <v>1.087380961114782</v>
      </c>
      <c r="Q1308" s="15">
        <f t="shared" si="86"/>
        <v>3.7450055681687564</v>
      </c>
      <c r="R1308" s="27">
        <f t="shared" si="87"/>
        <v>1.5702436459391924</v>
      </c>
      <c r="S1308" s="5">
        <f t="shared" si="57"/>
        <v>0.16000389425866088</v>
      </c>
      <c r="T1308" s="5">
        <f t="shared" si="57"/>
        <v>0.25629614090452818</v>
      </c>
      <c r="U1308" s="5">
        <f t="shared" si="57"/>
        <v>0.10559428824949678</v>
      </c>
      <c r="V1308" s="5">
        <f t="shared" si="57"/>
        <v>0.13676040928130265</v>
      </c>
      <c r="W1308" s="5">
        <f t="shared" si="57"/>
        <v>0.13918086363346027</v>
      </c>
      <c r="X1308" s="5">
        <f t="shared" si="57"/>
        <v>0.18306502582565354</v>
      </c>
      <c r="Y1308" s="12">
        <f t="shared" si="71"/>
        <v>2.4440602715072184</v>
      </c>
    </row>
    <row r="1309" spans="1:25">
      <c r="A1309" s="7" t="s">
        <v>178</v>
      </c>
      <c r="B1309" t="s">
        <v>69</v>
      </c>
      <c r="E1309" s="6">
        <f>SUM(E1083:E1094)</f>
        <v>2.8734646022825241</v>
      </c>
      <c r="F1309" s="6">
        <f t="shared" ref="F1309:J1309" si="112">SUM(F1083:F1094)</f>
        <v>0.38733470749892079</v>
      </c>
      <c r="G1309" s="6">
        <f t="shared" si="112"/>
        <v>1.6402228492347297</v>
      </c>
      <c r="H1309" s="6">
        <f t="shared" si="112"/>
        <v>0.4859778760751442</v>
      </c>
      <c r="I1309" s="6">
        <f t="shared" si="112"/>
        <v>4.5136874515172547</v>
      </c>
      <c r="J1309" s="53">
        <f t="shared" si="112"/>
        <v>0.87331258357406538</v>
      </c>
      <c r="K1309" s="15">
        <f t="shared" si="66"/>
        <v>5.8738874069795033</v>
      </c>
      <c r="L1309" s="15">
        <f t="shared" si="67"/>
        <v>3.3529156166067988</v>
      </c>
      <c r="M1309" s="15">
        <f t="shared" si="68"/>
        <v>9.2268030235863048</v>
      </c>
      <c r="N1309" s="59">
        <f t="shared" si="69"/>
        <v>2.5209717903727045</v>
      </c>
      <c r="O1309" s="15">
        <f>E1309/0.662577</f>
        <v>4.336801009214815</v>
      </c>
      <c r="P1309" s="15">
        <f>G1309/0.662577</f>
        <v>2.4755203534603973</v>
      </c>
      <c r="Q1309" s="15">
        <f t="shared" si="86"/>
        <v>6.8123213626752124</v>
      </c>
      <c r="R1309" s="27">
        <f t="shared" si="87"/>
        <v>1.8612806557544177</v>
      </c>
      <c r="S1309" s="5">
        <f t="shared" si="57"/>
        <v>0.25244003628321715</v>
      </c>
      <c r="T1309" s="5">
        <f t="shared" si="57"/>
        <v>0.21303818411293265</v>
      </c>
      <c r="U1309" s="5">
        <f t="shared" si="57"/>
        <v>0.23242188864007499</v>
      </c>
      <c r="V1309" s="5">
        <f t="shared" si="57"/>
        <v>0.16901147079309348</v>
      </c>
      <c r="W1309" s="5">
        <f t="shared" si="57"/>
        <v>0.24477891663896309</v>
      </c>
      <c r="X1309" s="5">
        <f t="shared" si="57"/>
        <v>0.18606612089896302</v>
      </c>
      <c r="Y1309" s="12">
        <f t="shared" si="71"/>
        <v>1.7518745112124134</v>
      </c>
    </row>
    <row r="1310" spans="1:25">
      <c r="A1310" s="7" t="s">
        <v>179</v>
      </c>
      <c r="B1310" t="s">
        <v>69</v>
      </c>
      <c r="E1310" s="6">
        <f>SUM(E1095:E1106)</f>
        <v>10.376063556304043</v>
      </c>
      <c r="F1310" s="6">
        <f t="shared" ref="F1310:J1310" si="113">SUM(F1095:F1106)</f>
        <v>1.5928291468125859</v>
      </c>
      <c r="G1310" s="6">
        <f t="shared" si="113"/>
        <v>3.465287574259452</v>
      </c>
      <c r="H1310" s="6">
        <f t="shared" si="113"/>
        <v>0.90268946956825546</v>
      </c>
      <c r="I1310" s="6">
        <f t="shared" si="113"/>
        <v>13.841351130563506</v>
      </c>
      <c r="J1310" s="53">
        <f t="shared" si="113"/>
        <v>2.4955186163808403</v>
      </c>
      <c r="K1310" s="15">
        <f t="shared" si="66"/>
        <v>21.210572425002081</v>
      </c>
      <c r="L1310" s="15">
        <f t="shared" si="67"/>
        <v>7.0836818479811692</v>
      </c>
      <c r="M1310" s="15">
        <f t="shared" si="68"/>
        <v>28.294254272983274</v>
      </c>
      <c r="N1310" s="59">
        <f t="shared" si="69"/>
        <v>14.126890577020912</v>
      </c>
      <c r="O1310" s="15">
        <f>E1310/2.783243</f>
        <v>3.7280480203503763</v>
      </c>
      <c r="P1310" s="15">
        <f>G1310/2.783243</f>
        <v>1.2450539080703524</v>
      </c>
      <c r="Q1310" s="15">
        <f t="shared" si="86"/>
        <v>4.9731019284207285</v>
      </c>
      <c r="R1310" s="27">
        <f t="shared" si="87"/>
        <v>2.4829941122800241</v>
      </c>
      <c r="S1310" s="5">
        <f t="shared" si="57"/>
        <v>0.91155946676694866</v>
      </c>
      <c r="T1310" s="5">
        <f t="shared" si="57"/>
        <v>0.87607287049031246</v>
      </c>
      <c r="U1310" s="5">
        <f t="shared" si="57"/>
        <v>0.49103613150258285</v>
      </c>
      <c r="V1310" s="5">
        <f t="shared" si="57"/>
        <v>0.31393378676682376</v>
      </c>
      <c r="W1310" s="5">
        <f t="shared" si="57"/>
        <v>0.75062151975541358</v>
      </c>
      <c r="X1310" s="5">
        <f t="shared" si="57"/>
        <v>0.531689886662157</v>
      </c>
      <c r="Y1310" s="12">
        <f t="shared" si="71"/>
        <v>2.9942864290336586</v>
      </c>
    </row>
    <row r="1311" spans="1:25">
      <c r="A1311" s="7" t="s">
        <v>180</v>
      </c>
      <c r="B1311" t="s">
        <v>69</v>
      </c>
      <c r="E1311" s="6">
        <f>SUM(E1107:E1118)</f>
        <v>6.742972860189421</v>
      </c>
      <c r="F1311" s="6">
        <f t="shared" ref="F1311:J1311" si="114">SUM(F1107:F1118)</f>
        <v>1.343657011248883</v>
      </c>
      <c r="G1311" s="6">
        <f t="shared" si="114"/>
        <v>4.419033307759852</v>
      </c>
      <c r="H1311" s="6">
        <f t="shared" si="114"/>
        <v>2.5201452831572535</v>
      </c>
      <c r="I1311" s="6">
        <f t="shared" si="114"/>
        <v>11.162006167949274</v>
      </c>
      <c r="J1311" s="53">
        <f t="shared" si="114"/>
        <v>3.8638022944061388</v>
      </c>
      <c r="K1311" s="15">
        <f t="shared" si="66"/>
        <v>13.783870292889352</v>
      </c>
      <c r="L1311" s="15">
        <f t="shared" si="67"/>
        <v>9.0333126348084534</v>
      </c>
      <c r="M1311" s="15">
        <f t="shared" si="68"/>
        <v>22.817182927697807</v>
      </c>
      <c r="N1311" s="59">
        <f t="shared" si="69"/>
        <v>4.7505576580808988</v>
      </c>
      <c r="O1311" s="15">
        <f>E1311/0.651429</f>
        <v>10.351048019338133</v>
      </c>
      <c r="P1311" s="15">
        <f>G1311/0.651429</f>
        <v>6.7835992990177774</v>
      </c>
      <c r="Q1311" s="15">
        <f t="shared" si="86"/>
        <v>17.13464731835591</v>
      </c>
      <c r="R1311" s="27">
        <f t="shared" si="87"/>
        <v>3.567448720320356</v>
      </c>
      <c r="S1311" s="5">
        <f t="shared" si="57"/>
        <v>0.59238464678870029</v>
      </c>
      <c r="T1311" s="5">
        <f t="shared" si="57"/>
        <v>0.73902556162713595</v>
      </c>
      <c r="U1311" s="5">
        <f t="shared" si="57"/>
        <v>0.62618324566819805</v>
      </c>
      <c r="V1311" s="5">
        <f t="shared" si="57"/>
        <v>0.87644619619026565</v>
      </c>
      <c r="W1311" s="5">
        <f t="shared" si="57"/>
        <v>0.60531966527492342</v>
      </c>
      <c r="X1311" s="5">
        <f t="shared" si="57"/>
        <v>0.82321349578915326</v>
      </c>
      <c r="Y1311" s="12">
        <f t="shared" si="71"/>
        <v>1.5258931966746472</v>
      </c>
    </row>
    <row r="1312" spans="1:25">
      <c r="A1312" s="7" t="s">
        <v>86</v>
      </c>
      <c r="B1312" t="s">
        <v>69</v>
      </c>
      <c r="E1312" s="6">
        <f>SUM(E1119:E1130)</f>
        <v>3.7062075335329032</v>
      </c>
      <c r="F1312" s="6">
        <f t="shared" ref="F1312:J1312" si="115">SUM(F1119:F1130)</f>
        <v>0.57540242403350694</v>
      </c>
      <c r="G1312" s="6">
        <f t="shared" si="115"/>
        <v>1.7298215514820703</v>
      </c>
      <c r="H1312" s="6">
        <f t="shared" si="115"/>
        <v>5.5777828664667588</v>
      </c>
      <c r="I1312" s="6">
        <f t="shared" si="115"/>
        <v>5.4360290850149751</v>
      </c>
      <c r="J1312" s="53">
        <f t="shared" si="115"/>
        <v>6.153185290500268</v>
      </c>
      <c r="K1312" s="15">
        <f t="shared" si="66"/>
        <v>7.5761663260367653</v>
      </c>
      <c r="L1312" s="15">
        <f t="shared" si="67"/>
        <v>3.5360717579402614</v>
      </c>
      <c r="M1312" s="15">
        <f t="shared" si="68"/>
        <v>11.112238083977029</v>
      </c>
      <c r="N1312" s="59">
        <f t="shared" si="69"/>
        <v>4.0400945680965039</v>
      </c>
      <c r="O1312" s="15">
        <f>E1312/0.980263</f>
        <v>3.7808297707175558</v>
      </c>
      <c r="P1312" s="15">
        <f>G1312/0.980263</f>
        <v>1.7646504575629911</v>
      </c>
      <c r="Q1312" s="15">
        <f t="shared" si="86"/>
        <v>5.5454802282805469</v>
      </c>
      <c r="R1312" s="27">
        <f t="shared" si="87"/>
        <v>2.0161793131545647</v>
      </c>
      <c r="S1312" s="5">
        <f t="shared" si="57"/>
        <v>0.3255982911691318</v>
      </c>
      <c r="T1312" s="5">
        <f t="shared" si="57"/>
        <v>0.31647741650061023</v>
      </c>
      <c r="U1312" s="5">
        <f t="shared" si="57"/>
        <v>0.24511815098378192</v>
      </c>
      <c r="V1312" s="5">
        <f t="shared" si="57"/>
        <v>1.939819346591608</v>
      </c>
      <c r="W1312" s="5">
        <f t="shared" si="57"/>
        <v>0.2947978398018179</v>
      </c>
      <c r="X1312" s="5">
        <f t="shared" si="57"/>
        <v>1.3109845657901769</v>
      </c>
      <c r="Y1312" s="12">
        <f t="shared" si="71"/>
        <v>2.1425374948979634</v>
      </c>
    </row>
    <row r="1313" spans="1:25">
      <c r="A1313" s="7" t="s">
        <v>181</v>
      </c>
      <c r="B1313" t="s">
        <v>69</v>
      </c>
      <c r="E1313" s="6">
        <f>SUM(E1131:E1142)</f>
        <v>7.0747685836100693</v>
      </c>
      <c r="F1313" s="6">
        <f t="shared" ref="F1313:J1313" si="116">SUM(F1131:F1142)</f>
        <v>1.3320967399010089</v>
      </c>
      <c r="G1313" s="6">
        <f t="shared" si="116"/>
        <v>5.6750202931874378</v>
      </c>
      <c r="H1313" s="6">
        <f t="shared" si="116"/>
        <v>3.1279747400685975</v>
      </c>
      <c r="I1313" s="6">
        <f t="shared" si="116"/>
        <v>12.749788876797508</v>
      </c>
      <c r="J1313" s="53">
        <f t="shared" si="116"/>
        <v>4.4600714799696108</v>
      </c>
      <c r="K1313" s="15">
        <f t="shared" si="66"/>
        <v>14.462121460466665</v>
      </c>
      <c r="L1313" s="15">
        <f t="shared" si="67"/>
        <v>11.600779841877211</v>
      </c>
      <c r="M1313" s="15">
        <f t="shared" si="68"/>
        <v>26.062901302343878</v>
      </c>
      <c r="N1313" s="59">
        <f t="shared" si="69"/>
        <v>2.8613416185894547</v>
      </c>
      <c r="O1313" s="15">
        <f>E1313/0.937478</f>
        <v>7.5465969159917021</v>
      </c>
      <c r="P1313" s="15">
        <f>G1313/0.937478</f>
        <v>6.053497034797017</v>
      </c>
      <c r="Q1313" s="15">
        <f t="shared" si="86"/>
        <v>13.600093950788718</v>
      </c>
      <c r="R1313" s="27">
        <f t="shared" si="87"/>
        <v>1.4930998811946852</v>
      </c>
      <c r="S1313" s="5">
        <f t="shared" si="57"/>
        <v>0.62153361364647586</v>
      </c>
      <c r="T1313" s="5">
        <f t="shared" si="57"/>
        <v>0.73266729016804966</v>
      </c>
      <c r="U1313" s="5">
        <f t="shared" si="57"/>
        <v>0.80415837105840515</v>
      </c>
      <c r="V1313" s="5">
        <f t="shared" si="57"/>
        <v>1.0878347296223283</v>
      </c>
      <c r="W1313" s="5">
        <f t="shared" si="57"/>
        <v>0.69142570064059861</v>
      </c>
      <c r="X1313" s="5">
        <f t="shared" si="57"/>
        <v>0.95025333977643478</v>
      </c>
      <c r="Y1313" s="12">
        <f t="shared" si="71"/>
        <v>1.2466507991351072</v>
      </c>
    </row>
    <row r="1314" spans="1:25">
      <c r="A1314" s="7" t="s">
        <v>182</v>
      </c>
      <c r="B1314" t="s">
        <v>69</v>
      </c>
      <c r="E1314" s="6">
        <f>SUM(E1143:E1154)</f>
        <v>6.6397988677998407</v>
      </c>
      <c r="F1314" s="6">
        <f t="shared" ref="F1314:J1314" si="117">SUM(F1143:F1154)</f>
        <v>1.1094786248624222</v>
      </c>
      <c r="G1314" s="6">
        <f t="shared" si="117"/>
        <v>1.5399835141668272</v>
      </c>
      <c r="H1314" s="6">
        <f t="shared" si="117"/>
        <v>0.65665144373111162</v>
      </c>
      <c r="I1314" s="6">
        <f t="shared" si="117"/>
        <v>8.1797823819666728</v>
      </c>
      <c r="J1314" s="53">
        <f t="shared" si="117"/>
        <v>1.7661300685935346</v>
      </c>
      <c r="K1314" s="15">
        <f t="shared" si="66"/>
        <v>13.572963774624414</v>
      </c>
      <c r="L1314" s="15">
        <f t="shared" si="67"/>
        <v>3.14800807486376</v>
      </c>
      <c r="M1314" s="15">
        <f t="shared" si="68"/>
        <v>16.720971849488183</v>
      </c>
      <c r="N1314" s="59">
        <f t="shared" si="69"/>
        <v>10.424955699760654</v>
      </c>
      <c r="O1314" s="15">
        <f>E1314/1.671683</f>
        <v>3.9719246219527511</v>
      </c>
      <c r="P1314" s="15">
        <f>G1314/1.671683</f>
        <v>0.92121742828444575</v>
      </c>
      <c r="Q1314" s="15">
        <f t="shared" si="86"/>
        <v>4.8931420502371967</v>
      </c>
      <c r="R1314" s="27">
        <f t="shared" si="87"/>
        <v>3.0507071936683055</v>
      </c>
      <c r="S1314" s="5">
        <f t="shared" si="57"/>
        <v>0.58332058998367786</v>
      </c>
      <c r="T1314" s="5">
        <f t="shared" si="57"/>
        <v>0.61022497332868775</v>
      </c>
      <c r="U1314" s="5">
        <f t="shared" si="57"/>
        <v>0.21821783363414871</v>
      </c>
      <c r="V1314" s="5">
        <f t="shared" si="57"/>
        <v>0.22836765162997444</v>
      </c>
      <c r="W1314" s="5">
        <f t="shared" si="57"/>
        <v>0.4435925817431679</v>
      </c>
      <c r="X1314" s="5">
        <f t="shared" si="57"/>
        <v>0.37628791459907845</v>
      </c>
      <c r="Y1314" s="12">
        <f t="shared" si="71"/>
        <v>4.3116038624557298</v>
      </c>
    </row>
    <row r="1315" spans="1:25">
      <c r="A1315" s="7" t="s">
        <v>183</v>
      </c>
      <c r="B1315" t="s">
        <v>69</v>
      </c>
      <c r="E1315" s="6">
        <f>SUM(E1155:E1166)</f>
        <v>28.034378567982397</v>
      </c>
      <c r="F1315" s="6">
        <f t="shared" ref="F1315:J1315" si="118">SUM(F1155:F1166)</f>
        <v>4.0714186203183962</v>
      </c>
      <c r="G1315" s="6">
        <f t="shared" si="118"/>
        <v>4.4466563779776394</v>
      </c>
      <c r="H1315" s="6">
        <f t="shared" si="118"/>
        <v>1.0881604337352542</v>
      </c>
      <c r="I1315" s="6">
        <f t="shared" si="118"/>
        <v>32.481034945960026</v>
      </c>
      <c r="J1315" s="53">
        <f t="shared" si="118"/>
        <v>5.1595790540536477</v>
      </c>
      <c r="K1315" s="15">
        <f t="shared" si="66"/>
        <v>57.307399263649309</v>
      </c>
      <c r="L1315" s="15">
        <f t="shared" si="67"/>
        <v>9.0897792445469161</v>
      </c>
      <c r="M1315" s="15">
        <f t="shared" si="68"/>
        <v>66.397178508196205</v>
      </c>
      <c r="N1315" s="59">
        <f t="shared" si="69"/>
        <v>48.217620019102391</v>
      </c>
      <c r="O1315" s="15">
        <f>E1315/5.58217</f>
        <v>5.0221291304246201</v>
      </c>
      <c r="P1315" s="15">
        <f>G1315/5.58217</f>
        <v>0.79658204210506656</v>
      </c>
      <c r="Q1315" s="15">
        <f t="shared" si="86"/>
        <v>5.8187111725296869</v>
      </c>
      <c r="R1315" s="27">
        <f t="shared" si="87"/>
        <v>4.2255470883195532</v>
      </c>
      <c r="S1315" s="5">
        <f t="shared" si="57"/>
        <v>2.4628803630493095</v>
      </c>
      <c r="T1315" s="5">
        <f t="shared" si="57"/>
        <v>2.2393232851167344</v>
      </c>
      <c r="U1315" s="5">
        <f t="shared" si="57"/>
        <v>0.63009747363609336</v>
      </c>
      <c r="V1315" s="5">
        <f t="shared" si="57"/>
        <v>0.3784361478546166</v>
      </c>
      <c r="W1315" s="5">
        <f t="shared" si="57"/>
        <v>1.761458370962707</v>
      </c>
      <c r="X1315" s="5">
        <f t="shared" si="57"/>
        <v>1.0992889351603898</v>
      </c>
      <c r="Y1315" s="12">
        <f t="shared" si="71"/>
        <v>6.3045974739187214</v>
      </c>
    </row>
    <row r="1316" spans="1:25">
      <c r="A1316" s="7" t="s">
        <v>184</v>
      </c>
      <c r="B1316" t="s">
        <v>69</v>
      </c>
      <c r="E1316" s="6">
        <f>SUM(E1167:E1178)</f>
        <v>4.6365610394562502</v>
      </c>
      <c r="F1316" s="6">
        <f t="shared" ref="F1316:J1316" si="119">SUM(F1167:F1178)</f>
        <v>0.77262816196546391</v>
      </c>
      <c r="G1316" s="6">
        <f t="shared" si="119"/>
        <v>2.647253640096535</v>
      </c>
      <c r="H1316" s="6">
        <f t="shared" si="119"/>
        <v>1.3893292993835675</v>
      </c>
      <c r="I1316" s="6">
        <f t="shared" si="119"/>
        <v>7.2838146795527878</v>
      </c>
      <c r="J1316" s="53">
        <f t="shared" si="119"/>
        <v>2.1619574613490324</v>
      </c>
      <c r="K1316" s="15">
        <f t="shared" si="66"/>
        <v>9.4779791196036136</v>
      </c>
      <c r="L1316" s="15">
        <f t="shared" si="67"/>
        <v>5.4114708102866045</v>
      </c>
      <c r="M1316" s="15">
        <f t="shared" si="68"/>
        <v>14.889449929890223</v>
      </c>
      <c r="N1316" s="59">
        <f t="shared" si="69"/>
        <v>4.0665083093170091</v>
      </c>
      <c r="O1316" s="15">
        <f>E1316/0.623061</f>
        <v>7.4415844346801521</v>
      </c>
      <c r="P1316" s="15">
        <f>G1316/0.623061</f>
        <v>4.248787261755326</v>
      </c>
      <c r="Q1316" s="15">
        <f t="shared" si="86"/>
        <v>11.690371696435477</v>
      </c>
      <c r="R1316" s="27">
        <f t="shared" si="87"/>
        <v>3.1927971729248261</v>
      </c>
      <c r="S1316" s="5">
        <f t="shared" si="57"/>
        <v>0.40733184466582334</v>
      </c>
      <c r="T1316" s="5">
        <f t="shared" si="57"/>
        <v>0.42495365747747726</v>
      </c>
      <c r="U1316" s="5">
        <f t="shared" si="57"/>
        <v>0.37511957050690881</v>
      </c>
      <c r="V1316" s="5">
        <f t="shared" si="57"/>
        <v>0.48317546922330884</v>
      </c>
      <c r="W1316" s="5">
        <f t="shared" si="57"/>
        <v>0.39500392648157012</v>
      </c>
      <c r="X1316" s="5">
        <f t="shared" si="57"/>
        <v>0.46062205669302381</v>
      </c>
      <c r="Y1316" s="12">
        <f t="shared" si="71"/>
        <v>1.7514608231069135</v>
      </c>
    </row>
    <row r="1317" spans="1:25">
      <c r="A1317" s="7" t="s">
        <v>185</v>
      </c>
      <c r="B1317" t="s">
        <v>69</v>
      </c>
      <c r="E1317" s="6">
        <f>SUM(E1179:E1190)</f>
        <v>3.0837283229983075</v>
      </c>
      <c r="F1317" s="6">
        <f t="shared" ref="F1317:J1317" si="120">SUM(F1179:F1190)</f>
        <v>0.46624612017370398</v>
      </c>
      <c r="G1317" s="6">
        <f t="shared" si="120"/>
        <v>2.9961219173000608</v>
      </c>
      <c r="H1317" s="6">
        <f t="shared" si="120"/>
        <v>0.75123258954379613</v>
      </c>
      <c r="I1317" s="6">
        <f t="shared" si="120"/>
        <v>6.0798502402983701</v>
      </c>
      <c r="J1317" s="53">
        <f t="shared" si="120"/>
        <v>1.2174787097174997</v>
      </c>
      <c r="K1317" s="15">
        <f t="shared" si="66"/>
        <v>6.3037049242288985</v>
      </c>
      <c r="L1317" s="15">
        <f t="shared" si="67"/>
        <v>6.1246214015737364</v>
      </c>
      <c r="M1317" s="15">
        <f t="shared" si="68"/>
        <v>12.428326325802638</v>
      </c>
      <c r="N1317" s="59">
        <f t="shared" si="69"/>
        <v>0.17908352265516214</v>
      </c>
      <c r="O1317" s="15">
        <f>E1317/0.798552</f>
        <v>3.8616499902302008</v>
      </c>
      <c r="P1317" s="15">
        <f>G1317/0.798552</f>
        <v>3.7519434142047867</v>
      </c>
      <c r="Q1317" s="15">
        <f t="shared" si="86"/>
        <v>7.6135934044349876</v>
      </c>
      <c r="R1317" s="27">
        <f t="shared" si="87"/>
        <v>0.10970657602541412</v>
      </c>
      <c r="S1317" s="5">
        <f t="shared" si="57"/>
        <v>0.27091215570462002</v>
      </c>
      <c r="T1317" s="5">
        <f t="shared" si="57"/>
        <v>0.25644029535303858</v>
      </c>
      <c r="U1317" s="5">
        <f t="shared" si="57"/>
        <v>0.42455469690579045</v>
      </c>
      <c r="V1317" s="5">
        <f t="shared" si="57"/>
        <v>0.26126070983294936</v>
      </c>
      <c r="W1317" s="5">
        <f t="shared" si="57"/>
        <v>0.32971249585460694</v>
      </c>
      <c r="X1317" s="5">
        <f t="shared" si="57"/>
        <v>0.25939342344881916</v>
      </c>
      <c r="Y1317" s="12">
        <f t="shared" si="71"/>
        <v>1.0292399335262006</v>
      </c>
    </row>
    <row r="1318" spans="1:25">
      <c r="A1318" s="7" t="s">
        <v>186</v>
      </c>
      <c r="B1318" t="s">
        <v>69</v>
      </c>
      <c r="E1318" s="6">
        <f>SUM(E1191:E1202)</f>
        <v>5.4308267384554103</v>
      </c>
      <c r="F1318" s="6">
        <f t="shared" ref="F1318:J1318" si="121">SUM(F1191:F1202)</f>
        <v>0.86008403029573544</v>
      </c>
      <c r="G1318" s="6">
        <f t="shared" si="121"/>
        <v>3.1631200620696567</v>
      </c>
      <c r="H1318" s="6">
        <f t="shared" si="121"/>
        <v>0.94556429371939932</v>
      </c>
      <c r="I1318" s="6">
        <f t="shared" si="121"/>
        <v>8.5939468005250728</v>
      </c>
      <c r="J1318" s="53">
        <f t="shared" si="121"/>
        <v>1.8056483240151344</v>
      </c>
      <c r="K1318" s="15">
        <f t="shared" si="66"/>
        <v>11.101603535732135</v>
      </c>
      <c r="L1318" s="15">
        <f t="shared" si="67"/>
        <v>6.4659961652551381</v>
      </c>
      <c r="M1318" s="15">
        <f t="shared" si="68"/>
        <v>17.567599700987284</v>
      </c>
      <c r="N1318" s="59">
        <f t="shared" si="69"/>
        <v>4.6356073704769969</v>
      </c>
      <c r="O1318" s="15">
        <f>E1318/0.565773</f>
        <v>9.5989500001863117</v>
      </c>
      <c r="P1318" s="15">
        <f>G1318/0.565773</f>
        <v>5.5907935904853305</v>
      </c>
      <c r="Q1318" s="15">
        <f t="shared" si="86"/>
        <v>15.189743590671643</v>
      </c>
      <c r="R1318" s="27">
        <f t="shared" si="87"/>
        <v>4.0081564097009812</v>
      </c>
      <c r="S1318" s="5">
        <f t="shared" si="57"/>
        <v>0.47710979206583404</v>
      </c>
      <c r="T1318" s="5">
        <f t="shared" si="57"/>
        <v>0.47305530966198417</v>
      </c>
      <c r="U1318" s="5">
        <f t="shared" si="57"/>
        <v>0.44821856930267079</v>
      </c>
      <c r="V1318" s="5">
        <f t="shared" si="57"/>
        <v>0.3288446241660547</v>
      </c>
      <c r="W1318" s="5">
        <f t="shared" si="57"/>
        <v>0.46605286920747896</v>
      </c>
      <c r="X1318" s="5">
        <f t="shared" si="57"/>
        <v>0.38470759001575344</v>
      </c>
      <c r="Y1318" s="12">
        <f t="shared" si="71"/>
        <v>1.716920835089002</v>
      </c>
    </row>
    <row r="1320" spans="1:25">
      <c r="A1320" s="7" t="s">
        <v>319</v>
      </c>
    </row>
    <row r="1321" spans="1:25">
      <c r="A1321" s="40" t="s">
        <v>325</v>
      </c>
    </row>
    <row r="1322" spans="1:25">
      <c r="A1322" s="40" t="s">
        <v>322</v>
      </c>
    </row>
    <row r="1323" spans="1:25">
      <c r="A1323" s="56" t="s">
        <v>323</v>
      </c>
    </row>
    <row r="1324" spans="1:25">
      <c r="A1324" s="7" t="s">
        <v>324</v>
      </c>
    </row>
  </sheetData>
  <mergeCells count="4">
    <mergeCell ref="E1:J1"/>
    <mergeCell ref="S1:X1"/>
    <mergeCell ref="K1:N1"/>
    <mergeCell ref="O1:R1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Y1324"/>
  <sheetViews>
    <sheetView workbookViewId="0">
      <pane xSplit="4" ySplit="2" topLeftCell="E3" activePane="bottomRight" state="frozen"/>
      <selection pane="topRight" activeCell="G1" sqref="G1"/>
      <selection pane="bottomLeft" activeCell="A3" sqref="A3"/>
      <selection pane="bottomRight"/>
    </sheetView>
  </sheetViews>
  <sheetFormatPr defaultRowHeight="12.75"/>
  <cols>
    <col min="1" max="1" width="20.7109375" style="7" customWidth="1"/>
    <col min="4" max="4" width="24.7109375" customWidth="1"/>
    <col min="5" max="10" width="10.7109375" customWidth="1"/>
    <col min="19" max="24" width="10.7109375" customWidth="1"/>
  </cols>
  <sheetData>
    <row r="1" spans="1:25">
      <c r="E1" s="62" t="s">
        <v>190</v>
      </c>
      <c r="F1" s="62"/>
      <c r="G1" s="62"/>
      <c r="H1" s="62"/>
      <c r="I1" s="62"/>
      <c r="J1" s="63"/>
      <c r="K1" s="60" t="s">
        <v>345</v>
      </c>
      <c r="L1" s="62"/>
      <c r="M1" s="62"/>
      <c r="N1" s="63"/>
      <c r="O1" s="60" t="s">
        <v>339</v>
      </c>
      <c r="P1" s="62"/>
      <c r="Q1" s="62"/>
      <c r="R1" s="63"/>
      <c r="S1" s="61" t="s">
        <v>338</v>
      </c>
      <c r="T1" s="61"/>
      <c r="U1" s="61"/>
      <c r="V1" s="61"/>
      <c r="W1" s="61"/>
      <c r="X1" s="61"/>
    </row>
    <row r="2" spans="1:25" s="3" customFormat="1" ht="63.75">
      <c r="A2" s="48" t="s">
        <v>352</v>
      </c>
      <c r="B2" s="4" t="s">
        <v>351</v>
      </c>
      <c r="C2" s="4" t="s">
        <v>329</v>
      </c>
      <c r="D2" s="4" t="s">
        <v>330</v>
      </c>
      <c r="E2" s="2" t="s">
        <v>89</v>
      </c>
      <c r="F2" s="2" t="s">
        <v>90</v>
      </c>
      <c r="G2" s="2" t="s">
        <v>87</v>
      </c>
      <c r="H2" s="2" t="s">
        <v>88</v>
      </c>
      <c r="I2" s="2" t="s">
        <v>283</v>
      </c>
      <c r="J2" s="20" t="s">
        <v>284</v>
      </c>
      <c r="K2" s="2" t="s">
        <v>188</v>
      </c>
      <c r="L2" s="2" t="s">
        <v>187</v>
      </c>
      <c r="M2" s="2" t="s">
        <v>189</v>
      </c>
      <c r="N2" s="20" t="s">
        <v>282</v>
      </c>
      <c r="O2" s="2" t="s">
        <v>188</v>
      </c>
      <c r="P2" s="2" t="s">
        <v>187</v>
      </c>
      <c r="Q2" s="2" t="s">
        <v>189</v>
      </c>
      <c r="R2" s="20" t="s">
        <v>282</v>
      </c>
      <c r="S2" s="2" t="s">
        <v>89</v>
      </c>
      <c r="T2" s="2" t="s">
        <v>90</v>
      </c>
      <c r="U2" s="2" t="s">
        <v>87</v>
      </c>
      <c r="V2" s="2" t="s">
        <v>88</v>
      </c>
      <c r="W2" s="2" t="s">
        <v>283</v>
      </c>
      <c r="X2" s="2" t="s">
        <v>284</v>
      </c>
      <c r="Y2" s="2" t="s">
        <v>192</v>
      </c>
    </row>
    <row r="3" spans="1:25">
      <c r="A3" s="7" t="s">
        <v>91</v>
      </c>
      <c r="B3" t="s">
        <v>27</v>
      </c>
      <c r="C3" t="s">
        <v>2</v>
      </c>
      <c r="D3" t="s">
        <v>3</v>
      </c>
      <c r="E3" s="1">
        <v>0.27935681157412501</v>
      </c>
      <c r="F3" s="1">
        <v>0.28797423655709098</v>
      </c>
      <c r="G3" s="1">
        <v>5.5614426227262197E-2</v>
      </c>
      <c r="H3" s="1">
        <v>7.1091431071220304E-2</v>
      </c>
      <c r="I3" s="1">
        <v>0.33497123780138699</v>
      </c>
      <c r="J3" s="50">
        <v>0.35906566762831099</v>
      </c>
      <c r="N3" s="21"/>
      <c r="R3" s="21"/>
    </row>
    <row r="4" spans="1:25">
      <c r="A4" s="7" t="s">
        <v>91</v>
      </c>
      <c r="B4" t="s">
        <v>27</v>
      </c>
      <c r="C4" t="s">
        <v>4</v>
      </c>
      <c r="D4" t="s">
        <v>5</v>
      </c>
      <c r="E4" s="1">
        <v>2.0505727980812401E-3</v>
      </c>
      <c r="F4" s="1">
        <v>8.4130969947950704E-2</v>
      </c>
      <c r="G4" s="1">
        <v>1.1847469856455601E-7</v>
      </c>
      <c r="H4" s="1">
        <v>5.2629755520791003E-7</v>
      </c>
      <c r="I4" s="1">
        <v>2.0506912727797999E-3</v>
      </c>
      <c r="J4" s="50">
        <v>8.4131496245505893E-2</v>
      </c>
      <c r="N4" s="21"/>
      <c r="R4" s="21"/>
    </row>
    <row r="5" spans="1:25">
      <c r="A5" s="7" t="s">
        <v>91</v>
      </c>
      <c r="B5" t="s">
        <v>27</v>
      </c>
      <c r="C5" t="s">
        <v>6</v>
      </c>
      <c r="D5" t="s">
        <v>7</v>
      </c>
      <c r="E5" s="1">
        <v>1.25084927353443E-3</v>
      </c>
      <c r="F5" s="1">
        <v>2.7353409044971601E-3</v>
      </c>
      <c r="G5" s="1">
        <v>2.1277101826556E-3</v>
      </c>
      <c r="H5" s="1">
        <v>4.7200681060799096E-3</v>
      </c>
      <c r="I5" s="1">
        <v>3.3785594561900299E-3</v>
      </c>
      <c r="J5" s="50">
        <v>7.4554090105770701E-3</v>
      </c>
      <c r="N5" s="21"/>
      <c r="R5" s="21"/>
    </row>
    <row r="6" spans="1:25">
      <c r="A6" s="7" t="s">
        <v>91</v>
      </c>
      <c r="B6" t="s">
        <v>27</v>
      </c>
      <c r="C6" t="s">
        <v>8</v>
      </c>
      <c r="D6" t="s">
        <v>9</v>
      </c>
      <c r="E6" s="1">
        <v>0.15159976263560501</v>
      </c>
      <c r="F6" s="1">
        <v>5.6826256000341899E-2</v>
      </c>
      <c r="G6" s="1">
        <v>2.3195583140161302</v>
      </c>
      <c r="H6" s="1">
        <v>1.05336454452599</v>
      </c>
      <c r="I6" s="1">
        <v>2.47115807665174</v>
      </c>
      <c r="J6" s="50">
        <v>1.1101908005263299</v>
      </c>
      <c r="N6" s="21"/>
      <c r="R6" s="21"/>
    </row>
    <row r="7" spans="1:25">
      <c r="A7" s="7" t="s">
        <v>91</v>
      </c>
      <c r="B7" t="s">
        <v>27</v>
      </c>
      <c r="C7" t="s">
        <v>10</v>
      </c>
      <c r="D7" t="s">
        <v>11</v>
      </c>
      <c r="E7" s="1">
        <v>6.4086356122715196E-2</v>
      </c>
      <c r="F7" s="1">
        <v>6.1056194987304802E-2</v>
      </c>
      <c r="G7" s="1">
        <v>0.15868151477379899</v>
      </c>
      <c r="H7" s="1">
        <v>0.224307512635844</v>
      </c>
      <c r="I7" s="1">
        <v>0.22276787089651401</v>
      </c>
      <c r="J7" s="50">
        <v>0.285363707623149</v>
      </c>
      <c r="N7" s="21"/>
      <c r="R7" s="21"/>
    </row>
    <row r="8" spans="1:25">
      <c r="A8" s="7" t="s">
        <v>91</v>
      </c>
      <c r="B8" t="s">
        <v>27</v>
      </c>
      <c r="C8" t="s">
        <v>12</v>
      </c>
      <c r="D8" t="s">
        <v>13</v>
      </c>
      <c r="E8" s="1">
        <v>0.127009752688822</v>
      </c>
      <c r="F8" s="1">
        <v>1.80263695726946E-2</v>
      </c>
      <c r="G8" s="1">
        <v>8.3715433164514103E-2</v>
      </c>
      <c r="H8" s="1">
        <v>1.4995143249201599E-2</v>
      </c>
      <c r="I8" s="1">
        <v>0.21072518585333599</v>
      </c>
      <c r="J8" s="50">
        <v>3.30215128218962E-2</v>
      </c>
      <c r="N8" s="21"/>
      <c r="R8" s="21"/>
    </row>
    <row r="9" spans="1:25">
      <c r="A9" s="7" t="s">
        <v>91</v>
      </c>
      <c r="B9" t="s">
        <v>27</v>
      </c>
      <c r="C9" t="s">
        <v>14</v>
      </c>
      <c r="D9" t="s">
        <v>15</v>
      </c>
      <c r="E9" s="1">
        <v>4.8512234723137697E-2</v>
      </c>
      <c r="F9" s="1">
        <v>4.96813495040433E-2</v>
      </c>
      <c r="G9" s="1">
        <v>0.11299909546298099</v>
      </c>
      <c r="H9" s="1">
        <v>6.5692352325132999E-2</v>
      </c>
      <c r="I9" s="1">
        <v>0.16151133018611799</v>
      </c>
      <c r="J9" s="50">
        <v>0.115373701829176</v>
      </c>
      <c r="N9" s="21"/>
      <c r="R9" s="21"/>
    </row>
    <row r="10" spans="1:25">
      <c r="A10" s="7" t="s">
        <v>91</v>
      </c>
      <c r="B10" t="s">
        <v>27</v>
      </c>
      <c r="C10" t="s">
        <v>16</v>
      </c>
      <c r="D10" t="s">
        <v>17</v>
      </c>
      <c r="E10" s="1">
        <v>0.97174464180605802</v>
      </c>
      <c r="F10" s="1">
        <v>0.220309563032486</v>
      </c>
      <c r="G10" s="1">
        <v>1.28394122195161</v>
      </c>
      <c r="H10" s="1">
        <v>0.25585280049264902</v>
      </c>
      <c r="I10" s="1">
        <v>2.25568586375767</v>
      </c>
      <c r="J10" s="50">
        <v>0.47616236352513502</v>
      </c>
      <c r="N10" s="21"/>
      <c r="R10" s="21"/>
    </row>
    <row r="11" spans="1:25">
      <c r="A11" s="7" t="s">
        <v>91</v>
      </c>
      <c r="B11" t="s">
        <v>27</v>
      </c>
      <c r="C11" t="s">
        <v>18</v>
      </c>
      <c r="D11" t="s">
        <v>19</v>
      </c>
      <c r="E11" s="1">
        <v>3.14482590532011</v>
      </c>
      <c r="F11" s="1">
        <v>0.195008566210117</v>
      </c>
      <c r="G11" s="1">
        <v>0.853578955622873</v>
      </c>
      <c r="H11" s="1">
        <v>0.137323208992507</v>
      </c>
      <c r="I11" s="1">
        <v>3.9984048609429799</v>
      </c>
      <c r="J11" s="50">
        <v>0.33233177520262402</v>
      </c>
      <c r="N11" s="21"/>
      <c r="R11" s="21"/>
    </row>
    <row r="12" spans="1:25">
      <c r="A12" s="7" t="s">
        <v>91</v>
      </c>
      <c r="B12" t="s">
        <v>27</v>
      </c>
      <c r="C12" t="s">
        <v>20</v>
      </c>
      <c r="D12" t="s">
        <v>21</v>
      </c>
      <c r="E12" s="1">
        <v>0.83216304488432402</v>
      </c>
      <c r="F12" s="1">
        <v>0.131794161049506</v>
      </c>
      <c r="G12" s="1">
        <v>0.21729605554050699</v>
      </c>
      <c r="H12" s="1">
        <v>4.3808898406531502E-2</v>
      </c>
      <c r="I12" s="1">
        <v>1.0494591004248299</v>
      </c>
      <c r="J12" s="50">
        <v>0.17560305945603699</v>
      </c>
      <c r="N12" s="21"/>
      <c r="R12" s="21"/>
    </row>
    <row r="13" spans="1:25">
      <c r="A13" s="7" t="s">
        <v>91</v>
      </c>
      <c r="B13" t="s">
        <v>27</v>
      </c>
      <c r="C13" t="s">
        <v>25</v>
      </c>
      <c r="D13" t="s">
        <v>26</v>
      </c>
      <c r="E13" s="1">
        <v>7.2591523111100297E-3</v>
      </c>
      <c r="F13" s="1">
        <v>5.2238510455681296E-4</v>
      </c>
      <c r="G13" s="1">
        <v>8.5083385415546095E-2</v>
      </c>
      <c r="H13" s="1">
        <v>3.8282171757884897E-2</v>
      </c>
      <c r="I13" s="1">
        <v>9.2342537726656099E-2</v>
      </c>
      <c r="J13" s="50">
        <v>3.8804556862441698E-2</v>
      </c>
      <c r="N13" s="21"/>
      <c r="R13" s="21"/>
    </row>
    <row r="14" spans="1:25">
      <c r="A14" s="7" t="s">
        <v>91</v>
      </c>
      <c r="B14" t="s">
        <v>27</v>
      </c>
      <c r="C14" t="s">
        <v>22</v>
      </c>
      <c r="D14" t="s">
        <v>23</v>
      </c>
      <c r="E14" s="1">
        <v>0.92983925741916096</v>
      </c>
      <c r="F14" s="1">
        <v>3.9965913719098703E-2</v>
      </c>
      <c r="G14" s="1">
        <v>0.162545102909814</v>
      </c>
      <c r="H14" s="1">
        <v>5.8448720169882997E-3</v>
      </c>
      <c r="I14" s="1">
        <v>1.09238436032897</v>
      </c>
      <c r="J14" s="50">
        <v>4.5810785736086997E-2</v>
      </c>
      <c r="N14" s="21"/>
      <c r="R14" s="21"/>
    </row>
    <row r="15" spans="1:25">
      <c r="A15" s="7" t="s">
        <v>92</v>
      </c>
      <c r="B15" t="s">
        <v>27</v>
      </c>
      <c r="C15" t="s">
        <v>2</v>
      </c>
      <c r="D15" t="s">
        <v>3</v>
      </c>
      <c r="E15" s="1">
        <v>0.26821601189618899</v>
      </c>
      <c r="F15" s="1">
        <v>0.27812315485346101</v>
      </c>
      <c r="G15" s="1">
        <v>4.1995839512377599E-2</v>
      </c>
      <c r="H15" s="1">
        <v>5.1784764312279102E-2</v>
      </c>
      <c r="I15" s="1">
        <v>0.310211851408567</v>
      </c>
      <c r="J15" s="50">
        <v>0.32990791916574003</v>
      </c>
      <c r="N15" s="21"/>
      <c r="R15" s="21"/>
    </row>
    <row r="16" spans="1:25">
      <c r="A16" s="7" t="s">
        <v>92</v>
      </c>
      <c r="B16" t="s">
        <v>27</v>
      </c>
      <c r="C16" t="s">
        <v>4</v>
      </c>
      <c r="D16" t="s">
        <v>5</v>
      </c>
      <c r="E16" s="1">
        <v>1.6334330088344699E-3</v>
      </c>
      <c r="F16" s="1">
        <v>5.1797054990948201E-2</v>
      </c>
      <c r="G16" s="1">
        <v>4.1334583822884498E-7</v>
      </c>
      <c r="H16" s="1">
        <v>3.3430182032688199E-7</v>
      </c>
      <c r="I16" s="1">
        <v>1.6338463546727001E-3</v>
      </c>
      <c r="J16" s="50">
        <v>5.1797389292768503E-2</v>
      </c>
      <c r="N16" s="21"/>
      <c r="R16" s="21"/>
    </row>
    <row r="17" spans="1:18">
      <c r="A17" s="7" t="s">
        <v>92</v>
      </c>
      <c r="B17" t="s">
        <v>27</v>
      </c>
      <c r="C17" t="s">
        <v>6</v>
      </c>
      <c r="D17" t="s">
        <v>7</v>
      </c>
      <c r="E17" s="1">
        <v>1.1102786217209899E-3</v>
      </c>
      <c r="F17" s="1">
        <v>2.3977197625334799E-3</v>
      </c>
      <c r="G17" s="1">
        <v>1.0212326534959799E-2</v>
      </c>
      <c r="H17" s="1">
        <v>2.2662074657004601E-2</v>
      </c>
      <c r="I17" s="1">
        <v>1.13226051566808E-2</v>
      </c>
      <c r="J17" s="50">
        <v>2.5059794419538099E-2</v>
      </c>
      <c r="N17" s="21"/>
      <c r="R17" s="21"/>
    </row>
    <row r="18" spans="1:18">
      <c r="A18" s="7" t="s">
        <v>92</v>
      </c>
      <c r="B18" t="s">
        <v>27</v>
      </c>
      <c r="C18" t="s">
        <v>8</v>
      </c>
      <c r="D18" t="s">
        <v>9</v>
      </c>
      <c r="E18" s="1">
        <v>8.4451538261938297E-2</v>
      </c>
      <c r="F18" s="1">
        <v>3.1747637482311498E-2</v>
      </c>
      <c r="G18" s="1">
        <v>1.1826057766545599</v>
      </c>
      <c r="H18" s="1">
        <v>0.46479987824783198</v>
      </c>
      <c r="I18" s="1">
        <v>1.2670573149165001</v>
      </c>
      <c r="J18" s="50">
        <v>0.496547515730144</v>
      </c>
      <c r="N18" s="21"/>
      <c r="R18" s="21"/>
    </row>
    <row r="19" spans="1:18">
      <c r="A19" s="7" t="s">
        <v>92</v>
      </c>
      <c r="B19" t="s">
        <v>27</v>
      </c>
      <c r="C19" t="s">
        <v>10</v>
      </c>
      <c r="D19" t="s">
        <v>11</v>
      </c>
      <c r="E19" s="1">
        <v>5.5368668081597398E-2</v>
      </c>
      <c r="F19" s="1">
        <v>6.1828356239038401E-2</v>
      </c>
      <c r="G19" s="1">
        <v>0.161818665619654</v>
      </c>
      <c r="H19" s="1">
        <v>0.25967884226384902</v>
      </c>
      <c r="I19" s="1">
        <v>0.21718733370125201</v>
      </c>
      <c r="J19" s="50">
        <v>0.321507198502888</v>
      </c>
      <c r="N19" s="21"/>
      <c r="R19" s="21"/>
    </row>
    <row r="20" spans="1:18">
      <c r="A20" s="7" t="s">
        <v>92</v>
      </c>
      <c r="B20" t="s">
        <v>27</v>
      </c>
      <c r="C20" t="s">
        <v>12</v>
      </c>
      <c r="D20" t="s">
        <v>13</v>
      </c>
      <c r="E20" s="1">
        <v>0.12278550426163901</v>
      </c>
      <c r="F20" s="1">
        <v>1.7101467065127801E-2</v>
      </c>
      <c r="G20" s="1">
        <v>9.5339404970299704E-2</v>
      </c>
      <c r="H20" s="1">
        <v>1.70484688544916E-2</v>
      </c>
      <c r="I20" s="1">
        <v>0.218124909231938</v>
      </c>
      <c r="J20" s="50">
        <v>3.4149935919619401E-2</v>
      </c>
      <c r="N20" s="21"/>
      <c r="R20" s="21"/>
    </row>
    <row r="21" spans="1:18">
      <c r="A21" s="7" t="s">
        <v>92</v>
      </c>
      <c r="B21" t="s">
        <v>27</v>
      </c>
      <c r="C21" t="s">
        <v>14</v>
      </c>
      <c r="D21" t="s">
        <v>15</v>
      </c>
      <c r="E21" s="1">
        <v>3.60547652518559E-2</v>
      </c>
      <c r="F21" s="1">
        <v>3.8341218299234002E-2</v>
      </c>
      <c r="G21" s="1">
        <v>6.1295218863624601E-2</v>
      </c>
      <c r="H21" s="1">
        <v>3.3509570285471399E-2</v>
      </c>
      <c r="I21" s="1">
        <v>9.7349984115480404E-2</v>
      </c>
      <c r="J21" s="50">
        <v>7.1850788584705394E-2</v>
      </c>
      <c r="N21" s="21"/>
      <c r="R21" s="21"/>
    </row>
    <row r="22" spans="1:18">
      <c r="A22" s="7" t="s">
        <v>92</v>
      </c>
      <c r="B22" t="s">
        <v>27</v>
      </c>
      <c r="C22" t="s">
        <v>16</v>
      </c>
      <c r="D22" t="s">
        <v>17</v>
      </c>
      <c r="E22" s="1">
        <v>0.78143836728650495</v>
      </c>
      <c r="F22" s="1">
        <v>0.13554101531187601</v>
      </c>
      <c r="G22" s="1">
        <v>1.79008539952353</v>
      </c>
      <c r="H22" s="1">
        <v>0.18507153789827899</v>
      </c>
      <c r="I22" s="1">
        <v>2.5715237668100301</v>
      </c>
      <c r="J22" s="50">
        <v>0.32061255321015403</v>
      </c>
      <c r="N22" s="21"/>
      <c r="R22" s="21"/>
    </row>
    <row r="23" spans="1:18">
      <c r="A23" s="7" t="s">
        <v>92</v>
      </c>
      <c r="B23" t="s">
        <v>27</v>
      </c>
      <c r="C23" t="s">
        <v>18</v>
      </c>
      <c r="D23" t="s">
        <v>19</v>
      </c>
      <c r="E23" s="1">
        <v>2.9211345276645599</v>
      </c>
      <c r="F23" s="1">
        <v>0.182731013652462</v>
      </c>
      <c r="G23" s="1">
        <v>0.73490789450320804</v>
      </c>
      <c r="H23" s="1">
        <v>0.11970055555164801</v>
      </c>
      <c r="I23" s="1">
        <v>3.6560424221677699</v>
      </c>
      <c r="J23" s="50">
        <v>0.30243156920411002</v>
      </c>
      <c r="N23" s="21"/>
      <c r="R23" s="21"/>
    </row>
    <row r="24" spans="1:18">
      <c r="A24" s="7" t="s">
        <v>92</v>
      </c>
      <c r="B24" t="s">
        <v>27</v>
      </c>
      <c r="C24" t="s">
        <v>20</v>
      </c>
      <c r="D24" t="s">
        <v>21</v>
      </c>
      <c r="E24" s="1">
        <v>0.83370359263284599</v>
      </c>
      <c r="F24" s="1">
        <v>0.13160988515688099</v>
      </c>
      <c r="G24" s="1">
        <v>4.56048865672899E-2</v>
      </c>
      <c r="H24" s="1">
        <v>9.1904665939888108E-3</v>
      </c>
      <c r="I24" s="1">
        <v>0.879308479200136</v>
      </c>
      <c r="J24" s="50">
        <v>0.14080035175087</v>
      </c>
      <c r="N24" s="21"/>
      <c r="R24" s="21"/>
    </row>
    <row r="25" spans="1:18">
      <c r="A25" s="7" t="s">
        <v>92</v>
      </c>
      <c r="B25" t="s">
        <v>27</v>
      </c>
      <c r="C25" t="s">
        <v>25</v>
      </c>
      <c r="D25" t="s">
        <v>26</v>
      </c>
      <c r="E25" s="1">
        <v>4.2912241596412097E-3</v>
      </c>
      <c r="F25" s="1">
        <v>3.1614363645735601E-4</v>
      </c>
      <c r="G25" s="1">
        <v>1.68138776411761E-3</v>
      </c>
      <c r="H25" s="1">
        <v>8.1078084189203296E-4</v>
      </c>
      <c r="I25" s="1">
        <v>5.9726119237588204E-3</v>
      </c>
      <c r="J25" s="50">
        <v>1.1269244783493899E-3</v>
      </c>
      <c r="N25" s="21"/>
      <c r="R25" s="21"/>
    </row>
    <row r="26" spans="1:18">
      <c r="A26" s="7" t="s">
        <v>92</v>
      </c>
      <c r="B26" t="s">
        <v>27</v>
      </c>
      <c r="C26" t="s">
        <v>22</v>
      </c>
      <c r="D26" t="s">
        <v>23</v>
      </c>
      <c r="E26" s="1">
        <v>0.90719043890003404</v>
      </c>
      <c r="F26" s="1">
        <v>3.8917723614462503E-2</v>
      </c>
      <c r="G26" s="1">
        <v>0.11644956611134601</v>
      </c>
      <c r="H26" s="1">
        <v>4.1855879229688196E-3</v>
      </c>
      <c r="I26" s="1">
        <v>1.0236400050113801</v>
      </c>
      <c r="J26" s="50">
        <v>4.3103311537431299E-2</v>
      </c>
      <c r="N26" s="21"/>
      <c r="R26" s="21"/>
    </row>
    <row r="27" spans="1:18">
      <c r="A27" s="7" t="s">
        <v>93</v>
      </c>
      <c r="B27" t="s">
        <v>27</v>
      </c>
      <c r="C27" t="s">
        <v>2</v>
      </c>
      <c r="D27" t="s">
        <v>3</v>
      </c>
      <c r="E27" s="1">
        <v>0.38387385408828301</v>
      </c>
      <c r="F27" s="1">
        <v>0.40010673395358898</v>
      </c>
      <c r="G27" s="1">
        <v>6.78239554499315E-2</v>
      </c>
      <c r="H27" s="1">
        <v>6.3742610383015999E-2</v>
      </c>
      <c r="I27" s="1">
        <v>0.45169780953821398</v>
      </c>
      <c r="J27" s="50">
        <v>0.46384934433660502</v>
      </c>
      <c r="N27" s="21"/>
      <c r="R27" s="21"/>
    </row>
    <row r="28" spans="1:18">
      <c r="A28" s="7" t="s">
        <v>93</v>
      </c>
      <c r="B28" t="s">
        <v>27</v>
      </c>
      <c r="C28" t="s">
        <v>4</v>
      </c>
      <c r="D28" t="s">
        <v>5</v>
      </c>
      <c r="E28" s="1">
        <v>2.1915597671470499E-3</v>
      </c>
      <c r="F28" s="1">
        <v>9.5927624758291405E-2</v>
      </c>
      <c r="G28" s="1">
        <v>9.8399753839910993E-4</v>
      </c>
      <c r="H28" s="1">
        <v>1.12620825456666E-2</v>
      </c>
      <c r="I28" s="1">
        <v>3.1755573055461598E-3</v>
      </c>
      <c r="J28" s="50">
        <v>0.10718970730395801</v>
      </c>
      <c r="N28" s="21"/>
      <c r="R28" s="21"/>
    </row>
    <row r="29" spans="1:18">
      <c r="A29" s="7" t="s">
        <v>93</v>
      </c>
      <c r="B29" t="s">
        <v>27</v>
      </c>
      <c r="C29" t="s">
        <v>6</v>
      </c>
      <c r="D29" t="s">
        <v>7</v>
      </c>
      <c r="E29" s="1">
        <v>5.7364106462917295E-4</v>
      </c>
      <c r="F29" s="1">
        <v>1.2696256145755399E-3</v>
      </c>
      <c r="G29" s="1">
        <v>2.03757183740301E-2</v>
      </c>
      <c r="H29" s="1">
        <v>4.51433825606435E-2</v>
      </c>
      <c r="I29" s="1">
        <v>2.0949359438659301E-2</v>
      </c>
      <c r="J29" s="50">
        <v>4.6413008175218998E-2</v>
      </c>
      <c r="N29" s="21"/>
      <c r="R29" s="21"/>
    </row>
    <row r="30" spans="1:18">
      <c r="A30" s="7" t="s">
        <v>93</v>
      </c>
      <c r="B30" t="s">
        <v>27</v>
      </c>
      <c r="C30" t="s">
        <v>8</v>
      </c>
      <c r="D30" t="s">
        <v>9</v>
      </c>
      <c r="E30" s="1">
        <v>0.10814318811965699</v>
      </c>
      <c r="F30" s="1">
        <v>4.0307060401423699E-2</v>
      </c>
      <c r="G30" s="1">
        <v>0.154252662798708</v>
      </c>
      <c r="H30" s="1">
        <v>6.24805190747049E-2</v>
      </c>
      <c r="I30" s="1">
        <v>0.26239585091836498</v>
      </c>
      <c r="J30" s="50">
        <v>0.102787579476129</v>
      </c>
      <c r="N30" s="21"/>
      <c r="R30" s="21"/>
    </row>
    <row r="31" spans="1:18">
      <c r="A31" s="7" t="s">
        <v>93</v>
      </c>
      <c r="B31" t="s">
        <v>27</v>
      </c>
      <c r="C31" t="s">
        <v>10</v>
      </c>
      <c r="D31" t="s">
        <v>11</v>
      </c>
      <c r="E31" s="1">
        <v>7.5219159707445596E-2</v>
      </c>
      <c r="F31" s="1">
        <v>5.9346608789394698E-2</v>
      </c>
      <c r="G31" s="1">
        <v>8.9184265297059404E-2</v>
      </c>
      <c r="H31" s="1">
        <v>6.8461554207237596E-2</v>
      </c>
      <c r="I31" s="1">
        <v>0.164403425004505</v>
      </c>
      <c r="J31" s="50">
        <v>0.127808162996632</v>
      </c>
      <c r="N31" s="21"/>
      <c r="R31" s="21"/>
    </row>
    <row r="32" spans="1:18">
      <c r="A32" s="7" t="s">
        <v>93</v>
      </c>
      <c r="B32" t="s">
        <v>27</v>
      </c>
      <c r="C32" t="s">
        <v>12</v>
      </c>
      <c r="D32" t="s">
        <v>13</v>
      </c>
      <c r="E32" s="1">
        <v>0.22485532144949699</v>
      </c>
      <c r="F32" s="1">
        <v>3.3126026635362897E-2</v>
      </c>
      <c r="G32" s="1">
        <v>3.3594538128462401E-2</v>
      </c>
      <c r="H32" s="1">
        <v>6.04759749791793E-3</v>
      </c>
      <c r="I32" s="1">
        <v>0.25844985957795902</v>
      </c>
      <c r="J32" s="50">
        <v>3.91736241332808E-2</v>
      </c>
      <c r="N32" s="21"/>
      <c r="R32" s="21"/>
    </row>
    <row r="33" spans="1:18">
      <c r="A33" s="7" t="s">
        <v>93</v>
      </c>
      <c r="B33" t="s">
        <v>27</v>
      </c>
      <c r="C33" t="s">
        <v>14</v>
      </c>
      <c r="D33" t="s">
        <v>15</v>
      </c>
      <c r="E33" s="1">
        <v>8.0133449122079703E-2</v>
      </c>
      <c r="F33" s="1">
        <v>8.1773777569870601E-2</v>
      </c>
      <c r="G33" s="1">
        <v>0.15759258462845899</v>
      </c>
      <c r="H33" s="1">
        <v>9.0509322808104697E-2</v>
      </c>
      <c r="I33" s="1">
        <v>0.237726033750539</v>
      </c>
      <c r="J33" s="50">
        <v>0.17228310037797501</v>
      </c>
      <c r="N33" s="21"/>
      <c r="R33" s="21"/>
    </row>
    <row r="34" spans="1:18">
      <c r="A34" s="7" t="s">
        <v>93</v>
      </c>
      <c r="B34" t="s">
        <v>27</v>
      </c>
      <c r="C34" t="s">
        <v>16</v>
      </c>
      <c r="D34" t="s">
        <v>17</v>
      </c>
      <c r="E34" s="1">
        <v>0.74855444608204402</v>
      </c>
      <c r="F34" s="1">
        <v>0.14286144492694999</v>
      </c>
      <c r="G34" s="1">
        <v>0.25631603754636401</v>
      </c>
      <c r="H34" s="1">
        <v>4.47908225409797E-2</v>
      </c>
      <c r="I34" s="1">
        <v>1.0048704836284099</v>
      </c>
      <c r="J34" s="50">
        <v>0.18765226746792901</v>
      </c>
      <c r="N34" s="21"/>
      <c r="R34" s="21"/>
    </row>
    <row r="35" spans="1:18">
      <c r="A35" s="7" t="s">
        <v>93</v>
      </c>
      <c r="B35" t="s">
        <v>27</v>
      </c>
      <c r="C35" t="s">
        <v>18</v>
      </c>
      <c r="D35" t="s">
        <v>19</v>
      </c>
      <c r="E35" s="1">
        <v>6.0988947040442101</v>
      </c>
      <c r="F35" s="1">
        <v>0.38054685833559199</v>
      </c>
      <c r="G35" s="1">
        <v>6.8896472841738801</v>
      </c>
      <c r="H35" s="1">
        <v>1.1432535968131301</v>
      </c>
      <c r="I35" s="1">
        <v>12.988541988218101</v>
      </c>
      <c r="J35" s="50">
        <v>1.5238004551487201</v>
      </c>
      <c r="N35" s="21"/>
      <c r="R35" s="21"/>
    </row>
    <row r="36" spans="1:18">
      <c r="A36" s="7" t="s">
        <v>93</v>
      </c>
      <c r="B36" t="s">
        <v>27</v>
      </c>
      <c r="C36" t="s">
        <v>20</v>
      </c>
      <c r="D36" t="s">
        <v>21</v>
      </c>
      <c r="E36" s="1">
        <v>1.07038440928765</v>
      </c>
      <c r="F36" s="1">
        <v>0.17176921001192499</v>
      </c>
      <c r="G36" s="1">
        <v>1.4156160294600701E-2</v>
      </c>
      <c r="H36" s="1">
        <v>2.8655115283228701E-3</v>
      </c>
      <c r="I36" s="1">
        <v>1.0845405695822501</v>
      </c>
      <c r="J36" s="50">
        <v>0.17463472154024801</v>
      </c>
      <c r="N36" s="21"/>
      <c r="R36" s="21"/>
    </row>
    <row r="37" spans="1:18">
      <c r="A37" s="7" t="s">
        <v>93</v>
      </c>
      <c r="B37" t="s">
        <v>27</v>
      </c>
      <c r="C37" t="s">
        <v>25</v>
      </c>
      <c r="D37" t="s">
        <v>26</v>
      </c>
      <c r="E37" s="1">
        <v>8.4727782251708197E-2</v>
      </c>
      <c r="F37" s="1">
        <v>5.6266763297683096E-3</v>
      </c>
      <c r="G37" s="1">
        <v>0.52968777197846095</v>
      </c>
      <c r="H37" s="1">
        <v>0.207505513261736</v>
      </c>
      <c r="I37" s="1">
        <v>0.61441555423016903</v>
      </c>
      <c r="J37" s="50">
        <v>0.21313218959150401</v>
      </c>
      <c r="N37" s="21"/>
      <c r="R37" s="21"/>
    </row>
    <row r="38" spans="1:18">
      <c r="A38" s="7" t="s">
        <v>93</v>
      </c>
      <c r="B38" t="s">
        <v>27</v>
      </c>
      <c r="C38" t="s">
        <v>22</v>
      </c>
      <c r="D38" t="s">
        <v>23</v>
      </c>
      <c r="E38" s="1">
        <v>1.77107958757786</v>
      </c>
      <c r="F38" s="1">
        <v>7.8235708169895599E-2</v>
      </c>
      <c r="G38" s="1">
        <v>0.26875190079822697</v>
      </c>
      <c r="H38" s="1">
        <v>1.0300633365302901E-2</v>
      </c>
      <c r="I38" s="1">
        <v>2.0398314883760902</v>
      </c>
      <c r="J38" s="50">
        <v>8.8536341535198501E-2</v>
      </c>
      <c r="N38" s="21"/>
      <c r="R38" s="21"/>
    </row>
    <row r="39" spans="1:18">
      <c r="A39" s="7" t="s">
        <v>94</v>
      </c>
      <c r="B39" t="s">
        <v>27</v>
      </c>
      <c r="C39" t="s">
        <v>2</v>
      </c>
      <c r="D39" t="s">
        <v>3</v>
      </c>
      <c r="E39" s="1">
        <v>0.318989460626804</v>
      </c>
      <c r="F39" s="1">
        <v>0.32261081984982498</v>
      </c>
      <c r="G39" s="1">
        <v>0.13855462138673499</v>
      </c>
      <c r="H39" s="1">
        <v>0.18107435558829199</v>
      </c>
      <c r="I39" s="1">
        <v>0.45754408201353802</v>
      </c>
      <c r="J39" s="50">
        <v>0.50368517543811697</v>
      </c>
      <c r="N39" s="21"/>
      <c r="R39" s="21"/>
    </row>
    <row r="40" spans="1:18">
      <c r="A40" s="7" t="s">
        <v>94</v>
      </c>
      <c r="B40" t="s">
        <v>27</v>
      </c>
      <c r="C40" t="s">
        <v>4</v>
      </c>
      <c r="D40" t="s">
        <v>5</v>
      </c>
      <c r="E40" s="1">
        <v>2.3169778956968401E-3</v>
      </c>
      <c r="F40" s="1">
        <v>9.0890401420586797E-2</v>
      </c>
      <c r="G40" s="1">
        <v>1.6423718977832201E-4</v>
      </c>
      <c r="H40" s="1">
        <v>8.7701762367962998E-4</v>
      </c>
      <c r="I40" s="1">
        <v>2.4812150854751601E-3</v>
      </c>
      <c r="J40" s="50">
        <v>9.1767419044266399E-2</v>
      </c>
      <c r="N40" s="21"/>
      <c r="R40" s="21"/>
    </row>
    <row r="41" spans="1:18">
      <c r="A41" s="7" t="s">
        <v>94</v>
      </c>
      <c r="B41" t="s">
        <v>27</v>
      </c>
      <c r="C41" t="s">
        <v>6</v>
      </c>
      <c r="D41" t="s">
        <v>7</v>
      </c>
      <c r="E41" s="1">
        <v>1.08567050196582E-3</v>
      </c>
      <c r="F41" s="1">
        <v>2.4544892264700001E-3</v>
      </c>
      <c r="G41" s="1">
        <v>8.4784007924996706E-3</v>
      </c>
      <c r="H41" s="1">
        <v>2.0708344735132798E-2</v>
      </c>
      <c r="I41" s="1">
        <v>9.5640712944654906E-3</v>
      </c>
      <c r="J41" s="50">
        <v>2.3162833961602802E-2</v>
      </c>
      <c r="N41" s="21"/>
      <c r="R41" s="21"/>
    </row>
    <row r="42" spans="1:18">
      <c r="A42" s="7" t="s">
        <v>94</v>
      </c>
      <c r="B42" t="s">
        <v>27</v>
      </c>
      <c r="C42" t="s">
        <v>8</v>
      </c>
      <c r="D42" t="s">
        <v>9</v>
      </c>
      <c r="E42" s="1">
        <v>0.109814066335563</v>
      </c>
      <c r="F42" s="1">
        <v>4.0960726401164001E-2</v>
      </c>
      <c r="G42" s="1">
        <v>0.59960113073492105</v>
      </c>
      <c r="H42" s="1">
        <v>0.26368067158714098</v>
      </c>
      <c r="I42" s="1">
        <v>0.70941519707048495</v>
      </c>
      <c r="J42" s="50">
        <v>0.30464139798830497</v>
      </c>
      <c r="N42" s="21"/>
      <c r="R42" s="21"/>
    </row>
    <row r="43" spans="1:18">
      <c r="A43" s="7" t="s">
        <v>94</v>
      </c>
      <c r="B43" t="s">
        <v>27</v>
      </c>
      <c r="C43" t="s">
        <v>10</v>
      </c>
      <c r="D43" t="s">
        <v>11</v>
      </c>
      <c r="E43" s="1">
        <v>6.9028263431973796E-2</v>
      </c>
      <c r="F43" s="1">
        <v>6.4140871541343097E-2</v>
      </c>
      <c r="G43" s="1">
        <v>0.19626629349494901</v>
      </c>
      <c r="H43" s="1">
        <v>0.15416741658984501</v>
      </c>
      <c r="I43" s="1">
        <v>0.265294556926922</v>
      </c>
      <c r="J43" s="50">
        <v>0.21830828813118799</v>
      </c>
      <c r="N43" s="21"/>
      <c r="R43" s="21"/>
    </row>
    <row r="44" spans="1:18">
      <c r="A44" s="7" t="s">
        <v>94</v>
      </c>
      <c r="B44" t="s">
        <v>27</v>
      </c>
      <c r="C44" t="s">
        <v>12</v>
      </c>
      <c r="D44" t="s">
        <v>13</v>
      </c>
      <c r="E44" s="1">
        <v>0.15856078014747199</v>
      </c>
      <c r="F44" s="1">
        <v>2.27266770763709E-2</v>
      </c>
      <c r="G44" s="1">
        <v>0.163516528682003</v>
      </c>
      <c r="H44" s="1">
        <v>2.93554916177487E-2</v>
      </c>
      <c r="I44" s="1">
        <v>0.322077308829474</v>
      </c>
      <c r="J44" s="50">
        <v>5.20821686941196E-2</v>
      </c>
      <c r="N44" s="21"/>
      <c r="R44" s="21"/>
    </row>
    <row r="45" spans="1:18">
      <c r="A45" s="7" t="s">
        <v>94</v>
      </c>
      <c r="B45" t="s">
        <v>27</v>
      </c>
      <c r="C45" t="s">
        <v>14</v>
      </c>
      <c r="D45" t="s">
        <v>15</v>
      </c>
      <c r="E45" s="1">
        <v>4.8982839075657598E-2</v>
      </c>
      <c r="F45" s="1">
        <v>5.0631965346324401E-2</v>
      </c>
      <c r="G45" s="1">
        <v>0.203496669467294</v>
      </c>
      <c r="H45" s="1">
        <v>0.118785552759521</v>
      </c>
      <c r="I45" s="1">
        <v>0.25247950854295098</v>
      </c>
      <c r="J45" s="50">
        <v>0.16941751810584599</v>
      </c>
      <c r="N45" s="21"/>
      <c r="R45" s="21"/>
    </row>
    <row r="46" spans="1:18">
      <c r="A46" s="7" t="s">
        <v>94</v>
      </c>
      <c r="B46" t="s">
        <v>27</v>
      </c>
      <c r="C46" t="s">
        <v>16</v>
      </c>
      <c r="D46" t="s">
        <v>17</v>
      </c>
      <c r="E46" s="1">
        <v>0.68958193104217502</v>
      </c>
      <c r="F46" s="1">
        <v>0.13295230838091199</v>
      </c>
      <c r="G46" s="1">
        <v>0.63191235253768696</v>
      </c>
      <c r="H46" s="1">
        <v>0.10258861239504501</v>
      </c>
      <c r="I46" s="1">
        <v>1.32149428357986</v>
      </c>
      <c r="J46" s="50">
        <v>0.23554092077595701</v>
      </c>
      <c r="N46" s="21"/>
      <c r="R46" s="21"/>
    </row>
    <row r="47" spans="1:18">
      <c r="A47" s="7" t="s">
        <v>94</v>
      </c>
      <c r="B47" t="s">
        <v>27</v>
      </c>
      <c r="C47" t="s">
        <v>18</v>
      </c>
      <c r="D47" t="s">
        <v>19</v>
      </c>
      <c r="E47" s="1">
        <v>3.1434697401553202</v>
      </c>
      <c r="F47" s="1">
        <v>0.19581055960837099</v>
      </c>
      <c r="G47" s="1">
        <v>1.64608795215558</v>
      </c>
      <c r="H47" s="1">
        <v>0.265774975567171</v>
      </c>
      <c r="I47" s="1">
        <v>4.7895576923108996</v>
      </c>
      <c r="J47" s="50">
        <v>0.46158553517554202</v>
      </c>
      <c r="N47" s="21"/>
      <c r="R47" s="21"/>
    </row>
    <row r="48" spans="1:18">
      <c r="A48" s="7" t="s">
        <v>94</v>
      </c>
      <c r="B48" t="s">
        <v>27</v>
      </c>
      <c r="C48" t="s">
        <v>20</v>
      </c>
      <c r="D48" t="s">
        <v>21</v>
      </c>
      <c r="E48" s="1">
        <v>1.3000587881711001</v>
      </c>
      <c r="F48" s="1">
        <v>0.20537349245950901</v>
      </c>
      <c r="G48" s="1">
        <v>0.440325753603374</v>
      </c>
      <c r="H48" s="1">
        <v>8.8724858450963895E-2</v>
      </c>
      <c r="I48" s="1">
        <v>1.7403845417744701</v>
      </c>
      <c r="J48" s="50">
        <v>0.29409835091047298</v>
      </c>
      <c r="N48" s="21"/>
      <c r="R48" s="21"/>
    </row>
    <row r="49" spans="1:18">
      <c r="A49" s="7" t="s">
        <v>94</v>
      </c>
      <c r="B49" t="s">
        <v>27</v>
      </c>
      <c r="C49" t="s">
        <v>25</v>
      </c>
      <c r="D49" t="s">
        <v>26</v>
      </c>
      <c r="E49" s="1">
        <v>1.9340750045397099E-3</v>
      </c>
      <c r="F49" s="1">
        <v>1.4188254373875299E-4</v>
      </c>
      <c r="G49" s="1">
        <v>5.3188258686600902E-3</v>
      </c>
      <c r="H49" s="1">
        <v>2.4911961997133398E-3</v>
      </c>
      <c r="I49" s="1">
        <v>7.2529008731998003E-3</v>
      </c>
      <c r="J49" s="50">
        <v>2.6330787434520899E-3</v>
      </c>
      <c r="N49" s="21"/>
      <c r="R49" s="21"/>
    </row>
    <row r="50" spans="1:18">
      <c r="A50" s="7" t="s">
        <v>94</v>
      </c>
      <c r="B50" t="s">
        <v>27</v>
      </c>
      <c r="C50" t="s">
        <v>22</v>
      </c>
      <c r="D50" t="s">
        <v>23</v>
      </c>
      <c r="E50" s="1">
        <v>1.1999192295580701</v>
      </c>
      <c r="F50" s="1">
        <v>5.1382438329813998E-2</v>
      </c>
      <c r="G50" s="1">
        <v>0.19574066134385401</v>
      </c>
      <c r="H50" s="1">
        <v>7.0178987865678697E-3</v>
      </c>
      <c r="I50" s="1">
        <v>1.39565989090192</v>
      </c>
      <c r="J50" s="50">
        <v>5.8400337116381901E-2</v>
      </c>
      <c r="N50" s="21"/>
      <c r="R50" s="21"/>
    </row>
    <row r="51" spans="1:18">
      <c r="A51" s="7" t="s">
        <v>95</v>
      </c>
      <c r="B51" t="s">
        <v>27</v>
      </c>
      <c r="C51" t="s">
        <v>2</v>
      </c>
      <c r="D51" t="s">
        <v>3</v>
      </c>
      <c r="E51" s="1">
        <v>4.3256346214803196</v>
      </c>
      <c r="F51" s="1">
        <v>4.4648659079215003</v>
      </c>
      <c r="G51" s="1">
        <v>1.49070300677921</v>
      </c>
      <c r="H51" s="1">
        <v>1.1538716933028901</v>
      </c>
      <c r="I51" s="1">
        <v>5.8163376282595296</v>
      </c>
      <c r="J51" s="50">
        <v>5.6187376012243897</v>
      </c>
      <c r="N51" s="21"/>
      <c r="R51" s="21"/>
    </row>
    <row r="52" spans="1:18">
      <c r="A52" s="7" t="s">
        <v>95</v>
      </c>
      <c r="B52" t="s">
        <v>27</v>
      </c>
      <c r="C52" t="s">
        <v>4</v>
      </c>
      <c r="D52" t="s">
        <v>5</v>
      </c>
      <c r="E52" s="1">
        <v>1.0075641450724799E-2</v>
      </c>
      <c r="F52" s="1">
        <v>0.43931672616492101</v>
      </c>
      <c r="G52" s="1">
        <v>2.6875342431483998E-4</v>
      </c>
      <c r="H52" s="1">
        <v>1.42936284855036E-3</v>
      </c>
      <c r="I52" s="1">
        <v>1.03443948750396E-2</v>
      </c>
      <c r="J52" s="50">
        <v>0.44074608901347101</v>
      </c>
      <c r="N52" s="21"/>
      <c r="R52" s="21"/>
    </row>
    <row r="53" spans="1:18">
      <c r="A53" s="7" t="s">
        <v>95</v>
      </c>
      <c r="B53" t="s">
        <v>27</v>
      </c>
      <c r="C53" t="s">
        <v>6</v>
      </c>
      <c r="D53" t="s">
        <v>7</v>
      </c>
      <c r="E53" s="1">
        <v>7.6520306803962096E-3</v>
      </c>
      <c r="F53" s="1">
        <v>1.6880398301229602E-2</v>
      </c>
      <c r="G53" s="1">
        <v>4.4344670884788898E-2</v>
      </c>
      <c r="H53" s="1">
        <v>9.6968303513558202E-2</v>
      </c>
      <c r="I53" s="1">
        <v>5.1996701565185099E-2</v>
      </c>
      <c r="J53" s="50">
        <v>0.113848701814788</v>
      </c>
      <c r="N53" s="21"/>
      <c r="R53" s="21"/>
    </row>
    <row r="54" spans="1:18">
      <c r="A54" s="7" t="s">
        <v>95</v>
      </c>
      <c r="B54" t="s">
        <v>27</v>
      </c>
      <c r="C54" t="s">
        <v>8</v>
      </c>
      <c r="D54" t="s">
        <v>9</v>
      </c>
      <c r="E54" s="1">
        <v>0.793641184666243</v>
      </c>
      <c r="F54" s="1">
        <v>0.29854316175712498</v>
      </c>
      <c r="G54" s="1">
        <v>4.7727710722049599</v>
      </c>
      <c r="H54" s="1">
        <v>2.2739423434345101</v>
      </c>
      <c r="I54" s="1">
        <v>5.5664122568711996</v>
      </c>
      <c r="J54" s="50">
        <v>2.5724855051916302</v>
      </c>
      <c r="N54" s="21"/>
      <c r="R54" s="21"/>
    </row>
    <row r="55" spans="1:18">
      <c r="A55" s="7" t="s">
        <v>95</v>
      </c>
      <c r="B55" t="s">
        <v>27</v>
      </c>
      <c r="C55" t="s">
        <v>10</v>
      </c>
      <c r="D55" t="s">
        <v>11</v>
      </c>
      <c r="E55" s="1">
        <v>0.51284343822449197</v>
      </c>
      <c r="F55" s="1">
        <v>0.455467205727697</v>
      </c>
      <c r="G55" s="1">
        <v>1.1702532741635301</v>
      </c>
      <c r="H55" s="1">
        <v>1.5010967137769999</v>
      </c>
      <c r="I55" s="1">
        <v>1.6830967123880201</v>
      </c>
      <c r="J55" s="50">
        <v>1.9565639195047</v>
      </c>
      <c r="N55" s="21"/>
      <c r="R55" s="21"/>
    </row>
    <row r="56" spans="1:18">
      <c r="A56" s="7" t="s">
        <v>95</v>
      </c>
      <c r="B56" t="s">
        <v>27</v>
      </c>
      <c r="C56" t="s">
        <v>12</v>
      </c>
      <c r="D56" t="s">
        <v>13</v>
      </c>
      <c r="E56" s="1">
        <v>1.0300210517475801</v>
      </c>
      <c r="F56" s="1">
        <v>0.145370447148435</v>
      </c>
      <c r="G56" s="1">
        <v>1.1053588395227201</v>
      </c>
      <c r="H56" s="1">
        <v>0.19715121926433801</v>
      </c>
      <c r="I56" s="1">
        <v>2.1353798912703001</v>
      </c>
      <c r="J56" s="50">
        <v>0.34252166641277298</v>
      </c>
      <c r="N56" s="21"/>
      <c r="R56" s="21"/>
    </row>
    <row r="57" spans="1:18">
      <c r="A57" s="7" t="s">
        <v>95</v>
      </c>
      <c r="B57" t="s">
        <v>27</v>
      </c>
      <c r="C57" t="s">
        <v>14</v>
      </c>
      <c r="D57" t="s">
        <v>15</v>
      </c>
      <c r="E57" s="1">
        <v>0.30861347813831802</v>
      </c>
      <c r="F57" s="1">
        <v>0.324756795714083</v>
      </c>
      <c r="G57" s="1">
        <v>1.1097123429271201</v>
      </c>
      <c r="H57" s="1">
        <v>0.63951738821520798</v>
      </c>
      <c r="I57" s="1">
        <v>1.4183258210654399</v>
      </c>
      <c r="J57" s="50">
        <v>0.96427418392929098</v>
      </c>
      <c r="N57" s="21"/>
      <c r="R57" s="21"/>
    </row>
    <row r="58" spans="1:18">
      <c r="A58" s="7" t="s">
        <v>95</v>
      </c>
      <c r="B58" t="s">
        <v>27</v>
      </c>
      <c r="C58" t="s">
        <v>16</v>
      </c>
      <c r="D58" t="s">
        <v>17</v>
      </c>
      <c r="E58" s="1">
        <v>6.56150782788737</v>
      </c>
      <c r="F58" s="1">
        <v>1.08692697469213</v>
      </c>
      <c r="G58" s="1">
        <v>3.6349049216119198</v>
      </c>
      <c r="H58" s="1">
        <v>0.42010748371748602</v>
      </c>
      <c r="I58" s="1">
        <v>10.1964127494993</v>
      </c>
      <c r="J58" s="50">
        <v>1.50703445840962</v>
      </c>
      <c r="N58" s="21"/>
      <c r="R58" s="21"/>
    </row>
    <row r="59" spans="1:18">
      <c r="A59" s="7" t="s">
        <v>95</v>
      </c>
      <c r="B59" t="s">
        <v>27</v>
      </c>
      <c r="C59" t="s">
        <v>18</v>
      </c>
      <c r="D59" t="s">
        <v>19</v>
      </c>
      <c r="E59" s="1">
        <v>25.0679383862186</v>
      </c>
      <c r="F59" s="1">
        <v>1.5506675800156999</v>
      </c>
      <c r="G59" s="1">
        <v>5.8682808758691403</v>
      </c>
      <c r="H59" s="1">
        <v>0.93411807037772998</v>
      </c>
      <c r="I59" s="1">
        <v>30.9362192620877</v>
      </c>
      <c r="J59" s="50">
        <v>2.4847856503934298</v>
      </c>
      <c r="N59" s="21"/>
      <c r="R59" s="21"/>
    </row>
    <row r="60" spans="1:18">
      <c r="A60" s="7" t="s">
        <v>95</v>
      </c>
      <c r="B60" t="s">
        <v>27</v>
      </c>
      <c r="C60" t="s">
        <v>20</v>
      </c>
      <c r="D60" t="s">
        <v>21</v>
      </c>
      <c r="E60" s="1">
        <v>6.3030389615458704</v>
      </c>
      <c r="F60" s="1">
        <v>1.00089998330003</v>
      </c>
      <c r="G60" s="1">
        <v>0.576824562598104</v>
      </c>
      <c r="H60" s="1">
        <v>0.116300214182851</v>
      </c>
      <c r="I60" s="1">
        <v>6.8798635241439703</v>
      </c>
      <c r="J60" s="50">
        <v>1.11720019748288</v>
      </c>
      <c r="N60" s="21"/>
      <c r="R60" s="21"/>
    </row>
    <row r="61" spans="1:18">
      <c r="A61" s="7" t="s">
        <v>95</v>
      </c>
      <c r="B61" t="s">
        <v>27</v>
      </c>
      <c r="C61" t="s">
        <v>25</v>
      </c>
      <c r="D61" t="s">
        <v>26</v>
      </c>
      <c r="E61" s="1">
        <v>0.57567886731849904</v>
      </c>
      <c r="F61" s="1">
        <v>4.1325026586795099E-2</v>
      </c>
      <c r="G61" s="1">
        <v>3.1815966107831302</v>
      </c>
      <c r="H61" s="1">
        <v>1.3952840875990999</v>
      </c>
      <c r="I61" s="1">
        <v>3.7572754781016302</v>
      </c>
      <c r="J61" s="50">
        <v>1.4366091141859001</v>
      </c>
      <c r="N61" s="21"/>
      <c r="R61" s="21"/>
    </row>
    <row r="62" spans="1:18">
      <c r="A62" s="7" t="s">
        <v>95</v>
      </c>
      <c r="B62" t="s">
        <v>27</v>
      </c>
      <c r="C62" t="s">
        <v>22</v>
      </c>
      <c r="D62" t="s">
        <v>23</v>
      </c>
      <c r="E62" s="1">
        <v>6.5660245945380602</v>
      </c>
      <c r="F62" s="1">
        <v>0.281853833299961</v>
      </c>
      <c r="G62" s="1">
        <v>0.73544934699757802</v>
      </c>
      <c r="H62" s="1">
        <v>2.6716921822716198E-2</v>
      </c>
      <c r="I62" s="1">
        <v>7.3014739415356402</v>
      </c>
      <c r="J62" s="50">
        <v>0.30857075512267701</v>
      </c>
      <c r="N62" s="21"/>
      <c r="R62" s="21"/>
    </row>
    <row r="63" spans="1:18">
      <c r="A63" s="7" t="s">
        <v>96</v>
      </c>
      <c r="B63" t="s">
        <v>27</v>
      </c>
      <c r="C63" t="s">
        <v>2</v>
      </c>
      <c r="D63" t="s">
        <v>3</v>
      </c>
      <c r="E63" s="1">
        <v>0.23041282519610001</v>
      </c>
      <c r="F63" s="1">
        <v>0.23421311288048099</v>
      </c>
      <c r="G63" s="1">
        <v>9.8198083841609607E-2</v>
      </c>
      <c r="H63" s="1">
        <v>7.6104976829614396E-2</v>
      </c>
      <c r="I63" s="1">
        <v>0.32861090903770901</v>
      </c>
      <c r="J63" s="50">
        <v>0.310318089710096</v>
      </c>
      <c r="N63" s="21"/>
      <c r="R63" s="21"/>
    </row>
    <row r="64" spans="1:18">
      <c r="A64" s="7" t="s">
        <v>96</v>
      </c>
      <c r="B64" t="s">
        <v>27</v>
      </c>
      <c r="C64" t="s">
        <v>4</v>
      </c>
      <c r="D64" t="s">
        <v>5</v>
      </c>
      <c r="E64" s="1">
        <v>2.1621767338051599E-3</v>
      </c>
      <c r="F64" s="1">
        <v>8.5694115223251793E-2</v>
      </c>
      <c r="G64" s="1">
        <v>4.4651702778834698E-7</v>
      </c>
      <c r="H64" s="1">
        <v>1.5305669980559001E-6</v>
      </c>
      <c r="I64" s="1">
        <v>2.1626232508329501E-3</v>
      </c>
      <c r="J64" s="50">
        <v>8.5695645790249894E-2</v>
      </c>
      <c r="N64" s="21"/>
      <c r="R64" s="21"/>
    </row>
    <row r="65" spans="1:18">
      <c r="A65" s="7" t="s">
        <v>96</v>
      </c>
      <c r="B65" t="s">
        <v>27</v>
      </c>
      <c r="C65" t="s">
        <v>6</v>
      </c>
      <c r="D65" t="s">
        <v>7</v>
      </c>
      <c r="E65" s="1">
        <v>7.7618141777189805E-4</v>
      </c>
      <c r="F65" s="1">
        <v>1.67593237047487E-3</v>
      </c>
      <c r="G65" s="1">
        <v>4.7405897071087802E-4</v>
      </c>
      <c r="H65" s="1">
        <v>1.0512143934352501E-3</v>
      </c>
      <c r="I65" s="1">
        <v>1.2502403884827799E-3</v>
      </c>
      <c r="J65" s="50">
        <v>2.7271467639101198E-3</v>
      </c>
      <c r="N65" s="21"/>
      <c r="R65" s="21"/>
    </row>
    <row r="66" spans="1:18">
      <c r="A66" s="7" t="s">
        <v>96</v>
      </c>
      <c r="B66" t="s">
        <v>27</v>
      </c>
      <c r="C66" t="s">
        <v>8</v>
      </c>
      <c r="D66" t="s">
        <v>9</v>
      </c>
      <c r="E66" s="1">
        <v>0.11626886366238399</v>
      </c>
      <c r="F66" s="1">
        <v>4.3235245156515702E-2</v>
      </c>
      <c r="G66" s="1">
        <v>0.50114245247786404</v>
      </c>
      <c r="H66" s="1">
        <v>0.22462126540254701</v>
      </c>
      <c r="I66" s="1">
        <v>0.61741131614024802</v>
      </c>
      <c r="J66" s="50">
        <v>0.26785651055906301</v>
      </c>
      <c r="N66" s="21"/>
      <c r="R66" s="21"/>
    </row>
    <row r="67" spans="1:18">
      <c r="A67" s="7" t="s">
        <v>96</v>
      </c>
      <c r="B67" t="s">
        <v>27</v>
      </c>
      <c r="C67" t="s">
        <v>10</v>
      </c>
      <c r="D67" t="s">
        <v>11</v>
      </c>
      <c r="E67" s="1">
        <v>7.5420749282277599E-2</v>
      </c>
      <c r="F67" s="1">
        <v>0.110235347059174</v>
      </c>
      <c r="G67" s="1">
        <v>0.84080577766486198</v>
      </c>
      <c r="H67" s="1">
        <v>1.0081365268502001</v>
      </c>
      <c r="I67" s="1">
        <v>0.91622652694714002</v>
      </c>
      <c r="J67" s="50">
        <v>1.11837187390937</v>
      </c>
      <c r="N67" s="21"/>
      <c r="R67" s="21"/>
    </row>
    <row r="68" spans="1:18">
      <c r="A68" s="7" t="s">
        <v>96</v>
      </c>
      <c r="B68" t="s">
        <v>27</v>
      </c>
      <c r="C68" t="s">
        <v>12</v>
      </c>
      <c r="D68" t="s">
        <v>13</v>
      </c>
      <c r="E68" s="1">
        <v>9.4134701132153206E-2</v>
      </c>
      <c r="F68" s="1">
        <v>1.29698178639881E-2</v>
      </c>
      <c r="G68" s="1">
        <v>0.43870922892901598</v>
      </c>
      <c r="H68" s="1">
        <v>7.8221811859003801E-2</v>
      </c>
      <c r="I68" s="1">
        <v>0.53284393006116904</v>
      </c>
      <c r="J68" s="50">
        <v>9.1191629722991899E-2</v>
      </c>
      <c r="N68" s="21"/>
      <c r="R68" s="21"/>
    </row>
    <row r="69" spans="1:18">
      <c r="A69" s="7" t="s">
        <v>96</v>
      </c>
      <c r="B69" t="s">
        <v>27</v>
      </c>
      <c r="C69" t="s">
        <v>14</v>
      </c>
      <c r="D69" t="s">
        <v>15</v>
      </c>
      <c r="E69" s="1">
        <v>3.0640989785353401E-2</v>
      </c>
      <c r="F69" s="1">
        <v>3.2303394951071797E-2</v>
      </c>
      <c r="G69" s="1">
        <v>0.159240938072569</v>
      </c>
      <c r="H69" s="1">
        <v>8.6664441458070104E-2</v>
      </c>
      <c r="I69" s="1">
        <v>0.18988192785792199</v>
      </c>
      <c r="J69" s="50">
        <v>0.11896783640914201</v>
      </c>
      <c r="N69" s="21"/>
      <c r="R69" s="21"/>
    </row>
    <row r="70" spans="1:18">
      <c r="A70" s="7" t="s">
        <v>96</v>
      </c>
      <c r="B70" t="s">
        <v>27</v>
      </c>
      <c r="C70" t="s">
        <v>16</v>
      </c>
      <c r="D70" t="s">
        <v>17</v>
      </c>
      <c r="E70" s="1">
        <v>0.53409799558519999</v>
      </c>
      <c r="F70" s="1">
        <v>0.113399080590638</v>
      </c>
      <c r="G70" s="1">
        <v>0.42954617476937501</v>
      </c>
      <c r="H70" s="1">
        <v>7.0530677001824596E-2</v>
      </c>
      <c r="I70" s="1">
        <v>0.96364417035457495</v>
      </c>
      <c r="J70" s="50">
        <v>0.18392975759246299</v>
      </c>
      <c r="N70" s="21"/>
      <c r="R70" s="21"/>
    </row>
    <row r="71" spans="1:18">
      <c r="A71" s="7" t="s">
        <v>96</v>
      </c>
      <c r="B71" t="s">
        <v>27</v>
      </c>
      <c r="C71" t="s">
        <v>18</v>
      </c>
      <c r="D71" t="s">
        <v>19</v>
      </c>
      <c r="E71" s="1">
        <v>2.1425737565109499</v>
      </c>
      <c r="F71" s="1">
        <v>0.13273348973947199</v>
      </c>
      <c r="G71" s="1">
        <v>0.25529673883077098</v>
      </c>
      <c r="H71" s="1">
        <v>4.0669815098046402E-2</v>
      </c>
      <c r="I71" s="1">
        <v>2.3978704953417198</v>
      </c>
      <c r="J71" s="50">
        <v>0.17340330483751801</v>
      </c>
      <c r="N71" s="21"/>
      <c r="R71" s="21"/>
    </row>
    <row r="72" spans="1:18">
      <c r="A72" s="7" t="s">
        <v>96</v>
      </c>
      <c r="B72" t="s">
        <v>27</v>
      </c>
      <c r="C72" t="s">
        <v>20</v>
      </c>
      <c r="D72" t="s">
        <v>21</v>
      </c>
      <c r="E72" s="1">
        <v>0.65815769379934497</v>
      </c>
      <c r="F72" s="1">
        <v>0.10439428549758099</v>
      </c>
      <c r="G72" s="1">
        <v>7.78186047821708E-2</v>
      </c>
      <c r="H72" s="1">
        <v>1.5685235065912899E-2</v>
      </c>
      <c r="I72" s="1">
        <v>0.73597629858151603</v>
      </c>
      <c r="J72" s="50">
        <v>0.120079520563494</v>
      </c>
      <c r="N72" s="21"/>
      <c r="R72" s="21"/>
    </row>
    <row r="73" spans="1:18">
      <c r="A73" s="7" t="s">
        <v>96</v>
      </c>
      <c r="B73" t="s">
        <v>27</v>
      </c>
      <c r="C73" t="s">
        <v>25</v>
      </c>
      <c r="D73" t="s">
        <v>26</v>
      </c>
      <c r="E73" s="1">
        <v>4.10644298486144E-2</v>
      </c>
      <c r="F73" s="1">
        <v>2.9728671173703102E-3</v>
      </c>
      <c r="G73" s="1">
        <v>0.15394716385596</v>
      </c>
      <c r="H73" s="1">
        <v>6.8485586787728703E-2</v>
      </c>
      <c r="I73" s="1">
        <v>0.19501159370457399</v>
      </c>
      <c r="J73" s="50">
        <v>7.1458453905099001E-2</v>
      </c>
      <c r="N73" s="21"/>
      <c r="R73" s="21"/>
    </row>
    <row r="74" spans="1:18">
      <c r="A74" s="7" t="s">
        <v>96</v>
      </c>
      <c r="B74" t="s">
        <v>27</v>
      </c>
      <c r="C74" t="s">
        <v>22</v>
      </c>
      <c r="D74" t="s">
        <v>23</v>
      </c>
      <c r="E74" s="1">
        <v>0.75608822160016098</v>
      </c>
      <c r="F74" s="1">
        <v>3.2410687473321903E-2</v>
      </c>
      <c r="G74" s="1">
        <v>6.4778078787374793E-2</v>
      </c>
      <c r="H74" s="1">
        <v>2.3478007421122099E-3</v>
      </c>
      <c r="I74" s="1">
        <v>0.82086630038753605</v>
      </c>
      <c r="J74" s="50">
        <v>3.4758488215434098E-2</v>
      </c>
      <c r="N74" s="21"/>
      <c r="R74" s="21"/>
    </row>
    <row r="75" spans="1:18">
      <c r="A75" s="7" t="s">
        <v>97</v>
      </c>
      <c r="B75" t="s">
        <v>27</v>
      </c>
      <c r="C75" t="s">
        <v>2</v>
      </c>
      <c r="D75" t="s">
        <v>3</v>
      </c>
      <c r="E75" s="1">
        <v>0.74477236541636904</v>
      </c>
      <c r="F75" s="1">
        <v>0.78403011525005195</v>
      </c>
      <c r="G75" s="1">
        <v>0.150883133922108</v>
      </c>
      <c r="H75" s="1">
        <v>0.22183405754240401</v>
      </c>
      <c r="I75" s="1">
        <v>0.89565549933847699</v>
      </c>
      <c r="J75" s="50">
        <v>1.00586417279246</v>
      </c>
      <c r="N75" s="21"/>
      <c r="R75" s="21"/>
    </row>
    <row r="76" spans="1:18">
      <c r="A76" s="7" t="s">
        <v>97</v>
      </c>
      <c r="B76" t="s">
        <v>27</v>
      </c>
      <c r="C76" t="s">
        <v>4</v>
      </c>
      <c r="D76" t="s">
        <v>5</v>
      </c>
      <c r="E76" s="1">
        <v>2.9286301447194901E-3</v>
      </c>
      <c r="F76" s="1">
        <v>0.16705287174882799</v>
      </c>
      <c r="G76" s="1">
        <v>6.6033609144991901E-4</v>
      </c>
      <c r="H76" s="1">
        <v>1.21847074765041E-2</v>
      </c>
      <c r="I76" s="1">
        <v>3.5889662361694098E-3</v>
      </c>
      <c r="J76" s="50">
        <v>0.17923757922533201</v>
      </c>
      <c r="N76" s="21"/>
      <c r="R76" s="21"/>
    </row>
    <row r="77" spans="1:18">
      <c r="A77" s="7" t="s">
        <v>97</v>
      </c>
      <c r="B77" t="s">
        <v>27</v>
      </c>
      <c r="C77" t="s">
        <v>6</v>
      </c>
      <c r="D77" t="s">
        <v>7</v>
      </c>
      <c r="E77" s="1">
        <v>2.1015637818227501E-3</v>
      </c>
      <c r="F77" s="1">
        <v>4.5944502774428204E-3</v>
      </c>
      <c r="G77" s="1">
        <v>3.80554150599774E-2</v>
      </c>
      <c r="H77" s="1">
        <v>0.152862480602905</v>
      </c>
      <c r="I77" s="1">
        <v>4.0156978841800202E-2</v>
      </c>
      <c r="J77" s="50">
        <v>0.15745693088034801</v>
      </c>
      <c r="N77" s="21"/>
      <c r="R77" s="21"/>
    </row>
    <row r="78" spans="1:18">
      <c r="A78" s="7" t="s">
        <v>97</v>
      </c>
      <c r="B78" t="s">
        <v>27</v>
      </c>
      <c r="C78" t="s">
        <v>8</v>
      </c>
      <c r="D78" t="s">
        <v>9</v>
      </c>
      <c r="E78" s="1">
        <v>0.222880029518501</v>
      </c>
      <c r="F78" s="1">
        <v>8.3981234114608894E-2</v>
      </c>
      <c r="G78" s="1">
        <v>0.54125576082709204</v>
      </c>
      <c r="H78" s="1">
        <v>0.21771591063076901</v>
      </c>
      <c r="I78" s="1">
        <v>0.76413579034559298</v>
      </c>
      <c r="J78" s="50">
        <v>0.30169714474537801</v>
      </c>
      <c r="N78" s="21"/>
      <c r="R78" s="21"/>
    </row>
    <row r="79" spans="1:18">
      <c r="A79" s="7" t="s">
        <v>97</v>
      </c>
      <c r="B79" t="s">
        <v>27</v>
      </c>
      <c r="C79" t="s">
        <v>10</v>
      </c>
      <c r="D79" t="s">
        <v>11</v>
      </c>
      <c r="E79" s="1">
        <v>0.13265010309226799</v>
      </c>
      <c r="F79" s="1">
        <v>0.100501362081617</v>
      </c>
      <c r="G79" s="1">
        <v>0.11080907711940401</v>
      </c>
      <c r="H79" s="1">
        <v>4.0867736173794501E-2</v>
      </c>
      <c r="I79" s="1">
        <v>0.24345918021167201</v>
      </c>
      <c r="J79" s="50">
        <v>0.141369098255412</v>
      </c>
      <c r="N79" s="21"/>
      <c r="R79" s="21"/>
    </row>
    <row r="80" spans="1:18">
      <c r="A80" s="7" t="s">
        <v>97</v>
      </c>
      <c r="B80" t="s">
        <v>27</v>
      </c>
      <c r="C80" t="s">
        <v>12</v>
      </c>
      <c r="D80" t="s">
        <v>13</v>
      </c>
      <c r="E80" s="1">
        <v>0.45604977012002601</v>
      </c>
      <c r="F80" s="1">
        <v>6.66290412562736E-2</v>
      </c>
      <c r="G80" s="1">
        <v>0.18893454438899601</v>
      </c>
      <c r="H80" s="1">
        <v>3.4169088045405603E-2</v>
      </c>
      <c r="I80" s="1">
        <v>0.64498431450902205</v>
      </c>
      <c r="J80" s="50">
        <v>0.100798129301679</v>
      </c>
      <c r="N80" s="21"/>
      <c r="R80" s="21"/>
    </row>
    <row r="81" spans="1:18">
      <c r="A81" s="7" t="s">
        <v>97</v>
      </c>
      <c r="B81" t="s">
        <v>27</v>
      </c>
      <c r="C81" t="s">
        <v>14</v>
      </c>
      <c r="D81" t="s">
        <v>15</v>
      </c>
      <c r="E81" s="1">
        <v>0.164663404483124</v>
      </c>
      <c r="F81" s="1">
        <v>0.16782548509272599</v>
      </c>
      <c r="G81" s="1">
        <v>0.125710018673687</v>
      </c>
      <c r="H81" s="1">
        <v>7.1819229223034201E-2</v>
      </c>
      <c r="I81" s="1">
        <v>0.29037342315681203</v>
      </c>
      <c r="J81" s="50">
        <v>0.23964471431576001</v>
      </c>
      <c r="N81" s="21"/>
      <c r="R81" s="21"/>
    </row>
    <row r="82" spans="1:18">
      <c r="A82" s="7" t="s">
        <v>97</v>
      </c>
      <c r="B82" t="s">
        <v>27</v>
      </c>
      <c r="C82" t="s">
        <v>16</v>
      </c>
      <c r="D82" t="s">
        <v>17</v>
      </c>
      <c r="E82" s="1">
        <v>1.90943939012139</v>
      </c>
      <c r="F82" s="1">
        <v>0.34878985277168301</v>
      </c>
      <c r="G82" s="1">
        <v>1.2020544792763399</v>
      </c>
      <c r="H82" s="1">
        <v>0.140727390012819</v>
      </c>
      <c r="I82" s="1">
        <v>3.1114938693977399</v>
      </c>
      <c r="J82" s="50">
        <v>0.48951724278450198</v>
      </c>
      <c r="N82" s="21"/>
      <c r="R82" s="21"/>
    </row>
    <row r="83" spans="1:18">
      <c r="A83" s="7" t="s">
        <v>97</v>
      </c>
      <c r="B83" t="s">
        <v>27</v>
      </c>
      <c r="C83" t="s">
        <v>18</v>
      </c>
      <c r="D83" t="s">
        <v>19</v>
      </c>
      <c r="E83" s="1">
        <v>41.987113274702097</v>
      </c>
      <c r="F83" s="1">
        <v>2.6133539988993602</v>
      </c>
      <c r="G83" s="1">
        <v>30.191837185842001</v>
      </c>
      <c r="H83" s="1">
        <v>4.8974624163066904</v>
      </c>
      <c r="I83" s="1">
        <v>72.178950460544101</v>
      </c>
      <c r="J83" s="50">
        <v>7.5108164152060501</v>
      </c>
      <c r="N83" s="21"/>
      <c r="R83" s="21"/>
    </row>
    <row r="84" spans="1:18">
      <c r="A84" s="7" t="s">
        <v>97</v>
      </c>
      <c r="B84" t="s">
        <v>27</v>
      </c>
      <c r="C84" t="s">
        <v>20</v>
      </c>
      <c r="D84" t="s">
        <v>21</v>
      </c>
      <c r="E84" s="1">
        <v>2.33588690187984</v>
      </c>
      <c r="F84" s="1">
        <v>0.373854952500486</v>
      </c>
      <c r="G84" s="1">
        <v>6.3835979381902205E-2</v>
      </c>
      <c r="H84" s="1">
        <v>1.28957205140983E-2</v>
      </c>
      <c r="I84" s="1">
        <v>2.3997228812617402</v>
      </c>
      <c r="J84" s="50">
        <v>0.38675067301458399</v>
      </c>
      <c r="N84" s="21"/>
      <c r="R84" s="21"/>
    </row>
    <row r="85" spans="1:18">
      <c r="A85" s="7" t="s">
        <v>97</v>
      </c>
      <c r="B85" t="s">
        <v>27</v>
      </c>
      <c r="C85" t="s">
        <v>25</v>
      </c>
      <c r="D85" t="s">
        <v>26</v>
      </c>
      <c r="E85" s="1">
        <v>5.8757185329744999E-2</v>
      </c>
      <c r="F85" s="1">
        <v>4.0884886384100899E-3</v>
      </c>
      <c r="G85" s="1">
        <v>0.379119805597882</v>
      </c>
      <c r="H85" s="1">
        <v>0.16011615324543199</v>
      </c>
      <c r="I85" s="1">
        <v>0.437876990927627</v>
      </c>
      <c r="J85" s="50">
        <v>0.16420464188384201</v>
      </c>
      <c r="N85" s="21"/>
      <c r="R85" s="21"/>
    </row>
    <row r="86" spans="1:18">
      <c r="A86" s="7" t="s">
        <v>97</v>
      </c>
      <c r="B86" t="s">
        <v>27</v>
      </c>
      <c r="C86" t="s">
        <v>22</v>
      </c>
      <c r="D86" t="s">
        <v>23</v>
      </c>
      <c r="E86" s="1">
        <v>3.7787420501982498</v>
      </c>
      <c r="F86" s="1">
        <v>0.16474394190248301</v>
      </c>
      <c r="G86" s="1">
        <v>0.77114648723483303</v>
      </c>
      <c r="H86" s="1">
        <v>2.91104048536324E-2</v>
      </c>
      <c r="I86" s="1">
        <v>4.5498885374330804</v>
      </c>
      <c r="J86" s="50">
        <v>0.19385434675611499</v>
      </c>
      <c r="N86" s="21"/>
      <c r="R86" s="21"/>
    </row>
    <row r="87" spans="1:18">
      <c r="A87" s="7" t="s">
        <v>98</v>
      </c>
      <c r="B87" t="s">
        <v>27</v>
      </c>
      <c r="C87" t="s">
        <v>2</v>
      </c>
      <c r="D87" t="s">
        <v>3</v>
      </c>
      <c r="E87" s="1">
        <v>0.64685823026467604</v>
      </c>
      <c r="F87" s="1">
        <v>0.66700716403391702</v>
      </c>
      <c r="G87" s="1">
        <v>1.1949753086970201</v>
      </c>
      <c r="H87" s="1">
        <v>0.99708349303041</v>
      </c>
      <c r="I87" s="1">
        <v>1.8418335389617</v>
      </c>
      <c r="J87" s="50">
        <v>1.6640906570643299</v>
      </c>
      <c r="N87" s="21"/>
      <c r="R87" s="21"/>
    </row>
    <row r="88" spans="1:18">
      <c r="A88" s="7" t="s">
        <v>98</v>
      </c>
      <c r="B88" t="s">
        <v>27</v>
      </c>
      <c r="C88" t="s">
        <v>4</v>
      </c>
      <c r="D88" t="s">
        <v>5</v>
      </c>
      <c r="E88" s="1">
        <v>1.52814034767242E-3</v>
      </c>
      <c r="F88" s="1">
        <v>4.6882476586781699E-2</v>
      </c>
      <c r="G88" s="1">
        <v>1.11619301716409E-2</v>
      </c>
      <c r="H88" s="1">
        <v>6.0821507068466903E-2</v>
      </c>
      <c r="I88" s="1">
        <v>1.26900705193133E-2</v>
      </c>
      <c r="J88" s="50">
        <v>0.107703983655249</v>
      </c>
      <c r="N88" s="21"/>
      <c r="R88" s="21"/>
    </row>
    <row r="89" spans="1:18">
      <c r="A89" s="7" t="s">
        <v>98</v>
      </c>
      <c r="B89" t="s">
        <v>27</v>
      </c>
      <c r="C89" t="s">
        <v>6</v>
      </c>
      <c r="D89" t="s">
        <v>7</v>
      </c>
      <c r="E89" s="1">
        <v>1.6560382914551801E-2</v>
      </c>
      <c r="F89" s="1">
        <v>3.5392459947585303E-2</v>
      </c>
      <c r="G89" s="1">
        <v>1.45742048431807</v>
      </c>
      <c r="H89" s="1">
        <v>3.2243456302436901</v>
      </c>
      <c r="I89" s="1">
        <v>1.47398086723262</v>
      </c>
      <c r="J89" s="50">
        <v>3.2597380901912798</v>
      </c>
      <c r="N89" s="21"/>
      <c r="R89" s="21"/>
    </row>
    <row r="90" spans="1:18">
      <c r="A90" s="7" t="s">
        <v>98</v>
      </c>
      <c r="B90" t="s">
        <v>27</v>
      </c>
      <c r="C90" t="s">
        <v>8</v>
      </c>
      <c r="D90" t="s">
        <v>9</v>
      </c>
      <c r="E90" s="1">
        <v>8.9412418116326303E-2</v>
      </c>
      <c r="F90" s="1">
        <v>3.3060855202436103E-2</v>
      </c>
      <c r="G90" s="1">
        <v>0.26236084438505802</v>
      </c>
      <c r="H90" s="1">
        <v>0.12887615188728299</v>
      </c>
      <c r="I90" s="1">
        <v>0.35177326250138502</v>
      </c>
      <c r="J90" s="50">
        <v>0.161937007089719</v>
      </c>
      <c r="N90" s="21"/>
      <c r="R90" s="21"/>
    </row>
    <row r="91" spans="1:18">
      <c r="A91" s="7" t="s">
        <v>98</v>
      </c>
      <c r="B91" t="s">
        <v>27</v>
      </c>
      <c r="C91" t="s">
        <v>10</v>
      </c>
      <c r="D91" t="s">
        <v>11</v>
      </c>
      <c r="E91" s="1">
        <v>0.100333482663296</v>
      </c>
      <c r="F91" s="1">
        <v>6.1770482771839802E-2</v>
      </c>
      <c r="G91" s="1">
        <v>8.4163407194526706E-3</v>
      </c>
      <c r="H91" s="1">
        <v>9.7395037527302792E-3</v>
      </c>
      <c r="I91" s="1">
        <v>0.10874982338274899</v>
      </c>
      <c r="J91" s="50">
        <v>7.1509986524570093E-2</v>
      </c>
      <c r="N91" s="21"/>
      <c r="R91" s="21"/>
    </row>
    <row r="92" spans="1:18">
      <c r="A92" s="7" t="s">
        <v>98</v>
      </c>
      <c r="B92" t="s">
        <v>27</v>
      </c>
      <c r="C92" t="s">
        <v>12</v>
      </c>
      <c r="D92" t="s">
        <v>13</v>
      </c>
      <c r="E92" s="1">
        <v>0.109582965078262</v>
      </c>
      <c r="F92" s="1">
        <v>1.55185883020809E-2</v>
      </c>
      <c r="G92" s="1">
        <v>5.6997822247339602E-3</v>
      </c>
      <c r="H92" s="1">
        <v>9.7676736289740692E-4</v>
      </c>
      <c r="I92" s="1">
        <v>0.11528274730299599</v>
      </c>
      <c r="J92" s="50">
        <v>1.6495355664978301E-2</v>
      </c>
      <c r="N92" s="21"/>
      <c r="R92" s="21"/>
    </row>
    <row r="93" spans="1:18">
      <c r="A93" s="7" t="s">
        <v>98</v>
      </c>
      <c r="B93" t="s">
        <v>27</v>
      </c>
      <c r="C93" t="s">
        <v>14</v>
      </c>
      <c r="D93" t="s">
        <v>15</v>
      </c>
      <c r="E93" s="1">
        <v>3.59277292965762E-2</v>
      </c>
      <c r="F93" s="1">
        <v>3.7670543987500103E-2</v>
      </c>
      <c r="G93" s="1">
        <v>4.3457804289202498E-2</v>
      </c>
      <c r="H93" s="1">
        <v>2.45570564519073E-2</v>
      </c>
      <c r="I93" s="1">
        <v>7.9385533585778698E-2</v>
      </c>
      <c r="J93" s="50">
        <v>6.22276004394074E-2</v>
      </c>
      <c r="N93" s="21"/>
      <c r="R93" s="21"/>
    </row>
    <row r="94" spans="1:18">
      <c r="A94" s="7" t="s">
        <v>98</v>
      </c>
      <c r="B94" t="s">
        <v>27</v>
      </c>
      <c r="C94" t="s">
        <v>16</v>
      </c>
      <c r="D94" t="s">
        <v>17</v>
      </c>
      <c r="E94" s="1">
        <v>0.62610814544444804</v>
      </c>
      <c r="F94" s="1">
        <v>0.114063497364137</v>
      </c>
      <c r="G94" s="1">
        <v>0.45926508475281602</v>
      </c>
      <c r="H94" s="1">
        <v>5.12613270189093E-2</v>
      </c>
      <c r="I94" s="1">
        <v>1.0853732301972601</v>
      </c>
      <c r="J94" s="50">
        <v>0.16532482438304599</v>
      </c>
      <c r="N94" s="21"/>
      <c r="R94" s="21"/>
    </row>
    <row r="95" spans="1:18">
      <c r="A95" s="7" t="s">
        <v>98</v>
      </c>
      <c r="B95" t="s">
        <v>27</v>
      </c>
      <c r="C95" t="s">
        <v>18</v>
      </c>
      <c r="D95" t="s">
        <v>19</v>
      </c>
      <c r="E95" s="1">
        <v>2.7597655670699002</v>
      </c>
      <c r="F95" s="1">
        <v>0.17211695247688899</v>
      </c>
      <c r="G95" s="1">
        <v>0.40066219338380499</v>
      </c>
      <c r="H95" s="1">
        <v>6.8290293735217902E-2</v>
      </c>
      <c r="I95" s="1">
        <v>3.1604277604537101</v>
      </c>
      <c r="J95" s="50">
        <v>0.24040724621210699</v>
      </c>
      <c r="N95" s="21"/>
      <c r="R95" s="21"/>
    </row>
    <row r="96" spans="1:18">
      <c r="A96" s="7" t="s">
        <v>98</v>
      </c>
      <c r="B96" t="s">
        <v>27</v>
      </c>
      <c r="C96" t="s">
        <v>20</v>
      </c>
      <c r="D96" t="s">
        <v>21</v>
      </c>
      <c r="E96" s="1">
        <v>0.71607965797994799</v>
      </c>
      <c r="F96" s="1">
        <v>0.115289154568206</v>
      </c>
      <c r="G96" s="1">
        <v>1.60899632753711E-2</v>
      </c>
      <c r="H96" s="1">
        <v>3.2635648334829299E-3</v>
      </c>
      <c r="I96" s="1">
        <v>0.73216962125531904</v>
      </c>
      <c r="J96" s="50">
        <v>0.118552719401689</v>
      </c>
      <c r="N96" s="21"/>
      <c r="R96" s="21"/>
    </row>
    <row r="97" spans="1:18">
      <c r="A97" s="7" t="s">
        <v>98</v>
      </c>
      <c r="B97" t="s">
        <v>27</v>
      </c>
      <c r="C97" t="s">
        <v>25</v>
      </c>
      <c r="D97" t="s">
        <v>26</v>
      </c>
      <c r="E97" s="1">
        <v>3.9940959810831303E-2</v>
      </c>
      <c r="F97" s="1">
        <v>2.49853453556159E-3</v>
      </c>
      <c r="G97" s="1">
        <v>0.176490212926319</v>
      </c>
      <c r="H97" s="1">
        <v>6.4020449403989904E-2</v>
      </c>
      <c r="I97" s="1">
        <v>0.21643117273715101</v>
      </c>
      <c r="J97" s="50">
        <v>6.6518983939551496E-2</v>
      </c>
      <c r="N97" s="21"/>
      <c r="R97" s="21"/>
    </row>
    <row r="98" spans="1:18">
      <c r="A98" s="7" t="s">
        <v>98</v>
      </c>
      <c r="B98" t="s">
        <v>27</v>
      </c>
      <c r="C98" t="s">
        <v>22</v>
      </c>
      <c r="D98" t="s">
        <v>23</v>
      </c>
      <c r="E98" s="1">
        <v>0.83843283555405601</v>
      </c>
      <c r="F98" s="1">
        <v>3.76322657407041E-2</v>
      </c>
      <c r="G98" s="1">
        <v>5.7021868127568098E-2</v>
      </c>
      <c r="H98" s="1">
        <v>2.23566165728831E-3</v>
      </c>
      <c r="I98" s="1">
        <v>0.89545470368162405</v>
      </c>
      <c r="J98" s="50">
        <v>3.98679273979924E-2</v>
      </c>
      <c r="N98" s="21"/>
      <c r="R98" s="21"/>
    </row>
    <row r="99" spans="1:18">
      <c r="A99" s="7" t="s">
        <v>99</v>
      </c>
      <c r="B99" t="s">
        <v>27</v>
      </c>
      <c r="C99" t="s">
        <v>2</v>
      </c>
      <c r="D99" t="s">
        <v>3</v>
      </c>
      <c r="E99" s="1">
        <v>1.0763287625198601</v>
      </c>
      <c r="F99" s="1">
        <v>1.1107092915741601</v>
      </c>
      <c r="G99" s="1">
        <v>0.32822713864991199</v>
      </c>
      <c r="H99" s="1">
        <v>0.36425128157904402</v>
      </c>
      <c r="I99" s="1">
        <v>1.4045559011697799</v>
      </c>
      <c r="J99" s="50">
        <v>1.4749605731532001</v>
      </c>
      <c r="N99" s="21"/>
      <c r="R99" s="21"/>
    </row>
    <row r="100" spans="1:18">
      <c r="A100" s="7" t="s">
        <v>99</v>
      </c>
      <c r="B100" t="s">
        <v>27</v>
      </c>
      <c r="C100" t="s">
        <v>4</v>
      </c>
      <c r="D100" t="s">
        <v>5</v>
      </c>
      <c r="E100" s="1">
        <v>5.8560038144723396E-3</v>
      </c>
      <c r="F100" s="1">
        <v>0.26179577238703999</v>
      </c>
      <c r="G100" s="1">
        <v>9.37289075807645E-4</v>
      </c>
      <c r="H100" s="1">
        <v>5.0144837184513402E-3</v>
      </c>
      <c r="I100" s="1">
        <v>6.7932928902799802E-3</v>
      </c>
      <c r="J100" s="50">
        <v>0.26681025610549097</v>
      </c>
      <c r="N100" s="21"/>
      <c r="R100" s="21"/>
    </row>
    <row r="101" spans="1:18">
      <c r="A101" s="7" t="s">
        <v>99</v>
      </c>
      <c r="B101" t="s">
        <v>27</v>
      </c>
      <c r="C101" t="s">
        <v>6</v>
      </c>
      <c r="D101" t="s">
        <v>7</v>
      </c>
      <c r="E101" s="1">
        <v>3.0638410724770299E-3</v>
      </c>
      <c r="F101" s="1">
        <v>6.5531698288836E-3</v>
      </c>
      <c r="G101" s="1">
        <v>2.1937998465527801E-2</v>
      </c>
      <c r="H101" s="1">
        <v>4.4843200276907601E-2</v>
      </c>
      <c r="I101" s="1">
        <v>2.5001839538004798E-2</v>
      </c>
      <c r="J101" s="50">
        <v>5.1396370105791199E-2</v>
      </c>
      <c r="N101" s="21"/>
      <c r="R101" s="21"/>
    </row>
    <row r="102" spans="1:18">
      <c r="A102" s="7" t="s">
        <v>99</v>
      </c>
      <c r="B102" t="s">
        <v>27</v>
      </c>
      <c r="C102" t="s">
        <v>8</v>
      </c>
      <c r="D102" t="s">
        <v>9</v>
      </c>
      <c r="E102" s="1">
        <v>0.316979830507431</v>
      </c>
      <c r="F102" s="1">
        <v>0.118906542498858</v>
      </c>
      <c r="G102" s="1">
        <v>1.3369999924878799</v>
      </c>
      <c r="H102" s="1">
        <v>0.67692403573401905</v>
      </c>
      <c r="I102" s="1">
        <v>1.65397982299531</v>
      </c>
      <c r="J102" s="50">
        <v>0.79583057823287695</v>
      </c>
      <c r="N102" s="21"/>
      <c r="R102" s="21"/>
    </row>
    <row r="103" spans="1:18">
      <c r="A103" s="7" t="s">
        <v>99</v>
      </c>
      <c r="B103" t="s">
        <v>27</v>
      </c>
      <c r="C103" t="s">
        <v>10</v>
      </c>
      <c r="D103" t="s">
        <v>11</v>
      </c>
      <c r="E103" s="1">
        <v>0.208345988502568</v>
      </c>
      <c r="F103" s="1">
        <v>0.168245415024043</v>
      </c>
      <c r="G103" s="1">
        <v>0.23058169398124201</v>
      </c>
      <c r="H103" s="1">
        <v>0.164589071184888</v>
      </c>
      <c r="I103" s="1">
        <v>0.43892768248380998</v>
      </c>
      <c r="J103" s="50">
        <v>0.33283448620893102</v>
      </c>
      <c r="N103" s="21"/>
      <c r="R103" s="21"/>
    </row>
    <row r="104" spans="1:18">
      <c r="A104" s="7" t="s">
        <v>99</v>
      </c>
      <c r="B104" t="s">
        <v>27</v>
      </c>
      <c r="C104" t="s">
        <v>12</v>
      </c>
      <c r="D104" t="s">
        <v>13</v>
      </c>
      <c r="E104" s="1">
        <v>0.52786140487001798</v>
      </c>
      <c r="F104" s="1">
        <v>7.4348242028465003E-2</v>
      </c>
      <c r="G104" s="1">
        <v>0.20543636705440199</v>
      </c>
      <c r="H104" s="1">
        <v>3.6950185971986599E-2</v>
      </c>
      <c r="I104" s="1">
        <v>0.73329777192442003</v>
      </c>
      <c r="J104" s="50">
        <v>0.111298428000452</v>
      </c>
      <c r="N104" s="21"/>
      <c r="R104" s="21"/>
    </row>
    <row r="105" spans="1:18">
      <c r="A105" s="7" t="s">
        <v>99</v>
      </c>
      <c r="B105" t="s">
        <v>27</v>
      </c>
      <c r="C105" t="s">
        <v>14</v>
      </c>
      <c r="D105" t="s">
        <v>15</v>
      </c>
      <c r="E105" s="1">
        <v>0.131815869847379</v>
      </c>
      <c r="F105" s="1">
        <v>0.14057238502359301</v>
      </c>
      <c r="G105" s="1">
        <v>0.71836134749605396</v>
      </c>
      <c r="H105" s="1">
        <v>0.42595715693000702</v>
      </c>
      <c r="I105" s="1">
        <v>0.85017721734343299</v>
      </c>
      <c r="J105" s="50">
        <v>0.56652954195360095</v>
      </c>
      <c r="N105" s="21"/>
      <c r="R105" s="21"/>
    </row>
    <row r="106" spans="1:18">
      <c r="A106" s="7" t="s">
        <v>99</v>
      </c>
      <c r="B106" t="s">
        <v>27</v>
      </c>
      <c r="C106" t="s">
        <v>16</v>
      </c>
      <c r="D106" t="s">
        <v>17</v>
      </c>
      <c r="E106" s="1">
        <v>2.3778845749131201</v>
      </c>
      <c r="F106" s="1">
        <v>0.40173779935428999</v>
      </c>
      <c r="G106" s="1">
        <v>1.3944007883210801</v>
      </c>
      <c r="H106" s="1">
        <v>0.18439549203459299</v>
      </c>
      <c r="I106" s="1">
        <v>3.7722853632342002</v>
      </c>
      <c r="J106" s="50">
        <v>0.58613329138888404</v>
      </c>
      <c r="N106" s="21"/>
      <c r="R106" s="21"/>
    </row>
    <row r="107" spans="1:18">
      <c r="A107" s="7" t="s">
        <v>99</v>
      </c>
      <c r="B107" t="s">
        <v>27</v>
      </c>
      <c r="C107" t="s">
        <v>18</v>
      </c>
      <c r="D107" t="s">
        <v>19</v>
      </c>
      <c r="E107" s="1">
        <v>12.7146133561762</v>
      </c>
      <c r="F107" s="1">
        <v>0.79123859667602703</v>
      </c>
      <c r="G107" s="1">
        <v>1.3062991736397001</v>
      </c>
      <c r="H107" s="1">
        <v>0.210099828372728</v>
      </c>
      <c r="I107" s="1">
        <v>14.020912529815901</v>
      </c>
      <c r="J107" s="50">
        <v>1.00133842504875</v>
      </c>
      <c r="N107" s="21"/>
      <c r="R107" s="21"/>
    </row>
    <row r="108" spans="1:18">
      <c r="A108" s="7" t="s">
        <v>99</v>
      </c>
      <c r="B108" t="s">
        <v>27</v>
      </c>
      <c r="C108" t="s">
        <v>20</v>
      </c>
      <c r="D108" t="s">
        <v>21</v>
      </c>
      <c r="E108" s="1">
        <v>3.27927806636283</v>
      </c>
      <c r="F108" s="1">
        <v>0.51817545507362295</v>
      </c>
      <c r="G108" s="1">
        <v>0.17886331053794999</v>
      </c>
      <c r="H108" s="1">
        <v>3.6035904443648299E-2</v>
      </c>
      <c r="I108" s="1">
        <v>3.4581413769007798</v>
      </c>
      <c r="J108" s="50">
        <v>0.55421135951727096</v>
      </c>
      <c r="N108" s="21"/>
      <c r="R108" s="21"/>
    </row>
    <row r="109" spans="1:18">
      <c r="A109" s="7" t="s">
        <v>99</v>
      </c>
      <c r="B109" t="s">
        <v>27</v>
      </c>
      <c r="C109" t="s">
        <v>25</v>
      </c>
      <c r="D109" t="s">
        <v>26</v>
      </c>
      <c r="E109" s="1">
        <v>7.51306347930603E-2</v>
      </c>
      <c r="F109" s="1">
        <v>5.5235956726079E-3</v>
      </c>
      <c r="G109" s="1">
        <v>0.26091259940168998</v>
      </c>
      <c r="H109" s="1">
        <v>0.121068255440582</v>
      </c>
      <c r="I109" s="1">
        <v>0.33604323419475102</v>
      </c>
      <c r="J109" s="50">
        <v>0.12659185111318999</v>
      </c>
      <c r="N109" s="21"/>
      <c r="R109" s="21"/>
    </row>
    <row r="110" spans="1:18">
      <c r="A110" s="7" t="s">
        <v>99</v>
      </c>
      <c r="B110" t="s">
        <v>27</v>
      </c>
      <c r="C110" t="s">
        <v>22</v>
      </c>
      <c r="D110" t="s">
        <v>23</v>
      </c>
      <c r="E110" s="1">
        <v>4.5412702174302497</v>
      </c>
      <c r="F110" s="1">
        <v>0.19419354152920301</v>
      </c>
      <c r="G110" s="1">
        <v>0.63173845679499196</v>
      </c>
      <c r="H110" s="1">
        <v>2.26354895942091E-2</v>
      </c>
      <c r="I110" s="1">
        <v>5.1730086742252404</v>
      </c>
      <c r="J110" s="50">
        <v>0.21682903112341201</v>
      </c>
      <c r="N110" s="21"/>
      <c r="R110" s="21"/>
    </row>
    <row r="111" spans="1:18">
      <c r="A111" s="7" t="s">
        <v>100</v>
      </c>
      <c r="B111" t="s">
        <v>27</v>
      </c>
      <c r="C111" t="s">
        <v>2</v>
      </c>
      <c r="D111" t="s">
        <v>3</v>
      </c>
      <c r="E111" s="1">
        <v>0.40176445446457099</v>
      </c>
      <c r="F111" s="1">
        <v>0.41335470255782603</v>
      </c>
      <c r="G111" s="1">
        <v>0.119154969665538</v>
      </c>
      <c r="H111" s="1">
        <v>0.15808349454595</v>
      </c>
      <c r="I111" s="1">
        <v>0.52091942413010905</v>
      </c>
      <c r="J111" s="50">
        <v>0.57143819710377597</v>
      </c>
      <c r="N111" s="21"/>
      <c r="R111" s="21"/>
    </row>
    <row r="112" spans="1:18">
      <c r="A112" s="7" t="s">
        <v>100</v>
      </c>
      <c r="B112" t="s">
        <v>27</v>
      </c>
      <c r="C112" t="s">
        <v>4</v>
      </c>
      <c r="D112" t="s">
        <v>5</v>
      </c>
      <c r="E112" s="1">
        <v>7.4545388240712896E-3</v>
      </c>
      <c r="F112" s="1">
        <v>0.27429067291381198</v>
      </c>
      <c r="G112" s="1">
        <v>1.7622828817868E-5</v>
      </c>
      <c r="H112" s="1">
        <v>9.4066975112616497E-5</v>
      </c>
      <c r="I112" s="1">
        <v>7.47216165288916E-3</v>
      </c>
      <c r="J112" s="50">
        <v>0.27438473988892498</v>
      </c>
      <c r="N112" s="21"/>
      <c r="R112" s="21"/>
    </row>
    <row r="113" spans="1:18">
      <c r="A113" s="7" t="s">
        <v>100</v>
      </c>
      <c r="B113" t="s">
        <v>27</v>
      </c>
      <c r="C113" t="s">
        <v>6</v>
      </c>
      <c r="D113" t="s">
        <v>7</v>
      </c>
      <c r="E113" s="1">
        <v>4.1859702990612903E-2</v>
      </c>
      <c r="F113" s="1">
        <v>8.9964168435304304E-2</v>
      </c>
      <c r="G113" s="1">
        <v>6.2109211199108696</v>
      </c>
      <c r="H113" s="1">
        <v>9.9575603189586808</v>
      </c>
      <c r="I113" s="1">
        <v>6.2527808229014799</v>
      </c>
      <c r="J113" s="50">
        <v>10.047524487394</v>
      </c>
      <c r="N113" s="21"/>
      <c r="R113" s="21"/>
    </row>
    <row r="114" spans="1:18">
      <c r="A114" s="7" t="s">
        <v>100</v>
      </c>
      <c r="B114" t="s">
        <v>27</v>
      </c>
      <c r="C114" t="s">
        <v>8</v>
      </c>
      <c r="D114" t="s">
        <v>9</v>
      </c>
      <c r="E114" s="1">
        <v>0.145215751509677</v>
      </c>
      <c r="F114" s="1">
        <v>5.4373109788666801E-2</v>
      </c>
      <c r="G114" s="1">
        <v>4.8243026710760697</v>
      </c>
      <c r="H114" s="1">
        <v>2.0060949543455902</v>
      </c>
      <c r="I114" s="1">
        <v>4.9695184225857503</v>
      </c>
      <c r="J114" s="50">
        <v>2.0604680641342599</v>
      </c>
      <c r="N114" s="21"/>
      <c r="R114" s="21"/>
    </row>
    <row r="115" spans="1:18">
      <c r="A115" s="7" t="s">
        <v>100</v>
      </c>
      <c r="B115" t="s">
        <v>27</v>
      </c>
      <c r="C115" t="s">
        <v>10</v>
      </c>
      <c r="D115" t="s">
        <v>11</v>
      </c>
      <c r="E115" s="1">
        <v>8.0505487464898703E-2</v>
      </c>
      <c r="F115" s="1">
        <v>8.0629091865765404E-2</v>
      </c>
      <c r="G115" s="1">
        <v>0.21588762299797701</v>
      </c>
      <c r="H115" s="1">
        <v>0.50068545900921502</v>
      </c>
      <c r="I115" s="1">
        <v>0.29639311046287597</v>
      </c>
      <c r="J115" s="50">
        <v>0.58131455087497996</v>
      </c>
      <c r="N115" s="21"/>
      <c r="R115" s="21"/>
    </row>
    <row r="116" spans="1:18">
      <c r="A116" s="7" t="s">
        <v>100</v>
      </c>
      <c r="B116" t="s">
        <v>27</v>
      </c>
      <c r="C116" t="s">
        <v>12</v>
      </c>
      <c r="D116" t="s">
        <v>13</v>
      </c>
      <c r="E116" s="1">
        <v>0.17619742196720201</v>
      </c>
      <c r="F116" s="1">
        <v>2.51082108254631E-2</v>
      </c>
      <c r="G116" s="1">
        <v>1.9180384407493999E-2</v>
      </c>
      <c r="H116" s="1">
        <v>3.40704116260815E-3</v>
      </c>
      <c r="I116" s="1">
        <v>0.19537780637469601</v>
      </c>
      <c r="J116" s="50">
        <v>2.85152519880712E-2</v>
      </c>
      <c r="N116" s="21"/>
      <c r="R116" s="21"/>
    </row>
    <row r="117" spans="1:18">
      <c r="A117" s="7" t="s">
        <v>100</v>
      </c>
      <c r="B117" t="s">
        <v>27</v>
      </c>
      <c r="C117" t="s">
        <v>14</v>
      </c>
      <c r="D117" t="s">
        <v>15</v>
      </c>
      <c r="E117" s="1">
        <v>5.9703625922490101E-2</v>
      </c>
      <c r="F117" s="1">
        <v>6.3268685291675897E-2</v>
      </c>
      <c r="G117" s="1">
        <v>5.4746891173950998E-2</v>
      </c>
      <c r="H117" s="1">
        <v>3.17324446071389E-2</v>
      </c>
      <c r="I117" s="1">
        <v>0.114450517096441</v>
      </c>
      <c r="J117" s="50">
        <v>9.5001129898814804E-2</v>
      </c>
      <c r="N117" s="21"/>
      <c r="R117" s="21"/>
    </row>
    <row r="118" spans="1:18">
      <c r="A118" s="7" t="s">
        <v>100</v>
      </c>
      <c r="B118" t="s">
        <v>27</v>
      </c>
      <c r="C118" t="s">
        <v>16</v>
      </c>
      <c r="D118" t="s">
        <v>17</v>
      </c>
      <c r="E118" s="1">
        <v>0.81442817374252596</v>
      </c>
      <c r="F118" s="1">
        <v>0.17676186721939399</v>
      </c>
      <c r="G118" s="1">
        <v>0.372676158601146</v>
      </c>
      <c r="H118" s="1">
        <v>6.5592382759337806E-2</v>
      </c>
      <c r="I118" s="1">
        <v>1.1871043323436701</v>
      </c>
      <c r="J118" s="50">
        <v>0.24235424997873201</v>
      </c>
      <c r="N118" s="21"/>
      <c r="R118" s="21"/>
    </row>
    <row r="119" spans="1:18">
      <c r="A119" s="7" t="s">
        <v>100</v>
      </c>
      <c r="B119" t="s">
        <v>27</v>
      </c>
      <c r="C119" t="s">
        <v>18</v>
      </c>
      <c r="D119" t="s">
        <v>19</v>
      </c>
      <c r="E119" s="1">
        <v>3.77031401560519</v>
      </c>
      <c r="F119" s="1">
        <v>0.233680008132712</v>
      </c>
      <c r="G119" s="1">
        <v>0.127611165297326</v>
      </c>
      <c r="H119" s="1">
        <v>2.04157392566858E-2</v>
      </c>
      <c r="I119" s="1">
        <v>3.8979251809025199</v>
      </c>
      <c r="J119" s="50">
        <v>0.254095747389398</v>
      </c>
      <c r="N119" s="21"/>
      <c r="R119" s="21"/>
    </row>
    <row r="120" spans="1:18">
      <c r="A120" s="7" t="s">
        <v>100</v>
      </c>
      <c r="B120" t="s">
        <v>27</v>
      </c>
      <c r="C120" t="s">
        <v>20</v>
      </c>
      <c r="D120" t="s">
        <v>21</v>
      </c>
      <c r="E120" s="1">
        <v>1.0318129317001901</v>
      </c>
      <c r="F120" s="1">
        <v>0.16455215470434101</v>
      </c>
      <c r="G120" s="1">
        <v>1.11788899392224E-2</v>
      </c>
      <c r="H120" s="1">
        <v>2.2557303981286599E-3</v>
      </c>
      <c r="I120" s="1">
        <v>1.0429918216394101</v>
      </c>
      <c r="J120" s="50">
        <v>0.16680788510246999</v>
      </c>
      <c r="N120" s="21"/>
      <c r="R120" s="21"/>
    </row>
    <row r="121" spans="1:18">
      <c r="A121" s="7" t="s">
        <v>100</v>
      </c>
      <c r="B121" t="s">
        <v>27</v>
      </c>
      <c r="C121" t="s">
        <v>25</v>
      </c>
      <c r="D121" t="s">
        <v>26</v>
      </c>
      <c r="E121" s="1">
        <v>4.2907101086157801E-3</v>
      </c>
      <c r="F121" s="1">
        <v>3.0410019643149202E-4</v>
      </c>
      <c r="G121" s="1">
        <v>0</v>
      </c>
      <c r="H121" s="1">
        <v>0</v>
      </c>
      <c r="I121" s="1">
        <v>4.2907101086157801E-3</v>
      </c>
      <c r="J121" s="50">
        <v>3.0410019643149202E-4</v>
      </c>
      <c r="N121" s="21"/>
      <c r="R121" s="21"/>
    </row>
    <row r="122" spans="1:18">
      <c r="A122" s="7" t="s">
        <v>100</v>
      </c>
      <c r="B122" t="s">
        <v>27</v>
      </c>
      <c r="C122" t="s">
        <v>22</v>
      </c>
      <c r="D122" t="s">
        <v>23</v>
      </c>
      <c r="E122" s="1">
        <v>1.1318210664380799</v>
      </c>
      <c r="F122" s="1">
        <v>4.8895716120097597E-2</v>
      </c>
      <c r="G122" s="1">
        <v>4.8449504001455798E-2</v>
      </c>
      <c r="H122" s="1">
        <v>1.79484947152528E-3</v>
      </c>
      <c r="I122" s="1">
        <v>1.18027057043954</v>
      </c>
      <c r="J122" s="50">
        <v>5.0690565591622903E-2</v>
      </c>
      <c r="N122" s="21"/>
      <c r="R122" s="21"/>
    </row>
    <row r="123" spans="1:18">
      <c r="A123" s="7" t="s">
        <v>101</v>
      </c>
      <c r="B123" t="s">
        <v>27</v>
      </c>
      <c r="C123" t="s">
        <v>2</v>
      </c>
      <c r="D123" t="s">
        <v>3</v>
      </c>
      <c r="E123" s="1">
        <v>0.654401530956781</v>
      </c>
      <c r="F123" s="1">
        <v>0.67636681913784003</v>
      </c>
      <c r="G123" s="1">
        <v>0.162411083247719</v>
      </c>
      <c r="H123" s="1">
        <v>0.116072768617539</v>
      </c>
      <c r="I123" s="1">
        <v>0.81681261420450002</v>
      </c>
      <c r="J123" s="50">
        <v>0.79243958775537804</v>
      </c>
      <c r="N123" s="21"/>
      <c r="R123" s="21"/>
    </row>
    <row r="124" spans="1:18">
      <c r="A124" s="7" t="s">
        <v>101</v>
      </c>
      <c r="B124" t="s">
        <v>27</v>
      </c>
      <c r="C124" t="s">
        <v>4</v>
      </c>
      <c r="D124" t="s">
        <v>5</v>
      </c>
      <c r="E124" s="1">
        <v>3.55708106219265E-3</v>
      </c>
      <c r="F124" s="1">
        <v>0.175807886718575</v>
      </c>
      <c r="G124" s="1">
        <v>4.1176189927713601E-4</v>
      </c>
      <c r="H124" s="1">
        <v>6.8393295749029802E-3</v>
      </c>
      <c r="I124" s="1">
        <v>3.9688429614697903E-3</v>
      </c>
      <c r="J124" s="50">
        <v>0.18264721629347799</v>
      </c>
      <c r="N124" s="21"/>
      <c r="R124" s="21"/>
    </row>
    <row r="125" spans="1:18">
      <c r="A125" s="7" t="s">
        <v>101</v>
      </c>
      <c r="B125" t="s">
        <v>27</v>
      </c>
      <c r="C125" t="s">
        <v>6</v>
      </c>
      <c r="D125" t="s">
        <v>7</v>
      </c>
      <c r="E125" s="1">
        <v>2.1676483803511901E-3</v>
      </c>
      <c r="F125" s="1">
        <v>4.70198902432503E-3</v>
      </c>
      <c r="G125" s="1">
        <v>0.17177020728605399</v>
      </c>
      <c r="H125" s="1">
        <v>1.14592947322123</v>
      </c>
      <c r="I125" s="1">
        <v>0.17393785566640499</v>
      </c>
      <c r="J125" s="50">
        <v>1.15063146224555</v>
      </c>
      <c r="N125" s="21"/>
      <c r="R125" s="21"/>
    </row>
    <row r="126" spans="1:18">
      <c r="A126" s="7" t="s">
        <v>101</v>
      </c>
      <c r="B126" t="s">
        <v>27</v>
      </c>
      <c r="C126" t="s">
        <v>8</v>
      </c>
      <c r="D126" t="s">
        <v>9</v>
      </c>
      <c r="E126" s="1">
        <v>0.16757363554935101</v>
      </c>
      <c r="F126" s="1">
        <v>6.2663672981434507E-2</v>
      </c>
      <c r="G126" s="1">
        <v>0.393709505975123</v>
      </c>
      <c r="H126" s="1">
        <v>0.17762925785817199</v>
      </c>
      <c r="I126" s="1">
        <v>0.56128314152447401</v>
      </c>
      <c r="J126" s="50">
        <v>0.24029293083960701</v>
      </c>
      <c r="N126" s="21"/>
      <c r="R126" s="21"/>
    </row>
    <row r="127" spans="1:18">
      <c r="A127" s="7" t="s">
        <v>101</v>
      </c>
      <c r="B127" t="s">
        <v>27</v>
      </c>
      <c r="C127" t="s">
        <v>10</v>
      </c>
      <c r="D127" t="s">
        <v>11</v>
      </c>
      <c r="E127" s="1">
        <v>9.7266326177054496E-2</v>
      </c>
      <c r="F127" s="1">
        <v>7.7878610284857694E-2</v>
      </c>
      <c r="G127" s="1">
        <v>0.16120340877446199</v>
      </c>
      <c r="H127" s="1">
        <v>0.15916807143720599</v>
      </c>
      <c r="I127" s="1">
        <v>0.25846973495151698</v>
      </c>
      <c r="J127" s="50">
        <v>0.237046681722064</v>
      </c>
      <c r="N127" s="21"/>
      <c r="R127" s="21"/>
    </row>
    <row r="128" spans="1:18">
      <c r="A128" s="7" t="s">
        <v>101</v>
      </c>
      <c r="B128" t="s">
        <v>27</v>
      </c>
      <c r="C128" t="s">
        <v>12</v>
      </c>
      <c r="D128" t="s">
        <v>13</v>
      </c>
      <c r="E128" s="1">
        <v>0.28006364357919</v>
      </c>
      <c r="F128" s="1">
        <v>4.0394501535905E-2</v>
      </c>
      <c r="G128" s="1">
        <v>7.6467364585925596E-2</v>
      </c>
      <c r="H128" s="1">
        <v>1.3888861641901999E-2</v>
      </c>
      <c r="I128" s="1">
        <v>0.35653100816511601</v>
      </c>
      <c r="J128" s="50">
        <v>5.4283363177807097E-2</v>
      </c>
      <c r="N128" s="21"/>
      <c r="R128" s="21"/>
    </row>
    <row r="129" spans="1:18">
      <c r="A129" s="7" t="s">
        <v>101</v>
      </c>
      <c r="B129" t="s">
        <v>27</v>
      </c>
      <c r="C129" t="s">
        <v>14</v>
      </c>
      <c r="D129" t="s">
        <v>15</v>
      </c>
      <c r="E129" s="1">
        <v>0.10034880489049</v>
      </c>
      <c r="F129" s="1">
        <v>0.103239220284518</v>
      </c>
      <c r="G129" s="1">
        <v>1.38688431605914</v>
      </c>
      <c r="H129" s="1">
        <v>0.82006445489947999</v>
      </c>
      <c r="I129" s="1">
        <v>1.4872331209496299</v>
      </c>
      <c r="J129" s="50">
        <v>0.92330367518399803</v>
      </c>
      <c r="N129" s="21"/>
      <c r="R129" s="21"/>
    </row>
    <row r="130" spans="1:18">
      <c r="A130" s="7" t="s">
        <v>101</v>
      </c>
      <c r="B130" t="s">
        <v>27</v>
      </c>
      <c r="C130" t="s">
        <v>16</v>
      </c>
      <c r="D130" t="s">
        <v>17</v>
      </c>
      <c r="E130" s="1">
        <v>1.0415036062253</v>
      </c>
      <c r="F130" s="1">
        <v>0.20088296934048699</v>
      </c>
      <c r="G130" s="1">
        <v>0.74857252906298999</v>
      </c>
      <c r="H130" s="1">
        <v>0.114416955788103</v>
      </c>
      <c r="I130" s="1">
        <v>1.7900761352882899</v>
      </c>
      <c r="J130" s="50">
        <v>0.31529992512859101</v>
      </c>
      <c r="N130" s="21"/>
      <c r="R130" s="21"/>
    </row>
    <row r="131" spans="1:18">
      <c r="A131" s="7" t="s">
        <v>101</v>
      </c>
      <c r="B131" t="s">
        <v>27</v>
      </c>
      <c r="C131" t="s">
        <v>18</v>
      </c>
      <c r="D131" t="s">
        <v>19</v>
      </c>
      <c r="E131" s="1">
        <v>4.8384289588420701</v>
      </c>
      <c r="F131" s="1">
        <v>0.29890030068837597</v>
      </c>
      <c r="G131" s="1">
        <v>0.37318646907724801</v>
      </c>
      <c r="H131" s="1">
        <v>5.9390148014662303E-2</v>
      </c>
      <c r="I131" s="1">
        <v>5.2116154279193196</v>
      </c>
      <c r="J131" s="50">
        <v>0.358290448703038</v>
      </c>
      <c r="N131" s="21"/>
      <c r="R131" s="21"/>
    </row>
    <row r="132" spans="1:18">
      <c r="A132" s="7" t="s">
        <v>101</v>
      </c>
      <c r="B132" t="s">
        <v>27</v>
      </c>
      <c r="C132" t="s">
        <v>20</v>
      </c>
      <c r="D132" t="s">
        <v>21</v>
      </c>
      <c r="E132" s="1">
        <v>3.3228508363751899</v>
      </c>
      <c r="F132" s="1">
        <v>0.52829654912977897</v>
      </c>
      <c r="G132" s="1">
        <v>0.62781484170035295</v>
      </c>
      <c r="H132" s="1">
        <v>0.126623202246302</v>
      </c>
      <c r="I132" s="1">
        <v>3.95066567807554</v>
      </c>
      <c r="J132" s="50">
        <v>0.65491975137608105</v>
      </c>
      <c r="N132" s="21"/>
      <c r="R132" s="21"/>
    </row>
    <row r="133" spans="1:18">
      <c r="A133" s="7" t="s">
        <v>101</v>
      </c>
      <c r="B133" t="s">
        <v>27</v>
      </c>
      <c r="C133" t="s">
        <v>25</v>
      </c>
      <c r="D133" t="s">
        <v>26</v>
      </c>
      <c r="E133" s="1">
        <v>2.3711969376272301E-2</v>
      </c>
      <c r="F133" s="1">
        <v>1.68988757976817E-3</v>
      </c>
      <c r="G133" s="1">
        <v>0.103617030127047</v>
      </c>
      <c r="H133" s="1">
        <v>4.47673881842535E-2</v>
      </c>
      <c r="I133" s="1">
        <v>0.127328999503319</v>
      </c>
      <c r="J133" s="50">
        <v>4.6457275764021699E-2</v>
      </c>
      <c r="N133" s="21"/>
      <c r="R133" s="21"/>
    </row>
    <row r="134" spans="1:18">
      <c r="A134" s="7" t="s">
        <v>101</v>
      </c>
      <c r="B134" t="s">
        <v>27</v>
      </c>
      <c r="C134" t="s">
        <v>22</v>
      </c>
      <c r="D134" t="s">
        <v>23</v>
      </c>
      <c r="E134" s="1">
        <v>1.2410374432949001</v>
      </c>
      <c r="F134" s="1">
        <v>5.3360968730793899E-2</v>
      </c>
      <c r="G134" s="1">
        <v>9.3420238150677903E-2</v>
      </c>
      <c r="H134" s="1">
        <v>3.4033254719972898E-3</v>
      </c>
      <c r="I134" s="1">
        <v>1.33445768144558</v>
      </c>
      <c r="J134" s="50">
        <v>5.67642942027912E-2</v>
      </c>
      <c r="N134" s="21"/>
      <c r="R134" s="21"/>
    </row>
    <row r="135" spans="1:18">
      <c r="A135" s="7" t="s">
        <v>102</v>
      </c>
      <c r="B135" t="s">
        <v>27</v>
      </c>
      <c r="C135" t="s">
        <v>2</v>
      </c>
      <c r="D135" t="s">
        <v>3</v>
      </c>
      <c r="E135" s="1">
        <v>0.35800471611280099</v>
      </c>
      <c r="F135" s="1">
        <v>0.35646566362009402</v>
      </c>
      <c r="G135" s="1">
        <v>0.20858150044134</v>
      </c>
      <c r="H135" s="1">
        <v>0.185870949419979</v>
      </c>
      <c r="I135" s="1">
        <v>0.56658621655414099</v>
      </c>
      <c r="J135" s="50">
        <v>0.54233661304007297</v>
      </c>
      <c r="N135" s="21"/>
      <c r="R135" s="21"/>
    </row>
    <row r="136" spans="1:18">
      <c r="A136" s="7" t="s">
        <v>102</v>
      </c>
      <c r="B136" t="s">
        <v>27</v>
      </c>
      <c r="C136" t="s">
        <v>4</v>
      </c>
      <c r="D136" t="s">
        <v>5</v>
      </c>
      <c r="E136" s="1">
        <v>1.5750278677149701E-3</v>
      </c>
      <c r="F136" s="1">
        <v>6.2259917245453503E-2</v>
      </c>
      <c r="G136" s="1">
        <v>5.7764857757934499E-3</v>
      </c>
      <c r="H136" s="1">
        <v>0.105487750668897</v>
      </c>
      <c r="I136" s="1">
        <v>7.3515136435084198E-3</v>
      </c>
      <c r="J136" s="50">
        <v>0.167747667914351</v>
      </c>
      <c r="N136" s="21"/>
      <c r="R136" s="21"/>
    </row>
    <row r="137" spans="1:18">
      <c r="A137" s="7" t="s">
        <v>102</v>
      </c>
      <c r="B137" t="s">
        <v>27</v>
      </c>
      <c r="C137" t="s">
        <v>6</v>
      </c>
      <c r="D137" t="s">
        <v>7</v>
      </c>
      <c r="E137" s="1">
        <v>4.7080208290066001E-4</v>
      </c>
      <c r="F137" s="1">
        <v>1.03888871182292E-3</v>
      </c>
      <c r="G137" s="1">
        <v>1.3659980333133001E-2</v>
      </c>
      <c r="H137" s="1">
        <v>3.0268395951647601E-2</v>
      </c>
      <c r="I137" s="1">
        <v>1.41307824160337E-2</v>
      </c>
      <c r="J137" s="50">
        <v>3.1307284663470498E-2</v>
      </c>
      <c r="N137" s="21"/>
      <c r="R137" s="21"/>
    </row>
    <row r="138" spans="1:18">
      <c r="A138" s="7" t="s">
        <v>102</v>
      </c>
      <c r="B138" t="s">
        <v>27</v>
      </c>
      <c r="C138" t="s">
        <v>8</v>
      </c>
      <c r="D138" t="s">
        <v>9</v>
      </c>
      <c r="E138" s="1">
        <v>8.2846801082183605E-2</v>
      </c>
      <c r="F138" s="1">
        <v>3.0748666359732699E-2</v>
      </c>
      <c r="G138" s="1">
        <v>0.21747290826381999</v>
      </c>
      <c r="H138" s="1">
        <v>9.0406341373299004E-2</v>
      </c>
      <c r="I138" s="1">
        <v>0.30031970934600299</v>
      </c>
      <c r="J138" s="50">
        <v>0.12115500773303201</v>
      </c>
      <c r="N138" s="21"/>
      <c r="R138" s="21"/>
    </row>
    <row r="139" spans="1:18">
      <c r="A139" s="7" t="s">
        <v>102</v>
      </c>
      <c r="B139" t="s">
        <v>27</v>
      </c>
      <c r="C139" t="s">
        <v>10</v>
      </c>
      <c r="D139" t="s">
        <v>11</v>
      </c>
      <c r="E139" s="1">
        <v>6.9319959835466294E-2</v>
      </c>
      <c r="F139" s="1">
        <v>5.3743198060957398E-2</v>
      </c>
      <c r="G139" s="1">
        <v>6.2690968258541993E-2</v>
      </c>
      <c r="H139" s="1">
        <v>6.4045199437117006E-2</v>
      </c>
      <c r="I139" s="1">
        <v>0.132010928094008</v>
      </c>
      <c r="J139" s="50">
        <v>0.117788397498074</v>
      </c>
      <c r="N139" s="21"/>
      <c r="R139" s="21"/>
    </row>
    <row r="140" spans="1:18">
      <c r="A140" s="7" t="s">
        <v>102</v>
      </c>
      <c r="B140" t="s">
        <v>27</v>
      </c>
      <c r="C140" t="s">
        <v>12</v>
      </c>
      <c r="D140" t="s">
        <v>13</v>
      </c>
      <c r="E140" s="1">
        <v>0.13239773841083299</v>
      </c>
      <c r="F140" s="1">
        <v>1.9786124317082699E-2</v>
      </c>
      <c r="G140" s="1">
        <v>5.2855889731381597E-2</v>
      </c>
      <c r="H140" s="1">
        <v>8.96789955250679E-3</v>
      </c>
      <c r="I140" s="1">
        <v>0.18525362814221499</v>
      </c>
      <c r="J140" s="50">
        <v>2.8754023869589501E-2</v>
      </c>
      <c r="N140" s="21"/>
      <c r="R140" s="21"/>
    </row>
    <row r="141" spans="1:18">
      <c r="A141" s="7" t="s">
        <v>102</v>
      </c>
      <c r="B141" t="s">
        <v>27</v>
      </c>
      <c r="C141" t="s">
        <v>14</v>
      </c>
      <c r="D141" t="s">
        <v>15</v>
      </c>
      <c r="E141" s="1">
        <v>5.7565906778116099E-2</v>
      </c>
      <c r="F141" s="1">
        <v>5.8572274890137402E-2</v>
      </c>
      <c r="G141" s="1">
        <v>7.0389785562744497E-3</v>
      </c>
      <c r="H141" s="1">
        <v>3.9701547107320202E-3</v>
      </c>
      <c r="I141" s="1">
        <v>6.4604885334390502E-2</v>
      </c>
      <c r="J141" s="50">
        <v>6.2542429600869406E-2</v>
      </c>
      <c r="N141" s="21"/>
      <c r="R141" s="21"/>
    </row>
    <row r="142" spans="1:18">
      <c r="A142" s="7" t="s">
        <v>102</v>
      </c>
      <c r="B142" t="s">
        <v>27</v>
      </c>
      <c r="C142" t="s">
        <v>16</v>
      </c>
      <c r="D142" t="s">
        <v>17</v>
      </c>
      <c r="E142" s="1">
        <v>0.48377843681298499</v>
      </c>
      <c r="F142" s="1">
        <v>9.5882576228136507E-2</v>
      </c>
      <c r="G142" s="1">
        <v>0.187153484905031</v>
      </c>
      <c r="H142" s="1">
        <v>2.47466907008572E-2</v>
      </c>
      <c r="I142" s="1">
        <v>0.67093192171801597</v>
      </c>
      <c r="J142" s="50">
        <v>0.12062926692899401</v>
      </c>
      <c r="N142" s="21"/>
      <c r="R142" s="21"/>
    </row>
    <row r="143" spans="1:18">
      <c r="A143" s="7" t="s">
        <v>102</v>
      </c>
      <c r="B143" t="s">
        <v>27</v>
      </c>
      <c r="C143" t="s">
        <v>18</v>
      </c>
      <c r="D143" t="s">
        <v>19</v>
      </c>
      <c r="E143" s="1">
        <v>5.3767643508112997</v>
      </c>
      <c r="F143" s="1">
        <v>0.33492690138230702</v>
      </c>
      <c r="G143" s="1">
        <v>8.2323367859375605</v>
      </c>
      <c r="H143" s="1">
        <v>1.41212633514326</v>
      </c>
      <c r="I143" s="1">
        <v>13.609101136748899</v>
      </c>
      <c r="J143" s="50">
        <v>1.74705323652557</v>
      </c>
      <c r="N143" s="21"/>
      <c r="R143" s="21"/>
    </row>
    <row r="144" spans="1:18">
      <c r="A144" s="7" t="s">
        <v>102</v>
      </c>
      <c r="B144" t="s">
        <v>27</v>
      </c>
      <c r="C144" t="s">
        <v>20</v>
      </c>
      <c r="D144" t="s">
        <v>21</v>
      </c>
      <c r="E144" s="1">
        <v>0.88556757173846201</v>
      </c>
      <c r="F144" s="1">
        <v>0.142460658117745</v>
      </c>
      <c r="G144" s="1">
        <v>0.182549498118357</v>
      </c>
      <c r="H144" s="1">
        <v>3.7029638540413599E-2</v>
      </c>
      <c r="I144" s="1">
        <v>1.0681170698568201</v>
      </c>
      <c r="J144" s="50">
        <v>0.17949029665815899</v>
      </c>
      <c r="N144" s="21"/>
      <c r="R144" s="21"/>
    </row>
    <row r="145" spans="1:18">
      <c r="A145" s="7" t="s">
        <v>102</v>
      </c>
      <c r="B145" t="s">
        <v>27</v>
      </c>
      <c r="C145" t="s">
        <v>25</v>
      </c>
      <c r="D145" t="s">
        <v>26</v>
      </c>
      <c r="E145" s="1">
        <v>4.69533461958459E-3</v>
      </c>
      <c r="F145" s="1">
        <v>2.9405486398829798E-4</v>
      </c>
      <c r="G145" s="1">
        <v>6.8818267155280003E-3</v>
      </c>
      <c r="H145" s="1">
        <v>2.6346090677762698E-3</v>
      </c>
      <c r="I145" s="1">
        <v>1.15771613351126E-2</v>
      </c>
      <c r="J145" s="50">
        <v>2.9286639317645702E-3</v>
      </c>
      <c r="N145" s="21"/>
      <c r="R145" s="21"/>
    </row>
    <row r="146" spans="1:18">
      <c r="A146" s="7" t="s">
        <v>102</v>
      </c>
      <c r="B146" t="s">
        <v>27</v>
      </c>
      <c r="C146" t="s">
        <v>22</v>
      </c>
      <c r="D146" t="s">
        <v>23</v>
      </c>
      <c r="E146" s="1">
        <v>0.87103313462737797</v>
      </c>
      <c r="F146" s="1">
        <v>3.9050158222441698E-2</v>
      </c>
      <c r="G146" s="1">
        <v>3.1233614175024699E-2</v>
      </c>
      <c r="H146" s="1">
        <v>1.22163125889527E-3</v>
      </c>
      <c r="I146" s="1">
        <v>0.90226674880240298</v>
      </c>
      <c r="J146" s="50">
        <v>4.0271789481337E-2</v>
      </c>
      <c r="N146" s="21"/>
      <c r="R146" s="21"/>
    </row>
    <row r="147" spans="1:18">
      <c r="A147" s="7" t="s">
        <v>103</v>
      </c>
      <c r="B147" t="s">
        <v>27</v>
      </c>
      <c r="C147" t="s">
        <v>2</v>
      </c>
      <c r="D147" t="s">
        <v>3</v>
      </c>
      <c r="E147" s="1">
        <v>1.6852283848715199</v>
      </c>
      <c r="F147" s="1">
        <v>1.7077592618686801</v>
      </c>
      <c r="G147" s="1">
        <v>0.57232240161117898</v>
      </c>
      <c r="H147" s="1">
        <v>0.39725102184558903</v>
      </c>
      <c r="I147" s="1">
        <v>2.2575507864827</v>
      </c>
      <c r="J147" s="50">
        <v>2.1050102837142699</v>
      </c>
      <c r="N147" s="21"/>
      <c r="R147" s="21"/>
    </row>
    <row r="148" spans="1:18">
      <c r="A148" s="7" t="s">
        <v>103</v>
      </c>
      <c r="B148" t="s">
        <v>27</v>
      </c>
      <c r="C148" t="s">
        <v>4</v>
      </c>
      <c r="D148" t="s">
        <v>5</v>
      </c>
      <c r="E148" s="1">
        <v>6.5118899679953903E-3</v>
      </c>
      <c r="F148" s="1">
        <v>0.29917883979523102</v>
      </c>
      <c r="G148" s="1">
        <v>2.8866279730278301E-4</v>
      </c>
      <c r="H148" s="1">
        <v>1.5444043989562299E-3</v>
      </c>
      <c r="I148" s="1">
        <v>6.80055276529817E-3</v>
      </c>
      <c r="J148" s="50">
        <v>0.300723244194187</v>
      </c>
      <c r="N148" s="21"/>
      <c r="R148" s="21"/>
    </row>
    <row r="149" spans="1:18">
      <c r="A149" s="7" t="s">
        <v>103</v>
      </c>
      <c r="B149" t="s">
        <v>27</v>
      </c>
      <c r="C149" t="s">
        <v>6</v>
      </c>
      <c r="D149" t="s">
        <v>7</v>
      </c>
      <c r="E149" s="1">
        <v>1.06429446466007E-2</v>
      </c>
      <c r="F149" s="1">
        <v>2.2392453732791799E-2</v>
      </c>
      <c r="G149" s="1">
        <v>0.108674023810717</v>
      </c>
      <c r="H149" s="1">
        <v>0.241108204892757</v>
      </c>
      <c r="I149" s="1">
        <v>0.119316968457318</v>
      </c>
      <c r="J149" s="50">
        <v>0.263500658625549</v>
      </c>
      <c r="N149" s="21"/>
      <c r="R149" s="21"/>
    </row>
    <row r="150" spans="1:18">
      <c r="A150" s="7" t="s">
        <v>103</v>
      </c>
      <c r="B150" t="s">
        <v>27</v>
      </c>
      <c r="C150" t="s">
        <v>8</v>
      </c>
      <c r="D150" t="s">
        <v>9</v>
      </c>
      <c r="E150" s="1">
        <v>0.54519765504002105</v>
      </c>
      <c r="F150" s="1">
        <v>0.20481576156081699</v>
      </c>
      <c r="G150" s="1">
        <v>2.8245847443249401</v>
      </c>
      <c r="H150" s="1">
        <v>1.18180483108888</v>
      </c>
      <c r="I150" s="1">
        <v>3.36978239936496</v>
      </c>
      <c r="J150" s="50">
        <v>1.3866205926496999</v>
      </c>
      <c r="N150" s="21"/>
      <c r="R150" s="21"/>
    </row>
    <row r="151" spans="1:18">
      <c r="A151" s="7" t="s">
        <v>103</v>
      </c>
      <c r="B151" t="s">
        <v>27</v>
      </c>
      <c r="C151" t="s">
        <v>10</v>
      </c>
      <c r="D151" t="s">
        <v>11</v>
      </c>
      <c r="E151" s="1">
        <v>0.32360261559771702</v>
      </c>
      <c r="F151" s="1">
        <v>0.26317324151994997</v>
      </c>
      <c r="G151" s="1">
        <v>0.56950872409311903</v>
      </c>
      <c r="H151" s="1">
        <v>0.59279547121320997</v>
      </c>
      <c r="I151" s="1">
        <v>0.893111339690836</v>
      </c>
      <c r="J151" s="50">
        <v>0.85596871273316</v>
      </c>
      <c r="N151" s="21"/>
      <c r="R151" s="21"/>
    </row>
    <row r="152" spans="1:18">
      <c r="A152" s="7" t="s">
        <v>103</v>
      </c>
      <c r="B152" t="s">
        <v>27</v>
      </c>
      <c r="C152" t="s">
        <v>12</v>
      </c>
      <c r="D152" t="s">
        <v>13</v>
      </c>
      <c r="E152" s="1">
        <v>0.83245113127954395</v>
      </c>
      <c r="F152" s="1">
        <v>0.116851854493459</v>
      </c>
      <c r="G152" s="1">
        <v>1.0523148077750799</v>
      </c>
      <c r="H152" s="1">
        <v>0.188944709462321</v>
      </c>
      <c r="I152" s="1">
        <v>1.8847659390546201</v>
      </c>
      <c r="J152" s="50">
        <v>0.30579656395577998</v>
      </c>
      <c r="N152" s="21"/>
      <c r="R152" s="21"/>
    </row>
    <row r="153" spans="1:18">
      <c r="A153" s="7" t="s">
        <v>103</v>
      </c>
      <c r="B153" t="s">
        <v>27</v>
      </c>
      <c r="C153" t="s">
        <v>14</v>
      </c>
      <c r="D153" t="s">
        <v>15</v>
      </c>
      <c r="E153" s="1">
        <v>0.24357007287037799</v>
      </c>
      <c r="F153" s="1">
        <v>0.255214481097982</v>
      </c>
      <c r="G153" s="1">
        <v>0.40298458212432597</v>
      </c>
      <c r="H153" s="1">
        <v>0.23527886606300599</v>
      </c>
      <c r="I153" s="1">
        <v>0.64655465499470499</v>
      </c>
      <c r="J153" s="50">
        <v>0.49049334716098802</v>
      </c>
      <c r="N153" s="21"/>
      <c r="R153" s="21"/>
    </row>
    <row r="154" spans="1:18">
      <c r="A154" s="7" t="s">
        <v>103</v>
      </c>
      <c r="B154" t="s">
        <v>27</v>
      </c>
      <c r="C154" t="s">
        <v>16</v>
      </c>
      <c r="D154" t="s">
        <v>17</v>
      </c>
      <c r="E154" s="1">
        <v>3.9507050199125899</v>
      </c>
      <c r="F154" s="1">
        <v>0.69533774131500103</v>
      </c>
      <c r="G154" s="1">
        <v>3.33576756625853</v>
      </c>
      <c r="H154" s="1">
        <v>0.45836112560755599</v>
      </c>
      <c r="I154" s="1">
        <v>7.2864725861711204</v>
      </c>
      <c r="J154" s="50">
        <v>1.1536988669225601</v>
      </c>
      <c r="N154" s="21"/>
      <c r="R154" s="21"/>
    </row>
    <row r="155" spans="1:18">
      <c r="A155" s="7" t="s">
        <v>103</v>
      </c>
      <c r="B155" t="s">
        <v>27</v>
      </c>
      <c r="C155" t="s">
        <v>18</v>
      </c>
      <c r="D155" t="s">
        <v>19</v>
      </c>
      <c r="E155" s="1">
        <v>35.1364055583729</v>
      </c>
      <c r="F155" s="1">
        <v>2.20898286793927</v>
      </c>
      <c r="G155" s="1">
        <v>20.0583600309361</v>
      </c>
      <c r="H155" s="1">
        <v>3.28067901586317</v>
      </c>
      <c r="I155" s="1">
        <v>55.194765589309</v>
      </c>
      <c r="J155" s="50">
        <v>5.48966188380244</v>
      </c>
      <c r="N155" s="21"/>
      <c r="R155" s="21"/>
    </row>
    <row r="156" spans="1:18">
      <c r="A156" s="7" t="s">
        <v>103</v>
      </c>
      <c r="B156" t="s">
        <v>27</v>
      </c>
      <c r="C156" t="s">
        <v>20</v>
      </c>
      <c r="D156" t="s">
        <v>21</v>
      </c>
      <c r="E156" s="1">
        <v>4.66709577308756</v>
      </c>
      <c r="F156" s="1">
        <v>0.73621441880333505</v>
      </c>
      <c r="G156" s="1">
        <v>8.4363583582825405E-2</v>
      </c>
      <c r="H156" s="1">
        <v>1.6997996701752598E-2</v>
      </c>
      <c r="I156" s="1">
        <v>4.7514593566703898</v>
      </c>
      <c r="J156" s="50">
        <v>0.753212415505088</v>
      </c>
      <c r="N156" s="21"/>
      <c r="R156" s="21"/>
    </row>
    <row r="157" spans="1:18">
      <c r="A157" s="7" t="s">
        <v>103</v>
      </c>
      <c r="B157" t="s">
        <v>27</v>
      </c>
      <c r="C157" t="s">
        <v>25</v>
      </c>
      <c r="D157" t="s">
        <v>26</v>
      </c>
      <c r="E157" s="1">
        <v>0.215737065828463</v>
      </c>
      <c r="F157" s="1">
        <v>1.6116757890962601E-2</v>
      </c>
      <c r="G157" s="1">
        <v>1.885247103597</v>
      </c>
      <c r="H157" s="1">
        <v>0.94150655371558001</v>
      </c>
      <c r="I157" s="1">
        <v>2.1009841694254598</v>
      </c>
      <c r="J157" s="50">
        <v>0.95762331160654202</v>
      </c>
      <c r="N157" s="21"/>
      <c r="R157" s="21"/>
    </row>
    <row r="158" spans="1:18">
      <c r="A158" s="7" t="s">
        <v>103</v>
      </c>
      <c r="B158" t="s">
        <v>27</v>
      </c>
      <c r="C158" t="s">
        <v>22</v>
      </c>
      <c r="D158" t="s">
        <v>23</v>
      </c>
      <c r="E158" s="1">
        <v>15.6670727953518</v>
      </c>
      <c r="F158" s="1">
        <v>0.67153193446501902</v>
      </c>
      <c r="G158" s="1">
        <v>4.7946314906986904</v>
      </c>
      <c r="H158" s="1">
        <v>0.17289161181500101</v>
      </c>
      <c r="I158" s="1">
        <v>20.461704286050502</v>
      </c>
      <c r="J158" s="50">
        <v>0.84442354628002003</v>
      </c>
      <c r="N158" s="21"/>
      <c r="R158" s="21"/>
    </row>
    <row r="159" spans="1:18">
      <c r="A159" s="7" t="s">
        <v>104</v>
      </c>
      <c r="B159" t="s">
        <v>27</v>
      </c>
      <c r="C159" t="s">
        <v>2</v>
      </c>
      <c r="D159" t="s">
        <v>3</v>
      </c>
      <c r="E159" s="1">
        <v>0.40175459311645501</v>
      </c>
      <c r="F159" s="1">
        <v>0.41941054565091501</v>
      </c>
      <c r="G159" s="1">
        <v>3.8630450735958902E-2</v>
      </c>
      <c r="H159" s="1">
        <v>3.2065357041043498E-2</v>
      </c>
      <c r="I159" s="1">
        <v>0.440385043852414</v>
      </c>
      <c r="J159" s="50">
        <v>0.45147590269195798</v>
      </c>
      <c r="N159" s="21"/>
      <c r="R159" s="21"/>
    </row>
    <row r="160" spans="1:18">
      <c r="A160" s="7" t="s">
        <v>104</v>
      </c>
      <c r="B160" t="s">
        <v>27</v>
      </c>
      <c r="C160" t="s">
        <v>4</v>
      </c>
      <c r="D160" t="s">
        <v>5</v>
      </c>
      <c r="E160" s="1">
        <v>9.8960483886195694E-4</v>
      </c>
      <c r="F160" s="1">
        <v>5.1243943096351899E-2</v>
      </c>
      <c r="G160" s="1">
        <v>6.1738194527688104E-5</v>
      </c>
      <c r="H160" s="1">
        <v>3.3038096016373998E-4</v>
      </c>
      <c r="I160" s="1">
        <v>1.05134303338964E-3</v>
      </c>
      <c r="J160" s="50">
        <v>5.1574324056515602E-2</v>
      </c>
      <c r="N160" s="21"/>
      <c r="R160" s="21"/>
    </row>
    <row r="161" spans="1:18">
      <c r="A161" s="7" t="s">
        <v>104</v>
      </c>
      <c r="B161" t="s">
        <v>27</v>
      </c>
      <c r="C161" t="s">
        <v>6</v>
      </c>
      <c r="D161" t="s">
        <v>7</v>
      </c>
      <c r="E161" s="1">
        <v>2.1576685904105002E-3</v>
      </c>
      <c r="F161" s="1">
        <v>4.3791213228503399E-3</v>
      </c>
      <c r="G161" s="1">
        <v>1.1748013614254699E-3</v>
      </c>
      <c r="H161" s="1">
        <v>2.6067555102032799E-3</v>
      </c>
      <c r="I161" s="1">
        <v>3.3324699518359701E-3</v>
      </c>
      <c r="J161" s="50">
        <v>6.9858768330536202E-3</v>
      </c>
      <c r="N161" s="21"/>
      <c r="R161" s="21"/>
    </row>
    <row r="162" spans="1:18">
      <c r="A162" s="7" t="s">
        <v>104</v>
      </c>
      <c r="B162" t="s">
        <v>27</v>
      </c>
      <c r="C162" t="s">
        <v>8</v>
      </c>
      <c r="D162" t="s">
        <v>9</v>
      </c>
      <c r="E162" s="1">
        <v>0.114291387954219</v>
      </c>
      <c r="F162" s="1">
        <v>4.3047199886096399E-2</v>
      </c>
      <c r="G162" s="1">
        <v>1.03654650158993</v>
      </c>
      <c r="H162" s="1">
        <v>0.48147086696390001</v>
      </c>
      <c r="I162" s="1">
        <v>1.15083788954415</v>
      </c>
      <c r="J162" s="50">
        <v>0.52451806684999602</v>
      </c>
      <c r="N162" s="21"/>
      <c r="R162" s="21"/>
    </row>
    <row r="163" spans="1:18">
      <c r="A163" s="7" t="s">
        <v>104</v>
      </c>
      <c r="B163" t="s">
        <v>27</v>
      </c>
      <c r="C163" t="s">
        <v>10</v>
      </c>
      <c r="D163" t="s">
        <v>11</v>
      </c>
      <c r="E163" s="1">
        <v>6.3844119341085706E-2</v>
      </c>
      <c r="F163" s="1">
        <v>5.0020207190685402E-2</v>
      </c>
      <c r="G163" s="1">
        <v>9.8238616875334597E-2</v>
      </c>
      <c r="H163" s="1">
        <v>7.36501174030261E-2</v>
      </c>
      <c r="I163" s="1">
        <v>0.16208273621642</v>
      </c>
      <c r="J163" s="50">
        <v>0.12367032459371199</v>
      </c>
      <c r="N163" s="21"/>
      <c r="R163" s="21"/>
    </row>
    <row r="164" spans="1:18">
      <c r="A164" s="7" t="s">
        <v>104</v>
      </c>
      <c r="B164" t="s">
        <v>27</v>
      </c>
      <c r="C164" t="s">
        <v>12</v>
      </c>
      <c r="D164" t="s">
        <v>13</v>
      </c>
      <c r="E164" s="1">
        <v>0.18498583537864999</v>
      </c>
      <c r="F164" s="1">
        <v>2.5192758189309199E-2</v>
      </c>
      <c r="G164" s="1">
        <v>8.5995631290844504E-2</v>
      </c>
      <c r="H164" s="1">
        <v>1.54518207761913E-2</v>
      </c>
      <c r="I164" s="1">
        <v>0.27098146666949402</v>
      </c>
      <c r="J164" s="50">
        <v>4.06445789655005E-2</v>
      </c>
      <c r="N164" s="21"/>
      <c r="R164" s="21"/>
    </row>
    <row r="165" spans="1:18">
      <c r="A165" s="7" t="s">
        <v>104</v>
      </c>
      <c r="B165" t="s">
        <v>27</v>
      </c>
      <c r="C165" t="s">
        <v>14</v>
      </c>
      <c r="D165" t="s">
        <v>15</v>
      </c>
      <c r="E165" s="1">
        <v>4.8594422210448303E-2</v>
      </c>
      <c r="F165" s="1">
        <v>5.1100640140534399E-2</v>
      </c>
      <c r="G165" s="1">
        <v>7.6513124669263993E-2</v>
      </c>
      <c r="H165" s="1">
        <v>4.5184722211408901E-2</v>
      </c>
      <c r="I165" s="1">
        <v>0.12510754687971201</v>
      </c>
      <c r="J165" s="50">
        <v>9.6285362351943293E-2</v>
      </c>
      <c r="N165" s="21"/>
      <c r="R165" s="21"/>
    </row>
    <row r="166" spans="1:18">
      <c r="A166" s="7" t="s">
        <v>104</v>
      </c>
      <c r="B166" t="s">
        <v>27</v>
      </c>
      <c r="C166" t="s">
        <v>16</v>
      </c>
      <c r="D166" t="s">
        <v>17</v>
      </c>
      <c r="E166" s="1">
        <v>1.1906875843085201</v>
      </c>
      <c r="F166" s="1">
        <v>0.191949731843232</v>
      </c>
      <c r="G166" s="1">
        <v>1.0454730664270899</v>
      </c>
      <c r="H166" s="1">
        <v>0.11860355429444</v>
      </c>
      <c r="I166" s="1">
        <v>2.2361606507356</v>
      </c>
      <c r="J166" s="50">
        <v>0.31055328613767202</v>
      </c>
      <c r="N166" s="21"/>
      <c r="R166" s="21"/>
    </row>
    <row r="167" spans="1:18">
      <c r="A167" s="7" t="s">
        <v>104</v>
      </c>
      <c r="B167" t="s">
        <v>27</v>
      </c>
      <c r="C167" t="s">
        <v>18</v>
      </c>
      <c r="D167" t="s">
        <v>19</v>
      </c>
      <c r="E167" s="1">
        <v>5.6470140745903903</v>
      </c>
      <c r="F167" s="1">
        <v>0.35347576853950102</v>
      </c>
      <c r="G167" s="1">
        <v>2.0878412739265002</v>
      </c>
      <c r="H167" s="1">
        <v>0.33935477814898002</v>
      </c>
      <c r="I167" s="1">
        <v>7.7348553485168896</v>
      </c>
      <c r="J167" s="50">
        <v>0.69283054668848099</v>
      </c>
      <c r="N167" s="21"/>
      <c r="R167" s="21"/>
    </row>
    <row r="168" spans="1:18">
      <c r="A168" s="7" t="s">
        <v>104</v>
      </c>
      <c r="B168" t="s">
        <v>27</v>
      </c>
      <c r="C168" t="s">
        <v>20</v>
      </c>
      <c r="D168" t="s">
        <v>21</v>
      </c>
      <c r="E168" s="1">
        <v>1.2859732073086501</v>
      </c>
      <c r="F168" s="1">
        <v>0.20296784453231601</v>
      </c>
      <c r="G168" s="1">
        <v>3.5036486494295901E-2</v>
      </c>
      <c r="H168" s="1">
        <v>7.05918156172695E-3</v>
      </c>
      <c r="I168" s="1">
        <v>1.3210096938029501</v>
      </c>
      <c r="J168" s="50">
        <v>0.210027026094043</v>
      </c>
      <c r="N168" s="21"/>
      <c r="R168" s="21"/>
    </row>
    <row r="169" spans="1:18">
      <c r="A169" s="7" t="s">
        <v>104</v>
      </c>
      <c r="B169" t="s">
        <v>27</v>
      </c>
      <c r="C169" t="s">
        <v>25</v>
      </c>
      <c r="D169" t="s">
        <v>26</v>
      </c>
      <c r="E169" s="1">
        <v>0.384683580481681</v>
      </c>
      <c r="F169" s="1">
        <v>2.85093769058027E-2</v>
      </c>
      <c r="G169" s="1">
        <v>2.2752991425924698</v>
      </c>
      <c r="H169" s="1">
        <v>1.1018766749800899</v>
      </c>
      <c r="I169" s="1">
        <v>2.6599827230741502</v>
      </c>
      <c r="J169" s="50">
        <v>1.1303860518858899</v>
      </c>
      <c r="N169" s="21"/>
      <c r="R169" s="21"/>
    </row>
    <row r="170" spans="1:18">
      <c r="A170" s="7" t="s">
        <v>104</v>
      </c>
      <c r="B170" t="s">
        <v>27</v>
      </c>
      <c r="C170" t="s">
        <v>22</v>
      </c>
      <c r="D170" t="s">
        <v>23</v>
      </c>
      <c r="E170" s="1">
        <v>3.1695026496022698</v>
      </c>
      <c r="F170" s="1">
        <v>0.135740900117645</v>
      </c>
      <c r="G170" s="1">
        <v>0.87157493848870604</v>
      </c>
      <c r="H170" s="1">
        <v>3.1316729985658598E-2</v>
      </c>
      <c r="I170" s="1">
        <v>4.0410775880909799</v>
      </c>
      <c r="J170" s="50">
        <v>0.16705763010330399</v>
      </c>
      <c r="N170" s="21"/>
      <c r="R170" s="21"/>
    </row>
    <row r="171" spans="1:18">
      <c r="A171" s="7" t="s">
        <v>105</v>
      </c>
      <c r="B171" t="s">
        <v>27</v>
      </c>
      <c r="C171" t="s">
        <v>2</v>
      </c>
      <c r="D171" t="s">
        <v>3</v>
      </c>
      <c r="E171" s="1">
        <v>0.43275448378464199</v>
      </c>
      <c r="F171" s="1">
        <v>0.44390646280445101</v>
      </c>
      <c r="G171" s="1">
        <v>0.19862571890566999</v>
      </c>
      <c r="H171" s="1">
        <v>0.22487446881482701</v>
      </c>
      <c r="I171" s="1">
        <v>0.63138020269031203</v>
      </c>
      <c r="J171" s="50">
        <v>0.66878093161927699</v>
      </c>
      <c r="N171" s="21"/>
      <c r="R171" s="21"/>
    </row>
    <row r="172" spans="1:18">
      <c r="A172" s="7" t="s">
        <v>105</v>
      </c>
      <c r="B172" t="s">
        <v>27</v>
      </c>
      <c r="C172" t="s">
        <v>4</v>
      </c>
      <c r="D172" t="s">
        <v>5</v>
      </c>
      <c r="E172" s="1">
        <v>2.5117743129292598E-3</v>
      </c>
      <c r="F172" s="1">
        <v>0.110305679672051</v>
      </c>
      <c r="G172" s="1">
        <v>1.8624401815324099E-7</v>
      </c>
      <c r="H172" s="1">
        <v>2.1441548757500299E-7</v>
      </c>
      <c r="I172" s="1">
        <v>2.5119605569474102E-3</v>
      </c>
      <c r="J172" s="50">
        <v>0.11030589408753901</v>
      </c>
      <c r="N172" s="21"/>
      <c r="R172" s="21"/>
    </row>
    <row r="173" spans="1:18">
      <c r="A173" s="7" t="s">
        <v>105</v>
      </c>
      <c r="B173" t="s">
        <v>27</v>
      </c>
      <c r="C173" t="s">
        <v>6</v>
      </c>
      <c r="D173" t="s">
        <v>7</v>
      </c>
      <c r="E173" s="1">
        <v>2.0254851480794099E-3</v>
      </c>
      <c r="F173" s="1">
        <v>4.3900108553489503E-3</v>
      </c>
      <c r="G173" s="1">
        <v>0.102328462932867</v>
      </c>
      <c r="H173" s="1">
        <v>0.22703273735559301</v>
      </c>
      <c r="I173" s="1">
        <v>0.104353948080946</v>
      </c>
      <c r="J173" s="50">
        <v>0.231422748210942</v>
      </c>
      <c r="N173" s="21"/>
      <c r="R173" s="21"/>
    </row>
    <row r="174" spans="1:18">
      <c r="A174" s="7" t="s">
        <v>105</v>
      </c>
      <c r="B174" t="s">
        <v>27</v>
      </c>
      <c r="C174" t="s">
        <v>8</v>
      </c>
      <c r="D174" t="s">
        <v>9</v>
      </c>
      <c r="E174" s="1">
        <v>0.16633011822240401</v>
      </c>
      <c r="F174" s="1">
        <v>6.2013258394798702E-2</v>
      </c>
      <c r="G174" s="1">
        <v>0.72786216187800401</v>
      </c>
      <c r="H174" s="1">
        <v>0.295832418603522</v>
      </c>
      <c r="I174" s="1">
        <v>0.89419228010040797</v>
      </c>
      <c r="J174" s="50">
        <v>0.35784567699832098</v>
      </c>
      <c r="N174" s="21"/>
      <c r="R174" s="21"/>
    </row>
    <row r="175" spans="1:18">
      <c r="A175" s="7" t="s">
        <v>105</v>
      </c>
      <c r="B175" t="s">
        <v>27</v>
      </c>
      <c r="C175" t="s">
        <v>10</v>
      </c>
      <c r="D175" t="s">
        <v>11</v>
      </c>
      <c r="E175" s="1">
        <v>8.7619320416563298E-2</v>
      </c>
      <c r="F175" s="1">
        <v>7.9415179220661894E-2</v>
      </c>
      <c r="G175" s="1">
        <v>0.18144835938791701</v>
      </c>
      <c r="H175" s="1">
        <v>0.21246141401282301</v>
      </c>
      <c r="I175" s="1">
        <v>0.26906767980447999</v>
      </c>
      <c r="J175" s="50">
        <v>0.29187659323348503</v>
      </c>
      <c r="N175" s="21"/>
      <c r="R175" s="21"/>
    </row>
    <row r="176" spans="1:18">
      <c r="A176" s="7" t="s">
        <v>105</v>
      </c>
      <c r="B176" t="s">
        <v>27</v>
      </c>
      <c r="C176" t="s">
        <v>12</v>
      </c>
      <c r="D176" t="s">
        <v>13</v>
      </c>
      <c r="E176" s="1">
        <v>0.213452739153592</v>
      </c>
      <c r="F176" s="1">
        <v>3.0639489612364099E-2</v>
      </c>
      <c r="G176" s="1">
        <v>0.19986950758014199</v>
      </c>
      <c r="H176" s="1">
        <v>3.5676844416390699E-2</v>
      </c>
      <c r="I176" s="1">
        <v>0.41332224673373402</v>
      </c>
      <c r="J176" s="50">
        <v>6.6316334028754795E-2</v>
      </c>
      <c r="N176" s="21"/>
      <c r="R176" s="21"/>
    </row>
    <row r="177" spans="1:18">
      <c r="A177" s="7" t="s">
        <v>105</v>
      </c>
      <c r="B177" t="s">
        <v>27</v>
      </c>
      <c r="C177" t="s">
        <v>14</v>
      </c>
      <c r="D177" t="s">
        <v>15</v>
      </c>
      <c r="E177" s="1">
        <v>7.2811606982678606E-2</v>
      </c>
      <c r="F177" s="1">
        <v>7.4742835484586198E-2</v>
      </c>
      <c r="G177" s="1">
        <v>0.53430913265116897</v>
      </c>
      <c r="H177" s="1">
        <v>0.31004206345226398</v>
      </c>
      <c r="I177" s="1">
        <v>0.60712073963384805</v>
      </c>
      <c r="J177" s="50">
        <v>0.38478489893685103</v>
      </c>
      <c r="N177" s="21"/>
      <c r="R177" s="21"/>
    </row>
    <row r="178" spans="1:18">
      <c r="A178" s="7" t="s">
        <v>105</v>
      </c>
      <c r="B178" t="s">
        <v>27</v>
      </c>
      <c r="C178" t="s">
        <v>16</v>
      </c>
      <c r="D178" t="s">
        <v>17</v>
      </c>
      <c r="E178" s="1">
        <v>1.1990120365305099</v>
      </c>
      <c r="F178" s="1">
        <v>0.23024693251839901</v>
      </c>
      <c r="G178" s="1">
        <v>1.7326419359069301</v>
      </c>
      <c r="H178" s="1">
        <v>0.23855850618334501</v>
      </c>
      <c r="I178" s="1">
        <v>2.9316539724374402</v>
      </c>
      <c r="J178" s="50">
        <v>0.46880543870174302</v>
      </c>
      <c r="N178" s="21"/>
      <c r="R178" s="21"/>
    </row>
    <row r="179" spans="1:18">
      <c r="A179" s="7" t="s">
        <v>105</v>
      </c>
      <c r="B179" t="s">
        <v>27</v>
      </c>
      <c r="C179" t="s">
        <v>18</v>
      </c>
      <c r="D179" t="s">
        <v>19</v>
      </c>
      <c r="E179" s="1">
        <v>5.0172201355977704</v>
      </c>
      <c r="F179" s="1">
        <v>0.31240723879569199</v>
      </c>
      <c r="G179" s="1">
        <v>1.5669620307997401</v>
      </c>
      <c r="H179" s="1">
        <v>0.25370642444872299</v>
      </c>
      <c r="I179" s="1">
        <v>6.5841821663975102</v>
      </c>
      <c r="J179" s="50">
        <v>0.56611366324441503</v>
      </c>
      <c r="N179" s="21"/>
      <c r="R179" s="21"/>
    </row>
    <row r="180" spans="1:18">
      <c r="A180" s="7" t="s">
        <v>105</v>
      </c>
      <c r="B180" t="s">
        <v>27</v>
      </c>
      <c r="C180" t="s">
        <v>20</v>
      </c>
      <c r="D180" t="s">
        <v>21</v>
      </c>
      <c r="E180" s="1">
        <v>1.1412834255308899</v>
      </c>
      <c r="F180" s="1">
        <v>0.18058133934550699</v>
      </c>
      <c r="G180" s="1">
        <v>0.39556500610936401</v>
      </c>
      <c r="H180" s="1">
        <v>7.9740334800145807E-2</v>
      </c>
      <c r="I180" s="1">
        <v>1.53684843164025</v>
      </c>
      <c r="J180" s="50">
        <v>0.26032167414565299</v>
      </c>
      <c r="N180" s="21"/>
      <c r="R180" s="21"/>
    </row>
    <row r="181" spans="1:18">
      <c r="A181" s="7" t="s">
        <v>105</v>
      </c>
      <c r="B181" t="s">
        <v>27</v>
      </c>
      <c r="C181" t="s">
        <v>25</v>
      </c>
      <c r="D181" t="s">
        <v>26</v>
      </c>
      <c r="E181" s="1">
        <v>5.6290521040998701E-3</v>
      </c>
      <c r="F181" s="1">
        <v>4.0920108651939298E-4</v>
      </c>
      <c r="G181" s="1">
        <v>2.6329553743939599E-2</v>
      </c>
      <c r="H181" s="1">
        <v>1.22468647869843E-2</v>
      </c>
      <c r="I181" s="1">
        <v>3.1958605848039501E-2</v>
      </c>
      <c r="J181" s="50">
        <v>1.2656065873503699E-2</v>
      </c>
      <c r="N181" s="21"/>
      <c r="R181" s="21"/>
    </row>
    <row r="182" spans="1:18">
      <c r="A182" s="7" t="s">
        <v>105</v>
      </c>
      <c r="B182" t="s">
        <v>27</v>
      </c>
      <c r="C182" t="s">
        <v>22</v>
      </c>
      <c r="D182" t="s">
        <v>23</v>
      </c>
      <c r="E182" s="1">
        <v>1.5647164938074201</v>
      </c>
      <c r="F182" s="1">
        <v>6.7250950214397406E-2</v>
      </c>
      <c r="G182" s="1">
        <v>0.300014388508479</v>
      </c>
      <c r="H182" s="1">
        <v>1.0800934354964299E-2</v>
      </c>
      <c r="I182" s="1">
        <v>1.8647308823158999</v>
      </c>
      <c r="J182" s="50">
        <v>7.8051884569361699E-2</v>
      </c>
      <c r="N182" s="21"/>
      <c r="R182" s="21"/>
    </row>
    <row r="183" spans="1:18">
      <c r="A183" s="7" t="s">
        <v>106</v>
      </c>
      <c r="B183" t="s">
        <v>27</v>
      </c>
      <c r="C183" t="s">
        <v>2</v>
      </c>
      <c r="D183" t="s">
        <v>3</v>
      </c>
      <c r="E183" s="1">
        <v>0.18041290161922299</v>
      </c>
      <c r="F183" s="1">
        <v>0.18969877738872001</v>
      </c>
      <c r="G183" s="1">
        <v>1.67836059981398E-2</v>
      </c>
      <c r="H183" s="1">
        <v>1.2692490742391999E-2</v>
      </c>
      <c r="I183" s="1">
        <v>0.19719650761736299</v>
      </c>
      <c r="J183" s="50">
        <v>0.202391268131112</v>
      </c>
      <c r="N183" s="21"/>
      <c r="R183" s="21"/>
    </row>
    <row r="184" spans="1:18">
      <c r="A184" s="7" t="s">
        <v>106</v>
      </c>
      <c r="B184" t="s">
        <v>27</v>
      </c>
      <c r="C184" t="s">
        <v>4</v>
      </c>
      <c r="D184" t="s">
        <v>5</v>
      </c>
      <c r="E184" s="1">
        <v>5.6431249373996197E-4</v>
      </c>
      <c r="F184" s="1">
        <v>3.84060154096207E-2</v>
      </c>
      <c r="G184" s="1">
        <v>2.1291884058079401E-7</v>
      </c>
      <c r="H184" s="1">
        <v>3.3137094566905398E-7</v>
      </c>
      <c r="I184" s="1">
        <v>5.6452541258054305E-4</v>
      </c>
      <c r="J184" s="50">
        <v>3.8406346780566397E-2</v>
      </c>
      <c r="N184" s="21"/>
      <c r="R184" s="21"/>
    </row>
    <row r="185" spans="1:18">
      <c r="A185" s="7" t="s">
        <v>106</v>
      </c>
      <c r="B185" t="s">
        <v>27</v>
      </c>
      <c r="C185" t="s">
        <v>6</v>
      </c>
      <c r="D185" t="s">
        <v>7</v>
      </c>
      <c r="E185" s="1">
        <v>7.8289804535602902E-4</v>
      </c>
      <c r="F185" s="1">
        <v>1.7081639679479099E-3</v>
      </c>
      <c r="G185" s="1">
        <v>0.16009119144098899</v>
      </c>
      <c r="H185" s="1">
        <v>0.25557425389835697</v>
      </c>
      <c r="I185" s="1">
        <v>0.16087408948634499</v>
      </c>
      <c r="J185" s="50">
        <v>0.25728241786630501</v>
      </c>
      <c r="N185" s="21"/>
      <c r="R185" s="21"/>
    </row>
    <row r="186" spans="1:18">
      <c r="A186" s="7" t="s">
        <v>106</v>
      </c>
      <c r="B186" t="s">
        <v>27</v>
      </c>
      <c r="C186" t="s">
        <v>8</v>
      </c>
      <c r="D186" t="s">
        <v>9</v>
      </c>
      <c r="E186" s="1">
        <v>3.9995349557479201E-2</v>
      </c>
      <c r="F186" s="1">
        <v>1.5032215825987299E-2</v>
      </c>
      <c r="G186" s="1">
        <v>5.0144884370359098E-2</v>
      </c>
      <c r="H186" s="1">
        <v>2.1155848242200501E-2</v>
      </c>
      <c r="I186" s="1">
        <v>9.0140233927838306E-2</v>
      </c>
      <c r="J186" s="50">
        <v>3.6188064068187802E-2</v>
      </c>
      <c r="N186" s="21"/>
      <c r="R186" s="21"/>
    </row>
    <row r="187" spans="1:18">
      <c r="A187" s="7" t="s">
        <v>106</v>
      </c>
      <c r="B187" t="s">
        <v>27</v>
      </c>
      <c r="C187" t="s">
        <v>10</v>
      </c>
      <c r="D187" t="s">
        <v>11</v>
      </c>
      <c r="E187" s="1">
        <v>2.3969805216101599E-2</v>
      </c>
      <c r="F187" s="1">
        <v>1.77376978962311E-2</v>
      </c>
      <c r="G187" s="1">
        <v>7.8311084536230903E-3</v>
      </c>
      <c r="H187" s="1">
        <v>4.0253545491975599E-3</v>
      </c>
      <c r="I187" s="1">
        <v>3.1800913669724699E-2</v>
      </c>
      <c r="J187" s="50">
        <v>2.1763052445428699E-2</v>
      </c>
      <c r="N187" s="21"/>
      <c r="R187" s="21"/>
    </row>
    <row r="188" spans="1:18">
      <c r="A188" s="7" t="s">
        <v>106</v>
      </c>
      <c r="B188" t="s">
        <v>27</v>
      </c>
      <c r="C188" t="s">
        <v>12</v>
      </c>
      <c r="D188" t="s">
        <v>13</v>
      </c>
      <c r="E188" s="1">
        <v>9.3513853813038506E-2</v>
      </c>
      <c r="F188" s="1">
        <v>1.3137429577962099E-2</v>
      </c>
      <c r="G188" s="1">
        <v>3.4891298510147398E-2</v>
      </c>
      <c r="H188" s="1">
        <v>6.2888283603583402E-3</v>
      </c>
      <c r="I188" s="1">
        <v>0.128405152323186</v>
      </c>
      <c r="J188" s="50">
        <v>1.94262579383205E-2</v>
      </c>
      <c r="N188" s="21"/>
      <c r="R188" s="21"/>
    </row>
    <row r="189" spans="1:18">
      <c r="A189" s="7" t="s">
        <v>106</v>
      </c>
      <c r="B189" t="s">
        <v>27</v>
      </c>
      <c r="C189" t="s">
        <v>14</v>
      </c>
      <c r="D189" t="s">
        <v>15</v>
      </c>
      <c r="E189" s="1">
        <v>2.2426119054498799E-2</v>
      </c>
      <c r="F189" s="1">
        <v>2.4280279243491298E-2</v>
      </c>
      <c r="G189" s="1">
        <v>5.9487213538273898E-3</v>
      </c>
      <c r="H189" s="1">
        <v>3.3463625432335899E-3</v>
      </c>
      <c r="I189" s="1">
        <v>2.83748404083261E-2</v>
      </c>
      <c r="J189" s="50">
        <v>2.7626641786724901E-2</v>
      </c>
      <c r="N189" s="21"/>
      <c r="R189" s="21"/>
    </row>
    <row r="190" spans="1:18">
      <c r="A190" s="7" t="s">
        <v>106</v>
      </c>
      <c r="B190" t="s">
        <v>27</v>
      </c>
      <c r="C190" t="s">
        <v>16</v>
      </c>
      <c r="D190" t="s">
        <v>17</v>
      </c>
      <c r="E190" s="1">
        <v>0.30232853421247402</v>
      </c>
      <c r="F190" s="1">
        <v>5.53852883936468E-2</v>
      </c>
      <c r="G190" s="1">
        <v>0.198033022760745</v>
      </c>
      <c r="H190" s="1">
        <v>2.3136352834342101E-2</v>
      </c>
      <c r="I190" s="1">
        <v>0.50036155697322005</v>
      </c>
      <c r="J190" s="50">
        <v>7.8521641227988895E-2</v>
      </c>
      <c r="N190" s="21"/>
      <c r="R190" s="21"/>
    </row>
    <row r="191" spans="1:18">
      <c r="A191" s="7" t="s">
        <v>106</v>
      </c>
      <c r="B191" t="s">
        <v>27</v>
      </c>
      <c r="C191" t="s">
        <v>18</v>
      </c>
      <c r="D191" t="s">
        <v>19</v>
      </c>
      <c r="E191" s="1">
        <v>1.58410205782118</v>
      </c>
      <c r="F191" s="1">
        <v>9.8984573964512795E-2</v>
      </c>
      <c r="G191" s="1">
        <v>0.17706332549867099</v>
      </c>
      <c r="H191" s="1">
        <v>2.84234953128212E-2</v>
      </c>
      <c r="I191" s="1">
        <v>1.76116538331985</v>
      </c>
      <c r="J191" s="50">
        <v>0.127408069277334</v>
      </c>
      <c r="N191" s="21"/>
      <c r="R191" s="21"/>
    </row>
    <row r="192" spans="1:18">
      <c r="A192" s="7" t="s">
        <v>106</v>
      </c>
      <c r="B192" t="s">
        <v>27</v>
      </c>
      <c r="C192" t="s">
        <v>20</v>
      </c>
      <c r="D192" t="s">
        <v>21</v>
      </c>
      <c r="E192" s="1">
        <v>0.52741212765614598</v>
      </c>
      <c r="F192" s="1">
        <v>8.3772951327985096E-2</v>
      </c>
      <c r="G192" s="1">
        <v>5.59967213532582E-3</v>
      </c>
      <c r="H192" s="1">
        <v>1.12834854916196E-3</v>
      </c>
      <c r="I192" s="1">
        <v>0.53301179979147195</v>
      </c>
      <c r="J192" s="50">
        <v>8.4901299877146993E-2</v>
      </c>
      <c r="N192" s="21"/>
      <c r="R192" s="21"/>
    </row>
    <row r="193" spans="1:18">
      <c r="A193" s="7" t="s">
        <v>106</v>
      </c>
      <c r="B193" t="s">
        <v>27</v>
      </c>
      <c r="C193" t="s">
        <v>25</v>
      </c>
      <c r="D193" t="s">
        <v>26</v>
      </c>
      <c r="E193" s="1">
        <v>2.6180793965364301E-3</v>
      </c>
      <c r="F193" s="1">
        <v>1.9354373701701801E-4</v>
      </c>
      <c r="G193" s="1">
        <v>1.06595397213973E-2</v>
      </c>
      <c r="H193" s="1">
        <v>4.9059495131448397E-3</v>
      </c>
      <c r="I193" s="1">
        <v>1.32776191179337E-2</v>
      </c>
      <c r="J193" s="50">
        <v>5.0994932501618601E-3</v>
      </c>
      <c r="N193" s="21"/>
      <c r="R193" s="21"/>
    </row>
    <row r="194" spans="1:18">
      <c r="A194" s="7" t="s">
        <v>106</v>
      </c>
      <c r="B194" t="s">
        <v>27</v>
      </c>
      <c r="C194" t="s">
        <v>22</v>
      </c>
      <c r="D194" t="s">
        <v>23</v>
      </c>
      <c r="E194" s="1">
        <v>0.33534704350036298</v>
      </c>
      <c r="F194" s="1">
        <v>1.4384517196367399E-2</v>
      </c>
      <c r="G194" s="1">
        <v>1.4289699295995601E-2</v>
      </c>
      <c r="H194" s="1">
        <v>5.2617091225897405E-4</v>
      </c>
      <c r="I194" s="1">
        <v>0.34963674279635898</v>
      </c>
      <c r="J194" s="50">
        <v>1.49106881086264E-2</v>
      </c>
      <c r="N194" s="21"/>
      <c r="R194" s="21"/>
    </row>
    <row r="195" spans="1:18">
      <c r="A195" s="7" t="s">
        <v>107</v>
      </c>
      <c r="B195" t="s">
        <v>27</v>
      </c>
      <c r="C195" t="s">
        <v>2</v>
      </c>
      <c r="D195" t="s">
        <v>3</v>
      </c>
      <c r="E195" s="1">
        <v>0.21216590340755501</v>
      </c>
      <c r="F195" s="1">
        <v>0.22149742733365499</v>
      </c>
      <c r="G195" s="1">
        <v>3.6937247641005602E-2</v>
      </c>
      <c r="H195" s="1">
        <v>3.6947701488476398E-2</v>
      </c>
      <c r="I195" s="1">
        <v>0.24910315104856001</v>
      </c>
      <c r="J195" s="50">
        <v>0.258445128822132</v>
      </c>
      <c r="N195" s="21"/>
      <c r="R195" s="21"/>
    </row>
    <row r="196" spans="1:18">
      <c r="A196" s="7" t="s">
        <v>107</v>
      </c>
      <c r="B196" t="s">
        <v>27</v>
      </c>
      <c r="C196" t="s">
        <v>4</v>
      </c>
      <c r="D196" t="s">
        <v>5</v>
      </c>
      <c r="E196" s="1">
        <v>1.47835999475618E-3</v>
      </c>
      <c r="F196" s="1">
        <v>9.2374418167720698E-2</v>
      </c>
      <c r="G196" s="1">
        <v>3.2737690793327402E-5</v>
      </c>
      <c r="H196" s="1">
        <v>1.74400138566557E-4</v>
      </c>
      <c r="I196" s="1">
        <v>1.51109768554951E-3</v>
      </c>
      <c r="J196" s="50">
        <v>9.2548818306287306E-2</v>
      </c>
      <c r="N196" s="21"/>
      <c r="R196" s="21"/>
    </row>
    <row r="197" spans="1:18">
      <c r="A197" s="7" t="s">
        <v>107</v>
      </c>
      <c r="B197" t="s">
        <v>27</v>
      </c>
      <c r="C197" t="s">
        <v>6</v>
      </c>
      <c r="D197" t="s">
        <v>7</v>
      </c>
      <c r="E197" s="1">
        <v>1.17494942595715E-3</v>
      </c>
      <c r="F197" s="1">
        <v>2.5059712217461901E-3</v>
      </c>
      <c r="G197" s="1">
        <v>2.0479410311487801E-2</v>
      </c>
      <c r="H197" s="1">
        <v>4.12507880873779E-2</v>
      </c>
      <c r="I197" s="1">
        <v>2.1654359737444999E-2</v>
      </c>
      <c r="J197" s="50">
        <v>4.3756759309124101E-2</v>
      </c>
      <c r="N197" s="21"/>
      <c r="R197" s="21"/>
    </row>
    <row r="198" spans="1:18">
      <c r="A198" s="7" t="s">
        <v>107</v>
      </c>
      <c r="B198" t="s">
        <v>27</v>
      </c>
      <c r="C198" t="s">
        <v>8</v>
      </c>
      <c r="D198" t="s">
        <v>9</v>
      </c>
      <c r="E198" s="1">
        <v>9.8031360755928901E-2</v>
      </c>
      <c r="F198" s="1">
        <v>3.6413745669500903E-2</v>
      </c>
      <c r="G198" s="1">
        <v>0.523043593000597</v>
      </c>
      <c r="H198" s="1">
        <v>0.240069851200159</v>
      </c>
      <c r="I198" s="1">
        <v>0.62107495375652599</v>
      </c>
      <c r="J198" s="50">
        <v>0.27648359686966001</v>
      </c>
      <c r="N198" s="21"/>
      <c r="R198" s="21"/>
    </row>
    <row r="199" spans="1:18">
      <c r="A199" s="7" t="s">
        <v>107</v>
      </c>
      <c r="B199" t="s">
        <v>27</v>
      </c>
      <c r="C199" t="s">
        <v>10</v>
      </c>
      <c r="D199" t="s">
        <v>11</v>
      </c>
      <c r="E199" s="1">
        <v>4.08095692708529E-2</v>
      </c>
      <c r="F199" s="1">
        <v>3.5329842274088301E-2</v>
      </c>
      <c r="G199" s="1">
        <v>0.31892891657403499</v>
      </c>
      <c r="H199" s="1">
        <v>0.74703228146825196</v>
      </c>
      <c r="I199" s="1">
        <v>0.35973848584488699</v>
      </c>
      <c r="J199" s="50">
        <v>0.78236212374234004</v>
      </c>
      <c r="N199" s="21"/>
      <c r="R199" s="21"/>
    </row>
    <row r="200" spans="1:18">
      <c r="A200" s="7" t="s">
        <v>107</v>
      </c>
      <c r="B200" t="s">
        <v>27</v>
      </c>
      <c r="C200" t="s">
        <v>12</v>
      </c>
      <c r="D200" t="s">
        <v>13</v>
      </c>
      <c r="E200" s="1">
        <v>0.112603806639256</v>
      </c>
      <c r="F200" s="1">
        <v>1.5872881614941901E-2</v>
      </c>
      <c r="G200" s="1">
        <v>0.11940248024627</v>
      </c>
      <c r="H200" s="1">
        <v>2.1371708297607601E-2</v>
      </c>
      <c r="I200" s="1">
        <v>0.23200628688552599</v>
      </c>
      <c r="J200" s="50">
        <v>3.7244589912549503E-2</v>
      </c>
      <c r="N200" s="21"/>
      <c r="R200" s="21"/>
    </row>
    <row r="201" spans="1:18">
      <c r="A201" s="7" t="s">
        <v>107</v>
      </c>
      <c r="B201" t="s">
        <v>27</v>
      </c>
      <c r="C201" t="s">
        <v>14</v>
      </c>
      <c r="D201" t="s">
        <v>15</v>
      </c>
      <c r="E201" s="1">
        <v>4.6681766933193203E-2</v>
      </c>
      <c r="F201" s="1">
        <v>4.7804644816447903E-2</v>
      </c>
      <c r="G201" s="1">
        <v>0.436257359711551</v>
      </c>
      <c r="H201" s="1">
        <v>0.25895031743609598</v>
      </c>
      <c r="I201" s="1">
        <v>0.48293912664474398</v>
      </c>
      <c r="J201" s="50">
        <v>0.30675496225254401</v>
      </c>
      <c r="N201" s="21"/>
      <c r="R201" s="21"/>
    </row>
    <row r="202" spans="1:18">
      <c r="A202" s="7" t="s">
        <v>107</v>
      </c>
      <c r="B202" t="s">
        <v>27</v>
      </c>
      <c r="C202" t="s">
        <v>16</v>
      </c>
      <c r="D202" t="s">
        <v>17</v>
      </c>
      <c r="E202" s="1">
        <v>0.74291792722400696</v>
      </c>
      <c r="F202" s="1">
        <v>0.139466976039372</v>
      </c>
      <c r="G202" s="1">
        <v>0.87916278255519198</v>
      </c>
      <c r="H202" s="1">
        <v>9.0610491984941796E-2</v>
      </c>
      <c r="I202" s="1">
        <v>1.6220807097792</v>
      </c>
      <c r="J202" s="50">
        <v>0.230077468024314</v>
      </c>
      <c r="N202" s="21"/>
      <c r="R202" s="21"/>
    </row>
    <row r="203" spans="1:18">
      <c r="A203" s="7" t="s">
        <v>107</v>
      </c>
      <c r="B203" t="s">
        <v>27</v>
      </c>
      <c r="C203" t="s">
        <v>18</v>
      </c>
      <c r="D203" t="s">
        <v>19</v>
      </c>
      <c r="E203" s="1">
        <v>2.66448091922237</v>
      </c>
      <c r="F203" s="1">
        <v>0.165524764567822</v>
      </c>
      <c r="G203" s="1">
        <v>0.45169975590721601</v>
      </c>
      <c r="H203" s="1">
        <v>7.2141632935873196E-2</v>
      </c>
      <c r="I203" s="1">
        <v>3.11618067512959</v>
      </c>
      <c r="J203" s="50">
        <v>0.237666397503695</v>
      </c>
      <c r="N203" s="21"/>
      <c r="R203" s="21"/>
    </row>
    <row r="204" spans="1:18">
      <c r="A204" s="7" t="s">
        <v>107</v>
      </c>
      <c r="B204" t="s">
        <v>27</v>
      </c>
      <c r="C204" t="s">
        <v>20</v>
      </c>
      <c r="D204" t="s">
        <v>21</v>
      </c>
      <c r="E204" s="1">
        <v>1.6317774683374899</v>
      </c>
      <c r="F204" s="1">
        <v>0.25857650612835498</v>
      </c>
      <c r="G204" s="1">
        <v>0.74968048783736896</v>
      </c>
      <c r="H204" s="1">
        <v>0.15107035879973499</v>
      </c>
      <c r="I204" s="1">
        <v>2.3814579561748599</v>
      </c>
      <c r="J204" s="50">
        <v>0.40964686492808999</v>
      </c>
      <c r="N204" s="21"/>
      <c r="R204" s="21"/>
    </row>
    <row r="205" spans="1:18">
      <c r="A205" s="7" t="s">
        <v>107</v>
      </c>
      <c r="B205" t="s">
        <v>27</v>
      </c>
      <c r="C205" t="s">
        <v>25</v>
      </c>
      <c r="D205" t="s">
        <v>26</v>
      </c>
      <c r="E205" s="1">
        <v>7.0125957354004995E-2</v>
      </c>
      <c r="F205" s="1">
        <v>5.1234050719732001E-3</v>
      </c>
      <c r="G205" s="1">
        <v>0.39947162520709101</v>
      </c>
      <c r="H205" s="1">
        <v>0.18102747503578401</v>
      </c>
      <c r="I205" s="1">
        <v>0.46959758256109602</v>
      </c>
      <c r="J205" s="50">
        <v>0.18615088010775699</v>
      </c>
      <c r="N205" s="21"/>
      <c r="R205" s="21"/>
    </row>
    <row r="206" spans="1:18">
      <c r="A206" s="7" t="s">
        <v>107</v>
      </c>
      <c r="B206" t="s">
        <v>27</v>
      </c>
      <c r="C206" t="s">
        <v>22</v>
      </c>
      <c r="D206" t="s">
        <v>23</v>
      </c>
      <c r="E206" s="1">
        <v>0.90662568491627604</v>
      </c>
      <c r="F206" s="1">
        <v>3.88258970508958E-2</v>
      </c>
      <c r="G206" s="1">
        <v>8.7092464308925199E-2</v>
      </c>
      <c r="H206" s="1">
        <v>3.1549486799487898E-3</v>
      </c>
      <c r="I206" s="1">
        <v>0.99371814922520096</v>
      </c>
      <c r="J206" s="50">
        <v>4.1980845730844603E-2</v>
      </c>
      <c r="N206" s="21"/>
      <c r="R206" s="21"/>
    </row>
    <row r="207" spans="1:18">
      <c r="A207" s="7" t="s">
        <v>108</v>
      </c>
      <c r="B207" t="s">
        <v>27</v>
      </c>
      <c r="C207" t="s">
        <v>2</v>
      </c>
      <c r="D207" t="s">
        <v>3</v>
      </c>
      <c r="E207" s="1">
        <v>0.82008196766675101</v>
      </c>
      <c r="F207" s="1">
        <v>0.84000745646261299</v>
      </c>
      <c r="G207" s="1">
        <v>0.28677063102408501</v>
      </c>
      <c r="H207" s="1">
        <v>0.25566185500385902</v>
      </c>
      <c r="I207" s="1">
        <v>1.10685259869084</v>
      </c>
      <c r="J207" s="50">
        <v>1.09566931146647</v>
      </c>
      <c r="N207" s="21"/>
      <c r="R207" s="21"/>
    </row>
    <row r="208" spans="1:18">
      <c r="A208" s="7" t="s">
        <v>108</v>
      </c>
      <c r="B208" t="s">
        <v>27</v>
      </c>
      <c r="C208" t="s">
        <v>4</v>
      </c>
      <c r="D208" t="s">
        <v>5</v>
      </c>
      <c r="E208" s="1">
        <v>3.5932988576213099E-3</v>
      </c>
      <c r="F208" s="1">
        <v>0.189989338628723</v>
      </c>
      <c r="G208" s="1">
        <v>5.6239123965668901E-5</v>
      </c>
      <c r="H208" s="1">
        <v>2.9870284649154898E-4</v>
      </c>
      <c r="I208" s="1">
        <v>3.6495379815869801E-3</v>
      </c>
      <c r="J208" s="50">
        <v>0.190288041475215</v>
      </c>
      <c r="N208" s="21"/>
      <c r="R208" s="21"/>
    </row>
    <row r="209" spans="1:18">
      <c r="A209" s="7" t="s">
        <v>108</v>
      </c>
      <c r="B209" t="s">
        <v>27</v>
      </c>
      <c r="C209" t="s">
        <v>6</v>
      </c>
      <c r="D209" t="s">
        <v>7</v>
      </c>
      <c r="E209" s="1">
        <v>2.0301675109152002E-3</v>
      </c>
      <c r="F209" s="1">
        <v>4.5042992274515296E-3</v>
      </c>
      <c r="G209" s="1">
        <v>1.3889323607066399E-2</v>
      </c>
      <c r="H209" s="1">
        <v>2.7470344217103999E-2</v>
      </c>
      <c r="I209" s="1">
        <v>1.5919491117981601E-2</v>
      </c>
      <c r="J209" s="50">
        <v>3.1974643444555501E-2</v>
      </c>
      <c r="N209" s="21"/>
      <c r="R209" s="21"/>
    </row>
    <row r="210" spans="1:18">
      <c r="A210" s="7" t="s">
        <v>108</v>
      </c>
      <c r="B210" t="s">
        <v>27</v>
      </c>
      <c r="C210" t="s">
        <v>8</v>
      </c>
      <c r="D210" t="s">
        <v>9</v>
      </c>
      <c r="E210" s="1">
        <v>0.32338458047069202</v>
      </c>
      <c r="F210" s="1">
        <v>0.12077811023023299</v>
      </c>
      <c r="G210" s="1">
        <v>1.5606284476272301</v>
      </c>
      <c r="H210" s="1">
        <v>0.72718762915082502</v>
      </c>
      <c r="I210" s="1">
        <v>1.8840130280979199</v>
      </c>
      <c r="J210" s="50">
        <v>0.84796573938105801</v>
      </c>
      <c r="N210" s="21"/>
      <c r="R210" s="21"/>
    </row>
    <row r="211" spans="1:18">
      <c r="A211" s="7" t="s">
        <v>108</v>
      </c>
      <c r="B211" t="s">
        <v>27</v>
      </c>
      <c r="C211" t="s">
        <v>10</v>
      </c>
      <c r="D211" t="s">
        <v>11</v>
      </c>
      <c r="E211" s="1">
        <v>0.16093775574260299</v>
      </c>
      <c r="F211" s="1">
        <v>0.157711607754705</v>
      </c>
      <c r="G211" s="1">
        <v>0.84541435049087899</v>
      </c>
      <c r="H211" s="1">
        <v>1.54379531327053</v>
      </c>
      <c r="I211" s="1">
        <v>1.0063521062334799</v>
      </c>
      <c r="J211" s="50">
        <v>1.70150692102524</v>
      </c>
      <c r="N211" s="21"/>
      <c r="R211" s="21"/>
    </row>
    <row r="212" spans="1:18">
      <c r="A212" s="7" t="s">
        <v>108</v>
      </c>
      <c r="B212" t="s">
        <v>27</v>
      </c>
      <c r="C212" t="s">
        <v>12</v>
      </c>
      <c r="D212" t="s">
        <v>13</v>
      </c>
      <c r="E212" s="1">
        <v>0.32385838683641799</v>
      </c>
      <c r="F212" s="1">
        <v>4.5454527635943098E-2</v>
      </c>
      <c r="G212" s="1">
        <v>1.2873099050238299</v>
      </c>
      <c r="H212" s="1">
        <v>0.230005047580258</v>
      </c>
      <c r="I212" s="1">
        <v>1.6111682918602499</v>
      </c>
      <c r="J212" s="50">
        <v>0.27545957521620101</v>
      </c>
      <c r="N212" s="21"/>
      <c r="R212" s="21"/>
    </row>
    <row r="213" spans="1:18">
      <c r="A213" s="7" t="s">
        <v>108</v>
      </c>
      <c r="B213" t="s">
        <v>27</v>
      </c>
      <c r="C213" t="s">
        <v>14</v>
      </c>
      <c r="D213" t="s">
        <v>15</v>
      </c>
      <c r="E213" s="1">
        <v>0.10708018498522701</v>
      </c>
      <c r="F213" s="1">
        <v>0.11072066507146899</v>
      </c>
      <c r="G213" s="1">
        <v>0.76292715583610904</v>
      </c>
      <c r="H213" s="1">
        <v>0.45166678500108598</v>
      </c>
      <c r="I213" s="1">
        <v>0.87000734082133602</v>
      </c>
      <c r="J213" s="50">
        <v>0.56238745007255497</v>
      </c>
      <c r="N213" s="21"/>
      <c r="R213" s="21"/>
    </row>
    <row r="214" spans="1:18">
      <c r="A214" s="7" t="s">
        <v>108</v>
      </c>
      <c r="B214" t="s">
        <v>27</v>
      </c>
      <c r="C214" t="s">
        <v>16</v>
      </c>
      <c r="D214" t="s">
        <v>17</v>
      </c>
      <c r="E214" s="1">
        <v>1.98673179735223</v>
      </c>
      <c r="F214" s="1">
        <v>0.37193172563772198</v>
      </c>
      <c r="G214" s="1">
        <v>2.7967272149601201</v>
      </c>
      <c r="H214" s="1">
        <v>0.36898733969481201</v>
      </c>
      <c r="I214" s="1">
        <v>4.7834590123123402</v>
      </c>
      <c r="J214" s="50">
        <v>0.74091906533253404</v>
      </c>
      <c r="N214" s="21"/>
      <c r="R214" s="21"/>
    </row>
    <row r="215" spans="1:18">
      <c r="A215" s="7" t="s">
        <v>108</v>
      </c>
      <c r="B215" t="s">
        <v>27</v>
      </c>
      <c r="C215" t="s">
        <v>18</v>
      </c>
      <c r="D215" t="s">
        <v>19</v>
      </c>
      <c r="E215" s="1">
        <v>12.134951407492</v>
      </c>
      <c r="F215" s="1">
        <v>0.75182140746955295</v>
      </c>
      <c r="G215" s="1">
        <v>3.1965910899080199</v>
      </c>
      <c r="H215" s="1">
        <v>0.50934841780283202</v>
      </c>
      <c r="I215" s="1">
        <v>15.331542497399999</v>
      </c>
      <c r="J215" s="50">
        <v>1.26116982527238</v>
      </c>
      <c r="N215" s="21"/>
      <c r="R215" s="21"/>
    </row>
    <row r="216" spans="1:18">
      <c r="A216" s="7" t="s">
        <v>108</v>
      </c>
      <c r="B216" t="s">
        <v>27</v>
      </c>
      <c r="C216" t="s">
        <v>20</v>
      </c>
      <c r="D216" t="s">
        <v>21</v>
      </c>
      <c r="E216" s="1">
        <v>2.12680642085351</v>
      </c>
      <c r="F216" s="1">
        <v>0.33702916819765499</v>
      </c>
      <c r="G216" s="1">
        <v>0.56558026654698901</v>
      </c>
      <c r="H216" s="1">
        <v>0.11398806639176599</v>
      </c>
      <c r="I216" s="1">
        <v>2.6923866874005</v>
      </c>
      <c r="J216" s="50">
        <v>0.451017234589421</v>
      </c>
      <c r="N216" s="21"/>
      <c r="R216" s="21"/>
    </row>
    <row r="217" spans="1:18">
      <c r="A217" s="7" t="s">
        <v>108</v>
      </c>
      <c r="B217" t="s">
        <v>27</v>
      </c>
      <c r="C217" t="s">
        <v>25</v>
      </c>
      <c r="D217" t="s">
        <v>26</v>
      </c>
      <c r="E217" s="1">
        <v>3.15540016428884E-2</v>
      </c>
      <c r="F217" s="1">
        <v>2.2936240981052099E-3</v>
      </c>
      <c r="G217" s="1">
        <v>0.193076640111915</v>
      </c>
      <c r="H217" s="1">
        <v>8.6398900599899395E-2</v>
      </c>
      <c r="I217" s="1">
        <v>0.22463064175480299</v>
      </c>
      <c r="J217" s="50">
        <v>8.8692524698004593E-2</v>
      </c>
      <c r="N217" s="21"/>
      <c r="R217" s="21"/>
    </row>
    <row r="218" spans="1:18">
      <c r="A218" s="7" t="s">
        <v>108</v>
      </c>
      <c r="B218" t="s">
        <v>27</v>
      </c>
      <c r="C218" t="s">
        <v>22</v>
      </c>
      <c r="D218" t="s">
        <v>23</v>
      </c>
      <c r="E218" s="1">
        <v>1.89493661532469</v>
      </c>
      <c r="F218" s="1">
        <v>8.1134350612013503E-2</v>
      </c>
      <c r="G218" s="1">
        <v>0.32239749500832199</v>
      </c>
      <c r="H218" s="1">
        <v>1.16306808819201E-2</v>
      </c>
      <c r="I218" s="1">
        <v>2.21733411033301</v>
      </c>
      <c r="J218" s="50">
        <v>9.27650314939336E-2</v>
      </c>
      <c r="N218" s="21"/>
      <c r="R218" s="21"/>
    </row>
    <row r="219" spans="1:18">
      <c r="A219" s="7" t="s">
        <v>109</v>
      </c>
      <c r="B219" t="s">
        <v>27</v>
      </c>
      <c r="C219" t="s">
        <v>2</v>
      </c>
      <c r="D219" t="s">
        <v>3</v>
      </c>
      <c r="E219" s="1">
        <v>0.23561186563442599</v>
      </c>
      <c r="F219" s="1">
        <v>0.238803172643826</v>
      </c>
      <c r="G219" s="1">
        <v>0.11024962580534001</v>
      </c>
      <c r="H219" s="1">
        <v>8.3057632019894898E-2</v>
      </c>
      <c r="I219" s="1">
        <v>0.34586149143976602</v>
      </c>
      <c r="J219" s="50">
        <v>0.32186080466372102</v>
      </c>
      <c r="N219" s="21"/>
      <c r="R219" s="21"/>
    </row>
    <row r="220" spans="1:18">
      <c r="A220" s="7" t="s">
        <v>109</v>
      </c>
      <c r="B220" t="s">
        <v>27</v>
      </c>
      <c r="C220" t="s">
        <v>4</v>
      </c>
      <c r="D220" t="s">
        <v>5</v>
      </c>
      <c r="E220" s="1">
        <v>7.46180115533362E-4</v>
      </c>
      <c r="F220" s="1">
        <v>3.6740337017576903E-2</v>
      </c>
      <c r="G220" s="1">
        <v>2.0805972829932899E-7</v>
      </c>
      <c r="H220" s="1">
        <v>5.8300880912486001E-7</v>
      </c>
      <c r="I220" s="1">
        <v>7.4638817526166104E-4</v>
      </c>
      <c r="J220" s="50">
        <v>3.6740920026386001E-2</v>
      </c>
      <c r="N220" s="21"/>
      <c r="R220" s="21"/>
    </row>
    <row r="221" spans="1:18">
      <c r="A221" s="7" t="s">
        <v>109</v>
      </c>
      <c r="B221" t="s">
        <v>27</v>
      </c>
      <c r="C221" t="s">
        <v>6</v>
      </c>
      <c r="D221" t="s">
        <v>7</v>
      </c>
      <c r="E221" s="1">
        <v>5.0998142944066495E-4</v>
      </c>
      <c r="F221" s="1">
        <v>1.1278356978055399E-3</v>
      </c>
      <c r="G221" s="1">
        <v>7.9874586812859794E-5</v>
      </c>
      <c r="H221" s="1">
        <v>1.7711476304461599E-4</v>
      </c>
      <c r="I221" s="1">
        <v>5.8985601625352504E-4</v>
      </c>
      <c r="J221" s="50">
        <v>1.3049504608501599E-3</v>
      </c>
      <c r="N221" s="21"/>
      <c r="R221" s="21"/>
    </row>
    <row r="222" spans="1:18">
      <c r="A222" s="7" t="s">
        <v>109</v>
      </c>
      <c r="B222" t="s">
        <v>27</v>
      </c>
      <c r="C222" t="s">
        <v>8</v>
      </c>
      <c r="D222" t="s">
        <v>9</v>
      </c>
      <c r="E222" s="1">
        <v>0.156348008977127</v>
      </c>
      <c r="F222" s="1">
        <v>5.7963444070729897E-2</v>
      </c>
      <c r="G222" s="1">
        <v>0.69690315099662103</v>
      </c>
      <c r="H222" s="1">
        <v>0.288822738837757</v>
      </c>
      <c r="I222" s="1">
        <v>0.85325115997374801</v>
      </c>
      <c r="J222" s="50">
        <v>0.34678618290848701</v>
      </c>
      <c r="N222" s="21"/>
      <c r="R222" s="21"/>
    </row>
    <row r="223" spans="1:18">
      <c r="A223" s="7" t="s">
        <v>109</v>
      </c>
      <c r="B223" t="s">
        <v>27</v>
      </c>
      <c r="C223" t="s">
        <v>10</v>
      </c>
      <c r="D223" t="s">
        <v>11</v>
      </c>
      <c r="E223" s="1">
        <v>5.7915274256026897E-2</v>
      </c>
      <c r="F223" s="1">
        <v>6.0902833498743099E-2</v>
      </c>
      <c r="G223" s="1">
        <v>0.40680886290798701</v>
      </c>
      <c r="H223" s="1">
        <v>0.79474934354168303</v>
      </c>
      <c r="I223" s="1">
        <v>0.46472413716401401</v>
      </c>
      <c r="J223" s="50">
        <v>0.85565217704042695</v>
      </c>
      <c r="N223" s="21"/>
      <c r="R223" s="21"/>
    </row>
    <row r="224" spans="1:18">
      <c r="A224" s="7" t="s">
        <v>109</v>
      </c>
      <c r="B224" t="s">
        <v>27</v>
      </c>
      <c r="C224" t="s">
        <v>12</v>
      </c>
      <c r="D224" t="s">
        <v>13</v>
      </c>
      <c r="E224" s="1">
        <v>0.109422077021081</v>
      </c>
      <c r="F224" s="1">
        <v>1.55253431159543E-2</v>
      </c>
      <c r="G224" s="1">
        <v>0.54172022544188603</v>
      </c>
      <c r="H224" s="1">
        <v>9.6284288224874198E-2</v>
      </c>
      <c r="I224" s="1">
        <v>0.651142302462967</v>
      </c>
      <c r="J224" s="50">
        <v>0.111809631340829</v>
      </c>
      <c r="N224" s="21"/>
      <c r="R224" s="21"/>
    </row>
    <row r="225" spans="1:18">
      <c r="A225" s="7" t="s">
        <v>109</v>
      </c>
      <c r="B225" t="s">
        <v>27</v>
      </c>
      <c r="C225" t="s">
        <v>14</v>
      </c>
      <c r="D225" t="s">
        <v>15</v>
      </c>
      <c r="E225" s="1">
        <v>5.1205438976953899E-2</v>
      </c>
      <c r="F225" s="1">
        <v>5.2480030850066098E-2</v>
      </c>
      <c r="G225" s="1">
        <v>0.157284039854934</v>
      </c>
      <c r="H225" s="1">
        <v>9.0394680787502901E-2</v>
      </c>
      <c r="I225" s="1">
        <v>0.20848947883188801</v>
      </c>
      <c r="J225" s="50">
        <v>0.14287471163756901</v>
      </c>
      <c r="N225" s="21"/>
      <c r="R225" s="21"/>
    </row>
    <row r="226" spans="1:18">
      <c r="A226" s="7" t="s">
        <v>109</v>
      </c>
      <c r="B226" t="s">
        <v>27</v>
      </c>
      <c r="C226" t="s">
        <v>16</v>
      </c>
      <c r="D226" t="s">
        <v>17</v>
      </c>
      <c r="E226" s="1">
        <v>0.73015237891992701</v>
      </c>
      <c r="F226" s="1">
        <v>0.147996732828658</v>
      </c>
      <c r="G226" s="1">
        <v>1.09761389326519</v>
      </c>
      <c r="H226" s="1">
        <v>0.15949994083597599</v>
      </c>
      <c r="I226" s="1">
        <v>1.82776627218511</v>
      </c>
      <c r="J226" s="50">
        <v>0.30749667366463501</v>
      </c>
      <c r="N226" s="21"/>
      <c r="R226" s="21"/>
    </row>
    <row r="227" spans="1:18">
      <c r="A227" s="7" t="s">
        <v>109</v>
      </c>
      <c r="B227" t="s">
        <v>27</v>
      </c>
      <c r="C227" t="s">
        <v>18</v>
      </c>
      <c r="D227" t="s">
        <v>19</v>
      </c>
      <c r="E227" s="1">
        <v>3.4749188237086099</v>
      </c>
      <c r="F227" s="1">
        <v>0.21469074945181099</v>
      </c>
      <c r="G227" s="1">
        <v>0.87953656602452801</v>
      </c>
      <c r="H227" s="1">
        <v>0.139939312803077</v>
      </c>
      <c r="I227" s="1">
        <v>4.3544553897331397</v>
      </c>
      <c r="J227" s="50">
        <v>0.35463006225488802</v>
      </c>
      <c r="N227" s="21"/>
      <c r="R227" s="21"/>
    </row>
    <row r="228" spans="1:18">
      <c r="A228" s="7" t="s">
        <v>109</v>
      </c>
      <c r="B228" t="s">
        <v>27</v>
      </c>
      <c r="C228" t="s">
        <v>20</v>
      </c>
      <c r="D228" t="s">
        <v>21</v>
      </c>
      <c r="E228" s="1">
        <v>2.14933668809421</v>
      </c>
      <c r="F228" s="1">
        <v>0.34126226039961599</v>
      </c>
      <c r="G228" s="1">
        <v>0.86780179798711699</v>
      </c>
      <c r="H228" s="1">
        <v>0.17497390857108999</v>
      </c>
      <c r="I228" s="1">
        <v>3.01713848608133</v>
      </c>
      <c r="J228" s="50">
        <v>0.51623616897070601</v>
      </c>
      <c r="N228" s="21"/>
      <c r="R228" s="21"/>
    </row>
    <row r="229" spans="1:18">
      <c r="A229" s="7" t="s">
        <v>109</v>
      </c>
      <c r="B229" t="s">
        <v>27</v>
      </c>
      <c r="C229" t="s">
        <v>25</v>
      </c>
      <c r="D229" t="s">
        <v>26</v>
      </c>
      <c r="E229" s="1">
        <v>2.1590167289184999E-3</v>
      </c>
      <c r="F229" s="1">
        <v>1.5513990053328601E-4</v>
      </c>
      <c r="G229" s="1">
        <v>0</v>
      </c>
      <c r="H229" s="1">
        <v>0</v>
      </c>
      <c r="I229" s="1">
        <v>2.1590167289184999E-3</v>
      </c>
      <c r="J229" s="50">
        <v>1.5513990053328601E-4</v>
      </c>
      <c r="N229" s="21"/>
      <c r="R229" s="21"/>
    </row>
    <row r="230" spans="1:18">
      <c r="A230" s="7" t="s">
        <v>109</v>
      </c>
      <c r="B230" t="s">
        <v>27</v>
      </c>
      <c r="C230" t="s">
        <v>22</v>
      </c>
      <c r="D230" t="s">
        <v>23</v>
      </c>
      <c r="E230" s="1">
        <v>0.55443638382699101</v>
      </c>
      <c r="F230" s="1">
        <v>2.3790395189115601E-2</v>
      </c>
      <c r="G230" s="1">
        <v>5.77058679731281E-2</v>
      </c>
      <c r="H230" s="1">
        <v>2.0894769357202598E-3</v>
      </c>
      <c r="I230" s="1">
        <v>0.61214225180011905</v>
      </c>
      <c r="J230" s="50">
        <v>2.58798721248359E-2</v>
      </c>
      <c r="N230" s="21"/>
      <c r="R230" s="21"/>
    </row>
    <row r="231" spans="1:18">
      <c r="A231" s="7" t="s">
        <v>110</v>
      </c>
      <c r="B231" t="s">
        <v>27</v>
      </c>
      <c r="C231" t="s">
        <v>2</v>
      </c>
      <c r="D231" t="s">
        <v>3</v>
      </c>
      <c r="E231" s="1">
        <v>4.5422882424674098</v>
      </c>
      <c r="F231" s="1">
        <v>4.6208703391899597</v>
      </c>
      <c r="G231" s="1">
        <v>2.5906105053207402</v>
      </c>
      <c r="H231" s="1">
        <v>3.1622212403951302</v>
      </c>
      <c r="I231" s="1">
        <v>7.1328987477881496</v>
      </c>
      <c r="J231" s="50">
        <v>7.7830915795850899</v>
      </c>
      <c r="N231" s="21"/>
      <c r="R231" s="21"/>
    </row>
    <row r="232" spans="1:18">
      <c r="A232" s="7" t="s">
        <v>110</v>
      </c>
      <c r="B232" t="s">
        <v>27</v>
      </c>
      <c r="C232" t="s">
        <v>4</v>
      </c>
      <c r="D232" t="s">
        <v>5</v>
      </c>
      <c r="E232" s="1">
        <v>1.3382556850637099E-2</v>
      </c>
      <c r="F232" s="1">
        <v>0.45409960886173401</v>
      </c>
      <c r="G232" s="1">
        <v>2.23196862149774E-3</v>
      </c>
      <c r="H232" s="1">
        <v>1.6342821427783399E-2</v>
      </c>
      <c r="I232" s="1">
        <v>1.5614525472134801E-2</v>
      </c>
      <c r="J232" s="50">
        <v>0.47044243028951699</v>
      </c>
      <c r="N232" s="21"/>
      <c r="R232" s="21"/>
    </row>
    <row r="233" spans="1:18">
      <c r="A233" s="7" t="s">
        <v>110</v>
      </c>
      <c r="B233" t="s">
        <v>27</v>
      </c>
      <c r="C233" t="s">
        <v>6</v>
      </c>
      <c r="D233" t="s">
        <v>7</v>
      </c>
      <c r="E233" s="1">
        <v>6.36885043473229E-2</v>
      </c>
      <c r="F233" s="1">
        <v>0.13689177667439101</v>
      </c>
      <c r="G233" s="1">
        <v>5.5454169559095403</v>
      </c>
      <c r="H233" s="1">
        <v>12.3150691732012</v>
      </c>
      <c r="I233" s="1">
        <v>5.6091054602568597</v>
      </c>
      <c r="J233" s="50">
        <v>12.4519609498756</v>
      </c>
      <c r="N233" s="21"/>
      <c r="R233" s="21"/>
    </row>
    <row r="234" spans="1:18">
      <c r="A234" s="7" t="s">
        <v>110</v>
      </c>
      <c r="B234" t="s">
        <v>27</v>
      </c>
      <c r="C234" t="s">
        <v>8</v>
      </c>
      <c r="D234" t="s">
        <v>9</v>
      </c>
      <c r="E234" s="1">
        <v>1.6194219702796999</v>
      </c>
      <c r="F234" s="1">
        <v>0.60791987597881203</v>
      </c>
      <c r="G234" s="1">
        <v>12.6963312228827</v>
      </c>
      <c r="H234" s="1">
        <v>5.8818186450635697</v>
      </c>
      <c r="I234" s="1">
        <v>14.315753193162401</v>
      </c>
      <c r="J234" s="50">
        <v>6.4897385210423799</v>
      </c>
      <c r="N234" s="21"/>
      <c r="R234" s="21"/>
    </row>
    <row r="235" spans="1:18">
      <c r="A235" s="7" t="s">
        <v>110</v>
      </c>
      <c r="B235" t="s">
        <v>27</v>
      </c>
      <c r="C235" t="s">
        <v>10</v>
      </c>
      <c r="D235" t="s">
        <v>11</v>
      </c>
      <c r="E235" s="1">
        <v>0.92932399242853403</v>
      </c>
      <c r="F235" s="1">
        <v>0.88698472111572901</v>
      </c>
      <c r="G235" s="1">
        <v>2.7289545276431602</v>
      </c>
      <c r="H235" s="1">
        <v>2.6182692944473902</v>
      </c>
      <c r="I235" s="1">
        <v>3.6582785200717001</v>
      </c>
      <c r="J235" s="50">
        <v>3.50525401556312</v>
      </c>
      <c r="N235" s="21"/>
      <c r="R235" s="21"/>
    </row>
    <row r="236" spans="1:18">
      <c r="A236" s="7" t="s">
        <v>110</v>
      </c>
      <c r="B236" t="s">
        <v>27</v>
      </c>
      <c r="C236" t="s">
        <v>12</v>
      </c>
      <c r="D236" t="s">
        <v>13</v>
      </c>
      <c r="E236" s="1">
        <v>2.0212067325474399</v>
      </c>
      <c r="F236" s="1">
        <v>0.28646934004387198</v>
      </c>
      <c r="G236" s="1">
        <v>1.19610765789177</v>
      </c>
      <c r="H236" s="1">
        <v>0.21413611121235601</v>
      </c>
      <c r="I236" s="1">
        <v>3.2173143904392001</v>
      </c>
      <c r="J236" s="50">
        <v>0.50060545125622802</v>
      </c>
      <c r="N236" s="21"/>
      <c r="R236" s="21"/>
    </row>
    <row r="237" spans="1:18">
      <c r="A237" s="7" t="s">
        <v>110</v>
      </c>
      <c r="B237" t="s">
        <v>27</v>
      </c>
      <c r="C237" t="s">
        <v>14</v>
      </c>
      <c r="D237" t="s">
        <v>15</v>
      </c>
      <c r="E237" s="1">
        <v>0.70498655330596605</v>
      </c>
      <c r="F237" s="1">
        <v>0.72467105336584103</v>
      </c>
      <c r="G237" s="1">
        <v>8.1056074912796703</v>
      </c>
      <c r="H237" s="1">
        <v>4.7698050502625096</v>
      </c>
      <c r="I237" s="1">
        <v>8.8105940445856401</v>
      </c>
      <c r="J237" s="50">
        <v>5.49447610362835</v>
      </c>
      <c r="N237" s="21"/>
      <c r="R237" s="21"/>
    </row>
    <row r="238" spans="1:18">
      <c r="A238" s="7" t="s">
        <v>110</v>
      </c>
      <c r="B238" t="s">
        <v>27</v>
      </c>
      <c r="C238" t="s">
        <v>16</v>
      </c>
      <c r="D238" t="s">
        <v>17</v>
      </c>
      <c r="E238" s="1">
        <v>11.6788057318592</v>
      </c>
      <c r="F238" s="1">
        <v>2.1077223380199501</v>
      </c>
      <c r="G238" s="1">
        <v>13.3226677181505</v>
      </c>
      <c r="H238" s="1">
        <v>2.17903182816059</v>
      </c>
      <c r="I238" s="1">
        <v>25.001473450009598</v>
      </c>
      <c r="J238" s="50">
        <v>4.2867541661805397</v>
      </c>
      <c r="N238" s="21"/>
      <c r="R238" s="21"/>
    </row>
    <row r="239" spans="1:18">
      <c r="A239" s="7" t="s">
        <v>110</v>
      </c>
      <c r="B239" t="s">
        <v>27</v>
      </c>
      <c r="C239" t="s">
        <v>18</v>
      </c>
      <c r="D239" t="s">
        <v>19</v>
      </c>
      <c r="E239" s="1">
        <v>53.294599720813103</v>
      </c>
      <c r="F239" s="1">
        <v>3.2928693352908698</v>
      </c>
      <c r="G239" s="1">
        <v>14.522809361447001</v>
      </c>
      <c r="H239" s="1">
        <v>2.33998444783085</v>
      </c>
      <c r="I239" s="1">
        <v>67.817409082260099</v>
      </c>
      <c r="J239" s="50">
        <v>5.6328537831217202</v>
      </c>
      <c r="N239" s="21"/>
      <c r="R239" s="21"/>
    </row>
    <row r="240" spans="1:18">
      <c r="A240" s="7" t="s">
        <v>110</v>
      </c>
      <c r="B240" t="s">
        <v>27</v>
      </c>
      <c r="C240" t="s">
        <v>20</v>
      </c>
      <c r="D240" t="s">
        <v>21</v>
      </c>
      <c r="E240" s="1">
        <v>15.1026696739226</v>
      </c>
      <c r="F240" s="1">
        <v>2.4005798255517199</v>
      </c>
      <c r="G240" s="1">
        <v>3.2996453532449199</v>
      </c>
      <c r="H240" s="1">
        <v>0.66562614290750299</v>
      </c>
      <c r="I240" s="1">
        <v>18.4023150271675</v>
      </c>
      <c r="J240" s="50">
        <v>3.06620596845922</v>
      </c>
      <c r="N240" s="21"/>
      <c r="R240" s="21"/>
    </row>
    <row r="241" spans="1:18">
      <c r="A241" s="7" t="s">
        <v>110</v>
      </c>
      <c r="B241" t="s">
        <v>27</v>
      </c>
      <c r="C241" t="s">
        <v>25</v>
      </c>
      <c r="D241" t="s">
        <v>26</v>
      </c>
      <c r="E241" s="1">
        <v>8.4959756842140299E-2</v>
      </c>
      <c r="F241" s="1">
        <v>6.0302222268341296E-3</v>
      </c>
      <c r="G241" s="1">
        <v>0.17199998139717401</v>
      </c>
      <c r="H241" s="1">
        <v>7.4729004661047302E-2</v>
      </c>
      <c r="I241" s="1">
        <v>0.25695973823931401</v>
      </c>
      <c r="J241" s="50">
        <v>8.0759226887881494E-2</v>
      </c>
      <c r="N241" s="21"/>
      <c r="R241" s="21"/>
    </row>
    <row r="242" spans="1:18">
      <c r="A242" s="7" t="s">
        <v>110</v>
      </c>
      <c r="B242" t="s">
        <v>27</v>
      </c>
      <c r="C242" t="s">
        <v>22</v>
      </c>
      <c r="D242" t="s">
        <v>23</v>
      </c>
      <c r="E242" s="1">
        <v>16.2880594391738</v>
      </c>
      <c r="F242" s="1">
        <v>0.70351535953856004</v>
      </c>
      <c r="G242" s="1">
        <v>3.2371852086536301</v>
      </c>
      <c r="H242" s="1">
        <v>0.117689425298377</v>
      </c>
      <c r="I242" s="1">
        <v>19.5252446478274</v>
      </c>
      <c r="J242" s="50">
        <v>0.82120478483693704</v>
      </c>
      <c r="N242" s="21"/>
      <c r="R242" s="21"/>
    </row>
    <row r="243" spans="1:18">
      <c r="A243" s="7" t="s">
        <v>111</v>
      </c>
      <c r="B243" t="s">
        <v>27</v>
      </c>
      <c r="C243" t="s">
        <v>2</v>
      </c>
      <c r="D243" t="s">
        <v>3</v>
      </c>
      <c r="E243" s="1">
        <v>1.20980970038349</v>
      </c>
      <c r="F243" s="1">
        <v>1.24169748868896</v>
      </c>
      <c r="G243" s="1">
        <v>0.55739333897108301</v>
      </c>
      <c r="H243" s="1">
        <v>0.61419081462305702</v>
      </c>
      <c r="I243" s="1">
        <v>1.7672030393545699</v>
      </c>
      <c r="J243" s="50">
        <v>1.8558883033120199</v>
      </c>
      <c r="N243" s="21"/>
      <c r="R243" s="21"/>
    </row>
    <row r="244" spans="1:18">
      <c r="A244" s="7" t="s">
        <v>111</v>
      </c>
      <c r="B244" t="s">
        <v>27</v>
      </c>
      <c r="C244" t="s">
        <v>4</v>
      </c>
      <c r="D244" t="s">
        <v>5</v>
      </c>
      <c r="E244" s="1">
        <v>4.7274370657077796E-3</v>
      </c>
      <c r="F244" s="1">
        <v>0.20773563847107099</v>
      </c>
      <c r="G244" s="1">
        <v>7.8681170015340801E-4</v>
      </c>
      <c r="H244" s="1">
        <v>4.21332729466999E-3</v>
      </c>
      <c r="I244" s="1">
        <v>5.5142487658611898E-3</v>
      </c>
      <c r="J244" s="50">
        <v>0.21194896576574099</v>
      </c>
      <c r="N244" s="21"/>
      <c r="R244" s="21"/>
    </row>
    <row r="245" spans="1:18">
      <c r="A245" s="7" t="s">
        <v>111</v>
      </c>
      <c r="B245" t="s">
        <v>27</v>
      </c>
      <c r="C245" t="s">
        <v>6</v>
      </c>
      <c r="D245" t="s">
        <v>7</v>
      </c>
      <c r="E245" s="1">
        <v>2.2074479809437498E-3</v>
      </c>
      <c r="F245" s="1">
        <v>4.9143817948505298E-3</v>
      </c>
      <c r="G245" s="1">
        <v>8.3107216917041399E-2</v>
      </c>
      <c r="H245" s="1">
        <v>0.19045208323930901</v>
      </c>
      <c r="I245" s="1">
        <v>8.5314664897985198E-2</v>
      </c>
      <c r="J245" s="50">
        <v>0.19536646503416</v>
      </c>
      <c r="N245" s="21"/>
      <c r="R245" s="21"/>
    </row>
    <row r="246" spans="1:18">
      <c r="A246" s="7" t="s">
        <v>111</v>
      </c>
      <c r="B246" t="s">
        <v>27</v>
      </c>
      <c r="C246" t="s">
        <v>8</v>
      </c>
      <c r="D246" t="s">
        <v>9</v>
      </c>
      <c r="E246" s="1">
        <v>0.39354636695760797</v>
      </c>
      <c r="F246" s="1">
        <v>0.14845745681285</v>
      </c>
      <c r="G246" s="1">
        <v>4.5685877016953302</v>
      </c>
      <c r="H246" s="1">
        <v>2.1713444603337799</v>
      </c>
      <c r="I246" s="1">
        <v>4.96213406865294</v>
      </c>
      <c r="J246" s="50">
        <v>2.3198019171466302</v>
      </c>
      <c r="N246" s="21"/>
      <c r="R246" s="21"/>
    </row>
    <row r="247" spans="1:18">
      <c r="A247" s="7" t="s">
        <v>111</v>
      </c>
      <c r="B247" t="s">
        <v>27</v>
      </c>
      <c r="C247" t="s">
        <v>10</v>
      </c>
      <c r="D247" t="s">
        <v>11</v>
      </c>
      <c r="E247" s="1">
        <v>0.25028917195876099</v>
      </c>
      <c r="F247" s="1">
        <v>0.25144963434585099</v>
      </c>
      <c r="G247" s="1">
        <v>0.96869891538733199</v>
      </c>
      <c r="H247" s="1">
        <v>1.27690395776763</v>
      </c>
      <c r="I247" s="1">
        <v>1.2189880873460901</v>
      </c>
      <c r="J247" s="50">
        <v>1.5283535921134801</v>
      </c>
      <c r="N247" s="21"/>
      <c r="R247" s="21"/>
    </row>
    <row r="248" spans="1:18">
      <c r="A248" s="7" t="s">
        <v>111</v>
      </c>
      <c r="B248" t="s">
        <v>27</v>
      </c>
      <c r="C248" t="s">
        <v>12</v>
      </c>
      <c r="D248" t="s">
        <v>13</v>
      </c>
      <c r="E248" s="1">
        <v>0.46205264995562401</v>
      </c>
      <c r="F248" s="1">
        <v>6.6135014240868803E-2</v>
      </c>
      <c r="G248" s="1">
        <v>0.36889315519444099</v>
      </c>
      <c r="H248" s="1">
        <v>6.5852475676223501E-2</v>
      </c>
      <c r="I248" s="1">
        <v>0.830945805150065</v>
      </c>
      <c r="J248" s="50">
        <v>0.131987489917092</v>
      </c>
      <c r="N248" s="21"/>
      <c r="R248" s="21"/>
    </row>
    <row r="249" spans="1:18">
      <c r="A249" s="7" t="s">
        <v>111</v>
      </c>
      <c r="B249" t="s">
        <v>27</v>
      </c>
      <c r="C249" t="s">
        <v>14</v>
      </c>
      <c r="D249" t="s">
        <v>15</v>
      </c>
      <c r="E249" s="1">
        <v>0.183599524049534</v>
      </c>
      <c r="F249" s="1">
        <v>0.188693360822658</v>
      </c>
      <c r="G249" s="1">
        <v>1.43202242700991</v>
      </c>
      <c r="H249" s="1">
        <v>0.84341460041054495</v>
      </c>
      <c r="I249" s="1">
        <v>1.6156219510594501</v>
      </c>
      <c r="J249" s="50">
        <v>1.0321079612332</v>
      </c>
      <c r="N249" s="21"/>
      <c r="R249" s="21"/>
    </row>
    <row r="250" spans="1:18">
      <c r="A250" s="7" t="s">
        <v>111</v>
      </c>
      <c r="B250" t="s">
        <v>27</v>
      </c>
      <c r="C250" t="s">
        <v>16</v>
      </c>
      <c r="D250" t="s">
        <v>17</v>
      </c>
      <c r="E250" s="1">
        <v>3.1354997516174898</v>
      </c>
      <c r="F250" s="1">
        <v>0.59402133572746396</v>
      </c>
      <c r="G250" s="1">
        <v>2.9184924811316102</v>
      </c>
      <c r="H250" s="1">
        <v>0.41731271582824297</v>
      </c>
      <c r="I250" s="1">
        <v>6.0539922327491098</v>
      </c>
      <c r="J250" s="50">
        <v>1.0113340515557101</v>
      </c>
      <c r="N250" s="21"/>
      <c r="R250" s="21"/>
    </row>
    <row r="251" spans="1:18">
      <c r="A251" s="7" t="s">
        <v>111</v>
      </c>
      <c r="B251" t="s">
        <v>27</v>
      </c>
      <c r="C251" t="s">
        <v>18</v>
      </c>
      <c r="D251" t="s">
        <v>19</v>
      </c>
      <c r="E251" s="1">
        <v>10.108941252412</v>
      </c>
      <c r="F251" s="1">
        <v>0.62488025706868799</v>
      </c>
      <c r="G251" s="1">
        <v>2.2081678217062599</v>
      </c>
      <c r="H251" s="1">
        <v>0.35349935473494998</v>
      </c>
      <c r="I251" s="1">
        <v>12.317109074118299</v>
      </c>
      <c r="J251" s="50">
        <v>0.97837961180363797</v>
      </c>
      <c r="N251" s="21"/>
      <c r="R251" s="21"/>
    </row>
    <row r="252" spans="1:18">
      <c r="A252" s="7" t="s">
        <v>111</v>
      </c>
      <c r="B252" t="s">
        <v>27</v>
      </c>
      <c r="C252" t="s">
        <v>20</v>
      </c>
      <c r="D252" t="s">
        <v>21</v>
      </c>
      <c r="E252" s="1">
        <v>4.4984137725393802</v>
      </c>
      <c r="F252" s="1">
        <v>0.71368196189857003</v>
      </c>
      <c r="G252" s="1">
        <v>2.0514328118932399</v>
      </c>
      <c r="H252" s="1">
        <v>0.413657476255053</v>
      </c>
      <c r="I252" s="1">
        <v>6.5498465844326201</v>
      </c>
      <c r="J252" s="50">
        <v>1.1273394381536199</v>
      </c>
      <c r="N252" s="21"/>
      <c r="R252" s="21"/>
    </row>
    <row r="253" spans="1:18">
      <c r="A253" s="7" t="s">
        <v>111</v>
      </c>
      <c r="B253" t="s">
        <v>27</v>
      </c>
      <c r="C253" t="s">
        <v>25</v>
      </c>
      <c r="D253" t="s">
        <v>26</v>
      </c>
      <c r="E253" s="1">
        <v>0.61022555494755704</v>
      </c>
      <c r="F253" s="1">
        <v>4.3643174534025303E-2</v>
      </c>
      <c r="G253" s="1">
        <v>6.0760490497962198</v>
      </c>
      <c r="H253" s="1">
        <v>2.66305992435101</v>
      </c>
      <c r="I253" s="1">
        <v>6.6862746047437804</v>
      </c>
      <c r="J253" s="50">
        <v>2.7067030988850398</v>
      </c>
      <c r="N253" s="21"/>
      <c r="R253" s="21"/>
    </row>
    <row r="254" spans="1:18">
      <c r="A254" s="7" t="s">
        <v>111</v>
      </c>
      <c r="B254" t="s">
        <v>27</v>
      </c>
      <c r="C254" t="s">
        <v>22</v>
      </c>
      <c r="D254" t="s">
        <v>23</v>
      </c>
      <c r="E254" s="1">
        <v>2.4889238028698202</v>
      </c>
      <c r="F254" s="1">
        <v>0.10699659838780599</v>
      </c>
      <c r="G254" s="1">
        <v>0.22900224609106101</v>
      </c>
      <c r="H254" s="1">
        <v>8.2630193396832901E-3</v>
      </c>
      <c r="I254" s="1">
        <v>2.7179260489608801</v>
      </c>
      <c r="J254" s="50">
        <v>0.11525961772748899</v>
      </c>
      <c r="N254" s="21"/>
      <c r="R254" s="21"/>
    </row>
    <row r="255" spans="1:18">
      <c r="A255" s="7" t="s">
        <v>112</v>
      </c>
      <c r="B255" t="s">
        <v>27</v>
      </c>
      <c r="C255" t="s">
        <v>2</v>
      </c>
      <c r="D255" t="s">
        <v>3</v>
      </c>
      <c r="E255" s="1">
        <v>0.79748949770376198</v>
      </c>
      <c r="F255" s="1">
        <v>0.82255399555484499</v>
      </c>
      <c r="G255" s="1">
        <v>0.15545187329077301</v>
      </c>
      <c r="H255" s="1">
        <v>0.18953240057705401</v>
      </c>
      <c r="I255" s="1">
        <v>0.95294137099453502</v>
      </c>
      <c r="J255" s="50">
        <v>1.0120863961319</v>
      </c>
      <c r="N255" s="21"/>
      <c r="R255" s="21"/>
    </row>
    <row r="256" spans="1:18">
      <c r="A256" s="7" t="s">
        <v>112</v>
      </c>
      <c r="B256" t="s">
        <v>27</v>
      </c>
      <c r="C256" t="s">
        <v>4</v>
      </c>
      <c r="D256" t="s">
        <v>5</v>
      </c>
      <c r="E256" s="1">
        <v>9.2850626173239907E-3</v>
      </c>
      <c r="F256" s="1">
        <v>0.36562602702253499</v>
      </c>
      <c r="G256" s="1">
        <v>4.2390393513314301E-3</v>
      </c>
      <c r="H256" s="1">
        <v>2.2716495028548798E-2</v>
      </c>
      <c r="I256" s="1">
        <v>1.3524101968655401E-2</v>
      </c>
      <c r="J256" s="50">
        <v>0.38834252205108399</v>
      </c>
      <c r="N256" s="21"/>
      <c r="R256" s="21"/>
    </row>
    <row r="257" spans="1:18">
      <c r="A257" s="7" t="s">
        <v>112</v>
      </c>
      <c r="B257" t="s">
        <v>27</v>
      </c>
      <c r="C257" t="s">
        <v>6</v>
      </c>
      <c r="D257" t="s">
        <v>7</v>
      </c>
      <c r="E257" s="1">
        <v>2.6459663655361699E-3</v>
      </c>
      <c r="F257" s="1">
        <v>5.8555807705478E-3</v>
      </c>
      <c r="G257" s="1">
        <v>2.6472783907591599E-2</v>
      </c>
      <c r="H257" s="1">
        <v>5.8726898752030902E-2</v>
      </c>
      <c r="I257" s="1">
        <v>2.91187502731278E-2</v>
      </c>
      <c r="J257" s="50">
        <v>6.4582479522578701E-2</v>
      </c>
      <c r="N257" s="21"/>
      <c r="R257" s="21"/>
    </row>
    <row r="258" spans="1:18">
      <c r="A258" s="7" t="s">
        <v>112</v>
      </c>
      <c r="B258" t="s">
        <v>27</v>
      </c>
      <c r="C258" t="s">
        <v>8</v>
      </c>
      <c r="D258" t="s">
        <v>9</v>
      </c>
      <c r="E258" s="1">
        <v>0.41426215842345299</v>
      </c>
      <c r="F258" s="1">
        <v>0.15455405649528101</v>
      </c>
      <c r="G258" s="1">
        <v>4.4414945728977999</v>
      </c>
      <c r="H258" s="1">
        <v>2.0516974455157899</v>
      </c>
      <c r="I258" s="1">
        <v>4.85575673132126</v>
      </c>
      <c r="J258" s="50">
        <v>2.20625150201107</v>
      </c>
      <c r="N258" s="21"/>
      <c r="R258" s="21"/>
    </row>
    <row r="259" spans="1:18">
      <c r="A259" s="7" t="s">
        <v>112</v>
      </c>
      <c r="B259" t="s">
        <v>27</v>
      </c>
      <c r="C259" t="s">
        <v>10</v>
      </c>
      <c r="D259" t="s">
        <v>11</v>
      </c>
      <c r="E259" s="1">
        <v>0.20189668703956601</v>
      </c>
      <c r="F259" s="1">
        <v>0.19155163892514901</v>
      </c>
      <c r="G259" s="1">
        <v>0.50563512827046297</v>
      </c>
      <c r="H259" s="1">
        <v>0.63458598350206497</v>
      </c>
      <c r="I259" s="1">
        <v>0.70753181531002896</v>
      </c>
      <c r="J259" s="50">
        <v>0.826137622427213</v>
      </c>
      <c r="N259" s="21"/>
      <c r="R259" s="21"/>
    </row>
    <row r="260" spans="1:18">
      <c r="A260" s="7" t="s">
        <v>112</v>
      </c>
      <c r="B260" t="s">
        <v>27</v>
      </c>
      <c r="C260" t="s">
        <v>12</v>
      </c>
      <c r="D260" t="s">
        <v>13</v>
      </c>
      <c r="E260" s="1">
        <v>0.38612923145124201</v>
      </c>
      <c r="F260" s="1">
        <v>5.4682044267399497E-2</v>
      </c>
      <c r="G260" s="1">
        <v>0.104382365588637</v>
      </c>
      <c r="H260" s="1">
        <v>1.8867642622106301E-2</v>
      </c>
      <c r="I260" s="1">
        <v>0.49051159703987901</v>
      </c>
      <c r="J260" s="50">
        <v>7.3549686889505902E-2</v>
      </c>
      <c r="N260" s="21"/>
      <c r="R260" s="21"/>
    </row>
    <row r="261" spans="1:18">
      <c r="A261" s="7" t="s">
        <v>112</v>
      </c>
      <c r="B261" t="s">
        <v>27</v>
      </c>
      <c r="C261" t="s">
        <v>14</v>
      </c>
      <c r="D261" t="s">
        <v>15</v>
      </c>
      <c r="E261" s="1">
        <v>0.183003839351495</v>
      </c>
      <c r="F261" s="1">
        <v>0.18641932263057201</v>
      </c>
      <c r="G261" s="1">
        <v>1.47595736696514</v>
      </c>
      <c r="H261" s="1">
        <v>0.86670245014714498</v>
      </c>
      <c r="I261" s="1">
        <v>1.6589612063166399</v>
      </c>
      <c r="J261" s="50">
        <v>1.05312177277772</v>
      </c>
      <c r="N261" s="21"/>
      <c r="R261" s="21"/>
    </row>
    <row r="262" spans="1:18">
      <c r="A262" s="7" t="s">
        <v>112</v>
      </c>
      <c r="B262" t="s">
        <v>27</v>
      </c>
      <c r="C262" t="s">
        <v>16</v>
      </c>
      <c r="D262" t="s">
        <v>17</v>
      </c>
      <c r="E262" s="1">
        <v>2.7343582406437701</v>
      </c>
      <c r="F262" s="1">
        <v>0.56034766883096199</v>
      </c>
      <c r="G262" s="1">
        <v>4.9621030332893001</v>
      </c>
      <c r="H262" s="1">
        <v>0.79846495098634795</v>
      </c>
      <c r="I262" s="1">
        <v>7.6964612739330702</v>
      </c>
      <c r="J262" s="50">
        <v>1.3588126198173101</v>
      </c>
      <c r="N262" s="21"/>
      <c r="R262" s="21"/>
    </row>
    <row r="263" spans="1:18">
      <c r="A263" s="7" t="s">
        <v>112</v>
      </c>
      <c r="B263" t="s">
        <v>27</v>
      </c>
      <c r="C263" t="s">
        <v>18</v>
      </c>
      <c r="D263" t="s">
        <v>19</v>
      </c>
      <c r="E263" s="1">
        <v>11.948885816820299</v>
      </c>
      <c r="F263" s="1">
        <v>0.74060495553352101</v>
      </c>
      <c r="G263" s="1">
        <v>3.2122577754556998</v>
      </c>
      <c r="H263" s="1">
        <v>0.51705536138058095</v>
      </c>
      <c r="I263" s="1">
        <v>15.161143592276</v>
      </c>
      <c r="J263" s="50">
        <v>1.2576603169141001</v>
      </c>
      <c r="N263" s="21"/>
      <c r="R263" s="21"/>
    </row>
    <row r="264" spans="1:18">
      <c r="A264" s="7" t="s">
        <v>112</v>
      </c>
      <c r="B264" t="s">
        <v>27</v>
      </c>
      <c r="C264" t="s">
        <v>20</v>
      </c>
      <c r="D264" t="s">
        <v>21</v>
      </c>
      <c r="E264" s="1">
        <v>7.4838958429288702</v>
      </c>
      <c r="F264" s="1">
        <v>1.18552235371382</v>
      </c>
      <c r="G264" s="1">
        <v>2.0292215307714998</v>
      </c>
      <c r="H264" s="1">
        <v>0.40910739217793202</v>
      </c>
      <c r="I264" s="1">
        <v>9.5131173737003696</v>
      </c>
      <c r="J264" s="50">
        <v>1.59462974589175</v>
      </c>
      <c r="N264" s="21"/>
      <c r="R264" s="21"/>
    </row>
    <row r="265" spans="1:18">
      <c r="A265" s="7" t="s">
        <v>112</v>
      </c>
      <c r="B265" t="s">
        <v>27</v>
      </c>
      <c r="C265" t="s">
        <v>25</v>
      </c>
      <c r="D265" t="s">
        <v>26</v>
      </c>
      <c r="E265" s="1">
        <v>0.12963409656135599</v>
      </c>
      <c r="F265" s="1">
        <v>9.3344193048886196E-3</v>
      </c>
      <c r="G265" s="1">
        <v>1.1920292505548</v>
      </c>
      <c r="H265" s="1">
        <v>0.53636334721238998</v>
      </c>
      <c r="I265" s="1">
        <v>1.3216633471161601</v>
      </c>
      <c r="J265" s="50">
        <v>0.54569776651727797</v>
      </c>
      <c r="N265" s="21"/>
      <c r="R265" s="21"/>
    </row>
    <row r="266" spans="1:18">
      <c r="A266" s="7" t="s">
        <v>112</v>
      </c>
      <c r="B266" t="s">
        <v>27</v>
      </c>
      <c r="C266" t="s">
        <v>22</v>
      </c>
      <c r="D266" t="s">
        <v>23</v>
      </c>
      <c r="E266" s="1">
        <v>3.9579874659117902</v>
      </c>
      <c r="F266" s="1">
        <v>0.170164918472792</v>
      </c>
      <c r="G266" s="1">
        <v>0.81048551046486805</v>
      </c>
      <c r="H266" s="1">
        <v>2.9153830315332099E-2</v>
      </c>
      <c r="I266" s="1">
        <v>4.7684729763766596</v>
      </c>
      <c r="J266" s="50">
        <v>0.199318748788124</v>
      </c>
      <c r="N266" s="21"/>
      <c r="R266" s="21"/>
    </row>
    <row r="267" spans="1:18">
      <c r="A267" s="7" t="s">
        <v>113</v>
      </c>
      <c r="B267" t="s">
        <v>27</v>
      </c>
      <c r="C267" t="s">
        <v>2</v>
      </c>
      <c r="D267" t="s">
        <v>3</v>
      </c>
      <c r="E267" s="1">
        <v>0.26677055547879902</v>
      </c>
      <c r="F267" s="1">
        <v>0.27664342502990102</v>
      </c>
      <c r="G267" s="1">
        <v>2.36630703899182E-2</v>
      </c>
      <c r="H267" s="1">
        <v>1.91917283434823E-2</v>
      </c>
      <c r="I267" s="1">
        <v>0.29043362586871802</v>
      </c>
      <c r="J267" s="50">
        <v>0.29583515337338301</v>
      </c>
      <c r="N267" s="21"/>
      <c r="R267" s="21"/>
    </row>
    <row r="268" spans="1:18">
      <c r="A268" s="7" t="s">
        <v>113</v>
      </c>
      <c r="B268" t="s">
        <v>27</v>
      </c>
      <c r="C268" t="s">
        <v>4</v>
      </c>
      <c r="D268" t="s">
        <v>5</v>
      </c>
      <c r="E268" s="1">
        <v>2.4951636898431001E-3</v>
      </c>
      <c r="F268" s="1">
        <v>7.6840497119255294E-2</v>
      </c>
      <c r="G268" s="1">
        <v>6.5943177773260401E-3</v>
      </c>
      <c r="H268" s="1">
        <v>0.12214841818958901</v>
      </c>
      <c r="I268" s="1">
        <v>9.0894814671691401E-3</v>
      </c>
      <c r="J268" s="50">
        <v>0.19898891530884499</v>
      </c>
      <c r="N268" s="21"/>
      <c r="R268" s="21"/>
    </row>
    <row r="269" spans="1:18">
      <c r="A269" s="7" t="s">
        <v>113</v>
      </c>
      <c r="B269" t="s">
        <v>27</v>
      </c>
      <c r="C269" t="s">
        <v>6</v>
      </c>
      <c r="D269" t="s">
        <v>7</v>
      </c>
      <c r="E269" s="1">
        <v>1.6172344633472301E-3</v>
      </c>
      <c r="F269" s="1">
        <v>3.5080783070836302E-3</v>
      </c>
      <c r="G269" s="1">
        <v>4.8469662190417102E-2</v>
      </c>
      <c r="H269" s="1">
        <v>0.10739847773690001</v>
      </c>
      <c r="I269" s="1">
        <v>5.0086896653764298E-2</v>
      </c>
      <c r="J269" s="50">
        <v>0.110906556043984</v>
      </c>
      <c r="N269" s="21"/>
      <c r="R269" s="21"/>
    </row>
    <row r="270" spans="1:18">
      <c r="A270" s="7" t="s">
        <v>113</v>
      </c>
      <c r="B270" t="s">
        <v>27</v>
      </c>
      <c r="C270" t="s">
        <v>8</v>
      </c>
      <c r="D270" t="s">
        <v>9</v>
      </c>
      <c r="E270" s="1">
        <v>0.10963771037566999</v>
      </c>
      <c r="F270" s="1">
        <v>4.0866960472753497E-2</v>
      </c>
      <c r="G270" s="1">
        <v>6.1530593028232002E-2</v>
      </c>
      <c r="H270" s="1">
        <v>2.7579515049824001E-2</v>
      </c>
      <c r="I270" s="1">
        <v>0.17116830340390199</v>
      </c>
      <c r="J270" s="50">
        <v>6.8446475522577502E-2</v>
      </c>
      <c r="N270" s="21"/>
      <c r="R270" s="21"/>
    </row>
    <row r="271" spans="1:18">
      <c r="A271" s="7" t="s">
        <v>113</v>
      </c>
      <c r="B271" t="s">
        <v>27</v>
      </c>
      <c r="C271" t="s">
        <v>10</v>
      </c>
      <c r="D271" t="s">
        <v>11</v>
      </c>
      <c r="E271" s="1">
        <v>7.1778587639220695E-2</v>
      </c>
      <c r="F271" s="1">
        <v>5.5718926110994299E-2</v>
      </c>
      <c r="G271" s="1">
        <v>5.23754290074116E-2</v>
      </c>
      <c r="H271" s="1">
        <v>2.4692662578303701E-2</v>
      </c>
      <c r="I271" s="1">
        <v>0.124154016646632</v>
      </c>
      <c r="J271" s="50">
        <v>8.0411588689298097E-2</v>
      </c>
      <c r="N271" s="21"/>
      <c r="R271" s="21"/>
    </row>
    <row r="272" spans="1:18">
      <c r="A272" s="7" t="s">
        <v>113</v>
      </c>
      <c r="B272" t="s">
        <v>27</v>
      </c>
      <c r="C272" t="s">
        <v>12</v>
      </c>
      <c r="D272" t="s">
        <v>13</v>
      </c>
      <c r="E272" s="1">
        <v>0.214646186262062</v>
      </c>
      <c r="F272" s="1">
        <v>3.19169076632244E-2</v>
      </c>
      <c r="G272" s="1">
        <v>4.4161617519042302E-2</v>
      </c>
      <c r="H272" s="1">
        <v>7.9940895647476595E-3</v>
      </c>
      <c r="I272" s="1">
        <v>0.25880780378110402</v>
      </c>
      <c r="J272" s="50">
        <v>3.9910997227971999E-2</v>
      </c>
      <c r="N272" s="21"/>
      <c r="R272" s="21"/>
    </row>
    <row r="273" spans="1:18">
      <c r="A273" s="7" t="s">
        <v>113</v>
      </c>
      <c r="B273" t="s">
        <v>27</v>
      </c>
      <c r="C273" t="s">
        <v>14</v>
      </c>
      <c r="D273" t="s">
        <v>15</v>
      </c>
      <c r="E273" s="1">
        <v>4.59173672388394E-2</v>
      </c>
      <c r="F273" s="1">
        <v>4.7754370650005401E-2</v>
      </c>
      <c r="G273" s="1">
        <v>3.5233352123857802E-2</v>
      </c>
      <c r="H273" s="1">
        <v>1.9895151966176802E-2</v>
      </c>
      <c r="I273" s="1">
        <v>8.1150719362697202E-2</v>
      </c>
      <c r="J273" s="50">
        <v>6.7649522616182206E-2</v>
      </c>
      <c r="N273" s="21"/>
      <c r="R273" s="21"/>
    </row>
    <row r="274" spans="1:18">
      <c r="A274" s="7" t="s">
        <v>113</v>
      </c>
      <c r="B274" t="s">
        <v>27</v>
      </c>
      <c r="C274" t="s">
        <v>16</v>
      </c>
      <c r="D274" t="s">
        <v>17</v>
      </c>
      <c r="E274" s="1">
        <v>0.73368357440642795</v>
      </c>
      <c r="F274" s="1">
        <v>0.14132370822726301</v>
      </c>
      <c r="G274" s="1">
        <v>0.28477341802216499</v>
      </c>
      <c r="H274" s="1">
        <v>5.94387467172591E-2</v>
      </c>
      <c r="I274" s="1">
        <v>1.01845699242859</v>
      </c>
      <c r="J274" s="50">
        <v>0.200762454944522</v>
      </c>
      <c r="N274" s="21"/>
      <c r="R274" s="21"/>
    </row>
    <row r="275" spans="1:18">
      <c r="A275" s="7" t="s">
        <v>113</v>
      </c>
      <c r="B275" t="s">
        <v>27</v>
      </c>
      <c r="C275" t="s">
        <v>18</v>
      </c>
      <c r="D275" t="s">
        <v>19</v>
      </c>
      <c r="E275" s="1">
        <v>5.5682996675665697</v>
      </c>
      <c r="F275" s="1">
        <v>0.34819045921168301</v>
      </c>
      <c r="G275" s="1">
        <v>3.42543290768121</v>
      </c>
      <c r="H275" s="1">
        <v>0.56960713514092198</v>
      </c>
      <c r="I275" s="1">
        <v>8.9937325752477797</v>
      </c>
      <c r="J275" s="50">
        <v>0.917797594352605</v>
      </c>
      <c r="N275" s="21"/>
      <c r="R275" s="21"/>
    </row>
    <row r="276" spans="1:18">
      <c r="A276" s="7" t="s">
        <v>113</v>
      </c>
      <c r="B276" t="s">
        <v>27</v>
      </c>
      <c r="C276" t="s">
        <v>20</v>
      </c>
      <c r="D276" t="s">
        <v>21</v>
      </c>
      <c r="E276" s="1">
        <v>1.15724595915243</v>
      </c>
      <c r="F276" s="1">
        <v>0.18554201775912299</v>
      </c>
      <c r="G276" s="1">
        <v>5.4373581751496598E-2</v>
      </c>
      <c r="H276" s="1">
        <v>1.10052573129958E-2</v>
      </c>
      <c r="I276" s="1">
        <v>1.2116195409039301</v>
      </c>
      <c r="J276" s="50">
        <v>0.196547275072119</v>
      </c>
      <c r="N276" s="21"/>
      <c r="R276" s="21"/>
    </row>
    <row r="277" spans="1:18">
      <c r="A277" s="7" t="s">
        <v>113</v>
      </c>
      <c r="B277" t="s">
        <v>27</v>
      </c>
      <c r="C277" t="s">
        <v>25</v>
      </c>
      <c r="D277" t="s">
        <v>26</v>
      </c>
      <c r="E277" s="1">
        <v>5.3435160501447698E-2</v>
      </c>
      <c r="F277" s="1">
        <v>3.5825457761148398E-3</v>
      </c>
      <c r="G277" s="1">
        <v>1.7185037129387501E-2</v>
      </c>
      <c r="H277" s="1">
        <v>6.96649153672257E-3</v>
      </c>
      <c r="I277" s="1">
        <v>7.0620197630835199E-2</v>
      </c>
      <c r="J277" s="50">
        <v>1.0549037312837401E-2</v>
      </c>
      <c r="N277" s="21"/>
      <c r="R277" s="21"/>
    </row>
    <row r="278" spans="1:18">
      <c r="A278" s="7" t="s">
        <v>113</v>
      </c>
      <c r="B278" t="s">
        <v>27</v>
      </c>
      <c r="C278" t="s">
        <v>22</v>
      </c>
      <c r="D278" t="s">
        <v>23</v>
      </c>
      <c r="E278" s="1">
        <v>2.4696315472408301</v>
      </c>
      <c r="F278" s="1">
        <v>0.10892538827306</v>
      </c>
      <c r="G278" s="1">
        <v>0.34338887716580702</v>
      </c>
      <c r="H278" s="1">
        <v>1.31147821489206E-2</v>
      </c>
      <c r="I278" s="1">
        <v>2.8130204244066399</v>
      </c>
      <c r="J278" s="50">
        <v>0.122040170421981</v>
      </c>
      <c r="N278" s="21"/>
      <c r="R278" s="21"/>
    </row>
    <row r="279" spans="1:18">
      <c r="A279" s="7" t="s">
        <v>114</v>
      </c>
      <c r="B279" t="s">
        <v>27</v>
      </c>
      <c r="C279" t="s">
        <v>2</v>
      </c>
      <c r="D279" t="s">
        <v>3</v>
      </c>
      <c r="E279" s="1">
        <v>0.33120064205543898</v>
      </c>
      <c r="F279" s="1">
        <v>0.33860367699514299</v>
      </c>
      <c r="G279" s="1">
        <v>0.21014852017117</v>
      </c>
      <c r="H279" s="1">
        <v>0.156377237089358</v>
      </c>
      <c r="I279" s="1">
        <v>0.541349162226609</v>
      </c>
      <c r="J279" s="50">
        <v>0.49498091408450101</v>
      </c>
      <c r="N279" s="21"/>
      <c r="R279" s="21"/>
    </row>
    <row r="280" spans="1:18">
      <c r="A280" s="7" t="s">
        <v>114</v>
      </c>
      <c r="B280" t="s">
        <v>27</v>
      </c>
      <c r="C280" t="s">
        <v>4</v>
      </c>
      <c r="D280" t="s">
        <v>5</v>
      </c>
      <c r="E280" s="1">
        <v>2.80991487572894E-3</v>
      </c>
      <c r="F280" s="1">
        <v>0.123080232412102</v>
      </c>
      <c r="G280" s="1">
        <v>9.3432566800675501E-4</v>
      </c>
      <c r="H280" s="1">
        <v>4.9879270873226904E-3</v>
      </c>
      <c r="I280" s="1">
        <v>3.7442405437356999E-3</v>
      </c>
      <c r="J280" s="50">
        <v>0.12806815949942499</v>
      </c>
      <c r="N280" s="21"/>
      <c r="R280" s="21"/>
    </row>
    <row r="281" spans="1:18">
      <c r="A281" s="7" t="s">
        <v>114</v>
      </c>
      <c r="B281" t="s">
        <v>27</v>
      </c>
      <c r="C281" t="s">
        <v>6</v>
      </c>
      <c r="D281" t="s">
        <v>7</v>
      </c>
      <c r="E281" s="1">
        <v>1.41601870754109E-3</v>
      </c>
      <c r="F281" s="1">
        <v>2.9514632608922198E-3</v>
      </c>
      <c r="G281" s="1">
        <v>4.8888313916837405E-4</v>
      </c>
      <c r="H281" s="1">
        <v>1.08413009239102E-3</v>
      </c>
      <c r="I281" s="1">
        <v>1.90490184670946E-3</v>
      </c>
      <c r="J281" s="50">
        <v>4.03559335328324E-3</v>
      </c>
      <c r="N281" s="21"/>
      <c r="R281" s="21"/>
    </row>
    <row r="282" spans="1:18">
      <c r="A282" s="7" t="s">
        <v>114</v>
      </c>
      <c r="B282" t="s">
        <v>27</v>
      </c>
      <c r="C282" t="s">
        <v>8</v>
      </c>
      <c r="D282" t="s">
        <v>9</v>
      </c>
      <c r="E282" s="1">
        <v>0.15708300271825501</v>
      </c>
      <c r="F282" s="1">
        <v>5.8400298949051001E-2</v>
      </c>
      <c r="G282" s="1">
        <v>0.973468195612047</v>
      </c>
      <c r="H282" s="1">
        <v>0.39171526750184599</v>
      </c>
      <c r="I282" s="1">
        <v>1.1305511983303</v>
      </c>
      <c r="J282" s="50">
        <v>0.45011556645089701</v>
      </c>
      <c r="N282" s="21"/>
      <c r="R282" s="21"/>
    </row>
    <row r="283" spans="1:18">
      <c r="A283" s="7" t="s">
        <v>114</v>
      </c>
      <c r="B283" t="s">
        <v>27</v>
      </c>
      <c r="C283" t="s">
        <v>10</v>
      </c>
      <c r="D283" t="s">
        <v>11</v>
      </c>
      <c r="E283" s="1">
        <v>7.7384485031872702E-2</v>
      </c>
      <c r="F283" s="1">
        <v>9.3239052181327595E-2</v>
      </c>
      <c r="G283" s="1">
        <v>0.20468079921742799</v>
      </c>
      <c r="H283" s="1">
        <v>0.43024992201012102</v>
      </c>
      <c r="I283" s="1">
        <v>0.282065284249301</v>
      </c>
      <c r="J283" s="50">
        <v>0.52348897419144802</v>
      </c>
      <c r="N283" s="21"/>
      <c r="R283" s="21"/>
    </row>
    <row r="284" spans="1:18">
      <c r="A284" s="7" t="s">
        <v>114</v>
      </c>
      <c r="B284" t="s">
        <v>27</v>
      </c>
      <c r="C284" t="s">
        <v>12</v>
      </c>
      <c r="D284" t="s">
        <v>13</v>
      </c>
      <c r="E284" s="1">
        <v>0.14297140644652601</v>
      </c>
      <c r="F284" s="1">
        <v>2.0161277484600101E-2</v>
      </c>
      <c r="G284" s="1">
        <v>0.217183561142679</v>
      </c>
      <c r="H284" s="1">
        <v>3.8849655653349198E-2</v>
      </c>
      <c r="I284" s="1">
        <v>0.36015496758920501</v>
      </c>
      <c r="J284" s="50">
        <v>5.9010933137949299E-2</v>
      </c>
      <c r="N284" s="21"/>
      <c r="R284" s="21"/>
    </row>
    <row r="285" spans="1:18">
      <c r="A285" s="7" t="s">
        <v>114</v>
      </c>
      <c r="B285" t="s">
        <v>27</v>
      </c>
      <c r="C285" t="s">
        <v>14</v>
      </c>
      <c r="D285" t="s">
        <v>15</v>
      </c>
      <c r="E285" s="1">
        <v>4.1066708471014297E-2</v>
      </c>
      <c r="F285" s="1">
        <v>4.3196867891683401E-2</v>
      </c>
      <c r="G285" s="1">
        <v>0.15129762778206801</v>
      </c>
      <c r="H285" s="1">
        <v>8.8772705774961699E-2</v>
      </c>
      <c r="I285" s="1">
        <v>0.192364336253082</v>
      </c>
      <c r="J285" s="50">
        <v>0.131969573666645</v>
      </c>
      <c r="N285" s="21"/>
      <c r="R285" s="21"/>
    </row>
    <row r="286" spans="1:18">
      <c r="A286" s="7" t="s">
        <v>114</v>
      </c>
      <c r="B286" t="s">
        <v>27</v>
      </c>
      <c r="C286" t="s">
        <v>16</v>
      </c>
      <c r="D286" t="s">
        <v>17</v>
      </c>
      <c r="E286" s="1">
        <v>0.74490056781535197</v>
      </c>
      <c r="F286" s="1">
        <v>0.13944594830454299</v>
      </c>
      <c r="G286" s="1">
        <v>0.36719518545373597</v>
      </c>
      <c r="H286" s="1">
        <v>4.6411710011180801E-2</v>
      </c>
      <c r="I286" s="1">
        <v>1.11209575326909</v>
      </c>
      <c r="J286" s="50">
        <v>0.18585765831572401</v>
      </c>
      <c r="N286" s="21"/>
      <c r="R286" s="21"/>
    </row>
    <row r="287" spans="1:18">
      <c r="A287" s="7" t="s">
        <v>114</v>
      </c>
      <c r="B287" t="s">
        <v>27</v>
      </c>
      <c r="C287" t="s">
        <v>18</v>
      </c>
      <c r="D287" t="s">
        <v>19</v>
      </c>
      <c r="E287" s="1">
        <v>3.5116078726113802</v>
      </c>
      <c r="F287" s="1">
        <v>0.217654984856612</v>
      </c>
      <c r="G287" s="1">
        <v>1.1673814284555799</v>
      </c>
      <c r="H287" s="1">
        <v>0.18600713286402301</v>
      </c>
      <c r="I287" s="1">
        <v>4.6789893010669603</v>
      </c>
      <c r="J287" s="50">
        <v>0.40366211772063498</v>
      </c>
      <c r="N287" s="21"/>
      <c r="R287" s="21"/>
    </row>
    <row r="288" spans="1:18">
      <c r="A288" s="7" t="s">
        <v>114</v>
      </c>
      <c r="B288" t="s">
        <v>27</v>
      </c>
      <c r="C288" t="s">
        <v>20</v>
      </c>
      <c r="D288" t="s">
        <v>21</v>
      </c>
      <c r="E288" s="1">
        <v>1.32162611454542</v>
      </c>
      <c r="F288" s="1">
        <v>0.209491084736565</v>
      </c>
      <c r="G288" s="1">
        <v>0.38236003481546399</v>
      </c>
      <c r="H288" s="1">
        <v>7.7058853449098602E-2</v>
      </c>
      <c r="I288" s="1">
        <v>1.7039861493608801</v>
      </c>
      <c r="J288" s="50">
        <v>0.28654993818566399</v>
      </c>
      <c r="N288" s="21"/>
      <c r="R288" s="21"/>
    </row>
    <row r="289" spans="1:18">
      <c r="A289" s="7" t="s">
        <v>114</v>
      </c>
      <c r="B289" t="s">
        <v>27</v>
      </c>
      <c r="C289" t="s">
        <v>25</v>
      </c>
      <c r="D289" t="s">
        <v>26</v>
      </c>
      <c r="E289" s="1">
        <v>1.4062395864548599E-2</v>
      </c>
      <c r="F289" s="1">
        <v>1.0221717699204201E-3</v>
      </c>
      <c r="G289" s="1">
        <v>9.1991717555367101E-4</v>
      </c>
      <c r="H289" s="1">
        <v>4.1260518250768699E-4</v>
      </c>
      <c r="I289" s="1">
        <v>1.4982313040102301E-2</v>
      </c>
      <c r="J289" s="50">
        <v>1.4347769524281099E-3</v>
      </c>
      <c r="N289" s="21"/>
      <c r="R289" s="21"/>
    </row>
    <row r="290" spans="1:18">
      <c r="A290" s="7" t="s">
        <v>114</v>
      </c>
      <c r="B290" t="s">
        <v>27</v>
      </c>
      <c r="C290" t="s">
        <v>22</v>
      </c>
      <c r="D290" t="s">
        <v>23</v>
      </c>
      <c r="E290" s="1">
        <v>1.4162226618103699</v>
      </c>
      <c r="F290" s="1">
        <v>6.0653470555234901E-2</v>
      </c>
      <c r="G290" s="1">
        <v>0.118539834340744</v>
      </c>
      <c r="H290" s="1">
        <v>4.2845562811056502E-3</v>
      </c>
      <c r="I290" s="1">
        <v>1.5347624961511099</v>
      </c>
      <c r="J290" s="50">
        <v>6.4938026836340507E-2</v>
      </c>
      <c r="N290" s="21"/>
      <c r="R290" s="21"/>
    </row>
    <row r="291" spans="1:18">
      <c r="A291" s="7" t="s">
        <v>115</v>
      </c>
      <c r="B291" t="s">
        <v>27</v>
      </c>
      <c r="C291" t="s">
        <v>2</v>
      </c>
      <c r="D291" t="s">
        <v>3</v>
      </c>
      <c r="E291" s="1">
        <v>0.767499564791435</v>
      </c>
      <c r="F291" s="1">
        <v>0.77891183430367095</v>
      </c>
      <c r="G291" s="1">
        <v>1.0405688421575401</v>
      </c>
      <c r="H291" s="1">
        <v>1.3492359624441801</v>
      </c>
      <c r="I291" s="1">
        <v>1.8080684069489801</v>
      </c>
      <c r="J291" s="50">
        <v>2.1281477967478502</v>
      </c>
      <c r="N291" s="21"/>
      <c r="R291" s="21"/>
    </row>
    <row r="292" spans="1:18">
      <c r="A292" s="7" t="s">
        <v>115</v>
      </c>
      <c r="B292" t="s">
        <v>27</v>
      </c>
      <c r="C292" t="s">
        <v>4</v>
      </c>
      <c r="D292" t="s">
        <v>5</v>
      </c>
      <c r="E292" s="1">
        <v>1.01411521504353E-2</v>
      </c>
      <c r="F292" s="1">
        <v>0.35612207457865402</v>
      </c>
      <c r="G292" s="1">
        <v>4.4736583522712701E-4</v>
      </c>
      <c r="H292" s="1">
        <v>2.3952736102749398E-3</v>
      </c>
      <c r="I292" s="1">
        <v>1.0588517985662399E-2</v>
      </c>
      <c r="J292" s="50">
        <v>0.358517348188929</v>
      </c>
      <c r="N292" s="21"/>
      <c r="R292" s="21"/>
    </row>
    <row r="293" spans="1:18">
      <c r="A293" s="7" t="s">
        <v>115</v>
      </c>
      <c r="B293" t="s">
        <v>27</v>
      </c>
      <c r="C293" t="s">
        <v>6</v>
      </c>
      <c r="D293" t="s">
        <v>7</v>
      </c>
      <c r="E293" s="1">
        <v>2.6589731545010801E-3</v>
      </c>
      <c r="F293" s="1">
        <v>5.85997088068794E-3</v>
      </c>
      <c r="G293" s="1">
        <v>7.0982270626312502E-2</v>
      </c>
      <c r="H293" s="1">
        <v>0.169098306996882</v>
      </c>
      <c r="I293" s="1">
        <v>7.3641243780813603E-2</v>
      </c>
      <c r="J293" s="50">
        <v>0.17495827787757001</v>
      </c>
      <c r="N293" s="21"/>
      <c r="R293" s="21"/>
    </row>
    <row r="294" spans="1:18">
      <c r="A294" s="7" t="s">
        <v>115</v>
      </c>
      <c r="B294" t="s">
        <v>27</v>
      </c>
      <c r="C294" t="s">
        <v>8</v>
      </c>
      <c r="D294" t="s">
        <v>9</v>
      </c>
      <c r="E294" s="1">
        <v>0.34486133537285402</v>
      </c>
      <c r="F294" s="1">
        <v>0.12855269084012699</v>
      </c>
      <c r="G294" s="1">
        <v>1.6568532285586599</v>
      </c>
      <c r="H294" s="1">
        <v>0.730314439712344</v>
      </c>
      <c r="I294" s="1">
        <v>2.0017145639315101</v>
      </c>
      <c r="J294" s="50">
        <v>0.85886713055247099</v>
      </c>
      <c r="N294" s="21"/>
      <c r="R294" s="21"/>
    </row>
    <row r="295" spans="1:18">
      <c r="A295" s="7" t="s">
        <v>115</v>
      </c>
      <c r="B295" t="s">
        <v>27</v>
      </c>
      <c r="C295" t="s">
        <v>10</v>
      </c>
      <c r="D295" t="s">
        <v>11</v>
      </c>
      <c r="E295" s="1">
        <v>0.203417224197078</v>
      </c>
      <c r="F295" s="1">
        <v>0.17736504872327499</v>
      </c>
      <c r="G295" s="1">
        <v>0.33763815140490799</v>
      </c>
      <c r="H295" s="1">
        <v>0.31330110611661499</v>
      </c>
      <c r="I295" s="1">
        <v>0.54105537560198602</v>
      </c>
      <c r="J295" s="50">
        <v>0.49066615483989001</v>
      </c>
      <c r="N295" s="21"/>
      <c r="R295" s="21"/>
    </row>
    <row r="296" spans="1:18">
      <c r="A296" s="7" t="s">
        <v>115</v>
      </c>
      <c r="B296" t="s">
        <v>27</v>
      </c>
      <c r="C296" t="s">
        <v>12</v>
      </c>
      <c r="D296" t="s">
        <v>13</v>
      </c>
      <c r="E296" s="1">
        <v>0.48244421751143202</v>
      </c>
      <c r="F296" s="1">
        <v>7.0227650076814793E-2</v>
      </c>
      <c r="G296" s="1">
        <v>0.1436570701282</v>
      </c>
      <c r="H296" s="1">
        <v>2.6100685227261899E-2</v>
      </c>
      <c r="I296" s="1">
        <v>0.62610128763963202</v>
      </c>
      <c r="J296" s="50">
        <v>9.6328335304076695E-2</v>
      </c>
      <c r="N296" s="21"/>
      <c r="R296" s="21"/>
    </row>
    <row r="297" spans="1:18">
      <c r="A297" s="7" t="s">
        <v>115</v>
      </c>
      <c r="B297" t="s">
        <v>27</v>
      </c>
      <c r="C297" t="s">
        <v>14</v>
      </c>
      <c r="D297" t="s">
        <v>15</v>
      </c>
      <c r="E297" s="1">
        <v>0.14469037506497401</v>
      </c>
      <c r="F297" s="1">
        <v>0.152422263280349</v>
      </c>
      <c r="G297" s="1">
        <v>0.61851077647016495</v>
      </c>
      <c r="H297" s="1">
        <v>0.346024102057993</v>
      </c>
      <c r="I297" s="1">
        <v>0.76320115153513901</v>
      </c>
      <c r="J297" s="50">
        <v>0.49844636533834202</v>
      </c>
      <c r="N297" s="21"/>
      <c r="R297" s="21"/>
    </row>
    <row r="298" spans="1:18">
      <c r="A298" s="7" t="s">
        <v>115</v>
      </c>
      <c r="B298" t="s">
        <v>27</v>
      </c>
      <c r="C298" t="s">
        <v>16</v>
      </c>
      <c r="D298" t="s">
        <v>17</v>
      </c>
      <c r="E298" s="1">
        <v>2.1411283106804402</v>
      </c>
      <c r="F298" s="1">
        <v>0.41514235862472898</v>
      </c>
      <c r="G298" s="1">
        <v>1.7396324935965399</v>
      </c>
      <c r="H298" s="1">
        <v>0.23319574148418901</v>
      </c>
      <c r="I298" s="1">
        <v>3.8807608042769801</v>
      </c>
      <c r="J298" s="50">
        <v>0.64833810010891701</v>
      </c>
      <c r="N298" s="21"/>
      <c r="R298" s="21"/>
    </row>
    <row r="299" spans="1:18">
      <c r="A299" s="7" t="s">
        <v>115</v>
      </c>
      <c r="B299" t="s">
        <v>27</v>
      </c>
      <c r="C299" t="s">
        <v>18</v>
      </c>
      <c r="D299" t="s">
        <v>19</v>
      </c>
      <c r="E299" s="1">
        <v>10.768971140711701</v>
      </c>
      <c r="F299" s="1">
        <v>0.66644051040627605</v>
      </c>
      <c r="G299" s="1">
        <v>1.12778983738018</v>
      </c>
      <c r="H299" s="1">
        <v>0.18094322312181699</v>
      </c>
      <c r="I299" s="1">
        <v>11.896760978091899</v>
      </c>
      <c r="J299" s="50">
        <v>0.84738373352809304</v>
      </c>
      <c r="N299" s="21"/>
      <c r="R299" s="21"/>
    </row>
    <row r="300" spans="1:18">
      <c r="A300" s="7" t="s">
        <v>115</v>
      </c>
      <c r="B300" t="s">
        <v>27</v>
      </c>
      <c r="C300" t="s">
        <v>20</v>
      </c>
      <c r="D300" t="s">
        <v>21</v>
      </c>
      <c r="E300" s="1">
        <v>10.8411817428332</v>
      </c>
      <c r="F300" s="1">
        <v>1.7188083831186201</v>
      </c>
      <c r="G300" s="1">
        <v>4.6818116539691301</v>
      </c>
      <c r="H300" s="1">
        <v>0.94408602536631503</v>
      </c>
      <c r="I300" s="1">
        <v>15.522993396802301</v>
      </c>
      <c r="J300" s="50">
        <v>2.6628944084849402</v>
      </c>
      <c r="N300" s="21"/>
      <c r="R300" s="21"/>
    </row>
    <row r="301" spans="1:18">
      <c r="A301" s="7" t="s">
        <v>115</v>
      </c>
      <c r="B301" t="s">
        <v>27</v>
      </c>
      <c r="C301" t="s">
        <v>25</v>
      </c>
      <c r="D301" t="s">
        <v>26</v>
      </c>
      <c r="E301" s="1">
        <v>4.1872116527319002E-2</v>
      </c>
      <c r="F301" s="1">
        <v>2.99502300462429E-3</v>
      </c>
      <c r="G301" s="1">
        <v>0.32531104369476899</v>
      </c>
      <c r="H301" s="1">
        <v>0.14395113739396201</v>
      </c>
      <c r="I301" s="1">
        <v>0.36718316022208802</v>
      </c>
      <c r="J301" s="50">
        <v>0.14694616039858599</v>
      </c>
      <c r="N301" s="21"/>
      <c r="R301" s="21"/>
    </row>
    <row r="302" spans="1:18">
      <c r="A302" s="7" t="s">
        <v>115</v>
      </c>
      <c r="B302" t="s">
        <v>27</v>
      </c>
      <c r="C302" t="s">
        <v>22</v>
      </c>
      <c r="D302" t="s">
        <v>23</v>
      </c>
      <c r="E302" s="1">
        <v>2.3892245031785802</v>
      </c>
      <c r="F302" s="1">
        <v>0.102741761103678</v>
      </c>
      <c r="G302" s="1">
        <v>0.204322396728153</v>
      </c>
      <c r="H302" s="1">
        <v>7.3639135892078602E-3</v>
      </c>
      <c r="I302" s="1">
        <v>2.5935468999067299</v>
      </c>
      <c r="J302" s="50">
        <v>0.110105674692886</v>
      </c>
      <c r="N302" s="21"/>
      <c r="R302" s="21"/>
    </row>
    <row r="303" spans="1:18">
      <c r="A303" s="7" t="s">
        <v>116</v>
      </c>
      <c r="B303" t="s">
        <v>27</v>
      </c>
      <c r="C303" t="s">
        <v>2</v>
      </c>
      <c r="D303" t="s">
        <v>3</v>
      </c>
      <c r="E303" s="1">
        <v>3.4754813135909401</v>
      </c>
      <c r="F303" s="1">
        <v>3.5895162287114801</v>
      </c>
      <c r="G303" s="1">
        <v>1.2875296929337099</v>
      </c>
      <c r="H303" s="1">
        <v>1.11163148926183</v>
      </c>
      <c r="I303" s="1">
        <v>4.7630110065246596</v>
      </c>
      <c r="J303" s="50">
        <v>4.7011477179733099</v>
      </c>
      <c r="N303" s="21"/>
      <c r="R303" s="21"/>
    </row>
    <row r="304" spans="1:18">
      <c r="A304" s="7" t="s">
        <v>116</v>
      </c>
      <c r="B304" t="s">
        <v>27</v>
      </c>
      <c r="C304" t="s">
        <v>4</v>
      </c>
      <c r="D304" t="s">
        <v>5</v>
      </c>
      <c r="E304" s="1">
        <v>1.1160164910171501E-2</v>
      </c>
      <c r="F304" s="1">
        <v>0.73193245400968598</v>
      </c>
      <c r="G304" s="1">
        <v>8.7001950712249697E-4</v>
      </c>
      <c r="H304" s="1">
        <v>6.4485328955036503E-3</v>
      </c>
      <c r="I304" s="1">
        <v>1.2030184417294001E-2</v>
      </c>
      <c r="J304" s="50">
        <v>0.73838098690519005</v>
      </c>
      <c r="N304" s="21"/>
      <c r="R304" s="21"/>
    </row>
    <row r="305" spans="1:18">
      <c r="A305" s="7" t="s">
        <v>116</v>
      </c>
      <c r="B305" t="s">
        <v>27</v>
      </c>
      <c r="C305" t="s">
        <v>6</v>
      </c>
      <c r="D305" t="s">
        <v>7</v>
      </c>
      <c r="E305" s="1">
        <v>1.6847108902144699E-2</v>
      </c>
      <c r="F305" s="1">
        <v>3.66058454264701E-2</v>
      </c>
      <c r="G305" s="1">
        <v>1.0898539987403799</v>
      </c>
      <c r="H305" s="1">
        <v>2.5608412490023098</v>
      </c>
      <c r="I305" s="1">
        <v>1.1067011076425199</v>
      </c>
      <c r="J305" s="50">
        <v>2.5974470944287802</v>
      </c>
      <c r="N305" s="21"/>
      <c r="R305" s="21"/>
    </row>
    <row r="306" spans="1:18">
      <c r="A306" s="7" t="s">
        <v>116</v>
      </c>
      <c r="B306" t="s">
        <v>27</v>
      </c>
      <c r="C306" t="s">
        <v>8</v>
      </c>
      <c r="D306" t="s">
        <v>9</v>
      </c>
      <c r="E306" s="1">
        <v>1.1842706812653201</v>
      </c>
      <c r="F306" s="1">
        <v>0.44495157126401302</v>
      </c>
      <c r="G306" s="1">
        <v>7.0170472466787404</v>
      </c>
      <c r="H306" s="1">
        <v>3.3795538178938398</v>
      </c>
      <c r="I306" s="1">
        <v>8.2013179279440607</v>
      </c>
      <c r="J306" s="50">
        <v>3.8245053891578502</v>
      </c>
      <c r="N306" s="21"/>
      <c r="R306" s="21"/>
    </row>
    <row r="307" spans="1:18">
      <c r="A307" s="7" t="s">
        <v>116</v>
      </c>
      <c r="B307" t="s">
        <v>27</v>
      </c>
      <c r="C307" t="s">
        <v>10</v>
      </c>
      <c r="D307" t="s">
        <v>11</v>
      </c>
      <c r="E307" s="1">
        <v>0.65081937975301396</v>
      </c>
      <c r="F307" s="1">
        <v>0.58284411259171298</v>
      </c>
      <c r="G307" s="1">
        <v>1.56533799357617</v>
      </c>
      <c r="H307" s="1">
        <v>1.66887273333666</v>
      </c>
      <c r="I307" s="1">
        <v>2.2161573733291902</v>
      </c>
      <c r="J307" s="50">
        <v>2.2517168459283701</v>
      </c>
      <c r="N307" s="21"/>
      <c r="R307" s="21"/>
    </row>
    <row r="308" spans="1:18">
      <c r="A308" s="7" t="s">
        <v>116</v>
      </c>
      <c r="B308" t="s">
        <v>27</v>
      </c>
      <c r="C308" t="s">
        <v>12</v>
      </c>
      <c r="D308" t="s">
        <v>13</v>
      </c>
      <c r="E308" s="1">
        <v>1.9630203469099501</v>
      </c>
      <c r="F308" s="1">
        <v>0.28671141168499198</v>
      </c>
      <c r="G308" s="1">
        <v>1.1207242523526499</v>
      </c>
      <c r="H308" s="1">
        <v>0.20005132966611999</v>
      </c>
      <c r="I308" s="1">
        <v>3.08374459926261</v>
      </c>
      <c r="J308" s="50">
        <v>0.48676274135111203</v>
      </c>
      <c r="N308" s="21"/>
      <c r="R308" s="21"/>
    </row>
    <row r="309" spans="1:18">
      <c r="A309" s="7" t="s">
        <v>116</v>
      </c>
      <c r="B309" t="s">
        <v>27</v>
      </c>
      <c r="C309" t="s">
        <v>14</v>
      </c>
      <c r="D309" t="s">
        <v>15</v>
      </c>
      <c r="E309" s="1">
        <v>0.63782534939826097</v>
      </c>
      <c r="F309" s="1">
        <v>0.65367895099771001</v>
      </c>
      <c r="G309" s="1">
        <v>1.68856186190692</v>
      </c>
      <c r="H309" s="1">
        <v>0.98034159245868202</v>
      </c>
      <c r="I309" s="1">
        <v>2.32638721130518</v>
      </c>
      <c r="J309" s="50">
        <v>1.6340205434563899</v>
      </c>
      <c r="N309" s="21"/>
      <c r="R309" s="21"/>
    </row>
    <row r="310" spans="1:18">
      <c r="A310" s="7" t="s">
        <v>116</v>
      </c>
      <c r="B310" t="s">
        <v>27</v>
      </c>
      <c r="C310" t="s">
        <v>16</v>
      </c>
      <c r="D310" t="s">
        <v>17</v>
      </c>
      <c r="E310" s="1">
        <v>12.9554035201999</v>
      </c>
      <c r="F310" s="1">
        <v>2.18596352984301</v>
      </c>
      <c r="G310" s="1">
        <v>10.103654575769299</v>
      </c>
      <c r="H310" s="1">
        <v>1.24475153769202</v>
      </c>
      <c r="I310" s="1">
        <v>23.059058095969199</v>
      </c>
      <c r="J310" s="50">
        <v>3.4307150675350302</v>
      </c>
      <c r="N310" s="21"/>
      <c r="R310" s="21"/>
    </row>
    <row r="311" spans="1:18">
      <c r="A311" s="7" t="s">
        <v>116</v>
      </c>
      <c r="B311" t="s">
        <v>27</v>
      </c>
      <c r="C311" t="s">
        <v>18</v>
      </c>
      <c r="D311" t="s">
        <v>19</v>
      </c>
      <c r="E311" s="1">
        <v>51.730823476786803</v>
      </c>
      <c r="F311" s="1">
        <v>3.21148795069977</v>
      </c>
      <c r="G311" s="1">
        <v>34.6323554348389</v>
      </c>
      <c r="H311" s="1">
        <v>5.59878471136616</v>
      </c>
      <c r="I311" s="1">
        <v>86.363178911625695</v>
      </c>
      <c r="J311" s="50">
        <v>8.8102726620659304</v>
      </c>
      <c r="N311" s="21"/>
      <c r="R311" s="21"/>
    </row>
    <row r="312" spans="1:18">
      <c r="A312" s="7" t="s">
        <v>116</v>
      </c>
      <c r="B312" t="s">
        <v>27</v>
      </c>
      <c r="C312" t="s">
        <v>20</v>
      </c>
      <c r="D312" t="s">
        <v>21</v>
      </c>
      <c r="E312" s="1">
        <v>10.031935079943599</v>
      </c>
      <c r="F312" s="1">
        <v>1.60394993947872</v>
      </c>
      <c r="G312" s="1">
        <v>2.1015998734474199</v>
      </c>
      <c r="H312" s="1">
        <v>0.42453229334812498</v>
      </c>
      <c r="I312" s="1">
        <v>12.133534953391001</v>
      </c>
      <c r="J312" s="50">
        <v>2.0284822328268399</v>
      </c>
      <c r="N312" s="21"/>
      <c r="R312" s="21"/>
    </row>
    <row r="313" spans="1:18">
      <c r="A313" s="7" t="s">
        <v>116</v>
      </c>
      <c r="B313" t="s">
        <v>27</v>
      </c>
      <c r="C313" t="s">
        <v>25</v>
      </c>
      <c r="D313" t="s">
        <v>26</v>
      </c>
      <c r="E313" s="1">
        <v>2.3119595462867499</v>
      </c>
      <c r="F313" s="1">
        <v>0.16020276836721001</v>
      </c>
      <c r="G313" s="1">
        <v>14.225632433632899</v>
      </c>
      <c r="H313" s="1">
        <v>5.9321121674065802</v>
      </c>
      <c r="I313" s="1">
        <v>16.5375919799197</v>
      </c>
      <c r="J313" s="50">
        <v>6.09231493577379</v>
      </c>
      <c r="N313" s="21"/>
      <c r="R313" s="21"/>
    </row>
    <row r="314" spans="1:18">
      <c r="A314" s="7" t="s">
        <v>116</v>
      </c>
      <c r="B314" t="s">
        <v>27</v>
      </c>
      <c r="C314" t="s">
        <v>22</v>
      </c>
      <c r="D314" t="s">
        <v>23</v>
      </c>
      <c r="E314" s="1">
        <v>12.9930283043056</v>
      </c>
      <c r="F314" s="1">
        <v>0.56567441829632303</v>
      </c>
      <c r="G314" s="1">
        <v>2.0239495303356301</v>
      </c>
      <c r="H314" s="1">
        <v>7.58102701346859E-2</v>
      </c>
      <c r="I314" s="1">
        <v>15.0169778346412</v>
      </c>
      <c r="J314" s="50">
        <v>0.64148468843100903</v>
      </c>
      <c r="N314" s="21"/>
      <c r="R314" s="21"/>
    </row>
    <row r="315" spans="1:18">
      <c r="A315" s="7" t="s">
        <v>117</v>
      </c>
      <c r="B315" t="s">
        <v>27</v>
      </c>
      <c r="C315" t="s">
        <v>2</v>
      </c>
      <c r="D315" t="s">
        <v>3</v>
      </c>
      <c r="E315" s="1">
        <v>0.33072474204130098</v>
      </c>
      <c r="F315" s="1">
        <v>0.33973640626017498</v>
      </c>
      <c r="G315" s="1">
        <v>0.30206932995928798</v>
      </c>
      <c r="H315" s="1">
        <v>0.46400870527633797</v>
      </c>
      <c r="I315" s="1">
        <v>0.63279407200058901</v>
      </c>
      <c r="J315" s="50">
        <v>0.80374511153651296</v>
      </c>
      <c r="N315" s="21"/>
      <c r="R315" s="21"/>
    </row>
    <row r="316" spans="1:18">
      <c r="A316" s="7" t="s">
        <v>117</v>
      </c>
      <c r="B316" t="s">
        <v>27</v>
      </c>
      <c r="C316" t="s">
        <v>4</v>
      </c>
      <c r="D316" t="s">
        <v>5</v>
      </c>
      <c r="E316" s="1">
        <v>2.4760157368043699E-3</v>
      </c>
      <c r="F316" s="1">
        <v>7.6858630624033003E-2</v>
      </c>
      <c r="G316" s="1">
        <v>9.7082489714487798E-8</v>
      </c>
      <c r="H316" s="1">
        <v>8.5865112213780201E-8</v>
      </c>
      <c r="I316" s="1">
        <v>2.47611281929408E-3</v>
      </c>
      <c r="J316" s="50">
        <v>7.6858716489145204E-2</v>
      </c>
      <c r="N316" s="21"/>
      <c r="R316" s="21"/>
    </row>
    <row r="317" spans="1:18">
      <c r="A317" s="7" t="s">
        <v>117</v>
      </c>
      <c r="B317" t="s">
        <v>27</v>
      </c>
      <c r="C317" t="s">
        <v>6</v>
      </c>
      <c r="D317" t="s">
        <v>7</v>
      </c>
      <c r="E317" s="1">
        <v>8.6721377064194298E-4</v>
      </c>
      <c r="F317" s="1">
        <v>1.92376445856366E-3</v>
      </c>
      <c r="G317" s="1">
        <v>1.9972633571466399E-3</v>
      </c>
      <c r="H317" s="1">
        <v>4.4301988670321099E-3</v>
      </c>
      <c r="I317" s="1">
        <v>2.8644771277885799E-3</v>
      </c>
      <c r="J317" s="50">
        <v>6.3539633255957698E-3</v>
      </c>
      <c r="N317" s="21"/>
      <c r="R317" s="21"/>
    </row>
    <row r="318" spans="1:18">
      <c r="A318" s="7" t="s">
        <v>117</v>
      </c>
      <c r="B318" t="s">
        <v>27</v>
      </c>
      <c r="C318" t="s">
        <v>8</v>
      </c>
      <c r="D318" t="s">
        <v>9</v>
      </c>
      <c r="E318" s="1">
        <v>0.13853631969795099</v>
      </c>
      <c r="F318" s="1">
        <v>5.2297275186462398E-2</v>
      </c>
      <c r="G318" s="1">
        <v>0.73724661344154996</v>
      </c>
      <c r="H318" s="1">
        <v>0.31077240817631402</v>
      </c>
      <c r="I318" s="1">
        <v>0.87578293313950095</v>
      </c>
      <c r="J318" s="50">
        <v>0.36306968336277601</v>
      </c>
      <c r="N318" s="21"/>
      <c r="R318" s="21"/>
    </row>
    <row r="319" spans="1:18">
      <c r="A319" s="7" t="s">
        <v>117</v>
      </c>
      <c r="B319" t="s">
        <v>27</v>
      </c>
      <c r="C319" t="s">
        <v>10</v>
      </c>
      <c r="D319" t="s">
        <v>11</v>
      </c>
      <c r="E319" s="1">
        <v>7.6101742780133402E-2</v>
      </c>
      <c r="F319" s="1">
        <v>7.8709880338937499E-2</v>
      </c>
      <c r="G319" s="1">
        <v>0.21342708661670401</v>
      </c>
      <c r="H319" s="1">
        <v>0.29304440922708902</v>
      </c>
      <c r="I319" s="1">
        <v>0.289528829396837</v>
      </c>
      <c r="J319" s="50">
        <v>0.37175428956602602</v>
      </c>
      <c r="N319" s="21"/>
      <c r="R319" s="21"/>
    </row>
    <row r="320" spans="1:18">
      <c r="A320" s="7" t="s">
        <v>117</v>
      </c>
      <c r="B320" t="s">
        <v>27</v>
      </c>
      <c r="C320" t="s">
        <v>12</v>
      </c>
      <c r="D320" t="s">
        <v>13</v>
      </c>
      <c r="E320" s="1">
        <v>0.195873562125115</v>
      </c>
      <c r="F320" s="1">
        <v>2.8376386326916699E-2</v>
      </c>
      <c r="G320" s="1">
        <v>0.143097124795251</v>
      </c>
      <c r="H320" s="1">
        <v>2.5696721548784E-2</v>
      </c>
      <c r="I320" s="1">
        <v>0.33897068692036603</v>
      </c>
      <c r="J320" s="50">
        <v>5.4073107875700702E-2</v>
      </c>
      <c r="N320" s="21"/>
      <c r="R320" s="21"/>
    </row>
    <row r="321" spans="1:18">
      <c r="A321" s="7" t="s">
        <v>117</v>
      </c>
      <c r="B321" t="s">
        <v>27</v>
      </c>
      <c r="C321" t="s">
        <v>14</v>
      </c>
      <c r="D321" t="s">
        <v>15</v>
      </c>
      <c r="E321" s="1">
        <v>5.4667280531743599E-2</v>
      </c>
      <c r="F321" s="1">
        <v>5.6449587904576701E-2</v>
      </c>
      <c r="G321" s="1">
        <v>8.71887758326612E-2</v>
      </c>
      <c r="H321" s="1">
        <v>4.8759839529577603E-2</v>
      </c>
      <c r="I321" s="1">
        <v>0.14185605636440499</v>
      </c>
      <c r="J321" s="50">
        <v>0.105209427434154</v>
      </c>
      <c r="N321" s="21"/>
      <c r="R321" s="21"/>
    </row>
    <row r="322" spans="1:18">
      <c r="A322" s="7" t="s">
        <v>117</v>
      </c>
      <c r="B322" t="s">
        <v>27</v>
      </c>
      <c r="C322" t="s">
        <v>16</v>
      </c>
      <c r="D322" t="s">
        <v>17</v>
      </c>
      <c r="E322" s="1">
        <v>1.14355242690543</v>
      </c>
      <c r="F322" s="1">
        <v>0.23937604918410299</v>
      </c>
      <c r="G322" s="1">
        <v>1.7141693141664101</v>
      </c>
      <c r="H322" s="1">
        <v>0.25587273269064897</v>
      </c>
      <c r="I322" s="1">
        <v>2.8577217410718401</v>
      </c>
      <c r="J322" s="50">
        <v>0.49524878187475302</v>
      </c>
      <c r="N322" s="21"/>
      <c r="R322" s="21"/>
    </row>
    <row r="323" spans="1:18">
      <c r="A323" s="7" t="s">
        <v>117</v>
      </c>
      <c r="B323" t="s">
        <v>27</v>
      </c>
      <c r="C323" t="s">
        <v>18</v>
      </c>
      <c r="D323" t="s">
        <v>19</v>
      </c>
      <c r="E323" s="1">
        <v>4.3379355251801899</v>
      </c>
      <c r="F323" s="1">
        <v>0.26820592097511098</v>
      </c>
      <c r="G323" s="1">
        <v>1.3402576943757201</v>
      </c>
      <c r="H323" s="1">
        <v>0.21481529604411601</v>
      </c>
      <c r="I323" s="1">
        <v>5.6781932195559097</v>
      </c>
      <c r="J323" s="50">
        <v>0.48302121701922701</v>
      </c>
      <c r="N323" s="21"/>
      <c r="R323" s="21"/>
    </row>
    <row r="324" spans="1:18">
      <c r="A324" s="7" t="s">
        <v>117</v>
      </c>
      <c r="B324" t="s">
        <v>27</v>
      </c>
      <c r="C324" t="s">
        <v>20</v>
      </c>
      <c r="D324" t="s">
        <v>21</v>
      </c>
      <c r="E324" s="1">
        <v>1.1484282157141801</v>
      </c>
      <c r="F324" s="1">
        <v>0.18217301028473501</v>
      </c>
      <c r="G324" s="1">
        <v>0.47211693700358798</v>
      </c>
      <c r="H324" s="1">
        <v>9.5208753183552305E-2</v>
      </c>
      <c r="I324" s="1">
        <v>1.6205451527177701</v>
      </c>
      <c r="J324" s="50">
        <v>0.27738176346828702</v>
      </c>
      <c r="N324" s="21"/>
      <c r="R324" s="21"/>
    </row>
    <row r="325" spans="1:18">
      <c r="A325" s="7" t="s">
        <v>117</v>
      </c>
      <c r="B325" t="s">
        <v>27</v>
      </c>
      <c r="C325" t="s">
        <v>25</v>
      </c>
      <c r="D325" t="s">
        <v>26</v>
      </c>
      <c r="E325" s="1">
        <v>7.2331336852645298E-2</v>
      </c>
      <c r="F325" s="1">
        <v>5.1668950097425396E-3</v>
      </c>
      <c r="G325" s="1">
        <v>0.59609942374866798</v>
      </c>
      <c r="H325" s="1">
        <v>0.26216385723857399</v>
      </c>
      <c r="I325" s="1">
        <v>0.66843076060131401</v>
      </c>
      <c r="J325" s="50">
        <v>0.26733075224831598</v>
      </c>
      <c r="N325" s="21"/>
      <c r="R325" s="21"/>
    </row>
    <row r="326" spans="1:18">
      <c r="A326" s="7" t="s">
        <v>117</v>
      </c>
      <c r="B326" t="s">
        <v>27</v>
      </c>
      <c r="C326" t="s">
        <v>22</v>
      </c>
      <c r="D326" t="s">
        <v>23</v>
      </c>
      <c r="E326" s="1">
        <v>1.3619077643309501</v>
      </c>
      <c r="F326" s="1">
        <v>5.8585611642557801E-2</v>
      </c>
      <c r="G326" s="1">
        <v>0.17417344225445999</v>
      </c>
      <c r="H326" s="1">
        <v>6.28536296203102E-3</v>
      </c>
      <c r="I326" s="1">
        <v>1.5360812065854099</v>
      </c>
      <c r="J326" s="50">
        <v>6.4870974604588794E-2</v>
      </c>
      <c r="N326" s="21"/>
      <c r="R326" s="21"/>
    </row>
    <row r="327" spans="1:18">
      <c r="A327" s="7" t="s">
        <v>118</v>
      </c>
      <c r="B327" t="s">
        <v>27</v>
      </c>
      <c r="C327" t="s">
        <v>2</v>
      </c>
      <c r="D327" t="s">
        <v>3</v>
      </c>
      <c r="E327" s="1">
        <v>1.47341822624102</v>
      </c>
      <c r="F327" s="1">
        <v>1.5155784121309399</v>
      </c>
      <c r="G327" s="1">
        <v>0.49368202867142802</v>
      </c>
      <c r="H327" s="1">
        <v>0.62195353420870403</v>
      </c>
      <c r="I327" s="1">
        <v>1.9671002549124501</v>
      </c>
      <c r="J327" s="50">
        <v>2.1375319463396401</v>
      </c>
      <c r="N327" s="21"/>
      <c r="R327" s="21"/>
    </row>
    <row r="328" spans="1:18">
      <c r="A328" s="7" t="s">
        <v>118</v>
      </c>
      <c r="B328" t="s">
        <v>27</v>
      </c>
      <c r="C328" t="s">
        <v>4</v>
      </c>
      <c r="D328" t="s">
        <v>5</v>
      </c>
      <c r="E328" s="1">
        <v>1.32269315336528E-2</v>
      </c>
      <c r="F328" s="1">
        <v>0.442615332387856</v>
      </c>
      <c r="G328" s="1">
        <v>2.6924075234632399E-2</v>
      </c>
      <c r="H328" s="1">
        <v>0.44820819209010898</v>
      </c>
      <c r="I328" s="1">
        <v>4.0151006768285202E-2</v>
      </c>
      <c r="J328" s="50">
        <v>0.89082352447796498</v>
      </c>
      <c r="N328" s="21"/>
      <c r="R328" s="21"/>
    </row>
    <row r="329" spans="1:18">
      <c r="A329" s="7" t="s">
        <v>118</v>
      </c>
      <c r="B329" t="s">
        <v>27</v>
      </c>
      <c r="C329" t="s">
        <v>6</v>
      </c>
      <c r="D329" t="s">
        <v>7</v>
      </c>
      <c r="E329" s="1">
        <v>1.2429074079078801E-2</v>
      </c>
      <c r="F329" s="1">
        <v>2.68573108686373E-2</v>
      </c>
      <c r="G329" s="1">
        <v>1.0386140346947099</v>
      </c>
      <c r="H329" s="1">
        <v>2.3014494743587202</v>
      </c>
      <c r="I329" s="1">
        <v>1.0510431087737899</v>
      </c>
      <c r="J329" s="50">
        <v>2.32830678522736</v>
      </c>
      <c r="N329" s="21"/>
      <c r="R329" s="21"/>
    </row>
    <row r="330" spans="1:18">
      <c r="A330" s="7" t="s">
        <v>118</v>
      </c>
      <c r="B330" t="s">
        <v>27</v>
      </c>
      <c r="C330" t="s">
        <v>8</v>
      </c>
      <c r="D330" t="s">
        <v>9</v>
      </c>
      <c r="E330" s="1">
        <v>0.50569904391957499</v>
      </c>
      <c r="F330" s="1">
        <v>0.18909818305855999</v>
      </c>
      <c r="G330" s="1">
        <v>0.82711115662148105</v>
      </c>
      <c r="H330" s="1">
        <v>0.38748409298506498</v>
      </c>
      <c r="I330" s="1">
        <v>1.33281020054106</v>
      </c>
      <c r="J330" s="50">
        <v>0.576582276043626</v>
      </c>
      <c r="N330" s="21"/>
      <c r="R330" s="21"/>
    </row>
    <row r="331" spans="1:18">
      <c r="A331" s="7" t="s">
        <v>118</v>
      </c>
      <c r="B331" t="s">
        <v>27</v>
      </c>
      <c r="C331" t="s">
        <v>10</v>
      </c>
      <c r="D331" t="s">
        <v>11</v>
      </c>
      <c r="E331" s="1">
        <v>0.41097005340775999</v>
      </c>
      <c r="F331" s="1">
        <v>0.324346177392423</v>
      </c>
      <c r="G331" s="1">
        <v>0.32813508179106199</v>
      </c>
      <c r="H331" s="1">
        <v>0.24128624642787</v>
      </c>
      <c r="I331" s="1">
        <v>0.73910513519882104</v>
      </c>
      <c r="J331" s="50">
        <v>0.565632423820293</v>
      </c>
      <c r="N331" s="21"/>
      <c r="R331" s="21"/>
    </row>
    <row r="332" spans="1:18">
      <c r="A332" s="7" t="s">
        <v>118</v>
      </c>
      <c r="B332" t="s">
        <v>27</v>
      </c>
      <c r="C332" t="s">
        <v>12</v>
      </c>
      <c r="D332" t="s">
        <v>13</v>
      </c>
      <c r="E332" s="1">
        <v>0.91123825579478601</v>
      </c>
      <c r="F332" s="1">
        <v>0.13420981724359199</v>
      </c>
      <c r="G332" s="1">
        <v>0.258173023254331</v>
      </c>
      <c r="H332" s="1">
        <v>4.5807073931859697E-2</v>
      </c>
      <c r="I332" s="1">
        <v>1.16941127904912</v>
      </c>
      <c r="J332" s="50">
        <v>0.180016891175452</v>
      </c>
      <c r="N332" s="21"/>
      <c r="R332" s="21"/>
    </row>
    <row r="333" spans="1:18">
      <c r="A333" s="7" t="s">
        <v>118</v>
      </c>
      <c r="B333" t="s">
        <v>27</v>
      </c>
      <c r="C333" t="s">
        <v>14</v>
      </c>
      <c r="D333" t="s">
        <v>15</v>
      </c>
      <c r="E333" s="1">
        <v>0.21008125032152999</v>
      </c>
      <c r="F333" s="1">
        <v>0.222440376438273</v>
      </c>
      <c r="G333" s="1">
        <v>0.381978997510457</v>
      </c>
      <c r="H333" s="1">
        <v>0.21415463850302399</v>
      </c>
      <c r="I333" s="1">
        <v>0.59206024783198696</v>
      </c>
      <c r="J333" s="50">
        <v>0.43659501494129699</v>
      </c>
      <c r="N333" s="21"/>
      <c r="R333" s="21"/>
    </row>
    <row r="334" spans="1:18">
      <c r="A334" s="7" t="s">
        <v>118</v>
      </c>
      <c r="B334" t="s">
        <v>27</v>
      </c>
      <c r="C334" t="s">
        <v>16</v>
      </c>
      <c r="D334" t="s">
        <v>17</v>
      </c>
      <c r="E334" s="1">
        <v>3.35674265343728</v>
      </c>
      <c r="F334" s="1">
        <v>0.63143298769050005</v>
      </c>
      <c r="G334" s="1">
        <v>1.5652022258437699</v>
      </c>
      <c r="H334" s="1">
        <v>0.228792481921374</v>
      </c>
      <c r="I334" s="1">
        <v>4.9219448792810603</v>
      </c>
      <c r="J334" s="50">
        <v>0.86022546961187396</v>
      </c>
      <c r="N334" s="21"/>
      <c r="R334" s="21"/>
    </row>
    <row r="335" spans="1:18">
      <c r="A335" s="7" t="s">
        <v>118</v>
      </c>
      <c r="B335" t="s">
        <v>27</v>
      </c>
      <c r="C335" t="s">
        <v>18</v>
      </c>
      <c r="D335" t="s">
        <v>19</v>
      </c>
      <c r="E335" s="1">
        <v>20.414183277215201</v>
      </c>
      <c r="F335" s="1">
        <v>1.2743118167220899</v>
      </c>
      <c r="G335" s="1">
        <v>2.3303985893101902</v>
      </c>
      <c r="H335" s="1">
        <v>0.38795897195961598</v>
      </c>
      <c r="I335" s="1">
        <v>22.744581866525401</v>
      </c>
      <c r="J335" s="50">
        <v>1.6622707886817101</v>
      </c>
      <c r="N335" s="21"/>
      <c r="R335" s="21"/>
    </row>
    <row r="336" spans="1:18">
      <c r="A336" s="7" t="s">
        <v>118</v>
      </c>
      <c r="B336" t="s">
        <v>27</v>
      </c>
      <c r="C336" t="s">
        <v>20</v>
      </c>
      <c r="D336" t="s">
        <v>21</v>
      </c>
      <c r="E336" s="1">
        <v>5.0928144327824301</v>
      </c>
      <c r="F336" s="1">
        <v>0.81643421922341797</v>
      </c>
      <c r="G336" s="1">
        <v>0.114244287901417</v>
      </c>
      <c r="H336" s="1">
        <v>2.31220182689338E-2</v>
      </c>
      <c r="I336" s="1">
        <v>5.2070587206838503</v>
      </c>
      <c r="J336" s="50">
        <v>0.83955623749235198</v>
      </c>
      <c r="N336" s="21"/>
      <c r="R336" s="21"/>
    </row>
    <row r="337" spans="1:18">
      <c r="A337" s="7" t="s">
        <v>118</v>
      </c>
      <c r="B337" t="s">
        <v>27</v>
      </c>
      <c r="C337" t="s">
        <v>25</v>
      </c>
      <c r="D337" t="s">
        <v>26</v>
      </c>
      <c r="E337" s="1">
        <v>4.9006560803092E-2</v>
      </c>
      <c r="F337" s="1">
        <v>3.2702647104162299E-3</v>
      </c>
      <c r="G337" s="1">
        <v>0.21652874676226599</v>
      </c>
      <c r="H337" s="1">
        <v>8.65512001997258E-2</v>
      </c>
      <c r="I337" s="1">
        <v>0.26553530756535798</v>
      </c>
      <c r="J337" s="50">
        <v>8.9821464910141993E-2</v>
      </c>
      <c r="N337" s="21"/>
      <c r="R337" s="21"/>
    </row>
    <row r="338" spans="1:18">
      <c r="A338" s="7" t="s">
        <v>118</v>
      </c>
      <c r="B338" t="s">
        <v>27</v>
      </c>
      <c r="C338" t="s">
        <v>22</v>
      </c>
      <c r="D338" t="s">
        <v>23</v>
      </c>
      <c r="E338" s="1">
        <v>6.7831047833714901</v>
      </c>
      <c r="F338" s="1">
        <v>0.29948706496619198</v>
      </c>
      <c r="G338" s="1">
        <v>0.83394591901901305</v>
      </c>
      <c r="H338" s="1">
        <v>3.1818326767491502E-2</v>
      </c>
      <c r="I338" s="1">
        <v>7.6170507023905003</v>
      </c>
      <c r="J338" s="50">
        <v>0.33130539173368401</v>
      </c>
      <c r="N338" s="21"/>
      <c r="R338" s="21"/>
    </row>
    <row r="339" spans="1:18">
      <c r="A339" s="7" t="s">
        <v>119</v>
      </c>
      <c r="B339" t="s">
        <v>27</v>
      </c>
      <c r="C339" t="s">
        <v>2</v>
      </c>
      <c r="D339" t="s">
        <v>3</v>
      </c>
      <c r="E339" s="1">
        <v>0.38040875270461799</v>
      </c>
      <c r="F339" s="1">
        <v>0.38342902336530099</v>
      </c>
      <c r="G339" s="1">
        <v>0.60373815365459504</v>
      </c>
      <c r="H339" s="1">
        <v>0.98760666440294198</v>
      </c>
      <c r="I339" s="1">
        <v>0.98414690635921298</v>
      </c>
      <c r="J339" s="50">
        <v>1.3710356877682399</v>
      </c>
      <c r="N339" s="21"/>
      <c r="R339" s="21"/>
    </row>
    <row r="340" spans="1:18">
      <c r="A340" s="7" t="s">
        <v>119</v>
      </c>
      <c r="B340" t="s">
        <v>27</v>
      </c>
      <c r="C340" t="s">
        <v>4</v>
      </c>
      <c r="D340" t="s">
        <v>5</v>
      </c>
      <c r="E340" s="1">
        <v>8.6749100431175003E-4</v>
      </c>
      <c r="F340" s="1">
        <v>4.4003097833806203E-2</v>
      </c>
      <c r="G340" s="1">
        <v>2.3211710879113201E-7</v>
      </c>
      <c r="H340" s="1">
        <v>4.2671318800255699E-7</v>
      </c>
      <c r="I340" s="1">
        <v>8.6772312142054098E-4</v>
      </c>
      <c r="J340" s="50">
        <v>4.4003524546994202E-2</v>
      </c>
      <c r="N340" s="21"/>
      <c r="R340" s="21"/>
    </row>
    <row r="341" spans="1:18">
      <c r="A341" s="7" t="s">
        <v>119</v>
      </c>
      <c r="B341" t="s">
        <v>27</v>
      </c>
      <c r="C341" t="s">
        <v>6</v>
      </c>
      <c r="D341" t="s">
        <v>7</v>
      </c>
      <c r="E341" s="1">
        <v>2.8396900116608499E-4</v>
      </c>
      <c r="F341" s="1">
        <v>6.3811894166879201E-4</v>
      </c>
      <c r="G341" s="1">
        <v>1.2479941491395601E-4</v>
      </c>
      <c r="H341" s="1">
        <v>2.7664897663817398E-4</v>
      </c>
      <c r="I341" s="1">
        <v>4.0876841608004103E-4</v>
      </c>
      <c r="J341" s="50">
        <v>9.1476791830696598E-4</v>
      </c>
      <c r="N341" s="21"/>
      <c r="R341" s="21"/>
    </row>
    <row r="342" spans="1:18">
      <c r="A342" s="7" t="s">
        <v>119</v>
      </c>
      <c r="B342" t="s">
        <v>27</v>
      </c>
      <c r="C342" t="s">
        <v>8</v>
      </c>
      <c r="D342" t="s">
        <v>9</v>
      </c>
      <c r="E342" s="1">
        <v>0.12502531702192499</v>
      </c>
      <c r="F342" s="1">
        <v>4.6574989735267601E-2</v>
      </c>
      <c r="G342" s="1">
        <v>0.48158964404701998</v>
      </c>
      <c r="H342" s="1">
        <v>0.20320995698036901</v>
      </c>
      <c r="I342" s="1">
        <v>0.60661496106894497</v>
      </c>
      <c r="J342" s="50">
        <v>0.249784946715636</v>
      </c>
      <c r="N342" s="21"/>
      <c r="R342" s="21"/>
    </row>
    <row r="343" spans="1:18">
      <c r="A343" s="7" t="s">
        <v>119</v>
      </c>
      <c r="B343" t="s">
        <v>27</v>
      </c>
      <c r="C343" t="s">
        <v>10</v>
      </c>
      <c r="D343" t="s">
        <v>11</v>
      </c>
      <c r="E343" s="1">
        <v>5.40209980568509E-2</v>
      </c>
      <c r="F343" s="1">
        <v>4.5642257342921502E-2</v>
      </c>
      <c r="G343" s="1">
        <v>6.1729042668949803E-2</v>
      </c>
      <c r="H343" s="1">
        <v>6.3973173957275906E-2</v>
      </c>
      <c r="I343" s="1">
        <v>0.115750040725801</v>
      </c>
      <c r="J343" s="50">
        <v>0.10961543130019701</v>
      </c>
      <c r="N343" s="21"/>
      <c r="R343" s="21"/>
    </row>
    <row r="344" spans="1:18">
      <c r="A344" s="7" t="s">
        <v>119</v>
      </c>
      <c r="B344" t="s">
        <v>27</v>
      </c>
      <c r="C344" t="s">
        <v>12</v>
      </c>
      <c r="D344" t="s">
        <v>13</v>
      </c>
      <c r="E344" s="1">
        <v>0.12594076314218</v>
      </c>
      <c r="F344" s="1">
        <v>1.78229425000812E-2</v>
      </c>
      <c r="G344" s="1">
        <v>8.2183660299136096E-2</v>
      </c>
      <c r="H344" s="1">
        <v>1.4415370108282101E-2</v>
      </c>
      <c r="I344" s="1">
        <v>0.20812442344131599</v>
      </c>
      <c r="J344" s="50">
        <v>3.2238312608363302E-2</v>
      </c>
      <c r="N344" s="21"/>
      <c r="R344" s="21"/>
    </row>
    <row r="345" spans="1:18">
      <c r="A345" s="7" t="s">
        <v>119</v>
      </c>
      <c r="B345" t="s">
        <v>27</v>
      </c>
      <c r="C345" t="s">
        <v>14</v>
      </c>
      <c r="D345" t="s">
        <v>15</v>
      </c>
      <c r="E345" s="1">
        <v>3.2928990225486898E-2</v>
      </c>
      <c r="F345" s="1">
        <v>3.4602960727927699E-2</v>
      </c>
      <c r="G345" s="1">
        <v>7.79536121880651E-3</v>
      </c>
      <c r="H345" s="1">
        <v>4.4825598063267203E-3</v>
      </c>
      <c r="I345" s="1">
        <v>4.07243514442934E-2</v>
      </c>
      <c r="J345" s="50">
        <v>3.9085520534254403E-2</v>
      </c>
      <c r="N345" s="21"/>
      <c r="R345" s="21"/>
    </row>
    <row r="346" spans="1:18">
      <c r="A346" s="7" t="s">
        <v>119</v>
      </c>
      <c r="B346" t="s">
        <v>27</v>
      </c>
      <c r="C346" t="s">
        <v>16</v>
      </c>
      <c r="D346" t="s">
        <v>17</v>
      </c>
      <c r="E346" s="1">
        <v>0.89976419878262903</v>
      </c>
      <c r="F346" s="1">
        <v>0.15647802020229301</v>
      </c>
      <c r="G346" s="1">
        <v>1.0503949517159401</v>
      </c>
      <c r="H346" s="1">
        <v>0.11349185108834101</v>
      </c>
      <c r="I346" s="1">
        <v>1.95015915049857</v>
      </c>
      <c r="J346" s="50">
        <v>0.26996987129063399</v>
      </c>
      <c r="N346" s="21"/>
      <c r="R346" s="21"/>
    </row>
    <row r="347" spans="1:18">
      <c r="A347" s="7" t="s">
        <v>119</v>
      </c>
      <c r="B347" t="s">
        <v>27</v>
      </c>
      <c r="C347" t="s">
        <v>18</v>
      </c>
      <c r="D347" t="s">
        <v>19</v>
      </c>
      <c r="E347" s="1">
        <v>2.5551090849872802</v>
      </c>
      <c r="F347" s="1">
        <v>0.158443838380771</v>
      </c>
      <c r="G347" s="1">
        <v>0.19432672063902201</v>
      </c>
      <c r="H347" s="1">
        <v>3.15993700264878E-2</v>
      </c>
      <c r="I347" s="1">
        <v>2.7494358056263</v>
      </c>
      <c r="J347" s="50">
        <v>0.190043208407259</v>
      </c>
      <c r="N347" s="21"/>
      <c r="R347" s="21"/>
    </row>
    <row r="348" spans="1:18">
      <c r="A348" s="7" t="s">
        <v>119</v>
      </c>
      <c r="B348" t="s">
        <v>27</v>
      </c>
      <c r="C348" t="s">
        <v>20</v>
      </c>
      <c r="D348" t="s">
        <v>21</v>
      </c>
      <c r="E348" s="1">
        <v>0.79786963157173096</v>
      </c>
      <c r="F348" s="1">
        <v>0.127229593605095</v>
      </c>
      <c r="G348" s="1">
        <v>0.12001217204289</v>
      </c>
      <c r="H348" s="1">
        <v>2.4225560592354398E-2</v>
      </c>
      <c r="I348" s="1">
        <v>0.91788180361462102</v>
      </c>
      <c r="J348" s="50">
        <v>0.15145515419744901</v>
      </c>
      <c r="N348" s="21"/>
      <c r="R348" s="21"/>
    </row>
    <row r="349" spans="1:18">
      <c r="A349" s="7" t="s">
        <v>119</v>
      </c>
      <c r="B349" t="s">
        <v>27</v>
      </c>
      <c r="C349" t="s">
        <v>25</v>
      </c>
      <c r="D349" t="s">
        <v>26</v>
      </c>
      <c r="E349" s="1">
        <v>4.2878735773862003E-2</v>
      </c>
      <c r="F349" s="1">
        <v>3.0054445814795099E-3</v>
      </c>
      <c r="G349" s="1">
        <v>0.35250474822358902</v>
      </c>
      <c r="H349" s="1">
        <v>0.15008145592306801</v>
      </c>
      <c r="I349" s="1">
        <v>0.39538348399745099</v>
      </c>
      <c r="J349" s="50">
        <v>0.15308690050454801</v>
      </c>
      <c r="N349" s="21"/>
      <c r="R349" s="21"/>
    </row>
    <row r="350" spans="1:18">
      <c r="A350" s="7" t="s">
        <v>119</v>
      </c>
      <c r="B350" t="s">
        <v>27</v>
      </c>
      <c r="C350" t="s">
        <v>22</v>
      </c>
      <c r="D350" t="s">
        <v>23</v>
      </c>
      <c r="E350" s="1">
        <v>0.77632539081747498</v>
      </c>
      <c r="F350" s="1">
        <v>3.3767037626137399E-2</v>
      </c>
      <c r="G350" s="1">
        <v>0.10393009721936999</v>
      </c>
      <c r="H350" s="1">
        <v>3.8366089207191498E-3</v>
      </c>
      <c r="I350" s="1">
        <v>0.88025548803684495</v>
      </c>
      <c r="J350" s="50">
        <v>3.7603646546856599E-2</v>
      </c>
      <c r="N350" s="21"/>
      <c r="R350" s="21"/>
    </row>
    <row r="351" spans="1:18">
      <c r="A351" s="7" t="s">
        <v>120</v>
      </c>
      <c r="B351" t="s">
        <v>27</v>
      </c>
      <c r="C351" t="s">
        <v>2</v>
      </c>
      <c r="D351" t="s">
        <v>3</v>
      </c>
      <c r="E351" s="1">
        <v>1.38737639463078</v>
      </c>
      <c r="F351" s="1">
        <v>1.4367379100106601</v>
      </c>
      <c r="G351" s="1">
        <v>0.292240687839671</v>
      </c>
      <c r="H351" s="1">
        <v>0.289366183128905</v>
      </c>
      <c r="I351" s="1">
        <v>1.6796170824704499</v>
      </c>
      <c r="J351" s="50">
        <v>1.7261040931395699</v>
      </c>
      <c r="N351" s="21"/>
      <c r="R351" s="21"/>
    </row>
    <row r="352" spans="1:18">
      <c r="A352" s="7" t="s">
        <v>120</v>
      </c>
      <c r="B352" t="s">
        <v>27</v>
      </c>
      <c r="C352" t="s">
        <v>4</v>
      </c>
      <c r="D352" t="s">
        <v>5</v>
      </c>
      <c r="E352" s="1">
        <v>4.4923207580801101E-3</v>
      </c>
      <c r="F352" s="1">
        <v>0.23563607428687899</v>
      </c>
      <c r="G352" s="1">
        <v>2.2527730271088E-3</v>
      </c>
      <c r="H352" s="1">
        <v>1.20887711139883E-2</v>
      </c>
      <c r="I352" s="1">
        <v>6.7450937851889102E-3</v>
      </c>
      <c r="J352" s="50">
        <v>0.24772484540086701</v>
      </c>
      <c r="N352" s="21"/>
      <c r="R352" s="21"/>
    </row>
    <row r="353" spans="1:18">
      <c r="A353" s="7" t="s">
        <v>120</v>
      </c>
      <c r="B353" t="s">
        <v>27</v>
      </c>
      <c r="C353" t="s">
        <v>6</v>
      </c>
      <c r="D353" t="s">
        <v>7</v>
      </c>
      <c r="E353" s="1">
        <v>1.0210766358727801E-2</v>
      </c>
      <c r="F353" s="1">
        <v>2.2098647077424101E-2</v>
      </c>
      <c r="G353" s="1">
        <v>0.86272393562176797</v>
      </c>
      <c r="H353" s="1">
        <v>1.91395780408342</v>
      </c>
      <c r="I353" s="1">
        <v>0.87293470198049605</v>
      </c>
      <c r="J353" s="50">
        <v>1.93605645116084</v>
      </c>
      <c r="N353" s="21"/>
      <c r="R353" s="21"/>
    </row>
    <row r="354" spans="1:18">
      <c r="A354" s="7" t="s">
        <v>120</v>
      </c>
      <c r="B354" t="s">
        <v>27</v>
      </c>
      <c r="C354" t="s">
        <v>8</v>
      </c>
      <c r="D354" t="s">
        <v>9</v>
      </c>
      <c r="E354" s="1">
        <v>0.880743488173241</v>
      </c>
      <c r="F354" s="1">
        <v>0.32472184749569</v>
      </c>
      <c r="G354" s="1">
        <v>4.1660895791738</v>
      </c>
      <c r="H354" s="1">
        <v>1.7718398022622299</v>
      </c>
      <c r="I354" s="1">
        <v>5.0468330673470403</v>
      </c>
      <c r="J354" s="50">
        <v>2.0965616497579198</v>
      </c>
      <c r="N354" s="21"/>
      <c r="R354" s="21"/>
    </row>
    <row r="355" spans="1:18">
      <c r="A355" s="7" t="s">
        <v>120</v>
      </c>
      <c r="B355" t="s">
        <v>27</v>
      </c>
      <c r="C355" t="s">
        <v>10</v>
      </c>
      <c r="D355" t="s">
        <v>11</v>
      </c>
      <c r="E355" s="1">
        <v>0.28401712698927101</v>
      </c>
      <c r="F355" s="1">
        <v>0.232822285737708</v>
      </c>
      <c r="G355" s="1">
        <v>0.37221054108460999</v>
      </c>
      <c r="H355" s="1">
        <v>0.35904414941167101</v>
      </c>
      <c r="I355" s="1">
        <v>0.656227668073881</v>
      </c>
      <c r="J355" s="50">
        <v>0.59186643514937998</v>
      </c>
      <c r="N355" s="21"/>
      <c r="R355" s="21"/>
    </row>
    <row r="356" spans="1:18">
      <c r="A356" s="7" t="s">
        <v>120</v>
      </c>
      <c r="B356" t="s">
        <v>27</v>
      </c>
      <c r="C356" t="s">
        <v>12</v>
      </c>
      <c r="D356" t="s">
        <v>13</v>
      </c>
      <c r="E356" s="1">
        <v>0.80953497258825202</v>
      </c>
      <c r="F356" s="1">
        <v>0.11369617981426999</v>
      </c>
      <c r="G356" s="1">
        <v>0.269232483729967</v>
      </c>
      <c r="H356" s="1">
        <v>4.8515360014896203E-2</v>
      </c>
      <c r="I356" s="1">
        <v>1.0787674563182199</v>
      </c>
      <c r="J356" s="50">
        <v>0.162211539829166</v>
      </c>
      <c r="N356" s="21"/>
      <c r="R356" s="21"/>
    </row>
    <row r="357" spans="1:18">
      <c r="A357" s="7" t="s">
        <v>120</v>
      </c>
      <c r="B357" t="s">
        <v>27</v>
      </c>
      <c r="C357" t="s">
        <v>14</v>
      </c>
      <c r="D357" t="s">
        <v>15</v>
      </c>
      <c r="E357" s="1">
        <v>0.37648374877507501</v>
      </c>
      <c r="F357" s="1">
        <v>0.39092344585226402</v>
      </c>
      <c r="G357" s="1">
        <v>1.75232448830359</v>
      </c>
      <c r="H357" s="1">
        <v>1.0279776131646701</v>
      </c>
      <c r="I357" s="1">
        <v>2.1288082370786698</v>
      </c>
      <c r="J357" s="50">
        <v>1.41890105901694</v>
      </c>
      <c r="N357" s="21"/>
      <c r="R357" s="21"/>
    </row>
    <row r="358" spans="1:18">
      <c r="A358" s="7" t="s">
        <v>120</v>
      </c>
      <c r="B358" t="s">
        <v>27</v>
      </c>
      <c r="C358" t="s">
        <v>16</v>
      </c>
      <c r="D358" t="s">
        <v>17</v>
      </c>
      <c r="E358" s="1">
        <v>5.2039215358262796</v>
      </c>
      <c r="F358" s="1">
        <v>1.1452292215932001</v>
      </c>
      <c r="G358" s="1">
        <v>5.5861108527700898</v>
      </c>
      <c r="H358" s="1">
        <v>0.86695025240620005</v>
      </c>
      <c r="I358" s="1">
        <v>10.7900323885964</v>
      </c>
      <c r="J358" s="50">
        <v>2.0121794739993999</v>
      </c>
      <c r="N358" s="21"/>
      <c r="R358" s="21"/>
    </row>
    <row r="359" spans="1:18">
      <c r="A359" s="7" t="s">
        <v>120</v>
      </c>
      <c r="B359" t="s">
        <v>27</v>
      </c>
      <c r="C359" t="s">
        <v>18</v>
      </c>
      <c r="D359" t="s">
        <v>19</v>
      </c>
      <c r="E359" s="1">
        <v>22.776673275979601</v>
      </c>
      <c r="F359" s="1">
        <v>1.41014039849002</v>
      </c>
      <c r="G359" s="1">
        <v>2.3005553667509702</v>
      </c>
      <c r="H359" s="1">
        <v>0.37148602740763897</v>
      </c>
      <c r="I359" s="1">
        <v>25.077228642730599</v>
      </c>
      <c r="J359" s="50">
        <v>1.78162642589766</v>
      </c>
      <c r="N359" s="21"/>
      <c r="R359" s="21"/>
    </row>
    <row r="360" spans="1:18">
      <c r="A360" s="7" t="s">
        <v>120</v>
      </c>
      <c r="B360" t="s">
        <v>27</v>
      </c>
      <c r="C360" t="s">
        <v>20</v>
      </c>
      <c r="D360" t="s">
        <v>21</v>
      </c>
      <c r="E360" s="1">
        <v>53.112700677789</v>
      </c>
      <c r="F360" s="1">
        <v>8.4223819387953895</v>
      </c>
      <c r="G360" s="1">
        <v>25.796151743840099</v>
      </c>
      <c r="H360" s="1">
        <v>5.2015598824304297</v>
      </c>
      <c r="I360" s="1">
        <v>78.908852421629106</v>
      </c>
      <c r="J360" s="50">
        <v>13.623941821225801</v>
      </c>
      <c r="N360" s="21"/>
      <c r="R360" s="21"/>
    </row>
    <row r="361" spans="1:18">
      <c r="A361" s="7" t="s">
        <v>120</v>
      </c>
      <c r="B361" t="s">
        <v>27</v>
      </c>
      <c r="C361" t="s">
        <v>25</v>
      </c>
      <c r="D361" t="s">
        <v>26</v>
      </c>
      <c r="E361" s="1">
        <v>5.6695995625346503E-2</v>
      </c>
      <c r="F361" s="1">
        <v>4.0662414790385102E-3</v>
      </c>
      <c r="G361" s="1">
        <v>0.43024253059054202</v>
      </c>
      <c r="H361" s="1">
        <v>0.192978955539267</v>
      </c>
      <c r="I361" s="1">
        <v>0.48693852621588801</v>
      </c>
      <c r="J361" s="50">
        <v>0.197045197018305</v>
      </c>
      <c r="N361" s="21"/>
      <c r="R361" s="21"/>
    </row>
    <row r="362" spans="1:18">
      <c r="A362" s="7" t="s">
        <v>120</v>
      </c>
      <c r="B362" t="s">
        <v>27</v>
      </c>
      <c r="C362" t="s">
        <v>22</v>
      </c>
      <c r="D362" t="s">
        <v>23</v>
      </c>
      <c r="E362" s="1">
        <v>4.4855247263231703</v>
      </c>
      <c r="F362" s="1">
        <v>0.19325454064867501</v>
      </c>
      <c r="G362" s="1">
        <v>0.64519965583171501</v>
      </c>
      <c r="H362" s="1">
        <v>2.33183197537155E-2</v>
      </c>
      <c r="I362" s="1">
        <v>5.1307243821548898</v>
      </c>
      <c r="J362" s="50">
        <v>0.21657286040239099</v>
      </c>
      <c r="N362" s="21"/>
      <c r="R362" s="21"/>
    </row>
    <row r="363" spans="1:18">
      <c r="A363" s="7" t="s">
        <v>0</v>
      </c>
      <c r="B363" t="s">
        <v>27</v>
      </c>
      <c r="C363" t="s">
        <v>2</v>
      </c>
      <c r="D363" t="s">
        <v>3</v>
      </c>
      <c r="E363" s="1">
        <v>0.32282758399225098</v>
      </c>
      <c r="F363" s="1">
        <v>0.33574809728016602</v>
      </c>
      <c r="G363" s="1">
        <v>0.115445921204174</v>
      </c>
      <c r="H363" s="1">
        <v>9.3229057196133905E-2</v>
      </c>
      <c r="I363" s="1">
        <v>0.438273505196424</v>
      </c>
      <c r="J363" s="50">
        <v>0.42897715447630003</v>
      </c>
      <c r="N363" s="21"/>
      <c r="R363" s="21"/>
    </row>
    <row r="364" spans="1:18">
      <c r="A364" s="7" t="s">
        <v>0</v>
      </c>
      <c r="B364" t="s">
        <v>27</v>
      </c>
      <c r="C364" t="s">
        <v>4</v>
      </c>
      <c r="D364" t="s">
        <v>5</v>
      </c>
      <c r="E364" s="1">
        <v>1.36288990196115E-3</v>
      </c>
      <c r="F364" s="1">
        <v>9.1126335707759104E-2</v>
      </c>
      <c r="G364" s="1">
        <v>1.5053138121574199E-8</v>
      </c>
      <c r="H364" s="1">
        <v>1.1689022955425001E-8</v>
      </c>
      <c r="I364" s="1">
        <v>1.3629049550992699E-3</v>
      </c>
      <c r="J364" s="50">
        <v>9.1126347396782104E-2</v>
      </c>
      <c r="N364" s="21"/>
      <c r="R364" s="21"/>
    </row>
    <row r="365" spans="1:18">
      <c r="A365" s="7" t="s">
        <v>0</v>
      </c>
      <c r="B365" t="s">
        <v>27</v>
      </c>
      <c r="C365" t="s">
        <v>6</v>
      </c>
      <c r="D365" t="s">
        <v>7</v>
      </c>
      <c r="E365" s="1">
        <v>8.7213391131282895E-3</v>
      </c>
      <c r="F365" s="1">
        <v>1.8722062148937998E-2</v>
      </c>
      <c r="G365" s="1">
        <v>0.875802052353573</v>
      </c>
      <c r="H365" s="1">
        <v>1.9401081332066099</v>
      </c>
      <c r="I365" s="1">
        <v>0.884523391466701</v>
      </c>
      <c r="J365" s="50">
        <v>1.95883019535555</v>
      </c>
      <c r="N365" s="21"/>
      <c r="R365" s="21"/>
    </row>
    <row r="366" spans="1:18">
      <c r="A366" s="7" t="s">
        <v>0</v>
      </c>
      <c r="B366" t="s">
        <v>27</v>
      </c>
      <c r="C366" t="s">
        <v>8</v>
      </c>
      <c r="D366" t="s">
        <v>9</v>
      </c>
      <c r="E366" s="1">
        <v>0.11503868405633</v>
      </c>
      <c r="F366" s="1">
        <v>4.27779222658453E-2</v>
      </c>
      <c r="G366" s="1">
        <v>0.57121163077635995</v>
      </c>
      <c r="H366" s="1">
        <v>0.234398453521723</v>
      </c>
      <c r="I366" s="1">
        <v>0.68625031483268994</v>
      </c>
      <c r="J366" s="50">
        <v>0.27717637578756799</v>
      </c>
      <c r="N366" s="21"/>
      <c r="R366" s="21"/>
    </row>
    <row r="367" spans="1:18">
      <c r="A367" s="7" t="s">
        <v>0</v>
      </c>
      <c r="B367" t="s">
        <v>27</v>
      </c>
      <c r="C367" t="s">
        <v>10</v>
      </c>
      <c r="D367" t="s">
        <v>11</v>
      </c>
      <c r="E367" s="1">
        <v>6.1195141173054503E-2</v>
      </c>
      <c r="F367" s="1">
        <v>5.6707091979831002E-2</v>
      </c>
      <c r="G367" s="1">
        <v>0.15321295541521501</v>
      </c>
      <c r="H367" s="1">
        <v>0.135981170833123</v>
      </c>
      <c r="I367" s="1">
        <v>0.21440809658827001</v>
      </c>
      <c r="J367" s="50">
        <v>0.19268826281295401</v>
      </c>
      <c r="N367" s="21"/>
      <c r="R367" s="21"/>
    </row>
    <row r="368" spans="1:18">
      <c r="A368" s="7" t="s">
        <v>0</v>
      </c>
      <c r="B368" t="s">
        <v>27</v>
      </c>
      <c r="C368" t="s">
        <v>12</v>
      </c>
      <c r="D368" t="s">
        <v>13</v>
      </c>
      <c r="E368" s="1">
        <v>0.14322987418642499</v>
      </c>
      <c r="F368" s="1">
        <v>1.98478208659644E-2</v>
      </c>
      <c r="G368" s="1">
        <v>0.31347955360346103</v>
      </c>
      <c r="H368" s="1">
        <v>5.40066515279247E-2</v>
      </c>
      <c r="I368" s="1">
        <v>0.45670942778988599</v>
      </c>
      <c r="J368" s="50">
        <v>7.3854472393889106E-2</v>
      </c>
      <c r="N368" s="21"/>
      <c r="R368" s="21"/>
    </row>
    <row r="369" spans="1:18">
      <c r="A369" s="7" t="s">
        <v>0</v>
      </c>
      <c r="B369" t="s">
        <v>27</v>
      </c>
      <c r="C369" t="s">
        <v>14</v>
      </c>
      <c r="D369" t="s">
        <v>15</v>
      </c>
      <c r="E369" s="1">
        <v>9.40761423396487E-2</v>
      </c>
      <c r="F369" s="1">
        <v>9.34555270109068E-2</v>
      </c>
      <c r="G369" s="1">
        <v>0.62625481770727798</v>
      </c>
      <c r="H369" s="1">
        <v>0.36215767615966798</v>
      </c>
      <c r="I369" s="1">
        <v>0.72033096004692698</v>
      </c>
      <c r="J369" s="50">
        <v>0.45561320317057502</v>
      </c>
      <c r="N369" s="21"/>
      <c r="R369" s="21"/>
    </row>
    <row r="370" spans="1:18">
      <c r="A370" s="7" t="s">
        <v>0</v>
      </c>
      <c r="B370" t="s">
        <v>27</v>
      </c>
      <c r="C370" t="s">
        <v>16</v>
      </c>
      <c r="D370" t="s">
        <v>17</v>
      </c>
      <c r="E370" s="1">
        <v>0.69641542212502305</v>
      </c>
      <c r="F370" s="1">
        <v>0.141362542649003</v>
      </c>
      <c r="G370" s="1">
        <v>0.58298046707171702</v>
      </c>
      <c r="H370" s="1">
        <v>0.12486837594045801</v>
      </c>
      <c r="I370" s="1">
        <v>1.2793958891967401</v>
      </c>
      <c r="J370" s="50">
        <v>0.26623091858946102</v>
      </c>
      <c r="N370" s="21"/>
      <c r="R370" s="21"/>
    </row>
    <row r="371" spans="1:18">
      <c r="A371" s="7" t="s">
        <v>0</v>
      </c>
      <c r="B371" t="s">
        <v>27</v>
      </c>
      <c r="C371" t="s">
        <v>18</v>
      </c>
      <c r="D371" t="s">
        <v>19</v>
      </c>
      <c r="E371" s="1">
        <v>3.6952528921408101</v>
      </c>
      <c r="F371" s="1">
        <v>0.23078441953289999</v>
      </c>
      <c r="G371" s="1">
        <v>0.94776104953073204</v>
      </c>
      <c r="H371" s="1">
        <v>0.156937138123766</v>
      </c>
      <c r="I371" s="1">
        <v>4.6430139416715397</v>
      </c>
      <c r="J371" s="50">
        <v>0.38772155765666599</v>
      </c>
      <c r="N371" s="21"/>
      <c r="R371" s="21"/>
    </row>
    <row r="372" spans="1:18">
      <c r="A372" s="7" t="s">
        <v>0</v>
      </c>
      <c r="B372" t="s">
        <v>27</v>
      </c>
      <c r="C372" t="s">
        <v>20</v>
      </c>
      <c r="D372" t="s">
        <v>21</v>
      </c>
      <c r="E372" s="1">
        <v>0.88687863581173199</v>
      </c>
      <c r="F372" s="1">
        <v>0.142378890772382</v>
      </c>
      <c r="G372" s="1">
        <v>7.8924665305217606E-2</v>
      </c>
      <c r="H372" s="1">
        <v>1.59719041220137E-2</v>
      </c>
      <c r="I372" s="1">
        <v>0.96580330111695001</v>
      </c>
      <c r="J372" s="50">
        <v>0.15835079489439599</v>
      </c>
      <c r="N372" s="21"/>
      <c r="R372" s="21"/>
    </row>
    <row r="373" spans="1:18">
      <c r="A373" s="7" t="s">
        <v>0</v>
      </c>
      <c r="B373" t="s">
        <v>27</v>
      </c>
      <c r="C373" t="s">
        <v>25</v>
      </c>
      <c r="D373" t="s">
        <v>26</v>
      </c>
      <c r="E373" s="1">
        <v>9.03166446157566E-2</v>
      </c>
      <c r="F373" s="1">
        <v>6.0267733034795002E-3</v>
      </c>
      <c r="G373" s="1">
        <v>0.30739807790197499</v>
      </c>
      <c r="H373" s="1">
        <v>0.12176795412382101</v>
      </c>
      <c r="I373" s="1">
        <v>0.39771472251773099</v>
      </c>
      <c r="J373" s="50">
        <v>0.127794727427301</v>
      </c>
      <c r="N373" s="21"/>
      <c r="R373" s="21"/>
    </row>
    <row r="374" spans="1:18">
      <c r="A374" s="7" t="s">
        <v>0</v>
      </c>
      <c r="B374" t="s">
        <v>27</v>
      </c>
      <c r="C374" t="s">
        <v>22</v>
      </c>
      <c r="D374" t="s">
        <v>23</v>
      </c>
      <c r="E374" s="1">
        <v>1.18100335500483</v>
      </c>
      <c r="F374" s="1">
        <v>5.21584523598288E-2</v>
      </c>
      <c r="G374" s="1">
        <v>4.6884248965401998E-2</v>
      </c>
      <c r="H374" s="1">
        <v>1.8053803456592301E-3</v>
      </c>
      <c r="I374" s="1">
        <v>1.22788760397023</v>
      </c>
      <c r="J374" s="50">
        <v>5.3963832705487998E-2</v>
      </c>
      <c r="N374" s="21"/>
      <c r="R374" s="21"/>
    </row>
    <row r="375" spans="1:18">
      <c r="A375" s="7" t="s">
        <v>121</v>
      </c>
      <c r="B375" t="s">
        <v>27</v>
      </c>
      <c r="C375" t="s">
        <v>2</v>
      </c>
      <c r="D375" t="s">
        <v>3</v>
      </c>
      <c r="E375" s="1">
        <v>0.80478560162488599</v>
      </c>
      <c r="F375" s="1">
        <v>0.81841226603570505</v>
      </c>
      <c r="G375" s="1">
        <v>1.6342646656559701</v>
      </c>
      <c r="H375" s="1">
        <v>1.26296457424408</v>
      </c>
      <c r="I375" s="1">
        <v>2.4390502672808601</v>
      </c>
      <c r="J375" s="50">
        <v>2.0813768402797899</v>
      </c>
      <c r="N375" s="21"/>
      <c r="R375" s="21"/>
    </row>
    <row r="376" spans="1:18">
      <c r="A376" s="7" t="s">
        <v>121</v>
      </c>
      <c r="B376" t="s">
        <v>27</v>
      </c>
      <c r="C376" t="s">
        <v>4</v>
      </c>
      <c r="D376" t="s">
        <v>5</v>
      </c>
      <c r="E376" s="1">
        <v>1.5854642775062901E-3</v>
      </c>
      <c r="F376" s="1">
        <v>4.8054302813352899E-2</v>
      </c>
      <c r="G376" s="1">
        <v>1.4918235792113201E-8</v>
      </c>
      <c r="H376" s="1">
        <v>2.6868323332451799E-8</v>
      </c>
      <c r="I376" s="1">
        <v>1.58547919574208E-3</v>
      </c>
      <c r="J376" s="50">
        <v>4.8054329681676201E-2</v>
      </c>
      <c r="N376" s="21"/>
      <c r="R376" s="21"/>
    </row>
    <row r="377" spans="1:18">
      <c r="A377" s="7" t="s">
        <v>121</v>
      </c>
      <c r="B377" t="s">
        <v>27</v>
      </c>
      <c r="C377" t="s">
        <v>6</v>
      </c>
      <c r="D377" t="s">
        <v>7</v>
      </c>
      <c r="E377" s="1">
        <v>2.0500419324265902E-3</v>
      </c>
      <c r="F377" s="1">
        <v>4.37350885784851E-3</v>
      </c>
      <c r="G377" s="1">
        <v>0.13354230581013199</v>
      </c>
      <c r="H377" s="1">
        <v>0.29544068267219598</v>
      </c>
      <c r="I377" s="1">
        <v>0.13559234774255899</v>
      </c>
      <c r="J377" s="50">
        <v>0.29981419153004402</v>
      </c>
      <c r="N377" s="21"/>
      <c r="R377" s="21"/>
    </row>
    <row r="378" spans="1:18">
      <c r="A378" s="7" t="s">
        <v>121</v>
      </c>
      <c r="B378" t="s">
        <v>27</v>
      </c>
      <c r="C378" t="s">
        <v>8</v>
      </c>
      <c r="D378" t="s">
        <v>9</v>
      </c>
      <c r="E378" s="1">
        <v>0.100303921895081</v>
      </c>
      <c r="F378" s="1">
        <v>3.73214528976668E-2</v>
      </c>
      <c r="G378" s="1">
        <v>0.13840516103198899</v>
      </c>
      <c r="H378" s="1">
        <v>6.3005523170087896E-2</v>
      </c>
      <c r="I378" s="1">
        <v>0.23870908292706999</v>
      </c>
      <c r="J378" s="50">
        <v>0.10032697606775499</v>
      </c>
      <c r="N378" s="21"/>
      <c r="R378" s="21"/>
    </row>
    <row r="379" spans="1:18">
      <c r="A379" s="7" t="s">
        <v>121</v>
      </c>
      <c r="B379" t="s">
        <v>27</v>
      </c>
      <c r="C379" t="s">
        <v>10</v>
      </c>
      <c r="D379" t="s">
        <v>11</v>
      </c>
      <c r="E379" s="1">
        <v>9.8921173556164199E-2</v>
      </c>
      <c r="F379" s="1">
        <v>7.8792046979861294E-2</v>
      </c>
      <c r="G379" s="1">
        <v>0.13480753406780199</v>
      </c>
      <c r="H379" s="1">
        <v>0.13960567019027401</v>
      </c>
      <c r="I379" s="1">
        <v>0.233728707623966</v>
      </c>
      <c r="J379" s="50">
        <v>0.21839771717013601</v>
      </c>
      <c r="N379" s="21"/>
      <c r="R379" s="21"/>
    </row>
    <row r="380" spans="1:18">
      <c r="A380" s="7" t="s">
        <v>121</v>
      </c>
      <c r="B380" t="s">
        <v>27</v>
      </c>
      <c r="C380" t="s">
        <v>12</v>
      </c>
      <c r="D380" t="s">
        <v>13</v>
      </c>
      <c r="E380" s="1">
        <v>0.12351344675850599</v>
      </c>
      <c r="F380" s="1">
        <v>1.7336279753082901E-2</v>
      </c>
      <c r="G380" s="1">
        <v>0.21771514004069001</v>
      </c>
      <c r="H380" s="1">
        <v>3.6359210410662403E-2</v>
      </c>
      <c r="I380" s="1">
        <v>0.34122858679919599</v>
      </c>
      <c r="J380" s="50">
        <v>5.3695490163745301E-2</v>
      </c>
      <c r="N380" s="21"/>
      <c r="R380" s="21"/>
    </row>
    <row r="381" spans="1:18">
      <c r="A381" s="7" t="s">
        <v>121</v>
      </c>
      <c r="B381" t="s">
        <v>27</v>
      </c>
      <c r="C381" t="s">
        <v>14</v>
      </c>
      <c r="D381" t="s">
        <v>15</v>
      </c>
      <c r="E381" s="1">
        <v>3.9454483027528402E-2</v>
      </c>
      <c r="F381" s="1">
        <v>4.1320896241628498E-2</v>
      </c>
      <c r="G381" s="1">
        <v>4.9817547174525197E-2</v>
      </c>
      <c r="H381" s="1">
        <v>2.7880869449462501E-2</v>
      </c>
      <c r="I381" s="1">
        <v>8.9272030202053598E-2</v>
      </c>
      <c r="J381" s="50">
        <v>6.9201765691091099E-2</v>
      </c>
      <c r="N381" s="21"/>
      <c r="R381" s="21"/>
    </row>
    <row r="382" spans="1:18">
      <c r="A382" s="7" t="s">
        <v>121</v>
      </c>
      <c r="B382" t="s">
        <v>27</v>
      </c>
      <c r="C382" t="s">
        <v>16</v>
      </c>
      <c r="D382" t="s">
        <v>17</v>
      </c>
      <c r="E382" s="1">
        <v>2.0158870167654901</v>
      </c>
      <c r="F382" s="1">
        <v>0.27928510050702898</v>
      </c>
      <c r="G382" s="1">
        <v>1.6364916449603399</v>
      </c>
      <c r="H382" s="1">
        <v>0.163690226217199</v>
      </c>
      <c r="I382" s="1">
        <v>3.6523786617258298</v>
      </c>
      <c r="J382" s="50">
        <v>0.44297532672422801</v>
      </c>
      <c r="N382" s="21"/>
      <c r="R382" s="21"/>
    </row>
    <row r="383" spans="1:18">
      <c r="A383" s="7" t="s">
        <v>121</v>
      </c>
      <c r="B383" t="s">
        <v>27</v>
      </c>
      <c r="C383" t="s">
        <v>18</v>
      </c>
      <c r="D383" t="s">
        <v>19</v>
      </c>
      <c r="E383" s="1">
        <v>3.3468338843472298</v>
      </c>
      <c r="F383" s="1">
        <v>0.20850130923353999</v>
      </c>
      <c r="G383" s="1">
        <v>7.3571019494742498E-2</v>
      </c>
      <c r="H383" s="1">
        <v>1.25948069727968E-2</v>
      </c>
      <c r="I383" s="1">
        <v>3.4204049038419702</v>
      </c>
      <c r="J383" s="50">
        <v>0.22109611620633701</v>
      </c>
      <c r="N383" s="21"/>
      <c r="R383" s="21"/>
    </row>
    <row r="384" spans="1:18">
      <c r="A384" s="7" t="s">
        <v>121</v>
      </c>
      <c r="B384" t="s">
        <v>27</v>
      </c>
      <c r="C384" t="s">
        <v>20</v>
      </c>
      <c r="D384" t="s">
        <v>21</v>
      </c>
      <c r="E384" s="1">
        <v>0.81665063229481005</v>
      </c>
      <c r="F384" s="1">
        <v>0.13153488421189499</v>
      </c>
      <c r="G384" s="1">
        <v>4.9364218946896E-2</v>
      </c>
      <c r="H384" s="1">
        <v>1.0016214436401501E-2</v>
      </c>
      <c r="I384" s="1">
        <v>0.86601485124170596</v>
      </c>
      <c r="J384" s="50">
        <v>0.14155109864829599</v>
      </c>
      <c r="N384" s="21"/>
      <c r="R384" s="21"/>
    </row>
    <row r="385" spans="1:18">
      <c r="A385" s="7" t="s">
        <v>121</v>
      </c>
      <c r="B385" t="s">
        <v>27</v>
      </c>
      <c r="C385" t="s">
        <v>25</v>
      </c>
      <c r="D385" t="s">
        <v>26</v>
      </c>
      <c r="E385" s="1">
        <v>5.5681862149279896E-3</v>
      </c>
      <c r="F385" s="1">
        <v>3.4432120755053299E-4</v>
      </c>
      <c r="G385" s="1">
        <v>9.1490307099748795E-4</v>
      </c>
      <c r="H385" s="1">
        <v>3.2848794355399202E-4</v>
      </c>
      <c r="I385" s="1">
        <v>6.4830892859254804E-3</v>
      </c>
      <c r="J385" s="50">
        <v>6.7280915110452496E-4</v>
      </c>
      <c r="N385" s="21"/>
      <c r="R385" s="21"/>
    </row>
    <row r="386" spans="1:18">
      <c r="A386" s="7" t="s">
        <v>121</v>
      </c>
      <c r="B386" t="s">
        <v>27</v>
      </c>
      <c r="C386" t="s">
        <v>22</v>
      </c>
      <c r="D386" t="s">
        <v>23</v>
      </c>
      <c r="E386" s="1">
        <v>0.79491238358148997</v>
      </c>
      <c r="F386" s="1">
        <v>3.5761230878570603E-2</v>
      </c>
      <c r="G386" s="1">
        <v>7.4013687199926501E-2</v>
      </c>
      <c r="H386" s="1">
        <v>2.9105449299308001E-3</v>
      </c>
      <c r="I386" s="1">
        <v>0.86892607078141604</v>
      </c>
      <c r="J386" s="50">
        <v>3.8671775808501403E-2</v>
      </c>
      <c r="N386" s="21"/>
      <c r="R386" s="21"/>
    </row>
    <row r="387" spans="1:18">
      <c r="A387" s="7" t="s">
        <v>122</v>
      </c>
      <c r="B387" t="s">
        <v>27</v>
      </c>
      <c r="C387" t="s">
        <v>2</v>
      </c>
      <c r="D387" t="s">
        <v>3</v>
      </c>
      <c r="E387" s="1">
        <v>0.43953205919606803</v>
      </c>
      <c r="F387" s="1">
        <v>0.43540067468399202</v>
      </c>
      <c r="G387" s="1">
        <v>0.29116329408197</v>
      </c>
      <c r="H387" s="1">
        <v>0.434467192490193</v>
      </c>
      <c r="I387" s="1">
        <v>0.73069535327803803</v>
      </c>
      <c r="J387" s="50">
        <v>0.86986786717418496</v>
      </c>
      <c r="N387" s="21"/>
      <c r="R387" s="21"/>
    </row>
    <row r="388" spans="1:18">
      <c r="A388" s="7" t="s">
        <v>122</v>
      </c>
      <c r="B388" t="s">
        <v>27</v>
      </c>
      <c r="C388" t="s">
        <v>4</v>
      </c>
      <c r="D388" t="s">
        <v>5</v>
      </c>
      <c r="E388" s="1">
        <v>1.7093839377895601E-3</v>
      </c>
      <c r="F388" s="1">
        <v>7.71838364910757E-2</v>
      </c>
      <c r="G388" s="1">
        <v>3.7659497516978502E-8</v>
      </c>
      <c r="H388" s="1">
        <v>3.1550901494960501E-8</v>
      </c>
      <c r="I388" s="1">
        <v>1.7094215972870801E-3</v>
      </c>
      <c r="J388" s="50">
        <v>7.7183868041977202E-2</v>
      </c>
      <c r="N388" s="21"/>
      <c r="R388" s="21"/>
    </row>
    <row r="389" spans="1:18">
      <c r="A389" s="7" t="s">
        <v>122</v>
      </c>
      <c r="B389" t="s">
        <v>27</v>
      </c>
      <c r="C389" t="s">
        <v>6</v>
      </c>
      <c r="D389" t="s">
        <v>7</v>
      </c>
      <c r="E389" s="1">
        <v>6.4214101368407898E-4</v>
      </c>
      <c r="F389" s="1">
        <v>1.4166544694009799E-3</v>
      </c>
      <c r="G389" s="1">
        <v>1.7726056418983501E-4</v>
      </c>
      <c r="H389" s="1">
        <v>3.93168401938778E-4</v>
      </c>
      <c r="I389" s="1">
        <v>8.1940157787391396E-4</v>
      </c>
      <c r="J389" s="50">
        <v>1.8098228713397601E-3</v>
      </c>
      <c r="N389" s="21"/>
      <c r="R389" s="21"/>
    </row>
    <row r="390" spans="1:18">
      <c r="A390" s="7" t="s">
        <v>122</v>
      </c>
      <c r="B390" t="s">
        <v>27</v>
      </c>
      <c r="C390" t="s">
        <v>8</v>
      </c>
      <c r="D390" t="s">
        <v>9</v>
      </c>
      <c r="E390" s="1">
        <v>0.22488081907832599</v>
      </c>
      <c r="F390" s="1">
        <v>8.3840709289460802E-2</v>
      </c>
      <c r="G390" s="1">
        <v>2.5967222048481902</v>
      </c>
      <c r="H390" s="1">
        <v>1.2739319014559001</v>
      </c>
      <c r="I390" s="1">
        <v>2.82160302392652</v>
      </c>
      <c r="J390" s="50">
        <v>1.35777261074536</v>
      </c>
      <c r="N390" s="21"/>
      <c r="R390" s="21"/>
    </row>
    <row r="391" spans="1:18">
      <c r="A391" s="7" t="s">
        <v>122</v>
      </c>
      <c r="B391" t="s">
        <v>27</v>
      </c>
      <c r="C391" t="s">
        <v>10</v>
      </c>
      <c r="D391" t="s">
        <v>11</v>
      </c>
      <c r="E391" s="1">
        <v>0.130923087850326</v>
      </c>
      <c r="F391" s="1">
        <v>0.10210174088068499</v>
      </c>
      <c r="G391" s="1">
        <v>0.25456236405104399</v>
      </c>
      <c r="H391" s="1">
        <v>0.36408583493268198</v>
      </c>
      <c r="I391" s="1">
        <v>0.38548545190137001</v>
      </c>
      <c r="J391" s="50">
        <v>0.46618757581336701</v>
      </c>
      <c r="N391" s="21"/>
      <c r="R391" s="21"/>
    </row>
    <row r="392" spans="1:18">
      <c r="A392" s="7" t="s">
        <v>122</v>
      </c>
      <c r="B392" t="s">
        <v>27</v>
      </c>
      <c r="C392" t="s">
        <v>12</v>
      </c>
      <c r="D392" t="s">
        <v>13</v>
      </c>
      <c r="E392" s="1">
        <v>0.268436389923073</v>
      </c>
      <c r="F392" s="1">
        <v>4.0404228788756297E-2</v>
      </c>
      <c r="G392" s="1">
        <v>0.27207649371116799</v>
      </c>
      <c r="H392" s="1">
        <v>4.8906967101590197E-2</v>
      </c>
      <c r="I392" s="1">
        <v>0.54051288363424099</v>
      </c>
      <c r="J392" s="50">
        <v>8.9311195890346501E-2</v>
      </c>
      <c r="N392" s="21"/>
      <c r="R392" s="21"/>
    </row>
    <row r="393" spans="1:18">
      <c r="A393" s="7" t="s">
        <v>122</v>
      </c>
      <c r="B393" t="s">
        <v>27</v>
      </c>
      <c r="C393" t="s">
        <v>14</v>
      </c>
      <c r="D393" t="s">
        <v>15</v>
      </c>
      <c r="E393" s="1">
        <v>6.7035615198493603E-2</v>
      </c>
      <c r="F393" s="1">
        <v>6.8640830024562796E-2</v>
      </c>
      <c r="G393" s="1">
        <v>0.13202038160001101</v>
      </c>
      <c r="H393" s="1">
        <v>7.6191521339423293E-2</v>
      </c>
      <c r="I393" s="1">
        <v>0.199055996798504</v>
      </c>
      <c r="J393" s="50">
        <v>0.14483235136398601</v>
      </c>
      <c r="N393" s="21"/>
      <c r="R393" s="21"/>
    </row>
    <row r="394" spans="1:18">
      <c r="A394" s="7" t="s">
        <v>122</v>
      </c>
      <c r="B394" t="s">
        <v>27</v>
      </c>
      <c r="C394" t="s">
        <v>16</v>
      </c>
      <c r="D394" t="s">
        <v>17</v>
      </c>
      <c r="E394" s="1">
        <v>1.0704922479991199</v>
      </c>
      <c r="F394" s="1">
        <v>0.24583196561531101</v>
      </c>
      <c r="G394" s="1">
        <v>1.17351180257198</v>
      </c>
      <c r="H394" s="1">
        <v>0.185716247185016</v>
      </c>
      <c r="I394" s="1">
        <v>2.2440040505711001</v>
      </c>
      <c r="J394" s="50">
        <v>0.43154821280032801</v>
      </c>
      <c r="N394" s="21"/>
      <c r="R394" s="21"/>
    </row>
    <row r="395" spans="1:18">
      <c r="A395" s="7" t="s">
        <v>122</v>
      </c>
      <c r="B395" t="s">
        <v>27</v>
      </c>
      <c r="C395" t="s">
        <v>18</v>
      </c>
      <c r="D395" t="s">
        <v>19</v>
      </c>
      <c r="E395" s="1">
        <v>5.52277994836997</v>
      </c>
      <c r="F395" s="1">
        <v>0.34209284489664299</v>
      </c>
      <c r="G395" s="1">
        <v>1.997142544665</v>
      </c>
      <c r="H395" s="1">
        <v>0.32274530370090798</v>
      </c>
      <c r="I395" s="1">
        <v>7.5199224930349704</v>
      </c>
      <c r="J395" s="50">
        <v>0.66483814859755097</v>
      </c>
      <c r="N395" s="21"/>
      <c r="R395" s="21"/>
    </row>
    <row r="396" spans="1:18">
      <c r="A396" s="7" t="s">
        <v>122</v>
      </c>
      <c r="B396" t="s">
        <v>27</v>
      </c>
      <c r="C396" t="s">
        <v>20</v>
      </c>
      <c r="D396" t="s">
        <v>21</v>
      </c>
      <c r="E396" s="1">
        <v>1.40195582202494</v>
      </c>
      <c r="F396" s="1">
        <v>0.22263208983088101</v>
      </c>
      <c r="G396" s="1">
        <v>0.94375213776238398</v>
      </c>
      <c r="H396" s="1">
        <v>0.19034831705487401</v>
      </c>
      <c r="I396" s="1">
        <v>2.3457079597873198</v>
      </c>
      <c r="J396" s="50">
        <v>0.41298040688575499</v>
      </c>
      <c r="N396" s="21"/>
      <c r="R396" s="21"/>
    </row>
    <row r="397" spans="1:18">
      <c r="A397" s="7" t="s">
        <v>122</v>
      </c>
      <c r="B397" t="s">
        <v>27</v>
      </c>
      <c r="C397" t="s">
        <v>25</v>
      </c>
      <c r="D397" t="s">
        <v>26</v>
      </c>
      <c r="E397" s="1">
        <v>4.9834205458302999E-3</v>
      </c>
      <c r="F397" s="1">
        <v>3.5623605797877901E-4</v>
      </c>
      <c r="G397" s="1">
        <v>3.5358673599296897E-2</v>
      </c>
      <c r="H397" s="1">
        <v>1.5754036265135801E-2</v>
      </c>
      <c r="I397" s="1">
        <v>4.0342094145127197E-2</v>
      </c>
      <c r="J397" s="50">
        <v>1.6110272323114599E-2</v>
      </c>
      <c r="N397" s="21"/>
      <c r="R397" s="21"/>
    </row>
    <row r="398" spans="1:18">
      <c r="A398" s="7" t="s">
        <v>122</v>
      </c>
      <c r="B398" t="s">
        <v>27</v>
      </c>
      <c r="C398" t="s">
        <v>22</v>
      </c>
      <c r="D398" t="s">
        <v>23</v>
      </c>
      <c r="E398" s="1">
        <v>1.6659176602441299</v>
      </c>
      <c r="F398" s="1">
        <v>7.1873011070113596E-2</v>
      </c>
      <c r="G398" s="1">
        <v>0.40189991005119402</v>
      </c>
      <c r="H398" s="1">
        <v>1.4588265562516901E-2</v>
      </c>
      <c r="I398" s="1">
        <v>2.0678175702953201</v>
      </c>
      <c r="J398" s="50">
        <v>8.6461276632630493E-2</v>
      </c>
      <c r="N398" s="21"/>
      <c r="R398" s="21"/>
    </row>
    <row r="399" spans="1:18">
      <c r="A399" s="7" t="s">
        <v>123</v>
      </c>
      <c r="B399" t="s">
        <v>27</v>
      </c>
      <c r="C399" t="s">
        <v>2</v>
      </c>
      <c r="D399" t="s">
        <v>3</v>
      </c>
      <c r="E399" s="1">
        <v>0.28408067613530702</v>
      </c>
      <c r="F399" s="1">
        <v>0.29058056364681201</v>
      </c>
      <c r="G399" s="1">
        <v>0.121421155801512</v>
      </c>
      <c r="H399" s="1">
        <v>0.12801578669859201</v>
      </c>
      <c r="I399" s="1">
        <v>0.40550183193681899</v>
      </c>
      <c r="J399" s="50">
        <v>0.41859635034540399</v>
      </c>
      <c r="N399" s="21"/>
      <c r="R399" s="21"/>
    </row>
    <row r="400" spans="1:18">
      <c r="A400" s="7" t="s">
        <v>123</v>
      </c>
      <c r="B400" t="s">
        <v>27</v>
      </c>
      <c r="C400" t="s">
        <v>4</v>
      </c>
      <c r="D400" t="s">
        <v>5</v>
      </c>
      <c r="E400" s="1">
        <v>9.8680364213981492E-4</v>
      </c>
      <c r="F400" s="1">
        <v>6.4817940922438699E-2</v>
      </c>
      <c r="G400" s="1">
        <v>1.9177029760223801E-7</v>
      </c>
      <c r="H400" s="1">
        <v>1.8437361912080601E-7</v>
      </c>
      <c r="I400" s="1">
        <v>9.8699541243741696E-4</v>
      </c>
      <c r="J400" s="50">
        <v>6.4818125296057794E-2</v>
      </c>
      <c r="N400" s="21"/>
      <c r="R400" s="21"/>
    </row>
    <row r="401" spans="1:18">
      <c r="A401" s="7" t="s">
        <v>123</v>
      </c>
      <c r="B401" t="s">
        <v>27</v>
      </c>
      <c r="C401" t="s">
        <v>6</v>
      </c>
      <c r="D401" t="s">
        <v>7</v>
      </c>
      <c r="E401" s="1">
        <v>1.0025341815171299E-3</v>
      </c>
      <c r="F401" s="1">
        <v>2.2234029690241402E-3</v>
      </c>
      <c r="G401" s="1">
        <v>1.71825397237775E-2</v>
      </c>
      <c r="H401" s="1">
        <v>3.8109321976921101E-2</v>
      </c>
      <c r="I401" s="1">
        <v>1.8185073905294599E-2</v>
      </c>
      <c r="J401" s="50">
        <v>4.0332724945945198E-2</v>
      </c>
      <c r="N401" s="21"/>
      <c r="R401" s="21"/>
    </row>
    <row r="402" spans="1:18">
      <c r="A402" s="7" t="s">
        <v>123</v>
      </c>
      <c r="B402" t="s">
        <v>27</v>
      </c>
      <c r="C402" t="s">
        <v>8</v>
      </c>
      <c r="D402" t="s">
        <v>9</v>
      </c>
      <c r="E402" s="1">
        <v>0.20723100855969301</v>
      </c>
      <c r="F402" s="1">
        <v>7.7338427811899396E-2</v>
      </c>
      <c r="G402" s="1">
        <v>2.7109532905764899</v>
      </c>
      <c r="H402" s="1">
        <v>1.28660064135667</v>
      </c>
      <c r="I402" s="1">
        <v>2.9181842991361799</v>
      </c>
      <c r="J402" s="50">
        <v>1.36393906916857</v>
      </c>
      <c r="N402" s="21"/>
      <c r="R402" s="21"/>
    </row>
    <row r="403" spans="1:18">
      <c r="A403" s="7" t="s">
        <v>123</v>
      </c>
      <c r="B403" t="s">
        <v>27</v>
      </c>
      <c r="C403" t="s">
        <v>10</v>
      </c>
      <c r="D403" t="s">
        <v>11</v>
      </c>
      <c r="E403" s="1">
        <v>7.6369949337571602E-2</v>
      </c>
      <c r="F403" s="1">
        <v>7.8369525030051193E-2</v>
      </c>
      <c r="G403" s="1">
        <v>0.427078373290458</v>
      </c>
      <c r="H403" s="1">
        <v>0.710326528263584</v>
      </c>
      <c r="I403" s="1">
        <v>0.50344832262802997</v>
      </c>
      <c r="J403" s="50">
        <v>0.78869605329363501</v>
      </c>
      <c r="N403" s="21"/>
      <c r="R403" s="21"/>
    </row>
    <row r="404" spans="1:18">
      <c r="A404" s="7" t="s">
        <v>123</v>
      </c>
      <c r="B404" t="s">
        <v>27</v>
      </c>
      <c r="C404" t="s">
        <v>12</v>
      </c>
      <c r="D404" t="s">
        <v>13</v>
      </c>
      <c r="E404" s="1">
        <v>0.202405806401735</v>
      </c>
      <c r="F404" s="1">
        <v>2.88188737121002E-2</v>
      </c>
      <c r="G404" s="1">
        <v>1.28992966334437</v>
      </c>
      <c r="H404" s="1">
        <v>0.23101218928571701</v>
      </c>
      <c r="I404" s="1">
        <v>1.49233546974611</v>
      </c>
      <c r="J404" s="50">
        <v>0.259831062997818</v>
      </c>
      <c r="N404" s="21"/>
      <c r="R404" s="21"/>
    </row>
    <row r="405" spans="1:18">
      <c r="A405" s="7" t="s">
        <v>123</v>
      </c>
      <c r="B405" t="s">
        <v>27</v>
      </c>
      <c r="C405" t="s">
        <v>14</v>
      </c>
      <c r="D405" t="s">
        <v>15</v>
      </c>
      <c r="E405" s="1">
        <v>5.4918471345822097E-2</v>
      </c>
      <c r="F405" s="1">
        <v>5.7325241865915803E-2</v>
      </c>
      <c r="G405" s="1">
        <v>7.4940962665365804E-2</v>
      </c>
      <c r="H405" s="1">
        <v>4.2712493608955703E-2</v>
      </c>
      <c r="I405" s="1">
        <v>0.12985943401118799</v>
      </c>
      <c r="J405" s="50">
        <v>0.10003773547487201</v>
      </c>
      <c r="N405" s="21"/>
      <c r="R405" s="21"/>
    </row>
    <row r="406" spans="1:18">
      <c r="A406" s="7" t="s">
        <v>123</v>
      </c>
      <c r="B406" t="s">
        <v>27</v>
      </c>
      <c r="C406" t="s">
        <v>16</v>
      </c>
      <c r="D406" t="s">
        <v>17</v>
      </c>
      <c r="E406" s="1">
        <v>0.87398258328344802</v>
      </c>
      <c r="F406" s="1">
        <v>0.17966717326564499</v>
      </c>
      <c r="G406" s="1">
        <v>0.66209926758565096</v>
      </c>
      <c r="H406" s="1">
        <v>9.1495522120127903E-2</v>
      </c>
      <c r="I406" s="1">
        <v>1.5360818508691001</v>
      </c>
      <c r="J406" s="50">
        <v>0.27116269538577298</v>
      </c>
      <c r="N406" s="21"/>
      <c r="R406" s="21"/>
    </row>
    <row r="407" spans="1:18">
      <c r="A407" s="7" t="s">
        <v>123</v>
      </c>
      <c r="B407" t="s">
        <v>27</v>
      </c>
      <c r="C407" t="s">
        <v>18</v>
      </c>
      <c r="D407" t="s">
        <v>19</v>
      </c>
      <c r="E407" s="1">
        <v>8.5328531010216206</v>
      </c>
      <c r="F407" s="1">
        <v>0.52908556799987005</v>
      </c>
      <c r="G407" s="1">
        <v>3.75828014165476</v>
      </c>
      <c r="H407" s="1">
        <v>0.59968973376252299</v>
      </c>
      <c r="I407" s="1">
        <v>12.2911332426764</v>
      </c>
      <c r="J407" s="50">
        <v>1.12877530176239</v>
      </c>
      <c r="N407" s="21"/>
      <c r="R407" s="21"/>
    </row>
    <row r="408" spans="1:18">
      <c r="A408" s="7" t="s">
        <v>123</v>
      </c>
      <c r="B408" t="s">
        <v>27</v>
      </c>
      <c r="C408" t="s">
        <v>20</v>
      </c>
      <c r="D408" t="s">
        <v>21</v>
      </c>
      <c r="E408" s="1">
        <v>2.1526810099667499</v>
      </c>
      <c r="F408" s="1">
        <v>0.34090516364989498</v>
      </c>
      <c r="G408" s="1">
        <v>1.08286304932271</v>
      </c>
      <c r="H408" s="1">
        <v>0.21820873079563699</v>
      </c>
      <c r="I408" s="1">
        <v>3.23554405928946</v>
      </c>
      <c r="J408" s="50">
        <v>0.55911389444553194</v>
      </c>
      <c r="N408" s="21"/>
      <c r="R408" s="21"/>
    </row>
    <row r="409" spans="1:18">
      <c r="A409" s="7" t="s">
        <v>123</v>
      </c>
      <c r="B409" t="s">
        <v>27</v>
      </c>
      <c r="C409" t="s">
        <v>25</v>
      </c>
      <c r="D409" t="s">
        <v>26</v>
      </c>
      <c r="E409" s="1">
        <v>2.3645596635771302E-2</v>
      </c>
      <c r="F409" s="1">
        <v>1.72956741252432E-3</v>
      </c>
      <c r="G409" s="1">
        <v>0.16939515767323499</v>
      </c>
      <c r="H409" s="1">
        <v>7.63077823723015E-2</v>
      </c>
      <c r="I409" s="1">
        <v>0.193040754309007</v>
      </c>
      <c r="J409" s="50">
        <v>7.8037349784825905E-2</v>
      </c>
      <c r="N409" s="21"/>
      <c r="R409" s="21"/>
    </row>
    <row r="410" spans="1:18">
      <c r="A410" s="7" t="s">
        <v>123</v>
      </c>
      <c r="B410" t="s">
        <v>27</v>
      </c>
      <c r="C410" t="s">
        <v>22</v>
      </c>
      <c r="D410" t="s">
        <v>23</v>
      </c>
      <c r="E410" s="1">
        <v>0.88029227800553</v>
      </c>
      <c r="F410" s="1">
        <v>3.76627552995491E-2</v>
      </c>
      <c r="G410" s="1">
        <v>0.18406952589555101</v>
      </c>
      <c r="H410" s="1">
        <v>6.6283014870396704E-3</v>
      </c>
      <c r="I410" s="1">
        <v>1.06436180390108</v>
      </c>
      <c r="J410" s="50">
        <v>4.4291056786588803E-2</v>
      </c>
      <c r="N410" s="21"/>
      <c r="R410" s="21"/>
    </row>
    <row r="411" spans="1:18">
      <c r="A411" s="7" t="s">
        <v>124</v>
      </c>
      <c r="B411" t="s">
        <v>27</v>
      </c>
      <c r="C411" t="s">
        <v>2</v>
      </c>
      <c r="D411" t="s">
        <v>3</v>
      </c>
      <c r="E411" s="1">
        <v>0.28326614447083898</v>
      </c>
      <c r="F411" s="1">
        <v>0.29352024891945</v>
      </c>
      <c r="G411" s="1">
        <v>5.7173672244506799E-2</v>
      </c>
      <c r="H411" s="1">
        <v>3.3996372108072E-2</v>
      </c>
      <c r="I411" s="1">
        <v>0.34043981671534601</v>
      </c>
      <c r="J411" s="50">
        <v>0.32751662102752199</v>
      </c>
      <c r="N411" s="21"/>
      <c r="R411" s="21"/>
    </row>
    <row r="412" spans="1:18">
      <c r="A412" s="7" t="s">
        <v>124</v>
      </c>
      <c r="B412" t="s">
        <v>27</v>
      </c>
      <c r="C412" t="s">
        <v>4</v>
      </c>
      <c r="D412" t="s">
        <v>5</v>
      </c>
      <c r="E412" s="1">
        <v>8.1403248748537901E-4</v>
      </c>
      <c r="F412" s="1">
        <v>2.8491705634595101E-2</v>
      </c>
      <c r="G412" s="1">
        <v>1.7258460081917701E-7</v>
      </c>
      <c r="H412" s="1">
        <v>2.2053966198715801E-7</v>
      </c>
      <c r="I412" s="1">
        <v>8.1420507208619804E-4</v>
      </c>
      <c r="J412" s="50">
        <v>2.8491926174257099E-2</v>
      </c>
      <c r="N412" s="21"/>
      <c r="R412" s="21"/>
    </row>
    <row r="413" spans="1:18">
      <c r="A413" s="7" t="s">
        <v>124</v>
      </c>
      <c r="B413" t="s">
        <v>27</v>
      </c>
      <c r="C413" t="s">
        <v>6</v>
      </c>
      <c r="D413" t="s">
        <v>7</v>
      </c>
      <c r="E413" s="1">
        <v>9.1983787875052705E-4</v>
      </c>
      <c r="F413" s="1">
        <v>1.9058951044495199E-3</v>
      </c>
      <c r="G413" s="1">
        <v>1.02520715307073E-4</v>
      </c>
      <c r="H413" s="1">
        <v>2.2734033267494001E-4</v>
      </c>
      <c r="I413" s="1">
        <v>1.0223585940576001E-3</v>
      </c>
      <c r="J413" s="50">
        <v>2.1332354371244601E-3</v>
      </c>
      <c r="N413" s="21"/>
      <c r="R413" s="21"/>
    </row>
    <row r="414" spans="1:18">
      <c r="A414" s="7" t="s">
        <v>124</v>
      </c>
      <c r="B414" t="s">
        <v>27</v>
      </c>
      <c r="C414" t="s">
        <v>8</v>
      </c>
      <c r="D414" t="s">
        <v>9</v>
      </c>
      <c r="E414" s="1">
        <v>0.19610707064996699</v>
      </c>
      <c r="F414" s="1">
        <v>7.2781660761140607E-2</v>
      </c>
      <c r="G414" s="1">
        <v>1.9764487853630499</v>
      </c>
      <c r="H414" s="1">
        <v>0.83404465840409303</v>
      </c>
      <c r="I414" s="1">
        <v>2.17255585601302</v>
      </c>
      <c r="J414" s="50">
        <v>0.90682631916523404</v>
      </c>
      <c r="N414" s="21"/>
      <c r="R414" s="21"/>
    </row>
    <row r="415" spans="1:18">
      <c r="A415" s="7" t="s">
        <v>124</v>
      </c>
      <c r="B415" t="s">
        <v>27</v>
      </c>
      <c r="C415" t="s">
        <v>10</v>
      </c>
      <c r="D415" t="s">
        <v>11</v>
      </c>
      <c r="E415" s="1">
        <v>5.5271475732920398E-2</v>
      </c>
      <c r="F415" s="1">
        <v>5.4435556820301198E-2</v>
      </c>
      <c r="G415" s="1">
        <v>0.177147102767932</v>
      </c>
      <c r="H415" s="1">
        <v>0.26561594439656699</v>
      </c>
      <c r="I415" s="1">
        <v>0.23241857850085301</v>
      </c>
      <c r="J415" s="50">
        <v>0.32005150121686798</v>
      </c>
      <c r="N415" s="21"/>
      <c r="R415" s="21"/>
    </row>
    <row r="416" spans="1:18">
      <c r="A416" s="7" t="s">
        <v>124</v>
      </c>
      <c r="B416" t="s">
        <v>27</v>
      </c>
      <c r="C416" t="s">
        <v>12</v>
      </c>
      <c r="D416" t="s">
        <v>13</v>
      </c>
      <c r="E416" s="1">
        <v>0.11726462370871001</v>
      </c>
      <c r="F416" s="1">
        <v>1.6247809245721698E-2</v>
      </c>
      <c r="G416" s="1">
        <v>0.63119535592245501</v>
      </c>
      <c r="H416" s="1">
        <v>0.11249803833371</v>
      </c>
      <c r="I416" s="1">
        <v>0.74845997963116495</v>
      </c>
      <c r="J416" s="50">
        <v>0.128745847579432</v>
      </c>
      <c r="N416" s="21"/>
      <c r="R416" s="21"/>
    </row>
    <row r="417" spans="1:18">
      <c r="A417" s="7" t="s">
        <v>124</v>
      </c>
      <c r="B417" t="s">
        <v>27</v>
      </c>
      <c r="C417" t="s">
        <v>14</v>
      </c>
      <c r="D417" t="s">
        <v>15</v>
      </c>
      <c r="E417" s="1">
        <v>4.1431830965285202E-2</v>
      </c>
      <c r="F417" s="1">
        <v>4.3064969175692899E-2</v>
      </c>
      <c r="G417" s="1">
        <v>5.6165367087743202E-2</v>
      </c>
      <c r="H417" s="1">
        <v>3.1486706639906901E-2</v>
      </c>
      <c r="I417" s="1">
        <v>9.7597198053028397E-2</v>
      </c>
      <c r="J417" s="50">
        <v>7.4551675815599794E-2</v>
      </c>
      <c r="N417" s="21"/>
      <c r="R417" s="21"/>
    </row>
    <row r="418" spans="1:18">
      <c r="A418" s="7" t="s">
        <v>124</v>
      </c>
      <c r="B418" t="s">
        <v>27</v>
      </c>
      <c r="C418" t="s">
        <v>16</v>
      </c>
      <c r="D418" t="s">
        <v>17</v>
      </c>
      <c r="E418" s="1">
        <v>1.2002314665888401</v>
      </c>
      <c r="F418" s="1">
        <v>0.210598060413175</v>
      </c>
      <c r="G418" s="1">
        <v>4.0090635085159896</v>
      </c>
      <c r="H418" s="1">
        <v>0.41938032435631201</v>
      </c>
      <c r="I418" s="1">
        <v>5.2092949751048296</v>
      </c>
      <c r="J418" s="50">
        <v>0.62997838476948698</v>
      </c>
      <c r="N418" s="21"/>
      <c r="R418" s="21"/>
    </row>
    <row r="419" spans="1:18">
      <c r="A419" s="7" t="s">
        <v>124</v>
      </c>
      <c r="B419" t="s">
        <v>27</v>
      </c>
      <c r="C419" t="s">
        <v>18</v>
      </c>
      <c r="D419" t="s">
        <v>19</v>
      </c>
      <c r="E419" s="1">
        <v>2.91165523565983</v>
      </c>
      <c r="F419" s="1">
        <v>0.18028951288412701</v>
      </c>
      <c r="G419" s="1">
        <v>1.1779371365549001</v>
      </c>
      <c r="H419" s="1">
        <v>0.18759264377596799</v>
      </c>
      <c r="I419" s="1">
        <v>4.0895923722147298</v>
      </c>
      <c r="J419" s="50">
        <v>0.36788215666009499</v>
      </c>
      <c r="N419" s="21"/>
      <c r="R419" s="21"/>
    </row>
    <row r="420" spans="1:18">
      <c r="A420" s="7" t="s">
        <v>124</v>
      </c>
      <c r="B420" t="s">
        <v>27</v>
      </c>
      <c r="C420" t="s">
        <v>20</v>
      </c>
      <c r="D420" t="s">
        <v>21</v>
      </c>
      <c r="E420" s="1">
        <v>0.73649736839472502</v>
      </c>
      <c r="F420" s="1">
        <v>0.116809658048021</v>
      </c>
      <c r="G420" s="1">
        <v>0.210874898880786</v>
      </c>
      <c r="H420" s="1">
        <v>4.2506585056673103E-2</v>
      </c>
      <c r="I420" s="1">
        <v>0.94737226727551105</v>
      </c>
      <c r="J420" s="50">
        <v>0.159316243104694</v>
      </c>
      <c r="N420" s="21"/>
      <c r="R420" s="21"/>
    </row>
    <row r="421" spans="1:18">
      <c r="A421" s="7" t="s">
        <v>124</v>
      </c>
      <c r="B421" t="s">
        <v>27</v>
      </c>
      <c r="C421" t="s">
        <v>25</v>
      </c>
      <c r="D421" t="s">
        <v>26</v>
      </c>
      <c r="E421" s="1">
        <v>4.9787442706374099E-2</v>
      </c>
      <c r="F421" s="1">
        <v>3.5999486151393799E-3</v>
      </c>
      <c r="G421" s="1">
        <v>0.46515818119091301</v>
      </c>
      <c r="H421" s="1">
        <v>0.20708217331742701</v>
      </c>
      <c r="I421" s="1">
        <v>0.51494562389728704</v>
      </c>
      <c r="J421" s="50">
        <v>0.210682121932566</v>
      </c>
      <c r="N421" s="21"/>
      <c r="R421" s="21"/>
    </row>
    <row r="422" spans="1:18">
      <c r="A422" s="7" t="s">
        <v>124</v>
      </c>
      <c r="B422" t="s">
        <v>27</v>
      </c>
      <c r="C422" t="s">
        <v>22</v>
      </c>
      <c r="D422" t="s">
        <v>23</v>
      </c>
      <c r="E422" s="1">
        <v>0.80606189353882496</v>
      </c>
      <c r="F422" s="1">
        <v>3.4547416984106197E-2</v>
      </c>
      <c r="G422" s="1">
        <v>0.13248862277513401</v>
      </c>
      <c r="H422" s="1">
        <v>4.7940130058055997E-3</v>
      </c>
      <c r="I422" s="1">
        <v>0.93855051631395903</v>
      </c>
      <c r="J422" s="50">
        <v>3.9341429989911803E-2</v>
      </c>
      <c r="N422" s="21"/>
      <c r="R422" s="21"/>
    </row>
    <row r="423" spans="1:18">
      <c r="A423" s="7" t="s">
        <v>125</v>
      </c>
      <c r="B423" t="s">
        <v>27</v>
      </c>
      <c r="C423" t="s">
        <v>2</v>
      </c>
      <c r="D423" t="s">
        <v>3</v>
      </c>
      <c r="E423" s="1">
        <v>0.45679762670874502</v>
      </c>
      <c r="F423" s="1">
        <v>0.443029328431229</v>
      </c>
      <c r="G423" s="1">
        <v>0.39536840117979</v>
      </c>
      <c r="H423" s="1">
        <v>0.38546404741051199</v>
      </c>
      <c r="I423" s="1">
        <v>0.85216602788853602</v>
      </c>
      <c r="J423" s="50">
        <v>0.82849337584173999</v>
      </c>
      <c r="N423" s="21"/>
      <c r="R423" s="21"/>
    </row>
    <row r="424" spans="1:18">
      <c r="A424" s="7" t="s">
        <v>125</v>
      </c>
      <c r="B424" t="s">
        <v>27</v>
      </c>
      <c r="C424" t="s">
        <v>4</v>
      </c>
      <c r="D424" t="s">
        <v>5</v>
      </c>
      <c r="E424" s="1">
        <v>1.53995795992856E-3</v>
      </c>
      <c r="F424" s="1">
        <v>6.1378030893402998E-2</v>
      </c>
      <c r="G424" s="1">
        <v>1.4723899998907501E-7</v>
      </c>
      <c r="H424" s="1">
        <v>2.0547804816848801E-7</v>
      </c>
      <c r="I424" s="1">
        <v>1.54010519892855E-3</v>
      </c>
      <c r="J424" s="50">
        <v>6.1378236371451199E-2</v>
      </c>
      <c r="N424" s="21"/>
      <c r="R424" s="21"/>
    </row>
    <row r="425" spans="1:18">
      <c r="A425" s="7" t="s">
        <v>125</v>
      </c>
      <c r="B425" t="s">
        <v>27</v>
      </c>
      <c r="C425" t="s">
        <v>6</v>
      </c>
      <c r="D425" t="s">
        <v>7</v>
      </c>
      <c r="E425" s="1">
        <v>3.7131611643023699E-3</v>
      </c>
      <c r="F425" s="1">
        <v>8.0740237750551707E-3</v>
      </c>
      <c r="G425" s="1">
        <v>0.27215530739055999</v>
      </c>
      <c r="H425" s="1">
        <v>0.59811706071505599</v>
      </c>
      <c r="I425" s="1">
        <v>0.27586846855486202</v>
      </c>
      <c r="J425" s="50">
        <v>0.60619108449011105</v>
      </c>
      <c r="N425" s="21"/>
      <c r="R425" s="21"/>
    </row>
    <row r="426" spans="1:18">
      <c r="A426" s="7" t="s">
        <v>125</v>
      </c>
      <c r="B426" t="s">
        <v>27</v>
      </c>
      <c r="C426" t="s">
        <v>8</v>
      </c>
      <c r="D426" t="s">
        <v>9</v>
      </c>
      <c r="E426" s="1">
        <v>8.3290064170420994E-2</v>
      </c>
      <c r="F426" s="1">
        <v>3.1098341471270101E-2</v>
      </c>
      <c r="G426" s="1">
        <v>0.13179911141554099</v>
      </c>
      <c r="H426" s="1">
        <v>5.3144449532901199E-2</v>
      </c>
      <c r="I426" s="1">
        <v>0.21508917558596199</v>
      </c>
      <c r="J426" s="50">
        <v>8.4242791004171397E-2</v>
      </c>
      <c r="N426" s="21"/>
      <c r="R426" s="21"/>
    </row>
    <row r="427" spans="1:18">
      <c r="A427" s="7" t="s">
        <v>125</v>
      </c>
      <c r="B427" t="s">
        <v>27</v>
      </c>
      <c r="C427" t="s">
        <v>10</v>
      </c>
      <c r="D427" t="s">
        <v>11</v>
      </c>
      <c r="E427" s="1">
        <v>7.00407269234464E-2</v>
      </c>
      <c r="F427" s="1">
        <v>5.8811047271221897E-2</v>
      </c>
      <c r="G427" s="1">
        <v>9.2633898703971401E-2</v>
      </c>
      <c r="H427" s="1">
        <v>8.7836922322790403E-2</v>
      </c>
      <c r="I427" s="1">
        <v>0.162674625627418</v>
      </c>
      <c r="J427" s="50">
        <v>0.146647969594012</v>
      </c>
      <c r="N427" s="21"/>
      <c r="R427" s="21"/>
    </row>
    <row r="428" spans="1:18">
      <c r="A428" s="7" t="s">
        <v>125</v>
      </c>
      <c r="B428" t="s">
        <v>27</v>
      </c>
      <c r="C428" t="s">
        <v>12</v>
      </c>
      <c r="D428" t="s">
        <v>13</v>
      </c>
      <c r="E428" s="1">
        <v>9.1015905201890193E-2</v>
      </c>
      <c r="F428" s="1">
        <v>1.28407076385413E-2</v>
      </c>
      <c r="G428" s="1">
        <v>2.4736980185899499E-2</v>
      </c>
      <c r="H428" s="1">
        <v>4.4383308912278501E-3</v>
      </c>
      <c r="I428" s="1">
        <v>0.11575288538778999</v>
      </c>
      <c r="J428" s="50">
        <v>1.7279038529769201E-2</v>
      </c>
      <c r="N428" s="21"/>
      <c r="R428" s="21"/>
    </row>
    <row r="429" spans="1:18">
      <c r="A429" s="7" t="s">
        <v>125</v>
      </c>
      <c r="B429" t="s">
        <v>27</v>
      </c>
      <c r="C429" t="s">
        <v>14</v>
      </c>
      <c r="D429" t="s">
        <v>15</v>
      </c>
      <c r="E429" s="1">
        <v>3.5784703910996099E-2</v>
      </c>
      <c r="F429" s="1">
        <v>3.7093462192430697E-2</v>
      </c>
      <c r="G429" s="1">
        <v>0.34640905458848698</v>
      </c>
      <c r="H429" s="1">
        <v>0.201432111811359</v>
      </c>
      <c r="I429" s="1">
        <v>0.38219375849948301</v>
      </c>
      <c r="J429" s="50">
        <v>0.23852557400378899</v>
      </c>
      <c r="N429" s="21"/>
      <c r="R429" s="21"/>
    </row>
    <row r="430" spans="1:18">
      <c r="A430" s="7" t="s">
        <v>125</v>
      </c>
      <c r="B430" t="s">
        <v>27</v>
      </c>
      <c r="C430" t="s">
        <v>16</v>
      </c>
      <c r="D430" t="s">
        <v>17</v>
      </c>
      <c r="E430" s="1">
        <v>0.44925573176642603</v>
      </c>
      <c r="F430" s="1">
        <v>8.9816557909650693E-2</v>
      </c>
      <c r="G430" s="1">
        <v>0.38634085454530998</v>
      </c>
      <c r="H430" s="1">
        <v>6.1765769905508902E-2</v>
      </c>
      <c r="I430" s="1">
        <v>0.83559658631173594</v>
      </c>
      <c r="J430" s="50">
        <v>0.15158232781516001</v>
      </c>
      <c r="N430" s="21"/>
      <c r="R430" s="21"/>
    </row>
    <row r="431" spans="1:18">
      <c r="A431" s="7" t="s">
        <v>125</v>
      </c>
      <c r="B431" t="s">
        <v>27</v>
      </c>
      <c r="C431" t="s">
        <v>18</v>
      </c>
      <c r="D431" t="s">
        <v>19</v>
      </c>
      <c r="E431" s="1">
        <v>2.3069672681615399</v>
      </c>
      <c r="F431" s="1">
        <v>0.14336147960502299</v>
      </c>
      <c r="G431" s="1">
        <v>1.43916026586561</v>
      </c>
      <c r="H431" s="1">
        <v>0.23161217623713301</v>
      </c>
      <c r="I431" s="1">
        <v>3.74612753402715</v>
      </c>
      <c r="J431" s="50">
        <v>0.37497365584215597</v>
      </c>
      <c r="N431" s="21"/>
      <c r="R431" s="21"/>
    </row>
    <row r="432" spans="1:18">
      <c r="A432" s="7" t="s">
        <v>125</v>
      </c>
      <c r="B432" t="s">
        <v>27</v>
      </c>
      <c r="C432" t="s">
        <v>20</v>
      </c>
      <c r="D432" t="s">
        <v>21</v>
      </c>
      <c r="E432" s="1">
        <v>0.69955846812371303</v>
      </c>
      <c r="F432" s="1">
        <v>0.110563214198809</v>
      </c>
      <c r="G432" s="1">
        <v>7.9725895247751602E-2</v>
      </c>
      <c r="H432" s="1">
        <v>1.6065271571497099E-2</v>
      </c>
      <c r="I432" s="1">
        <v>0.77928436337146501</v>
      </c>
      <c r="J432" s="50">
        <v>0.126628485770306</v>
      </c>
      <c r="N432" s="21"/>
      <c r="R432" s="21"/>
    </row>
    <row r="433" spans="1:18">
      <c r="A433" s="7" t="s">
        <v>125</v>
      </c>
      <c r="B433" t="s">
        <v>27</v>
      </c>
      <c r="C433" t="s">
        <v>25</v>
      </c>
      <c r="D433" t="s">
        <v>26</v>
      </c>
      <c r="E433" s="1">
        <v>3.7811452318325602E-3</v>
      </c>
      <c r="F433" s="1">
        <v>2.7602983104642E-4</v>
      </c>
      <c r="G433" s="1">
        <v>8.6248468628905804E-3</v>
      </c>
      <c r="H433" s="1">
        <v>3.9828567926919797E-3</v>
      </c>
      <c r="I433" s="1">
        <v>1.24059920947231E-2</v>
      </c>
      <c r="J433" s="50">
        <v>4.2588866237384003E-3</v>
      </c>
      <c r="N433" s="21"/>
      <c r="R433" s="21"/>
    </row>
    <row r="434" spans="1:18">
      <c r="A434" s="7" t="s">
        <v>125</v>
      </c>
      <c r="B434" t="s">
        <v>27</v>
      </c>
      <c r="C434" t="s">
        <v>22</v>
      </c>
      <c r="D434" t="s">
        <v>23</v>
      </c>
      <c r="E434" s="1">
        <v>0.61046518544988404</v>
      </c>
      <c r="F434" s="1">
        <v>2.6141380267062801E-2</v>
      </c>
      <c r="G434" s="1">
        <v>4.0840278602452297E-2</v>
      </c>
      <c r="H434" s="1">
        <v>1.4632483411630699E-3</v>
      </c>
      <c r="I434" s="1">
        <v>0.65130546405233603</v>
      </c>
      <c r="J434" s="50">
        <v>2.7604628608225899E-2</v>
      </c>
      <c r="N434" s="21"/>
      <c r="R434" s="21"/>
    </row>
    <row r="435" spans="1:18">
      <c r="A435" s="7" t="s">
        <v>126</v>
      </c>
      <c r="B435" t="s">
        <v>27</v>
      </c>
      <c r="C435" t="s">
        <v>2</v>
      </c>
      <c r="D435" t="s">
        <v>3</v>
      </c>
      <c r="E435" s="1">
        <v>0.399249905326719</v>
      </c>
      <c r="F435" s="1">
        <v>0.41173327870387999</v>
      </c>
      <c r="G435" s="1">
        <v>5.6833308757234802E-2</v>
      </c>
      <c r="H435" s="1">
        <v>4.1874100868416503E-2</v>
      </c>
      <c r="I435" s="1">
        <v>0.45608321408395402</v>
      </c>
      <c r="J435" s="50">
        <v>0.45360737957229702</v>
      </c>
      <c r="N435" s="21"/>
      <c r="R435" s="21"/>
    </row>
    <row r="436" spans="1:18">
      <c r="A436" s="7" t="s">
        <v>126</v>
      </c>
      <c r="B436" t="s">
        <v>27</v>
      </c>
      <c r="C436" t="s">
        <v>4</v>
      </c>
      <c r="D436" t="s">
        <v>5</v>
      </c>
      <c r="E436" s="1">
        <v>1.3866444165415799E-3</v>
      </c>
      <c r="F436" s="1">
        <v>4.42823815271772E-2</v>
      </c>
      <c r="G436" s="1">
        <v>1.19807142489436E-8</v>
      </c>
      <c r="H436" s="1">
        <v>1.04218901099716E-8</v>
      </c>
      <c r="I436" s="1">
        <v>1.38665639725583E-3</v>
      </c>
      <c r="J436" s="50">
        <v>4.4282391949067301E-2</v>
      </c>
      <c r="N436" s="21"/>
      <c r="R436" s="21"/>
    </row>
    <row r="437" spans="1:18">
      <c r="A437" s="7" t="s">
        <v>126</v>
      </c>
      <c r="B437" t="s">
        <v>27</v>
      </c>
      <c r="C437" t="s">
        <v>6</v>
      </c>
      <c r="D437" t="s">
        <v>7</v>
      </c>
      <c r="E437" s="1">
        <v>2.7694719846735202E-3</v>
      </c>
      <c r="F437" s="1">
        <v>5.66844957324808E-3</v>
      </c>
      <c r="G437" s="1">
        <v>7.1463054113074802E-4</v>
      </c>
      <c r="H437" s="1">
        <v>1.5857554483834899E-3</v>
      </c>
      <c r="I437" s="1">
        <v>3.4841025258042701E-3</v>
      </c>
      <c r="J437" s="50">
        <v>7.2542050216315703E-3</v>
      </c>
      <c r="N437" s="21"/>
      <c r="R437" s="21"/>
    </row>
    <row r="438" spans="1:18">
      <c r="A438" s="7" t="s">
        <v>126</v>
      </c>
      <c r="B438" t="s">
        <v>27</v>
      </c>
      <c r="C438" t="s">
        <v>8</v>
      </c>
      <c r="D438" t="s">
        <v>9</v>
      </c>
      <c r="E438" s="1">
        <v>0.145934299221891</v>
      </c>
      <c r="F438" s="1">
        <v>5.4658471595631898E-2</v>
      </c>
      <c r="G438" s="1">
        <v>0.66651763832615196</v>
      </c>
      <c r="H438" s="1">
        <v>0.31674795562619601</v>
      </c>
      <c r="I438" s="1">
        <v>0.81245193754804301</v>
      </c>
      <c r="J438" s="50">
        <v>0.37140642722182798</v>
      </c>
      <c r="N438" s="21"/>
      <c r="R438" s="21"/>
    </row>
    <row r="439" spans="1:18">
      <c r="A439" s="7" t="s">
        <v>126</v>
      </c>
      <c r="B439" t="s">
        <v>27</v>
      </c>
      <c r="C439" t="s">
        <v>10</v>
      </c>
      <c r="D439" t="s">
        <v>11</v>
      </c>
      <c r="E439" s="1">
        <v>8.0386170087078795E-2</v>
      </c>
      <c r="F439" s="1">
        <v>7.1554730279091705E-2</v>
      </c>
      <c r="G439" s="1">
        <v>0.13111681309847101</v>
      </c>
      <c r="H439" s="1">
        <v>0.19038778072409901</v>
      </c>
      <c r="I439" s="1">
        <v>0.21150298318555</v>
      </c>
      <c r="J439" s="50">
        <v>0.26194251100319099</v>
      </c>
      <c r="N439" s="21"/>
      <c r="R439" s="21"/>
    </row>
    <row r="440" spans="1:18">
      <c r="A440" s="7" t="s">
        <v>126</v>
      </c>
      <c r="B440" t="s">
        <v>27</v>
      </c>
      <c r="C440" t="s">
        <v>12</v>
      </c>
      <c r="D440" t="s">
        <v>13</v>
      </c>
      <c r="E440" s="1">
        <v>0.243629170807278</v>
      </c>
      <c r="F440" s="1">
        <v>3.4951854112717798E-2</v>
      </c>
      <c r="G440" s="1">
        <v>0.116438148766793</v>
      </c>
      <c r="H440" s="1">
        <v>2.09931282936139E-2</v>
      </c>
      <c r="I440" s="1">
        <v>0.36006731957407001</v>
      </c>
      <c r="J440" s="50">
        <v>5.5944982406331799E-2</v>
      </c>
      <c r="N440" s="21"/>
      <c r="R440" s="21"/>
    </row>
    <row r="441" spans="1:18">
      <c r="A441" s="7" t="s">
        <v>126</v>
      </c>
      <c r="B441" t="s">
        <v>27</v>
      </c>
      <c r="C441" t="s">
        <v>14</v>
      </c>
      <c r="D441" t="s">
        <v>15</v>
      </c>
      <c r="E441" s="1">
        <v>6.7074312128760402E-2</v>
      </c>
      <c r="F441" s="1">
        <v>6.8935603961443298E-2</v>
      </c>
      <c r="G441" s="1">
        <v>0.12338067196307501</v>
      </c>
      <c r="H441" s="1">
        <v>7.3213617874375206E-2</v>
      </c>
      <c r="I441" s="1">
        <v>0.190454984091836</v>
      </c>
      <c r="J441" s="50">
        <v>0.14214922183581799</v>
      </c>
      <c r="N441" s="21"/>
      <c r="R441" s="21"/>
    </row>
    <row r="442" spans="1:18">
      <c r="A442" s="7" t="s">
        <v>126</v>
      </c>
      <c r="B442" t="s">
        <v>27</v>
      </c>
      <c r="C442" t="s">
        <v>16</v>
      </c>
      <c r="D442" t="s">
        <v>17</v>
      </c>
      <c r="E442" s="1">
        <v>1.50748195536449</v>
      </c>
      <c r="F442" s="1">
        <v>0.31435738673858399</v>
      </c>
      <c r="G442" s="1">
        <v>2.99873534962465</v>
      </c>
      <c r="H442" s="1">
        <v>0.44829976393213999</v>
      </c>
      <c r="I442" s="1">
        <v>4.5062173049891401</v>
      </c>
      <c r="J442" s="50">
        <v>0.76265715067072404</v>
      </c>
      <c r="N442" s="21"/>
      <c r="R442" s="21"/>
    </row>
    <row r="443" spans="1:18">
      <c r="A443" s="7" t="s">
        <v>126</v>
      </c>
      <c r="B443" t="s">
        <v>27</v>
      </c>
      <c r="C443" t="s">
        <v>18</v>
      </c>
      <c r="D443" t="s">
        <v>19</v>
      </c>
      <c r="E443" s="1">
        <v>5.6752866717917403</v>
      </c>
      <c r="F443" s="1">
        <v>0.35562340094959399</v>
      </c>
      <c r="G443" s="1">
        <v>1.98468634865579</v>
      </c>
      <c r="H443" s="1">
        <v>0.32324512980053499</v>
      </c>
      <c r="I443" s="1">
        <v>7.6599730204475298</v>
      </c>
      <c r="J443" s="50">
        <v>0.67886853075012898</v>
      </c>
      <c r="N443" s="21"/>
      <c r="R443" s="21"/>
    </row>
    <row r="444" spans="1:18">
      <c r="A444" s="7" t="s">
        <v>126</v>
      </c>
      <c r="B444" t="s">
        <v>27</v>
      </c>
      <c r="C444" t="s">
        <v>20</v>
      </c>
      <c r="D444" t="s">
        <v>21</v>
      </c>
      <c r="E444" s="1">
        <v>1.25839195109261</v>
      </c>
      <c r="F444" s="1">
        <v>0.19857842333952599</v>
      </c>
      <c r="G444" s="1">
        <v>0.192234784197678</v>
      </c>
      <c r="H444" s="1">
        <v>3.8732826180934703E-2</v>
      </c>
      <c r="I444" s="1">
        <v>1.45062673529029</v>
      </c>
      <c r="J444" s="50">
        <v>0.23731124952046101</v>
      </c>
      <c r="N444" s="21"/>
      <c r="R444" s="21"/>
    </row>
    <row r="445" spans="1:18">
      <c r="A445" s="7" t="s">
        <v>126</v>
      </c>
      <c r="B445" t="s">
        <v>27</v>
      </c>
      <c r="C445" t="s">
        <v>25</v>
      </c>
      <c r="D445" t="s">
        <v>26</v>
      </c>
      <c r="E445" s="1">
        <v>0.77260335574818995</v>
      </c>
      <c r="F445" s="1">
        <v>5.7305948553383598E-2</v>
      </c>
      <c r="G445" s="1">
        <v>7.3158549403793902</v>
      </c>
      <c r="H445" s="1">
        <v>3.5656123729933702</v>
      </c>
      <c r="I445" s="1">
        <v>8.0884582961275804</v>
      </c>
      <c r="J445" s="50">
        <v>3.62291832154675</v>
      </c>
      <c r="N445" s="21"/>
      <c r="R445" s="21"/>
    </row>
    <row r="446" spans="1:18">
      <c r="A446" s="7" t="s">
        <v>126</v>
      </c>
      <c r="B446" t="s">
        <v>27</v>
      </c>
      <c r="C446" t="s">
        <v>22</v>
      </c>
      <c r="D446" t="s">
        <v>23</v>
      </c>
      <c r="E446" s="1">
        <v>1.7470834560473301</v>
      </c>
      <c r="F446" s="1">
        <v>7.4858626402467196E-2</v>
      </c>
      <c r="G446" s="1">
        <v>0.40354856551365997</v>
      </c>
      <c r="H446" s="1">
        <v>1.45118186503431E-2</v>
      </c>
      <c r="I446" s="1">
        <v>2.1506320215609902</v>
      </c>
      <c r="J446" s="50">
        <v>8.9370445052810304E-2</v>
      </c>
      <c r="N446" s="21"/>
      <c r="R446" s="21"/>
    </row>
    <row r="447" spans="1:18">
      <c r="A447" s="7" t="s">
        <v>127</v>
      </c>
      <c r="B447" t="s">
        <v>27</v>
      </c>
      <c r="C447" t="s">
        <v>2</v>
      </c>
      <c r="D447" t="s">
        <v>3</v>
      </c>
      <c r="E447" s="1">
        <v>0.228318789551374</v>
      </c>
      <c r="F447" s="1">
        <v>0.23096688387566</v>
      </c>
      <c r="G447" s="1">
        <v>6.9742816356486798E-2</v>
      </c>
      <c r="H447" s="1">
        <v>4.7423750543305797E-2</v>
      </c>
      <c r="I447" s="1">
        <v>0.29806160590786102</v>
      </c>
      <c r="J447" s="50">
        <v>0.278390634418966</v>
      </c>
      <c r="N447" s="21"/>
      <c r="R447" s="21"/>
    </row>
    <row r="448" spans="1:18">
      <c r="A448" s="7" t="s">
        <v>127</v>
      </c>
      <c r="B448" t="s">
        <v>27</v>
      </c>
      <c r="C448" t="s">
        <v>4</v>
      </c>
      <c r="D448" t="s">
        <v>5</v>
      </c>
      <c r="E448" s="1">
        <v>1.75395285487355E-3</v>
      </c>
      <c r="F448" s="1">
        <v>5.4446709292790198E-2</v>
      </c>
      <c r="G448" s="1">
        <v>3.3677413239704902E-4</v>
      </c>
      <c r="H448" s="1">
        <v>1.91263264539222E-3</v>
      </c>
      <c r="I448" s="1">
        <v>2.0907269872706001E-3</v>
      </c>
      <c r="J448" s="50">
        <v>5.63593419381824E-2</v>
      </c>
      <c r="N448" s="21"/>
      <c r="R448" s="21"/>
    </row>
    <row r="449" spans="1:18">
      <c r="A449" s="7" t="s">
        <v>127</v>
      </c>
      <c r="B449" t="s">
        <v>27</v>
      </c>
      <c r="C449" t="s">
        <v>6</v>
      </c>
      <c r="D449" t="s">
        <v>7</v>
      </c>
      <c r="E449" s="1">
        <v>6.8275102060671201E-3</v>
      </c>
      <c r="F449" s="1">
        <v>1.4614531535065801E-2</v>
      </c>
      <c r="G449" s="1">
        <v>2.3139716520357299</v>
      </c>
      <c r="H449" s="1">
        <v>3.6206653851205401</v>
      </c>
      <c r="I449" s="1">
        <v>2.3207991622418001</v>
      </c>
      <c r="J449" s="50">
        <v>3.6352799166556098</v>
      </c>
      <c r="N449" s="21"/>
      <c r="R449" s="21"/>
    </row>
    <row r="450" spans="1:18">
      <c r="A450" s="7" t="s">
        <v>127</v>
      </c>
      <c r="B450" t="s">
        <v>27</v>
      </c>
      <c r="C450" t="s">
        <v>8</v>
      </c>
      <c r="D450" t="s">
        <v>9</v>
      </c>
      <c r="E450" s="1">
        <v>5.6614520688894103E-2</v>
      </c>
      <c r="F450" s="1">
        <v>2.0836035542667199E-2</v>
      </c>
      <c r="G450" s="1">
        <v>1.7412203725440001E-2</v>
      </c>
      <c r="H450" s="1">
        <v>7.5280942452866E-3</v>
      </c>
      <c r="I450" s="1">
        <v>7.4026724414334097E-2</v>
      </c>
      <c r="J450" s="50">
        <v>2.8364129787953801E-2</v>
      </c>
      <c r="N450" s="21"/>
      <c r="R450" s="21"/>
    </row>
    <row r="451" spans="1:18">
      <c r="A451" s="7" t="s">
        <v>127</v>
      </c>
      <c r="B451" t="s">
        <v>27</v>
      </c>
      <c r="C451" t="s">
        <v>10</v>
      </c>
      <c r="D451" t="s">
        <v>11</v>
      </c>
      <c r="E451" s="1">
        <v>5.7987718296307098E-2</v>
      </c>
      <c r="F451" s="1">
        <v>4.0693077301131503E-2</v>
      </c>
      <c r="G451" s="1">
        <v>1.6044712079049998E-2</v>
      </c>
      <c r="H451" s="1">
        <v>1.161649794508E-2</v>
      </c>
      <c r="I451" s="1">
        <v>7.4032430375357103E-2</v>
      </c>
      <c r="J451" s="50">
        <v>5.23095752462115E-2</v>
      </c>
      <c r="N451" s="21"/>
      <c r="R451" s="21"/>
    </row>
    <row r="452" spans="1:18">
      <c r="A452" s="7" t="s">
        <v>127</v>
      </c>
      <c r="B452" t="s">
        <v>27</v>
      </c>
      <c r="C452" t="s">
        <v>12</v>
      </c>
      <c r="D452" t="s">
        <v>13</v>
      </c>
      <c r="E452" s="1">
        <v>0.104324036890613</v>
      </c>
      <c r="F452" s="1">
        <v>1.59840003378924E-2</v>
      </c>
      <c r="G452" s="1">
        <v>2.27231753586166E-2</v>
      </c>
      <c r="H452" s="1">
        <v>3.64570450970263E-3</v>
      </c>
      <c r="I452" s="1">
        <v>0.12704721224922999</v>
      </c>
      <c r="J452" s="50">
        <v>1.9629704847594999E-2</v>
      </c>
      <c r="N452" s="21"/>
      <c r="R452" s="21"/>
    </row>
    <row r="453" spans="1:18">
      <c r="A453" s="7" t="s">
        <v>127</v>
      </c>
      <c r="B453" t="s">
        <v>27</v>
      </c>
      <c r="C453" t="s">
        <v>14</v>
      </c>
      <c r="D453" t="s">
        <v>15</v>
      </c>
      <c r="E453" s="1">
        <v>1.74368157815076E-2</v>
      </c>
      <c r="F453" s="1">
        <v>1.8055537286409101E-2</v>
      </c>
      <c r="G453" s="1">
        <v>2.1012599091241699E-3</v>
      </c>
      <c r="H453" s="1">
        <v>1.1895601662866E-3</v>
      </c>
      <c r="I453" s="1">
        <v>1.95380756906317E-2</v>
      </c>
      <c r="J453" s="50">
        <v>1.92450974526957E-2</v>
      </c>
      <c r="N453" s="21"/>
      <c r="R453" s="21"/>
    </row>
    <row r="454" spans="1:18">
      <c r="A454" s="7" t="s">
        <v>127</v>
      </c>
      <c r="B454" t="s">
        <v>27</v>
      </c>
      <c r="C454" t="s">
        <v>16</v>
      </c>
      <c r="D454" t="s">
        <v>17</v>
      </c>
      <c r="E454" s="1">
        <v>0.33411193389199101</v>
      </c>
      <c r="F454" s="1">
        <v>5.8920591906753597E-2</v>
      </c>
      <c r="G454" s="1">
        <v>1.24860626979338E-2</v>
      </c>
      <c r="H454" s="1">
        <v>1.77546615537409E-3</v>
      </c>
      <c r="I454" s="1">
        <v>0.34659799658992502</v>
      </c>
      <c r="J454" s="50">
        <v>6.0696058062127703E-2</v>
      </c>
      <c r="N454" s="21"/>
      <c r="R454" s="21"/>
    </row>
    <row r="455" spans="1:18">
      <c r="A455" s="7" t="s">
        <v>127</v>
      </c>
      <c r="B455" t="s">
        <v>27</v>
      </c>
      <c r="C455" t="s">
        <v>18</v>
      </c>
      <c r="D455" t="s">
        <v>19</v>
      </c>
      <c r="E455" s="1">
        <v>2.3320037261072999</v>
      </c>
      <c r="F455" s="1">
        <v>0.14003647552482501</v>
      </c>
      <c r="G455" s="1">
        <v>6.8900522319036303E-2</v>
      </c>
      <c r="H455" s="1">
        <v>1.23052315910533E-2</v>
      </c>
      <c r="I455" s="1">
        <v>2.4009042484263401</v>
      </c>
      <c r="J455" s="50">
        <v>0.15234170711587799</v>
      </c>
      <c r="N455" s="21"/>
      <c r="R455" s="21"/>
    </row>
    <row r="456" spans="1:18">
      <c r="A456" s="7" t="s">
        <v>127</v>
      </c>
      <c r="B456" t="s">
        <v>27</v>
      </c>
      <c r="C456" t="s">
        <v>20</v>
      </c>
      <c r="D456" t="s">
        <v>21</v>
      </c>
      <c r="E456" s="1">
        <v>0.68020691389458598</v>
      </c>
      <c r="F456" s="1">
        <v>0.10951738125178501</v>
      </c>
      <c r="G456" s="1">
        <v>9.8180416273448709E-4</v>
      </c>
      <c r="H456" s="1">
        <v>1.9958487462648801E-4</v>
      </c>
      <c r="I456" s="1">
        <v>0.68118871805732095</v>
      </c>
      <c r="J456" s="50">
        <v>0.10971696612641101</v>
      </c>
      <c r="N456" s="21"/>
      <c r="R456" s="21"/>
    </row>
    <row r="457" spans="1:18">
      <c r="A457" s="7" t="s">
        <v>127</v>
      </c>
      <c r="B457" t="s">
        <v>27</v>
      </c>
      <c r="C457" t="s">
        <v>25</v>
      </c>
      <c r="D457" t="s">
        <v>26</v>
      </c>
      <c r="E457" s="1">
        <v>3.5813744981625401E-2</v>
      </c>
      <c r="F457" s="1">
        <v>1.9093768314432499E-3</v>
      </c>
      <c r="G457" s="1">
        <v>2.40801347143492E-4</v>
      </c>
      <c r="H457" s="1">
        <v>1.16982957804616E-4</v>
      </c>
      <c r="I457" s="1">
        <v>3.6054546328768901E-2</v>
      </c>
      <c r="J457" s="50">
        <v>2.0263597892478699E-3</v>
      </c>
      <c r="N457" s="21"/>
      <c r="R457" s="21"/>
    </row>
    <row r="458" spans="1:18">
      <c r="A458" s="7" t="s">
        <v>127</v>
      </c>
      <c r="B458" t="s">
        <v>27</v>
      </c>
      <c r="C458" t="s">
        <v>22</v>
      </c>
      <c r="D458" t="s">
        <v>23</v>
      </c>
      <c r="E458" s="1">
        <v>1.05494174916661</v>
      </c>
      <c r="F458" s="1">
        <v>4.84088106977369E-2</v>
      </c>
      <c r="G458" s="1">
        <v>4.8097235114345797E-3</v>
      </c>
      <c r="H458" s="1">
        <v>1.97350051016831E-4</v>
      </c>
      <c r="I458" s="1">
        <v>1.0597514726780399</v>
      </c>
      <c r="J458" s="50">
        <v>4.86061607487537E-2</v>
      </c>
      <c r="N458" s="21"/>
      <c r="R458" s="21"/>
    </row>
    <row r="459" spans="1:18">
      <c r="A459" s="7" t="s">
        <v>128</v>
      </c>
      <c r="B459" t="s">
        <v>27</v>
      </c>
      <c r="C459" t="s">
        <v>2</v>
      </c>
      <c r="D459" t="s">
        <v>3</v>
      </c>
      <c r="E459" s="1">
        <v>3.0639872378699202</v>
      </c>
      <c r="F459" s="1">
        <v>3.19650453506951</v>
      </c>
      <c r="G459" s="1">
        <v>0.674452958855567</v>
      </c>
      <c r="H459" s="1">
        <v>0.67856877326288001</v>
      </c>
      <c r="I459" s="1">
        <v>3.7384401967254801</v>
      </c>
      <c r="J459" s="50">
        <v>3.8750733083323898</v>
      </c>
      <c r="N459" s="21"/>
      <c r="R459" s="21"/>
    </row>
    <row r="460" spans="1:18">
      <c r="A460" s="7" t="s">
        <v>128</v>
      </c>
      <c r="B460" t="s">
        <v>27</v>
      </c>
      <c r="C460" t="s">
        <v>4</v>
      </c>
      <c r="D460" t="s">
        <v>5</v>
      </c>
      <c r="E460" s="1">
        <v>1.16272449971285E-2</v>
      </c>
      <c r="F460" s="1">
        <v>0.62287131188834999</v>
      </c>
      <c r="G460" s="1">
        <v>7.2282581452244796E-3</v>
      </c>
      <c r="H460" s="1">
        <v>5.0518982347217599E-2</v>
      </c>
      <c r="I460" s="1">
        <v>1.8855503142353E-2</v>
      </c>
      <c r="J460" s="50">
        <v>0.67339029423556795</v>
      </c>
      <c r="N460" s="21"/>
      <c r="R460" s="21"/>
    </row>
    <row r="461" spans="1:18">
      <c r="A461" s="7" t="s">
        <v>128</v>
      </c>
      <c r="B461" t="s">
        <v>27</v>
      </c>
      <c r="C461" t="s">
        <v>6</v>
      </c>
      <c r="D461" t="s">
        <v>7</v>
      </c>
      <c r="E461" s="1">
        <v>0.24729975907101601</v>
      </c>
      <c r="F461" s="1">
        <v>0.52883972665575596</v>
      </c>
      <c r="G461" s="1">
        <v>30.720987672893202</v>
      </c>
      <c r="H461" s="1">
        <v>60.192166848137397</v>
      </c>
      <c r="I461" s="1">
        <v>30.968287431964299</v>
      </c>
      <c r="J461" s="50">
        <v>60.721006574793101</v>
      </c>
      <c r="N461" s="21"/>
      <c r="R461" s="21"/>
    </row>
    <row r="462" spans="1:18">
      <c r="A462" s="7" t="s">
        <v>128</v>
      </c>
      <c r="B462" t="s">
        <v>27</v>
      </c>
      <c r="C462" t="s">
        <v>8</v>
      </c>
      <c r="D462" t="s">
        <v>9</v>
      </c>
      <c r="E462" s="1">
        <v>1.1933920069086199</v>
      </c>
      <c r="F462" s="1">
        <v>0.44575504508410602</v>
      </c>
      <c r="G462" s="1">
        <v>15.061735538504401</v>
      </c>
      <c r="H462" s="1">
        <v>6.7445864845441399</v>
      </c>
      <c r="I462" s="1">
        <v>16.255127545413099</v>
      </c>
      <c r="J462" s="50">
        <v>7.1903415296282498</v>
      </c>
      <c r="N462" s="21"/>
      <c r="R462" s="21"/>
    </row>
    <row r="463" spans="1:18">
      <c r="A463" s="7" t="s">
        <v>128</v>
      </c>
      <c r="B463" t="s">
        <v>27</v>
      </c>
      <c r="C463" t="s">
        <v>10</v>
      </c>
      <c r="D463" t="s">
        <v>11</v>
      </c>
      <c r="E463" s="1">
        <v>0.504982537438049</v>
      </c>
      <c r="F463" s="1">
        <v>0.37971684981398202</v>
      </c>
      <c r="G463" s="1">
        <v>0.45400831176721002</v>
      </c>
      <c r="H463" s="1">
        <v>0.49112602576506598</v>
      </c>
      <c r="I463" s="1">
        <v>0.95899084920525901</v>
      </c>
      <c r="J463" s="50">
        <v>0.87084287557904805</v>
      </c>
      <c r="N463" s="21"/>
      <c r="R463" s="21"/>
    </row>
    <row r="464" spans="1:18">
      <c r="A464" s="7" t="s">
        <v>128</v>
      </c>
      <c r="B464" t="s">
        <v>27</v>
      </c>
      <c r="C464" t="s">
        <v>12</v>
      </c>
      <c r="D464" t="s">
        <v>13</v>
      </c>
      <c r="E464" s="1">
        <v>1.47948490046575</v>
      </c>
      <c r="F464" s="1">
        <v>0.21027936664340799</v>
      </c>
      <c r="G464" s="1">
        <v>0.37970647409051</v>
      </c>
      <c r="H464" s="1">
        <v>6.7739199165424896E-2</v>
      </c>
      <c r="I464" s="1">
        <v>1.85919137455626</v>
      </c>
      <c r="J464" s="50">
        <v>0.278018565808833</v>
      </c>
      <c r="N464" s="21"/>
      <c r="R464" s="21"/>
    </row>
    <row r="465" spans="1:18">
      <c r="A465" s="7" t="s">
        <v>128</v>
      </c>
      <c r="B465" t="s">
        <v>27</v>
      </c>
      <c r="C465" t="s">
        <v>14</v>
      </c>
      <c r="D465" t="s">
        <v>15</v>
      </c>
      <c r="E465" s="1">
        <v>0.58262245826402803</v>
      </c>
      <c r="F465" s="1">
        <v>0.60192438935930803</v>
      </c>
      <c r="G465" s="1">
        <v>0.74328599294921405</v>
      </c>
      <c r="H465" s="1">
        <v>0.431960148420932</v>
      </c>
      <c r="I465" s="1">
        <v>1.32590845121324</v>
      </c>
      <c r="J465" s="50">
        <v>1.0338845377802399</v>
      </c>
      <c r="N465" s="21"/>
      <c r="R465" s="21"/>
    </row>
    <row r="466" spans="1:18">
      <c r="A466" s="7" t="s">
        <v>128</v>
      </c>
      <c r="B466" t="s">
        <v>27</v>
      </c>
      <c r="C466" t="s">
        <v>16</v>
      </c>
      <c r="D466" t="s">
        <v>17</v>
      </c>
      <c r="E466" s="1">
        <v>10.582284698886401</v>
      </c>
      <c r="F466" s="1">
        <v>2.2010126018368199</v>
      </c>
      <c r="G466" s="1">
        <v>22.2010095736693</v>
      </c>
      <c r="H466" s="1">
        <v>2.85843551174661</v>
      </c>
      <c r="I466" s="1">
        <v>32.7832942725557</v>
      </c>
      <c r="J466" s="50">
        <v>5.0594481135834304</v>
      </c>
      <c r="N466" s="21"/>
      <c r="R466" s="21"/>
    </row>
    <row r="467" spans="1:18">
      <c r="A467" s="7" t="s">
        <v>128</v>
      </c>
      <c r="B467" t="s">
        <v>27</v>
      </c>
      <c r="C467" t="s">
        <v>18</v>
      </c>
      <c r="D467" t="s">
        <v>19</v>
      </c>
      <c r="E467" s="1">
        <v>67.835188206124897</v>
      </c>
      <c r="F467" s="1">
        <v>4.2163231170770903</v>
      </c>
      <c r="G467" s="1">
        <v>22.091006975443499</v>
      </c>
      <c r="H467" s="1">
        <v>3.5654040471662598</v>
      </c>
      <c r="I467" s="1">
        <v>89.926195181568403</v>
      </c>
      <c r="J467" s="50">
        <v>7.7817271642433496</v>
      </c>
      <c r="N467" s="21"/>
      <c r="R467" s="21"/>
    </row>
    <row r="468" spans="1:18">
      <c r="A468" s="7" t="s">
        <v>128</v>
      </c>
      <c r="B468" t="s">
        <v>27</v>
      </c>
      <c r="C468" t="s">
        <v>20</v>
      </c>
      <c r="D468" t="s">
        <v>21</v>
      </c>
      <c r="E468" s="1">
        <v>8.9216689308381394</v>
      </c>
      <c r="F468" s="1">
        <v>1.42640106086074</v>
      </c>
      <c r="G468" s="1">
        <v>0.40641083168391201</v>
      </c>
      <c r="H468" s="1">
        <v>8.2073859524064804E-2</v>
      </c>
      <c r="I468" s="1">
        <v>9.3280797625220497</v>
      </c>
      <c r="J468" s="50">
        <v>1.5084749203848</v>
      </c>
      <c r="N468" s="21"/>
      <c r="R468" s="21"/>
    </row>
    <row r="469" spans="1:18">
      <c r="A469" s="7" t="s">
        <v>128</v>
      </c>
      <c r="B469" t="s">
        <v>27</v>
      </c>
      <c r="C469" t="s">
        <v>25</v>
      </c>
      <c r="D469" t="s">
        <v>26</v>
      </c>
      <c r="E469" s="1">
        <v>0.116882851998767</v>
      </c>
      <c r="F469" s="1">
        <v>8.1790687912819803E-3</v>
      </c>
      <c r="G469" s="1">
        <v>0.42094622427848699</v>
      </c>
      <c r="H469" s="1">
        <v>0.17809424434594101</v>
      </c>
      <c r="I469" s="1">
        <v>0.53782907627725396</v>
      </c>
      <c r="J469" s="50">
        <v>0.18627331313722301</v>
      </c>
      <c r="N469" s="21"/>
      <c r="R469" s="21"/>
    </row>
    <row r="470" spans="1:18">
      <c r="A470" s="7" t="s">
        <v>128</v>
      </c>
      <c r="B470" t="s">
        <v>27</v>
      </c>
      <c r="C470" t="s">
        <v>22</v>
      </c>
      <c r="D470" t="s">
        <v>23</v>
      </c>
      <c r="E470" s="1">
        <v>10.0729773219441</v>
      </c>
      <c r="F470" s="1">
        <v>0.43776706667570497</v>
      </c>
      <c r="G470" s="1">
        <v>1.4026663758692099</v>
      </c>
      <c r="H470" s="1">
        <v>5.2686477203558901E-2</v>
      </c>
      <c r="I470" s="1">
        <v>11.4756436978133</v>
      </c>
      <c r="J470" s="50">
        <v>0.49045354387926399</v>
      </c>
      <c r="N470" s="21"/>
      <c r="R470" s="21"/>
    </row>
    <row r="471" spans="1:18">
      <c r="A471" s="7" t="s">
        <v>129</v>
      </c>
      <c r="B471" t="s">
        <v>27</v>
      </c>
      <c r="C471" t="s">
        <v>2</v>
      </c>
      <c r="D471" t="s">
        <v>3</v>
      </c>
      <c r="E471" s="1">
        <v>0.801842565035499</v>
      </c>
      <c r="F471" s="1">
        <v>0.832911024513311</v>
      </c>
      <c r="G471" s="1">
        <v>0.68816421847013898</v>
      </c>
      <c r="H471" s="1">
        <v>1.14441400089153</v>
      </c>
      <c r="I471" s="1">
        <v>1.4900067835056401</v>
      </c>
      <c r="J471" s="50">
        <v>1.97732502540484</v>
      </c>
      <c r="N471" s="21"/>
      <c r="R471" s="21"/>
    </row>
    <row r="472" spans="1:18">
      <c r="A472" s="7" t="s">
        <v>129</v>
      </c>
      <c r="B472" t="s">
        <v>27</v>
      </c>
      <c r="C472" t="s">
        <v>4</v>
      </c>
      <c r="D472" t="s">
        <v>5</v>
      </c>
      <c r="E472" s="1">
        <v>3.33624923016286E-3</v>
      </c>
      <c r="F472" s="1">
        <v>0.12321609200770001</v>
      </c>
      <c r="G472" s="1">
        <v>9.1704829920776198E-7</v>
      </c>
      <c r="H472" s="1">
        <v>2.8780640721961899E-6</v>
      </c>
      <c r="I472" s="1">
        <v>3.3371662784620702E-3</v>
      </c>
      <c r="J472" s="50">
        <v>0.123218970071772</v>
      </c>
      <c r="N472" s="21"/>
      <c r="R472" s="21"/>
    </row>
    <row r="473" spans="1:18">
      <c r="A473" s="7" t="s">
        <v>129</v>
      </c>
      <c r="B473" t="s">
        <v>27</v>
      </c>
      <c r="C473" t="s">
        <v>6</v>
      </c>
      <c r="D473" t="s">
        <v>7</v>
      </c>
      <c r="E473" s="1">
        <v>1.48878706885898E-3</v>
      </c>
      <c r="F473" s="1">
        <v>3.27940431571065E-3</v>
      </c>
      <c r="G473" s="1">
        <v>1.24063735914887E-2</v>
      </c>
      <c r="H473" s="1">
        <v>2.7515507482150901E-2</v>
      </c>
      <c r="I473" s="1">
        <v>1.38951606603477E-2</v>
      </c>
      <c r="J473" s="50">
        <v>3.07949117978615E-2</v>
      </c>
      <c r="N473" s="21"/>
      <c r="R473" s="21"/>
    </row>
    <row r="474" spans="1:18">
      <c r="A474" s="7" t="s">
        <v>129</v>
      </c>
      <c r="B474" t="s">
        <v>27</v>
      </c>
      <c r="C474" t="s">
        <v>8</v>
      </c>
      <c r="D474" t="s">
        <v>9</v>
      </c>
      <c r="E474" s="1">
        <v>0.31121894611942003</v>
      </c>
      <c r="F474" s="1">
        <v>0.116340439717891</v>
      </c>
      <c r="G474" s="1">
        <v>2.6296832100193002</v>
      </c>
      <c r="H474" s="1">
        <v>1.23760276177502</v>
      </c>
      <c r="I474" s="1">
        <v>2.9409021561387201</v>
      </c>
      <c r="J474" s="50">
        <v>1.35394320149292</v>
      </c>
      <c r="N474" s="21"/>
      <c r="R474" s="21"/>
    </row>
    <row r="475" spans="1:18">
      <c r="A475" s="7" t="s">
        <v>129</v>
      </c>
      <c r="B475" t="s">
        <v>27</v>
      </c>
      <c r="C475" t="s">
        <v>10</v>
      </c>
      <c r="D475" t="s">
        <v>11</v>
      </c>
      <c r="E475" s="1">
        <v>0.16305827457599401</v>
      </c>
      <c r="F475" s="1">
        <v>0.149149522780083</v>
      </c>
      <c r="G475" s="1">
        <v>0.435067993332234</v>
      </c>
      <c r="H475" s="1">
        <v>0.33851378658639403</v>
      </c>
      <c r="I475" s="1">
        <v>0.59812626790822798</v>
      </c>
      <c r="J475" s="50">
        <v>0.487663309366477</v>
      </c>
      <c r="N475" s="21"/>
      <c r="R475" s="21"/>
    </row>
    <row r="476" spans="1:18">
      <c r="A476" s="7" t="s">
        <v>129</v>
      </c>
      <c r="B476" t="s">
        <v>27</v>
      </c>
      <c r="C476" t="s">
        <v>12</v>
      </c>
      <c r="D476" t="s">
        <v>13</v>
      </c>
      <c r="E476" s="1">
        <v>0.317991635909396</v>
      </c>
      <c r="F476" s="1">
        <v>4.4684766526532103E-2</v>
      </c>
      <c r="G476" s="1">
        <v>0.13953348073110799</v>
      </c>
      <c r="H476" s="1">
        <v>2.4891355922378199E-2</v>
      </c>
      <c r="I476" s="1">
        <v>0.45752511664050399</v>
      </c>
      <c r="J476" s="50">
        <v>6.9576122448910302E-2</v>
      </c>
      <c r="N476" s="21"/>
      <c r="R476" s="21"/>
    </row>
    <row r="477" spans="1:18">
      <c r="A477" s="7" t="s">
        <v>129</v>
      </c>
      <c r="B477" t="s">
        <v>27</v>
      </c>
      <c r="C477" t="s">
        <v>14</v>
      </c>
      <c r="D477" t="s">
        <v>15</v>
      </c>
      <c r="E477" s="1">
        <v>0.12875701064586001</v>
      </c>
      <c r="F477" s="1">
        <v>0.13353294997843801</v>
      </c>
      <c r="G477" s="1">
        <v>0.518809722800055</v>
      </c>
      <c r="H477" s="1">
        <v>0.301682940027935</v>
      </c>
      <c r="I477" s="1">
        <v>0.64756673344591498</v>
      </c>
      <c r="J477" s="50">
        <v>0.43521589000637301</v>
      </c>
      <c r="N477" s="21"/>
      <c r="R477" s="21"/>
    </row>
    <row r="478" spans="1:18">
      <c r="A478" s="7" t="s">
        <v>129</v>
      </c>
      <c r="B478" t="s">
        <v>27</v>
      </c>
      <c r="C478" t="s">
        <v>16</v>
      </c>
      <c r="D478" t="s">
        <v>17</v>
      </c>
      <c r="E478" s="1">
        <v>2.0240551216331202</v>
      </c>
      <c r="F478" s="1">
        <v>0.40830679523061397</v>
      </c>
      <c r="G478" s="1">
        <v>2.7466130704149898</v>
      </c>
      <c r="H478" s="1">
        <v>0.38973833155639898</v>
      </c>
      <c r="I478" s="1">
        <v>4.7706681920481104</v>
      </c>
      <c r="J478" s="50">
        <v>0.798045126787013</v>
      </c>
      <c r="N478" s="21"/>
      <c r="R478" s="21"/>
    </row>
    <row r="479" spans="1:18">
      <c r="A479" s="7" t="s">
        <v>129</v>
      </c>
      <c r="B479" t="s">
        <v>27</v>
      </c>
      <c r="C479" t="s">
        <v>18</v>
      </c>
      <c r="D479" t="s">
        <v>19</v>
      </c>
      <c r="E479" s="1">
        <v>9.3999373625150096</v>
      </c>
      <c r="F479" s="1">
        <v>0.58124930081679904</v>
      </c>
      <c r="G479" s="1">
        <v>1.37649915149165</v>
      </c>
      <c r="H479" s="1">
        <v>0.220855918345299</v>
      </c>
      <c r="I479" s="1">
        <v>10.776436514006701</v>
      </c>
      <c r="J479" s="50">
        <v>0.80210521916209798</v>
      </c>
      <c r="N479" s="21"/>
      <c r="R479" s="21"/>
    </row>
    <row r="480" spans="1:18">
      <c r="A480" s="7" t="s">
        <v>129</v>
      </c>
      <c r="B480" t="s">
        <v>27</v>
      </c>
      <c r="C480" t="s">
        <v>20</v>
      </c>
      <c r="D480" t="s">
        <v>21</v>
      </c>
      <c r="E480" s="1">
        <v>2.4379696297855298</v>
      </c>
      <c r="F480" s="1">
        <v>0.38716572303896302</v>
      </c>
      <c r="G480" s="1">
        <v>0.97686897481263302</v>
      </c>
      <c r="H480" s="1">
        <v>0.19704478800469999</v>
      </c>
      <c r="I480" s="1">
        <v>3.41483860459816</v>
      </c>
      <c r="J480" s="50">
        <v>0.58421051104366295</v>
      </c>
      <c r="N480" s="21"/>
      <c r="R480" s="21"/>
    </row>
    <row r="481" spans="1:18">
      <c r="A481" s="7" t="s">
        <v>129</v>
      </c>
      <c r="B481" t="s">
        <v>27</v>
      </c>
      <c r="C481" t="s">
        <v>25</v>
      </c>
      <c r="D481" t="s">
        <v>26</v>
      </c>
      <c r="E481" s="1">
        <v>0.37396657363624702</v>
      </c>
      <c r="F481" s="1">
        <v>2.6556008229392299E-2</v>
      </c>
      <c r="G481" s="1">
        <v>3.6593068189475</v>
      </c>
      <c r="H481" s="1">
        <v>1.59146453960749</v>
      </c>
      <c r="I481" s="1">
        <v>4.0332733925837401</v>
      </c>
      <c r="J481" s="50">
        <v>1.6180205478368901</v>
      </c>
      <c r="N481" s="21"/>
      <c r="R481" s="21"/>
    </row>
    <row r="482" spans="1:18">
      <c r="A482" s="7" t="s">
        <v>129</v>
      </c>
      <c r="B482" t="s">
        <v>27</v>
      </c>
      <c r="C482" t="s">
        <v>22</v>
      </c>
      <c r="D482" t="s">
        <v>23</v>
      </c>
      <c r="E482" s="1">
        <v>4.3281103456066301</v>
      </c>
      <c r="F482" s="1">
        <v>0.18647711481917201</v>
      </c>
      <c r="G482" s="1">
        <v>1.03850639224247</v>
      </c>
      <c r="H482" s="1">
        <v>3.7610417218087701E-2</v>
      </c>
      <c r="I482" s="1">
        <v>5.3666167378490996</v>
      </c>
      <c r="J482" s="50">
        <v>0.22408753203726001</v>
      </c>
      <c r="N482" s="21"/>
      <c r="R482" s="21"/>
    </row>
    <row r="483" spans="1:18">
      <c r="A483" s="7" t="s">
        <v>130</v>
      </c>
      <c r="B483" t="s">
        <v>27</v>
      </c>
      <c r="C483" t="s">
        <v>2</v>
      </c>
      <c r="D483" t="s">
        <v>3</v>
      </c>
      <c r="E483" s="1">
        <v>0.25603550415217102</v>
      </c>
      <c r="F483" s="1">
        <v>0.26258504006507899</v>
      </c>
      <c r="G483" s="1">
        <v>0.105030411846883</v>
      </c>
      <c r="H483" s="1">
        <v>8.0551461247488396E-2</v>
      </c>
      <c r="I483" s="1">
        <v>0.36106591599905402</v>
      </c>
      <c r="J483" s="50">
        <v>0.34313650131256801</v>
      </c>
      <c r="N483" s="21"/>
      <c r="R483" s="21"/>
    </row>
    <row r="484" spans="1:18">
      <c r="A484" s="7" t="s">
        <v>130</v>
      </c>
      <c r="B484" t="s">
        <v>27</v>
      </c>
      <c r="C484" t="s">
        <v>4</v>
      </c>
      <c r="D484" t="s">
        <v>5</v>
      </c>
      <c r="E484" s="1">
        <v>2.2646926624119001E-3</v>
      </c>
      <c r="F484" s="1">
        <v>8.9802775189491896E-2</v>
      </c>
      <c r="G484" s="1">
        <v>2.00006846828135E-7</v>
      </c>
      <c r="H484" s="1">
        <v>1.12384157807637E-6</v>
      </c>
      <c r="I484" s="1">
        <v>2.2648926692587302E-3</v>
      </c>
      <c r="J484" s="50">
        <v>8.980389903107E-2</v>
      </c>
      <c r="N484" s="21"/>
      <c r="R484" s="21"/>
    </row>
    <row r="485" spans="1:18">
      <c r="A485" s="7" t="s">
        <v>130</v>
      </c>
      <c r="B485" t="s">
        <v>27</v>
      </c>
      <c r="C485" t="s">
        <v>6</v>
      </c>
      <c r="D485" t="s">
        <v>7</v>
      </c>
      <c r="E485" s="1">
        <v>5.7606188683163497E-3</v>
      </c>
      <c r="F485" s="1">
        <v>1.24878935215766E-2</v>
      </c>
      <c r="G485" s="1">
        <v>1.10692886292308</v>
      </c>
      <c r="H485" s="1">
        <v>1.7835642543494099</v>
      </c>
      <c r="I485" s="1">
        <v>1.1126894817913999</v>
      </c>
      <c r="J485" s="50">
        <v>1.7960521478709901</v>
      </c>
      <c r="N485" s="21"/>
      <c r="R485" s="21"/>
    </row>
    <row r="486" spans="1:18">
      <c r="A486" s="7" t="s">
        <v>130</v>
      </c>
      <c r="B486" t="s">
        <v>27</v>
      </c>
      <c r="C486" t="s">
        <v>8</v>
      </c>
      <c r="D486" t="s">
        <v>9</v>
      </c>
      <c r="E486" s="1">
        <v>0.137691555657943</v>
      </c>
      <c r="F486" s="1">
        <v>5.0998846629576898E-2</v>
      </c>
      <c r="G486" s="1">
        <v>0.17302621266217799</v>
      </c>
      <c r="H486" s="1">
        <v>8.2844171566413397E-2</v>
      </c>
      <c r="I486" s="1">
        <v>0.31071776832012099</v>
      </c>
      <c r="J486" s="50">
        <v>0.13384301819599001</v>
      </c>
      <c r="N486" s="21"/>
      <c r="R486" s="21"/>
    </row>
    <row r="487" spans="1:18">
      <c r="A487" s="7" t="s">
        <v>130</v>
      </c>
      <c r="B487" t="s">
        <v>27</v>
      </c>
      <c r="C487" t="s">
        <v>10</v>
      </c>
      <c r="D487" t="s">
        <v>11</v>
      </c>
      <c r="E487" s="1">
        <v>5.6173189881461701E-2</v>
      </c>
      <c r="F487" s="1">
        <v>4.8458860117424903E-2</v>
      </c>
      <c r="G487" s="1">
        <v>8.9471646436642696E-2</v>
      </c>
      <c r="H487" s="1">
        <v>8.4612597384375501E-2</v>
      </c>
      <c r="I487" s="1">
        <v>0.14564483631810399</v>
      </c>
      <c r="J487" s="50">
        <v>0.13307145750179999</v>
      </c>
      <c r="N487" s="21"/>
      <c r="R487" s="21"/>
    </row>
    <row r="488" spans="1:18">
      <c r="A488" s="7" t="s">
        <v>130</v>
      </c>
      <c r="B488" t="s">
        <v>27</v>
      </c>
      <c r="C488" t="s">
        <v>12</v>
      </c>
      <c r="D488" t="s">
        <v>13</v>
      </c>
      <c r="E488" s="1">
        <v>0.161830292672792</v>
      </c>
      <c r="F488" s="1">
        <v>2.3581413285639698E-2</v>
      </c>
      <c r="G488" s="1">
        <v>6.2804180916028796E-2</v>
      </c>
      <c r="H488" s="1">
        <v>1.1242511141443199E-2</v>
      </c>
      <c r="I488" s="1">
        <v>0.22463447358882099</v>
      </c>
      <c r="J488" s="50">
        <v>3.4823924427082903E-2</v>
      </c>
      <c r="N488" s="21"/>
      <c r="R488" s="21"/>
    </row>
    <row r="489" spans="1:18">
      <c r="A489" s="7" t="s">
        <v>130</v>
      </c>
      <c r="B489" t="s">
        <v>27</v>
      </c>
      <c r="C489" t="s">
        <v>14</v>
      </c>
      <c r="D489" t="s">
        <v>15</v>
      </c>
      <c r="E489" s="1">
        <v>4.6965267699035598E-2</v>
      </c>
      <c r="F489" s="1">
        <v>4.9760911966625999E-2</v>
      </c>
      <c r="G489" s="1">
        <v>9.4399801563989194E-2</v>
      </c>
      <c r="H489" s="1">
        <v>5.5344351642647498E-2</v>
      </c>
      <c r="I489" s="1">
        <v>0.141365069263025</v>
      </c>
      <c r="J489" s="50">
        <v>0.105105263609273</v>
      </c>
      <c r="N489" s="21"/>
      <c r="R489" s="21"/>
    </row>
    <row r="490" spans="1:18">
      <c r="A490" s="7" t="s">
        <v>130</v>
      </c>
      <c r="B490" t="s">
        <v>27</v>
      </c>
      <c r="C490" t="s">
        <v>16</v>
      </c>
      <c r="D490" t="s">
        <v>17</v>
      </c>
      <c r="E490" s="1">
        <v>0.64729057839767101</v>
      </c>
      <c r="F490" s="1">
        <v>0.13120006156340999</v>
      </c>
      <c r="G490" s="1">
        <v>0.22384714252318</v>
      </c>
      <c r="H490" s="1">
        <v>3.20156304784079E-2</v>
      </c>
      <c r="I490" s="1">
        <v>0.87113772092085096</v>
      </c>
      <c r="J490" s="50">
        <v>0.16321569204181799</v>
      </c>
      <c r="N490" s="21"/>
      <c r="R490" s="21"/>
    </row>
    <row r="491" spans="1:18">
      <c r="A491" s="7" t="s">
        <v>130</v>
      </c>
      <c r="B491" t="s">
        <v>27</v>
      </c>
      <c r="C491" t="s">
        <v>18</v>
      </c>
      <c r="D491" t="s">
        <v>19</v>
      </c>
      <c r="E491" s="1">
        <v>4.1834833740814403</v>
      </c>
      <c r="F491" s="1">
        <v>0.25866801151545299</v>
      </c>
      <c r="G491" s="1">
        <v>0.70948778888582398</v>
      </c>
      <c r="H491" s="1">
        <v>0.11328217764984</v>
      </c>
      <c r="I491" s="1">
        <v>4.8929711629672603</v>
      </c>
      <c r="J491" s="50">
        <v>0.37195018916529299</v>
      </c>
      <c r="N491" s="21"/>
      <c r="R491" s="21"/>
    </row>
    <row r="492" spans="1:18">
      <c r="A492" s="7" t="s">
        <v>130</v>
      </c>
      <c r="B492" t="s">
        <v>27</v>
      </c>
      <c r="C492" t="s">
        <v>20</v>
      </c>
      <c r="D492" t="s">
        <v>21</v>
      </c>
      <c r="E492" s="1">
        <v>11.8465019169203</v>
      </c>
      <c r="F492" s="1">
        <v>1.88763137347479</v>
      </c>
      <c r="G492" s="1">
        <v>2.8556723426710202</v>
      </c>
      <c r="H492" s="1">
        <v>0.57626786660100204</v>
      </c>
      <c r="I492" s="1">
        <v>14.702174259591301</v>
      </c>
      <c r="J492" s="50">
        <v>2.46389924007579</v>
      </c>
      <c r="N492" s="21"/>
      <c r="R492" s="21"/>
    </row>
    <row r="493" spans="1:18">
      <c r="A493" s="7" t="s">
        <v>130</v>
      </c>
      <c r="B493" t="s">
        <v>27</v>
      </c>
      <c r="C493" t="s">
        <v>25</v>
      </c>
      <c r="D493" t="s">
        <v>26</v>
      </c>
      <c r="E493" s="1">
        <v>3.59297694076367E-3</v>
      </c>
      <c r="F493" s="1">
        <v>2.5327365313947202E-4</v>
      </c>
      <c r="G493" s="1">
        <v>0</v>
      </c>
      <c r="H493" s="1">
        <v>0</v>
      </c>
      <c r="I493" s="1">
        <v>3.59297694076367E-3</v>
      </c>
      <c r="J493" s="50">
        <v>2.5327365313947202E-4</v>
      </c>
      <c r="N493" s="21"/>
      <c r="R493" s="21"/>
    </row>
    <row r="494" spans="1:18">
      <c r="A494" s="7" t="s">
        <v>130</v>
      </c>
      <c r="B494" t="s">
        <v>27</v>
      </c>
      <c r="C494" t="s">
        <v>22</v>
      </c>
      <c r="D494" t="s">
        <v>23</v>
      </c>
      <c r="E494" s="1">
        <v>0.68093302935692301</v>
      </c>
      <c r="F494" s="1">
        <v>2.9392472291296001E-2</v>
      </c>
      <c r="G494" s="1">
        <v>2.06276226962759E-2</v>
      </c>
      <c r="H494" s="1">
        <v>7.5932756719675903E-4</v>
      </c>
      <c r="I494" s="1">
        <v>0.70156065205319895</v>
      </c>
      <c r="J494" s="50">
        <v>3.0151799858492801E-2</v>
      </c>
      <c r="N494" s="21"/>
      <c r="R494" s="21"/>
    </row>
    <row r="495" spans="1:18">
      <c r="A495" s="7" t="s">
        <v>131</v>
      </c>
      <c r="B495" t="s">
        <v>27</v>
      </c>
      <c r="C495" t="s">
        <v>2</v>
      </c>
      <c r="D495" t="s">
        <v>3</v>
      </c>
      <c r="E495" s="1">
        <v>0.559242266771518</v>
      </c>
      <c r="F495" s="1">
        <v>0.58206809060039499</v>
      </c>
      <c r="G495" s="1">
        <v>0.13419662522619899</v>
      </c>
      <c r="H495" s="1">
        <v>0.13683085294182001</v>
      </c>
      <c r="I495" s="1">
        <v>0.69343889199771702</v>
      </c>
      <c r="J495" s="50">
        <v>0.71889894354221495</v>
      </c>
      <c r="N495" s="21"/>
      <c r="R495" s="21"/>
    </row>
    <row r="496" spans="1:18">
      <c r="A496" s="7" t="s">
        <v>131</v>
      </c>
      <c r="B496" t="s">
        <v>27</v>
      </c>
      <c r="C496" t="s">
        <v>4</v>
      </c>
      <c r="D496" t="s">
        <v>5</v>
      </c>
      <c r="E496" s="1">
        <v>2.0963236556621298E-3</v>
      </c>
      <c r="F496" s="1">
        <v>0.107786373890346</v>
      </c>
      <c r="G496" s="1">
        <v>4.7325501484391796E-3</v>
      </c>
      <c r="H496" s="1">
        <v>3.3679824089524198E-2</v>
      </c>
      <c r="I496" s="1">
        <v>6.8288738041013099E-3</v>
      </c>
      <c r="J496" s="50">
        <v>0.14146619797987001</v>
      </c>
      <c r="N496" s="21"/>
      <c r="R496" s="21"/>
    </row>
    <row r="497" spans="1:18">
      <c r="A497" s="7" t="s">
        <v>131</v>
      </c>
      <c r="B497" t="s">
        <v>27</v>
      </c>
      <c r="C497" t="s">
        <v>6</v>
      </c>
      <c r="D497" t="s">
        <v>7</v>
      </c>
      <c r="E497" s="1">
        <v>1.52900824162358E-3</v>
      </c>
      <c r="F497" s="1">
        <v>3.1732838416723601E-3</v>
      </c>
      <c r="G497" s="1">
        <v>5.02978907841173E-3</v>
      </c>
      <c r="H497" s="1">
        <v>1.11522470715448E-2</v>
      </c>
      <c r="I497" s="1">
        <v>6.5587973200353098E-3</v>
      </c>
      <c r="J497" s="50">
        <v>1.4325530913217199E-2</v>
      </c>
      <c r="N497" s="21"/>
      <c r="R497" s="21"/>
    </row>
    <row r="498" spans="1:18">
      <c r="A498" s="7" t="s">
        <v>131</v>
      </c>
      <c r="B498" t="s">
        <v>27</v>
      </c>
      <c r="C498" t="s">
        <v>8</v>
      </c>
      <c r="D498" t="s">
        <v>9</v>
      </c>
      <c r="E498" s="1">
        <v>0.14998998763194299</v>
      </c>
      <c r="F498" s="1">
        <v>5.6405727650993699E-2</v>
      </c>
      <c r="G498" s="1">
        <v>0.60456619596606498</v>
      </c>
      <c r="H498" s="1">
        <v>0.30174018446433698</v>
      </c>
      <c r="I498" s="1">
        <v>0.75455618359800802</v>
      </c>
      <c r="J498" s="50">
        <v>0.35814591211532998</v>
      </c>
      <c r="N498" s="21"/>
      <c r="R498" s="21"/>
    </row>
    <row r="499" spans="1:18">
      <c r="A499" s="7" t="s">
        <v>131</v>
      </c>
      <c r="B499" t="s">
        <v>27</v>
      </c>
      <c r="C499" t="s">
        <v>10</v>
      </c>
      <c r="D499" t="s">
        <v>11</v>
      </c>
      <c r="E499" s="1">
        <v>0.100617645240501</v>
      </c>
      <c r="F499" s="1">
        <v>9.6714892547142897E-2</v>
      </c>
      <c r="G499" s="1">
        <v>0.57942429829979802</v>
      </c>
      <c r="H499" s="1">
        <v>1.1282629172088301</v>
      </c>
      <c r="I499" s="1">
        <v>0.68004194354029901</v>
      </c>
      <c r="J499" s="50">
        <v>1.22497780975598</v>
      </c>
      <c r="N499" s="21"/>
      <c r="R499" s="21"/>
    </row>
    <row r="500" spans="1:18">
      <c r="A500" s="7" t="s">
        <v>131</v>
      </c>
      <c r="B500" t="s">
        <v>27</v>
      </c>
      <c r="C500" t="s">
        <v>12</v>
      </c>
      <c r="D500" t="s">
        <v>13</v>
      </c>
      <c r="E500" s="1">
        <v>0.25661624418840101</v>
      </c>
      <c r="F500" s="1">
        <v>3.6496142421838899E-2</v>
      </c>
      <c r="G500" s="1">
        <v>5.8290333694913397E-2</v>
      </c>
      <c r="H500" s="1">
        <v>1.05519777224853E-2</v>
      </c>
      <c r="I500" s="1">
        <v>0.314906577883315</v>
      </c>
      <c r="J500" s="50">
        <v>4.7048120144324197E-2</v>
      </c>
      <c r="N500" s="21"/>
      <c r="R500" s="21"/>
    </row>
    <row r="501" spans="1:18">
      <c r="A501" s="7" t="s">
        <v>131</v>
      </c>
      <c r="B501" t="s">
        <v>27</v>
      </c>
      <c r="C501" t="s">
        <v>14</v>
      </c>
      <c r="D501" t="s">
        <v>15</v>
      </c>
      <c r="E501" s="1">
        <v>7.3373113980846796E-2</v>
      </c>
      <c r="F501" s="1">
        <v>7.7666927193649704E-2</v>
      </c>
      <c r="G501" s="1">
        <v>0.25732408624686498</v>
      </c>
      <c r="H501" s="1">
        <v>0.15286712941400599</v>
      </c>
      <c r="I501" s="1">
        <v>0.33069720022771198</v>
      </c>
      <c r="J501" s="50">
        <v>0.230534056607656</v>
      </c>
      <c r="N501" s="21"/>
      <c r="R501" s="21"/>
    </row>
    <row r="502" spans="1:18">
      <c r="A502" s="7" t="s">
        <v>131</v>
      </c>
      <c r="B502" t="s">
        <v>27</v>
      </c>
      <c r="C502" t="s">
        <v>16</v>
      </c>
      <c r="D502" t="s">
        <v>17</v>
      </c>
      <c r="E502" s="1">
        <v>1.0640134163636801</v>
      </c>
      <c r="F502" s="1">
        <v>0.19472612687651999</v>
      </c>
      <c r="G502" s="1">
        <v>0.447657245969177</v>
      </c>
      <c r="H502" s="1">
        <v>6.71773548110947E-2</v>
      </c>
      <c r="I502" s="1">
        <v>1.51167066233286</v>
      </c>
      <c r="J502" s="50">
        <v>0.26190348168761501</v>
      </c>
      <c r="N502" s="21"/>
      <c r="R502" s="21"/>
    </row>
    <row r="503" spans="1:18">
      <c r="A503" s="7" t="s">
        <v>131</v>
      </c>
      <c r="B503" t="s">
        <v>27</v>
      </c>
      <c r="C503" t="s">
        <v>18</v>
      </c>
      <c r="D503" t="s">
        <v>19</v>
      </c>
      <c r="E503" s="1">
        <v>4.9092767271229301</v>
      </c>
      <c r="F503" s="1">
        <v>0.30489825337700799</v>
      </c>
      <c r="G503" s="1">
        <v>0.92218915004978597</v>
      </c>
      <c r="H503" s="1">
        <v>0.14701972543477301</v>
      </c>
      <c r="I503" s="1">
        <v>5.8314658771727199</v>
      </c>
      <c r="J503" s="50">
        <v>0.45191797881178097</v>
      </c>
      <c r="N503" s="21"/>
      <c r="R503" s="21"/>
    </row>
    <row r="504" spans="1:18">
      <c r="A504" s="7" t="s">
        <v>131</v>
      </c>
      <c r="B504" t="s">
        <v>27</v>
      </c>
      <c r="C504" t="s">
        <v>20</v>
      </c>
      <c r="D504" t="s">
        <v>21</v>
      </c>
      <c r="E504" s="1">
        <v>1.4355088236765099</v>
      </c>
      <c r="F504" s="1">
        <v>0.227840381841585</v>
      </c>
      <c r="G504" s="1">
        <v>5.2365960204893203E-2</v>
      </c>
      <c r="H504" s="1">
        <v>1.0553171878537101E-2</v>
      </c>
      <c r="I504" s="1">
        <v>1.4878747838813999</v>
      </c>
      <c r="J504" s="50">
        <v>0.238393553720122</v>
      </c>
      <c r="N504" s="21"/>
      <c r="R504" s="21"/>
    </row>
    <row r="505" spans="1:18">
      <c r="A505" s="7" t="s">
        <v>131</v>
      </c>
      <c r="B505" t="s">
        <v>27</v>
      </c>
      <c r="C505" t="s">
        <v>25</v>
      </c>
      <c r="D505" t="s">
        <v>26</v>
      </c>
      <c r="E505" s="1">
        <v>6.7973698756180506E-2</v>
      </c>
      <c r="F505" s="1">
        <v>4.95916167322132E-3</v>
      </c>
      <c r="G505" s="1">
        <v>0.38907814076738201</v>
      </c>
      <c r="H505" s="1">
        <v>0.17443584030260101</v>
      </c>
      <c r="I505" s="1">
        <v>0.45705183952356299</v>
      </c>
      <c r="J505" s="50">
        <v>0.179395001975822</v>
      </c>
      <c r="N505" s="21"/>
      <c r="R505" s="21"/>
    </row>
    <row r="506" spans="1:18">
      <c r="A506" s="7" t="s">
        <v>131</v>
      </c>
      <c r="B506" t="s">
        <v>27</v>
      </c>
      <c r="C506" t="s">
        <v>22</v>
      </c>
      <c r="D506" t="s">
        <v>23</v>
      </c>
      <c r="E506" s="1">
        <v>2.2612567080592898</v>
      </c>
      <c r="F506" s="1">
        <v>9.6927993365196599E-2</v>
      </c>
      <c r="G506" s="1">
        <v>0.36266702045305299</v>
      </c>
      <c r="H506" s="1">
        <v>1.32195670843289E-2</v>
      </c>
      <c r="I506" s="1">
        <v>2.6239237285123398</v>
      </c>
      <c r="J506" s="50">
        <v>0.11014756044952601</v>
      </c>
      <c r="N506" s="21"/>
      <c r="R506" s="21"/>
    </row>
    <row r="507" spans="1:18">
      <c r="A507" s="7" t="s">
        <v>132</v>
      </c>
      <c r="B507" t="s">
        <v>27</v>
      </c>
      <c r="C507" t="s">
        <v>2</v>
      </c>
      <c r="D507" t="s">
        <v>3</v>
      </c>
      <c r="E507" s="1">
        <v>1.1347203578618399</v>
      </c>
      <c r="F507" s="1">
        <v>1.16281095812188</v>
      </c>
      <c r="G507" s="1">
        <v>0.81716416505798795</v>
      </c>
      <c r="H507" s="1">
        <v>1.09432066357254</v>
      </c>
      <c r="I507" s="1">
        <v>1.9518845229198301</v>
      </c>
      <c r="J507" s="50">
        <v>2.25713162169441</v>
      </c>
      <c r="N507" s="21"/>
      <c r="R507" s="21"/>
    </row>
    <row r="508" spans="1:18">
      <c r="A508" s="7" t="s">
        <v>132</v>
      </c>
      <c r="B508" t="s">
        <v>27</v>
      </c>
      <c r="C508" t="s">
        <v>4</v>
      </c>
      <c r="D508" t="s">
        <v>5</v>
      </c>
      <c r="E508" s="1">
        <v>5.2986816331006201E-3</v>
      </c>
      <c r="F508" s="1">
        <v>0.24767828245175699</v>
      </c>
      <c r="G508" s="1">
        <v>4.80150848878329E-4</v>
      </c>
      <c r="H508" s="1">
        <v>2.5744447068494899E-3</v>
      </c>
      <c r="I508" s="1">
        <v>5.77883248197895E-3</v>
      </c>
      <c r="J508" s="50">
        <v>0.25025272715860603</v>
      </c>
      <c r="N508" s="21"/>
      <c r="R508" s="21"/>
    </row>
    <row r="509" spans="1:18">
      <c r="A509" s="7" t="s">
        <v>132</v>
      </c>
      <c r="B509" t="s">
        <v>27</v>
      </c>
      <c r="C509" t="s">
        <v>6</v>
      </c>
      <c r="D509" t="s">
        <v>7</v>
      </c>
      <c r="E509" s="1">
        <v>4.2105049152121304E-3</v>
      </c>
      <c r="F509" s="1">
        <v>9.1493173799139394E-3</v>
      </c>
      <c r="G509" s="1">
        <v>2.62993434633567E-2</v>
      </c>
      <c r="H509" s="1">
        <v>6.5348728615805499E-2</v>
      </c>
      <c r="I509" s="1">
        <v>3.05098483785688E-2</v>
      </c>
      <c r="J509" s="50">
        <v>7.4498045995719506E-2</v>
      </c>
      <c r="N509" s="21"/>
      <c r="R509" s="21"/>
    </row>
    <row r="510" spans="1:18">
      <c r="A510" s="7" t="s">
        <v>132</v>
      </c>
      <c r="B510" t="s">
        <v>27</v>
      </c>
      <c r="C510" t="s">
        <v>8</v>
      </c>
      <c r="D510" t="s">
        <v>9</v>
      </c>
      <c r="E510" s="1">
        <v>0.47298901415774702</v>
      </c>
      <c r="F510" s="1">
        <v>0.177209353614728</v>
      </c>
      <c r="G510" s="1">
        <v>2.8802451628374399</v>
      </c>
      <c r="H510" s="1">
        <v>1.4127774746272901</v>
      </c>
      <c r="I510" s="1">
        <v>3.3532341769951901</v>
      </c>
      <c r="J510" s="50">
        <v>1.58998682824202</v>
      </c>
      <c r="N510" s="21"/>
      <c r="R510" s="21"/>
    </row>
    <row r="511" spans="1:18">
      <c r="A511" s="7" t="s">
        <v>132</v>
      </c>
      <c r="B511" t="s">
        <v>27</v>
      </c>
      <c r="C511" t="s">
        <v>10</v>
      </c>
      <c r="D511" t="s">
        <v>11</v>
      </c>
      <c r="E511" s="1">
        <v>0.239300538724665</v>
      </c>
      <c r="F511" s="1">
        <v>0.23439376520288199</v>
      </c>
      <c r="G511" s="1">
        <v>0.67822376599032597</v>
      </c>
      <c r="H511" s="1">
        <v>0.53077384028131003</v>
      </c>
      <c r="I511" s="1">
        <v>0.91752430471499102</v>
      </c>
      <c r="J511" s="50">
        <v>0.76516760548419205</v>
      </c>
      <c r="N511" s="21"/>
      <c r="R511" s="21"/>
    </row>
    <row r="512" spans="1:18">
      <c r="A512" s="7" t="s">
        <v>132</v>
      </c>
      <c r="B512" t="s">
        <v>27</v>
      </c>
      <c r="C512" t="s">
        <v>12</v>
      </c>
      <c r="D512" t="s">
        <v>13</v>
      </c>
      <c r="E512" s="1">
        <v>0.47906766701588799</v>
      </c>
      <c r="F512" s="1">
        <v>6.7916957435255595E-2</v>
      </c>
      <c r="G512" s="1">
        <v>0.25543723929015</v>
      </c>
      <c r="H512" s="1">
        <v>4.5244375695663197E-2</v>
      </c>
      <c r="I512" s="1">
        <v>0.73450490630603804</v>
      </c>
      <c r="J512" s="50">
        <v>0.113161333130919</v>
      </c>
      <c r="N512" s="21"/>
      <c r="R512" s="21"/>
    </row>
    <row r="513" spans="1:18">
      <c r="A513" s="7" t="s">
        <v>132</v>
      </c>
      <c r="B513" t="s">
        <v>27</v>
      </c>
      <c r="C513" t="s">
        <v>14</v>
      </c>
      <c r="D513" t="s">
        <v>15</v>
      </c>
      <c r="E513" s="1">
        <v>0.16004344635395801</v>
      </c>
      <c r="F513" s="1">
        <v>0.16873058892274001</v>
      </c>
      <c r="G513" s="1">
        <v>0.19722492006109699</v>
      </c>
      <c r="H513" s="1">
        <v>0.110408420978272</v>
      </c>
      <c r="I513" s="1">
        <v>0.35726836641505499</v>
      </c>
      <c r="J513" s="50">
        <v>0.27913900990101198</v>
      </c>
      <c r="N513" s="21"/>
      <c r="R513" s="21"/>
    </row>
    <row r="514" spans="1:18">
      <c r="A514" s="7" t="s">
        <v>132</v>
      </c>
      <c r="B514" t="s">
        <v>27</v>
      </c>
      <c r="C514" t="s">
        <v>16</v>
      </c>
      <c r="D514" t="s">
        <v>17</v>
      </c>
      <c r="E514" s="1">
        <v>4.8498497781669103</v>
      </c>
      <c r="F514" s="1">
        <v>0.78457198570638698</v>
      </c>
      <c r="G514" s="1">
        <v>3.5406185924858802</v>
      </c>
      <c r="H514" s="1">
        <v>0.41650878501899702</v>
      </c>
      <c r="I514" s="1">
        <v>8.3904683706527905</v>
      </c>
      <c r="J514" s="50">
        <v>1.2010807707253801</v>
      </c>
      <c r="N514" s="21"/>
      <c r="R514" s="21"/>
    </row>
    <row r="515" spans="1:18">
      <c r="A515" s="7" t="s">
        <v>132</v>
      </c>
      <c r="B515" t="s">
        <v>27</v>
      </c>
      <c r="C515" t="s">
        <v>18</v>
      </c>
      <c r="D515" t="s">
        <v>19</v>
      </c>
      <c r="E515" s="1">
        <v>12.9903576110815</v>
      </c>
      <c r="F515" s="1">
        <v>0.80674442939869495</v>
      </c>
      <c r="G515" s="1">
        <v>1.4091073093106801</v>
      </c>
      <c r="H515" s="1">
        <v>0.228405941127312</v>
      </c>
      <c r="I515" s="1">
        <v>14.3994649203922</v>
      </c>
      <c r="J515" s="50">
        <v>1.0351503705260101</v>
      </c>
      <c r="N515" s="21"/>
      <c r="R515" s="21"/>
    </row>
    <row r="516" spans="1:18">
      <c r="A516" s="7" t="s">
        <v>132</v>
      </c>
      <c r="B516" t="s">
        <v>27</v>
      </c>
      <c r="C516" t="s">
        <v>20</v>
      </c>
      <c r="D516" t="s">
        <v>21</v>
      </c>
      <c r="E516" s="1">
        <v>21.8590961477591</v>
      </c>
      <c r="F516" s="1">
        <v>3.4874170069721599</v>
      </c>
      <c r="G516" s="1">
        <v>6.4638170703743603</v>
      </c>
      <c r="H516" s="1">
        <v>1.3050980512667001</v>
      </c>
      <c r="I516" s="1">
        <v>28.3229132181335</v>
      </c>
      <c r="J516" s="50">
        <v>4.7925150582388598</v>
      </c>
      <c r="N516" s="21"/>
      <c r="R516" s="21"/>
    </row>
    <row r="517" spans="1:18">
      <c r="A517" s="7" t="s">
        <v>132</v>
      </c>
      <c r="B517" t="s">
        <v>27</v>
      </c>
      <c r="C517" t="s">
        <v>25</v>
      </c>
      <c r="D517" t="s">
        <v>26</v>
      </c>
      <c r="E517" s="1">
        <v>4.0224573456286501E-2</v>
      </c>
      <c r="F517" s="1">
        <v>2.8136098783159099E-3</v>
      </c>
      <c r="G517" s="1">
        <v>0.123906847773549</v>
      </c>
      <c r="H517" s="1">
        <v>5.2634027356820899E-2</v>
      </c>
      <c r="I517" s="1">
        <v>0.16413142122983601</v>
      </c>
      <c r="J517" s="50">
        <v>5.54476372351368E-2</v>
      </c>
      <c r="N517" s="21"/>
      <c r="R517" s="21"/>
    </row>
    <row r="518" spans="1:18">
      <c r="A518" s="7" t="s">
        <v>132</v>
      </c>
      <c r="B518" t="s">
        <v>27</v>
      </c>
      <c r="C518" t="s">
        <v>22</v>
      </c>
      <c r="D518" t="s">
        <v>23</v>
      </c>
      <c r="E518" s="1">
        <v>3.0378192458361202</v>
      </c>
      <c r="F518" s="1">
        <v>0.13203859415800601</v>
      </c>
      <c r="G518" s="1">
        <v>0.24032321788084601</v>
      </c>
      <c r="H518" s="1">
        <v>8.8970819976446104E-3</v>
      </c>
      <c r="I518" s="1">
        <v>3.27814246371697</v>
      </c>
      <c r="J518" s="50">
        <v>0.140935676155651</v>
      </c>
      <c r="N518" s="21"/>
      <c r="R518" s="21"/>
    </row>
    <row r="519" spans="1:18">
      <c r="A519" s="7" t="s">
        <v>133</v>
      </c>
      <c r="B519" t="s">
        <v>27</v>
      </c>
      <c r="C519" t="s">
        <v>2</v>
      </c>
      <c r="D519" t="s">
        <v>3</v>
      </c>
      <c r="E519" s="1">
        <v>0.28121579247108602</v>
      </c>
      <c r="F519" s="1">
        <v>0.29487671666388998</v>
      </c>
      <c r="G519" s="1">
        <v>0.14563020563231399</v>
      </c>
      <c r="H519" s="1">
        <v>0.119402107472728</v>
      </c>
      <c r="I519" s="1">
        <v>0.42684599810340002</v>
      </c>
      <c r="J519" s="50">
        <v>0.41427882413661798</v>
      </c>
      <c r="N519" s="21"/>
      <c r="R519" s="21"/>
    </row>
    <row r="520" spans="1:18">
      <c r="A520" s="7" t="s">
        <v>133</v>
      </c>
      <c r="B520" t="s">
        <v>27</v>
      </c>
      <c r="C520" t="s">
        <v>4</v>
      </c>
      <c r="D520" t="s">
        <v>5</v>
      </c>
      <c r="E520" s="1">
        <v>1.37749707850575E-3</v>
      </c>
      <c r="F520" s="1">
        <v>6.6950470803101805E-2</v>
      </c>
      <c r="G520" s="1">
        <v>1.86345322221566E-7</v>
      </c>
      <c r="H520" s="1">
        <v>1.77300853567299E-7</v>
      </c>
      <c r="I520" s="1">
        <v>1.3776834238279701E-3</v>
      </c>
      <c r="J520" s="50">
        <v>6.6950648103955401E-2</v>
      </c>
      <c r="N520" s="21"/>
      <c r="R520" s="21"/>
    </row>
    <row r="521" spans="1:18">
      <c r="A521" s="7" t="s">
        <v>133</v>
      </c>
      <c r="B521" t="s">
        <v>27</v>
      </c>
      <c r="C521" t="s">
        <v>6</v>
      </c>
      <c r="D521" t="s">
        <v>7</v>
      </c>
      <c r="E521" s="1">
        <v>4.2588455385300699E-4</v>
      </c>
      <c r="F521" s="1">
        <v>9.4636361926333699E-4</v>
      </c>
      <c r="G521" s="1">
        <v>1.6343621110698201E-3</v>
      </c>
      <c r="H521" s="1">
        <v>1.17845148424907E-2</v>
      </c>
      <c r="I521" s="1">
        <v>2.0602466649228299E-3</v>
      </c>
      <c r="J521" s="50">
        <v>1.27308784617541E-2</v>
      </c>
      <c r="N521" s="21"/>
      <c r="R521" s="21"/>
    </row>
    <row r="522" spans="1:18">
      <c r="A522" s="7" t="s">
        <v>133</v>
      </c>
      <c r="B522" t="s">
        <v>27</v>
      </c>
      <c r="C522" t="s">
        <v>8</v>
      </c>
      <c r="D522" t="s">
        <v>9</v>
      </c>
      <c r="E522" s="1">
        <v>0.119806179448011</v>
      </c>
      <c r="F522" s="1">
        <v>4.4712215232827299E-2</v>
      </c>
      <c r="G522" s="1">
        <v>0.96076043093708596</v>
      </c>
      <c r="H522" s="1">
        <v>0.441351454491753</v>
      </c>
      <c r="I522" s="1">
        <v>1.0805666103850999</v>
      </c>
      <c r="J522" s="50">
        <v>0.48606366972457998</v>
      </c>
      <c r="N522" s="21"/>
      <c r="R522" s="21"/>
    </row>
    <row r="523" spans="1:18">
      <c r="A523" s="7" t="s">
        <v>133</v>
      </c>
      <c r="B523" t="s">
        <v>27</v>
      </c>
      <c r="C523" t="s">
        <v>10</v>
      </c>
      <c r="D523" t="s">
        <v>11</v>
      </c>
      <c r="E523" s="1">
        <v>5.7507140946441201E-2</v>
      </c>
      <c r="F523" s="1">
        <v>5.0541464495460701E-2</v>
      </c>
      <c r="G523" s="1">
        <v>9.8436722646429303E-2</v>
      </c>
      <c r="H523" s="1">
        <v>0.131911181291054</v>
      </c>
      <c r="I523" s="1">
        <v>0.15594386359286999</v>
      </c>
      <c r="J523" s="50">
        <v>0.18245264578651399</v>
      </c>
      <c r="N523" s="21"/>
      <c r="R523" s="21"/>
    </row>
    <row r="524" spans="1:18">
      <c r="A524" s="7" t="s">
        <v>133</v>
      </c>
      <c r="B524" t="s">
        <v>27</v>
      </c>
      <c r="C524" t="s">
        <v>12</v>
      </c>
      <c r="D524" t="s">
        <v>13</v>
      </c>
      <c r="E524" s="1">
        <v>0.130642176809143</v>
      </c>
      <c r="F524" s="1">
        <v>1.8346314331014399E-2</v>
      </c>
      <c r="G524" s="1">
        <v>9.2032270620207496E-2</v>
      </c>
      <c r="H524" s="1">
        <v>1.63911785030663E-2</v>
      </c>
      <c r="I524" s="1">
        <v>0.22267444742935</v>
      </c>
      <c r="J524" s="50">
        <v>3.4737492834080702E-2</v>
      </c>
      <c r="N524" s="21"/>
      <c r="R524" s="21"/>
    </row>
    <row r="525" spans="1:18">
      <c r="A525" s="7" t="s">
        <v>133</v>
      </c>
      <c r="B525" t="s">
        <v>27</v>
      </c>
      <c r="C525" t="s">
        <v>14</v>
      </c>
      <c r="D525" t="s">
        <v>15</v>
      </c>
      <c r="E525" s="1">
        <v>6.5452490732532204E-2</v>
      </c>
      <c r="F525" s="1">
        <v>6.6289448665686701E-2</v>
      </c>
      <c r="G525" s="1">
        <v>0.479561544191561</v>
      </c>
      <c r="H525" s="1">
        <v>0.28428549486159099</v>
      </c>
      <c r="I525" s="1">
        <v>0.54501403492409295</v>
      </c>
      <c r="J525" s="50">
        <v>0.35057494352727803</v>
      </c>
      <c r="N525" s="21"/>
      <c r="R525" s="21"/>
    </row>
    <row r="526" spans="1:18">
      <c r="A526" s="7" t="s">
        <v>133</v>
      </c>
      <c r="B526" t="s">
        <v>27</v>
      </c>
      <c r="C526" t="s">
        <v>16</v>
      </c>
      <c r="D526" t="s">
        <v>17</v>
      </c>
      <c r="E526" s="1">
        <v>0.73997195578219699</v>
      </c>
      <c r="F526" s="1">
        <v>0.16609275211286401</v>
      </c>
      <c r="G526" s="1">
        <v>0.62046843754817005</v>
      </c>
      <c r="H526" s="1">
        <v>9.2986292406766105E-2</v>
      </c>
      <c r="I526" s="1">
        <v>1.3604403933303699</v>
      </c>
      <c r="J526" s="50">
        <v>0.25907904451962999</v>
      </c>
      <c r="N526" s="21"/>
      <c r="R526" s="21"/>
    </row>
    <row r="527" spans="1:18">
      <c r="A527" s="7" t="s">
        <v>133</v>
      </c>
      <c r="B527" t="s">
        <v>27</v>
      </c>
      <c r="C527" t="s">
        <v>18</v>
      </c>
      <c r="D527" t="s">
        <v>19</v>
      </c>
      <c r="E527" s="1">
        <v>3.3098123445646999</v>
      </c>
      <c r="F527" s="1">
        <v>0.20452063816347499</v>
      </c>
      <c r="G527" s="1">
        <v>0.62005026646259997</v>
      </c>
      <c r="H527" s="1">
        <v>9.8710733620571506E-2</v>
      </c>
      <c r="I527" s="1">
        <v>3.9298626110272998</v>
      </c>
      <c r="J527" s="50">
        <v>0.30323137178404602</v>
      </c>
      <c r="N527" s="21"/>
      <c r="R527" s="21"/>
    </row>
    <row r="528" spans="1:18">
      <c r="A528" s="7" t="s">
        <v>133</v>
      </c>
      <c r="B528" t="s">
        <v>27</v>
      </c>
      <c r="C528" t="s">
        <v>20</v>
      </c>
      <c r="D528" t="s">
        <v>21</v>
      </c>
      <c r="E528" s="1">
        <v>1.02542869468635</v>
      </c>
      <c r="F528" s="1">
        <v>0.16271803202108501</v>
      </c>
      <c r="G528" s="1">
        <v>0.62392835722585605</v>
      </c>
      <c r="H528" s="1">
        <v>0.12580035673090501</v>
      </c>
      <c r="I528" s="1">
        <v>1.64935705191221</v>
      </c>
      <c r="J528" s="50">
        <v>0.28851838875198998</v>
      </c>
      <c r="N528" s="21"/>
      <c r="R528" s="21"/>
    </row>
    <row r="529" spans="1:18">
      <c r="A529" s="7" t="s">
        <v>133</v>
      </c>
      <c r="B529" t="s">
        <v>27</v>
      </c>
      <c r="C529" t="s">
        <v>25</v>
      </c>
      <c r="D529" t="s">
        <v>26</v>
      </c>
      <c r="E529" s="1">
        <v>6.63026159049236E-3</v>
      </c>
      <c r="F529" s="1">
        <v>4.7679422629386998E-4</v>
      </c>
      <c r="G529" s="1">
        <v>3.1027390277352501E-2</v>
      </c>
      <c r="H529" s="1">
        <v>1.3541778032501599E-2</v>
      </c>
      <c r="I529" s="1">
        <v>3.76576518678449E-2</v>
      </c>
      <c r="J529" s="50">
        <v>1.40185722587954E-2</v>
      </c>
      <c r="N529" s="21"/>
      <c r="R529" s="21"/>
    </row>
    <row r="530" spans="1:18">
      <c r="A530" s="7" t="s">
        <v>133</v>
      </c>
      <c r="B530" t="s">
        <v>27</v>
      </c>
      <c r="C530" t="s">
        <v>22</v>
      </c>
      <c r="D530" t="s">
        <v>23</v>
      </c>
      <c r="E530" s="1">
        <v>0.88913895281202804</v>
      </c>
      <c r="F530" s="1">
        <v>3.8130430051134999E-2</v>
      </c>
      <c r="G530" s="1">
        <v>0.122566750871569</v>
      </c>
      <c r="H530" s="1">
        <v>4.4271337456634804E-3</v>
      </c>
      <c r="I530" s="1">
        <v>1.0117057036835999</v>
      </c>
      <c r="J530" s="50">
        <v>4.2557563796798502E-2</v>
      </c>
      <c r="N530" s="21"/>
      <c r="R530" s="21"/>
    </row>
    <row r="531" spans="1:18">
      <c r="A531" s="7" t="s">
        <v>134</v>
      </c>
      <c r="B531" t="s">
        <v>27</v>
      </c>
      <c r="C531" t="s">
        <v>2</v>
      </c>
      <c r="D531" t="s">
        <v>3</v>
      </c>
      <c r="E531" s="1">
        <v>0.33027671406417197</v>
      </c>
      <c r="F531" s="1">
        <v>0.337406881997035</v>
      </c>
      <c r="G531" s="1">
        <v>0.19916167583800701</v>
      </c>
      <c r="H531" s="1">
        <v>0.17747964646703501</v>
      </c>
      <c r="I531" s="1">
        <v>0.52943838990217895</v>
      </c>
      <c r="J531" s="50">
        <v>0.51488652846407001</v>
      </c>
      <c r="N531" s="21"/>
      <c r="R531" s="21"/>
    </row>
    <row r="532" spans="1:18">
      <c r="A532" s="7" t="s">
        <v>134</v>
      </c>
      <c r="B532" t="s">
        <v>27</v>
      </c>
      <c r="C532" t="s">
        <v>4</v>
      </c>
      <c r="D532" t="s">
        <v>5</v>
      </c>
      <c r="E532" s="1">
        <v>1.45718173398467E-2</v>
      </c>
      <c r="F532" s="1">
        <v>0.47423005786151101</v>
      </c>
      <c r="G532" s="1">
        <v>1.07881803227014E-2</v>
      </c>
      <c r="H532" s="1">
        <v>5.7524943137455903E-2</v>
      </c>
      <c r="I532" s="1">
        <v>2.5359997662548098E-2</v>
      </c>
      <c r="J532" s="50">
        <v>0.531755000998967</v>
      </c>
      <c r="N532" s="21"/>
      <c r="R532" s="21"/>
    </row>
    <row r="533" spans="1:18">
      <c r="A533" s="7" t="s">
        <v>134</v>
      </c>
      <c r="B533" t="s">
        <v>27</v>
      </c>
      <c r="C533" t="s">
        <v>6</v>
      </c>
      <c r="D533" t="s">
        <v>7</v>
      </c>
      <c r="E533" s="1">
        <v>8.2938511141205696E-4</v>
      </c>
      <c r="F533" s="1">
        <v>1.81217532306517E-3</v>
      </c>
      <c r="G533" s="1">
        <v>0.12490515903063</v>
      </c>
      <c r="H533" s="1">
        <v>0.20087888810263099</v>
      </c>
      <c r="I533" s="1">
        <v>0.12573454414204199</v>
      </c>
      <c r="J533" s="50">
        <v>0.20269106342569601</v>
      </c>
      <c r="N533" s="21"/>
      <c r="R533" s="21"/>
    </row>
    <row r="534" spans="1:18">
      <c r="A534" s="7" t="s">
        <v>134</v>
      </c>
      <c r="B534" t="s">
        <v>27</v>
      </c>
      <c r="C534" t="s">
        <v>8</v>
      </c>
      <c r="D534" t="s">
        <v>9</v>
      </c>
      <c r="E534" s="1">
        <v>6.0171933313520297E-2</v>
      </c>
      <c r="F534" s="1">
        <v>2.25962848935852E-2</v>
      </c>
      <c r="G534" s="1">
        <v>0.35402643669163603</v>
      </c>
      <c r="H534" s="1">
        <v>0.156214476810902</v>
      </c>
      <c r="I534" s="1">
        <v>0.41419837000515602</v>
      </c>
      <c r="J534" s="50">
        <v>0.17881076170448701</v>
      </c>
      <c r="N534" s="21"/>
      <c r="R534" s="21"/>
    </row>
    <row r="535" spans="1:18">
      <c r="A535" s="7" t="s">
        <v>134</v>
      </c>
      <c r="B535" t="s">
        <v>27</v>
      </c>
      <c r="C535" t="s">
        <v>10</v>
      </c>
      <c r="D535" t="s">
        <v>11</v>
      </c>
      <c r="E535" s="1">
        <v>5.1000445635018397E-2</v>
      </c>
      <c r="F535" s="1">
        <v>5.1665813757254299E-2</v>
      </c>
      <c r="G535" s="1">
        <v>0.18846667826691599</v>
      </c>
      <c r="H535" s="1">
        <v>0.151384882134564</v>
      </c>
      <c r="I535" s="1">
        <v>0.239467123901935</v>
      </c>
      <c r="J535" s="50">
        <v>0.20305069589181801</v>
      </c>
      <c r="N535" s="21"/>
      <c r="R535" s="21"/>
    </row>
    <row r="536" spans="1:18">
      <c r="A536" s="7" t="s">
        <v>134</v>
      </c>
      <c r="B536" t="s">
        <v>27</v>
      </c>
      <c r="C536" t="s">
        <v>12</v>
      </c>
      <c r="D536" t="s">
        <v>13</v>
      </c>
      <c r="E536" s="1">
        <v>8.2167878291807106E-2</v>
      </c>
      <c r="F536" s="1">
        <v>1.1552760707130599E-2</v>
      </c>
      <c r="G536" s="1">
        <v>1.6974084416564901E-2</v>
      </c>
      <c r="H536" s="1">
        <v>3.08470335685664E-3</v>
      </c>
      <c r="I536" s="1">
        <v>9.9141962708371903E-2</v>
      </c>
      <c r="J536" s="50">
        <v>1.4637464063987299E-2</v>
      </c>
      <c r="N536" s="21"/>
      <c r="R536" s="21"/>
    </row>
    <row r="537" spans="1:18">
      <c r="A537" s="7" t="s">
        <v>134</v>
      </c>
      <c r="B537" t="s">
        <v>27</v>
      </c>
      <c r="C537" t="s">
        <v>14</v>
      </c>
      <c r="D537" t="s">
        <v>15</v>
      </c>
      <c r="E537" s="1">
        <v>2.5992267283672599E-2</v>
      </c>
      <c r="F537" s="1">
        <v>2.7738898295740801E-2</v>
      </c>
      <c r="G537" s="1">
        <v>1.80932522721006E-2</v>
      </c>
      <c r="H537" s="1">
        <v>1.0336967106987199E-2</v>
      </c>
      <c r="I537" s="1">
        <v>4.4085519555773202E-2</v>
      </c>
      <c r="J537" s="50">
        <v>3.8075865402727997E-2</v>
      </c>
      <c r="N537" s="21"/>
      <c r="R537" s="21"/>
    </row>
    <row r="538" spans="1:18">
      <c r="A538" s="7" t="s">
        <v>134</v>
      </c>
      <c r="B538" t="s">
        <v>27</v>
      </c>
      <c r="C538" t="s">
        <v>16</v>
      </c>
      <c r="D538" t="s">
        <v>17</v>
      </c>
      <c r="E538" s="1">
        <v>0.41000886725442598</v>
      </c>
      <c r="F538" s="1">
        <v>7.7093011171095599E-2</v>
      </c>
      <c r="G538" s="1">
        <v>0.24482295516722899</v>
      </c>
      <c r="H538" s="1">
        <v>3.3590446194805099E-2</v>
      </c>
      <c r="I538" s="1">
        <v>0.65483182242165605</v>
      </c>
      <c r="J538" s="50">
        <v>0.110683457365901</v>
      </c>
      <c r="N538" s="21"/>
      <c r="R538" s="21"/>
    </row>
    <row r="539" spans="1:18">
      <c r="A539" s="7" t="s">
        <v>134</v>
      </c>
      <c r="B539" t="s">
        <v>27</v>
      </c>
      <c r="C539" t="s">
        <v>18</v>
      </c>
      <c r="D539" t="s">
        <v>19</v>
      </c>
      <c r="E539" s="1">
        <v>1.6276308192268301</v>
      </c>
      <c r="F539" s="1">
        <v>0.101421016386855</v>
      </c>
      <c r="G539" s="1">
        <v>4.76687526149163E-2</v>
      </c>
      <c r="H539" s="1">
        <v>7.62673127371439E-3</v>
      </c>
      <c r="I539" s="1">
        <v>1.67529957184175</v>
      </c>
      <c r="J539" s="50">
        <v>0.109047747660569</v>
      </c>
      <c r="N539" s="21"/>
      <c r="R539" s="21"/>
    </row>
    <row r="540" spans="1:18">
      <c r="A540" s="7" t="s">
        <v>134</v>
      </c>
      <c r="B540" t="s">
        <v>27</v>
      </c>
      <c r="C540" t="s">
        <v>20</v>
      </c>
      <c r="D540" t="s">
        <v>21</v>
      </c>
      <c r="E540" s="1">
        <v>0.49955710255682401</v>
      </c>
      <c r="F540" s="1">
        <v>7.9329332460718605E-2</v>
      </c>
      <c r="G540" s="1">
        <v>5.0410930138434798E-2</v>
      </c>
      <c r="H540" s="1">
        <v>1.0158580539609101E-2</v>
      </c>
      <c r="I540" s="1">
        <v>0.54996803269525896</v>
      </c>
      <c r="J540" s="50">
        <v>8.9487913000327698E-2</v>
      </c>
      <c r="N540" s="21"/>
      <c r="R540" s="21"/>
    </row>
    <row r="541" spans="1:18">
      <c r="A541" s="7" t="s">
        <v>134</v>
      </c>
      <c r="B541" t="s">
        <v>27</v>
      </c>
      <c r="C541" t="s">
        <v>25</v>
      </c>
      <c r="D541" t="s">
        <v>26</v>
      </c>
      <c r="E541" s="1">
        <v>1.5662459493903502E-2</v>
      </c>
      <c r="F541" s="1">
        <v>1.1508071269925001E-3</v>
      </c>
      <c r="G541" s="1">
        <v>8.3626913559659399E-2</v>
      </c>
      <c r="H541" s="1">
        <v>3.8035904237406902E-2</v>
      </c>
      <c r="I541" s="1">
        <v>9.9289373053562904E-2</v>
      </c>
      <c r="J541" s="50">
        <v>3.9186711364399399E-2</v>
      </c>
      <c r="N541" s="21"/>
      <c r="R541" s="21"/>
    </row>
    <row r="542" spans="1:18">
      <c r="A542" s="7" t="s">
        <v>134</v>
      </c>
      <c r="B542" t="s">
        <v>27</v>
      </c>
      <c r="C542" t="s">
        <v>22</v>
      </c>
      <c r="D542" t="s">
        <v>23</v>
      </c>
      <c r="E542" s="1">
        <v>0.34936245557200701</v>
      </c>
      <c r="F542" s="1">
        <v>1.49817604144651E-2</v>
      </c>
      <c r="G542" s="1">
        <v>1.7696882053478202E-2</v>
      </c>
      <c r="H542" s="1">
        <v>6.4905526819055402E-4</v>
      </c>
      <c r="I542" s="1">
        <v>0.36705933762548498</v>
      </c>
      <c r="J542" s="50">
        <v>1.5630815682655699E-2</v>
      </c>
      <c r="N542" s="21"/>
      <c r="R542" s="21"/>
    </row>
    <row r="543" spans="1:18">
      <c r="A543" s="7" t="s">
        <v>135</v>
      </c>
      <c r="B543" t="s">
        <v>27</v>
      </c>
      <c r="C543" t="s">
        <v>2</v>
      </c>
      <c r="D543" t="s">
        <v>3</v>
      </c>
      <c r="E543" s="1">
        <v>0.396061771919822</v>
      </c>
      <c r="F543" s="1">
        <v>0.38155882567125898</v>
      </c>
      <c r="G543" s="1">
        <v>0.39288239052333102</v>
      </c>
      <c r="H543" s="1">
        <v>0.41518556360104802</v>
      </c>
      <c r="I543" s="1">
        <v>0.78894416244315302</v>
      </c>
      <c r="J543" s="50">
        <v>0.79674438927230695</v>
      </c>
      <c r="N543" s="21"/>
      <c r="R543" s="21"/>
    </row>
    <row r="544" spans="1:18">
      <c r="A544" s="7" t="s">
        <v>135</v>
      </c>
      <c r="B544" t="s">
        <v>27</v>
      </c>
      <c r="C544" t="s">
        <v>4</v>
      </c>
      <c r="D544" t="s">
        <v>5</v>
      </c>
      <c r="E544" s="1">
        <v>1.2677927979433999E-3</v>
      </c>
      <c r="F544" s="1">
        <v>4.9402436016111703E-2</v>
      </c>
      <c r="G544" s="1">
        <v>2.9199062859977599E-7</v>
      </c>
      <c r="H544" s="1">
        <v>3.00033340490055E-7</v>
      </c>
      <c r="I544" s="1">
        <v>1.2680847885720001E-3</v>
      </c>
      <c r="J544" s="50">
        <v>4.9402736049452202E-2</v>
      </c>
      <c r="N544" s="21"/>
      <c r="R544" s="21"/>
    </row>
    <row r="545" spans="1:18">
      <c r="A545" s="7" t="s">
        <v>135</v>
      </c>
      <c r="B545" t="s">
        <v>27</v>
      </c>
      <c r="C545" t="s">
        <v>6</v>
      </c>
      <c r="D545" t="s">
        <v>7</v>
      </c>
      <c r="E545" s="1">
        <v>4.7665159564218599E-4</v>
      </c>
      <c r="F545" s="1">
        <v>1.10406853700374E-3</v>
      </c>
      <c r="G545" s="1">
        <v>2.7160765609884901E-4</v>
      </c>
      <c r="H545" s="1">
        <v>6.0257938656444702E-4</v>
      </c>
      <c r="I545" s="1">
        <v>7.4825925174103495E-4</v>
      </c>
      <c r="J545" s="50">
        <v>1.70664792356819E-3</v>
      </c>
      <c r="N545" s="21"/>
      <c r="R545" s="21"/>
    </row>
    <row r="546" spans="1:18">
      <c r="A546" s="7" t="s">
        <v>135</v>
      </c>
      <c r="B546" t="s">
        <v>27</v>
      </c>
      <c r="C546" t="s">
        <v>8</v>
      </c>
      <c r="D546" t="s">
        <v>9</v>
      </c>
      <c r="E546" s="1">
        <v>9.8915192260550594E-2</v>
      </c>
      <c r="F546" s="1">
        <v>3.7330879822512902E-2</v>
      </c>
      <c r="G546" s="1">
        <v>0.56966814301611601</v>
      </c>
      <c r="H546" s="1">
        <v>0.241680389353257</v>
      </c>
      <c r="I546" s="1">
        <v>0.66858333527666602</v>
      </c>
      <c r="J546" s="50">
        <v>0.27901126917577002</v>
      </c>
      <c r="N546" s="21"/>
      <c r="R546" s="21"/>
    </row>
    <row r="547" spans="1:18">
      <c r="A547" s="7" t="s">
        <v>135</v>
      </c>
      <c r="B547" t="s">
        <v>27</v>
      </c>
      <c r="C547" t="s">
        <v>10</v>
      </c>
      <c r="D547" t="s">
        <v>11</v>
      </c>
      <c r="E547" s="1">
        <v>6.9696278475367496E-2</v>
      </c>
      <c r="F547" s="1">
        <v>6.2659952459198004E-2</v>
      </c>
      <c r="G547" s="1">
        <v>0.128922429485927</v>
      </c>
      <c r="H547" s="1">
        <v>0.10225479477146</v>
      </c>
      <c r="I547" s="1">
        <v>0.19861870796129499</v>
      </c>
      <c r="J547" s="50">
        <v>0.16491474723065799</v>
      </c>
      <c r="N547" s="21"/>
      <c r="R547" s="21"/>
    </row>
    <row r="548" spans="1:18">
      <c r="A548" s="7" t="s">
        <v>135</v>
      </c>
      <c r="B548" t="s">
        <v>27</v>
      </c>
      <c r="C548" t="s">
        <v>12</v>
      </c>
      <c r="D548" t="s">
        <v>13</v>
      </c>
      <c r="E548" s="1">
        <v>0.10801248296004699</v>
      </c>
      <c r="F548" s="1">
        <v>1.5719407578574599E-2</v>
      </c>
      <c r="G548" s="1">
        <v>8.1990091959607103E-2</v>
      </c>
      <c r="H548" s="1">
        <v>1.4748894987965401E-2</v>
      </c>
      <c r="I548" s="1">
        <v>0.190002574919654</v>
      </c>
      <c r="J548" s="50">
        <v>3.0468302566540002E-2</v>
      </c>
      <c r="N548" s="21"/>
      <c r="R548" s="21"/>
    </row>
    <row r="549" spans="1:18">
      <c r="A549" s="7" t="s">
        <v>135</v>
      </c>
      <c r="B549" t="s">
        <v>27</v>
      </c>
      <c r="C549" t="s">
        <v>14</v>
      </c>
      <c r="D549" t="s">
        <v>15</v>
      </c>
      <c r="E549" s="1">
        <v>4.82769471240342E-2</v>
      </c>
      <c r="F549" s="1">
        <v>4.8807419637427803E-2</v>
      </c>
      <c r="G549" s="1">
        <v>0.282856971343319</v>
      </c>
      <c r="H549" s="1">
        <v>0.16738710442551599</v>
      </c>
      <c r="I549" s="1">
        <v>0.33113391846735302</v>
      </c>
      <c r="J549" s="50">
        <v>0.21619452406294301</v>
      </c>
      <c r="N549" s="21"/>
      <c r="R549" s="21"/>
    </row>
    <row r="550" spans="1:18">
      <c r="A550" s="7" t="s">
        <v>135</v>
      </c>
      <c r="B550" t="s">
        <v>27</v>
      </c>
      <c r="C550" t="s">
        <v>16</v>
      </c>
      <c r="D550" t="s">
        <v>17</v>
      </c>
      <c r="E550" s="1">
        <v>0.68094941126639996</v>
      </c>
      <c r="F550" s="1">
        <v>0.13623157139565201</v>
      </c>
      <c r="G550" s="1">
        <v>0.86225145345529297</v>
      </c>
      <c r="H550" s="1">
        <v>0.14972591008358299</v>
      </c>
      <c r="I550" s="1">
        <v>1.5432008647216899</v>
      </c>
      <c r="J550" s="50">
        <v>0.285957481479235</v>
      </c>
      <c r="N550" s="21"/>
      <c r="R550" s="21"/>
    </row>
    <row r="551" spans="1:18">
      <c r="A551" s="7" t="s">
        <v>135</v>
      </c>
      <c r="B551" t="s">
        <v>27</v>
      </c>
      <c r="C551" t="s">
        <v>18</v>
      </c>
      <c r="D551" t="s">
        <v>19</v>
      </c>
      <c r="E551" s="1">
        <v>1.8432270420663199</v>
      </c>
      <c r="F551" s="1">
        <v>0.11465272888281799</v>
      </c>
      <c r="G551" s="1">
        <v>0.84103221058900401</v>
      </c>
      <c r="H551" s="1">
        <v>0.13551205379784401</v>
      </c>
      <c r="I551" s="1">
        <v>2.6842592526553202</v>
      </c>
      <c r="J551" s="50">
        <v>0.250164782680662</v>
      </c>
      <c r="N551" s="21"/>
      <c r="R551" s="21"/>
    </row>
    <row r="552" spans="1:18">
      <c r="A552" s="7" t="s">
        <v>135</v>
      </c>
      <c r="B552" t="s">
        <v>27</v>
      </c>
      <c r="C552" t="s">
        <v>20</v>
      </c>
      <c r="D552" t="s">
        <v>21</v>
      </c>
      <c r="E552" s="1">
        <v>0.565962580555746</v>
      </c>
      <c r="F552" s="1">
        <v>8.9420037918025996E-2</v>
      </c>
      <c r="G552" s="1">
        <v>8.25616159383111E-2</v>
      </c>
      <c r="H552" s="1">
        <v>1.6636088531009199E-2</v>
      </c>
      <c r="I552" s="1">
        <v>0.64852419649405701</v>
      </c>
      <c r="J552" s="50">
        <v>0.106056126449035</v>
      </c>
      <c r="N552" s="21"/>
      <c r="R552" s="21"/>
    </row>
    <row r="553" spans="1:18">
      <c r="A553" s="7" t="s">
        <v>135</v>
      </c>
      <c r="B553" t="s">
        <v>27</v>
      </c>
      <c r="C553" t="s">
        <v>25</v>
      </c>
      <c r="D553" t="s">
        <v>26</v>
      </c>
      <c r="E553" s="1">
        <v>9.9628458513737893E-4</v>
      </c>
      <c r="F553" s="1">
        <v>7.2854058745396599E-5</v>
      </c>
      <c r="G553" s="1">
        <v>7.6034760538822303E-4</v>
      </c>
      <c r="H553" s="1">
        <v>3.5274914226135002E-4</v>
      </c>
      <c r="I553" s="1">
        <v>1.7566321905256E-3</v>
      </c>
      <c r="J553" s="50">
        <v>4.2560320100674698E-4</v>
      </c>
      <c r="N553" s="21"/>
      <c r="R553" s="21"/>
    </row>
    <row r="554" spans="1:18">
      <c r="A554" s="7" t="s">
        <v>135</v>
      </c>
      <c r="B554" t="s">
        <v>27</v>
      </c>
      <c r="C554" t="s">
        <v>22</v>
      </c>
      <c r="D554" t="s">
        <v>23</v>
      </c>
      <c r="E554" s="1">
        <v>0.55959762476776698</v>
      </c>
      <c r="F554" s="1">
        <v>2.3965655642284499E-2</v>
      </c>
      <c r="G554" s="1">
        <v>0.101110354698009</v>
      </c>
      <c r="H554" s="1">
        <v>3.6233069769918201E-3</v>
      </c>
      <c r="I554" s="1">
        <v>0.66070797946577597</v>
      </c>
      <c r="J554" s="50">
        <v>2.7588962619276299E-2</v>
      </c>
      <c r="N554" s="21"/>
      <c r="R554" s="21"/>
    </row>
    <row r="555" spans="1:18">
      <c r="A555" s="7" t="s">
        <v>136</v>
      </c>
      <c r="B555" t="s">
        <v>27</v>
      </c>
      <c r="C555" t="s">
        <v>2</v>
      </c>
      <c r="D555" t="s">
        <v>3</v>
      </c>
      <c r="E555" s="1">
        <v>0.82059803871492898</v>
      </c>
      <c r="F555" s="1">
        <v>0.85445707181493602</v>
      </c>
      <c r="G555" s="1">
        <v>5.9414789952781398E-2</v>
      </c>
      <c r="H555" s="1">
        <v>5.4200766937710199E-2</v>
      </c>
      <c r="I555" s="1">
        <v>0.88001282866771102</v>
      </c>
      <c r="J555" s="50">
        <v>0.90865783875264605</v>
      </c>
      <c r="N555" s="21"/>
      <c r="R555" s="21"/>
    </row>
    <row r="556" spans="1:18">
      <c r="A556" s="7" t="s">
        <v>136</v>
      </c>
      <c r="B556" t="s">
        <v>27</v>
      </c>
      <c r="C556" t="s">
        <v>4</v>
      </c>
      <c r="D556" t="s">
        <v>5</v>
      </c>
      <c r="E556" s="1">
        <v>3.3355255474233798E-3</v>
      </c>
      <c r="F556" s="1">
        <v>0.14347707969870199</v>
      </c>
      <c r="G556" s="1">
        <v>9.7100000730336795E-4</v>
      </c>
      <c r="H556" s="1">
        <v>1.27589448886841E-2</v>
      </c>
      <c r="I556" s="1">
        <v>4.3065255547267501E-3</v>
      </c>
      <c r="J556" s="50">
        <v>0.156236024587386</v>
      </c>
      <c r="N556" s="21"/>
      <c r="R556" s="21"/>
    </row>
    <row r="557" spans="1:18">
      <c r="A557" s="7" t="s">
        <v>136</v>
      </c>
      <c r="B557" t="s">
        <v>27</v>
      </c>
      <c r="C557" t="s">
        <v>6</v>
      </c>
      <c r="D557" t="s">
        <v>7</v>
      </c>
      <c r="E557" s="1">
        <v>2.6321279869096202E-3</v>
      </c>
      <c r="F557" s="1">
        <v>5.7210136130017896E-3</v>
      </c>
      <c r="G557" s="1">
        <v>4.7747458935288999E-2</v>
      </c>
      <c r="H557" s="1">
        <v>0.10580352480923599</v>
      </c>
      <c r="I557" s="1">
        <v>5.0379586922198599E-2</v>
      </c>
      <c r="J557" s="50">
        <v>0.111524538422238</v>
      </c>
      <c r="N557" s="21"/>
      <c r="R557" s="21"/>
    </row>
    <row r="558" spans="1:18">
      <c r="A558" s="7" t="s">
        <v>136</v>
      </c>
      <c r="B558" t="s">
        <v>27</v>
      </c>
      <c r="C558" t="s">
        <v>8</v>
      </c>
      <c r="D558" t="s">
        <v>9</v>
      </c>
      <c r="E558" s="1">
        <v>0.194519031135993</v>
      </c>
      <c r="F558" s="1">
        <v>7.2622217461493402E-2</v>
      </c>
      <c r="G558" s="1">
        <v>0.21031489627987801</v>
      </c>
      <c r="H558" s="1">
        <v>8.9745591769311003E-2</v>
      </c>
      <c r="I558" s="1">
        <v>0.40483392741587099</v>
      </c>
      <c r="J558" s="50">
        <v>0.16236780923080399</v>
      </c>
      <c r="N558" s="21"/>
      <c r="R558" s="21"/>
    </row>
    <row r="559" spans="1:18">
      <c r="A559" s="7" t="s">
        <v>136</v>
      </c>
      <c r="B559" t="s">
        <v>27</v>
      </c>
      <c r="C559" t="s">
        <v>10</v>
      </c>
      <c r="D559" t="s">
        <v>11</v>
      </c>
      <c r="E559" s="1">
        <v>0.154607330957936</v>
      </c>
      <c r="F559" s="1">
        <v>0.13486245942216399</v>
      </c>
      <c r="G559" s="1">
        <v>0.241628279910958</v>
      </c>
      <c r="H559" s="1">
        <v>0.16910370982057699</v>
      </c>
      <c r="I559" s="1">
        <v>0.39623561086889397</v>
      </c>
      <c r="J559" s="50">
        <v>0.303966169242742</v>
      </c>
      <c r="N559" s="21"/>
      <c r="R559" s="21"/>
    </row>
    <row r="560" spans="1:18">
      <c r="A560" s="7" t="s">
        <v>136</v>
      </c>
      <c r="B560" t="s">
        <v>27</v>
      </c>
      <c r="C560" t="s">
        <v>12</v>
      </c>
      <c r="D560" t="s">
        <v>13</v>
      </c>
      <c r="E560" s="1">
        <v>0.41020644579879001</v>
      </c>
      <c r="F560" s="1">
        <v>5.9578633010683599E-2</v>
      </c>
      <c r="G560" s="1">
        <v>0.10341211977773</v>
      </c>
      <c r="H560" s="1">
        <v>1.7798641925980799E-2</v>
      </c>
      <c r="I560" s="1">
        <v>0.51361856557651997</v>
      </c>
      <c r="J560" s="50">
        <v>7.7377274936664395E-2</v>
      </c>
      <c r="N560" s="21"/>
      <c r="R560" s="21"/>
    </row>
    <row r="561" spans="1:18">
      <c r="A561" s="7" t="s">
        <v>136</v>
      </c>
      <c r="B561" t="s">
        <v>27</v>
      </c>
      <c r="C561" t="s">
        <v>14</v>
      </c>
      <c r="D561" t="s">
        <v>15</v>
      </c>
      <c r="E561" s="1">
        <v>8.4001499540020799E-2</v>
      </c>
      <c r="F561" s="1">
        <v>8.8932009680303598E-2</v>
      </c>
      <c r="G561" s="1">
        <v>0.15684912349407301</v>
      </c>
      <c r="H561" s="1">
        <v>8.9070325227355807E-2</v>
      </c>
      <c r="I561" s="1">
        <v>0.24085062303409399</v>
      </c>
      <c r="J561" s="50">
        <v>0.17800233490765899</v>
      </c>
      <c r="N561" s="21"/>
      <c r="R561" s="21"/>
    </row>
    <row r="562" spans="1:18">
      <c r="A562" s="7" t="s">
        <v>136</v>
      </c>
      <c r="B562" t="s">
        <v>27</v>
      </c>
      <c r="C562" t="s">
        <v>16</v>
      </c>
      <c r="D562" t="s">
        <v>17</v>
      </c>
      <c r="E562" s="1">
        <v>1.1816387634907599</v>
      </c>
      <c r="F562" s="1">
        <v>0.22798831060943001</v>
      </c>
      <c r="G562" s="1">
        <v>0.22982030360807901</v>
      </c>
      <c r="H562" s="1">
        <v>3.5464329853945299E-2</v>
      </c>
      <c r="I562" s="1">
        <v>1.4114590670988401</v>
      </c>
      <c r="J562" s="50">
        <v>0.26345264046337502</v>
      </c>
      <c r="N562" s="21"/>
      <c r="R562" s="21"/>
    </row>
    <row r="563" spans="1:18">
      <c r="A563" s="7" t="s">
        <v>136</v>
      </c>
      <c r="B563" t="s">
        <v>27</v>
      </c>
      <c r="C563" t="s">
        <v>18</v>
      </c>
      <c r="D563" t="s">
        <v>19</v>
      </c>
      <c r="E563" s="1">
        <v>7.4473403960420796</v>
      </c>
      <c r="F563" s="1">
        <v>0.46431104890251901</v>
      </c>
      <c r="G563" s="1">
        <v>0.38635122395222898</v>
      </c>
      <c r="H563" s="1">
        <v>6.5401424615338696E-2</v>
      </c>
      <c r="I563" s="1">
        <v>7.8336916199943101</v>
      </c>
      <c r="J563" s="50">
        <v>0.529712473517858</v>
      </c>
      <c r="N563" s="21"/>
      <c r="R563" s="21"/>
    </row>
    <row r="564" spans="1:18">
      <c r="A564" s="7" t="s">
        <v>136</v>
      </c>
      <c r="B564" t="s">
        <v>27</v>
      </c>
      <c r="C564" t="s">
        <v>20</v>
      </c>
      <c r="D564" t="s">
        <v>21</v>
      </c>
      <c r="E564" s="1">
        <v>2.2003189795245799</v>
      </c>
      <c r="F564" s="1">
        <v>0.35395205987939199</v>
      </c>
      <c r="G564" s="1">
        <v>8.5915581363215504E-2</v>
      </c>
      <c r="H564" s="1">
        <v>1.74193810114147E-2</v>
      </c>
      <c r="I564" s="1">
        <v>2.2862345608878001</v>
      </c>
      <c r="J564" s="50">
        <v>0.37137144089080698</v>
      </c>
      <c r="N564" s="21"/>
      <c r="R564" s="21"/>
    </row>
    <row r="565" spans="1:18">
      <c r="A565" s="7" t="s">
        <v>136</v>
      </c>
      <c r="B565" t="s">
        <v>27</v>
      </c>
      <c r="C565" t="s">
        <v>25</v>
      </c>
      <c r="D565" t="s">
        <v>26</v>
      </c>
      <c r="E565" s="1">
        <v>2.5973204154070201E-2</v>
      </c>
      <c r="F565" s="1">
        <v>1.64650736933392E-3</v>
      </c>
      <c r="G565" s="1">
        <v>6.8254736422222496E-3</v>
      </c>
      <c r="H565" s="1">
        <v>2.5055919764876101E-3</v>
      </c>
      <c r="I565" s="1">
        <v>3.2798677796292398E-2</v>
      </c>
      <c r="J565" s="50">
        <v>4.1520993458215296E-3</v>
      </c>
      <c r="N565" s="21"/>
      <c r="R565" s="21"/>
    </row>
    <row r="566" spans="1:18">
      <c r="A566" s="7" t="s">
        <v>136</v>
      </c>
      <c r="B566" t="s">
        <v>27</v>
      </c>
      <c r="C566" t="s">
        <v>22</v>
      </c>
      <c r="D566" t="s">
        <v>23</v>
      </c>
      <c r="E566" s="1">
        <v>1.8722523344111399</v>
      </c>
      <c r="F566" s="1">
        <v>8.3752100489164205E-2</v>
      </c>
      <c r="G566" s="1">
        <v>7.9780549832405498E-2</v>
      </c>
      <c r="H566" s="1">
        <v>3.11010013566904E-3</v>
      </c>
      <c r="I566" s="1">
        <v>1.9520328842435499</v>
      </c>
      <c r="J566" s="50">
        <v>8.68622006248332E-2</v>
      </c>
      <c r="N566" s="21"/>
      <c r="R566" s="21"/>
    </row>
    <row r="567" spans="1:18">
      <c r="A567" s="7" t="s">
        <v>137</v>
      </c>
      <c r="B567" t="s">
        <v>27</v>
      </c>
      <c r="C567" t="s">
        <v>2</v>
      </c>
      <c r="D567" t="s">
        <v>3</v>
      </c>
      <c r="E567" s="1">
        <v>0.37006114123939798</v>
      </c>
      <c r="F567" s="1">
        <v>0.38004072435694197</v>
      </c>
      <c r="G567" s="1">
        <v>0.20841431006230399</v>
      </c>
      <c r="H567" s="1">
        <v>0.313595574798054</v>
      </c>
      <c r="I567" s="1">
        <v>0.57847545130170097</v>
      </c>
      <c r="J567" s="50">
        <v>0.69363629915499603</v>
      </c>
      <c r="N567" s="21"/>
      <c r="R567" s="21"/>
    </row>
    <row r="568" spans="1:18">
      <c r="A568" s="7" t="s">
        <v>137</v>
      </c>
      <c r="B568" t="s">
        <v>27</v>
      </c>
      <c r="C568" t="s">
        <v>4</v>
      </c>
      <c r="D568" t="s">
        <v>5</v>
      </c>
      <c r="E568" s="1">
        <v>2.1979996492030498E-3</v>
      </c>
      <c r="F568" s="1">
        <v>9.8363290779557105E-2</v>
      </c>
      <c r="G568" s="1">
        <v>5.6372651815186004E-7</v>
      </c>
      <c r="H568" s="1">
        <v>4.8159516198141302E-7</v>
      </c>
      <c r="I568" s="1">
        <v>2.1985633757212E-3</v>
      </c>
      <c r="J568" s="50">
        <v>9.8363772374719105E-2</v>
      </c>
      <c r="N568" s="21"/>
      <c r="R568" s="21"/>
    </row>
    <row r="569" spans="1:18">
      <c r="A569" s="7" t="s">
        <v>137</v>
      </c>
      <c r="B569" t="s">
        <v>27</v>
      </c>
      <c r="C569" t="s">
        <v>6</v>
      </c>
      <c r="D569" t="s">
        <v>7</v>
      </c>
      <c r="E569" s="1">
        <v>1.2685559794201201E-3</v>
      </c>
      <c r="F569" s="1">
        <v>2.7543913192805002E-3</v>
      </c>
      <c r="G569" s="1">
        <v>4.4068256631243502E-2</v>
      </c>
      <c r="H569" s="1">
        <v>9.7132177423372698E-2</v>
      </c>
      <c r="I569" s="1">
        <v>4.53368126106636E-2</v>
      </c>
      <c r="J569" s="50">
        <v>9.9886568742653198E-2</v>
      </c>
      <c r="N569" s="21"/>
      <c r="R569" s="21"/>
    </row>
    <row r="570" spans="1:18">
      <c r="A570" s="7" t="s">
        <v>137</v>
      </c>
      <c r="B570" t="s">
        <v>27</v>
      </c>
      <c r="C570" t="s">
        <v>8</v>
      </c>
      <c r="D570" t="s">
        <v>9</v>
      </c>
      <c r="E570" s="1">
        <v>0.12255725568524201</v>
      </c>
      <c r="F570" s="1">
        <v>4.6007223327178798E-2</v>
      </c>
      <c r="G570" s="1">
        <v>0.65399038358002104</v>
      </c>
      <c r="H570" s="1">
        <v>0.32170035334333202</v>
      </c>
      <c r="I570" s="1">
        <v>0.77654763926526305</v>
      </c>
      <c r="J570" s="50">
        <v>0.36770757667051102</v>
      </c>
      <c r="N570" s="21"/>
      <c r="R570" s="21"/>
    </row>
    <row r="571" spans="1:18">
      <c r="A571" s="7" t="s">
        <v>137</v>
      </c>
      <c r="B571" t="s">
        <v>27</v>
      </c>
      <c r="C571" t="s">
        <v>10</v>
      </c>
      <c r="D571" t="s">
        <v>11</v>
      </c>
      <c r="E571" s="1">
        <v>9.6735850581395402E-2</v>
      </c>
      <c r="F571" s="1">
        <v>0.111652909602214</v>
      </c>
      <c r="G571" s="1">
        <v>0.57041138798336199</v>
      </c>
      <c r="H571" s="1">
        <v>0.46667076462323598</v>
      </c>
      <c r="I571" s="1">
        <v>0.66714723856475799</v>
      </c>
      <c r="J571" s="50">
        <v>0.57832367422544995</v>
      </c>
      <c r="N571" s="21"/>
      <c r="R571" s="21"/>
    </row>
    <row r="572" spans="1:18">
      <c r="A572" s="7" t="s">
        <v>137</v>
      </c>
      <c r="B572" t="s">
        <v>27</v>
      </c>
      <c r="C572" t="s">
        <v>12</v>
      </c>
      <c r="D572" t="s">
        <v>13</v>
      </c>
      <c r="E572" s="1">
        <v>0.33029283333205101</v>
      </c>
      <c r="F572" s="1">
        <v>4.9941809845876803E-2</v>
      </c>
      <c r="G572" s="1">
        <v>0.145688265217641</v>
      </c>
      <c r="H572" s="1">
        <v>2.6424554209608E-2</v>
      </c>
      <c r="I572" s="1">
        <v>0.47598109854969201</v>
      </c>
      <c r="J572" s="50">
        <v>7.6366364055484706E-2</v>
      </c>
      <c r="N572" s="21"/>
      <c r="R572" s="21"/>
    </row>
    <row r="573" spans="1:18">
      <c r="A573" s="7" t="s">
        <v>137</v>
      </c>
      <c r="B573" t="s">
        <v>27</v>
      </c>
      <c r="C573" t="s">
        <v>14</v>
      </c>
      <c r="D573" t="s">
        <v>15</v>
      </c>
      <c r="E573" s="1">
        <v>4.8559155249900003E-2</v>
      </c>
      <c r="F573" s="1">
        <v>5.0589686640995099E-2</v>
      </c>
      <c r="G573" s="1">
        <v>0.159885533219605</v>
      </c>
      <c r="H573" s="1">
        <v>9.3926201769383502E-2</v>
      </c>
      <c r="I573" s="1">
        <v>0.20844468846950501</v>
      </c>
      <c r="J573" s="50">
        <v>0.14451588841037899</v>
      </c>
      <c r="N573" s="21"/>
      <c r="R573" s="21"/>
    </row>
    <row r="574" spans="1:18">
      <c r="A574" s="7" t="s">
        <v>137</v>
      </c>
      <c r="B574" t="s">
        <v>27</v>
      </c>
      <c r="C574" t="s">
        <v>16</v>
      </c>
      <c r="D574" t="s">
        <v>17</v>
      </c>
      <c r="E574" s="1">
        <v>0.78596606900657595</v>
      </c>
      <c r="F574" s="1">
        <v>0.15335388236445499</v>
      </c>
      <c r="G574" s="1">
        <v>0.63190312939062598</v>
      </c>
      <c r="H574" s="1">
        <v>9.1982975920451501E-2</v>
      </c>
      <c r="I574" s="1">
        <v>1.4178691983972</v>
      </c>
      <c r="J574" s="50">
        <v>0.24533685828490601</v>
      </c>
      <c r="N574" s="21"/>
      <c r="R574" s="21"/>
    </row>
    <row r="575" spans="1:18">
      <c r="A575" s="7" t="s">
        <v>137</v>
      </c>
      <c r="B575" t="s">
        <v>27</v>
      </c>
      <c r="C575" t="s">
        <v>18</v>
      </c>
      <c r="D575" t="s">
        <v>19</v>
      </c>
      <c r="E575" s="1">
        <v>3.8246522425048699</v>
      </c>
      <c r="F575" s="1">
        <v>0.236726216378773</v>
      </c>
      <c r="G575" s="1">
        <v>0.83032029757688697</v>
      </c>
      <c r="H575" s="1">
        <v>0.13320565465220399</v>
      </c>
      <c r="I575" s="1">
        <v>4.6549725400817596</v>
      </c>
      <c r="J575" s="50">
        <v>0.36993187103097702</v>
      </c>
      <c r="N575" s="21"/>
      <c r="R575" s="21"/>
    </row>
    <row r="576" spans="1:18">
      <c r="A576" s="7" t="s">
        <v>137</v>
      </c>
      <c r="B576" t="s">
        <v>27</v>
      </c>
      <c r="C576" t="s">
        <v>20</v>
      </c>
      <c r="D576" t="s">
        <v>21</v>
      </c>
      <c r="E576" s="1">
        <v>1.13252981148058</v>
      </c>
      <c r="F576" s="1">
        <v>0.18060496646434601</v>
      </c>
      <c r="G576" s="1">
        <v>6.0635419381089802E-2</v>
      </c>
      <c r="H576" s="1">
        <v>1.22391067681119E-2</v>
      </c>
      <c r="I576" s="1">
        <v>1.19316523086167</v>
      </c>
      <c r="J576" s="50">
        <v>0.192844073232458</v>
      </c>
      <c r="N576" s="21"/>
      <c r="R576" s="21"/>
    </row>
    <row r="577" spans="1:18">
      <c r="A577" s="7" t="s">
        <v>137</v>
      </c>
      <c r="B577" t="s">
        <v>27</v>
      </c>
      <c r="C577" t="s">
        <v>25</v>
      </c>
      <c r="D577" t="s">
        <v>26</v>
      </c>
      <c r="E577" s="1">
        <v>0.14831021582301099</v>
      </c>
      <c r="F577" s="1">
        <v>1.0437273196057299E-2</v>
      </c>
      <c r="G577" s="1">
        <v>0.75540861434055995</v>
      </c>
      <c r="H577" s="1">
        <v>0.31775264099053901</v>
      </c>
      <c r="I577" s="1">
        <v>0.90371883016357102</v>
      </c>
      <c r="J577" s="50">
        <v>0.32818991418659599</v>
      </c>
      <c r="N577" s="21"/>
      <c r="R577" s="21"/>
    </row>
    <row r="578" spans="1:18">
      <c r="A578" s="7" t="s">
        <v>137</v>
      </c>
      <c r="B578" t="s">
        <v>27</v>
      </c>
      <c r="C578" t="s">
        <v>22</v>
      </c>
      <c r="D578" t="s">
        <v>23</v>
      </c>
      <c r="E578" s="1">
        <v>1.0876377901463199</v>
      </c>
      <c r="F578" s="1">
        <v>4.7064132671310002E-2</v>
      </c>
      <c r="G578" s="1">
        <v>3.3062754183309499E-2</v>
      </c>
      <c r="H578" s="1">
        <v>1.21978006140688E-3</v>
      </c>
      <c r="I578" s="1">
        <v>1.1207005443296301</v>
      </c>
      <c r="J578" s="50">
        <v>4.8283912732716899E-2</v>
      </c>
      <c r="N578" s="21"/>
      <c r="R578" s="21"/>
    </row>
    <row r="579" spans="1:18">
      <c r="A579" s="7" t="s">
        <v>138</v>
      </c>
      <c r="B579" t="s">
        <v>27</v>
      </c>
      <c r="C579" t="s">
        <v>2</v>
      </c>
      <c r="D579" t="s">
        <v>3</v>
      </c>
      <c r="E579" s="1">
        <v>6.8742061337879896</v>
      </c>
      <c r="F579" s="1">
        <v>7.1104796172876501</v>
      </c>
      <c r="G579" s="1">
        <v>2.07173664827318</v>
      </c>
      <c r="H579" s="1">
        <v>1.6689864247938899</v>
      </c>
      <c r="I579" s="1">
        <v>8.9459427820611701</v>
      </c>
      <c r="J579" s="50">
        <v>8.7794660420815394</v>
      </c>
      <c r="N579" s="21"/>
      <c r="R579" s="21"/>
    </row>
    <row r="580" spans="1:18">
      <c r="A580" s="7" t="s">
        <v>138</v>
      </c>
      <c r="B580" t="s">
        <v>27</v>
      </c>
      <c r="C580" t="s">
        <v>4</v>
      </c>
      <c r="D580" t="s">
        <v>5</v>
      </c>
      <c r="E580" s="1">
        <v>1.16605191475168E-2</v>
      </c>
      <c r="F580" s="1">
        <v>0.60532691513436898</v>
      </c>
      <c r="G580" s="1">
        <v>1.3919139935774599E-3</v>
      </c>
      <c r="H580" s="1">
        <v>7.5739369071312797E-3</v>
      </c>
      <c r="I580" s="1">
        <v>1.30524331410943E-2</v>
      </c>
      <c r="J580" s="50">
        <v>0.61290085204150002</v>
      </c>
      <c r="N580" s="21"/>
      <c r="R580" s="21"/>
    </row>
    <row r="581" spans="1:18">
      <c r="A581" s="7" t="s">
        <v>138</v>
      </c>
      <c r="B581" t="s">
        <v>27</v>
      </c>
      <c r="C581" t="s">
        <v>6</v>
      </c>
      <c r="D581" t="s">
        <v>7</v>
      </c>
      <c r="E581" s="1">
        <v>9.7646552495089994E-2</v>
      </c>
      <c r="F581" s="1">
        <v>0.20922605933442001</v>
      </c>
      <c r="G581" s="1">
        <v>8.7876641513277107</v>
      </c>
      <c r="H581" s="1">
        <v>15.4305642072603</v>
      </c>
      <c r="I581" s="1">
        <v>8.8853107038227996</v>
      </c>
      <c r="J581" s="50">
        <v>15.6397902665947</v>
      </c>
      <c r="N581" s="21"/>
      <c r="R581" s="21"/>
    </row>
    <row r="582" spans="1:18">
      <c r="A582" s="7" t="s">
        <v>138</v>
      </c>
      <c r="B582" t="s">
        <v>27</v>
      </c>
      <c r="C582" t="s">
        <v>8</v>
      </c>
      <c r="D582" t="s">
        <v>9</v>
      </c>
      <c r="E582" s="1">
        <v>2.0643554201623999</v>
      </c>
      <c r="F582" s="1">
        <v>0.77296135806838695</v>
      </c>
      <c r="G582" s="1">
        <v>11.368336430431899</v>
      </c>
      <c r="H582" s="1">
        <v>5.2978072904656699</v>
      </c>
      <c r="I582" s="1">
        <v>13.432691850594299</v>
      </c>
      <c r="J582" s="50">
        <v>6.0707686485340497</v>
      </c>
      <c r="N582" s="21"/>
      <c r="R582" s="21"/>
    </row>
    <row r="583" spans="1:18">
      <c r="A583" s="7" t="s">
        <v>138</v>
      </c>
      <c r="B583" t="s">
        <v>27</v>
      </c>
      <c r="C583" t="s">
        <v>10</v>
      </c>
      <c r="D583" t="s">
        <v>11</v>
      </c>
      <c r="E583" s="1">
        <v>1.2614055938361799</v>
      </c>
      <c r="F583" s="1">
        <v>1.0291198836009401</v>
      </c>
      <c r="G583" s="1">
        <v>2.2197294759904298</v>
      </c>
      <c r="H583" s="1">
        <v>1.8081296041809201</v>
      </c>
      <c r="I583" s="1">
        <v>3.4811350698266201</v>
      </c>
      <c r="J583" s="50">
        <v>2.8372494877818699</v>
      </c>
      <c r="N583" s="21"/>
      <c r="R583" s="21"/>
    </row>
    <row r="584" spans="1:18">
      <c r="A584" s="7" t="s">
        <v>138</v>
      </c>
      <c r="B584" t="s">
        <v>27</v>
      </c>
      <c r="C584" t="s">
        <v>12</v>
      </c>
      <c r="D584" t="s">
        <v>13</v>
      </c>
      <c r="E584" s="1">
        <v>3.2777175062790902</v>
      </c>
      <c r="F584" s="1">
        <v>0.46407249672623602</v>
      </c>
      <c r="G584" s="1">
        <v>5.9358335812432399</v>
      </c>
      <c r="H584" s="1">
        <v>1.0095940900648199</v>
      </c>
      <c r="I584" s="1">
        <v>9.2135510875223297</v>
      </c>
      <c r="J584" s="50">
        <v>1.4736665867910601</v>
      </c>
      <c r="N584" s="21"/>
      <c r="R584" s="21"/>
    </row>
    <row r="585" spans="1:18">
      <c r="A585" s="7" t="s">
        <v>138</v>
      </c>
      <c r="B585" t="s">
        <v>27</v>
      </c>
      <c r="C585" t="s">
        <v>14</v>
      </c>
      <c r="D585" t="s">
        <v>15</v>
      </c>
      <c r="E585" s="1">
        <v>0.88148035735859698</v>
      </c>
      <c r="F585" s="1">
        <v>0.90853617656485297</v>
      </c>
      <c r="G585" s="1">
        <v>2.1539211143885399</v>
      </c>
      <c r="H585" s="1">
        <v>1.2227077982988901</v>
      </c>
      <c r="I585" s="1">
        <v>3.03540147174713</v>
      </c>
      <c r="J585" s="50">
        <v>2.13124397486374</v>
      </c>
      <c r="N585" s="21"/>
      <c r="R585" s="21"/>
    </row>
    <row r="586" spans="1:18">
      <c r="A586" s="7" t="s">
        <v>138</v>
      </c>
      <c r="B586" t="s">
        <v>27</v>
      </c>
      <c r="C586" t="s">
        <v>16</v>
      </c>
      <c r="D586" t="s">
        <v>17</v>
      </c>
      <c r="E586" s="1">
        <v>14.428495695845401</v>
      </c>
      <c r="F586" s="1">
        <v>2.6957277803784501</v>
      </c>
      <c r="G586" s="1">
        <v>12.1454048339143</v>
      </c>
      <c r="H586" s="1">
        <v>2.1124034558237201</v>
      </c>
      <c r="I586" s="1">
        <v>26.573900529759701</v>
      </c>
      <c r="J586" s="50">
        <v>4.8081312362021702</v>
      </c>
      <c r="N586" s="21"/>
      <c r="R586" s="21"/>
    </row>
    <row r="587" spans="1:18">
      <c r="A587" s="7" t="s">
        <v>138</v>
      </c>
      <c r="B587" t="s">
        <v>27</v>
      </c>
      <c r="C587" t="s">
        <v>18</v>
      </c>
      <c r="D587" t="s">
        <v>19</v>
      </c>
      <c r="E587" s="1">
        <v>97.535243211122605</v>
      </c>
      <c r="F587" s="1">
        <v>6.0892186882841601</v>
      </c>
      <c r="G587" s="1">
        <v>36.413660487663499</v>
      </c>
      <c r="H587" s="1">
        <v>6.1961520498442404</v>
      </c>
      <c r="I587" s="1">
        <v>133.94890369878601</v>
      </c>
      <c r="J587" s="50">
        <v>12.2853707381284</v>
      </c>
      <c r="N587" s="21"/>
      <c r="R587" s="21"/>
    </row>
    <row r="588" spans="1:18">
      <c r="A588" s="7" t="s">
        <v>138</v>
      </c>
      <c r="B588" t="s">
        <v>27</v>
      </c>
      <c r="C588" t="s">
        <v>20</v>
      </c>
      <c r="D588" t="s">
        <v>21</v>
      </c>
      <c r="E588" s="1">
        <v>17.1805874708521</v>
      </c>
      <c r="F588" s="1">
        <v>2.7661216826996502</v>
      </c>
      <c r="G588" s="1">
        <v>1.83792389062721</v>
      </c>
      <c r="H588" s="1">
        <v>0.372729335029024</v>
      </c>
      <c r="I588" s="1">
        <v>19.018511361479302</v>
      </c>
      <c r="J588" s="50">
        <v>3.1388510177286699</v>
      </c>
      <c r="N588" s="21"/>
      <c r="R588" s="21"/>
    </row>
    <row r="589" spans="1:18">
      <c r="A589" s="7" t="s">
        <v>138</v>
      </c>
      <c r="B589" t="s">
        <v>27</v>
      </c>
      <c r="C589" t="s">
        <v>25</v>
      </c>
      <c r="D589" t="s">
        <v>26</v>
      </c>
      <c r="E589" s="1">
        <v>2.0857893906583098</v>
      </c>
      <c r="F589" s="1">
        <v>0.13124213759331499</v>
      </c>
      <c r="G589" s="1">
        <v>12.1129378618367</v>
      </c>
      <c r="H589" s="1">
        <v>4.4279007277522098</v>
      </c>
      <c r="I589" s="1">
        <v>14.1987272524951</v>
      </c>
      <c r="J589" s="50">
        <v>4.5591428653455202</v>
      </c>
      <c r="N589" s="21"/>
      <c r="R589" s="21"/>
    </row>
    <row r="590" spans="1:18">
      <c r="A590" s="7" t="s">
        <v>138</v>
      </c>
      <c r="B590" t="s">
        <v>27</v>
      </c>
      <c r="C590" t="s">
        <v>22</v>
      </c>
      <c r="D590" t="s">
        <v>23</v>
      </c>
      <c r="E590" s="1">
        <v>38.777045969885002</v>
      </c>
      <c r="F590" s="1">
        <v>1.7385168128554001</v>
      </c>
      <c r="G590" s="1">
        <v>9.3627465234960603</v>
      </c>
      <c r="H590" s="1">
        <v>0.36701534824938198</v>
      </c>
      <c r="I590" s="1">
        <v>48.139792493381101</v>
      </c>
      <c r="J590" s="50">
        <v>2.1055321611047799</v>
      </c>
      <c r="N590" s="21"/>
      <c r="R590" s="21"/>
    </row>
    <row r="591" spans="1:18">
      <c r="A591" s="7" t="s">
        <v>139</v>
      </c>
      <c r="B591" t="s">
        <v>27</v>
      </c>
      <c r="C591" t="s">
        <v>2</v>
      </c>
      <c r="D591" t="s">
        <v>3</v>
      </c>
      <c r="E591" s="1">
        <v>0.87717152851029501</v>
      </c>
      <c r="F591" s="1">
        <v>0.98196647602225395</v>
      </c>
      <c r="G591" s="1">
        <v>0.66093528396291301</v>
      </c>
      <c r="H591" s="1">
        <v>0.90623231537325899</v>
      </c>
      <c r="I591" s="1">
        <v>1.53810681247321</v>
      </c>
      <c r="J591" s="50">
        <v>1.8881987913955101</v>
      </c>
      <c r="N591" s="21"/>
      <c r="R591" s="21"/>
    </row>
    <row r="592" spans="1:18">
      <c r="A592" s="7" t="s">
        <v>139</v>
      </c>
      <c r="B592" t="s">
        <v>27</v>
      </c>
      <c r="C592" t="s">
        <v>4</v>
      </c>
      <c r="D592" t="s">
        <v>5</v>
      </c>
      <c r="E592" s="1">
        <v>2.8310118448802699E-3</v>
      </c>
      <c r="F592" s="1">
        <v>9.6906991060291894E-2</v>
      </c>
      <c r="G592" s="1">
        <v>8.63184628652535E-7</v>
      </c>
      <c r="H592" s="1">
        <v>8.8883767809982903E-7</v>
      </c>
      <c r="I592" s="1">
        <v>2.8318750295089198E-3</v>
      </c>
      <c r="J592" s="50">
        <v>9.6907879897970006E-2</v>
      </c>
      <c r="N592" s="21"/>
      <c r="R592" s="21"/>
    </row>
    <row r="593" spans="1:18">
      <c r="A593" s="7" t="s">
        <v>139</v>
      </c>
      <c r="B593" t="s">
        <v>27</v>
      </c>
      <c r="C593" t="s">
        <v>6</v>
      </c>
      <c r="D593" t="s">
        <v>7</v>
      </c>
      <c r="E593" s="1">
        <v>2.33873947789205E-3</v>
      </c>
      <c r="F593" s="1">
        <v>5.0713891523580003E-3</v>
      </c>
      <c r="G593" s="1">
        <v>0.157837692183387</v>
      </c>
      <c r="H593" s="1">
        <v>0.350059059539718</v>
      </c>
      <c r="I593" s="1">
        <v>0.16017643166127901</v>
      </c>
      <c r="J593" s="50">
        <v>0.355130448692076</v>
      </c>
      <c r="N593" s="21"/>
      <c r="R593" s="21"/>
    </row>
    <row r="594" spans="1:18">
      <c r="A594" s="7" t="s">
        <v>139</v>
      </c>
      <c r="B594" t="s">
        <v>27</v>
      </c>
      <c r="C594" t="s">
        <v>8</v>
      </c>
      <c r="D594" t="s">
        <v>9</v>
      </c>
      <c r="E594" s="1">
        <v>0.29070749478200703</v>
      </c>
      <c r="F594" s="1">
        <v>0.108722395182606</v>
      </c>
      <c r="G594" s="1">
        <v>2.1372137680563901</v>
      </c>
      <c r="H594" s="1">
        <v>0.90105438145690597</v>
      </c>
      <c r="I594" s="1">
        <v>2.4279212628383999</v>
      </c>
      <c r="J594" s="50">
        <v>1.00977677663951</v>
      </c>
      <c r="N594" s="21"/>
      <c r="R594" s="21"/>
    </row>
    <row r="595" spans="1:18">
      <c r="A595" s="7" t="s">
        <v>139</v>
      </c>
      <c r="B595" t="s">
        <v>27</v>
      </c>
      <c r="C595" t="s">
        <v>10</v>
      </c>
      <c r="D595" t="s">
        <v>11</v>
      </c>
      <c r="E595" s="1">
        <v>0.13822399360842899</v>
      </c>
      <c r="F595" s="1">
        <v>0.13408226756559</v>
      </c>
      <c r="G595" s="1">
        <v>0.38061559067749101</v>
      </c>
      <c r="H595" s="1">
        <v>0.37303392506234001</v>
      </c>
      <c r="I595" s="1">
        <v>0.51883958428592103</v>
      </c>
      <c r="J595" s="50">
        <v>0.50711619262793095</v>
      </c>
      <c r="N595" s="21"/>
      <c r="R595" s="21"/>
    </row>
    <row r="596" spans="1:18">
      <c r="A596" s="7" t="s">
        <v>139</v>
      </c>
      <c r="B596" t="s">
        <v>27</v>
      </c>
      <c r="C596" t="s">
        <v>12</v>
      </c>
      <c r="D596" t="s">
        <v>13</v>
      </c>
      <c r="E596" s="1">
        <v>0.27023071034047602</v>
      </c>
      <c r="F596" s="1">
        <v>3.8474276327794397E-2</v>
      </c>
      <c r="G596" s="1">
        <v>0.14574340356541601</v>
      </c>
      <c r="H596" s="1">
        <v>2.6221982711321201E-2</v>
      </c>
      <c r="I596" s="1">
        <v>0.41597411390589201</v>
      </c>
      <c r="J596" s="50">
        <v>6.4696259039115606E-2</v>
      </c>
      <c r="N596" s="21"/>
      <c r="R596" s="21"/>
    </row>
    <row r="597" spans="1:18">
      <c r="A597" s="7" t="s">
        <v>139</v>
      </c>
      <c r="B597" t="s">
        <v>27</v>
      </c>
      <c r="C597" t="s">
        <v>14</v>
      </c>
      <c r="D597" t="s">
        <v>15</v>
      </c>
      <c r="E597" s="1">
        <v>0.111618868142842</v>
      </c>
      <c r="F597" s="1">
        <v>0.115512322695814</v>
      </c>
      <c r="G597" s="1">
        <v>0.38732481784103301</v>
      </c>
      <c r="H597" s="1">
        <v>0.227691170756745</v>
      </c>
      <c r="I597" s="1">
        <v>0.49894368598387501</v>
      </c>
      <c r="J597" s="50">
        <v>0.34320349345255902</v>
      </c>
      <c r="N597" s="21"/>
      <c r="R597" s="21"/>
    </row>
    <row r="598" spans="1:18">
      <c r="A598" s="7" t="s">
        <v>139</v>
      </c>
      <c r="B598" t="s">
        <v>27</v>
      </c>
      <c r="C598" t="s">
        <v>16</v>
      </c>
      <c r="D598" t="s">
        <v>17</v>
      </c>
      <c r="E598" s="1">
        <v>1.4968383752775001</v>
      </c>
      <c r="F598" s="1">
        <v>0.310628897496663</v>
      </c>
      <c r="G598" s="1">
        <v>1.0933729587082399</v>
      </c>
      <c r="H598" s="1">
        <v>0.15820982272313899</v>
      </c>
      <c r="I598" s="1">
        <v>2.59021133398574</v>
      </c>
      <c r="J598" s="50">
        <v>0.468838720219801</v>
      </c>
      <c r="N598" s="21"/>
      <c r="R598" s="21"/>
    </row>
    <row r="599" spans="1:18">
      <c r="A599" s="7" t="s">
        <v>139</v>
      </c>
      <c r="B599" t="s">
        <v>27</v>
      </c>
      <c r="C599" t="s">
        <v>18</v>
      </c>
      <c r="D599" t="s">
        <v>19</v>
      </c>
      <c r="E599" s="1">
        <v>6.9234875210541498</v>
      </c>
      <c r="F599" s="1">
        <v>0.42754757202604698</v>
      </c>
      <c r="G599" s="1">
        <v>2.0891983698682202</v>
      </c>
      <c r="H599" s="1">
        <v>0.33382675130074102</v>
      </c>
      <c r="I599" s="1">
        <v>9.0126858909223699</v>
      </c>
      <c r="J599" s="50">
        <v>0.76137432332678801</v>
      </c>
      <c r="N599" s="21"/>
      <c r="R599" s="21"/>
    </row>
    <row r="600" spans="1:18">
      <c r="A600" s="7" t="s">
        <v>139</v>
      </c>
      <c r="B600" t="s">
        <v>27</v>
      </c>
      <c r="C600" t="s">
        <v>20</v>
      </c>
      <c r="D600" t="s">
        <v>21</v>
      </c>
      <c r="E600" s="1">
        <v>12.686962441578</v>
      </c>
      <c r="F600" s="1">
        <v>2.0146085267923599</v>
      </c>
      <c r="G600" s="1">
        <v>3.3746943253312098</v>
      </c>
      <c r="H600" s="1">
        <v>0.68053459255943405</v>
      </c>
      <c r="I600" s="1">
        <v>16.061656766909199</v>
      </c>
      <c r="J600" s="50">
        <v>2.6951431193517901</v>
      </c>
      <c r="N600" s="21"/>
      <c r="R600" s="21"/>
    </row>
    <row r="601" spans="1:18">
      <c r="A601" s="7" t="s">
        <v>139</v>
      </c>
      <c r="B601" t="s">
        <v>27</v>
      </c>
      <c r="C601" t="s">
        <v>25</v>
      </c>
      <c r="D601" t="s">
        <v>26</v>
      </c>
      <c r="E601" s="1">
        <v>2.6129127381518E-2</v>
      </c>
      <c r="F601" s="1">
        <v>1.86452196256842E-3</v>
      </c>
      <c r="G601" s="1">
        <v>0.190413083435654</v>
      </c>
      <c r="H601" s="1">
        <v>8.2578300678096503E-2</v>
      </c>
      <c r="I601" s="1">
        <v>0.21654221081717201</v>
      </c>
      <c r="J601" s="50">
        <v>8.4442822640664897E-2</v>
      </c>
      <c r="N601" s="21"/>
      <c r="R601" s="21"/>
    </row>
    <row r="602" spans="1:18">
      <c r="A602" s="7" t="s">
        <v>139</v>
      </c>
      <c r="B602" t="s">
        <v>27</v>
      </c>
      <c r="C602" t="s">
        <v>22</v>
      </c>
      <c r="D602" t="s">
        <v>23</v>
      </c>
      <c r="E602" s="1">
        <v>1.72782570395924</v>
      </c>
      <c r="F602" s="1">
        <v>7.4285862936282199E-2</v>
      </c>
      <c r="G602" s="1">
        <v>0.17093500174359999</v>
      </c>
      <c r="H602" s="1">
        <v>6.1822456329037496E-3</v>
      </c>
      <c r="I602" s="1">
        <v>1.8987607057028399</v>
      </c>
      <c r="J602" s="50">
        <v>8.0468108569185903E-2</v>
      </c>
      <c r="N602" s="21"/>
      <c r="R602" s="21"/>
    </row>
    <row r="603" spans="1:18">
      <c r="A603" s="7" t="s">
        <v>140</v>
      </c>
      <c r="B603" t="s">
        <v>27</v>
      </c>
      <c r="C603" t="s">
        <v>2</v>
      </c>
      <c r="D603" t="s">
        <v>3</v>
      </c>
      <c r="E603" s="1">
        <v>0.32840712282479601</v>
      </c>
      <c r="F603" s="1">
        <v>0.32923639578826402</v>
      </c>
      <c r="G603" s="1">
        <v>0.29857876728555099</v>
      </c>
      <c r="H603" s="1">
        <v>0.44934170515556199</v>
      </c>
      <c r="I603" s="1">
        <v>0.626985890110347</v>
      </c>
      <c r="J603" s="50">
        <v>0.77857810094382596</v>
      </c>
      <c r="N603" s="21"/>
      <c r="R603" s="21"/>
    </row>
    <row r="604" spans="1:18">
      <c r="A604" s="7" t="s">
        <v>140</v>
      </c>
      <c r="B604" t="s">
        <v>27</v>
      </c>
      <c r="C604" t="s">
        <v>4</v>
      </c>
      <c r="D604" t="s">
        <v>5</v>
      </c>
      <c r="E604" s="1">
        <v>2.45964022603573E-3</v>
      </c>
      <c r="F604" s="1">
        <v>9.6627777440535301E-2</v>
      </c>
      <c r="G604" s="1">
        <v>2.5735430531671601E-7</v>
      </c>
      <c r="H604" s="1">
        <v>1.0020213504284901E-6</v>
      </c>
      <c r="I604" s="1">
        <v>2.4598975803410499E-3</v>
      </c>
      <c r="J604" s="50">
        <v>9.6628779461885694E-2</v>
      </c>
      <c r="N604" s="21"/>
      <c r="R604" s="21"/>
    </row>
    <row r="605" spans="1:18">
      <c r="A605" s="7" t="s">
        <v>140</v>
      </c>
      <c r="B605" t="s">
        <v>27</v>
      </c>
      <c r="C605" t="s">
        <v>6</v>
      </c>
      <c r="D605" t="s">
        <v>7</v>
      </c>
      <c r="E605" s="1">
        <v>3.31617305346635E-4</v>
      </c>
      <c r="F605" s="1">
        <v>7.4300161376165302E-4</v>
      </c>
      <c r="G605" s="1">
        <v>1.3450507534263701E-3</v>
      </c>
      <c r="H605" s="1">
        <v>2.9832912740537501E-3</v>
      </c>
      <c r="I605" s="1">
        <v>1.67666805877301E-3</v>
      </c>
      <c r="J605" s="50">
        <v>3.7262928878154002E-3</v>
      </c>
      <c r="N605" s="21"/>
      <c r="R605" s="21"/>
    </row>
    <row r="606" spans="1:18">
      <c r="A606" s="7" t="s">
        <v>140</v>
      </c>
      <c r="B606" t="s">
        <v>27</v>
      </c>
      <c r="C606" t="s">
        <v>8</v>
      </c>
      <c r="D606" t="s">
        <v>9</v>
      </c>
      <c r="E606" s="1">
        <v>0.107748034656815</v>
      </c>
      <c r="F606" s="1">
        <v>4.0236300626298002E-2</v>
      </c>
      <c r="G606" s="1">
        <v>0.45015478369072498</v>
      </c>
      <c r="H606" s="1">
        <v>0.17773715326516601</v>
      </c>
      <c r="I606" s="1">
        <v>0.55790281834753996</v>
      </c>
      <c r="J606" s="50">
        <v>0.217973453891464</v>
      </c>
      <c r="N606" s="21"/>
      <c r="R606" s="21"/>
    </row>
    <row r="607" spans="1:18">
      <c r="A607" s="7" t="s">
        <v>140</v>
      </c>
      <c r="B607" t="s">
        <v>27</v>
      </c>
      <c r="C607" t="s">
        <v>10</v>
      </c>
      <c r="D607" t="s">
        <v>11</v>
      </c>
      <c r="E607" s="1">
        <v>5.9558513388156598E-2</v>
      </c>
      <c r="F607" s="1">
        <v>4.7667032152690497E-2</v>
      </c>
      <c r="G607" s="1">
        <v>5.0545755625101399E-2</v>
      </c>
      <c r="H607" s="1">
        <v>5.7450644756779301E-2</v>
      </c>
      <c r="I607" s="1">
        <v>0.110104269013258</v>
      </c>
      <c r="J607" s="50">
        <v>0.10511767690947001</v>
      </c>
      <c r="N607" s="21"/>
      <c r="R607" s="21"/>
    </row>
    <row r="608" spans="1:18">
      <c r="A608" s="7" t="s">
        <v>140</v>
      </c>
      <c r="B608" t="s">
        <v>27</v>
      </c>
      <c r="C608" t="s">
        <v>12</v>
      </c>
      <c r="D608" t="s">
        <v>13</v>
      </c>
      <c r="E608" s="1">
        <v>0.19090865836502</v>
      </c>
      <c r="F608" s="1">
        <v>2.83861008931552E-2</v>
      </c>
      <c r="G608" s="1">
        <v>0.14005947991694101</v>
      </c>
      <c r="H608" s="1">
        <v>2.50549184570515E-2</v>
      </c>
      <c r="I608" s="1">
        <v>0.33096813828195998</v>
      </c>
      <c r="J608" s="50">
        <v>5.3441019350206703E-2</v>
      </c>
      <c r="N608" s="21"/>
      <c r="R608" s="21"/>
    </row>
    <row r="609" spans="1:18">
      <c r="A609" s="7" t="s">
        <v>140</v>
      </c>
      <c r="B609" t="s">
        <v>27</v>
      </c>
      <c r="C609" t="s">
        <v>14</v>
      </c>
      <c r="D609" t="s">
        <v>15</v>
      </c>
      <c r="E609" s="1">
        <v>3.70887333937941E-2</v>
      </c>
      <c r="F609" s="1">
        <v>3.8798169670504902E-2</v>
      </c>
      <c r="G609" s="1">
        <v>6.2888725113691202E-2</v>
      </c>
      <c r="H609" s="1">
        <v>3.4358044327332901E-2</v>
      </c>
      <c r="I609" s="1">
        <v>9.9977458507485295E-2</v>
      </c>
      <c r="J609" s="50">
        <v>7.3156213997837796E-2</v>
      </c>
      <c r="N609" s="21"/>
      <c r="R609" s="21"/>
    </row>
    <row r="610" spans="1:18">
      <c r="A610" s="7" t="s">
        <v>140</v>
      </c>
      <c r="B610" t="s">
        <v>27</v>
      </c>
      <c r="C610" t="s">
        <v>16</v>
      </c>
      <c r="D610" t="s">
        <v>17</v>
      </c>
      <c r="E610" s="1">
        <v>0.71264141803119796</v>
      </c>
      <c r="F610" s="1">
        <v>0.128073183964133</v>
      </c>
      <c r="G610" s="1">
        <v>0.86439021058494503</v>
      </c>
      <c r="H610" s="1">
        <v>0.10702811126805301</v>
      </c>
      <c r="I610" s="1">
        <v>1.5770316286161401</v>
      </c>
      <c r="J610" s="50">
        <v>0.23510129523218701</v>
      </c>
      <c r="N610" s="21"/>
      <c r="R610" s="21"/>
    </row>
    <row r="611" spans="1:18">
      <c r="A611" s="7" t="s">
        <v>140</v>
      </c>
      <c r="B611" t="s">
        <v>27</v>
      </c>
      <c r="C611" t="s">
        <v>18</v>
      </c>
      <c r="D611" t="s">
        <v>19</v>
      </c>
      <c r="E611" s="1">
        <v>4.1993004833245804</v>
      </c>
      <c r="F611" s="1">
        <v>0.25956745436721301</v>
      </c>
      <c r="G611" s="1">
        <v>0.65889176120232296</v>
      </c>
      <c r="H611" s="1">
        <v>0.106654215273339</v>
      </c>
      <c r="I611" s="1">
        <v>4.8581922445268999</v>
      </c>
      <c r="J611" s="50">
        <v>0.36622166964055197</v>
      </c>
      <c r="N611" s="21"/>
      <c r="R611" s="21"/>
    </row>
    <row r="612" spans="1:18">
      <c r="A612" s="7" t="s">
        <v>140</v>
      </c>
      <c r="B612" t="s">
        <v>27</v>
      </c>
      <c r="C612" t="s">
        <v>20</v>
      </c>
      <c r="D612" t="s">
        <v>21</v>
      </c>
      <c r="E612" s="1">
        <v>0.74284718503983305</v>
      </c>
      <c r="F612" s="1">
        <v>0.118172205926544</v>
      </c>
      <c r="G612" s="1">
        <v>9.8831597939322294E-2</v>
      </c>
      <c r="H612" s="1">
        <v>1.9938698500221098E-2</v>
      </c>
      <c r="I612" s="1">
        <v>0.84167878297915499</v>
      </c>
      <c r="J612" s="50">
        <v>0.13811090442676499</v>
      </c>
      <c r="N612" s="21"/>
      <c r="R612" s="21"/>
    </row>
    <row r="613" spans="1:18">
      <c r="A613" s="7" t="s">
        <v>140</v>
      </c>
      <c r="B613" t="s">
        <v>27</v>
      </c>
      <c r="C613" t="s">
        <v>25</v>
      </c>
      <c r="D613" t="s">
        <v>26</v>
      </c>
      <c r="E613" s="1">
        <v>2.2768688472857598E-3</v>
      </c>
      <c r="F613" s="1">
        <v>1.6147820657008401E-4</v>
      </c>
      <c r="G613" s="1">
        <v>0</v>
      </c>
      <c r="H613" s="1">
        <v>0</v>
      </c>
      <c r="I613" s="1">
        <v>2.2768688472857598E-3</v>
      </c>
      <c r="J613" s="50">
        <v>1.6147820657008401E-4</v>
      </c>
      <c r="N613" s="21"/>
      <c r="R613" s="21"/>
    </row>
    <row r="614" spans="1:18">
      <c r="A614" s="7" t="s">
        <v>140</v>
      </c>
      <c r="B614" t="s">
        <v>27</v>
      </c>
      <c r="C614" t="s">
        <v>22</v>
      </c>
      <c r="D614" t="s">
        <v>23</v>
      </c>
      <c r="E614" s="1">
        <v>2.5165656337274802</v>
      </c>
      <c r="F614" s="1">
        <v>0.108917596742709</v>
      </c>
      <c r="G614" s="1">
        <v>0.59642278468501597</v>
      </c>
      <c r="H614" s="1">
        <v>2.1776615730896301E-2</v>
      </c>
      <c r="I614" s="1">
        <v>3.1129884184124998</v>
      </c>
      <c r="J614" s="50">
        <v>0.13069421247360499</v>
      </c>
      <c r="N614" s="21"/>
      <c r="R614" s="21"/>
    </row>
    <row r="615" spans="1:18">
      <c r="A615" s="7" t="s">
        <v>84</v>
      </c>
      <c r="B615" t="s">
        <v>27</v>
      </c>
      <c r="C615" t="s">
        <v>2</v>
      </c>
      <c r="D615" t="s">
        <v>3</v>
      </c>
      <c r="E615" s="1">
        <v>0.27667014767453502</v>
      </c>
      <c r="F615" s="1">
        <v>0.28249348609950597</v>
      </c>
      <c r="G615" s="1">
        <v>0.18873674215494701</v>
      </c>
      <c r="H615" s="1">
        <v>0.24675442333462599</v>
      </c>
      <c r="I615" s="1">
        <v>0.46540688982948197</v>
      </c>
      <c r="J615" s="50">
        <v>0.52924790943413202</v>
      </c>
      <c r="N615" s="21"/>
      <c r="R615" s="21"/>
    </row>
    <row r="616" spans="1:18">
      <c r="A616" s="7" t="s">
        <v>84</v>
      </c>
      <c r="B616" t="s">
        <v>27</v>
      </c>
      <c r="C616" t="s">
        <v>4</v>
      </c>
      <c r="D616" t="s">
        <v>5</v>
      </c>
      <c r="E616" s="1">
        <v>3.6342108179097498E-4</v>
      </c>
      <c r="F616" s="1">
        <v>1.7581037586771198E-2</v>
      </c>
      <c r="G616" s="1">
        <v>9.0551453279105605E-8</v>
      </c>
      <c r="H616" s="1">
        <v>6.0117948624601297E-7</v>
      </c>
      <c r="I616" s="1">
        <v>3.6351163324425403E-4</v>
      </c>
      <c r="J616" s="50">
        <v>1.7581638766257401E-2</v>
      </c>
      <c r="N616" s="21"/>
      <c r="R616" s="21"/>
    </row>
    <row r="617" spans="1:18">
      <c r="A617" s="7" t="s">
        <v>84</v>
      </c>
      <c r="B617" t="s">
        <v>27</v>
      </c>
      <c r="C617" t="s">
        <v>6</v>
      </c>
      <c r="D617" t="s">
        <v>7</v>
      </c>
      <c r="E617" s="1">
        <v>3.5683870036482202E-4</v>
      </c>
      <c r="F617" s="1">
        <v>7.7905132020404005E-4</v>
      </c>
      <c r="G617" s="1">
        <v>4.75267322852013E-4</v>
      </c>
      <c r="H617" s="1">
        <v>1.0528922284128101E-3</v>
      </c>
      <c r="I617" s="1">
        <v>8.3210602321683502E-4</v>
      </c>
      <c r="J617" s="50">
        <v>1.83194354861685E-3</v>
      </c>
      <c r="N617" s="21"/>
      <c r="R617" s="21"/>
    </row>
    <row r="618" spans="1:18">
      <c r="A618" s="7" t="s">
        <v>84</v>
      </c>
      <c r="B618" t="s">
        <v>27</v>
      </c>
      <c r="C618" t="s">
        <v>8</v>
      </c>
      <c r="D618" t="s">
        <v>9</v>
      </c>
      <c r="E618" s="1">
        <v>5.1618150779196598E-2</v>
      </c>
      <c r="F618" s="1">
        <v>1.93871057856402E-2</v>
      </c>
      <c r="G618" s="1">
        <v>5.1770278538246298E-2</v>
      </c>
      <c r="H618" s="1">
        <v>2.08589958325212E-2</v>
      </c>
      <c r="I618" s="1">
        <v>0.10338842931744301</v>
      </c>
      <c r="J618" s="50">
        <v>4.0246101618161403E-2</v>
      </c>
      <c r="N618" s="21"/>
      <c r="R618" s="21"/>
    </row>
    <row r="619" spans="1:18">
      <c r="A619" s="7" t="s">
        <v>84</v>
      </c>
      <c r="B619" t="s">
        <v>27</v>
      </c>
      <c r="C619" t="s">
        <v>10</v>
      </c>
      <c r="D619" t="s">
        <v>11</v>
      </c>
      <c r="E619" s="1">
        <v>4.1044818474002001E-2</v>
      </c>
      <c r="F619" s="1">
        <v>4.0525577859857803E-2</v>
      </c>
      <c r="G619" s="1">
        <v>8.0459424358111695E-2</v>
      </c>
      <c r="H619" s="1">
        <v>0.10235771131936899</v>
      </c>
      <c r="I619" s="1">
        <v>0.121504242832114</v>
      </c>
      <c r="J619" s="50">
        <v>0.14288328917922599</v>
      </c>
      <c r="N619" s="21"/>
      <c r="R619" s="21"/>
    </row>
    <row r="620" spans="1:18">
      <c r="A620" s="7" t="s">
        <v>84</v>
      </c>
      <c r="B620" t="s">
        <v>27</v>
      </c>
      <c r="C620" t="s">
        <v>12</v>
      </c>
      <c r="D620" t="s">
        <v>13</v>
      </c>
      <c r="E620" s="1">
        <v>0.119317997147523</v>
      </c>
      <c r="F620" s="1">
        <v>1.7403851118318499E-2</v>
      </c>
      <c r="G620" s="1">
        <v>3.91250280489873E-2</v>
      </c>
      <c r="H620" s="1">
        <v>7.04518451491409E-3</v>
      </c>
      <c r="I620" s="1">
        <v>0.15844302519650999</v>
      </c>
      <c r="J620" s="50">
        <v>2.4449035633232599E-2</v>
      </c>
      <c r="N620" s="21"/>
      <c r="R620" s="21"/>
    </row>
    <row r="621" spans="1:18">
      <c r="A621" s="7" t="s">
        <v>84</v>
      </c>
      <c r="B621" t="s">
        <v>27</v>
      </c>
      <c r="C621" t="s">
        <v>14</v>
      </c>
      <c r="D621" t="s">
        <v>15</v>
      </c>
      <c r="E621" s="1">
        <v>2.5038435954284899E-2</v>
      </c>
      <c r="F621" s="1">
        <v>2.6792036983172899E-2</v>
      </c>
      <c r="G621" s="1">
        <v>2.7892831218098098E-2</v>
      </c>
      <c r="H621" s="1">
        <v>1.6418148883220199E-2</v>
      </c>
      <c r="I621" s="1">
        <v>5.2931267172382897E-2</v>
      </c>
      <c r="J621" s="50">
        <v>4.3210185866392997E-2</v>
      </c>
      <c r="N621" s="21"/>
      <c r="R621" s="21"/>
    </row>
    <row r="622" spans="1:18">
      <c r="A622" s="7" t="s">
        <v>84</v>
      </c>
      <c r="B622" t="s">
        <v>27</v>
      </c>
      <c r="C622" t="s">
        <v>16</v>
      </c>
      <c r="D622" t="s">
        <v>17</v>
      </c>
      <c r="E622" s="1">
        <v>0.302243051847286</v>
      </c>
      <c r="F622" s="1">
        <v>6.2944721438007598E-2</v>
      </c>
      <c r="G622" s="1">
        <v>7.6789676256387204E-2</v>
      </c>
      <c r="H622" s="1">
        <v>1.2624104920689799E-2</v>
      </c>
      <c r="I622" s="1">
        <v>0.379032728103673</v>
      </c>
      <c r="J622" s="50">
        <v>7.55688263586973E-2</v>
      </c>
      <c r="N622" s="21"/>
      <c r="R622" s="21"/>
    </row>
    <row r="623" spans="1:18">
      <c r="A623" s="7" t="s">
        <v>84</v>
      </c>
      <c r="B623" t="s">
        <v>27</v>
      </c>
      <c r="C623" t="s">
        <v>18</v>
      </c>
      <c r="D623" t="s">
        <v>19</v>
      </c>
      <c r="E623" s="1">
        <v>1.6659702578309601</v>
      </c>
      <c r="F623" s="1">
        <v>0.10462365255579099</v>
      </c>
      <c r="G623" s="1">
        <v>7.9257444847897304E-2</v>
      </c>
      <c r="H623" s="1">
        <v>1.29888510427663E-2</v>
      </c>
      <c r="I623" s="1">
        <v>1.7452277026788601</v>
      </c>
      <c r="J623" s="50">
        <v>0.117612503598557</v>
      </c>
      <c r="N623" s="21"/>
      <c r="R623" s="21"/>
    </row>
    <row r="624" spans="1:18">
      <c r="A624" s="7" t="s">
        <v>84</v>
      </c>
      <c r="B624" t="s">
        <v>27</v>
      </c>
      <c r="C624" t="s">
        <v>20</v>
      </c>
      <c r="D624" t="s">
        <v>21</v>
      </c>
      <c r="E624" s="1">
        <v>0.516061057477609</v>
      </c>
      <c r="F624" s="1">
        <v>8.2733540194463107E-2</v>
      </c>
      <c r="G624" s="1">
        <v>1.6652496298170401E-2</v>
      </c>
      <c r="H624" s="1">
        <v>3.3637803398469598E-3</v>
      </c>
      <c r="I624" s="1">
        <v>0.532713553775779</v>
      </c>
      <c r="J624" s="50">
        <v>8.6097320534310101E-2</v>
      </c>
      <c r="N624" s="21"/>
      <c r="R624" s="21"/>
    </row>
    <row r="625" spans="1:18">
      <c r="A625" s="7" t="s">
        <v>84</v>
      </c>
      <c r="B625" t="s">
        <v>27</v>
      </c>
      <c r="C625" t="s">
        <v>25</v>
      </c>
      <c r="D625" t="s">
        <v>26</v>
      </c>
      <c r="E625" s="1">
        <v>3.7057992517007601E-2</v>
      </c>
      <c r="F625" s="1">
        <v>2.6229191535362801E-3</v>
      </c>
      <c r="G625" s="1">
        <v>0.28310204565741398</v>
      </c>
      <c r="H625" s="1">
        <v>0.12610425679693399</v>
      </c>
      <c r="I625" s="1">
        <v>0.32016003817442201</v>
      </c>
      <c r="J625" s="50">
        <v>0.12872717595047001</v>
      </c>
      <c r="N625" s="21"/>
      <c r="R625" s="21"/>
    </row>
    <row r="626" spans="1:18">
      <c r="A626" s="7" t="s">
        <v>84</v>
      </c>
      <c r="B626" t="s">
        <v>27</v>
      </c>
      <c r="C626" t="s">
        <v>22</v>
      </c>
      <c r="D626" t="s">
        <v>23</v>
      </c>
      <c r="E626" s="1">
        <v>0.49883907879553702</v>
      </c>
      <c r="F626" s="1">
        <v>2.17669490923455E-2</v>
      </c>
      <c r="G626" s="1">
        <v>6.4481664180629497E-3</v>
      </c>
      <c r="H626" s="1">
        <v>2.47065061757707E-4</v>
      </c>
      <c r="I626" s="1">
        <v>0.50528724521360002</v>
      </c>
      <c r="J626" s="50">
        <v>2.2014014154103201E-2</v>
      </c>
      <c r="N626" s="21"/>
      <c r="R626" s="21"/>
    </row>
    <row r="627" spans="1:18">
      <c r="A627" s="7" t="s">
        <v>141</v>
      </c>
      <c r="B627" t="s">
        <v>27</v>
      </c>
      <c r="C627" t="s">
        <v>2</v>
      </c>
      <c r="D627" t="s">
        <v>3</v>
      </c>
      <c r="E627" s="1">
        <v>0.90840652193402605</v>
      </c>
      <c r="F627" s="1">
        <v>0.91658950376821302</v>
      </c>
      <c r="G627" s="1">
        <v>1.1809067791816299</v>
      </c>
      <c r="H627" s="1">
        <v>1.18747871537631</v>
      </c>
      <c r="I627" s="1">
        <v>2.0893133011156499</v>
      </c>
      <c r="J627" s="50">
        <v>2.1040682191445299</v>
      </c>
      <c r="N627" s="21"/>
      <c r="R627" s="21"/>
    </row>
    <row r="628" spans="1:18">
      <c r="A628" s="7" t="s">
        <v>141</v>
      </c>
      <c r="B628" t="s">
        <v>27</v>
      </c>
      <c r="C628" t="s">
        <v>4</v>
      </c>
      <c r="D628" t="s">
        <v>5</v>
      </c>
      <c r="E628" s="1">
        <v>2.8961793721540099E-3</v>
      </c>
      <c r="F628" s="1">
        <v>0.159338498859044</v>
      </c>
      <c r="G628" s="1">
        <v>1.35481943234408E-7</v>
      </c>
      <c r="H628" s="1">
        <v>4.4286540132526101E-7</v>
      </c>
      <c r="I628" s="1">
        <v>2.8963148540972401E-3</v>
      </c>
      <c r="J628" s="50">
        <v>0.15933894172444499</v>
      </c>
      <c r="N628" s="21"/>
      <c r="R628" s="21"/>
    </row>
    <row r="629" spans="1:18">
      <c r="A629" s="7" t="s">
        <v>141</v>
      </c>
      <c r="B629" t="s">
        <v>27</v>
      </c>
      <c r="C629" t="s">
        <v>6</v>
      </c>
      <c r="D629" t="s">
        <v>7</v>
      </c>
      <c r="E629" s="1">
        <v>4.7830094228500002E-3</v>
      </c>
      <c r="F629" s="1">
        <v>1.03510912127442E-2</v>
      </c>
      <c r="G629" s="1">
        <v>0.39881059724205198</v>
      </c>
      <c r="H629" s="1">
        <v>0.88421111768269101</v>
      </c>
      <c r="I629" s="1">
        <v>0.40359360666490202</v>
      </c>
      <c r="J629" s="50">
        <v>0.89456220889543503</v>
      </c>
      <c r="N629" s="21"/>
      <c r="R629" s="21"/>
    </row>
    <row r="630" spans="1:18">
      <c r="A630" s="7" t="s">
        <v>141</v>
      </c>
      <c r="B630" t="s">
        <v>27</v>
      </c>
      <c r="C630" t="s">
        <v>8</v>
      </c>
      <c r="D630" t="s">
        <v>9</v>
      </c>
      <c r="E630" s="1">
        <v>0.252640831440054</v>
      </c>
      <c r="F630" s="1">
        <v>9.4848511637696906E-2</v>
      </c>
      <c r="G630" s="1">
        <v>2.7076304411534</v>
      </c>
      <c r="H630" s="1">
        <v>1.26352689839906</v>
      </c>
      <c r="I630" s="1">
        <v>2.9602712725934599</v>
      </c>
      <c r="J630" s="50">
        <v>1.35837541003676</v>
      </c>
      <c r="N630" s="21"/>
      <c r="R630" s="21"/>
    </row>
    <row r="631" spans="1:18">
      <c r="A631" s="7" t="s">
        <v>141</v>
      </c>
      <c r="B631" t="s">
        <v>27</v>
      </c>
      <c r="C631" t="s">
        <v>10</v>
      </c>
      <c r="D631" t="s">
        <v>11</v>
      </c>
      <c r="E631" s="1">
        <v>0.202841453220405</v>
      </c>
      <c r="F631" s="1">
        <v>0.26436646876715802</v>
      </c>
      <c r="G631" s="1">
        <v>1.1176166790895701</v>
      </c>
      <c r="H631" s="1">
        <v>2.1253796266342699</v>
      </c>
      <c r="I631" s="1">
        <v>1.32045813230998</v>
      </c>
      <c r="J631" s="50">
        <v>2.3897460954014198</v>
      </c>
      <c r="N631" s="21"/>
      <c r="R631" s="21"/>
    </row>
    <row r="632" spans="1:18">
      <c r="A632" s="7" t="s">
        <v>141</v>
      </c>
      <c r="B632" t="s">
        <v>27</v>
      </c>
      <c r="C632" t="s">
        <v>12</v>
      </c>
      <c r="D632" t="s">
        <v>13</v>
      </c>
      <c r="E632" s="1">
        <v>0.27330241866367999</v>
      </c>
      <c r="F632" s="1">
        <v>3.8606732192396603E-2</v>
      </c>
      <c r="G632" s="1">
        <v>0.16987543713137401</v>
      </c>
      <c r="H632" s="1">
        <v>3.0596326239196701E-2</v>
      </c>
      <c r="I632" s="1">
        <v>0.44317785579505398</v>
      </c>
      <c r="J632" s="50">
        <v>6.9203058431593301E-2</v>
      </c>
      <c r="N632" s="21"/>
      <c r="R632" s="21"/>
    </row>
    <row r="633" spans="1:18">
      <c r="A633" s="7" t="s">
        <v>141</v>
      </c>
      <c r="B633" t="s">
        <v>27</v>
      </c>
      <c r="C633" t="s">
        <v>14</v>
      </c>
      <c r="D633" t="s">
        <v>15</v>
      </c>
      <c r="E633" s="1">
        <v>7.9073610940752298E-2</v>
      </c>
      <c r="F633" s="1">
        <v>8.2702302247340695E-2</v>
      </c>
      <c r="G633" s="1">
        <v>0.256751206944064</v>
      </c>
      <c r="H633" s="1">
        <v>0.14918047847886201</v>
      </c>
      <c r="I633" s="1">
        <v>0.335824817884816</v>
      </c>
      <c r="J633" s="50">
        <v>0.231882780726203</v>
      </c>
      <c r="N633" s="21"/>
      <c r="R633" s="21"/>
    </row>
    <row r="634" spans="1:18">
      <c r="A634" s="7" t="s">
        <v>141</v>
      </c>
      <c r="B634" t="s">
        <v>27</v>
      </c>
      <c r="C634" t="s">
        <v>16</v>
      </c>
      <c r="D634" t="s">
        <v>17</v>
      </c>
      <c r="E634" s="1">
        <v>1.3254435154727799</v>
      </c>
      <c r="F634" s="1">
        <v>0.262889709706143</v>
      </c>
      <c r="G634" s="1">
        <v>1.7728260459649201</v>
      </c>
      <c r="H634" s="1">
        <v>0.222102160771699</v>
      </c>
      <c r="I634" s="1">
        <v>3.0982695614376898</v>
      </c>
      <c r="J634" s="50">
        <v>0.48499187047784098</v>
      </c>
      <c r="N634" s="21"/>
      <c r="R634" s="21"/>
    </row>
    <row r="635" spans="1:18">
      <c r="A635" s="7" t="s">
        <v>141</v>
      </c>
      <c r="B635" t="s">
        <v>27</v>
      </c>
      <c r="C635" t="s">
        <v>18</v>
      </c>
      <c r="D635" t="s">
        <v>19</v>
      </c>
      <c r="E635" s="1">
        <v>6.6888942113155201</v>
      </c>
      <c r="F635" s="1">
        <v>0.41307127070953398</v>
      </c>
      <c r="G635" s="1">
        <v>0.62310515384061904</v>
      </c>
      <c r="H635" s="1">
        <v>9.9474712512162403E-2</v>
      </c>
      <c r="I635" s="1">
        <v>7.3119993651561401</v>
      </c>
      <c r="J635" s="50">
        <v>0.51254598322169598</v>
      </c>
      <c r="N635" s="21"/>
      <c r="R635" s="21"/>
    </row>
    <row r="636" spans="1:18">
      <c r="A636" s="7" t="s">
        <v>141</v>
      </c>
      <c r="B636" t="s">
        <v>27</v>
      </c>
      <c r="C636" t="s">
        <v>20</v>
      </c>
      <c r="D636" t="s">
        <v>21</v>
      </c>
      <c r="E636" s="1">
        <v>2.45241036978152</v>
      </c>
      <c r="F636" s="1">
        <v>0.39050775136848098</v>
      </c>
      <c r="G636" s="1">
        <v>0.51662836614512098</v>
      </c>
      <c r="H636" s="1">
        <v>0.104246220729989</v>
      </c>
      <c r="I636" s="1">
        <v>2.9690387359266399</v>
      </c>
      <c r="J636" s="50">
        <v>0.49475397209847</v>
      </c>
      <c r="N636" s="21"/>
      <c r="R636" s="21"/>
    </row>
    <row r="637" spans="1:18">
      <c r="A637" s="7" t="s">
        <v>141</v>
      </c>
      <c r="B637" t="s">
        <v>27</v>
      </c>
      <c r="C637" t="s">
        <v>25</v>
      </c>
      <c r="D637" t="s">
        <v>26</v>
      </c>
      <c r="E637" s="1">
        <v>3.9231519621234397E-2</v>
      </c>
      <c r="F637" s="1">
        <v>2.7758585611713299E-3</v>
      </c>
      <c r="G637" s="1">
        <v>0.18759976820215399</v>
      </c>
      <c r="H637" s="1">
        <v>7.9339906504082805E-2</v>
      </c>
      <c r="I637" s="1">
        <v>0.22683128782338799</v>
      </c>
      <c r="J637" s="50">
        <v>8.2115765065254101E-2</v>
      </c>
      <c r="N637" s="21"/>
      <c r="R637" s="21"/>
    </row>
    <row r="638" spans="1:18">
      <c r="A638" s="7" t="s">
        <v>141</v>
      </c>
      <c r="B638" t="s">
        <v>27</v>
      </c>
      <c r="C638" t="s">
        <v>22</v>
      </c>
      <c r="D638" t="s">
        <v>23</v>
      </c>
      <c r="E638" s="1">
        <v>3.0022134091022701</v>
      </c>
      <c r="F638" s="1">
        <v>0.129483957473713</v>
      </c>
      <c r="G638" s="1">
        <v>0.99954100450885996</v>
      </c>
      <c r="H638" s="1">
        <v>3.6578897983704797E-2</v>
      </c>
      <c r="I638" s="1">
        <v>4.0017544136111303</v>
      </c>
      <c r="J638" s="50">
        <v>0.166062855457418</v>
      </c>
      <c r="N638" s="21"/>
      <c r="R638" s="21"/>
    </row>
    <row r="639" spans="1:18">
      <c r="A639" s="7" t="s">
        <v>142</v>
      </c>
      <c r="B639" t="s">
        <v>27</v>
      </c>
      <c r="C639" t="s">
        <v>2</v>
      </c>
      <c r="D639" t="s">
        <v>3</v>
      </c>
      <c r="E639" s="1">
        <v>1.88795446130376</v>
      </c>
      <c r="F639" s="1">
        <v>1.9570519170865499</v>
      </c>
      <c r="G639" s="1">
        <v>0.30674032930369999</v>
      </c>
      <c r="H639" s="1">
        <v>0.253814664486186</v>
      </c>
      <c r="I639" s="1">
        <v>2.1946947906074601</v>
      </c>
      <c r="J639" s="50">
        <v>2.21086658157274</v>
      </c>
      <c r="N639" s="21"/>
      <c r="R639" s="21"/>
    </row>
    <row r="640" spans="1:18">
      <c r="A640" s="7" t="s">
        <v>142</v>
      </c>
      <c r="B640" t="s">
        <v>27</v>
      </c>
      <c r="C640" t="s">
        <v>4</v>
      </c>
      <c r="D640" t="s">
        <v>5</v>
      </c>
      <c r="E640" s="1">
        <v>3.9870093462208702E-3</v>
      </c>
      <c r="F640" s="1">
        <v>0.19100219715477301</v>
      </c>
      <c r="G640" s="1">
        <v>1.95038919707724E-3</v>
      </c>
      <c r="H640" s="1">
        <v>1.0391695382768001E-2</v>
      </c>
      <c r="I640" s="1">
        <v>5.9373985432981096E-3</v>
      </c>
      <c r="J640" s="50">
        <v>0.201393892537541</v>
      </c>
      <c r="N640" s="21"/>
      <c r="R640" s="21"/>
    </row>
    <row r="641" spans="1:18">
      <c r="A641" s="7" t="s">
        <v>142</v>
      </c>
      <c r="B641" t="s">
        <v>27</v>
      </c>
      <c r="C641" t="s">
        <v>6</v>
      </c>
      <c r="D641" t="s">
        <v>7</v>
      </c>
      <c r="E641" s="1">
        <v>8.7538292337306194E-3</v>
      </c>
      <c r="F641" s="1">
        <v>1.8142055666000901E-2</v>
      </c>
      <c r="G641" s="1">
        <v>0.14897682668468601</v>
      </c>
      <c r="H641" s="1">
        <v>0.26803209160291402</v>
      </c>
      <c r="I641" s="1">
        <v>0.15773065591841701</v>
      </c>
      <c r="J641" s="50">
        <v>0.28617414726891499</v>
      </c>
      <c r="N641" s="21"/>
      <c r="R641" s="21"/>
    </row>
    <row r="642" spans="1:18">
      <c r="A642" s="7" t="s">
        <v>142</v>
      </c>
      <c r="B642" t="s">
        <v>27</v>
      </c>
      <c r="C642" t="s">
        <v>8</v>
      </c>
      <c r="D642" t="s">
        <v>9</v>
      </c>
      <c r="E642" s="1">
        <v>0.45727921845767999</v>
      </c>
      <c r="F642" s="1">
        <v>0.17262284158280899</v>
      </c>
      <c r="G642" s="1">
        <v>0.92979874181713995</v>
      </c>
      <c r="H642" s="1">
        <v>0.45338660450875601</v>
      </c>
      <c r="I642" s="1">
        <v>1.38707796027482</v>
      </c>
      <c r="J642" s="50">
        <v>0.62600944609156495</v>
      </c>
      <c r="N642" s="21"/>
      <c r="R642" s="21"/>
    </row>
    <row r="643" spans="1:18">
      <c r="A643" s="7" t="s">
        <v>142</v>
      </c>
      <c r="B643" t="s">
        <v>27</v>
      </c>
      <c r="C643" t="s">
        <v>10</v>
      </c>
      <c r="D643" t="s">
        <v>11</v>
      </c>
      <c r="E643" s="1">
        <v>0.29569929161550301</v>
      </c>
      <c r="F643" s="1">
        <v>0.23593565011151499</v>
      </c>
      <c r="G643" s="1">
        <v>0.38356367811959102</v>
      </c>
      <c r="H643" s="1">
        <v>0.35609977187280201</v>
      </c>
      <c r="I643" s="1">
        <v>0.67926296973509404</v>
      </c>
      <c r="J643" s="50">
        <v>0.59203542198431702</v>
      </c>
      <c r="N643" s="21"/>
      <c r="R643" s="21"/>
    </row>
    <row r="644" spans="1:18">
      <c r="A644" s="7" t="s">
        <v>142</v>
      </c>
      <c r="B644" t="s">
        <v>27</v>
      </c>
      <c r="C644" t="s">
        <v>12</v>
      </c>
      <c r="D644" t="s">
        <v>13</v>
      </c>
      <c r="E644" s="1">
        <v>0.89044230007060199</v>
      </c>
      <c r="F644" s="1">
        <v>0.123849580669895</v>
      </c>
      <c r="G644" s="1">
        <v>0.489998880036148</v>
      </c>
      <c r="H644" s="1">
        <v>8.8706005877737304E-2</v>
      </c>
      <c r="I644" s="1">
        <v>1.38044118010675</v>
      </c>
      <c r="J644" s="50">
        <v>0.21255558654763201</v>
      </c>
      <c r="N644" s="21"/>
      <c r="R644" s="21"/>
    </row>
    <row r="645" spans="1:18">
      <c r="A645" s="7" t="s">
        <v>142</v>
      </c>
      <c r="B645" t="s">
        <v>27</v>
      </c>
      <c r="C645" t="s">
        <v>14</v>
      </c>
      <c r="D645" t="s">
        <v>15</v>
      </c>
      <c r="E645" s="1">
        <v>0.20036078897460799</v>
      </c>
      <c r="F645" s="1">
        <v>0.21552205676306299</v>
      </c>
      <c r="G645" s="1">
        <v>0.403331324093189</v>
      </c>
      <c r="H645" s="1">
        <v>0.238204844570789</v>
      </c>
      <c r="I645" s="1">
        <v>0.60369211306779702</v>
      </c>
      <c r="J645" s="50">
        <v>0.45372690133385202</v>
      </c>
      <c r="N645" s="21"/>
      <c r="R645" s="21"/>
    </row>
    <row r="646" spans="1:18">
      <c r="A646" s="7" t="s">
        <v>142</v>
      </c>
      <c r="B646" t="s">
        <v>27</v>
      </c>
      <c r="C646" t="s">
        <v>16</v>
      </c>
      <c r="D646" t="s">
        <v>17</v>
      </c>
      <c r="E646" s="1">
        <v>5.6457445031782196</v>
      </c>
      <c r="F646" s="1">
        <v>0.877361347337696</v>
      </c>
      <c r="G646" s="1">
        <v>3.08481154720294</v>
      </c>
      <c r="H646" s="1">
        <v>0.36951652127565898</v>
      </c>
      <c r="I646" s="1">
        <v>8.7305560503811606</v>
      </c>
      <c r="J646" s="50">
        <v>1.2468778686133499</v>
      </c>
      <c r="N646" s="21"/>
      <c r="R646" s="21"/>
    </row>
    <row r="647" spans="1:18">
      <c r="A647" s="7" t="s">
        <v>142</v>
      </c>
      <c r="B647" t="s">
        <v>27</v>
      </c>
      <c r="C647" t="s">
        <v>18</v>
      </c>
      <c r="D647" t="s">
        <v>19</v>
      </c>
      <c r="E647" s="1">
        <v>18.366833165225099</v>
      </c>
      <c r="F647" s="1">
        <v>1.14943189686464</v>
      </c>
      <c r="G647" s="1">
        <v>1.7908954537739701</v>
      </c>
      <c r="H647" s="1">
        <v>0.28779888954330901</v>
      </c>
      <c r="I647" s="1">
        <v>20.157728618999101</v>
      </c>
      <c r="J647" s="50">
        <v>1.4372307864079501</v>
      </c>
      <c r="N647" s="21"/>
      <c r="R647" s="21"/>
    </row>
    <row r="648" spans="1:18">
      <c r="A648" s="7" t="s">
        <v>142</v>
      </c>
      <c r="B648" t="s">
        <v>27</v>
      </c>
      <c r="C648" t="s">
        <v>20</v>
      </c>
      <c r="D648" t="s">
        <v>21</v>
      </c>
      <c r="E648" s="1">
        <v>5.5097184590568702</v>
      </c>
      <c r="F648" s="1">
        <v>0.87484481098981803</v>
      </c>
      <c r="G648" s="1">
        <v>0.25788385746293402</v>
      </c>
      <c r="H648" s="1">
        <v>5.1958027312685298E-2</v>
      </c>
      <c r="I648" s="1">
        <v>5.7676023165197998</v>
      </c>
      <c r="J648" s="50">
        <v>0.92680283830250298</v>
      </c>
      <c r="N648" s="21"/>
      <c r="R648" s="21"/>
    </row>
    <row r="649" spans="1:18">
      <c r="A649" s="7" t="s">
        <v>142</v>
      </c>
      <c r="B649" t="s">
        <v>27</v>
      </c>
      <c r="C649" t="s">
        <v>25</v>
      </c>
      <c r="D649" t="s">
        <v>26</v>
      </c>
      <c r="E649" s="1">
        <v>0.192945629647054</v>
      </c>
      <c r="F649" s="1">
        <v>1.43185129345446E-2</v>
      </c>
      <c r="G649" s="1">
        <v>1.2161355759777801</v>
      </c>
      <c r="H649" s="1">
        <v>0.56333911727319996</v>
      </c>
      <c r="I649" s="1">
        <v>1.4090812056248401</v>
      </c>
      <c r="J649" s="50">
        <v>0.57765763020774497</v>
      </c>
      <c r="N649" s="21"/>
      <c r="R649" s="21"/>
    </row>
    <row r="650" spans="1:18">
      <c r="A650" s="7" t="s">
        <v>142</v>
      </c>
      <c r="B650" t="s">
        <v>27</v>
      </c>
      <c r="C650" t="s">
        <v>22</v>
      </c>
      <c r="D650" t="s">
        <v>23</v>
      </c>
      <c r="E650" s="1">
        <v>6.0946352601104596</v>
      </c>
      <c r="F650" s="1">
        <v>0.26138742892516098</v>
      </c>
      <c r="G650" s="1">
        <v>0.956402117032222</v>
      </c>
      <c r="H650" s="1">
        <v>3.5251681612484799E-2</v>
      </c>
      <c r="I650" s="1">
        <v>7.0510373771426798</v>
      </c>
      <c r="J650" s="50">
        <v>0.29663911053764602</v>
      </c>
      <c r="N650" s="21"/>
      <c r="R650" s="21"/>
    </row>
    <row r="651" spans="1:18">
      <c r="A651" s="7" t="s">
        <v>143</v>
      </c>
      <c r="B651" t="s">
        <v>27</v>
      </c>
      <c r="C651" t="s">
        <v>2</v>
      </c>
      <c r="D651" t="s">
        <v>3</v>
      </c>
      <c r="E651" s="1">
        <v>0.81035288300541097</v>
      </c>
      <c r="F651" s="1">
        <v>0.81099223770593598</v>
      </c>
      <c r="G651" s="1">
        <v>0.53397207079740405</v>
      </c>
      <c r="H651" s="1">
        <v>0.42039051450101</v>
      </c>
      <c r="I651" s="1">
        <v>1.3443249538028199</v>
      </c>
      <c r="J651" s="50">
        <v>1.23138275220695</v>
      </c>
      <c r="N651" s="21"/>
      <c r="R651" s="21"/>
    </row>
    <row r="652" spans="1:18">
      <c r="A652" s="7" t="s">
        <v>143</v>
      </c>
      <c r="B652" t="s">
        <v>27</v>
      </c>
      <c r="C652" t="s">
        <v>4</v>
      </c>
      <c r="D652" t="s">
        <v>5</v>
      </c>
      <c r="E652" s="1">
        <v>2.3010503380051402E-3</v>
      </c>
      <c r="F652" s="1">
        <v>0.13103795134141999</v>
      </c>
      <c r="G652" s="1">
        <v>8.6030234631136301E-4</v>
      </c>
      <c r="H652" s="1">
        <v>4.6198990965103199E-3</v>
      </c>
      <c r="I652" s="1">
        <v>3.1613526843164998E-3</v>
      </c>
      <c r="J652" s="50">
        <v>0.13565785043792999</v>
      </c>
      <c r="N652" s="21"/>
      <c r="R652" s="21"/>
    </row>
    <row r="653" spans="1:18">
      <c r="A653" s="7" t="s">
        <v>143</v>
      </c>
      <c r="B653" t="s">
        <v>27</v>
      </c>
      <c r="C653" t="s">
        <v>6</v>
      </c>
      <c r="D653" t="s">
        <v>7</v>
      </c>
      <c r="E653" s="1">
        <v>1.1063630545478001E-3</v>
      </c>
      <c r="F653" s="1">
        <v>2.4449084730087801E-3</v>
      </c>
      <c r="G653" s="1">
        <v>1.17736470552077E-3</v>
      </c>
      <c r="H653" s="1">
        <v>2.6113671619581598E-3</v>
      </c>
      <c r="I653" s="1">
        <v>2.2837277600685699E-3</v>
      </c>
      <c r="J653" s="50">
        <v>5.05627563496694E-3</v>
      </c>
      <c r="N653" s="21"/>
      <c r="R653" s="21"/>
    </row>
    <row r="654" spans="1:18">
      <c r="A654" s="7" t="s">
        <v>143</v>
      </c>
      <c r="B654" t="s">
        <v>27</v>
      </c>
      <c r="C654" t="s">
        <v>8</v>
      </c>
      <c r="D654" t="s">
        <v>9</v>
      </c>
      <c r="E654" s="1">
        <v>0.33875545116029498</v>
      </c>
      <c r="F654" s="1">
        <v>0.12743329817737201</v>
      </c>
      <c r="G654" s="1">
        <v>1.6206456966728799</v>
      </c>
      <c r="H654" s="1">
        <v>0.777694103058027</v>
      </c>
      <c r="I654" s="1">
        <v>1.9594011478331701</v>
      </c>
      <c r="J654" s="50">
        <v>0.90512740123539903</v>
      </c>
      <c r="N654" s="21"/>
      <c r="R654" s="21"/>
    </row>
    <row r="655" spans="1:18">
      <c r="A655" s="7" t="s">
        <v>143</v>
      </c>
      <c r="B655" t="s">
        <v>27</v>
      </c>
      <c r="C655" t="s">
        <v>10</v>
      </c>
      <c r="D655" t="s">
        <v>11</v>
      </c>
      <c r="E655" s="1">
        <v>0.187783942846631</v>
      </c>
      <c r="F655" s="1">
        <v>0.21300355620026201</v>
      </c>
      <c r="G655" s="1">
        <v>0.90227760644325095</v>
      </c>
      <c r="H655" s="1">
        <v>0.88167870184284003</v>
      </c>
      <c r="I655" s="1">
        <v>1.09006154928988</v>
      </c>
      <c r="J655" s="50">
        <v>1.0946822580430999</v>
      </c>
      <c r="N655" s="21"/>
      <c r="R655" s="21"/>
    </row>
    <row r="656" spans="1:18">
      <c r="A656" s="7" t="s">
        <v>143</v>
      </c>
      <c r="B656" t="s">
        <v>27</v>
      </c>
      <c r="C656" t="s">
        <v>12</v>
      </c>
      <c r="D656" t="s">
        <v>13</v>
      </c>
      <c r="E656" s="1">
        <v>0.43715841707858299</v>
      </c>
      <c r="F656" s="1">
        <v>6.4221355005761802E-2</v>
      </c>
      <c r="G656" s="1">
        <v>0.63907375965050695</v>
      </c>
      <c r="H656" s="1">
        <v>0.11349732184856499</v>
      </c>
      <c r="I656" s="1">
        <v>1.0762321767290901</v>
      </c>
      <c r="J656" s="50">
        <v>0.17771867685432599</v>
      </c>
      <c r="N656" s="21"/>
      <c r="R656" s="21"/>
    </row>
    <row r="657" spans="1:18">
      <c r="A657" s="7" t="s">
        <v>143</v>
      </c>
      <c r="B657" t="s">
        <v>27</v>
      </c>
      <c r="C657" t="s">
        <v>14</v>
      </c>
      <c r="D657" t="s">
        <v>15</v>
      </c>
      <c r="E657" s="1">
        <v>0.156012227989098</v>
      </c>
      <c r="F657" s="1">
        <v>0.158172914376045</v>
      </c>
      <c r="G657" s="1">
        <v>0.295024259193018</v>
      </c>
      <c r="H657" s="1">
        <v>0.172239347801217</v>
      </c>
      <c r="I657" s="1">
        <v>0.45103648718211697</v>
      </c>
      <c r="J657" s="50">
        <v>0.33041226217726199</v>
      </c>
      <c r="N657" s="21"/>
      <c r="R657" s="21"/>
    </row>
    <row r="658" spans="1:18">
      <c r="A658" s="7" t="s">
        <v>143</v>
      </c>
      <c r="B658" t="s">
        <v>27</v>
      </c>
      <c r="C658" t="s">
        <v>16</v>
      </c>
      <c r="D658" t="s">
        <v>17</v>
      </c>
      <c r="E658" s="1">
        <v>3.0441248081780699</v>
      </c>
      <c r="F658" s="1">
        <v>0.58983209064615305</v>
      </c>
      <c r="G658" s="1">
        <v>6.6751464963412896</v>
      </c>
      <c r="H658" s="1">
        <v>0.88264478301329397</v>
      </c>
      <c r="I658" s="1">
        <v>9.7192713045193599</v>
      </c>
      <c r="J658" s="50">
        <v>1.47247687365945</v>
      </c>
      <c r="N658" s="21"/>
      <c r="R658" s="21"/>
    </row>
    <row r="659" spans="1:18">
      <c r="A659" s="7" t="s">
        <v>143</v>
      </c>
      <c r="B659" t="s">
        <v>27</v>
      </c>
      <c r="C659" t="s">
        <v>18</v>
      </c>
      <c r="D659" t="s">
        <v>19</v>
      </c>
      <c r="E659" s="1">
        <v>13.9396184714483</v>
      </c>
      <c r="F659" s="1">
        <v>0.86181605527254002</v>
      </c>
      <c r="G659" s="1">
        <v>6.3561145658487401</v>
      </c>
      <c r="H659" s="1">
        <v>1.02755814246555</v>
      </c>
      <c r="I659" s="1">
        <v>20.295733037297001</v>
      </c>
      <c r="J659" s="50">
        <v>1.88937419773809</v>
      </c>
      <c r="N659" s="21"/>
      <c r="R659" s="21"/>
    </row>
    <row r="660" spans="1:18">
      <c r="A660" s="7" t="s">
        <v>143</v>
      </c>
      <c r="B660" t="s">
        <v>27</v>
      </c>
      <c r="C660" t="s">
        <v>20</v>
      </c>
      <c r="D660" t="s">
        <v>21</v>
      </c>
      <c r="E660" s="1">
        <v>2.5353864808076501</v>
      </c>
      <c r="F660" s="1">
        <v>0.403133288831383</v>
      </c>
      <c r="G660" s="1">
        <v>0.99154470400352102</v>
      </c>
      <c r="H660" s="1">
        <v>0.20001287566985601</v>
      </c>
      <c r="I660" s="1">
        <v>3.5269311848111702</v>
      </c>
      <c r="J660" s="50">
        <v>0.60314616450123903</v>
      </c>
      <c r="N660" s="21"/>
      <c r="R660" s="21"/>
    </row>
    <row r="661" spans="1:18">
      <c r="A661" s="7" t="s">
        <v>143</v>
      </c>
      <c r="B661" t="s">
        <v>27</v>
      </c>
      <c r="C661" t="s">
        <v>25</v>
      </c>
      <c r="D661" t="s">
        <v>26</v>
      </c>
      <c r="E661" s="1">
        <v>8.7418355671073696E-3</v>
      </c>
      <c r="F661" s="1">
        <v>6.2181366851483E-4</v>
      </c>
      <c r="G661" s="1">
        <v>2.5674517905706701E-2</v>
      </c>
      <c r="H661" s="1">
        <v>1.1227712846996999E-2</v>
      </c>
      <c r="I661" s="1">
        <v>3.4416353472814E-2</v>
      </c>
      <c r="J661" s="50">
        <v>1.1849526515511801E-2</v>
      </c>
      <c r="N661" s="21"/>
      <c r="R661" s="21"/>
    </row>
    <row r="662" spans="1:18">
      <c r="A662" s="7" t="s">
        <v>143</v>
      </c>
      <c r="B662" t="s">
        <v>27</v>
      </c>
      <c r="C662" t="s">
        <v>22</v>
      </c>
      <c r="D662" t="s">
        <v>23</v>
      </c>
      <c r="E662" s="1">
        <v>11.2961448509691</v>
      </c>
      <c r="F662" s="1">
        <v>0.488395431769299</v>
      </c>
      <c r="G662" s="1">
        <v>2.4332374992096302</v>
      </c>
      <c r="H662" s="1">
        <v>8.8660969244839793E-2</v>
      </c>
      <c r="I662" s="1">
        <v>13.7293823501787</v>
      </c>
      <c r="J662" s="50">
        <v>0.57705640101413902</v>
      </c>
      <c r="N662" s="21"/>
      <c r="R662" s="21"/>
    </row>
    <row r="663" spans="1:18">
      <c r="A663" s="7" t="s">
        <v>144</v>
      </c>
      <c r="B663" t="s">
        <v>27</v>
      </c>
      <c r="C663" t="s">
        <v>2</v>
      </c>
      <c r="D663" t="s">
        <v>3</v>
      </c>
      <c r="E663" s="1">
        <v>1.54514225205663</v>
      </c>
      <c r="F663" s="1">
        <v>1.5981421256473001</v>
      </c>
      <c r="G663" s="1">
        <v>0.74037232737746095</v>
      </c>
      <c r="H663" s="1">
        <v>1.0152127563225199</v>
      </c>
      <c r="I663" s="1">
        <v>2.2855145794340901</v>
      </c>
      <c r="J663" s="50">
        <v>2.61335488196982</v>
      </c>
      <c r="N663" s="21"/>
      <c r="R663" s="21"/>
    </row>
    <row r="664" spans="1:18">
      <c r="A664" s="7" t="s">
        <v>144</v>
      </c>
      <c r="B664" t="s">
        <v>27</v>
      </c>
      <c r="C664" t="s">
        <v>4</v>
      </c>
      <c r="D664" t="s">
        <v>5</v>
      </c>
      <c r="E664" s="1">
        <v>4.3394352725145899E-3</v>
      </c>
      <c r="F664" s="1">
        <v>0.190120577515758</v>
      </c>
      <c r="G664" s="1">
        <v>4.34239441990452E-4</v>
      </c>
      <c r="H664" s="1">
        <v>7.8430926201615101E-3</v>
      </c>
      <c r="I664" s="1">
        <v>4.7736747145050397E-3</v>
      </c>
      <c r="J664" s="50">
        <v>0.19796367013592001</v>
      </c>
      <c r="N664" s="21"/>
      <c r="R664" s="21"/>
    </row>
    <row r="665" spans="1:18">
      <c r="A665" s="7" t="s">
        <v>144</v>
      </c>
      <c r="B665" t="s">
        <v>27</v>
      </c>
      <c r="C665" t="s">
        <v>6</v>
      </c>
      <c r="D665" t="s">
        <v>7</v>
      </c>
      <c r="E665" s="1">
        <v>2.7578128928931599E-2</v>
      </c>
      <c r="F665" s="1">
        <v>5.9200368240327303E-2</v>
      </c>
      <c r="G665" s="1">
        <v>2.3533244226308598</v>
      </c>
      <c r="H665" s="1">
        <v>5.2168827329854599</v>
      </c>
      <c r="I665" s="1">
        <v>2.3809025515597901</v>
      </c>
      <c r="J665" s="50">
        <v>5.2760831012257903</v>
      </c>
      <c r="N665" s="21"/>
      <c r="R665" s="21"/>
    </row>
    <row r="666" spans="1:18">
      <c r="A666" s="7" t="s">
        <v>144</v>
      </c>
      <c r="B666" t="s">
        <v>27</v>
      </c>
      <c r="C666" t="s">
        <v>8</v>
      </c>
      <c r="D666" t="s">
        <v>9</v>
      </c>
      <c r="E666" s="1">
        <v>0.62590445050202204</v>
      </c>
      <c r="F666" s="1">
        <v>0.23524509126323701</v>
      </c>
      <c r="G666" s="1">
        <v>3.1697154593223802</v>
      </c>
      <c r="H666" s="1">
        <v>1.52200821475449</v>
      </c>
      <c r="I666" s="1">
        <v>3.7956199098244001</v>
      </c>
      <c r="J666" s="50">
        <v>1.75725330601772</v>
      </c>
      <c r="N666" s="21"/>
      <c r="R666" s="21"/>
    </row>
    <row r="667" spans="1:18">
      <c r="A667" s="7" t="s">
        <v>144</v>
      </c>
      <c r="B667" t="s">
        <v>27</v>
      </c>
      <c r="C667" t="s">
        <v>10</v>
      </c>
      <c r="D667" t="s">
        <v>11</v>
      </c>
      <c r="E667" s="1">
        <v>0.34255399044755203</v>
      </c>
      <c r="F667" s="1">
        <v>0.33278904294209299</v>
      </c>
      <c r="G667" s="1">
        <v>1.1522479953617399</v>
      </c>
      <c r="H667" s="1">
        <v>0.96999753838410696</v>
      </c>
      <c r="I667" s="1">
        <v>1.49480198580929</v>
      </c>
      <c r="J667" s="50">
        <v>1.3027865813262001</v>
      </c>
      <c r="N667" s="21"/>
      <c r="R667" s="21"/>
    </row>
    <row r="668" spans="1:18">
      <c r="A668" s="7" t="s">
        <v>144</v>
      </c>
      <c r="B668" t="s">
        <v>27</v>
      </c>
      <c r="C668" t="s">
        <v>12</v>
      </c>
      <c r="D668" t="s">
        <v>13</v>
      </c>
      <c r="E668" s="1">
        <v>0.90428359341227704</v>
      </c>
      <c r="F668" s="1">
        <v>0.13225103990930501</v>
      </c>
      <c r="G668" s="1">
        <v>0.52010903165837197</v>
      </c>
      <c r="H668" s="1">
        <v>9.3082452691913106E-2</v>
      </c>
      <c r="I668" s="1">
        <v>1.42439262507065</v>
      </c>
      <c r="J668" s="50">
        <v>0.22533349260121799</v>
      </c>
      <c r="N668" s="21"/>
      <c r="R668" s="21"/>
    </row>
    <row r="669" spans="1:18">
      <c r="A669" s="7" t="s">
        <v>144</v>
      </c>
      <c r="B669" t="s">
        <v>27</v>
      </c>
      <c r="C669" t="s">
        <v>14</v>
      </c>
      <c r="D669" t="s">
        <v>15</v>
      </c>
      <c r="E669" s="1">
        <v>0.22341484905678599</v>
      </c>
      <c r="F669" s="1">
        <v>0.23183519068209199</v>
      </c>
      <c r="G669" s="1">
        <v>0.59429501084745495</v>
      </c>
      <c r="H669" s="1">
        <v>0.347855295385469</v>
      </c>
      <c r="I669" s="1">
        <v>0.81770985990424006</v>
      </c>
      <c r="J669" s="50">
        <v>0.57969048606756102</v>
      </c>
      <c r="N669" s="21"/>
      <c r="R669" s="21"/>
    </row>
    <row r="670" spans="1:18">
      <c r="A670" s="7" t="s">
        <v>144</v>
      </c>
      <c r="B670" t="s">
        <v>27</v>
      </c>
      <c r="C670" t="s">
        <v>16</v>
      </c>
      <c r="D670" t="s">
        <v>17</v>
      </c>
      <c r="E670" s="1">
        <v>4.2167787092000797</v>
      </c>
      <c r="F670" s="1">
        <v>0.81600874621349695</v>
      </c>
      <c r="G670" s="1">
        <v>4.9952014400873903</v>
      </c>
      <c r="H670" s="1">
        <v>0.70024982368870603</v>
      </c>
      <c r="I670" s="1">
        <v>9.2119801492874593</v>
      </c>
      <c r="J670" s="50">
        <v>1.5162585699022</v>
      </c>
      <c r="N670" s="21"/>
      <c r="R670" s="21"/>
    </row>
    <row r="671" spans="1:18">
      <c r="A671" s="7" t="s">
        <v>144</v>
      </c>
      <c r="B671" t="s">
        <v>27</v>
      </c>
      <c r="C671" t="s">
        <v>18</v>
      </c>
      <c r="D671" t="s">
        <v>19</v>
      </c>
      <c r="E671" s="1">
        <v>26.7292244912217</v>
      </c>
      <c r="F671" s="1">
        <v>1.6669600096325801</v>
      </c>
      <c r="G671" s="1">
        <v>9.0677798043362596</v>
      </c>
      <c r="H671" s="1">
        <v>1.4886023937886701</v>
      </c>
      <c r="I671" s="1">
        <v>35.797004295557997</v>
      </c>
      <c r="J671" s="50">
        <v>3.1555624034212499</v>
      </c>
      <c r="N671" s="21"/>
      <c r="R671" s="21"/>
    </row>
    <row r="672" spans="1:18">
      <c r="A672" s="7" t="s">
        <v>144</v>
      </c>
      <c r="B672" t="s">
        <v>27</v>
      </c>
      <c r="C672" t="s">
        <v>20</v>
      </c>
      <c r="D672" t="s">
        <v>21</v>
      </c>
      <c r="E672" s="1">
        <v>5.41453589024779</v>
      </c>
      <c r="F672" s="1">
        <v>0.86373571223045698</v>
      </c>
      <c r="G672" s="1">
        <v>0.44935310008310703</v>
      </c>
      <c r="H672" s="1">
        <v>9.0702753935038002E-2</v>
      </c>
      <c r="I672" s="1">
        <v>5.8638889903309002</v>
      </c>
      <c r="J672" s="50">
        <v>0.95443846616549499</v>
      </c>
      <c r="N672" s="21"/>
      <c r="R672" s="21"/>
    </row>
    <row r="673" spans="1:18">
      <c r="A673" s="7" t="s">
        <v>144</v>
      </c>
      <c r="B673" t="s">
        <v>27</v>
      </c>
      <c r="C673" t="s">
        <v>25</v>
      </c>
      <c r="D673" t="s">
        <v>26</v>
      </c>
      <c r="E673" s="1">
        <v>4.1690339718466703E-2</v>
      </c>
      <c r="F673" s="1">
        <v>2.95574674721393E-3</v>
      </c>
      <c r="G673" s="1">
        <v>0.14544422129077</v>
      </c>
      <c r="H673" s="1">
        <v>6.5102345036383596E-2</v>
      </c>
      <c r="I673" s="1">
        <v>0.187134561009237</v>
      </c>
      <c r="J673" s="50">
        <v>6.8058091783597494E-2</v>
      </c>
      <c r="N673" s="21"/>
      <c r="R673" s="21"/>
    </row>
    <row r="674" spans="1:18">
      <c r="A674" s="7" t="s">
        <v>144</v>
      </c>
      <c r="B674" t="s">
        <v>27</v>
      </c>
      <c r="C674" t="s">
        <v>22</v>
      </c>
      <c r="D674" t="s">
        <v>23</v>
      </c>
      <c r="E674" s="1">
        <v>19.719009591919001</v>
      </c>
      <c r="F674" s="1">
        <v>0.85818686841157599</v>
      </c>
      <c r="G674" s="1">
        <v>6.0423559770320896</v>
      </c>
      <c r="H674" s="1">
        <v>0.22437613311125601</v>
      </c>
      <c r="I674" s="1">
        <v>25.761365568951099</v>
      </c>
      <c r="J674" s="50">
        <v>1.08256300152283</v>
      </c>
      <c r="N674" s="21"/>
      <c r="R674" s="21"/>
    </row>
    <row r="675" spans="1:18">
      <c r="A675" s="7" t="s">
        <v>145</v>
      </c>
      <c r="B675" t="s">
        <v>27</v>
      </c>
      <c r="C675" t="s">
        <v>2</v>
      </c>
      <c r="D675" t="s">
        <v>3</v>
      </c>
      <c r="E675" s="1">
        <v>0.88761726164576804</v>
      </c>
      <c r="F675" s="1">
        <v>0.93052841934340802</v>
      </c>
      <c r="G675" s="1">
        <v>0.89700471417768401</v>
      </c>
      <c r="H675" s="1">
        <v>0.75490415465543603</v>
      </c>
      <c r="I675" s="1">
        <v>1.7846219758234501</v>
      </c>
      <c r="J675" s="50">
        <v>1.6854325739988401</v>
      </c>
      <c r="N675" s="21"/>
      <c r="R675" s="21"/>
    </row>
    <row r="676" spans="1:18">
      <c r="A676" s="7" t="s">
        <v>145</v>
      </c>
      <c r="B676" t="s">
        <v>27</v>
      </c>
      <c r="C676" t="s">
        <v>4</v>
      </c>
      <c r="D676" t="s">
        <v>5</v>
      </c>
      <c r="E676" s="1">
        <v>3.3185749455980599E-4</v>
      </c>
      <c r="F676" s="1">
        <v>1.2185800133204999E-2</v>
      </c>
      <c r="G676" s="1">
        <v>1.7541664629654201E-9</v>
      </c>
      <c r="H676" s="1">
        <v>4.0328334695314998E-9</v>
      </c>
      <c r="I676" s="1">
        <v>3.3185924872626901E-4</v>
      </c>
      <c r="J676" s="50">
        <v>1.21858041660385E-2</v>
      </c>
      <c r="N676" s="21"/>
      <c r="R676" s="21"/>
    </row>
    <row r="677" spans="1:18">
      <c r="A677" s="7" t="s">
        <v>145</v>
      </c>
      <c r="B677" t="s">
        <v>27</v>
      </c>
      <c r="C677" t="s">
        <v>6</v>
      </c>
      <c r="D677" t="s">
        <v>7</v>
      </c>
      <c r="E677" s="1">
        <v>1.2395138827674399E-3</v>
      </c>
      <c r="F677" s="1">
        <v>2.6455741312039001E-3</v>
      </c>
      <c r="G677" s="1">
        <v>3.0613385754995901E-3</v>
      </c>
      <c r="H677" s="1">
        <v>6.7730552445889897E-3</v>
      </c>
      <c r="I677" s="1">
        <v>4.3008524582670302E-3</v>
      </c>
      <c r="J677" s="50">
        <v>9.4186293757928894E-3</v>
      </c>
      <c r="N677" s="21"/>
      <c r="R677" s="21"/>
    </row>
    <row r="678" spans="1:18">
      <c r="A678" s="7" t="s">
        <v>145</v>
      </c>
      <c r="B678" t="s">
        <v>27</v>
      </c>
      <c r="C678" t="s">
        <v>8</v>
      </c>
      <c r="D678" t="s">
        <v>9</v>
      </c>
      <c r="E678" s="1">
        <v>6.6121876008179703E-2</v>
      </c>
      <c r="F678" s="1">
        <v>2.4685243964989501E-2</v>
      </c>
      <c r="G678" s="1">
        <v>3.9670024562474301E-2</v>
      </c>
      <c r="H678" s="1">
        <v>1.7819874833303301E-2</v>
      </c>
      <c r="I678" s="1">
        <v>0.105791900570654</v>
      </c>
      <c r="J678" s="50">
        <v>4.2505118798292801E-2</v>
      </c>
      <c r="N678" s="21"/>
      <c r="R678" s="21"/>
    </row>
    <row r="679" spans="1:18">
      <c r="A679" s="7" t="s">
        <v>145</v>
      </c>
      <c r="B679" t="s">
        <v>27</v>
      </c>
      <c r="C679" t="s">
        <v>10</v>
      </c>
      <c r="D679" t="s">
        <v>11</v>
      </c>
      <c r="E679" s="1">
        <v>9.47342673366042E-2</v>
      </c>
      <c r="F679" s="1">
        <v>7.2329699113837506E-2</v>
      </c>
      <c r="G679" s="1">
        <v>0.163138764543865</v>
      </c>
      <c r="H679" s="1">
        <v>0.12900025721500399</v>
      </c>
      <c r="I679" s="1">
        <v>0.25787303188047001</v>
      </c>
      <c r="J679" s="50">
        <v>0.20132995632884099</v>
      </c>
      <c r="N679" s="21"/>
      <c r="R679" s="21"/>
    </row>
    <row r="680" spans="1:18">
      <c r="A680" s="7" t="s">
        <v>145</v>
      </c>
      <c r="B680" t="s">
        <v>27</v>
      </c>
      <c r="C680" t="s">
        <v>12</v>
      </c>
      <c r="D680" t="s">
        <v>13</v>
      </c>
      <c r="E680" s="1">
        <v>7.0971915439335703E-2</v>
      </c>
      <c r="F680" s="1">
        <v>1.0087641010751901E-2</v>
      </c>
      <c r="G680" s="1">
        <v>3.0440944841581202E-2</v>
      </c>
      <c r="H680" s="1">
        <v>5.2111744206259298E-3</v>
      </c>
      <c r="I680" s="1">
        <v>0.10141286028091701</v>
      </c>
      <c r="J680" s="50">
        <v>1.5298815431377901E-2</v>
      </c>
      <c r="N680" s="21"/>
      <c r="R680" s="21"/>
    </row>
    <row r="681" spans="1:18">
      <c r="A681" s="7" t="s">
        <v>145</v>
      </c>
      <c r="B681" t="s">
        <v>27</v>
      </c>
      <c r="C681" t="s">
        <v>14</v>
      </c>
      <c r="D681" t="s">
        <v>15</v>
      </c>
      <c r="E681" s="1">
        <v>3.4275011446589398E-2</v>
      </c>
      <c r="F681" s="1">
        <v>3.5680854652408098E-2</v>
      </c>
      <c r="G681" s="1">
        <v>4.0146343162714503E-2</v>
      </c>
      <c r="H681" s="1">
        <v>2.2544386213143901E-2</v>
      </c>
      <c r="I681" s="1">
        <v>7.4421354609303894E-2</v>
      </c>
      <c r="J681" s="50">
        <v>5.8225240865551899E-2</v>
      </c>
      <c r="N681" s="21"/>
      <c r="R681" s="21"/>
    </row>
    <row r="682" spans="1:18">
      <c r="A682" s="7" t="s">
        <v>145</v>
      </c>
      <c r="B682" t="s">
        <v>27</v>
      </c>
      <c r="C682" t="s">
        <v>16</v>
      </c>
      <c r="D682" t="s">
        <v>17</v>
      </c>
      <c r="E682" s="1">
        <v>0.39404059315213402</v>
      </c>
      <c r="F682" s="1">
        <v>7.9009583674305703E-2</v>
      </c>
      <c r="G682" s="1">
        <v>0.326678004547242</v>
      </c>
      <c r="H682" s="1">
        <v>5.5151931650125698E-2</v>
      </c>
      <c r="I682" s="1">
        <v>0.72071859769937596</v>
      </c>
      <c r="J682" s="50">
        <v>0.13416151532443099</v>
      </c>
      <c r="N682" s="21"/>
      <c r="R682" s="21"/>
    </row>
    <row r="683" spans="1:18">
      <c r="A683" s="7" t="s">
        <v>145</v>
      </c>
      <c r="B683" t="s">
        <v>27</v>
      </c>
      <c r="C683" t="s">
        <v>18</v>
      </c>
      <c r="D683" t="s">
        <v>19</v>
      </c>
      <c r="E683" s="1">
        <v>1.6600136220198201</v>
      </c>
      <c r="F683" s="1">
        <v>0.103345899089419</v>
      </c>
      <c r="G683" s="1">
        <v>2.1068573369414E-2</v>
      </c>
      <c r="H683" s="1">
        <v>3.6102349144646298E-3</v>
      </c>
      <c r="I683" s="1">
        <v>1.6810821953892301</v>
      </c>
      <c r="J683" s="50">
        <v>0.106956134003884</v>
      </c>
      <c r="N683" s="21"/>
      <c r="R683" s="21"/>
    </row>
    <row r="684" spans="1:18">
      <c r="A684" s="7" t="s">
        <v>145</v>
      </c>
      <c r="B684" t="s">
        <v>27</v>
      </c>
      <c r="C684" t="s">
        <v>20</v>
      </c>
      <c r="D684" t="s">
        <v>21</v>
      </c>
      <c r="E684" s="1">
        <v>0.62399452647309595</v>
      </c>
      <c r="F684" s="1">
        <v>0.100503265593522</v>
      </c>
      <c r="G684" s="1">
        <v>0.181275619753727</v>
      </c>
      <c r="H684" s="1">
        <v>3.6785313852697697E-2</v>
      </c>
      <c r="I684" s="1">
        <v>0.80527014622682302</v>
      </c>
      <c r="J684" s="50">
        <v>0.13728857944622</v>
      </c>
      <c r="N684" s="21"/>
      <c r="R684" s="21"/>
    </row>
    <row r="685" spans="1:18">
      <c r="A685" s="7" t="s">
        <v>145</v>
      </c>
      <c r="B685" t="s">
        <v>27</v>
      </c>
      <c r="C685" t="s">
        <v>25</v>
      </c>
      <c r="D685" t="s">
        <v>26</v>
      </c>
      <c r="E685" s="1">
        <v>1.22065576088251E-3</v>
      </c>
      <c r="F685" s="1">
        <v>7.5155992922889696E-5</v>
      </c>
      <c r="G685" s="1">
        <v>0</v>
      </c>
      <c r="H685" s="1">
        <v>0</v>
      </c>
      <c r="I685" s="1">
        <v>1.22065576088251E-3</v>
      </c>
      <c r="J685" s="50">
        <v>7.5155992922889696E-5</v>
      </c>
      <c r="N685" s="21"/>
      <c r="R685" s="21"/>
    </row>
    <row r="686" spans="1:18">
      <c r="A686" s="7" t="s">
        <v>145</v>
      </c>
      <c r="B686" t="s">
        <v>27</v>
      </c>
      <c r="C686" t="s">
        <v>22</v>
      </c>
      <c r="D686" t="s">
        <v>23</v>
      </c>
      <c r="E686" s="1">
        <v>0.34634987732315498</v>
      </c>
      <c r="F686" s="1">
        <v>1.5589080186784499E-2</v>
      </c>
      <c r="G686" s="1">
        <v>1.8107137946206501E-2</v>
      </c>
      <c r="H686" s="1">
        <v>7.1157037509083905E-4</v>
      </c>
      <c r="I686" s="1">
        <v>0.36445701526936097</v>
      </c>
      <c r="J686" s="50">
        <v>1.63006505618753E-2</v>
      </c>
      <c r="N686" s="21"/>
      <c r="R686" s="21"/>
    </row>
    <row r="687" spans="1:18">
      <c r="A687" s="7" t="s">
        <v>146</v>
      </c>
      <c r="B687" t="s">
        <v>27</v>
      </c>
      <c r="C687" t="s">
        <v>2</v>
      </c>
      <c r="D687" t="s">
        <v>3</v>
      </c>
      <c r="E687" s="1">
        <v>0.86947329094814696</v>
      </c>
      <c r="F687" s="1">
        <v>0.87736834521386498</v>
      </c>
      <c r="G687" s="1">
        <v>0.50178515391862799</v>
      </c>
      <c r="H687" s="1">
        <v>0.45784465545118103</v>
      </c>
      <c r="I687" s="1">
        <v>1.3712584448667799</v>
      </c>
      <c r="J687" s="50">
        <v>1.33521300066505</v>
      </c>
      <c r="N687" s="21"/>
      <c r="R687" s="21"/>
    </row>
    <row r="688" spans="1:18">
      <c r="A688" s="7" t="s">
        <v>146</v>
      </c>
      <c r="B688" t="s">
        <v>27</v>
      </c>
      <c r="C688" t="s">
        <v>4</v>
      </c>
      <c r="D688" t="s">
        <v>5</v>
      </c>
      <c r="E688" s="1">
        <v>2.1093176154084502E-3</v>
      </c>
      <c r="F688" s="1">
        <v>7.3292035948321399E-2</v>
      </c>
      <c r="G688" s="1">
        <v>1.2284136670183501E-3</v>
      </c>
      <c r="H688" s="1">
        <v>2.2153398171234399E-2</v>
      </c>
      <c r="I688" s="1">
        <v>3.3377312824267999E-3</v>
      </c>
      <c r="J688" s="50">
        <v>9.5445434119555805E-2</v>
      </c>
      <c r="N688" s="21"/>
      <c r="R688" s="21"/>
    </row>
    <row r="689" spans="1:18">
      <c r="A689" s="7" t="s">
        <v>146</v>
      </c>
      <c r="B689" t="s">
        <v>27</v>
      </c>
      <c r="C689" t="s">
        <v>6</v>
      </c>
      <c r="D689" t="s">
        <v>7</v>
      </c>
      <c r="E689" s="1">
        <v>1.7286132739054601E-3</v>
      </c>
      <c r="F689" s="1">
        <v>3.7784708624015199E-3</v>
      </c>
      <c r="G689" s="1">
        <v>7.2338086350501804E-2</v>
      </c>
      <c r="H689" s="1">
        <v>0.16041072845249299</v>
      </c>
      <c r="I689" s="1">
        <v>7.4066699624407303E-2</v>
      </c>
      <c r="J689" s="50">
        <v>0.16418919931489501</v>
      </c>
      <c r="N689" s="21"/>
      <c r="R689" s="21"/>
    </row>
    <row r="690" spans="1:18">
      <c r="A690" s="7" t="s">
        <v>146</v>
      </c>
      <c r="B690" t="s">
        <v>27</v>
      </c>
      <c r="C690" t="s">
        <v>8</v>
      </c>
      <c r="D690" t="s">
        <v>9</v>
      </c>
      <c r="E690" s="1">
        <v>0.34582526422735999</v>
      </c>
      <c r="F690" s="1">
        <v>0.12868536502403199</v>
      </c>
      <c r="G690" s="1">
        <v>1.48044373866913</v>
      </c>
      <c r="H690" s="1">
        <v>0.65079485515299795</v>
      </c>
      <c r="I690" s="1">
        <v>1.8262690028964901</v>
      </c>
      <c r="J690" s="50">
        <v>0.77948022017703</v>
      </c>
      <c r="N690" s="21"/>
      <c r="R690" s="21"/>
    </row>
    <row r="691" spans="1:18">
      <c r="A691" s="7" t="s">
        <v>146</v>
      </c>
      <c r="B691" t="s">
        <v>27</v>
      </c>
      <c r="C691" t="s">
        <v>10</v>
      </c>
      <c r="D691" t="s">
        <v>11</v>
      </c>
      <c r="E691" s="1">
        <v>0.16579045937498399</v>
      </c>
      <c r="F691" s="1">
        <v>0.14805720324928301</v>
      </c>
      <c r="G691" s="1">
        <v>0.30946387617113302</v>
      </c>
      <c r="H691" s="1">
        <v>0.282876903036336</v>
      </c>
      <c r="I691" s="1">
        <v>0.47525433554611601</v>
      </c>
      <c r="J691" s="50">
        <v>0.43093410628561901</v>
      </c>
      <c r="N691" s="21"/>
      <c r="R691" s="21"/>
    </row>
    <row r="692" spans="1:18">
      <c r="A692" s="7" t="s">
        <v>146</v>
      </c>
      <c r="B692" t="s">
        <v>27</v>
      </c>
      <c r="C692" t="s">
        <v>12</v>
      </c>
      <c r="D692" t="s">
        <v>13</v>
      </c>
      <c r="E692" s="1">
        <v>0.368799699551145</v>
      </c>
      <c r="F692" s="1">
        <v>5.2146553076540897E-2</v>
      </c>
      <c r="G692" s="1">
        <v>0.59123669067492801</v>
      </c>
      <c r="H692" s="1">
        <v>0.10507561047825301</v>
      </c>
      <c r="I692" s="1">
        <v>0.96003639022607301</v>
      </c>
      <c r="J692" s="50">
        <v>0.15722216355479399</v>
      </c>
      <c r="N692" s="21"/>
      <c r="R692" s="21"/>
    </row>
    <row r="693" spans="1:18">
      <c r="A693" s="7" t="s">
        <v>146</v>
      </c>
      <c r="B693" t="s">
        <v>27</v>
      </c>
      <c r="C693" t="s">
        <v>14</v>
      </c>
      <c r="D693" t="s">
        <v>15</v>
      </c>
      <c r="E693" s="1">
        <v>0.13520631614238801</v>
      </c>
      <c r="F693" s="1">
        <v>0.141142347719936</v>
      </c>
      <c r="G693" s="1">
        <v>0.56038740045148405</v>
      </c>
      <c r="H693" s="1">
        <v>0.32456882525153902</v>
      </c>
      <c r="I693" s="1">
        <v>0.69559371659387204</v>
      </c>
      <c r="J693" s="50">
        <v>0.46571117297147602</v>
      </c>
      <c r="N693" s="21"/>
      <c r="R693" s="21"/>
    </row>
    <row r="694" spans="1:18">
      <c r="A694" s="7" t="s">
        <v>146</v>
      </c>
      <c r="B694" t="s">
        <v>27</v>
      </c>
      <c r="C694" t="s">
        <v>16</v>
      </c>
      <c r="D694" t="s">
        <v>17</v>
      </c>
      <c r="E694" s="1">
        <v>1.6774960472976801</v>
      </c>
      <c r="F694" s="1">
        <v>0.34624081335963303</v>
      </c>
      <c r="G694" s="1">
        <v>0.92799086146990495</v>
      </c>
      <c r="H694" s="1">
        <v>0.14470630825435801</v>
      </c>
      <c r="I694" s="1">
        <v>2.60548690876759</v>
      </c>
      <c r="J694" s="50">
        <v>0.49094712161399101</v>
      </c>
      <c r="N694" s="21"/>
      <c r="R694" s="21"/>
    </row>
    <row r="695" spans="1:18">
      <c r="A695" s="7" t="s">
        <v>146</v>
      </c>
      <c r="B695" t="s">
        <v>27</v>
      </c>
      <c r="C695" t="s">
        <v>18</v>
      </c>
      <c r="D695" t="s">
        <v>19</v>
      </c>
      <c r="E695" s="1">
        <v>13.3245200679255</v>
      </c>
      <c r="F695" s="1">
        <v>0.82305581139612205</v>
      </c>
      <c r="G695" s="1">
        <v>3.7439152350026599</v>
      </c>
      <c r="H695" s="1">
        <v>0.59673931291165905</v>
      </c>
      <c r="I695" s="1">
        <v>17.068435302928201</v>
      </c>
      <c r="J695" s="50">
        <v>1.41979512430778</v>
      </c>
      <c r="N695" s="21"/>
      <c r="R695" s="21"/>
    </row>
    <row r="696" spans="1:18">
      <c r="A696" s="7" t="s">
        <v>146</v>
      </c>
      <c r="B696" t="s">
        <v>27</v>
      </c>
      <c r="C696" t="s">
        <v>20</v>
      </c>
      <c r="D696" t="s">
        <v>21</v>
      </c>
      <c r="E696" s="1">
        <v>11.395458947207601</v>
      </c>
      <c r="F696" s="1">
        <v>1.81066636776321</v>
      </c>
      <c r="G696" s="1">
        <v>5.4121613037644298</v>
      </c>
      <c r="H696" s="1">
        <v>1.0915631703628299</v>
      </c>
      <c r="I696" s="1">
        <v>16.807620250972001</v>
      </c>
      <c r="J696" s="50">
        <v>2.9022295381260399</v>
      </c>
      <c r="N696" s="21"/>
      <c r="R696" s="21"/>
    </row>
    <row r="697" spans="1:18">
      <c r="A697" s="7" t="s">
        <v>146</v>
      </c>
      <c r="B697" t="s">
        <v>27</v>
      </c>
      <c r="C697" t="s">
        <v>25</v>
      </c>
      <c r="D697" t="s">
        <v>26</v>
      </c>
      <c r="E697" s="1">
        <v>1.5980634801243902E-2</v>
      </c>
      <c r="F697" s="1">
        <v>1.13995226707079E-3</v>
      </c>
      <c r="G697" s="1">
        <v>0.13417330281616899</v>
      </c>
      <c r="H697" s="1">
        <v>5.7535772637500197E-2</v>
      </c>
      <c r="I697" s="1">
        <v>0.150153937617413</v>
      </c>
      <c r="J697" s="50">
        <v>5.8675724904571E-2</v>
      </c>
      <c r="N697" s="21"/>
      <c r="R697" s="21"/>
    </row>
    <row r="698" spans="1:18">
      <c r="A698" s="7" t="s">
        <v>146</v>
      </c>
      <c r="B698" t="s">
        <v>27</v>
      </c>
      <c r="C698" t="s">
        <v>22</v>
      </c>
      <c r="D698" t="s">
        <v>23</v>
      </c>
      <c r="E698" s="1">
        <v>1.76714139493958</v>
      </c>
      <c r="F698" s="1">
        <v>7.5997381923291196E-2</v>
      </c>
      <c r="G698" s="1">
        <v>0.12419128018686799</v>
      </c>
      <c r="H698" s="1">
        <v>4.5076656238683798E-3</v>
      </c>
      <c r="I698" s="1">
        <v>1.8913326751264501</v>
      </c>
      <c r="J698" s="50">
        <v>8.0505047547159606E-2</v>
      </c>
      <c r="N698" s="21"/>
      <c r="R698" s="21"/>
    </row>
    <row r="699" spans="1:18">
      <c r="A699" s="7" t="s">
        <v>147</v>
      </c>
      <c r="B699" t="s">
        <v>27</v>
      </c>
      <c r="C699" t="s">
        <v>2</v>
      </c>
      <c r="D699" t="s">
        <v>3</v>
      </c>
      <c r="E699" s="1">
        <v>0.26598278879332499</v>
      </c>
      <c r="F699" s="1">
        <v>0.27457854914403901</v>
      </c>
      <c r="G699" s="1">
        <v>4.6523703423979899E-2</v>
      </c>
      <c r="H699" s="1">
        <v>3.1099318070939401E-2</v>
      </c>
      <c r="I699" s="1">
        <v>0.31250649221730498</v>
      </c>
      <c r="J699" s="50">
        <v>0.30567786721497903</v>
      </c>
      <c r="N699" s="21"/>
      <c r="R699" s="21"/>
    </row>
    <row r="700" spans="1:18">
      <c r="A700" s="7" t="s">
        <v>147</v>
      </c>
      <c r="B700" t="s">
        <v>27</v>
      </c>
      <c r="C700" t="s">
        <v>4</v>
      </c>
      <c r="D700" t="s">
        <v>5</v>
      </c>
      <c r="E700" s="1">
        <v>7.4419272620135704E-4</v>
      </c>
      <c r="F700" s="1">
        <v>4.0431150132523297E-2</v>
      </c>
      <c r="G700" s="1">
        <v>1.01533284412003E-4</v>
      </c>
      <c r="H700" s="1">
        <v>5.4299603380010802E-4</v>
      </c>
      <c r="I700" s="1">
        <v>8.4572601061336E-4</v>
      </c>
      <c r="J700" s="50">
        <v>4.0974146166323402E-2</v>
      </c>
      <c r="N700" s="21"/>
      <c r="R700" s="21"/>
    </row>
    <row r="701" spans="1:18">
      <c r="A701" s="7" t="s">
        <v>147</v>
      </c>
      <c r="B701" t="s">
        <v>27</v>
      </c>
      <c r="C701" t="s">
        <v>6</v>
      </c>
      <c r="D701" t="s">
        <v>7</v>
      </c>
      <c r="E701" s="1">
        <v>1.6578713576217E-3</v>
      </c>
      <c r="F701" s="1">
        <v>3.3933510373330401E-3</v>
      </c>
      <c r="G701" s="1">
        <v>1.3018716427254E-3</v>
      </c>
      <c r="H701" s="1">
        <v>2.8887621056313401E-3</v>
      </c>
      <c r="I701" s="1">
        <v>2.9597430003470999E-3</v>
      </c>
      <c r="J701" s="50">
        <v>6.2821131429643797E-3</v>
      </c>
      <c r="N701" s="21"/>
      <c r="R701" s="21"/>
    </row>
    <row r="702" spans="1:18">
      <c r="A702" s="7" t="s">
        <v>147</v>
      </c>
      <c r="B702" t="s">
        <v>27</v>
      </c>
      <c r="C702" t="s">
        <v>8</v>
      </c>
      <c r="D702" t="s">
        <v>9</v>
      </c>
      <c r="E702" s="1">
        <v>0.102881363811934</v>
      </c>
      <c r="F702" s="1">
        <v>3.8357236986223599E-2</v>
      </c>
      <c r="G702" s="1">
        <v>0.470591520914314</v>
      </c>
      <c r="H702" s="1">
        <v>0.18176680572940099</v>
      </c>
      <c r="I702" s="1">
        <v>0.57347288472624802</v>
      </c>
      <c r="J702" s="50">
        <v>0.220124042715625</v>
      </c>
      <c r="N702" s="21"/>
      <c r="R702" s="21"/>
    </row>
    <row r="703" spans="1:18">
      <c r="A703" s="7" t="s">
        <v>147</v>
      </c>
      <c r="B703" t="s">
        <v>27</v>
      </c>
      <c r="C703" t="s">
        <v>10</v>
      </c>
      <c r="D703" t="s">
        <v>11</v>
      </c>
      <c r="E703" s="1">
        <v>5.3911004734187397E-2</v>
      </c>
      <c r="F703" s="1">
        <v>4.3824044550414797E-2</v>
      </c>
      <c r="G703" s="1">
        <v>9.4252425063918399E-2</v>
      </c>
      <c r="H703" s="1">
        <v>8.0953855855164694E-2</v>
      </c>
      <c r="I703" s="1">
        <v>0.14816342979810601</v>
      </c>
      <c r="J703" s="50">
        <v>0.124777900405579</v>
      </c>
      <c r="N703" s="21"/>
      <c r="R703" s="21"/>
    </row>
    <row r="704" spans="1:18">
      <c r="A704" s="7" t="s">
        <v>147</v>
      </c>
      <c r="B704" t="s">
        <v>27</v>
      </c>
      <c r="C704" t="s">
        <v>12</v>
      </c>
      <c r="D704" t="s">
        <v>13</v>
      </c>
      <c r="E704" s="1">
        <v>0.128311968509734</v>
      </c>
      <c r="F704" s="1">
        <v>1.79284023956814E-2</v>
      </c>
      <c r="G704" s="1">
        <v>9.7542976254699501E-2</v>
      </c>
      <c r="H704" s="1">
        <v>1.7588395839162101E-2</v>
      </c>
      <c r="I704" s="1">
        <v>0.22585494476443399</v>
      </c>
      <c r="J704" s="50">
        <v>3.5516798234843501E-2</v>
      </c>
      <c r="N704" s="21"/>
      <c r="R704" s="21"/>
    </row>
    <row r="705" spans="1:18">
      <c r="A705" s="7" t="s">
        <v>147</v>
      </c>
      <c r="B705" t="s">
        <v>27</v>
      </c>
      <c r="C705" t="s">
        <v>14</v>
      </c>
      <c r="D705" t="s">
        <v>15</v>
      </c>
      <c r="E705" s="1">
        <v>5.1993917364545499E-2</v>
      </c>
      <c r="F705" s="1">
        <v>5.3159770417629502E-2</v>
      </c>
      <c r="G705" s="1">
        <v>0.33129349665114899</v>
      </c>
      <c r="H705" s="1">
        <v>0.19677487478128</v>
      </c>
      <c r="I705" s="1">
        <v>0.38328741401569499</v>
      </c>
      <c r="J705" s="50">
        <v>0.24993464519890901</v>
      </c>
      <c r="N705" s="21"/>
      <c r="R705" s="21"/>
    </row>
    <row r="706" spans="1:18">
      <c r="A706" s="7" t="s">
        <v>147</v>
      </c>
      <c r="B706" t="s">
        <v>27</v>
      </c>
      <c r="C706" t="s">
        <v>16</v>
      </c>
      <c r="D706" t="s">
        <v>17</v>
      </c>
      <c r="E706" s="1">
        <v>0.93743483467872901</v>
      </c>
      <c r="F706" s="1">
        <v>0.16378137311438301</v>
      </c>
      <c r="G706" s="1">
        <v>1.0586986567650201</v>
      </c>
      <c r="H706" s="1">
        <v>0.177931524351989</v>
      </c>
      <c r="I706" s="1">
        <v>1.9961334914437501</v>
      </c>
      <c r="J706" s="50">
        <v>0.34171289746637201</v>
      </c>
      <c r="N706" s="21"/>
      <c r="R706" s="21"/>
    </row>
    <row r="707" spans="1:18">
      <c r="A707" s="7" t="s">
        <v>147</v>
      </c>
      <c r="B707" t="s">
        <v>27</v>
      </c>
      <c r="C707" t="s">
        <v>18</v>
      </c>
      <c r="D707" t="s">
        <v>19</v>
      </c>
      <c r="E707" s="1">
        <v>3.4482453474286099</v>
      </c>
      <c r="F707" s="1">
        <v>0.21595959401794401</v>
      </c>
      <c r="G707" s="1">
        <v>1.3127730506255999</v>
      </c>
      <c r="H707" s="1">
        <v>0.21356325958389499</v>
      </c>
      <c r="I707" s="1">
        <v>4.76101839805421</v>
      </c>
      <c r="J707" s="50">
        <v>0.42952285360183901</v>
      </c>
      <c r="N707" s="21"/>
      <c r="R707" s="21"/>
    </row>
    <row r="708" spans="1:18">
      <c r="A708" s="7" t="s">
        <v>147</v>
      </c>
      <c r="B708" t="s">
        <v>27</v>
      </c>
      <c r="C708" t="s">
        <v>20</v>
      </c>
      <c r="D708" t="s">
        <v>21</v>
      </c>
      <c r="E708" s="1">
        <v>1.5926073889077901</v>
      </c>
      <c r="F708" s="1">
        <v>0.25134205173937202</v>
      </c>
      <c r="G708" s="1">
        <v>0.52242844087962603</v>
      </c>
      <c r="H708" s="1">
        <v>0.105259830997882</v>
      </c>
      <c r="I708" s="1">
        <v>2.1150358297874199</v>
      </c>
      <c r="J708" s="50">
        <v>0.35660188273725402</v>
      </c>
      <c r="N708" s="21"/>
      <c r="R708" s="21"/>
    </row>
    <row r="709" spans="1:18">
      <c r="A709" s="7" t="s">
        <v>147</v>
      </c>
      <c r="B709" t="s">
        <v>27</v>
      </c>
      <c r="C709" t="s">
        <v>25</v>
      </c>
      <c r="D709" t="s">
        <v>26</v>
      </c>
      <c r="E709" s="1">
        <v>6.9895585380253603E-2</v>
      </c>
      <c r="F709" s="1">
        <v>5.1845279323396399E-3</v>
      </c>
      <c r="G709" s="1">
        <v>0.58857017743194895</v>
      </c>
      <c r="H709" s="1">
        <v>0.28599122851911501</v>
      </c>
      <c r="I709" s="1">
        <v>0.65846576281220304</v>
      </c>
      <c r="J709" s="50">
        <v>0.29117575645145499</v>
      </c>
      <c r="N709" s="21"/>
      <c r="R709" s="21"/>
    </row>
    <row r="710" spans="1:18">
      <c r="A710" s="7" t="s">
        <v>147</v>
      </c>
      <c r="B710" t="s">
        <v>27</v>
      </c>
      <c r="C710" t="s">
        <v>22</v>
      </c>
      <c r="D710" t="s">
        <v>23</v>
      </c>
      <c r="E710" s="1">
        <v>2.2296147978774998</v>
      </c>
      <c r="F710" s="1">
        <v>9.5499797249902096E-2</v>
      </c>
      <c r="G710" s="1">
        <v>0.57395550335502199</v>
      </c>
      <c r="H710" s="1">
        <v>2.0630497586829201E-2</v>
      </c>
      <c r="I710" s="1">
        <v>2.8035703012325199</v>
      </c>
      <c r="J710" s="50">
        <v>0.116130294836731</v>
      </c>
      <c r="N710" s="21"/>
      <c r="R710" s="21"/>
    </row>
    <row r="711" spans="1:18">
      <c r="A711" s="7" t="s">
        <v>148</v>
      </c>
      <c r="B711" t="s">
        <v>27</v>
      </c>
      <c r="C711" t="s">
        <v>2</v>
      </c>
      <c r="D711" t="s">
        <v>3</v>
      </c>
      <c r="E711" s="1">
        <v>0.86561618826095199</v>
      </c>
      <c r="F711" s="1">
        <v>0.88730535041260095</v>
      </c>
      <c r="G711" s="1">
        <v>0.31977303094912701</v>
      </c>
      <c r="H711" s="1">
        <v>0.20516398938167901</v>
      </c>
      <c r="I711" s="1">
        <v>1.1853892192100799</v>
      </c>
      <c r="J711" s="50">
        <v>1.09246933979428</v>
      </c>
      <c r="N711" s="21"/>
      <c r="R711" s="21"/>
    </row>
    <row r="712" spans="1:18">
      <c r="A712" s="7" t="s">
        <v>148</v>
      </c>
      <c r="B712" t="s">
        <v>27</v>
      </c>
      <c r="C712" t="s">
        <v>4</v>
      </c>
      <c r="D712" t="s">
        <v>5</v>
      </c>
      <c r="E712" s="1">
        <v>3.2586883479487198E-3</v>
      </c>
      <c r="F712" s="1">
        <v>0.113663250467865</v>
      </c>
      <c r="G712" s="1">
        <v>8.7440546991049105E-3</v>
      </c>
      <c r="H712" s="1">
        <v>0.15577169528325499</v>
      </c>
      <c r="I712" s="1">
        <v>1.20027430470536E-2</v>
      </c>
      <c r="J712" s="50">
        <v>0.26943494575111998</v>
      </c>
      <c r="N712" s="21"/>
      <c r="R712" s="21"/>
    </row>
    <row r="713" spans="1:18">
      <c r="A713" s="7" t="s">
        <v>148</v>
      </c>
      <c r="B713" t="s">
        <v>27</v>
      </c>
      <c r="C713" t="s">
        <v>6</v>
      </c>
      <c r="D713" t="s">
        <v>7</v>
      </c>
      <c r="E713" s="1">
        <v>6.8911571957074605E-2</v>
      </c>
      <c r="F713" s="1">
        <v>0.14821551291950799</v>
      </c>
      <c r="G713" s="1">
        <v>9.4879142543340294</v>
      </c>
      <c r="H713" s="1">
        <v>15.9085592249254</v>
      </c>
      <c r="I713" s="1">
        <v>9.5568258262910994</v>
      </c>
      <c r="J713" s="50">
        <v>16.056774737844901</v>
      </c>
      <c r="N713" s="21"/>
      <c r="R713" s="21"/>
    </row>
    <row r="714" spans="1:18">
      <c r="A714" s="7" t="s">
        <v>148</v>
      </c>
      <c r="B714" t="s">
        <v>27</v>
      </c>
      <c r="C714" t="s">
        <v>8</v>
      </c>
      <c r="D714" t="s">
        <v>9</v>
      </c>
      <c r="E714" s="1">
        <v>0.17833132506544</v>
      </c>
      <c r="F714" s="1">
        <v>6.6793479459582694E-2</v>
      </c>
      <c r="G714" s="1">
        <v>2.3239410130640699</v>
      </c>
      <c r="H714" s="1">
        <v>1.02779180709763</v>
      </c>
      <c r="I714" s="1">
        <v>2.50227233812952</v>
      </c>
      <c r="J714" s="50">
        <v>1.0945852865572101</v>
      </c>
      <c r="N714" s="21"/>
      <c r="R714" s="21"/>
    </row>
    <row r="715" spans="1:18">
      <c r="A715" s="7" t="s">
        <v>148</v>
      </c>
      <c r="B715" t="s">
        <v>27</v>
      </c>
      <c r="C715" t="s">
        <v>10</v>
      </c>
      <c r="D715" t="s">
        <v>11</v>
      </c>
      <c r="E715" s="1">
        <v>0.111720373013538</v>
      </c>
      <c r="F715" s="1">
        <v>8.4643817720245901E-2</v>
      </c>
      <c r="G715" s="1">
        <v>4.8336222283374697E-2</v>
      </c>
      <c r="H715" s="1">
        <v>3.8808346697448703E-2</v>
      </c>
      <c r="I715" s="1">
        <v>0.16005659529691299</v>
      </c>
      <c r="J715" s="50">
        <v>0.12345216441769501</v>
      </c>
      <c r="N715" s="21"/>
      <c r="R715" s="21"/>
    </row>
    <row r="716" spans="1:18">
      <c r="A716" s="7" t="s">
        <v>148</v>
      </c>
      <c r="B716" t="s">
        <v>27</v>
      </c>
      <c r="C716" t="s">
        <v>12</v>
      </c>
      <c r="D716" t="s">
        <v>13</v>
      </c>
      <c r="E716" s="1">
        <v>0.24956717784725199</v>
      </c>
      <c r="F716" s="1">
        <v>3.4767069119564099E-2</v>
      </c>
      <c r="G716" s="1">
        <v>3.8396142428876602E-2</v>
      </c>
      <c r="H716" s="1">
        <v>6.8477732815637599E-3</v>
      </c>
      <c r="I716" s="1">
        <v>0.28796332027612898</v>
      </c>
      <c r="J716" s="50">
        <v>4.1614842401127901E-2</v>
      </c>
      <c r="N716" s="21"/>
      <c r="R716" s="21"/>
    </row>
    <row r="717" spans="1:18">
      <c r="A717" s="7" t="s">
        <v>148</v>
      </c>
      <c r="B717" t="s">
        <v>27</v>
      </c>
      <c r="C717" t="s">
        <v>14</v>
      </c>
      <c r="D717" t="s">
        <v>15</v>
      </c>
      <c r="E717" s="1">
        <v>8.0995840900131705E-2</v>
      </c>
      <c r="F717" s="1">
        <v>8.5514693089650901E-2</v>
      </c>
      <c r="G717" s="1">
        <v>0.26833013674050599</v>
      </c>
      <c r="H717" s="1">
        <v>0.15814207275126499</v>
      </c>
      <c r="I717" s="1">
        <v>0.349325977640638</v>
      </c>
      <c r="J717" s="50">
        <v>0.243656765840916</v>
      </c>
      <c r="N717" s="21"/>
      <c r="R717" s="21"/>
    </row>
    <row r="718" spans="1:18">
      <c r="A718" s="7" t="s">
        <v>148</v>
      </c>
      <c r="B718" t="s">
        <v>27</v>
      </c>
      <c r="C718" t="s">
        <v>16</v>
      </c>
      <c r="D718" t="s">
        <v>17</v>
      </c>
      <c r="E718" s="1">
        <v>1.34353680073318</v>
      </c>
      <c r="F718" s="1">
        <v>0.26923042349325299</v>
      </c>
      <c r="G718" s="1">
        <v>0.74946635458966504</v>
      </c>
      <c r="H718" s="1">
        <v>8.9813815999410504E-2</v>
      </c>
      <c r="I718" s="1">
        <v>2.0930031553228399</v>
      </c>
      <c r="J718" s="50">
        <v>0.35904423949266401</v>
      </c>
      <c r="N718" s="21"/>
      <c r="R718" s="21"/>
    </row>
    <row r="719" spans="1:18">
      <c r="A719" s="7" t="s">
        <v>148</v>
      </c>
      <c r="B719" t="s">
        <v>27</v>
      </c>
      <c r="C719" t="s">
        <v>18</v>
      </c>
      <c r="D719" t="s">
        <v>19</v>
      </c>
      <c r="E719" s="1">
        <v>5.6255458724556204</v>
      </c>
      <c r="F719" s="1">
        <v>0.348570670081009</v>
      </c>
      <c r="G719" s="1">
        <v>0.26539563807064898</v>
      </c>
      <c r="H719" s="1">
        <v>4.2410657770216201E-2</v>
      </c>
      <c r="I719" s="1">
        <v>5.8909415105262699</v>
      </c>
      <c r="J719" s="50">
        <v>0.39098132785122502</v>
      </c>
      <c r="N719" s="21"/>
      <c r="R719" s="21"/>
    </row>
    <row r="720" spans="1:18">
      <c r="A720" s="7" t="s">
        <v>148</v>
      </c>
      <c r="B720" t="s">
        <v>27</v>
      </c>
      <c r="C720" t="s">
        <v>20</v>
      </c>
      <c r="D720" t="s">
        <v>21</v>
      </c>
      <c r="E720" s="1">
        <v>1.7049598914495501</v>
      </c>
      <c r="F720" s="1">
        <v>0.27177350441813303</v>
      </c>
      <c r="G720" s="1">
        <v>0.33118122900880698</v>
      </c>
      <c r="H720" s="1">
        <v>6.6815894914662194E-2</v>
      </c>
      <c r="I720" s="1">
        <v>2.0361411204583599</v>
      </c>
      <c r="J720" s="50">
        <v>0.33858939933279503</v>
      </c>
      <c r="N720" s="21"/>
      <c r="R720" s="21"/>
    </row>
    <row r="721" spans="1:18">
      <c r="A721" s="7" t="s">
        <v>148</v>
      </c>
      <c r="B721" t="s">
        <v>27</v>
      </c>
      <c r="C721" t="s">
        <v>25</v>
      </c>
      <c r="D721" t="s">
        <v>26</v>
      </c>
      <c r="E721" s="1">
        <v>1.48149109482011E-2</v>
      </c>
      <c r="F721" s="1">
        <v>1.0534393815685901E-3</v>
      </c>
      <c r="G721" s="1">
        <v>6.9036451260443193E-2</v>
      </c>
      <c r="H721" s="1">
        <v>2.9800730763621899E-2</v>
      </c>
      <c r="I721" s="1">
        <v>8.3851362208644295E-2</v>
      </c>
      <c r="J721" s="50">
        <v>3.0854170145190499E-2</v>
      </c>
      <c r="N721" s="21"/>
      <c r="R721" s="21"/>
    </row>
    <row r="722" spans="1:18">
      <c r="A722" s="7" t="s">
        <v>148</v>
      </c>
      <c r="B722" t="s">
        <v>27</v>
      </c>
      <c r="C722" t="s">
        <v>22</v>
      </c>
      <c r="D722" t="s">
        <v>23</v>
      </c>
      <c r="E722" s="1">
        <v>1.6022645741679999</v>
      </c>
      <c r="F722" s="1">
        <v>6.9134898102667902E-2</v>
      </c>
      <c r="G722" s="1">
        <v>9.2180781171053994E-2</v>
      </c>
      <c r="H722" s="1">
        <v>3.4082794021764399E-3</v>
      </c>
      <c r="I722" s="1">
        <v>1.6944453553390499</v>
      </c>
      <c r="J722" s="50">
        <v>7.2543177504844306E-2</v>
      </c>
      <c r="N722" s="21"/>
      <c r="R722" s="21"/>
    </row>
    <row r="723" spans="1:18">
      <c r="A723" s="7" t="s">
        <v>149</v>
      </c>
      <c r="B723" t="s">
        <v>27</v>
      </c>
      <c r="C723" t="s">
        <v>2</v>
      </c>
      <c r="D723" t="s">
        <v>3</v>
      </c>
      <c r="E723" s="1">
        <v>6.97396300775236</v>
      </c>
      <c r="F723" s="1">
        <v>7.2411085854752697</v>
      </c>
      <c r="G723" s="1">
        <v>1.0889040635907401</v>
      </c>
      <c r="H723" s="1">
        <v>0.95863330303092098</v>
      </c>
      <c r="I723" s="1">
        <v>8.0628670713430992</v>
      </c>
      <c r="J723" s="50">
        <v>8.1997418885061997</v>
      </c>
      <c r="N723" s="21"/>
      <c r="R723" s="21"/>
    </row>
    <row r="724" spans="1:18">
      <c r="A724" s="7" t="s">
        <v>149</v>
      </c>
      <c r="B724" t="s">
        <v>27</v>
      </c>
      <c r="C724" t="s">
        <v>4</v>
      </c>
      <c r="D724" t="s">
        <v>5</v>
      </c>
      <c r="E724" s="1">
        <v>1.8027721611494001E-2</v>
      </c>
      <c r="F724" s="1">
        <v>0.93831072578085095</v>
      </c>
      <c r="G724" s="1">
        <v>2.36273052494591E-3</v>
      </c>
      <c r="H724" s="1">
        <v>2.6395689176038101E-2</v>
      </c>
      <c r="I724" s="1">
        <v>2.0390452136439901E-2</v>
      </c>
      <c r="J724" s="50">
        <v>0.96470641495688902</v>
      </c>
      <c r="N724" s="21"/>
      <c r="R724" s="21"/>
    </row>
    <row r="725" spans="1:18">
      <c r="A725" s="7" t="s">
        <v>149</v>
      </c>
      <c r="B725" t="s">
        <v>27</v>
      </c>
      <c r="C725" t="s">
        <v>6</v>
      </c>
      <c r="D725" t="s">
        <v>7</v>
      </c>
      <c r="E725" s="1">
        <v>6.2199298193246197E-2</v>
      </c>
      <c r="F725" s="1">
        <v>0.13153066116619799</v>
      </c>
      <c r="G725" s="1">
        <v>4.9416954289903803</v>
      </c>
      <c r="H725" s="1">
        <v>7.8901429538000603</v>
      </c>
      <c r="I725" s="1">
        <v>5.0038947271836296</v>
      </c>
      <c r="J725" s="50">
        <v>8.0216736149662609</v>
      </c>
      <c r="N725" s="21"/>
      <c r="R725" s="21"/>
    </row>
    <row r="726" spans="1:18">
      <c r="A726" s="7" t="s">
        <v>149</v>
      </c>
      <c r="B726" t="s">
        <v>27</v>
      </c>
      <c r="C726" t="s">
        <v>8</v>
      </c>
      <c r="D726" t="s">
        <v>9</v>
      </c>
      <c r="E726" s="1">
        <v>1.7965111214661</v>
      </c>
      <c r="F726" s="1">
        <v>0.67890687888871504</v>
      </c>
      <c r="G726" s="1">
        <v>10.903911633684</v>
      </c>
      <c r="H726" s="1">
        <v>4.9825739684118702</v>
      </c>
      <c r="I726" s="1">
        <v>12.7004227551501</v>
      </c>
      <c r="J726" s="50">
        <v>5.66148084730058</v>
      </c>
      <c r="N726" s="21"/>
      <c r="R726" s="21"/>
    </row>
    <row r="727" spans="1:18">
      <c r="A727" s="7" t="s">
        <v>149</v>
      </c>
      <c r="B727" t="s">
        <v>27</v>
      </c>
      <c r="C727" t="s">
        <v>10</v>
      </c>
      <c r="D727" t="s">
        <v>11</v>
      </c>
      <c r="E727" s="1">
        <v>1.2687795447246599</v>
      </c>
      <c r="F727" s="1">
        <v>1.0816313378159099</v>
      </c>
      <c r="G727" s="1">
        <v>3.9383643893333899</v>
      </c>
      <c r="H727" s="1">
        <v>2.9369539939478102</v>
      </c>
      <c r="I727" s="1">
        <v>5.2071439340580499</v>
      </c>
      <c r="J727" s="50">
        <v>4.0185853317637203</v>
      </c>
      <c r="N727" s="21"/>
      <c r="R727" s="21"/>
    </row>
    <row r="728" spans="1:18">
      <c r="A728" s="7" t="s">
        <v>149</v>
      </c>
      <c r="B728" t="s">
        <v>27</v>
      </c>
      <c r="C728" t="s">
        <v>12</v>
      </c>
      <c r="D728" t="s">
        <v>13</v>
      </c>
      <c r="E728" s="1">
        <v>3.2459123797330398</v>
      </c>
      <c r="F728" s="1">
        <v>0.44668934165450602</v>
      </c>
      <c r="G728" s="1">
        <v>2.8493370809026799</v>
      </c>
      <c r="H728" s="1">
        <v>0.51107799322987602</v>
      </c>
      <c r="I728" s="1">
        <v>6.0952494606357197</v>
      </c>
      <c r="J728" s="50">
        <v>0.95776733488438204</v>
      </c>
      <c r="N728" s="21"/>
      <c r="R728" s="21"/>
    </row>
    <row r="729" spans="1:18">
      <c r="A729" s="7" t="s">
        <v>149</v>
      </c>
      <c r="B729" t="s">
        <v>27</v>
      </c>
      <c r="C729" t="s">
        <v>14</v>
      </c>
      <c r="D729" t="s">
        <v>15</v>
      </c>
      <c r="E729" s="1">
        <v>0.70667067952384399</v>
      </c>
      <c r="F729" s="1">
        <v>0.75103112929049998</v>
      </c>
      <c r="G729" s="1">
        <v>1.96804951688589</v>
      </c>
      <c r="H729" s="1">
        <v>1.1606934354662</v>
      </c>
      <c r="I729" s="1">
        <v>2.67472019640973</v>
      </c>
      <c r="J729" s="50">
        <v>1.9117245647567001</v>
      </c>
      <c r="N729" s="21"/>
      <c r="R729" s="21"/>
    </row>
    <row r="730" spans="1:18">
      <c r="A730" s="7" t="s">
        <v>149</v>
      </c>
      <c r="B730" t="s">
        <v>27</v>
      </c>
      <c r="C730" t="s">
        <v>16</v>
      </c>
      <c r="D730" t="s">
        <v>17</v>
      </c>
      <c r="E730" s="1">
        <v>13.119582208051</v>
      </c>
      <c r="F730" s="1">
        <v>2.1393827841523598</v>
      </c>
      <c r="G730" s="1">
        <v>5.8969799433428802</v>
      </c>
      <c r="H730" s="1">
        <v>0.82438513738567498</v>
      </c>
      <c r="I730" s="1">
        <v>19.016562151393899</v>
      </c>
      <c r="J730" s="50">
        <v>2.9637679215380301</v>
      </c>
      <c r="N730" s="21"/>
      <c r="R730" s="21"/>
    </row>
    <row r="731" spans="1:18">
      <c r="A731" s="7" t="s">
        <v>149</v>
      </c>
      <c r="B731" t="s">
        <v>27</v>
      </c>
      <c r="C731" t="s">
        <v>18</v>
      </c>
      <c r="D731" t="s">
        <v>19</v>
      </c>
      <c r="E731" s="1">
        <v>74.369310053906403</v>
      </c>
      <c r="F731" s="1">
        <v>4.6463525526807299</v>
      </c>
      <c r="G731" s="1">
        <v>14.3677718327425</v>
      </c>
      <c r="H731" s="1">
        <v>2.3299257557475399</v>
      </c>
      <c r="I731" s="1">
        <v>88.737081886648895</v>
      </c>
      <c r="J731" s="50">
        <v>6.9762783084282702</v>
      </c>
      <c r="N731" s="21"/>
      <c r="R731" s="21"/>
    </row>
    <row r="732" spans="1:18">
      <c r="A732" s="7" t="s">
        <v>149</v>
      </c>
      <c r="B732" t="s">
        <v>27</v>
      </c>
      <c r="C732" t="s">
        <v>20</v>
      </c>
      <c r="D732" t="s">
        <v>21</v>
      </c>
      <c r="E732" s="1">
        <v>19.792927974235901</v>
      </c>
      <c r="F732" s="1">
        <v>3.1247522922953999</v>
      </c>
      <c r="G732" s="1">
        <v>0.28832569926007101</v>
      </c>
      <c r="H732" s="1">
        <v>5.8092847111674402E-2</v>
      </c>
      <c r="I732" s="1">
        <v>20.081253673496001</v>
      </c>
      <c r="J732" s="50">
        <v>3.1828451394070698</v>
      </c>
      <c r="N732" s="21"/>
      <c r="R732" s="21"/>
    </row>
    <row r="733" spans="1:18">
      <c r="A733" s="7" t="s">
        <v>149</v>
      </c>
      <c r="B733" t="s">
        <v>27</v>
      </c>
      <c r="C733" t="s">
        <v>25</v>
      </c>
      <c r="D733" t="s">
        <v>26</v>
      </c>
      <c r="E733" s="1">
        <v>0.17846471539988401</v>
      </c>
      <c r="F733" s="1">
        <v>1.3174650826665401E-2</v>
      </c>
      <c r="G733" s="1">
        <v>0.95133041643318905</v>
      </c>
      <c r="H733" s="1">
        <v>0.45542237288326798</v>
      </c>
      <c r="I733" s="1">
        <v>1.1297951318330699</v>
      </c>
      <c r="J733" s="50">
        <v>0.468597023709934</v>
      </c>
      <c r="N733" s="21"/>
      <c r="R733" s="21"/>
    </row>
    <row r="734" spans="1:18">
      <c r="A734" s="7" t="s">
        <v>149</v>
      </c>
      <c r="B734" t="s">
        <v>27</v>
      </c>
      <c r="C734" t="s">
        <v>22</v>
      </c>
      <c r="D734" t="s">
        <v>23</v>
      </c>
      <c r="E734" s="1">
        <v>20.6573988388629</v>
      </c>
      <c r="F734" s="1">
        <v>0.884639797906139</v>
      </c>
      <c r="G734" s="1">
        <v>3.6180645033893502</v>
      </c>
      <c r="H734" s="1">
        <v>0.129842580682341</v>
      </c>
      <c r="I734" s="1">
        <v>24.275463342252301</v>
      </c>
      <c r="J734" s="50">
        <v>1.01448237858848</v>
      </c>
      <c r="N734" s="21"/>
      <c r="R734" s="21"/>
    </row>
    <row r="735" spans="1:18">
      <c r="A735" s="7" t="s">
        <v>150</v>
      </c>
      <c r="B735" t="s">
        <v>27</v>
      </c>
      <c r="C735" t="s">
        <v>2</v>
      </c>
      <c r="D735" t="s">
        <v>3</v>
      </c>
      <c r="E735" s="1">
        <v>0.21569192166373</v>
      </c>
      <c r="F735" s="1">
        <v>0.221142062899499</v>
      </c>
      <c r="G735" s="1">
        <v>0.127065955551074</v>
      </c>
      <c r="H735" s="1">
        <v>0.115087464290173</v>
      </c>
      <c r="I735" s="1">
        <v>0.342757877214804</v>
      </c>
      <c r="J735" s="50">
        <v>0.33622952718967097</v>
      </c>
      <c r="N735" s="21"/>
      <c r="R735" s="21"/>
    </row>
    <row r="736" spans="1:18">
      <c r="A736" s="7" t="s">
        <v>150</v>
      </c>
      <c r="B736" t="s">
        <v>27</v>
      </c>
      <c r="C736" t="s">
        <v>4</v>
      </c>
      <c r="D736" t="s">
        <v>5</v>
      </c>
      <c r="E736" s="1">
        <v>9.4753742544359705E-4</v>
      </c>
      <c r="F736" s="1">
        <v>4.3941223907734403E-2</v>
      </c>
      <c r="G736" s="1">
        <v>7.4067062850554299E-8</v>
      </c>
      <c r="H736" s="1">
        <v>8.2620414910605405E-8</v>
      </c>
      <c r="I736" s="1">
        <v>9.4761149250644796E-4</v>
      </c>
      <c r="J736" s="50">
        <v>4.3941306528149301E-2</v>
      </c>
      <c r="N736" s="21"/>
      <c r="R736" s="21"/>
    </row>
    <row r="737" spans="1:18">
      <c r="A737" s="7" t="s">
        <v>150</v>
      </c>
      <c r="B737" t="s">
        <v>27</v>
      </c>
      <c r="C737" t="s">
        <v>6</v>
      </c>
      <c r="D737" t="s">
        <v>7</v>
      </c>
      <c r="E737" s="1">
        <v>8.0923028180243106E-3</v>
      </c>
      <c r="F737" s="1">
        <v>1.7348492736318302E-2</v>
      </c>
      <c r="G737" s="1">
        <v>0.80571240007096001</v>
      </c>
      <c r="H737" s="1">
        <v>1.7853925624715099</v>
      </c>
      <c r="I737" s="1">
        <v>0.81380470288898399</v>
      </c>
      <c r="J737" s="50">
        <v>1.80274105520783</v>
      </c>
      <c r="N737" s="21"/>
      <c r="R737" s="21"/>
    </row>
    <row r="738" spans="1:18">
      <c r="A738" s="7" t="s">
        <v>150</v>
      </c>
      <c r="B738" t="s">
        <v>27</v>
      </c>
      <c r="C738" t="s">
        <v>8</v>
      </c>
      <c r="D738" t="s">
        <v>9</v>
      </c>
      <c r="E738" s="1">
        <v>8.4570334909419995E-2</v>
      </c>
      <c r="F738" s="1">
        <v>3.1246501242192699E-2</v>
      </c>
      <c r="G738" s="1">
        <v>0.14893942303473001</v>
      </c>
      <c r="H738" s="1">
        <v>6.5400740541260202E-2</v>
      </c>
      <c r="I738" s="1">
        <v>0.23350975794414999</v>
      </c>
      <c r="J738" s="50">
        <v>9.6647241783452797E-2</v>
      </c>
      <c r="N738" s="21"/>
      <c r="R738" s="21"/>
    </row>
    <row r="739" spans="1:18">
      <c r="A739" s="7" t="s">
        <v>150</v>
      </c>
      <c r="B739" t="s">
        <v>27</v>
      </c>
      <c r="C739" t="s">
        <v>10</v>
      </c>
      <c r="D739" t="s">
        <v>11</v>
      </c>
      <c r="E739" s="1">
        <v>6.6353766468049399E-2</v>
      </c>
      <c r="F739" s="1">
        <v>6.7563778239222397E-2</v>
      </c>
      <c r="G739" s="1">
        <v>0.34843795442544301</v>
      </c>
      <c r="H739" s="1">
        <v>0.27337252049939698</v>
      </c>
      <c r="I739" s="1">
        <v>0.41479172089349198</v>
      </c>
      <c r="J739" s="50">
        <v>0.34093629873862002</v>
      </c>
      <c r="N739" s="21"/>
      <c r="R739" s="21"/>
    </row>
    <row r="740" spans="1:18">
      <c r="A740" s="7" t="s">
        <v>150</v>
      </c>
      <c r="B740" t="s">
        <v>27</v>
      </c>
      <c r="C740" t="s">
        <v>12</v>
      </c>
      <c r="D740" t="s">
        <v>13</v>
      </c>
      <c r="E740" s="1">
        <v>8.8478220786252504E-2</v>
      </c>
      <c r="F740" s="1">
        <v>1.26556742910449E-2</v>
      </c>
      <c r="G740" s="1">
        <v>3.1606849035622803E-2</v>
      </c>
      <c r="H740" s="1">
        <v>5.3876250998322796E-3</v>
      </c>
      <c r="I740" s="1">
        <v>0.120085069821875</v>
      </c>
      <c r="J740" s="50">
        <v>1.8043299390877201E-2</v>
      </c>
      <c r="N740" s="21"/>
      <c r="R740" s="21"/>
    </row>
    <row r="741" spans="1:18">
      <c r="A741" s="7" t="s">
        <v>150</v>
      </c>
      <c r="B741" t="s">
        <v>27</v>
      </c>
      <c r="C741" t="s">
        <v>14</v>
      </c>
      <c r="D741" t="s">
        <v>15</v>
      </c>
      <c r="E741" s="1">
        <v>3.8897462491387799E-2</v>
      </c>
      <c r="F741" s="1">
        <v>3.9663055412385802E-2</v>
      </c>
      <c r="G741" s="1">
        <v>0.255365761984158</v>
      </c>
      <c r="H741" s="1">
        <v>0.14537240122315601</v>
      </c>
      <c r="I741" s="1">
        <v>0.29426322447554598</v>
      </c>
      <c r="J741" s="50">
        <v>0.18503545663554199</v>
      </c>
      <c r="N741" s="21"/>
      <c r="R741" s="21"/>
    </row>
    <row r="742" spans="1:18">
      <c r="A742" s="7" t="s">
        <v>150</v>
      </c>
      <c r="B742" t="s">
        <v>27</v>
      </c>
      <c r="C742" t="s">
        <v>16</v>
      </c>
      <c r="D742" t="s">
        <v>17</v>
      </c>
      <c r="E742" s="1">
        <v>0.51341707710711304</v>
      </c>
      <c r="F742" s="1">
        <v>0.10354975453354701</v>
      </c>
      <c r="G742" s="1">
        <v>0.35376639306806901</v>
      </c>
      <c r="H742" s="1">
        <v>5.6101170848679702E-2</v>
      </c>
      <c r="I742" s="1">
        <v>0.86718347017518205</v>
      </c>
      <c r="J742" s="50">
        <v>0.159650925382227</v>
      </c>
      <c r="N742" s="21"/>
      <c r="R742" s="21"/>
    </row>
    <row r="743" spans="1:18">
      <c r="A743" s="7" t="s">
        <v>150</v>
      </c>
      <c r="B743" t="s">
        <v>27</v>
      </c>
      <c r="C743" t="s">
        <v>18</v>
      </c>
      <c r="D743" t="s">
        <v>19</v>
      </c>
      <c r="E743" s="1">
        <v>2.2862019789999599</v>
      </c>
      <c r="F743" s="1">
        <v>0.142454964987312</v>
      </c>
      <c r="G743" s="1">
        <v>0.15339800730011299</v>
      </c>
      <c r="H743" s="1">
        <v>2.6004953483003801E-2</v>
      </c>
      <c r="I743" s="1">
        <v>2.4395999863000699</v>
      </c>
      <c r="J743" s="50">
        <v>0.16845991847031599</v>
      </c>
      <c r="N743" s="21"/>
      <c r="R743" s="21"/>
    </row>
    <row r="744" spans="1:18">
      <c r="A744" s="7" t="s">
        <v>150</v>
      </c>
      <c r="B744" t="s">
        <v>27</v>
      </c>
      <c r="C744" t="s">
        <v>20</v>
      </c>
      <c r="D744" t="s">
        <v>21</v>
      </c>
      <c r="E744" s="1">
        <v>0.73817500951146398</v>
      </c>
      <c r="F744" s="1">
        <v>0.118589382388866</v>
      </c>
      <c r="G744" s="1">
        <v>0.31043819101152098</v>
      </c>
      <c r="H744" s="1">
        <v>6.2925640604987898E-2</v>
      </c>
      <c r="I744" s="1">
        <v>1.04861320052298</v>
      </c>
      <c r="J744" s="50">
        <v>0.181515022993854</v>
      </c>
      <c r="N744" s="21"/>
      <c r="R744" s="21"/>
    </row>
    <row r="745" spans="1:18">
      <c r="A745" s="7" t="s">
        <v>150</v>
      </c>
      <c r="B745" t="s">
        <v>27</v>
      </c>
      <c r="C745" t="s">
        <v>25</v>
      </c>
      <c r="D745" t="s">
        <v>26</v>
      </c>
      <c r="E745" s="1">
        <v>7.4123434796354096E-2</v>
      </c>
      <c r="F745" s="1">
        <v>4.7065426040101199E-3</v>
      </c>
      <c r="G745" s="1">
        <v>0.49026661777346298</v>
      </c>
      <c r="H745" s="1">
        <v>0.18479941937732799</v>
      </c>
      <c r="I745" s="1">
        <v>0.564390052569818</v>
      </c>
      <c r="J745" s="50">
        <v>0.18950596198133801</v>
      </c>
      <c r="N745" s="21"/>
      <c r="R745" s="21"/>
    </row>
    <row r="746" spans="1:18">
      <c r="A746" s="7" t="s">
        <v>150</v>
      </c>
      <c r="B746" t="s">
        <v>27</v>
      </c>
      <c r="C746" t="s">
        <v>22</v>
      </c>
      <c r="D746" t="s">
        <v>23</v>
      </c>
      <c r="E746" s="1">
        <v>1.43527253378146</v>
      </c>
      <c r="F746" s="1">
        <v>6.4086953402906197E-2</v>
      </c>
      <c r="G746" s="1">
        <v>0.203595209088762</v>
      </c>
      <c r="H746" s="1">
        <v>7.8838827734707198E-3</v>
      </c>
      <c r="I746" s="1">
        <v>1.6388677428702201</v>
      </c>
      <c r="J746" s="50">
        <v>7.1970836176376896E-2</v>
      </c>
      <c r="N746" s="21"/>
      <c r="R746" s="21"/>
    </row>
    <row r="747" spans="1:18">
      <c r="A747" s="7" t="s">
        <v>151</v>
      </c>
      <c r="B747" t="s">
        <v>27</v>
      </c>
      <c r="C747" t="s">
        <v>2</v>
      </c>
      <c r="D747" t="s">
        <v>3</v>
      </c>
      <c r="E747" s="1">
        <v>0.67048731497412795</v>
      </c>
      <c r="F747" s="1">
        <v>0.68770359615146104</v>
      </c>
      <c r="G747" s="1">
        <v>0.33531670240909001</v>
      </c>
      <c r="H747" s="1">
        <v>0.35776465250905498</v>
      </c>
      <c r="I747" s="1">
        <v>1.0058040173832199</v>
      </c>
      <c r="J747" s="50">
        <v>1.04546824866052</v>
      </c>
      <c r="N747" s="21"/>
      <c r="R747" s="21"/>
    </row>
    <row r="748" spans="1:18">
      <c r="A748" s="7" t="s">
        <v>151</v>
      </c>
      <c r="B748" t="s">
        <v>27</v>
      </c>
      <c r="C748" t="s">
        <v>4</v>
      </c>
      <c r="D748" t="s">
        <v>5</v>
      </c>
      <c r="E748" s="1">
        <v>2.7396655523032501E-3</v>
      </c>
      <c r="F748" s="1">
        <v>8.0497490708413097E-2</v>
      </c>
      <c r="G748" s="1">
        <v>2.3089219072630701E-5</v>
      </c>
      <c r="H748" s="1">
        <v>4.2437296953291999E-4</v>
      </c>
      <c r="I748" s="1">
        <v>2.7627547713758799E-3</v>
      </c>
      <c r="J748" s="50">
        <v>8.0921863677946002E-2</v>
      </c>
      <c r="N748" s="21"/>
      <c r="R748" s="21"/>
    </row>
    <row r="749" spans="1:18">
      <c r="A749" s="7" t="s">
        <v>151</v>
      </c>
      <c r="B749" t="s">
        <v>27</v>
      </c>
      <c r="C749" t="s">
        <v>6</v>
      </c>
      <c r="D749" t="s">
        <v>7</v>
      </c>
      <c r="E749" s="1">
        <v>4.5308381635572204E-3</v>
      </c>
      <c r="F749" s="1">
        <v>9.7737078571430297E-3</v>
      </c>
      <c r="G749" s="1">
        <v>0.341050799869131</v>
      </c>
      <c r="H749" s="1">
        <v>0.75580917225802602</v>
      </c>
      <c r="I749" s="1">
        <v>0.34558163803268799</v>
      </c>
      <c r="J749" s="50">
        <v>0.76558288011516895</v>
      </c>
      <c r="N749" s="21"/>
      <c r="R749" s="21"/>
    </row>
    <row r="750" spans="1:18">
      <c r="A750" s="7" t="s">
        <v>151</v>
      </c>
      <c r="B750" t="s">
        <v>27</v>
      </c>
      <c r="C750" t="s">
        <v>8</v>
      </c>
      <c r="D750" t="s">
        <v>9</v>
      </c>
      <c r="E750" s="1">
        <v>0.23502053668341299</v>
      </c>
      <c r="F750" s="1">
        <v>8.7450393766205906E-2</v>
      </c>
      <c r="G750" s="1">
        <v>0.64835312852819604</v>
      </c>
      <c r="H750" s="1">
        <v>0.30964569936154801</v>
      </c>
      <c r="I750" s="1">
        <v>0.88337366521160898</v>
      </c>
      <c r="J750" s="50">
        <v>0.39709609312775401</v>
      </c>
      <c r="N750" s="21"/>
      <c r="R750" s="21"/>
    </row>
    <row r="751" spans="1:18">
      <c r="A751" s="7" t="s">
        <v>151</v>
      </c>
      <c r="B751" t="s">
        <v>27</v>
      </c>
      <c r="C751" t="s">
        <v>10</v>
      </c>
      <c r="D751" t="s">
        <v>11</v>
      </c>
      <c r="E751" s="1">
        <v>0.13558256483866801</v>
      </c>
      <c r="F751" s="1">
        <v>0.105899547840342</v>
      </c>
      <c r="G751" s="1">
        <v>0.100880751299392</v>
      </c>
      <c r="H751" s="1">
        <v>7.9598309309876394E-2</v>
      </c>
      <c r="I751" s="1">
        <v>0.23646331613805999</v>
      </c>
      <c r="J751" s="50">
        <v>0.18549785715021899</v>
      </c>
      <c r="N751" s="21"/>
      <c r="R751" s="21"/>
    </row>
    <row r="752" spans="1:18">
      <c r="A752" s="7" t="s">
        <v>151</v>
      </c>
      <c r="B752" t="s">
        <v>27</v>
      </c>
      <c r="C752" t="s">
        <v>12</v>
      </c>
      <c r="D752" t="s">
        <v>13</v>
      </c>
      <c r="E752" s="1">
        <v>0.27729469230075798</v>
      </c>
      <c r="F752" s="1">
        <v>3.9141743336148803E-2</v>
      </c>
      <c r="G752" s="1">
        <v>6.2459015068934101E-2</v>
      </c>
      <c r="H752" s="1">
        <v>1.09747830497334E-2</v>
      </c>
      <c r="I752" s="1">
        <v>0.33975370736969202</v>
      </c>
      <c r="J752" s="50">
        <v>5.0116526385882203E-2</v>
      </c>
      <c r="N752" s="21"/>
      <c r="R752" s="21"/>
    </row>
    <row r="753" spans="1:18">
      <c r="A753" s="7" t="s">
        <v>151</v>
      </c>
      <c r="B753" t="s">
        <v>27</v>
      </c>
      <c r="C753" t="s">
        <v>14</v>
      </c>
      <c r="D753" t="s">
        <v>15</v>
      </c>
      <c r="E753" s="1">
        <v>9.2813279296099394E-2</v>
      </c>
      <c r="F753" s="1">
        <v>9.6529692927065106E-2</v>
      </c>
      <c r="G753" s="1">
        <v>3.5788708480640599E-2</v>
      </c>
      <c r="H753" s="1">
        <v>2.0320824798312199E-2</v>
      </c>
      <c r="I753" s="1">
        <v>0.12860198777674001</v>
      </c>
      <c r="J753" s="50">
        <v>0.116850517725377</v>
      </c>
      <c r="N753" s="21"/>
      <c r="R753" s="21"/>
    </row>
    <row r="754" spans="1:18">
      <c r="A754" s="7" t="s">
        <v>151</v>
      </c>
      <c r="B754" t="s">
        <v>27</v>
      </c>
      <c r="C754" t="s">
        <v>16</v>
      </c>
      <c r="D754" t="s">
        <v>17</v>
      </c>
      <c r="E754" s="1">
        <v>1.8583706686214101</v>
      </c>
      <c r="F754" s="1">
        <v>0.36209151628833403</v>
      </c>
      <c r="G754" s="1">
        <v>2.7289819734854199</v>
      </c>
      <c r="H754" s="1">
        <v>0.38485846158363501</v>
      </c>
      <c r="I754" s="1">
        <v>4.58735264210683</v>
      </c>
      <c r="J754" s="50">
        <v>0.74694997787196904</v>
      </c>
      <c r="N754" s="21"/>
      <c r="R754" s="21"/>
    </row>
    <row r="755" spans="1:18">
      <c r="A755" s="7" t="s">
        <v>151</v>
      </c>
      <c r="B755" t="s">
        <v>27</v>
      </c>
      <c r="C755" t="s">
        <v>18</v>
      </c>
      <c r="D755" t="s">
        <v>19</v>
      </c>
      <c r="E755" s="1">
        <v>7.33684407642584</v>
      </c>
      <c r="F755" s="1">
        <v>0.45514086889044297</v>
      </c>
      <c r="G755" s="1">
        <v>0.98866856663915503</v>
      </c>
      <c r="H755" s="1">
        <v>0.16022048139991499</v>
      </c>
      <c r="I755" s="1">
        <v>8.3255126430649895</v>
      </c>
      <c r="J755" s="50">
        <v>0.61536135029035799</v>
      </c>
      <c r="N755" s="21"/>
      <c r="R755" s="21"/>
    </row>
    <row r="756" spans="1:18">
      <c r="A756" s="7" t="s">
        <v>151</v>
      </c>
      <c r="B756" t="s">
        <v>27</v>
      </c>
      <c r="C756" t="s">
        <v>20</v>
      </c>
      <c r="D756" t="s">
        <v>21</v>
      </c>
      <c r="E756" s="1">
        <v>2.1570594566528101</v>
      </c>
      <c r="F756" s="1">
        <v>0.34483700466927802</v>
      </c>
      <c r="G756" s="1">
        <v>0.335133416255048</v>
      </c>
      <c r="H756" s="1">
        <v>6.7701484083951102E-2</v>
      </c>
      <c r="I756" s="1">
        <v>2.49219287290786</v>
      </c>
      <c r="J756" s="50">
        <v>0.41253848875322902</v>
      </c>
      <c r="N756" s="21"/>
      <c r="R756" s="21"/>
    </row>
    <row r="757" spans="1:18">
      <c r="A757" s="7" t="s">
        <v>151</v>
      </c>
      <c r="B757" t="s">
        <v>27</v>
      </c>
      <c r="C757" t="s">
        <v>25</v>
      </c>
      <c r="D757" t="s">
        <v>26</v>
      </c>
      <c r="E757" s="1">
        <v>9.5617762118012095E-2</v>
      </c>
      <c r="F757" s="1">
        <v>6.6026916113182304E-3</v>
      </c>
      <c r="G757" s="1">
        <v>0.41150100204775097</v>
      </c>
      <c r="H757" s="1">
        <v>0.16865178798216901</v>
      </c>
      <c r="I757" s="1">
        <v>0.50711876416576296</v>
      </c>
      <c r="J757" s="50">
        <v>0.175254479593487</v>
      </c>
      <c r="N757" s="21"/>
      <c r="R757" s="21"/>
    </row>
    <row r="758" spans="1:18">
      <c r="A758" s="7" t="s">
        <v>151</v>
      </c>
      <c r="B758" t="s">
        <v>27</v>
      </c>
      <c r="C758" t="s">
        <v>22</v>
      </c>
      <c r="D758" t="s">
        <v>23</v>
      </c>
      <c r="E758" s="1">
        <v>2.1767555824104301</v>
      </c>
      <c r="F758" s="1">
        <v>9.4878200855312997E-2</v>
      </c>
      <c r="G758" s="1">
        <v>0.11524407721708101</v>
      </c>
      <c r="H758" s="1">
        <v>4.3048063501250197E-3</v>
      </c>
      <c r="I758" s="1">
        <v>2.2919996596275101</v>
      </c>
      <c r="J758" s="50">
        <v>9.9183007205438004E-2</v>
      </c>
      <c r="N758" s="21"/>
      <c r="R758" s="21"/>
    </row>
    <row r="759" spans="1:18">
      <c r="A759" s="7" t="s">
        <v>152</v>
      </c>
      <c r="B759" t="s">
        <v>27</v>
      </c>
      <c r="C759" t="s">
        <v>2</v>
      </c>
      <c r="D759" t="s">
        <v>3</v>
      </c>
      <c r="E759" s="1">
        <v>0.54104279707465697</v>
      </c>
      <c r="F759" s="1">
        <v>0.51542851127872302</v>
      </c>
      <c r="G759" s="1">
        <v>1.1025462335413401</v>
      </c>
      <c r="H759" s="1">
        <v>1.51671905081322</v>
      </c>
      <c r="I759" s="1">
        <v>1.6435890306159999</v>
      </c>
      <c r="J759" s="50">
        <v>2.0321475620919398</v>
      </c>
      <c r="N759" s="21"/>
      <c r="R759" s="21"/>
    </row>
    <row r="760" spans="1:18">
      <c r="A760" s="7" t="s">
        <v>152</v>
      </c>
      <c r="B760" t="s">
        <v>27</v>
      </c>
      <c r="C760" t="s">
        <v>4</v>
      </c>
      <c r="D760" t="s">
        <v>5</v>
      </c>
      <c r="E760" s="1">
        <v>1.4927528733501799E-3</v>
      </c>
      <c r="F760" s="1">
        <v>5.0433108064408101E-2</v>
      </c>
      <c r="G760" s="1">
        <v>5.62494637787885E-7</v>
      </c>
      <c r="H760" s="1">
        <v>5.3641150998241898E-7</v>
      </c>
      <c r="I760" s="1">
        <v>1.49331536798797E-3</v>
      </c>
      <c r="J760" s="50">
        <v>5.0433644475918103E-2</v>
      </c>
      <c r="N760" s="21"/>
      <c r="R760" s="21"/>
    </row>
    <row r="761" spans="1:18">
      <c r="A761" s="7" t="s">
        <v>152</v>
      </c>
      <c r="B761" t="s">
        <v>27</v>
      </c>
      <c r="C761" t="s">
        <v>6</v>
      </c>
      <c r="D761" t="s">
        <v>7</v>
      </c>
      <c r="E761" s="1">
        <v>3.15434636084495E-3</v>
      </c>
      <c r="F761" s="1">
        <v>6.9483601999806204E-3</v>
      </c>
      <c r="G761" s="1">
        <v>1.03411196385765E-2</v>
      </c>
      <c r="H761" s="1">
        <v>2.29214563295334E-2</v>
      </c>
      <c r="I761" s="1">
        <v>1.34954659994215E-2</v>
      </c>
      <c r="J761" s="50">
        <v>2.9869816529513999E-2</v>
      </c>
      <c r="N761" s="21"/>
      <c r="R761" s="21"/>
    </row>
    <row r="762" spans="1:18">
      <c r="A762" s="7" t="s">
        <v>152</v>
      </c>
      <c r="B762" t="s">
        <v>27</v>
      </c>
      <c r="C762" t="s">
        <v>8</v>
      </c>
      <c r="D762" t="s">
        <v>9</v>
      </c>
      <c r="E762" s="1">
        <v>0.15598257834684501</v>
      </c>
      <c r="F762" s="1">
        <v>5.8481163609984899E-2</v>
      </c>
      <c r="G762" s="1">
        <v>0.51886916372255898</v>
      </c>
      <c r="H762" s="1">
        <v>0.23431340953054799</v>
      </c>
      <c r="I762" s="1">
        <v>0.67485174206940501</v>
      </c>
      <c r="J762" s="50">
        <v>0.29279457314053298</v>
      </c>
      <c r="N762" s="21"/>
      <c r="R762" s="21"/>
    </row>
    <row r="763" spans="1:18">
      <c r="A763" s="7" t="s">
        <v>152</v>
      </c>
      <c r="B763" t="s">
        <v>27</v>
      </c>
      <c r="C763" t="s">
        <v>10</v>
      </c>
      <c r="D763" t="s">
        <v>11</v>
      </c>
      <c r="E763" s="1">
        <v>0.103110614302967</v>
      </c>
      <c r="F763" s="1">
        <v>9.3676267601063595E-2</v>
      </c>
      <c r="G763" s="1">
        <v>0.214509504435208</v>
      </c>
      <c r="H763" s="1">
        <v>0.16902052350685301</v>
      </c>
      <c r="I763" s="1">
        <v>0.31762011873817497</v>
      </c>
      <c r="J763" s="50">
        <v>0.26269679110791599</v>
      </c>
      <c r="N763" s="21"/>
      <c r="R763" s="21"/>
    </row>
    <row r="764" spans="1:18">
      <c r="A764" s="7" t="s">
        <v>152</v>
      </c>
      <c r="B764" t="s">
        <v>27</v>
      </c>
      <c r="C764" t="s">
        <v>12</v>
      </c>
      <c r="D764" t="s">
        <v>13</v>
      </c>
      <c r="E764" s="1">
        <v>0.27283469072391398</v>
      </c>
      <c r="F764" s="1">
        <v>4.0394677814655798E-2</v>
      </c>
      <c r="G764" s="1">
        <v>0.11649774719666001</v>
      </c>
      <c r="H764" s="1">
        <v>2.0901514431498298E-2</v>
      </c>
      <c r="I764" s="1">
        <v>0.38933243792057398</v>
      </c>
      <c r="J764" s="50">
        <v>6.1296192246154103E-2</v>
      </c>
      <c r="N764" s="21"/>
      <c r="R764" s="21"/>
    </row>
    <row r="765" spans="1:18">
      <c r="A765" s="7" t="s">
        <v>152</v>
      </c>
      <c r="B765" t="s">
        <v>27</v>
      </c>
      <c r="C765" t="s">
        <v>14</v>
      </c>
      <c r="D765" t="s">
        <v>15</v>
      </c>
      <c r="E765" s="1">
        <v>5.0358884193924702E-2</v>
      </c>
      <c r="F765" s="1">
        <v>5.3127430962561603E-2</v>
      </c>
      <c r="G765" s="1">
        <v>7.7599774287019002E-2</v>
      </c>
      <c r="H765" s="1">
        <v>4.5054536594287702E-2</v>
      </c>
      <c r="I765" s="1">
        <v>0.12795865848094401</v>
      </c>
      <c r="J765" s="50">
        <v>9.8181967556849298E-2</v>
      </c>
      <c r="N765" s="21"/>
      <c r="R765" s="21"/>
    </row>
    <row r="766" spans="1:18">
      <c r="A766" s="7" t="s">
        <v>152</v>
      </c>
      <c r="B766" t="s">
        <v>27</v>
      </c>
      <c r="C766" t="s">
        <v>16</v>
      </c>
      <c r="D766" t="s">
        <v>17</v>
      </c>
      <c r="E766" s="1">
        <v>1.14094912898415</v>
      </c>
      <c r="F766" s="1">
        <v>0.20416207130633501</v>
      </c>
      <c r="G766" s="1">
        <v>0.99246241761243004</v>
      </c>
      <c r="H766" s="1">
        <v>0.117372211152672</v>
      </c>
      <c r="I766" s="1">
        <v>2.1334115465965802</v>
      </c>
      <c r="J766" s="50">
        <v>0.321534282459007</v>
      </c>
      <c r="N766" s="21"/>
      <c r="R766" s="21"/>
    </row>
    <row r="767" spans="1:18">
      <c r="A767" s="7" t="s">
        <v>152</v>
      </c>
      <c r="B767" t="s">
        <v>27</v>
      </c>
      <c r="C767" t="s">
        <v>18</v>
      </c>
      <c r="D767" t="s">
        <v>19</v>
      </c>
      <c r="E767" s="1">
        <v>5.3565462170922302</v>
      </c>
      <c r="F767" s="1">
        <v>0.33239957370732898</v>
      </c>
      <c r="G767" s="1">
        <v>0.49245062811259599</v>
      </c>
      <c r="H767" s="1">
        <v>8.0367730689950997E-2</v>
      </c>
      <c r="I767" s="1">
        <v>5.8489968452048302</v>
      </c>
      <c r="J767" s="50">
        <v>0.41276730439727999</v>
      </c>
      <c r="N767" s="21"/>
      <c r="R767" s="21"/>
    </row>
    <row r="768" spans="1:18">
      <c r="A768" s="7" t="s">
        <v>152</v>
      </c>
      <c r="B768" t="s">
        <v>27</v>
      </c>
      <c r="C768" t="s">
        <v>20</v>
      </c>
      <c r="D768" t="s">
        <v>21</v>
      </c>
      <c r="E768" s="1">
        <v>1.1796931001212001</v>
      </c>
      <c r="F768" s="1">
        <v>0.18832215826471499</v>
      </c>
      <c r="G768" s="1">
        <v>2.8538066509265499E-2</v>
      </c>
      <c r="H768" s="1">
        <v>5.7628141848779296E-3</v>
      </c>
      <c r="I768" s="1">
        <v>1.2082311666304699</v>
      </c>
      <c r="J768" s="50">
        <v>0.194084972449593</v>
      </c>
      <c r="N768" s="21"/>
      <c r="R768" s="21"/>
    </row>
    <row r="769" spans="1:18">
      <c r="A769" s="7" t="s">
        <v>152</v>
      </c>
      <c r="B769" t="s">
        <v>27</v>
      </c>
      <c r="C769" t="s">
        <v>25</v>
      </c>
      <c r="D769" t="s">
        <v>26</v>
      </c>
      <c r="E769" s="1">
        <v>1.9373281249413898E-2</v>
      </c>
      <c r="F769" s="1">
        <v>1.34405948414918E-3</v>
      </c>
      <c r="G769" s="1">
        <v>3.6744860646891198E-2</v>
      </c>
      <c r="H769" s="1">
        <v>1.5399081658358999E-2</v>
      </c>
      <c r="I769" s="1">
        <v>5.6118141896305103E-2</v>
      </c>
      <c r="J769" s="50">
        <v>1.6743141142508099E-2</v>
      </c>
      <c r="N769" s="21"/>
      <c r="R769" s="21"/>
    </row>
    <row r="770" spans="1:18">
      <c r="A770" s="7" t="s">
        <v>152</v>
      </c>
      <c r="B770" t="s">
        <v>27</v>
      </c>
      <c r="C770" t="s">
        <v>22</v>
      </c>
      <c r="D770" t="s">
        <v>23</v>
      </c>
      <c r="E770" s="1">
        <v>1.1288341260244199</v>
      </c>
      <c r="F770" s="1">
        <v>4.9247121705199799E-2</v>
      </c>
      <c r="G770" s="1">
        <v>0.120975676530308</v>
      </c>
      <c r="H770" s="1">
        <v>4.4940795385742102E-3</v>
      </c>
      <c r="I770" s="1">
        <v>1.24980980255473</v>
      </c>
      <c r="J770" s="50">
        <v>5.3741201243774003E-2</v>
      </c>
      <c r="N770" s="21"/>
      <c r="R770" s="21"/>
    </row>
    <row r="771" spans="1:18">
      <c r="A771" s="7" t="s">
        <v>153</v>
      </c>
      <c r="B771" t="s">
        <v>27</v>
      </c>
      <c r="C771" t="s">
        <v>2</v>
      </c>
      <c r="D771" t="s">
        <v>3</v>
      </c>
      <c r="E771" s="1">
        <v>0.77008804889881899</v>
      </c>
      <c r="F771" s="1">
        <v>0.80059757590325797</v>
      </c>
      <c r="G771" s="1">
        <v>0.19043619824966901</v>
      </c>
      <c r="H771" s="1">
        <v>0.14516034059622199</v>
      </c>
      <c r="I771" s="1">
        <v>0.96052424714848905</v>
      </c>
      <c r="J771" s="50">
        <v>0.94575791649948004</v>
      </c>
      <c r="N771" s="21"/>
      <c r="R771" s="21"/>
    </row>
    <row r="772" spans="1:18">
      <c r="A772" s="7" t="s">
        <v>153</v>
      </c>
      <c r="B772" t="s">
        <v>27</v>
      </c>
      <c r="C772" t="s">
        <v>4</v>
      </c>
      <c r="D772" t="s">
        <v>5</v>
      </c>
      <c r="E772" s="1">
        <v>5.3588056599916598E-3</v>
      </c>
      <c r="F772" s="1">
        <v>0.247549599796175</v>
      </c>
      <c r="G772" s="1">
        <v>1.7937985394272001E-3</v>
      </c>
      <c r="H772" s="1">
        <v>9.5663224142883002E-3</v>
      </c>
      <c r="I772" s="1">
        <v>7.1526041994188598E-3</v>
      </c>
      <c r="J772" s="50">
        <v>0.25711592221046298</v>
      </c>
      <c r="N772" s="21"/>
      <c r="R772" s="21"/>
    </row>
    <row r="773" spans="1:18">
      <c r="A773" s="7" t="s">
        <v>153</v>
      </c>
      <c r="B773" t="s">
        <v>27</v>
      </c>
      <c r="C773" t="s">
        <v>6</v>
      </c>
      <c r="D773" t="s">
        <v>7</v>
      </c>
      <c r="E773" s="1">
        <v>1.22316386199794E-3</v>
      </c>
      <c r="F773" s="1">
        <v>2.7097271162113E-3</v>
      </c>
      <c r="G773" s="1">
        <v>2.28075124291666E-2</v>
      </c>
      <c r="H773" s="1">
        <v>6.3545508259754496E-2</v>
      </c>
      <c r="I773" s="1">
        <v>2.40306762911645E-2</v>
      </c>
      <c r="J773" s="50">
        <v>6.6255235375965796E-2</v>
      </c>
      <c r="N773" s="21"/>
      <c r="R773" s="21"/>
    </row>
    <row r="774" spans="1:18">
      <c r="A774" s="7" t="s">
        <v>153</v>
      </c>
      <c r="B774" t="s">
        <v>27</v>
      </c>
      <c r="C774" t="s">
        <v>8</v>
      </c>
      <c r="D774" t="s">
        <v>9</v>
      </c>
      <c r="E774" s="1">
        <v>0.198186007033024</v>
      </c>
      <c r="F774" s="1">
        <v>7.4490719277951603E-2</v>
      </c>
      <c r="G774" s="1">
        <v>0.45830268864507001</v>
      </c>
      <c r="H774" s="1">
        <v>0.22350722833069001</v>
      </c>
      <c r="I774" s="1">
        <v>0.65648869567809398</v>
      </c>
      <c r="J774" s="50">
        <v>0.29799794760864201</v>
      </c>
      <c r="N774" s="21"/>
      <c r="R774" s="21"/>
    </row>
    <row r="775" spans="1:18">
      <c r="A775" s="7" t="s">
        <v>153</v>
      </c>
      <c r="B775" t="s">
        <v>27</v>
      </c>
      <c r="C775" t="s">
        <v>10</v>
      </c>
      <c r="D775" t="s">
        <v>11</v>
      </c>
      <c r="E775" s="1">
        <v>0.124776936108773</v>
      </c>
      <c r="F775" s="1">
        <v>0.105617320444766</v>
      </c>
      <c r="G775" s="1">
        <v>0.17830989361601399</v>
      </c>
      <c r="H775" s="1">
        <v>0.130915522982083</v>
      </c>
      <c r="I775" s="1">
        <v>0.30308682972478701</v>
      </c>
      <c r="J775" s="50">
        <v>0.23653284342684999</v>
      </c>
      <c r="N775" s="21"/>
      <c r="R775" s="21"/>
    </row>
    <row r="776" spans="1:18">
      <c r="A776" s="7" t="s">
        <v>153</v>
      </c>
      <c r="B776" t="s">
        <v>27</v>
      </c>
      <c r="C776" t="s">
        <v>12</v>
      </c>
      <c r="D776" t="s">
        <v>13</v>
      </c>
      <c r="E776" s="1">
        <v>0.33451494716355801</v>
      </c>
      <c r="F776" s="1">
        <v>4.7374812975952703E-2</v>
      </c>
      <c r="G776" s="1">
        <v>8.6591716370010799E-2</v>
      </c>
      <c r="H776" s="1">
        <v>1.5722018808615301E-2</v>
      </c>
      <c r="I776" s="1">
        <v>0.42110666353356901</v>
      </c>
      <c r="J776" s="50">
        <v>6.3096831784568E-2</v>
      </c>
      <c r="N776" s="21"/>
      <c r="R776" s="21"/>
    </row>
    <row r="777" spans="1:18">
      <c r="A777" s="7" t="s">
        <v>153</v>
      </c>
      <c r="B777" t="s">
        <v>27</v>
      </c>
      <c r="C777" t="s">
        <v>14</v>
      </c>
      <c r="D777" t="s">
        <v>15</v>
      </c>
      <c r="E777" s="1">
        <v>9.1872693087580795E-2</v>
      </c>
      <c r="F777" s="1">
        <v>9.7912865715797701E-2</v>
      </c>
      <c r="G777" s="1">
        <v>0.109691527860343</v>
      </c>
      <c r="H777" s="1">
        <v>6.45031665294582E-2</v>
      </c>
      <c r="I777" s="1">
        <v>0.20156422094792401</v>
      </c>
      <c r="J777" s="50">
        <v>0.162416032245256</v>
      </c>
      <c r="N777" s="21"/>
      <c r="R777" s="21"/>
    </row>
    <row r="778" spans="1:18">
      <c r="A778" s="7" t="s">
        <v>153</v>
      </c>
      <c r="B778" t="s">
        <v>27</v>
      </c>
      <c r="C778" t="s">
        <v>16</v>
      </c>
      <c r="D778" t="s">
        <v>17</v>
      </c>
      <c r="E778" s="1">
        <v>1.7050766278733001</v>
      </c>
      <c r="F778" s="1">
        <v>0.30627951499878198</v>
      </c>
      <c r="G778" s="1">
        <v>1.19703195228102</v>
      </c>
      <c r="H778" s="1">
        <v>0.14275027382664701</v>
      </c>
      <c r="I778" s="1">
        <v>2.9021085801543198</v>
      </c>
      <c r="J778" s="50">
        <v>0.44902978882542899</v>
      </c>
      <c r="N778" s="21"/>
      <c r="R778" s="21"/>
    </row>
    <row r="779" spans="1:18">
      <c r="A779" s="7" t="s">
        <v>153</v>
      </c>
      <c r="B779" t="s">
        <v>27</v>
      </c>
      <c r="C779" t="s">
        <v>18</v>
      </c>
      <c r="D779" t="s">
        <v>19</v>
      </c>
      <c r="E779" s="1">
        <v>7.61001684046607</v>
      </c>
      <c r="F779" s="1">
        <v>0.47369385978157702</v>
      </c>
      <c r="G779" s="1">
        <v>1.49195776189963</v>
      </c>
      <c r="H779" s="1">
        <v>0.238390916355008</v>
      </c>
      <c r="I779" s="1">
        <v>9.1019746023657007</v>
      </c>
      <c r="J779" s="50">
        <v>0.71208477613658505</v>
      </c>
      <c r="N779" s="21"/>
      <c r="R779" s="21"/>
    </row>
    <row r="780" spans="1:18">
      <c r="A780" s="7" t="s">
        <v>153</v>
      </c>
      <c r="B780" t="s">
        <v>27</v>
      </c>
      <c r="C780" t="s">
        <v>20</v>
      </c>
      <c r="D780" t="s">
        <v>21</v>
      </c>
      <c r="E780" s="1">
        <v>1.92298682874676</v>
      </c>
      <c r="F780" s="1">
        <v>0.305305573910297</v>
      </c>
      <c r="G780" s="1">
        <v>8.9521406108408794E-2</v>
      </c>
      <c r="H780" s="1">
        <v>1.80400178390475E-2</v>
      </c>
      <c r="I780" s="1">
        <v>2.0125082348551699</v>
      </c>
      <c r="J780" s="50">
        <v>0.32334559174934502</v>
      </c>
      <c r="N780" s="21"/>
      <c r="R780" s="21"/>
    </row>
    <row r="781" spans="1:18">
      <c r="A781" s="7" t="s">
        <v>153</v>
      </c>
      <c r="B781" t="s">
        <v>27</v>
      </c>
      <c r="C781" t="s">
        <v>25</v>
      </c>
      <c r="D781" t="s">
        <v>26</v>
      </c>
      <c r="E781" s="1">
        <v>0.12925095843167</v>
      </c>
      <c r="F781" s="1">
        <v>9.47553855259811E-3</v>
      </c>
      <c r="G781" s="1">
        <v>1.2199837116360099</v>
      </c>
      <c r="H781" s="1">
        <v>0.55217120399271402</v>
      </c>
      <c r="I781" s="1">
        <v>1.3492346700676801</v>
      </c>
      <c r="J781" s="50">
        <v>0.56164674254531199</v>
      </c>
      <c r="N781" s="21"/>
      <c r="R781" s="21"/>
    </row>
    <row r="782" spans="1:18">
      <c r="A782" s="7" t="s">
        <v>153</v>
      </c>
      <c r="B782" t="s">
        <v>27</v>
      </c>
      <c r="C782" t="s">
        <v>22</v>
      </c>
      <c r="D782" t="s">
        <v>23</v>
      </c>
      <c r="E782" s="1">
        <v>2.02440151315386</v>
      </c>
      <c r="F782" s="1">
        <v>8.6796345617529705E-2</v>
      </c>
      <c r="G782" s="1">
        <v>0.342094931971895</v>
      </c>
      <c r="H782" s="1">
        <v>1.2519881819827799E-2</v>
      </c>
      <c r="I782" s="1">
        <v>2.36649644512576</v>
      </c>
      <c r="J782" s="50">
        <v>9.9316227437357504E-2</v>
      </c>
      <c r="N782" s="21"/>
      <c r="R782" s="21"/>
    </row>
    <row r="783" spans="1:18">
      <c r="A783" s="7" t="s">
        <v>154</v>
      </c>
      <c r="B783" t="s">
        <v>27</v>
      </c>
      <c r="C783" t="s">
        <v>2</v>
      </c>
      <c r="D783" t="s">
        <v>3</v>
      </c>
      <c r="E783" s="1">
        <v>0.434888834933985</v>
      </c>
      <c r="F783" s="1">
        <v>0.45628714902483303</v>
      </c>
      <c r="G783" s="1">
        <v>0.26121642653212301</v>
      </c>
      <c r="H783" s="1">
        <v>0.208403525320146</v>
      </c>
      <c r="I783" s="1">
        <v>0.69610526146610696</v>
      </c>
      <c r="J783" s="50">
        <v>0.66469067434497997</v>
      </c>
      <c r="N783" s="21"/>
      <c r="R783" s="21"/>
    </row>
    <row r="784" spans="1:18">
      <c r="A784" s="7" t="s">
        <v>154</v>
      </c>
      <c r="B784" t="s">
        <v>27</v>
      </c>
      <c r="C784" t="s">
        <v>4</v>
      </c>
      <c r="D784" t="s">
        <v>5</v>
      </c>
      <c r="E784" s="1">
        <v>1.05898184840388E-3</v>
      </c>
      <c r="F784" s="1">
        <v>4.9855252461432999E-2</v>
      </c>
      <c r="G784" s="1">
        <v>4.3817434874764502E-4</v>
      </c>
      <c r="H784" s="1">
        <v>8.2951390563505804E-3</v>
      </c>
      <c r="I784" s="1">
        <v>1.49715619715153E-3</v>
      </c>
      <c r="J784" s="50">
        <v>5.8150391517783603E-2</v>
      </c>
      <c r="N784" s="21"/>
      <c r="R784" s="21"/>
    </row>
    <row r="785" spans="1:18">
      <c r="A785" s="7" t="s">
        <v>154</v>
      </c>
      <c r="B785" t="s">
        <v>27</v>
      </c>
      <c r="C785" t="s">
        <v>6</v>
      </c>
      <c r="D785" t="s">
        <v>7</v>
      </c>
      <c r="E785" s="1">
        <v>1.80070506486988E-3</v>
      </c>
      <c r="F785" s="1">
        <v>3.8726821260964901E-3</v>
      </c>
      <c r="G785" s="1">
        <v>2.29006785698243E-2</v>
      </c>
      <c r="H785" s="1">
        <v>4.0163592723360897E-2</v>
      </c>
      <c r="I785" s="1">
        <v>2.47013836346942E-2</v>
      </c>
      <c r="J785" s="50">
        <v>4.4036274849457401E-2</v>
      </c>
      <c r="N785" s="21"/>
      <c r="R785" s="21"/>
    </row>
    <row r="786" spans="1:18">
      <c r="A786" s="7" t="s">
        <v>154</v>
      </c>
      <c r="B786" t="s">
        <v>27</v>
      </c>
      <c r="C786" t="s">
        <v>8</v>
      </c>
      <c r="D786" t="s">
        <v>9</v>
      </c>
      <c r="E786" s="1">
        <v>0.13414013074039399</v>
      </c>
      <c r="F786" s="1">
        <v>4.99939480165984E-2</v>
      </c>
      <c r="G786" s="1">
        <v>1.16879625338643</v>
      </c>
      <c r="H786" s="1">
        <v>0.56925721823921505</v>
      </c>
      <c r="I786" s="1">
        <v>1.30293638412682</v>
      </c>
      <c r="J786" s="50">
        <v>0.619251166255814</v>
      </c>
      <c r="N786" s="21"/>
      <c r="R786" s="21"/>
    </row>
    <row r="787" spans="1:18">
      <c r="A787" s="7" t="s">
        <v>154</v>
      </c>
      <c r="B787" t="s">
        <v>27</v>
      </c>
      <c r="C787" t="s">
        <v>10</v>
      </c>
      <c r="D787" t="s">
        <v>11</v>
      </c>
      <c r="E787" s="1">
        <v>8.1314368706397105E-2</v>
      </c>
      <c r="F787" s="1">
        <v>7.53277804928527E-2</v>
      </c>
      <c r="G787" s="1">
        <v>0.27025301994051198</v>
      </c>
      <c r="H787" s="1">
        <v>0.22227678137488999</v>
      </c>
      <c r="I787" s="1">
        <v>0.35156738864690901</v>
      </c>
      <c r="J787" s="50">
        <v>0.29760456186774198</v>
      </c>
      <c r="N787" s="21"/>
      <c r="R787" s="21"/>
    </row>
    <row r="788" spans="1:18">
      <c r="A788" s="7" t="s">
        <v>154</v>
      </c>
      <c r="B788" t="s">
        <v>27</v>
      </c>
      <c r="C788" t="s">
        <v>12</v>
      </c>
      <c r="D788" t="s">
        <v>13</v>
      </c>
      <c r="E788" s="1">
        <v>0.195837442057925</v>
      </c>
      <c r="F788" s="1">
        <v>2.8265781776713499E-2</v>
      </c>
      <c r="G788" s="1">
        <v>0.115625330033149</v>
      </c>
      <c r="H788" s="1">
        <v>2.05525597658777E-2</v>
      </c>
      <c r="I788" s="1">
        <v>0.31146277209107398</v>
      </c>
      <c r="J788" s="50">
        <v>4.8818341542591202E-2</v>
      </c>
      <c r="N788" s="21"/>
      <c r="R788" s="21"/>
    </row>
    <row r="789" spans="1:18">
      <c r="A789" s="7" t="s">
        <v>154</v>
      </c>
      <c r="B789" t="s">
        <v>27</v>
      </c>
      <c r="C789" t="s">
        <v>14</v>
      </c>
      <c r="D789" t="s">
        <v>15</v>
      </c>
      <c r="E789" s="1">
        <v>5.8656187294647402E-2</v>
      </c>
      <c r="F789" s="1">
        <v>6.0551880921261299E-2</v>
      </c>
      <c r="G789" s="1">
        <v>9.5493992533780298E-2</v>
      </c>
      <c r="H789" s="1">
        <v>5.35751113736933E-2</v>
      </c>
      <c r="I789" s="1">
        <v>0.15415017982842799</v>
      </c>
      <c r="J789" s="50">
        <v>0.114126992294955</v>
      </c>
      <c r="N789" s="21"/>
      <c r="R789" s="21"/>
    </row>
    <row r="790" spans="1:18">
      <c r="A790" s="7" t="s">
        <v>154</v>
      </c>
      <c r="B790" t="s">
        <v>27</v>
      </c>
      <c r="C790" t="s">
        <v>16</v>
      </c>
      <c r="D790" t="s">
        <v>17</v>
      </c>
      <c r="E790" s="1">
        <v>1.89580142292113</v>
      </c>
      <c r="F790" s="1">
        <v>0.28080917301381397</v>
      </c>
      <c r="G790" s="1">
        <v>1.9983629196410999</v>
      </c>
      <c r="H790" s="1">
        <v>0.22393578743529599</v>
      </c>
      <c r="I790" s="1">
        <v>3.8941643425622301</v>
      </c>
      <c r="J790" s="50">
        <v>0.50474496044910999</v>
      </c>
      <c r="N790" s="21"/>
      <c r="R790" s="21"/>
    </row>
    <row r="791" spans="1:18">
      <c r="A791" s="7" t="s">
        <v>154</v>
      </c>
      <c r="B791" t="s">
        <v>27</v>
      </c>
      <c r="C791" t="s">
        <v>18</v>
      </c>
      <c r="D791" t="s">
        <v>19</v>
      </c>
      <c r="E791" s="1">
        <v>6.8819265000525602</v>
      </c>
      <c r="F791" s="1">
        <v>0.42951360316394999</v>
      </c>
      <c r="G791" s="1">
        <v>4.5299048729993903</v>
      </c>
      <c r="H791" s="1">
        <v>0.77236228575146904</v>
      </c>
      <c r="I791" s="1">
        <v>11.4118313730519</v>
      </c>
      <c r="J791" s="50">
        <v>1.20187588891542</v>
      </c>
      <c r="N791" s="21"/>
      <c r="R791" s="21"/>
    </row>
    <row r="792" spans="1:18">
      <c r="A792" s="7" t="s">
        <v>154</v>
      </c>
      <c r="B792" t="s">
        <v>27</v>
      </c>
      <c r="C792" t="s">
        <v>20</v>
      </c>
      <c r="D792" t="s">
        <v>21</v>
      </c>
      <c r="E792" s="1">
        <v>1.1534815430573699</v>
      </c>
      <c r="F792" s="1">
        <v>0.18573859264440201</v>
      </c>
      <c r="G792" s="1">
        <v>0.120393221277717</v>
      </c>
      <c r="H792" s="1">
        <v>2.4419343481746399E-2</v>
      </c>
      <c r="I792" s="1">
        <v>1.2738747643350901</v>
      </c>
      <c r="J792" s="50">
        <v>0.210157936126148</v>
      </c>
      <c r="N792" s="21"/>
      <c r="R792" s="21"/>
    </row>
    <row r="793" spans="1:18">
      <c r="A793" s="7" t="s">
        <v>154</v>
      </c>
      <c r="B793" t="s">
        <v>27</v>
      </c>
      <c r="C793" t="s">
        <v>25</v>
      </c>
      <c r="D793" t="s">
        <v>26</v>
      </c>
      <c r="E793" s="1">
        <v>2.0266739723744601E-2</v>
      </c>
      <c r="F793" s="1">
        <v>1.2696375609695799E-3</v>
      </c>
      <c r="G793" s="1">
        <v>9.6902179472155694E-2</v>
      </c>
      <c r="H793" s="1">
        <v>3.52461612461583E-2</v>
      </c>
      <c r="I793" s="1">
        <v>0.1171689191959</v>
      </c>
      <c r="J793" s="50">
        <v>3.6515798807127901E-2</v>
      </c>
      <c r="N793" s="21"/>
      <c r="R793" s="21"/>
    </row>
    <row r="794" spans="1:18">
      <c r="A794" s="7" t="s">
        <v>154</v>
      </c>
      <c r="B794" t="s">
        <v>27</v>
      </c>
      <c r="C794" t="s">
        <v>22</v>
      </c>
      <c r="D794" t="s">
        <v>23</v>
      </c>
      <c r="E794" s="1">
        <v>1.9743824319148</v>
      </c>
      <c r="F794" s="1">
        <v>8.8606635600879904E-2</v>
      </c>
      <c r="G794" s="1">
        <v>0.415522537481117</v>
      </c>
      <c r="H794" s="1">
        <v>1.63082964461824E-2</v>
      </c>
      <c r="I794" s="1">
        <v>2.38990496939592</v>
      </c>
      <c r="J794" s="50">
        <v>0.104914932047062</v>
      </c>
      <c r="N794" s="21"/>
      <c r="R794" s="21"/>
    </row>
    <row r="795" spans="1:18">
      <c r="A795" s="7" t="s">
        <v>155</v>
      </c>
      <c r="B795" t="s">
        <v>27</v>
      </c>
      <c r="C795" t="s">
        <v>2</v>
      </c>
      <c r="D795" t="s">
        <v>3</v>
      </c>
      <c r="E795" s="1">
        <v>0.15784088200660101</v>
      </c>
      <c r="F795" s="1">
        <v>0.16576689374057499</v>
      </c>
      <c r="G795" s="1">
        <v>1.3216713885623999E-2</v>
      </c>
      <c r="H795" s="1">
        <v>9.1104436669829803E-3</v>
      </c>
      <c r="I795" s="1">
        <v>0.171057595892225</v>
      </c>
      <c r="J795" s="50">
        <v>0.17487733740755801</v>
      </c>
      <c r="N795" s="21"/>
      <c r="R795" s="21"/>
    </row>
    <row r="796" spans="1:18">
      <c r="A796" s="7" t="s">
        <v>155</v>
      </c>
      <c r="B796" t="s">
        <v>27</v>
      </c>
      <c r="C796" t="s">
        <v>4</v>
      </c>
      <c r="D796" t="s">
        <v>5</v>
      </c>
      <c r="E796" s="1">
        <v>4.7376563158533499E-4</v>
      </c>
      <c r="F796" s="1">
        <v>3.10857477930967E-2</v>
      </c>
      <c r="G796" s="1">
        <v>7.6660747780310504E-8</v>
      </c>
      <c r="H796" s="1">
        <v>9.5374531544011594E-8</v>
      </c>
      <c r="I796" s="1">
        <v>4.73842292333115E-4</v>
      </c>
      <c r="J796" s="50">
        <v>3.1085843167628201E-2</v>
      </c>
      <c r="N796" s="21"/>
      <c r="R796" s="21"/>
    </row>
    <row r="797" spans="1:18">
      <c r="A797" s="7" t="s">
        <v>155</v>
      </c>
      <c r="B797" t="s">
        <v>27</v>
      </c>
      <c r="C797" t="s">
        <v>6</v>
      </c>
      <c r="D797" t="s">
        <v>7</v>
      </c>
      <c r="E797" s="1">
        <v>4.8776185399371599E-4</v>
      </c>
      <c r="F797" s="1">
        <v>1.0717117252845301E-3</v>
      </c>
      <c r="G797" s="1">
        <v>5.9717945241923899E-2</v>
      </c>
      <c r="H797" s="1">
        <v>9.5337596376309897E-2</v>
      </c>
      <c r="I797" s="1">
        <v>6.0205707095917597E-2</v>
      </c>
      <c r="J797" s="50">
        <v>9.6409308101594399E-2</v>
      </c>
      <c r="N797" s="21"/>
      <c r="R797" s="21"/>
    </row>
    <row r="798" spans="1:18">
      <c r="A798" s="7" t="s">
        <v>155</v>
      </c>
      <c r="B798" t="s">
        <v>27</v>
      </c>
      <c r="C798" t="s">
        <v>8</v>
      </c>
      <c r="D798" t="s">
        <v>9</v>
      </c>
      <c r="E798" s="1">
        <v>5.4409399512787199E-2</v>
      </c>
      <c r="F798" s="1">
        <v>2.04440067348567E-2</v>
      </c>
      <c r="G798" s="1">
        <v>0.14552367039310601</v>
      </c>
      <c r="H798" s="1">
        <v>6.5966252850841803E-2</v>
      </c>
      <c r="I798" s="1">
        <v>0.19993306990589299</v>
      </c>
      <c r="J798" s="50">
        <v>8.6410259585698507E-2</v>
      </c>
      <c r="N798" s="21"/>
      <c r="R798" s="21"/>
    </row>
    <row r="799" spans="1:18">
      <c r="A799" s="7" t="s">
        <v>155</v>
      </c>
      <c r="B799" t="s">
        <v>27</v>
      </c>
      <c r="C799" t="s">
        <v>10</v>
      </c>
      <c r="D799" t="s">
        <v>11</v>
      </c>
      <c r="E799" s="1">
        <v>2.6275256687514199E-2</v>
      </c>
      <c r="F799" s="1">
        <v>1.9087651281060901E-2</v>
      </c>
      <c r="G799" s="1">
        <v>8.5235035894222402E-3</v>
      </c>
      <c r="H799" s="1">
        <v>4.7703175310565204E-3</v>
      </c>
      <c r="I799" s="1">
        <v>3.47987602769365E-2</v>
      </c>
      <c r="J799" s="50">
        <v>2.3857968812117401E-2</v>
      </c>
      <c r="N799" s="21"/>
      <c r="R799" s="21"/>
    </row>
    <row r="800" spans="1:18">
      <c r="A800" s="7" t="s">
        <v>155</v>
      </c>
      <c r="B800" t="s">
        <v>27</v>
      </c>
      <c r="C800" t="s">
        <v>12</v>
      </c>
      <c r="D800" t="s">
        <v>13</v>
      </c>
      <c r="E800" s="1">
        <v>7.6445967008544599E-2</v>
      </c>
      <c r="F800" s="1">
        <v>1.06422752161398E-2</v>
      </c>
      <c r="G800" s="1">
        <v>9.87977321584157E-3</v>
      </c>
      <c r="H800" s="1">
        <v>1.77878399053202E-3</v>
      </c>
      <c r="I800" s="1">
        <v>8.6325740224386202E-2</v>
      </c>
      <c r="J800" s="50">
        <v>1.2421059206671799E-2</v>
      </c>
      <c r="N800" s="21"/>
      <c r="R800" s="21"/>
    </row>
    <row r="801" spans="1:18">
      <c r="A801" s="7" t="s">
        <v>155</v>
      </c>
      <c r="B801" t="s">
        <v>27</v>
      </c>
      <c r="C801" t="s">
        <v>14</v>
      </c>
      <c r="D801" t="s">
        <v>15</v>
      </c>
      <c r="E801" s="1">
        <v>6.3108451045952904E-2</v>
      </c>
      <c r="F801" s="1">
        <v>6.2343500618323403E-2</v>
      </c>
      <c r="G801" s="1">
        <v>0.13450814635255801</v>
      </c>
      <c r="H801" s="1">
        <v>8.0332890661674705E-2</v>
      </c>
      <c r="I801" s="1">
        <v>0.19761659739851101</v>
      </c>
      <c r="J801" s="50">
        <v>0.14267639127999801</v>
      </c>
      <c r="N801" s="21"/>
      <c r="R801" s="21"/>
    </row>
    <row r="802" spans="1:18">
      <c r="A802" s="7" t="s">
        <v>155</v>
      </c>
      <c r="B802" t="s">
        <v>27</v>
      </c>
      <c r="C802" t="s">
        <v>16</v>
      </c>
      <c r="D802" t="s">
        <v>17</v>
      </c>
      <c r="E802" s="1">
        <v>0.90868186547741803</v>
      </c>
      <c r="F802" s="1">
        <v>0.140765909644846</v>
      </c>
      <c r="G802" s="1">
        <v>0.50739035789374298</v>
      </c>
      <c r="H802" s="1">
        <v>5.6844297099816497E-2</v>
      </c>
      <c r="I802" s="1">
        <v>1.41607222337116</v>
      </c>
      <c r="J802" s="50">
        <v>0.19761020674466201</v>
      </c>
      <c r="N802" s="21"/>
      <c r="R802" s="21"/>
    </row>
    <row r="803" spans="1:18">
      <c r="A803" s="7" t="s">
        <v>155</v>
      </c>
      <c r="B803" t="s">
        <v>27</v>
      </c>
      <c r="C803" t="s">
        <v>18</v>
      </c>
      <c r="D803" t="s">
        <v>19</v>
      </c>
      <c r="E803" s="1">
        <v>5.7017507555497797</v>
      </c>
      <c r="F803" s="1">
        <v>0.35529811952659501</v>
      </c>
      <c r="G803" s="1">
        <v>8.1151855469767895</v>
      </c>
      <c r="H803" s="1">
        <v>1.29808602792771</v>
      </c>
      <c r="I803" s="1">
        <v>13.816936302526599</v>
      </c>
      <c r="J803" s="50">
        <v>1.6533841474543001</v>
      </c>
      <c r="N803" s="21"/>
      <c r="R803" s="21"/>
    </row>
    <row r="804" spans="1:18">
      <c r="A804" s="7" t="s">
        <v>155</v>
      </c>
      <c r="B804" t="s">
        <v>27</v>
      </c>
      <c r="C804" t="s">
        <v>20</v>
      </c>
      <c r="D804" t="s">
        <v>21</v>
      </c>
      <c r="E804" s="1">
        <v>0.53111958222957301</v>
      </c>
      <c r="F804" s="1">
        <v>8.4308388478215604E-2</v>
      </c>
      <c r="G804" s="1">
        <v>5.1051526356381001E-2</v>
      </c>
      <c r="H804" s="1">
        <v>1.02869215674082E-2</v>
      </c>
      <c r="I804" s="1">
        <v>0.582171108585954</v>
      </c>
      <c r="J804" s="50">
        <v>9.4595310045623798E-2</v>
      </c>
      <c r="N804" s="21"/>
      <c r="R804" s="21"/>
    </row>
    <row r="805" spans="1:18">
      <c r="A805" s="7" t="s">
        <v>155</v>
      </c>
      <c r="B805" t="s">
        <v>27</v>
      </c>
      <c r="C805" t="s">
        <v>25</v>
      </c>
      <c r="D805" t="s">
        <v>26</v>
      </c>
      <c r="E805" s="1">
        <v>1.25536293280468E-2</v>
      </c>
      <c r="F805" s="1">
        <v>9.2325922393237802E-4</v>
      </c>
      <c r="G805" s="1">
        <v>7.4270349290814996E-2</v>
      </c>
      <c r="H805" s="1">
        <v>3.3805968956734302E-2</v>
      </c>
      <c r="I805" s="1">
        <v>8.6823978618861805E-2</v>
      </c>
      <c r="J805" s="50">
        <v>3.4729228180666698E-2</v>
      </c>
      <c r="N805" s="21"/>
      <c r="R805" s="21"/>
    </row>
    <row r="806" spans="1:18">
      <c r="A806" s="7" t="s">
        <v>155</v>
      </c>
      <c r="B806" t="s">
        <v>27</v>
      </c>
      <c r="C806" t="s">
        <v>22</v>
      </c>
      <c r="D806" t="s">
        <v>23</v>
      </c>
      <c r="E806" s="1">
        <v>1.66385120177946</v>
      </c>
      <c r="F806" s="1">
        <v>7.1326062983043198E-2</v>
      </c>
      <c r="G806" s="1">
        <v>0.57566497111929305</v>
      </c>
      <c r="H806" s="1">
        <v>2.10837719700754E-2</v>
      </c>
      <c r="I806" s="1">
        <v>2.23951617289875</v>
      </c>
      <c r="J806" s="50">
        <v>9.2409834953118594E-2</v>
      </c>
      <c r="N806" s="21"/>
      <c r="R806" s="21"/>
    </row>
    <row r="807" spans="1:18">
      <c r="A807" s="7" t="s">
        <v>156</v>
      </c>
      <c r="B807" t="s">
        <v>27</v>
      </c>
      <c r="C807" t="s">
        <v>2</v>
      </c>
      <c r="D807" t="s">
        <v>3</v>
      </c>
      <c r="E807" s="1">
        <v>2.2082777604647599</v>
      </c>
      <c r="F807" s="1">
        <v>2.2587191358733798</v>
      </c>
      <c r="G807" s="1">
        <v>0.76601154522546</v>
      </c>
      <c r="H807" s="1">
        <v>0.63568148900260002</v>
      </c>
      <c r="I807" s="1">
        <v>2.97428930569022</v>
      </c>
      <c r="J807" s="50">
        <v>2.8944006248759799</v>
      </c>
      <c r="N807" s="21"/>
      <c r="R807" s="21"/>
    </row>
    <row r="808" spans="1:18">
      <c r="A808" s="7" t="s">
        <v>156</v>
      </c>
      <c r="B808" t="s">
        <v>27</v>
      </c>
      <c r="C808" t="s">
        <v>4</v>
      </c>
      <c r="D808" t="s">
        <v>5</v>
      </c>
      <c r="E808" s="1">
        <v>9.9103535482123594E-3</v>
      </c>
      <c r="F808" s="1">
        <v>0.458409662041116</v>
      </c>
      <c r="G808" s="1">
        <v>1.5199344251965901E-3</v>
      </c>
      <c r="H808" s="1">
        <v>8.1331375889104208E-3</v>
      </c>
      <c r="I808" s="1">
        <v>1.1430287973408899E-2</v>
      </c>
      <c r="J808" s="50">
        <v>0.46654279963002598</v>
      </c>
      <c r="N808" s="21"/>
      <c r="R808" s="21"/>
    </row>
    <row r="809" spans="1:18">
      <c r="A809" s="7" t="s">
        <v>156</v>
      </c>
      <c r="B809" t="s">
        <v>27</v>
      </c>
      <c r="C809" t="s">
        <v>6</v>
      </c>
      <c r="D809" t="s">
        <v>7</v>
      </c>
      <c r="E809" s="1">
        <v>4.80150439833349E-2</v>
      </c>
      <c r="F809" s="1">
        <v>0.103116432723056</v>
      </c>
      <c r="G809" s="1">
        <v>4.9982747699394103</v>
      </c>
      <c r="H809" s="1">
        <v>8.4472461061507307</v>
      </c>
      <c r="I809" s="1">
        <v>5.0462898139227503</v>
      </c>
      <c r="J809" s="50">
        <v>8.5503625388737898</v>
      </c>
      <c r="N809" s="21"/>
      <c r="R809" s="21"/>
    </row>
    <row r="810" spans="1:18">
      <c r="A810" s="7" t="s">
        <v>156</v>
      </c>
      <c r="B810" t="s">
        <v>27</v>
      </c>
      <c r="C810" t="s">
        <v>8</v>
      </c>
      <c r="D810" t="s">
        <v>9</v>
      </c>
      <c r="E810" s="1">
        <v>0.71020295050422799</v>
      </c>
      <c r="F810" s="1">
        <v>0.26668687899196702</v>
      </c>
      <c r="G810" s="1">
        <v>5.997506430734</v>
      </c>
      <c r="H810" s="1">
        <v>2.5812332006642702</v>
      </c>
      <c r="I810" s="1">
        <v>6.70770938123822</v>
      </c>
      <c r="J810" s="50">
        <v>2.8479200796562401</v>
      </c>
      <c r="N810" s="21"/>
      <c r="R810" s="21"/>
    </row>
    <row r="811" spans="1:18">
      <c r="A811" s="7" t="s">
        <v>156</v>
      </c>
      <c r="B811" t="s">
        <v>27</v>
      </c>
      <c r="C811" t="s">
        <v>10</v>
      </c>
      <c r="D811" t="s">
        <v>11</v>
      </c>
      <c r="E811" s="1">
        <v>0.45110505304732801</v>
      </c>
      <c r="F811" s="1">
        <v>0.42039911110988698</v>
      </c>
      <c r="G811" s="1">
        <v>1.1836554114668001</v>
      </c>
      <c r="H811" s="1">
        <v>1.28908764844468</v>
      </c>
      <c r="I811" s="1">
        <v>1.63476046451413</v>
      </c>
      <c r="J811" s="50">
        <v>1.70948675955456</v>
      </c>
      <c r="N811" s="21"/>
      <c r="R811" s="21"/>
    </row>
    <row r="812" spans="1:18">
      <c r="A812" s="7" t="s">
        <v>156</v>
      </c>
      <c r="B812" t="s">
        <v>27</v>
      </c>
      <c r="C812" t="s">
        <v>12</v>
      </c>
      <c r="D812" t="s">
        <v>13</v>
      </c>
      <c r="E812" s="1">
        <v>0.98473486292321</v>
      </c>
      <c r="F812" s="1">
        <v>0.13756280073669699</v>
      </c>
      <c r="G812" s="1">
        <v>0.76409128534380899</v>
      </c>
      <c r="H812" s="1">
        <v>0.13727240855280701</v>
      </c>
      <c r="I812" s="1">
        <v>1.74882614826702</v>
      </c>
      <c r="J812" s="50">
        <v>0.274835209289503</v>
      </c>
      <c r="N812" s="21"/>
      <c r="R812" s="21"/>
    </row>
    <row r="813" spans="1:18">
      <c r="A813" s="7" t="s">
        <v>156</v>
      </c>
      <c r="B813" t="s">
        <v>27</v>
      </c>
      <c r="C813" t="s">
        <v>14</v>
      </c>
      <c r="D813" t="s">
        <v>15</v>
      </c>
      <c r="E813" s="1">
        <v>0.26972512277023603</v>
      </c>
      <c r="F813" s="1">
        <v>0.28367552709188898</v>
      </c>
      <c r="G813" s="1">
        <v>1.3444686084580399</v>
      </c>
      <c r="H813" s="1">
        <v>0.79199697819456405</v>
      </c>
      <c r="I813" s="1">
        <v>1.6141937312282699</v>
      </c>
      <c r="J813" s="50">
        <v>1.07567250528645</v>
      </c>
      <c r="N813" s="21"/>
      <c r="R813" s="21"/>
    </row>
    <row r="814" spans="1:18">
      <c r="A814" s="7" t="s">
        <v>156</v>
      </c>
      <c r="B814" t="s">
        <v>27</v>
      </c>
      <c r="C814" t="s">
        <v>16</v>
      </c>
      <c r="D814" t="s">
        <v>17</v>
      </c>
      <c r="E814" s="1">
        <v>5.2935649457610801</v>
      </c>
      <c r="F814" s="1">
        <v>0.89374741171981897</v>
      </c>
      <c r="G814" s="1">
        <v>3.6702015781787098</v>
      </c>
      <c r="H814" s="1">
        <v>0.50595047732461196</v>
      </c>
      <c r="I814" s="1">
        <v>8.9637665239397908</v>
      </c>
      <c r="J814" s="50">
        <v>1.39969788904443</v>
      </c>
      <c r="N814" s="21"/>
      <c r="R814" s="21"/>
    </row>
    <row r="815" spans="1:18">
      <c r="A815" s="7" t="s">
        <v>156</v>
      </c>
      <c r="B815" t="s">
        <v>27</v>
      </c>
      <c r="C815" t="s">
        <v>18</v>
      </c>
      <c r="D815" t="s">
        <v>19</v>
      </c>
      <c r="E815" s="1">
        <v>24.7976316550671</v>
      </c>
      <c r="F815" s="1">
        <v>1.5455033979044299</v>
      </c>
      <c r="G815" s="1">
        <v>4.2354096816762503</v>
      </c>
      <c r="H815" s="1">
        <v>0.68381300153713498</v>
      </c>
      <c r="I815" s="1">
        <v>29.033041336743398</v>
      </c>
      <c r="J815" s="50">
        <v>2.2293163994415699</v>
      </c>
      <c r="N815" s="21"/>
      <c r="R815" s="21"/>
    </row>
    <row r="816" spans="1:18">
      <c r="A816" s="7" t="s">
        <v>156</v>
      </c>
      <c r="B816" t="s">
        <v>27</v>
      </c>
      <c r="C816" t="s">
        <v>20</v>
      </c>
      <c r="D816" t="s">
        <v>21</v>
      </c>
      <c r="E816" s="1">
        <v>6.5176236671262302</v>
      </c>
      <c r="F816" s="1">
        <v>1.0293182812531301</v>
      </c>
      <c r="G816" s="1">
        <v>0.413896709136297</v>
      </c>
      <c r="H816" s="1">
        <v>8.3393038286683804E-2</v>
      </c>
      <c r="I816" s="1">
        <v>6.9315203762625304</v>
      </c>
      <c r="J816" s="50">
        <v>1.11271131953981</v>
      </c>
      <c r="N816" s="21"/>
      <c r="R816" s="21"/>
    </row>
    <row r="817" spans="1:18">
      <c r="A817" s="7" t="s">
        <v>156</v>
      </c>
      <c r="B817" t="s">
        <v>27</v>
      </c>
      <c r="C817" t="s">
        <v>25</v>
      </c>
      <c r="D817" t="s">
        <v>26</v>
      </c>
      <c r="E817" s="1">
        <v>0.44054888973756501</v>
      </c>
      <c r="F817" s="1">
        <v>3.2356409299167499E-2</v>
      </c>
      <c r="G817" s="1">
        <v>2.5154250512167802</v>
      </c>
      <c r="H817" s="1">
        <v>1.17959784706347</v>
      </c>
      <c r="I817" s="1">
        <v>2.95597394095434</v>
      </c>
      <c r="J817" s="50">
        <v>1.21195425636264</v>
      </c>
      <c r="N817" s="21"/>
      <c r="R817" s="21"/>
    </row>
    <row r="818" spans="1:18">
      <c r="A818" s="7" t="s">
        <v>156</v>
      </c>
      <c r="B818" t="s">
        <v>27</v>
      </c>
      <c r="C818" t="s">
        <v>22</v>
      </c>
      <c r="D818" t="s">
        <v>23</v>
      </c>
      <c r="E818" s="1">
        <v>9.7168544514481194</v>
      </c>
      <c r="F818" s="1">
        <v>0.41599540561912901</v>
      </c>
      <c r="G818" s="1">
        <v>1.9933025968201601</v>
      </c>
      <c r="H818" s="1">
        <v>7.1474292040606902E-2</v>
      </c>
      <c r="I818" s="1">
        <v>11.7101570482683</v>
      </c>
      <c r="J818" s="50">
        <v>0.48746969765973602</v>
      </c>
      <c r="N818" s="21"/>
      <c r="R818" s="21"/>
    </row>
    <row r="819" spans="1:18">
      <c r="A819" s="7" t="s">
        <v>157</v>
      </c>
      <c r="B819" t="s">
        <v>27</v>
      </c>
      <c r="C819" t="s">
        <v>2</v>
      </c>
      <c r="D819" t="s">
        <v>3</v>
      </c>
      <c r="E819" s="1">
        <v>1.8109659636842199</v>
      </c>
      <c r="F819" s="1">
        <v>1.88221500294525</v>
      </c>
      <c r="G819" s="1">
        <v>0.70317404651351001</v>
      </c>
      <c r="H819" s="1">
        <v>0.562486048198794</v>
      </c>
      <c r="I819" s="1">
        <v>2.51414001019773</v>
      </c>
      <c r="J819" s="50">
        <v>2.4447010511440399</v>
      </c>
      <c r="N819" s="21"/>
      <c r="R819" s="21"/>
    </row>
    <row r="820" spans="1:18">
      <c r="A820" s="7" t="s">
        <v>157</v>
      </c>
      <c r="B820" t="s">
        <v>27</v>
      </c>
      <c r="C820" t="s">
        <v>4</v>
      </c>
      <c r="D820" t="s">
        <v>5</v>
      </c>
      <c r="E820" s="1">
        <v>4.3082507119114304E-3</v>
      </c>
      <c r="F820" s="1">
        <v>0.13688981380098</v>
      </c>
      <c r="G820" s="1">
        <v>0.106982055329125</v>
      </c>
      <c r="H820" s="1">
        <v>1.9912391040284101</v>
      </c>
      <c r="I820" s="1">
        <v>0.111290306041036</v>
      </c>
      <c r="J820" s="50">
        <v>2.1281289178293901</v>
      </c>
      <c r="N820" s="21"/>
      <c r="R820" s="21"/>
    </row>
    <row r="821" spans="1:18">
      <c r="A821" s="7" t="s">
        <v>157</v>
      </c>
      <c r="B821" t="s">
        <v>27</v>
      </c>
      <c r="C821" t="s">
        <v>6</v>
      </c>
      <c r="D821" t="s">
        <v>7</v>
      </c>
      <c r="E821" s="1">
        <v>3.21018104235126E-3</v>
      </c>
      <c r="F821" s="1">
        <v>7.11560938396352E-3</v>
      </c>
      <c r="G821" s="1">
        <v>9.1240050678263306E-3</v>
      </c>
      <c r="H821" s="1">
        <v>2.0566084855990999E-2</v>
      </c>
      <c r="I821" s="1">
        <v>1.23341861101776E-2</v>
      </c>
      <c r="J821" s="50">
        <v>2.76816942399545E-2</v>
      </c>
      <c r="N821" s="21"/>
      <c r="R821" s="21"/>
    </row>
    <row r="822" spans="1:18">
      <c r="A822" s="7" t="s">
        <v>157</v>
      </c>
      <c r="B822" t="s">
        <v>27</v>
      </c>
      <c r="C822" t="s">
        <v>8</v>
      </c>
      <c r="D822" t="s">
        <v>9</v>
      </c>
      <c r="E822" s="1">
        <v>0.52637351092031104</v>
      </c>
      <c r="F822" s="1">
        <v>0.196440682349177</v>
      </c>
      <c r="G822" s="1">
        <v>1.6458162037605399</v>
      </c>
      <c r="H822" s="1">
        <v>0.77700502106290603</v>
      </c>
      <c r="I822" s="1">
        <v>2.17218971468085</v>
      </c>
      <c r="J822" s="50">
        <v>0.97344570341208303</v>
      </c>
      <c r="N822" s="21"/>
      <c r="R822" s="21"/>
    </row>
    <row r="823" spans="1:18">
      <c r="A823" s="7" t="s">
        <v>157</v>
      </c>
      <c r="B823" t="s">
        <v>27</v>
      </c>
      <c r="C823" t="s">
        <v>10</v>
      </c>
      <c r="D823" t="s">
        <v>11</v>
      </c>
      <c r="E823" s="1">
        <v>0.33584814812594899</v>
      </c>
      <c r="F823" s="1">
        <v>0.26654408581543099</v>
      </c>
      <c r="G823" s="1">
        <v>0.51842150301101697</v>
      </c>
      <c r="H823" s="1">
        <v>0.57354963725252595</v>
      </c>
      <c r="I823" s="1">
        <v>0.85426965113696596</v>
      </c>
      <c r="J823" s="50">
        <v>0.84009372306795804</v>
      </c>
      <c r="N823" s="21"/>
      <c r="R823" s="21"/>
    </row>
    <row r="824" spans="1:18">
      <c r="A824" s="7" t="s">
        <v>157</v>
      </c>
      <c r="B824" t="s">
        <v>27</v>
      </c>
      <c r="C824" t="s">
        <v>12</v>
      </c>
      <c r="D824" t="s">
        <v>13</v>
      </c>
      <c r="E824" s="1">
        <v>0.84422338666663399</v>
      </c>
      <c r="F824" s="1">
        <v>0.12125601005094799</v>
      </c>
      <c r="G824" s="1">
        <v>0.39206805315577797</v>
      </c>
      <c r="H824" s="1">
        <v>6.8778207815055004E-2</v>
      </c>
      <c r="I824" s="1">
        <v>1.2362914398224101</v>
      </c>
      <c r="J824" s="50">
        <v>0.190034217866003</v>
      </c>
      <c r="N824" s="21"/>
      <c r="R824" s="21"/>
    </row>
    <row r="825" spans="1:18">
      <c r="A825" s="7" t="s">
        <v>157</v>
      </c>
      <c r="B825" t="s">
        <v>27</v>
      </c>
      <c r="C825" t="s">
        <v>14</v>
      </c>
      <c r="D825" t="s">
        <v>15</v>
      </c>
      <c r="E825" s="1">
        <v>0.34417280626410801</v>
      </c>
      <c r="F825" s="1">
        <v>0.35014319898273399</v>
      </c>
      <c r="G825" s="1">
        <v>0.80106900835958905</v>
      </c>
      <c r="H825" s="1">
        <v>0.45872760745611102</v>
      </c>
      <c r="I825" s="1">
        <v>1.1452418146237</v>
      </c>
      <c r="J825" s="50">
        <v>0.80887080643884501</v>
      </c>
      <c r="N825" s="21"/>
      <c r="R825" s="21"/>
    </row>
    <row r="826" spans="1:18">
      <c r="A826" s="7" t="s">
        <v>157</v>
      </c>
      <c r="B826" t="s">
        <v>27</v>
      </c>
      <c r="C826" t="s">
        <v>16</v>
      </c>
      <c r="D826" t="s">
        <v>17</v>
      </c>
      <c r="E826" s="1">
        <v>4.2181399786691296</v>
      </c>
      <c r="F826" s="1">
        <v>0.80389724746446201</v>
      </c>
      <c r="G826" s="1">
        <v>2.6989055800826498</v>
      </c>
      <c r="H826" s="1">
        <v>0.46970473098040499</v>
      </c>
      <c r="I826" s="1">
        <v>6.9170455587517798</v>
      </c>
      <c r="J826" s="50">
        <v>1.27360197844487</v>
      </c>
      <c r="N826" s="21"/>
      <c r="R826" s="21"/>
    </row>
    <row r="827" spans="1:18">
      <c r="A827" s="7" t="s">
        <v>157</v>
      </c>
      <c r="B827" t="s">
        <v>27</v>
      </c>
      <c r="C827" t="s">
        <v>18</v>
      </c>
      <c r="D827" t="s">
        <v>19</v>
      </c>
      <c r="E827" s="1">
        <v>24.831801282463001</v>
      </c>
      <c r="F827" s="1">
        <v>1.55266983104588</v>
      </c>
      <c r="G827" s="1">
        <v>30.080496090971501</v>
      </c>
      <c r="H827" s="1">
        <v>5.0597570068965299</v>
      </c>
      <c r="I827" s="1">
        <v>54.912297373434498</v>
      </c>
      <c r="J827" s="50">
        <v>6.6124268379424098</v>
      </c>
      <c r="N827" s="21"/>
      <c r="R827" s="21"/>
    </row>
    <row r="828" spans="1:18">
      <c r="A828" s="7" t="s">
        <v>157</v>
      </c>
      <c r="B828" t="s">
        <v>27</v>
      </c>
      <c r="C828" t="s">
        <v>20</v>
      </c>
      <c r="D828" t="s">
        <v>21</v>
      </c>
      <c r="E828" s="1">
        <v>4.7999887606069596</v>
      </c>
      <c r="F828" s="1">
        <v>0.77193470802337705</v>
      </c>
      <c r="G828" s="1">
        <v>0.46146360969782801</v>
      </c>
      <c r="H828" s="1">
        <v>9.3503960104763195E-2</v>
      </c>
      <c r="I828" s="1">
        <v>5.2614523703047897</v>
      </c>
      <c r="J828" s="50">
        <v>0.86543866812813997</v>
      </c>
      <c r="N828" s="21"/>
      <c r="R828" s="21"/>
    </row>
    <row r="829" spans="1:18">
      <c r="A829" s="7" t="s">
        <v>157</v>
      </c>
      <c r="B829" t="s">
        <v>27</v>
      </c>
      <c r="C829" t="s">
        <v>25</v>
      </c>
      <c r="D829" t="s">
        <v>26</v>
      </c>
      <c r="E829" s="1">
        <v>0.94585811308524503</v>
      </c>
      <c r="F829" s="1">
        <v>6.1264862406745502E-2</v>
      </c>
      <c r="G829" s="1">
        <v>6.6575236744027499</v>
      </c>
      <c r="H829" s="1">
        <v>2.5197988398573998</v>
      </c>
      <c r="I829" s="1">
        <v>7.6033817874879999</v>
      </c>
      <c r="J829" s="50">
        <v>2.5810637022641401</v>
      </c>
      <c r="N829" s="21"/>
      <c r="R829" s="21"/>
    </row>
    <row r="830" spans="1:18">
      <c r="A830" s="7" t="s">
        <v>157</v>
      </c>
      <c r="B830" t="s">
        <v>27</v>
      </c>
      <c r="C830" t="s">
        <v>22</v>
      </c>
      <c r="D830" t="s">
        <v>23</v>
      </c>
      <c r="E830" s="1">
        <v>7.3876207639647102</v>
      </c>
      <c r="F830" s="1">
        <v>0.32911926699064897</v>
      </c>
      <c r="G830" s="1">
        <v>1.26873575920848</v>
      </c>
      <c r="H830" s="1">
        <v>4.9381681687719399E-2</v>
      </c>
      <c r="I830" s="1">
        <v>8.6563565231731907</v>
      </c>
      <c r="J830" s="50">
        <v>0.37850094867836798</v>
      </c>
      <c r="N830" s="21"/>
      <c r="R830" s="21"/>
    </row>
    <row r="831" spans="1:18">
      <c r="A831" s="7" t="s">
        <v>158</v>
      </c>
      <c r="B831" t="s">
        <v>27</v>
      </c>
      <c r="C831" t="s">
        <v>2</v>
      </c>
      <c r="D831" t="s">
        <v>3</v>
      </c>
      <c r="E831" s="1">
        <v>0.96452255242678797</v>
      </c>
      <c r="F831" s="1">
        <v>0.99090709023911905</v>
      </c>
      <c r="G831" s="1">
        <v>0.204614128699042</v>
      </c>
      <c r="H831" s="1">
        <v>0.20864253050463399</v>
      </c>
      <c r="I831" s="1">
        <v>1.1691366811258299</v>
      </c>
      <c r="J831" s="50">
        <v>1.1995496207437499</v>
      </c>
      <c r="N831" s="21"/>
      <c r="R831" s="21"/>
    </row>
    <row r="832" spans="1:18">
      <c r="A832" s="7" t="s">
        <v>158</v>
      </c>
      <c r="B832" t="s">
        <v>27</v>
      </c>
      <c r="C832" t="s">
        <v>4</v>
      </c>
      <c r="D832" t="s">
        <v>5</v>
      </c>
      <c r="E832" s="1">
        <v>4.5881193736428596E-3</v>
      </c>
      <c r="F832" s="1">
        <v>0.143918958353902</v>
      </c>
      <c r="G832" s="1">
        <v>8.9244131848215601E-4</v>
      </c>
      <c r="H832" s="1">
        <v>1.5885631428819501E-2</v>
      </c>
      <c r="I832" s="1">
        <v>5.4805606921250203E-3</v>
      </c>
      <c r="J832" s="50">
        <v>0.159804589782721</v>
      </c>
      <c r="N832" s="21"/>
      <c r="R832" s="21"/>
    </row>
    <row r="833" spans="1:18">
      <c r="A833" s="7" t="s">
        <v>158</v>
      </c>
      <c r="B833" t="s">
        <v>27</v>
      </c>
      <c r="C833" t="s">
        <v>6</v>
      </c>
      <c r="D833" t="s">
        <v>7</v>
      </c>
      <c r="E833" s="1">
        <v>8.4409888796432905E-3</v>
      </c>
      <c r="F833" s="1">
        <v>1.8593811804882399E-2</v>
      </c>
      <c r="G833" s="1">
        <v>0.45820552760518501</v>
      </c>
      <c r="H833" s="1">
        <v>1.5202901830611699</v>
      </c>
      <c r="I833" s="1">
        <v>0.46664651648482902</v>
      </c>
      <c r="J833" s="50">
        <v>1.53888399486605</v>
      </c>
      <c r="N833" s="21"/>
      <c r="R833" s="21"/>
    </row>
    <row r="834" spans="1:18">
      <c r="A834" s="7" t="s">
        <v>158</v>
      </c>
      <c r="B834" t="s">
        <v>27</v>
      </c>
      <c r="C834" t="s">
        <v>8</v>
      </c>
      <c r="D834" t="s">
        <v>9</v>
      </c>
      <c r="E834" s="1">
        <v>0.300643864168265</v>
      </c>
      <c r="F834" s="1">
        <v>0.11249279539877401</v>
      </c>
      <c r="G834" s="1">
        <v>2.6669233269287398</v>
      </c>
      <c r="H834" s="1">
        <v>1.1703778767739701</v>
      </c>
      <c r="I834" s="1">
        <v>2.9675671910969998</v>
      </c>
      <c r="J834" s="50">
        <v>1.2828706721727401</v>
      </c>
      <c r="N834" s="21"/>
      <c r="R834" s="21"/>
    </row>
    <row r="835" spans="1:18">
      <c r="A835" s="7" t="s">
        <v>158</v>
      </c>
      <c r="B835" t="s">
        <v>27</v>
      </c>
      <c r="C835" t="s">
        <v>10</v>
      </c>
      <c r="D835" t="s">
        <v>11</v>
      </c>
      <c r="E835" s="1">
        <v>0.173804706405015</v>
      </c>
      <c r="F835" s="1">
        <v>0.14729150890297299</v>
      </c>
      <c r="G835" s="1">
        <v>0.271235652322731</v>
      </c>
      <c r="H835" s="1">
        <v>0.21176845792599999</v>
      </c>
      <c r="I835" s="1">
        <v>0.445040358727745</v>
      </c>
      <c r="J835" s="50">
        <v>0.35905996682897301</v>
      </c>
      <c r="N835" s="21"/>
      <c r="R835" s="21"/>
    </row>
    <row r="836" spans="1:18">
      <c r="A836" s="7" t="s">
        <v>158</v>
      </c>
      <c r="B836" t="s">
        <v>27</v>
      </c>
      <c r="C836" t="s">
        <v>12</v>
      </c>
      <c r="D836" t="s">
        <v>13</v>
      </c>
      <c r="E836" s="1">
        <v>0.45512809104388102</v>
      </c>
      <c r="F836" s="1">
        <v>6.4850851064557E-2</v>
      </c>
      <c r="G836" s="1">
        <v>0.21567971147407999</v>
      </c>
      <c r="H836" s="1">
        <v>3.85785957497582E-2</v>
      </c>
      <c r="I836" s="1">
        <v>0.67080780251796102</v>
      </c>
      <c r="J836" s="50">
        <v>0.103429446814315</v>
      </c>
      <c r="N836" s="21"/>
      <c r="R836" s="21"/>
    </row>
    <row r="837" spans="1:18">
      <c r="A837" s="7" t="s">
        <v>158</v>
      </c>
      <c r="B837" t="s">
        <v>27</v>
      </c>
      <c r="C837" t="s">
        <v>14</v>
      </c>
      <c r="D837" t="s">
        <v>15</v>
      </c>
      <c r="E837" s="1">
        <v>0.20150610142988701</v>
      </c>
      <c r="F837" s="1">
        <v>0.205925105809179</v>
      </c>
      <c r="G837" s="1">
        <v>4.4092739050963896</v>
      </c>
      <c r="H837" s="1">
        <v>2.5993945678020398</v>
      </c>
      <c r="I837" s="1">
        <v>4.6107800065262703</v>
      </c>
      <c r="J837" s="50">
        <v>2.80531967361122</v>
      </c>
      <c r="N837" s="21"/>
      <c r="R837" s="21"/>
    </row>
    <row r="838" spans="1:18">
      <c r="A838" s="7" t="s">
        <v>158</v>
      </c>
      <c r="B838" t="s">
        <v>27</v>
      </c>
      <c r="C838" t="s">
        <v>16</v>
      </c>
      <c r="D838" t="s">
        <v>17</v>
      </c>
      <c r="E838" s="1">
        <v>2.4864791535683</v>
      </c>
      <c r="F838" s="1">
        <v>0.47338899525323103</v>
      </c>
      <c r="G838" s="1">
        <v>2.2742021952435998</v>
      </c>
      <c r="H838" s="1">
        <v>0.33374281158739699</v>
      </c>
      <c r="I838" s="1">
        <v>4.76068134881191</v>
      </c>
      <c r="J838" s="50">
        <v>0.80713180684062802</v>
      </c>
      <c r="N838" s="21"/>
      <c r="R838" s="21"/>
    </row>
    <row r="839" spans="1:18">
      <c r="A839" s="7" t="s">
        <v>158</v>
      </c>
      <c r="B839" t="s">
        <v>27</v>
      </c>
      <c r="C839" t="s">
        <v>18</v>
      </c>
      <c r="D839" t="s">
        <v>19</v>
      </c>
      <c r="E839" s="1">
        <v>13.0718575464157</v>
      </c>
      <c r="F839" s="1">
        <v>0.81131525122719095</v>
      </c>
      <c r="G839" s="1">
        <v>3.4714736319392099</v>
      </c>
      <c r="H839" s="1">
        <v>0.55885978889075705</v>
      </c>
      <c r="I839" s="1">
        <v>16.543331178354901</v>
      </c>
      <c r="J839" s="50">
        <v>1.37017504011795</v>
      </c>
      <c r="N839" s="21"/>
      <c r="R839" s="21"/>
    </row>
    <row r="840" spans="1:18">
      <c r="A840" s="7" t="s">
        <v>158</v>
      </c>
      <c r="B840" t="s">
        <v>27</v>
      </c>
      <c r="C840" t="s">
        <v>20</v>
      </c>
      <c r="D840" t="s">
        <v>21</v>
      </c>
      <c r="E840" s="1">
        <v>2.41807067308677</v>
      </c>
      <c r="F840" s="1">
        <v>0.38267033045279197</v>
      </c>
      <c r="G840" s="1">
        <v>9.9676875914156901E-2</v>
      </c>
      <c r="H840" s="1">
        <v>2.0092018546765102E-2</v>
      </c>
      <c r="I840" s="1">
        <v>2.51774754900093</v>
      </c>
      <c r="J840" s="50">
        <v>0.40276234899955698</v>
      </c>
      <c r="N840" s="21"/>
      <c r="R840" s="21"/>
    </row>
    <row r="841" spans="1:18">
      <c r="A841" s="7" t="s">
        <v>158</v>
      </c>
      <c r="B841" t="s">
        <v>27</v>
      </c>
      <c r="C841" t="s">
        <v>25</v>
      </c>
      <c r="D841" t="s">
        <v>26</v>
      </c>
      <c r="E841" s="1">
        <v>1.0460792489927999E-2</v>
      </c>
      <c r="F841" s="1">
        <v>7.5569599771160899E-4</v>
      </c>
      <c r="G841" s="1">
        <v>1.8074308005290099E-2</v>
      </c>
      <c r="H841" s="1">
        <v>8.17875432470286E-3</v>
      </c>
      <c r="I841" s="1">
        <v>2.85351004952181E-2</v>
      </c>
      <c r="J841" s="50">
        <v>8.9344503224144702E-3</v>
      </c>
      <c r="N841" s="21"/>
      <c r="R841" s="21"/>
    </row>
    <row r="842" spans="1:18">
      <c r="A842" s="7" t="s">
        <v>158</v>
      </c>
      <c r="B842" t="s">
        <v>27</v>
      </c>
      <c r="C842" t="s">
        <v>22</v>
      </c>
      <c r="D842" t="s">
        <v>23</v>
      </c>
      <c r="E842" s="1">
        <v>4.7155848759088501</v>
      </c>
      <c r="F842" s="1">
        <v>0.20258207184535101</v>
      </c>
      <c r="G842" s="1">
        <v>1.0723214207611</v>
      </c>
      <c r="H842" s="1">
        <v>3.8522801186419903E-2</v>
      </c>
      <c r="I842" s="1">
        <v>5.7879062966699504</v>
      </c>
      <c r="J842" s="50">
        <v>0.241104873031771</v>
      </c>
      <c r="N842" s="21"/>
      <c r="R842" s="21"/>
    </row>
    <row r="843" spans="1:18">
      <c r="A843" s="7" t="s">
        <v>159</v>
      </c>
      <c r="B843" t="s">
        <v>27</v>
      </c>
      <c r="C843" t="s">
        <v>2</v>
      </c>
      <c r="D843" t="s">
        <v>3</v>
      </c>
      <c r="E843" s="1">
        <v>1.3185584894597799</v>
      </c>
      <c r="F843" s="1">
        <v>1.37202299711742</v>
      </c>
      <c r="G843" s="1">
        <v>0.50270879619623898</v>
      </c>
      <c r="H843" s="1">
        <v>0.42919498239251802</v>
      </c>
      <c r="I843" s="1">
        <v>1.8212672856560199</v>
      </c>
      <c r="J843" s="50">
        <v>1.8012179795099399</v>
      </c>
      <c r="N843" s="21"/>
      <c r="R843" s="21"/>
    </row>
    <row r="844" spans="1:18">
      <c r="A844" s="7" t="s">
        <v>159</v>
      </c>
      <c r="B844" t="s">
        <v>27</v>
      </c>
      <c r="C844" t="s">
        <v>4</v>
      </c>
      <c r="D844" t="s">
        <v>5</v>
      </c>
      <c r="E844" s="1">
        <v>2.6092489467544498E-3</v>
      </c>
      <c r="F844" s="1">
        <v>0.123312666615173</v>
      </c>
      <c r="G844" s="1">
        <v>3.6083725065547899E-4</v>
      </c>
      <c r="H844" s="1">
        <v>6.8096607835971901E-3</v>
      </c>
      <c r="I844" s="1">
        <v>2.9700861974099298E-3</v>
      </c>
      <c r="J844" s="50">
        <v>0.13012232739877</v>
      </c>
      <c r="N844" s="21"/>
      <c r="R844" s="21"/>
    </row>
    <row r="845" spans="1:18">
      <c r="A845" s="7" t="s">
        <v>159</v>
      </c>
      <c r="B845" t="s">
        <v>27</v>
      </c>
      <c r="C845" t="s">
        <v>6</v>
      </c>
      <c r="D845" t="s">
        <v>7</v>
      </c>
      <c r="E845" s="1">
        <v>4.1255101614212997E-3</v>
      </c>
      <c r="F845" s="1">
        <v>8.7055318475412306E-3</v>
      </c>
      <c r="G845" s="1">
        <v>7.4264292199452894E-2</v>
      </c>
      <c r="H845" s="1">
        <v>0.16324123070329699</v>
      </c>
      <c r="I845" s="1">
        <v>7.83898023608742E-2</v>
      </c>
      <c r="J845" s="50">
        <v>0.17194676255083799</v>
      </c>
      <c r="N845" s="21"/>
      <c r="R845" s="21"/>
    </row>
    <row r="846" spans="1:18">
      <c r="A846" s="7" t="s">
        <v>159</v>
      </c>
      <c r="B846" t="s">
        <v>27</v>
      </c>
      <c r="C846" t="s">
        <v>8</v>
      </c>
      <c r="D846" t="s">
        <v>9</v>
      </c>
      <c r="E846" s="1">
        <v>0.27492834225562901</v>
      </c>
      <c r="F846" s="1">
        <v>0.102393866699377</v>
      </c>
      <c r="G846" s="1">
        <v>0.65970218449400897</v>
      </c>
      <c r="H846" s="1">
        <v>0.276266313248415</v>
      </c>
      <c r="I846" s="1">
        <v>0.93463052674963798</v>
      </c>
      <c r="J846" s="50">
        <v>0.378660179947793</v>
      </c>
      <c r="N846" s="21"/>
      <c r="R846" s="21"/>
    </row>
    <row r="847" spans="1:18">
      <c r="A847" s="7" t="s">
        <v>159</v>
      </c>
      <c r="B847" t="s">
        <v>27</v>
      </c>
      <c r="C847" t="s">
        <v>10</v>
      </c>
      <c r="D847" t="s">
        <v>11</v>
      </c>
      <c r="E847" s="1">
        <v>0.20227336369183399</v>
      </c>
      <c r="F847" s="1">
        <v>0.19183674641227699</v>
      </c>
      <c r="G847" s="1">
        <v>0.70562866641872701</v>
      </c>
      <c r="H847" s="1">
        <v>0.844566405019889</v>
      </c>
      <c r="I847" s="1">
        <v>0.90790203011056103</v>
      </c>
      <c r="J847" s="50">
        <v>1.0364031514321601</v>
      </c>
      <c r="N847" s="21"/>
      <c r="R847" s="21"/>
    </row>
    <row r="848" spans="1:18">
      <c r="A848" s="7" t="s">
        <v>159</v>
      </c>
      <c r="B848" t="s">
        <v>27</v>
      </c>
      <c r="C848" t="s">
        <v>12</v>
      </c>
      <c r="D848" t="s">
        <v>13</v>
      </c>
      <c r="E848" s="1">
        <v>0.39549413671504002</v>
      </c>
      <c r="F848" s="1">
        <v>5.7899644792676598E-2</v>
      </c>
      <c r="G848" s="1">
        <v>0.281173845119779</v>
      </c>
      <c r="H848" s="1">
        <v>4.7522373533357601E-2</v>
      </c>
      <c r="I848" s="1">
        <v>0.67666798183481902</v>
      </c>
      <c r="J848" s="50">
        <v>0.105422018326034</v>
      </c>
      <c r="N848" s="21"/>
      <c r="R848" s="21"/>
    </row>
    <row r="849" spans="1:18">
      <c r="A849" s="7" t="s">
        <v>159</v>
      </c>
      <c r="B849" t="s">
        <v>27</v>
      </c>
      <c r="C849" t="s">
        <v>14</v>
      </c>
      <c r="D849" t="s">
        <v>15</v>
      </c>
      <c r="E849" s="1">
        <v>0.23877821007306299</v>
      </c>
      <c r="F849" s="1">
        <v>0.243693010904274</v>
      </c>
      <c r="G849" s="1">
        <v>0.66378863496335605</v>
      </c>
      <c r="H849" s="1">
        <v>0.37243739992965202</v>
      </c>
      <c r="I849" s="1">
        <v>0.90256684503641904</v>
      </c>
      <c r="J849" s="50">
        <v>0.61613041083392595</v>
      </c>
      <c r="N849" s="21"/>
      <c r="R849" s="21"/>
    </row>
    <row r="850" spans="1:18">
      <c r="A850" s="7" t="s">
        <v>159</v>
      </c>
      <c r="B850" t="s">
        <v>27</v>
      </c>
      <c r="C850" t="s">
        <v>16</v>
      </c>
      <c r="D850" t="s">
        <v>17</v>
      </c>
      <c r="E850" s="1">
        <v>1.9798505868304801</v>
      </c>
      <c r="F850" s="1">
        <v>0.374783622049291</v>
      </c>
      <c r="G850" s="1">
        <v>2.1249882095372099</v>
      </c>
      <c r="H850" s="1">
        <v>0.33775851224409498</v>
      </c>
      <c r="I850" s="1">
        <v>4.1048387963676998</v>
      </c>
      <c r="J850" s="50">
        <v>0.71254213429338598</v>
      </c>
      <c r="N850" s="21"/>
      <c r="R850" s="21"/>
    </row>
    <row r="851" spans="1:18">
      <c r="A851" s="7" t="s">
        <v>159</v>
      </c>
      <c r="B851" t="s">
        <v>27</v>
      </c>
      <c r="C851" t="s">
        <v>18</v>
      </c>
      <c r="D851" t="s">
        <v>19</v>
      </c>
      <c r="E851" s="1">
        <v>16.696805580127901</v>
      </c>
      <c r="F851" s="1">
        <v>1.0294206726162101</v>
      </c>
      <c r="G851" s="1">
        <v>29.5011055977035</v>
      </c>
      <c r="H851" s="1">
        <v>5.1018934374226399</v>
      </c>
      <c r="I851" s="1">
        <v>46.197911177831401</v>
      </c>
      <c r="J851" s="50">
        <v>6.1313141100388497</v>
      </c>
      <c r="N851" s="21"/>
      <c r="R851" s="21"/>
    </row>
    <row r="852" spans="1:18">
      <c r="A852" s="7" t="s">
        <v>159</v>
      </c>
      <c r="B852" t="s">
        <v>27</v>
      </c>
      <c r="C852" t="s">
        <v>20</v>
      </c>
      <c r="D852" t="s">
        <v>21</v>
      </c>
      <c r="E852" s="1">
        <v>2.4686695336255902</v>
      </c>
      <c r="F852" s="1">
        <v>0.397471246179393</v>
      </c>
      <c r="G852" s="1">
        <v>0.58471635469109895</v>
      </c>
      <c r="H852" s="1">
        <v>0.11872242220168901</v>
      </c>
      <c r="I852" s="1">
        <v>3.05338588831669</v>
      </c>
      <c r="J852" s="50">
        <v>0.51619366838108205</v>
      </c>
      <c r="N852" s="21"/>
      <c r="R852" s="21"/>
    </row>
    <row r="853" spans="1:18">
      <c r="A853" s="7" t="s">
        <v>159</v>
      </c>
      <c r="B853" t="s">
        <v>27</v>
      </c>
      <c r="C853" t="s">
        <v>25</v>
      </c>
      <c r="D853" t="s">
        <v>26</v>
      </c>
      <c r="E853" s="1">
        <v>3.2244926651886198E-2</v>
      </c>
      <c r="F853" s="1">
        <v>1.9260147283481899E-3</v>
      </c>
      <c r="G853" s="1">
        <v>0.190835749002609</v>
      </c>
      <c r="H853" s="1">
        <v>6.8141839245780003E-2</v>
      </c>
      <c r="I853" s="1">
        <v>0.22308067565449599</v>
      </c>
      <c r="J853" s="50">
        <v>7.0067853974128194E-2</v>
      </c>
      <c r="N853" s="21"/>
      <c r="R853" s="21"/>
    </row>
    <row r="854" spans="1:18">
      <c r="A854" s="7" t="s">
        <v>159</v>
      </c>
      <c r="B854" t="s">
        <v>27</v>
      </c>
      <c r="C854" t="s">
        <v>22</v>
      </c>
      <c r="D854" t="s">
        <v>23</v>
      </c>
      <c r="E854" s="1">
        <v>5.2515629344690904</v>
      </c>
      <c r="F854" s="1">
        <v>0.23744319030022101</v>
      </c>
      <c r="G854" s="1">
        <v>1.2661138952216899</v>
      </c>
      <c r="H854" s="1">
        <v>4.9848253557746199E-2</v>
      </c>
      <c r="I854" s="1">
        <v>6.5176768296907799</v>
      </c>
      <c r="J854" s="50">
        <v>0.28729144385796701</v>
      </c>
      <c r="N854" s="21"/>
      <c r="R854" s="21"/>
    </row>
    <row r="855" spans="1:18">
      <c r="A855" s="7" t="s">
        <v>160</v>
      </c>
      <c r="B855" t="s">
        <v>27</v>
      </c>
      <c r="C855" t="s">
        <v>2</v>
      </c>
      <c r="D855" t="s">
        <v>3</v>
      </c>
      <c r="E855" s="1">
        <v>0.200209833719245</v>
      </c>
      <c r="F855" s="1">
        <v>0.20808613082638</v>
      </c>
      <c r="G855" s="1">
        <v>2.9874504862614601E-2</v>
      </c>
      <c r="H855" s="1">
        <v>2.89757554192604E-2</v>
      </c>
      <c r="I855" s="1">
        <v>0.230084338581859</v>
      </c>
      <c r="J855" s="50">
        <v>0.23706188624564101</v>
      </c>
      <c r="N855" s="21"/>
      <c r="R855" s="21"/>
    </row>
    <row r="856" spans="1:18">
      <c r="A856" s="7" t="s">
        <v>160</v>
      </c>
      <c r="B856" t="s">
        <v>27</v>
      </c>
      <c r="C856" t="s">
        <v>4</v>
      </c>
      <c r="D856" t="s">
        <v>5</v>
      </c>
      <c r="E856" s="1">
        <v>6.64020686132324E-4</v>
      </c>
      <c r="F856" s="1">
        <v>3.8597290570458402E-2</v>
      </c>
      <c r="G856" s="1">
        <v>2.1184211161318801E-7</v>
      </c>
      <c r="H856" s="1">
        <v>3.7611212378387401E-7</v>
      </c>
      <c r="I856" s="1">
        <v>6.6423252824393704E-4</v>
      </c>
      <c r="J856" s="50">
        <v>3.8597666682582202E-2</v>
      </c>
      <c r="N856" s="21"/>
      <c r="R856" s="21"/>
    </row>
    <row r="857" spans="1:18">
      <c r="A857" s="7" t="s">
        <v>160</v>
      </c>
      <c r="B857" t="s">
        <v>27</v>
      </c>
      <c r="C857" t="s">
        <v>6</v>
      </c>
      <c r="D857" t="s">
        <v>7</v>
      </c>
      <c r="E857" s="1">
        <v>7.3907458526703204E-4</v>
      </c>
      <c r="F857" s="1">
        <v>1.5515122696214E-3</v>
      </c>
      <c r="G857" s="1">
        <v>9.3335855384165094E-3</v>
      </c>
      <c r="H857" s="1">
        <v>1.98901716013908E-2</v>
      </c>
      <c r="I857" s="1">
        <v>1.00726601236835E-2</v>
      </c>
      <c r="J857" s="50">
        <v>2.1441683871012199E-2</v>
      </c>
      <c r="N857" s="21"/>
      <c r="R857" s="21"/>
    </row>
    <row r="858" spans="1:18">
      <c r="A858" s="7" t="s">
        <v>160</v>
      </c>
      <c r="B858" t="s">
        <v>27</v>
      </c>
      <c r="C858" t="s">
        <v>8</v>
      </c>
      <c r="D858" t="s">
        <v>9</v>
      </c>
      <c r="E858" s="1">
        <v>5.9380632747625603E-2</v>
      </c>
      <c r="F858" s="1">
        <v>2.23244191017315E-2</v>
      </c>
      <c r="G858" s="1">
        <v>0.44486370193048902</v>
      </c>
      <c r="H858" s="1">
        <v>0.23849732307712801</v>
      </c>
      <c r="I858" s="1">
        <v>0.50424433467811403</v>
      </c>
      <c r="J858" s="50">
        <v>0.26082174217886001</v>
      </c>
      <c r="N858" s="21"/>
      <c r="R858" s="21"/>
    </row>
    <row r="859" spans="1:18">
      <c r="A859" s="7" t="s">
        <v>160</v>
      </c>
      <c r="B859" t="s">
        <v>27</v>
      </c>
      <c r="C859" t="s">
        <v>10</v>
      </c>
      <c r="D859" t="s">
        <v>11</v>
      </c>
      <c r="E859" s="1">
        <v>3.3117012009952297E-2</v>
      </c>
      <c r="F859" s="1">
        <v>2.6013158468873799E-2</v>
      </c>
      <c r="G859" s="1">
        <v>2.98763383324065E-2</v>
      </c>
      <c r="H859" s="1">
        <v>3.8964095801625499E-2</v>
      </c>
      <c r="I859" s="1">
        <v>6.2993350342358798E-2</v>
      </c>
      <c r="J859" s="50">
        <v>6.4977254270499302E-2</v>
      </c>
      <c r="N859" s="21"/>
      <c r="R859" s="21"/>
    </row>
    <row r="860" spans="1:18">
      <c r="A860" s="7" t="s">
        <v>160</v>
      </c>
      <c r="B860" t="s">
        <v>27</v>
      </c>
      <c r="C860" t="s">
        <v>12</v>
      </c>
      <c r="D860" t="s">
        <v>13</v>
      </c>
      <c r="E860" s="1">
        <v>9.4211046167277199E-2</v>
      </c>
      <c r="F860" s="1">
        <v>1.32533377452125E-2</v>
      </c>
      <c r="G860" s="1">
        <v>6.99313956735092E-2</v>
      </c>
      <c r="H860" s="1">
        <v>1.2608975205537099E-2</v>
      </c>
      <c r="I860" s="1">
        <v>0.164142441840786</v>
      </c>
      <c r="J860" s="50">
        <v>2.5862312950749599E-2</v>
      </c>
      <c r="N860" s="21"/>
      <c r="R860" s="21"/>
    </row>
    <row r="861" spans="1:18">
      <c r="A861" s="7" t="s">
        <v>160</v>
      </c>
      <c r="B861" t="s">
        <v>27</v>
      </c>
      <c r="C861" t="s">
        <v>14</v>
      </c>
      <c r="D861" t="s">
        <v>15</v>
      </c>
      <c r="E861" s="1">
        <v>4.4590777737276099E-2</v>
      </c>
      <c r="F861" s="1">
        <v>4.50948211255724E-2</v>
      </c>
      <c r="G861" s="1">
        <v>0.20427707753845301</v>
      </c>
      <c r="H861" s="1">
        <v>0.12038466370270599</v>
      </c>
      <c r="I861" s="1">
        <v>0.24886785527572899</v>
      </c>
      <c r="J861" s="50">
        <v>0.16547948482827901</v>
      </c>
      <c r="N861" s="21"/>
      <c r="R861" s="21"/>
    </row>
    <row r="862" spans="1:18">
      <c r="A862" s="7" t="s">
        <v>160</v>
      </c>
      <c r="B862" t="s">
        <v>27</v>
      </c>
      <c r="C862" t="s">
        <v>16</v>
      </c>
      <c r="D862" t="s">
        <v>17</v>
      </c>
      <c r="E862" s="1">
        <v>0.36317821618475499</v>
      </c>
      <c r="F862" s="1">
        <v>6.8323682540269798E-2</v>
      </c>
      <c r="G862" s="1">
        <v>0.16700378179651401</v>
      </c>
      <c r="H862" s="1">
        <v>3.0362947763306902E-2</v>
      </c>
      <c r="I862" s="1">
        <v>0.53018199798126997</v>
      </c>
      <c r="J862" s="50">
        <v>9.8686630303576703E-2</v>
      </c>
      <c r="N862" s="21"/>
      <c r="R862" s="21"/>
    </row>
    <row r="863" spans="1:18">
      <c r="A863" s="7" t="s">
        <v>160</v>
      </c>
      <c r="B863" t="s">
        <v>27</v>
      </c>
      <c r="C863" t="s">
        <v>18</v>
      </c>
      <c r="D863" t="s">
        <v>19</v>
      </c>
      <c r="E863" s="1">
        <v>12.503521372085</v>
      </c>
      <c r="F863" s="1">
        <v>0.78193888018678004</v>
      </c>
      <c r="G863" s="1">
        <v>9.1772041772810695</v>
      </c>
      <c r="H863" s="1">
        <v>1.4909450215833</v>
      </c>
      <c r="I863" s="1">
        <v>21.680725549366102</v>
      </c>
      <c r="J863" s="50">
        <v>2.2728839017700802</v>
      </c>
      <c r="N863" s="21"/>
      <c r="R863" s="21"/>
    </row>
    <row r="864" spans="1:18">
      <c r="A864" s="7" t="s">
        <v>160</v>
      </c>
      <c r="B864" t="s">
        <v>27</v>
      </c>
      <c r="C864" t="s">
        <v>20</v>
      </c>
      <c r="D864" t="s">
        <v>21</v>
      </c>
      <c r="E864" s="1">
        <v>0.56874217655562298</v>
      </c>
      <c r="F864" s="1">
        <v>8.9793211810664006E-2</v>
      </c>
      <c r="G864" s="1">
        <v>4.6250978503986099E-3</v>
      </c>
      <c r="H864" s="1">
        <v>9.3193782993096204E-4</v>
      </c>
      <c r="I864" s="1">
        <v>0.57336727440602198</v>
      </c>
      <c r="J864" s="50">
        <v>9.0725149640594999E-2</v>
      </c>
      <c r="N864" s="21"/>
      <c r="R864" s="21"/>
    </row>
    <row r="865" spans="1:18">
      <c r="A865" s="7" t="s">
        <v>160</v>
      </c>
      <c r="B865" t="s">
        <v>27</v>
      </c>
      <c r="C865" t="s">
        <v>25</v>
      </c>
      <c r="D865" t="s">
        <v>26</v>
      </c>
      <c r="E865" s="1">
        <v>5.6008799933238897E-3</v>
      </c>
      <c r="F865" s="1">
        <v>4.12856373351682E-4</v>
      </c>
      <c r="G865" s="1">
        <v>0</v>
      </c>
      <c r="H865" s="1">
        <v>0</v>
      </c>
      <c r="I865" s="1">
        <v>5.6008799933238897E-3</v>
      </c>
      <c r="J865" s="50">
        <v>4.12856373351682E-4</v>
      </c>
      <c r="N865" s="21"/>
      <c r="R865" s="21"/>
    </row>
    <row r="866" spans="1:18">
      <c r="A866" s="7" t="s">
        <v>160</v>
      </c>
      <c r="B866" t="s">
        <v>27</v>
      </c>
      <c r="C866" t="s">
        <v>22</v>
      </c>
      <c r="D866" t="s">
        <v>23</v>
      </c>
      <c r="E866" s="1">
        <v>0.56524091123708597</v>
      </c>
      <c r="F866" s="1">
        <v>2.4215793896275602E-2</v>
      </c>
      <c r="G866" s="1">
        <v>6.6655779089008493E-2</v>
      </c>
      <c r="H866" s="1">
        <v>2.3931507455373299E-3</v>
      </c>
      <c r="I866" s="1">
        <v>0.63189669032609497</v>
      </c>
      <c r="J866" s="50">
        <v>2.66089446418129E-2</v>
      </c>
      <c r="N866" s="21"/>
      <c r="R866" s="21"/>
    </row>
    <row r="867" spans="1:18">
      <c r="A867" s="7" t="s">
        <v>161</v>
      </c>
      <c r="B867" t="s">
        <v>27</v>
      </c>
      <c r="C867" t="s">
        <v>2</v>
      </c>
      <c r="D867" t="s">
        <v>3</v>
      </c>
      <c r="E867" s="1">
        <v>0.49883051684312701</v>
      </c>
      <c r="F867" s="1">
        <v>0.492695655666605</v>
      </c>
      <c r="G867" s="1">
        <v>0.403879470243239</v>
      </c>
      <c r="H867" s="1">
        <v>0.15931575226279801</v>
      </c>
      <c r="I867" s="1">
        <v>0.90270998708636496</v>
      </c>
      <c r="J867" s="50">
        <v>0.65201140792940304</v>
      </c>
      <c r="N867" s="21"/>
      <c r="R867" s="21"/>
    </row>
    <row r="868" spans="1:18">
      <c r="A868" s="7" t="s">
        <v>161</v>
      </c>
      <c r="B868" t="s">
        <v>27</v>
      </c>
      <c r="C868" t="s">
        <v>4</v>
      </c>
      <c r="D868" t="s">
        <v>5</v>
      </c>
      <c r="E868" s="1">
        <v>2.18278681529561E-3</v>
      </c>
      <c r="F868" s="1">
        <v>8.1232630571079004E-2</v>
      </c>
      <c r="G868" s="1">
        <v>8.2272534996978705E-8</v>
      </c>
      <c r="H868" s="1">
        <v>1.16178793891286E-7</v>
      </c>
      <c r="I868" s="1">
        <v>2.18286908783061E-3</v>
      </c>
      <c r="J868" s="50">
        <v>8.1232746749872894E-2</v>
      </c>
      <c r="N868" s="21"/>
      <c r="R868" s="21"/>
    </row>
    <row r="869" spans="1:18">
      <c r="A869" s="7" t="s">
        <v>161</v>
      </c>
      <c r="B869" t="s">
        <v>27</v>
      </c>
      <c r="C869" t="s">
        <v>6</v>
      </c>
      <c r="D869" t="s">
        <v>7</v>
      </c>
      <c r="E869" s="1">
        <v>2.9253442720035901E-3</v>
      </c>
      <c r="F869" s="1">
        <v>6.1075366840409699E-3</v>
      </c>
      <c r="G869" s="1">
        <v>3.1946176692096298E-3</v>
      </c>
      <c r="H869" s="1">
        <v>7.0890437004436004E-3</v>
      </c>
      <c r="I869" s="1">
        <v>6.1199619412132204E-3</v>
      </c>
      <c r="J869" s="50">
        <v>1.31965803844846E-2</v>
      </c>
      <c r="N869" s="21"/>
      <c r="R869" s="21"/>
    </row>
    <row r="870" spans="1:18">
      <c r="A870" s="7" t="s">
        <v>161</v>
      </c>
      <c r="B870" t="s">
        <v>27</v>
      </c>
      <c r="C870" t="s">
        <v>8</v>
      </c>
      <c r="D870" t="s">
        <v>9</v>
      </c>
      <c r="E870" s="1">
        <v>0.18097319780313201</v>
      </c>
      <c r="F870" s="1">
        <v>6.7658019172979506E-2</v>
      </c>
      <c r="G870" s="1">
        <v>1.0379106650579</v>
      </c>
      <c r="H870" s="1">
        <v>0.48928034541887699</v>
      </c>
      <c r="I870" s="1">
        <v>1.2188838628610299</v>
      </c>
      <c r="J870" s="50">
        <v>0.55693836459185697</v>
      </c>
      <c r="N870" s="21"/>
      <c r="R870" s="21"/>
    </row>
    <row r="871" spans="1:18">
      <c r="A871" s="7" t="s">
        <v>161</v>
      </c>
      <c r="B871" t="s">
        <v>27</v>
      </c>
      <c r="C871" t="s">
        <v>10</v>
      </c>
      <c r="D871" t="s">
        <v>11</v>
      </c>
      <c r="E871" s="1">
        <v>9.6802178894931798E-2</v>
      </c>
      <c r="F871" s="1">
        <v>8.6583683614103499E-2</v>
      </c>
      <c r="G871" s="1">
        <v>0.21884572209429901</v>
      </c>
      <c r="H871" s="1">
        <v>0.27732474432572501</v>
      </c>
      <c r="I871" s="1">
        <v>0.31564790098923101</v>
      </c>
      <c r="J871" s="50">
        <v>0.36390842793982903</v>
      </c>
      <c r="N871" s="21"/>
      <c r="R871" s="21"/>
    </row>
    <row r="872" spans="1:18">
      <c r="A872" s="7" t="s">
        <v>161</v>
      </c>
      <c r="B872" t="s">
        <v>27</v>
      </c>
      <c r="C872" t="s">
        <v>12</v>
      </c>
      <c r="D872" t="s">
        <v>13</v>
      </c>
      <c r="E872" s="1">
        <v>0.28001963324492302</v>
      </c>
      <c r="F872" s="1">
        <v>3.9715101098481198E-2</v>
      </c>
      <c r="G872" s="1">
        <v>0.84770441915157901</v>
      </c>
      <c r="H872" s="1">
        <v>0.15216518516964</v>
      </c>
      <c r="I872" s="1">
        <v>1.1277240523965</v>
      </c>
      <c r="J872" s="50">
        <v>0.19188028626812201</v>
      </c>
      <c r="N872" s="21"/>
      <c r="R872" s="21"/>
    </row>
    <row r="873" spans="1:18">
      <c r="A873" s="7" t="s">
        <v>161</v>
      </c>
      <c r="B873" t="s">
        <v>27</v>
      </c>
      <c r="C873" t="s">
        <v>14</v>
      </c>
      <c r="D873" t="s">
        <v>15</v>
      </c>
      <c r="E873" s="1">
        <v>9.7254034438741699E-2</v>
      </c>
      <c r="F873" s="1">
        <v>9.8226295437840894E-2</v>
      </c>
      <c r="G873" s="1">
        <v>0.83817644292831595</v>
      </c>
      <c r="H873" s="1">
        <v>0.496696189282815</v>
      </c>
      <c r="I873" s="1">
        <v>0.93543047736705698</v>
      </c>
      <c r="J873" s="50">
        <v>0.59492248472065501</v>
      </c>
      <c r="N873" s="21"/>
      <c r="R873" s="21"/>
    </row>
    <row r="874" spans="1:18">
      <c r="A874" s="7" t="s">
        <v>161</v>
      </c>
      <c r="B874" t="s">
        <v>27</v>
      </c>
      <c r="C874" t="s">
        <v>16</v>
      </c>
      <c r="D874" t="s">
        <v>17</v>
      </c>
      <c r="E874" s="1">
        <v>1.45467843050858</v>
      </c>
      <c r="F874" s="1">
        <v>0.229961335287241</v>
      </c>
      <c r="G874" s="1">
        <v>1.0403826515449399</v>
      </c>
      <c r="H874" s="1">
        <v>0.17042623387551001</v>
      </c>
      <c r="I874" s="1">
        <v>2.4950610820535202</v>
      </c>
      <c r="J874" s="50">
        <v>0.40038756916275198</v>
      </c>
      <c r="N874" s="21"/>
      <c r="R874" s="21"/>
    </row>
    <row r="875" spans="1:18">
      <c r="A875" s="7" t="s">
        <v>161</v>
      </c>
      <c r="B875" t="s">
        <v>27</v>
      </c>
      <c r="C875" t="s">
        <v>18</v>
      </c>
      <c r="D875" t="s">
        <v>19</v>
      </c>
      <c r="E875" s="1">
        <v>6.1770853653820801</v>
      </c>
      <c r="F875" s="1">
        <v>0.38816949900491698</v>
      </c>
      <c r="G875" s="1">
        <v>2.3710365488452601</v>
      </c>
      <c r="H875" s="1">
        <v>0.38749985968435202</v>
      </c>
      <c r="I875" s="1">
        <v>8.5481219142273392</v>
      </c>
      <c r="J875" s="50">
        <v>0.77566935868926901</v>
      </c>
      <c r="N875" s="21"/>
      <c r="R875" s="21"/>
    </row>
    <row r="876" spans="1:18">
      <c r="A876" s="7" t="s">
        <v>161</v>
      </c>
      <c r="B876" t="s">
        <v>27</v>
      </c>
      <c r="C876" t="s">
        <v>20</v>
      </c>
      <c r="D876" t="s">
        <v>21</v>
      </c>
      <c r="E876" s="1">
        <v>1.35990919208436</v>
      </c>
      <c r="F876" s="1">
        <v>0.21454039119597099</v>
      </c>
      <c r="G876" s="1">
        <v>1.5889902809549199E-2</v>
      </c>
      <c r="H876" s="1">
        <v>3.20149975144874E-3</v>
      </c>
      <c r="I876" s="1">
        <v>1.3757990948939101</v>
      </c>
      <c r="J876" s="50">
        <v>0.21774189094742</v>
      </c>
      <c r="N876" s="21"/>
      <c r="R876" s="21"/>
    </row>
    <row r="877" spans="1:18">
      <c r="A877" s="7" t="s">
        <v>161</v>
      </c>
      <c r="B877" t="s">
        <v>27</v>
      </c>
      <c r="C877" t="s">
        <v>25</v>
      </c>
      <c r="D877" t="s">
        <v>26</v>
      </c>
      <c r="E877" s="1">
        <v>7.5045271041133104E-3</v>
      </c>
      <c r="F877" s="1">
        <v>5.6007455661141097E-4</v>
      </c>
      <c r="G877" s="1">
        <v>0</v>
      </c>
      <c r="H877" s="1">
        <v>0</v>
      </c>
      <c r="I877" s="1">
        <v>7.5045271041133104E-3</v>
      </c>
      <c r="J877" s="50">
        <v>5.6007455661141097E-4</v>
      </c>
      <c r="N877" s="21"/>
      <c r="R877" s="21"/>
    </row>
    <row r="878" spans="1:18">
      <c r="A878" s="7" t="s">
        <v>161</v>
      </c>
      <c r="B878" t="s">
        <v>27</v>
      </c>
      <c r="C878" t="s">
        <v>22</v>
      </c>
      <c r="D878" t="s">
        <v>23</v>
      </c>
      <c r="E878" s="1">
        <v>2.57725279022781</v>
      </c>
      <c r="F878" s="1">
        <v>0.110424614499723</v>
      </c>
      <c r="G878" s="1">
        <v>0.56865871378496902</v>
      </c>
      <c r="H878" s="1">
        <v>2.0499245706239799E-2</v>
      </c>
      <c r="I878" s="1">
        <v>3.1459115040127799</v>
      </c>
      <c r="J878" s="50">
        <v>0.130923860205963</v>
      </c>
      <c r="N878" s="21"/>
      <c r="R878" s="21"/>
    </row>
    <row r="879" spans="1:18">
      <c r="A879" s="7" t="s">
        <v>162</v>
      </c>
      <c r="B879" t="s">
        <v>27</v>
      </c>
      <c r="C879" t="s">
        <v>2</v>
      </c>
      <c r="D879" t="s">
        <v>3</v>
      </c>
      <c r="E879" s="1">
        <v>0.23504648376789</v>
      </c>
      <c r="F879" s="1">
        <v>0.24108072898677499</v>
      </c>
      <c r="G879" s="1">
        <v>0.140536345903848</v>
      </c>
      <c r="H879" s="1">
        <v>0.141973941998153</v>
      </c>
      <c r="I879" s="1">
        <v>0.37558282967173801</v>
      </c>
      <c r="J879" s="50">
        <v>0.38305467098492801</v>
      </c>
      <c r="N879" s="21"/>
      <c r="R879" s="21"/>
    </row>
    <row r="880" spans="1:18">
      <c r="A880" s="7" t="s">
        <v>162</v>
      </c>
      <c r="B880" t="s">
        <v>27</v>
      </c>
      <c r="C880" t="s">
        <v>4</v>
      </c>
      <c r="D880" t="s">
        <v>5</v>
      </c>
      <c r="E880" s="1">
        <v>1.74694003281895E-3</v>
      </c>
      <c r="F880" s="1">
        <v>7.5387040427743607E-2</v>
      </c>
      <c r="G880" s="1">
        <v>4.4721062051186898E-9</v>
      </c>
      <c r="H880" s="1">
        <v>2.4192385178048798E-9</v>
      </c>
      <c r="I880" s="1">
        <v>1.7469445049251599E-3</v>
      </c>
      <c r="J880" s="50">
        <v>7.5387042846982097E-2</v>
      </c>
      <c r="N880" s="21"/>
      <c r="R880" s="21"/>
    </row>
    <row r="881" spans="1:18">
      <c r="A881" s="7" t="s">
        <v>162</v>
      </c>
      <c r="B881" t="s">
        <v>27</v>
      </c>
      <c r="C881" t="s">
        <v>6</v>
      </c>
      <c r="D881" t="s">
        <v>7</v>
      </c>
      <c r="E881" s="1">
        <v>2.3355296129609599E-4</v>
      </c>
      <c r="F881" s="1">
        <v>5.1629284668060205E-4</v>
      </c>
      <c r="G881" s="1">
        <v>5.7492021667058201E-4</v>
      </c>
      <c r="H881" s="1">
        <v>1.27395205517415E-3</v>
      </c>
      <c r="I881" s="1">
        <v>8.0847317796667805E-4</v>
      </c>
      <c r="J881" s="50">
        <v>1.79024490185475E-3</v>
      </c>
      <c r="N881" s="21"/>
      <c r="R881" s="21"/>
    </row>
    <row r="882" spans="1:18">
      <c r="A882" s="7" t="s">
        <v>162</v>
      </c>
      <c r="B882" t="s">
        <v>27</v>
      </c>
      <c r="C882" t="s">
        <v>8</v>
      </c>
      <c r="D882" t="s">
        <v>9</v>
      </c>
      <c r="E882" s="1">
        <v>5.9959023603259901E-2</v>
      </c>
      <c r="F882" s="1">
        <v>2.2680627290463301E-2</v>
      </c>
      <c r="G882" s="1">
        <v>0.18247851634157</v>
      </c>
      <c r="H882" s="1">
        <v>8.1947381472098305E-2</v>
      </c>
      <c r="I882" s="1">
        <v>0.24243753994483</v>
      </c>
      <c r="J882" s="50">
        <v>0.10462800876256199</v>
      </c>
      <c r="N882" s="21"/>
      <c r="R882" s="21"/>
    </row>
    <row r="883" spans="1:18">
      <c r="A883" s="7" t="s">
        <v>162</v>
      </c>
      <c r="B883" t="s">
        <v>27</v>
      </c>
      <c r="C883" t="s">
        <v>10</v>
      </c>
      <c r="D883" t="s">
        <v>11</v>
      </c>
      <c r="E883" s="1">
        <v>4.55114399214449E-2</v>
      </c>
      <c r="F883" s="1">
        <v>4.2892100244321898E-2</v>
      </c>
      <c r="G883" s="1">
        <v>0.100680850856669</v>
      </c>
      <c r="H883" s="1">
        <v>0.11873074783983401</v>
      </c>
      <c r="I883" s="1">
        <v>0.14619229077811399</v>
      </c>
      <c r="J883" s="50">
        <v>0.161622848084156</v>
      </c>
      <c r="N883" s="21"/>
      <c r="R883" s="21"/>
    </row>
    <row r="884" spans="1:18">
      <c r="A884" s="7" t="s">
        <v>162</v>
      </c>
      <c r="B884" t="s">
        <v>27</v>
      </c>
      <c r="C884" t="s">
        <v>12</v>
      </c>
      <c r="D884" t="s">
        <v>13</v>
      </c>
      <c r="E884" s="1">
        <v>0.188999325337082</v>
      </c>
      <c r="F884" s="1">
        <v>2.9751504821813098E-2</v>
      </c>
      <c r="G884" s="1">
        <v>0.118792282192036</v>
      </c>
      <c r="H884" s="1">
        <v>2.1175590743838901E-2</v>
      </c>
      <c r="I884" s="1">
        <v>0.30779160752911799</v>
      </c>
      <c r="J884" s="50">
        <v>5.0927095565652003E-2</v>
      </c>
      <c r="N884" s="21"/>
      <c r="R884" s="21"/>
    </row>
    <row r="885" spans="1:18">
      <c r="A885" s="7" t="s">
        <v>162</v>
      </c>
      <c r="B885" t="s">
        <v>27</v>
      </c>
      <c r="C885" t="s">
        <v>14</v>
      </c>
      <c r="D885" t="s">
        <v>15</v>
      </c>
      <c r="E885" s="1">
        <v>3.8235353369096399E-2</v>
      </c>
      <c r="F885" s="1">
        <v>3.9348056742458698E-2</v>
      </c>
      <c r="G885" s="1">
        <v>0.12144988220943601</v>
      </c>
      <c r="H885" s="1">
        <v>6.8219878593716907E-2</v>
      </c>
      <c r="I885" s="1">
        <v>0.15968523557853201</v>
      </c>
      <c r="J885" s="50">
        <v>0.10756793533617599</v>
      </c>
      <c r="N885" s="21"/>
      <c r="R885" s="21"/>
    </row>
    <row r="886" spans="1:18">
      <c r="A886" s="7" t="s">
        <v>162</v>
      </c>
      <c r="B886" t="s">
        <v>27</v>
      </c>
      <c r="C886" t="s">
        <v>16</v>
      </c>
      <c r="D886" t="s">
        <v>17</v>
      </c>
      <c r="E886" s="1">
        <v>0.44945456608215401</v>
      </c>
      <c r="F886" s="1">
        <v>8.8761569321442094E-2</v>
      </c>
      <c r="G886" s="1">
        <v>0.55574603747749096</v>
      </c>
      <c r="H886" s="1">
        <v>0.11374869278616601</v>
      </c>
      <c r="I886" s="1">
        <v>1.0052006035596499</v>
      </c>
      <c r="J886" s="50">
        <v>0.202510262107608</v>
      </c>
      <c r="N886" s="21"/>
      <c r="R886" s="21"/>
    </row>
    <row r="887" spans="1:18">
      <c r="A887" s="7" t="s">
        <v>162</v>
      </c>
      <c r="B887" t="s">
        <v>27</v>
      </c>
      <c r="C887" t="s">
        <v>18</v>
      </c>
      <c r="D887" t="s">
        <v>19</v>
      </c>
      <c r="E887" s="1">
        <v>2.5883581336510399</v>
      </c>
      <c r="F887" s="1">
        <v>0.16133282121807499</v>
      </c>
      <c r="G887" s="1">
        <v>2.4705020623401399</v>
      </c>
      <c r="H887" s="1">
        <v>0.41866794952663999</v>
      </c>
      <c r="I887" s="1">
        <v>5.0588601959911799</v>
      </c>
      <c r="J887" s="50">
        <v>0.58000077074471501</v>
      </c>
      <c r="N887" s="21"/>
      <c r="R887" s="21"/>
    </row>
    <row r="888" spans="1:18">
      <c r="A888" s="7" t="s">
        <v>162</v>
      </c>
      <c r="B888" t="s">
        <v>27</v>
      </c>
      <c r="C888" t="s">
        <v>20</v>
      </c>
      <c r="D888" t="s">
        <v>21</v>
      </c>
      <c r="E888" s="1">
        <v>0.39213049305855302</v>
      </c>
      <c r="F888" s="1">
        <v>6.3018816044007206E-2</v>
      </c>
      <c r="G888" s="1">
        <v>2.83472975654398E-2</v>
      </c>
      <c r="H888" s="1">
        <v>5.7458376243133703E-3</v>
      </c>
      <c r="I888" s="1">
        <v>0.42047779062399299</v>
      </c>
      <c r="J888" s="50">
        <v>6.8764653668320602E-2</v>
      </c>
      <c r="N888" s="21"/>
      <c r="R888" s="21"/>
    </row>
    <row r="889" spans="1:18">
      <c r="A889" s="7" t="s">
        <v>162</v>
      </c>
      <c r="B889" t="s">
        <v>27</v>
      </c>
      <c r="C889" t="s">
        <v>25</v>
      </c>
      <c r="D889" t="s">
        <v>26</v>
      </c>
      <c r="E889" s="1">
        <v>4.7490778423819897E-3</v>
      </c>
      <c r="F889" s="1">
        <v>3.02229836390063E-4</v>
      </c>
      <c r="G889" s="1">
        <v>2.70658695869825E-2</v>
      </c>
      <c r="H889" s="1">
        <v>1.0180123541423501E-2</v>
      </c>
      <c r="I889" s="1">
        <v>3.1814947429364401E-2</v>
      </c>
      <c r="J889" s="50">
        <v>1.0482353377813501E-2</v>
      </c>
      <c r="N889" s="21"/>
      <c r="R889" s="21"/>
    </row>
    <row r="890" spans="1:18">
      <c r="A890" s="7" t="s">
        <v>162</v>
      </c>
      <c r="B890" t="s">
        <v>27</v>
      </c>
      <c r="C890" t="s">
        <v>22</v>
      </c>
      <c r="D890" t="s">
        <v>23</v>
      </c>
      <c r="E890" s="1">
        <v>0.75000993321452503</v>
      </c>
      <c r="F890" s="1">
        <v>3.3484497695437099E-2</v>
      </c>
      <c r="G890" s="1">
        <v>8.9945736575937102E-2</v>
      </c>
      <c r="H890" s="1">
        <v>3.4881125761303802E-3</v>
      </c>
      <c r="I890" s="1">
        <v>0.83995566979046199</v>
      </c>
      <c r="J890" s="50">
        <v>3.6972610271567501E-2</v>
      </c>
      <c r="N890" s="21"/>
      <c r="R890" s="21"/>
    </row>
    <row r="891" spans="1:18">
      <c r="A891" s="7" t="s">
        <v>163</v>
      </c>
      <c r="B891" t="s">
        <v>27</v>
      </c>
      <c r="C891" t="s">
        <v>2</v>
      </c>
      <c r="D891" t="s">
        <v>3</v>
      </c>
      <c r="E891" s="1">
        <v>0.39029810646243801</v>
      </c>
      <c r="F891" s="1">
        <v>0.40105067712168702</v>
      </c>
      <c r="G891" s="1">
        <v>0.14498786483135401</v>
      </c>
      <c r="H891" s="1">
        <v>0.120836664155659</v>
      </c>
      <c r="I891" s="1">
        <v>0.53528597129379196</v>
      </c>
      <c r="J891" s="50">
        <v>0.52188734127734604</v>
      </c>
      <c r="N891" s="21"/>
      <c r="R891" s="21"/>
    </row>
    <row r="892" spans="1:18">
      <c r="A892" s="7" t="s">
        <v>163</v>
      </c>
      <c r="B892" t="s">
        <v>27</v>
      </c>
      <c r="C892" t="s">
        <v>4</v>
      </c>
      <c r="D892" t="s">
        <v>5</v>
      </c>
      <c r="E892" s="1">
        <v>2.3574428258340799E-3</v>
      </c>
      <c r="F892" s="1">
        <v>0.11727802977988799</v>
      </c>
      <c r="G892" s="1">
        <v>1.5719047006420101E-5</v>
      </c>
      <c r="H892" s="1">
        <v>8.2736717460817904E-5</v>
      </c>
      <c r="I892" s="1">
        <v>2.3731618728404999E-3</v>
      </c>
      <c r="J892" s="50">
        <v>0.117360766497349</v>
      </c>
      <c r="N892" s="21"/>
      <c r="R892" s="21"/>
    </row>
    <row r="893" spans="1:18">
      <c r="A893" s="7" t="s">
        <v>163</v>
      </c>
      <c r="B893" t="s">
        <v>27</v>
      </c>
      <c r="C893" t="s">
        <v>6</v>
      </c>
      <c r="D893" t="s">
        <v>7</v>
      </c>
      <c r="E893" s="1">
        <v>1.0895503053915301E-3</v>
      </c>
      <c r="F893" s="1">
        <v>2.4530079173968001E-3</v>
      </c>
      <c r="G893" s="1">
        <v>1.90360355785574E-2</v>
      </c>
      <c r="H893" s="1">
        <v>3.8392007739786203E-2</v>
      </c>
      <c r="I893" s="1">
        <v>2.0125585883948902E-2</v>
      </c>
      <c r="J893" s="50">
        <v>4.0845015657183001E-2</v>
      </c>
      <c r="N893" s="21"/>
      <c r="R893" s="21"/>
    </row>
    <row r="894" spans="1:18">
      <c r="A894" s="7" t="s">
        <v>163</v>
      </c>
      <c r="B894" t="s">
        <v>27</v>
      </c>
      <c r="C894" t="s">
        <v>8</v>
      </c>
      <c r="D894" t="s">
        <v>9</v>
      </c>
      <c r="E894" s="1">
        <v>0.129125967416333</v>
      </c>
      <c r="F894" s="1">
        <v>4.8433862607044798E-2</v>
      </c>
      <c r="G894" s="1">
        <v>0.26110929595582699</v>
      </c>
      <c r="H894" s="1">
        <v>6.43574088411797E-2</v>
      </c>
      <c r="I894" s="1">
        <v>0.39023526337216002</v>
      </c>
      <c r="J894" s="50">
        <v>0.112791271448224</v>
      </c>
      <c r="N894" s="21"/>
      <c r="R894" s="21"/>
    </row>
    <row r="895" spans="1:18">
      <c r="A895" s="7" t="s">
        <v>163</v>
      </c>
      <c r="B895" t="s">
        <v>27</v>
      </c>
      <c r="C895" t="s">
        <v>10</v>
      </c>
      <c r="D895" t="s">
        <v>11</v>
      </c>
      <c r="E895" s="1">
        <v>7.4885387761571706E-2</v>
      </c>
      <c r="F895" s="1">
        <v>6.7116494162968193E-2</v>
      </c>
      <c r="G895" s="1">
        <v>0.149526611948782</v>
      </c>
      <c r="H895" s="1">
        <v>0.11377168474749499</v>
      </c>
      <c r="I895" s="1">
        <v>0.224411999710354</v>
      </c>
      <c r="J895" s="50">
        <v>0.18088817891046299</v>
      </c>
      <c r="N895" s="21"/>
      <c r="R895" s="21"/>
    </row>
    <row r="896" spans="1:18">
      <c r="A896" s="7" t="s">
        <v>163</v>
      </c>
      <c r="B896" t="s">
        <v>27</v>
      </c>
      <c r="C896" t="s">
        <v>12</v>
      </c>
      <c r="D896" t="s">
        <v>13</v>
      </c>
      <c r="E896" s="1">
        <v>0.21413801514697101</v>
      </c>
      <c r="F896" s="1">
        <v>3.0367082932532499E-2</v>
      </c>
      <c r="G896" s="1">
        <v>0.19148621540115701</v>
      </c>
      <c r="H896" s="1">
        <v>3.4337352141563603E-2</v>
      </c>
      <c r="I896" s="1">
        <v>0.40562423054812702</v>
      </c>
      <c r="J896" s="50">
        <v>6.4704435074096095E-2</v>
      </c>
      <c r="N896" s="21"/>
      <c r="R896" s="21"/>
    </row>
    <row r="897" spans="1:18">
      <c r="A897" s="7" t="s">
        <v>163</v>
      </c>
      <c r="B897" t="s">
        <v>27</v>
      </c>
      <c r="C897" t="s">
        <v>14</v>
      </c>
      <c r="D897" t="s">
        <v>15</v>
      </c>
      <c r="E897" s="1">
        <v>5.3177670325415802E-2</v>
      </c>
      <c r="F897" s="1">
        <v>5.6672784223623499E-2</v>
      </c>
      <c r="G897" s="1">
        <v>8.4605365043614003E-2</v>
      </c>
      <c r="H897" s="1">
        <v>4.9325371617247302E-2</v>
      </c>
      <c r="I897" s="1">
        <v>0.13778303536903</v>
      </c>
      <c r="J897" s="50">
        <v>0.10599815584087099</v>
      </c>
      <c r="N897" s="21"/>
      <c r="R897" s="21"/>
    </row>
    <row r="898" spans="1:18">
      <c r="A898" s="7" t="s">
        <v>163</v>
      </c>
      <c r="B898" t="s">
        <v>27</v>
      </c>
      <c r="C898" t="s">
        <v>16</v>
      </c>
      <c r="D898" t="s">
        <v>17</v>
      </c>
      <c r="E898" s="1">
        <v>1.3757633585032101</v>
      </c>
      <c r="F898" s="1">
        <v>0.220580558070543</v>
      </c>
      <c r="G898" s="1">
        <v>1.1429602404717201</v>
      </c>
      <c r="H898" s="1">
        <v>0.15456292543213601</v>
      </c>
      <c r="I898" s="1">
        <v>2.5187235989749301</v>
      </c>
      <c r="J898" s="50">
        <v>0.37514348350267901</v>
      </c>
      <c r="N898" s="21"/>
      <c r="R898" s="21"/>
    </row>
    <row r="899" spans="1:18">
      <c r="A899" s="7" t="s">
        <v>163</v>
      </c>
      <c r="B899" t="s">
        <v>27</v>
      </c>
      <c r="C899" t="s">
        <v>18</v>
      </c>
      <c r="D899" t="s">
        <v>19</v>
      </c>
      <c r="E899" s="1">
        <v>10.3838142658099</v>
      </c>
      <c r="F899" s="1">
        <v>0.64503753407611997</v>
      </c>
      <c r="G899" s="1">
        <v>4.4905211078448097</v>
      </c>
      <c r="H899" s="1">
        <v>0.71796398056657496</v>
      </c>
      <c r="I899" s="1">
        <v>14.8743353736547</v>
      </c>
      <c r="J899" s="50">
        <v>1.3630015146426899</v>
      </c>
      <c r="N899" s="21"/>
      <c r="R899" s="21"/>
    </row>
    <row r="900" spans="1:18">
      <c r="A900" s="7" t="s">
        <v>163</v>
      </c>
      <c r="B900" t="s">
        <v>27</v>
      </c>
      <c r="C900" t="s">
        <v>20</v>
      </c>
      <c r="D900" t="s">
        <v>21</v>
      </c>
      <c r="E900" s="1">
        <v>1.25662984989346</v>
      </c>
      <c r="F900" s="1">
        <v>0.198893601170855</v>
      </c>
      <c r="G900" s="1">
        <v>4.2404036731259601E-2</v>
      </c>
      <c r="H900" s="1">
        <v>8.5438663599231805E-3</v>
      </c>
      <c r="I900" s="1">
        <v>1.29903388662472</v>
      </c>
      <c r="J900" s="50">
        <v>0.20743746753077799</v>
      </c>
      <c r="N900" s="21"/>
      <c r="R900" s="21"/>
    </row>
    <row r="901" spans="1:18">
      <c r="A901" s="7" t="s">
        <v>163</v>
      </c>
      <c r="B901" t="s">
        <v>27</v>
      </c>
      <c r="C901" t="s">
        <v>25</v>
      </c>
      <c r="D901" t="s">
        <v>26</v>
      </c>
      <c r="E901" s="1">
        <v>6.1531353887518602E-3</v>
      </c>
      <c r="F901" s="1">
        <v>4.5126242002749501E-4</v>
      </c>
      <c r="G901" s="1">
        <v>8.3587776231803697E-3</v>
      </c>
      <c r="H901" s="1">
        <v>3.80039786738714E-3</v>
      </c>
      <c r="I901" s="1">
        <v>1.45119130119322E-2</v>
      </c>
      <c r="J901" s="50">
        <v>4.2516602874146398E-3</v>
      </c>
      <c r="N901" s="21"/>
      <c r="R901" s="21"/>
    </row>
    <row r="902" spans="1:18">
      <c r="A902" s="7" t="s">
        <v>163</v>
      </c>
      <c r="B902" t="s">
        <v>27</v>
      </c>
      <c r="C902" t="s">
        <v>22</v>
      </c>
      <c r="D902" t="s">
        <v>23</v>
      </c>
      <c r="E902" s="1">
        <v>2.1292524941247399</v>
      </c>
      <c r="F902" s="1">
        <v>9.1089192675183103E-2</v>
      </c>
      <c r="G902" s="1">
        <v>0.47455880877939899</v>
      </c>
      <c r="H902" s="1">
        <v>1.7098600737800899E-2</v>
      </c>
      <c r="I902" s="1">
        <v>2.6038113029041399</v>
      </c>
      <c r="J902" s="50">
        <v>0.108187793412984</v>
      </c>
      <c r="N902" s="21"/>
      <c r="R902" s="21"/>
    </row>
    <row r="903" spans="1:18">
      <c r="A903" s="7" t="s">
        <v>164</v>
      </c>
      <c r="B903" t="s">
        <v>27</v>
      </c>
      <c r="C903" t="s">
        <v>2</v>
      </c>
      <c r="D903" t="s">
        <v>3</v>
      </c>
      <c r="E903" s="1">
        <v>0.49968285564871601</v>
      </c>
      <c r="F903" s="1">
        <v>0.50455784540347903</v>
      </c>
      <c r="G903" s="1">
        <v>0.133311821629816</v>
      </c>
      <c r="H903" s="1">
        <v>0.12852842318254801</v>
      </c>
      <c r="I903" s="1">
        <v>0.63299467727853298</v>
      </c>
      <c r="J903" s="50">
        <v>0.63308626858602701</v>
      </c>
      <c r="N903" s="21"/>
      <c r="R903" s="21"/>
    </row>
    <row r="904" spans="1:18">
      <c r="A904" s="7" t="s">
        <v>164</v>
      </c>
      <c r="B904" t="s">
        <v>27</v>
      </c>
      <c r="C904" t="s">
        <v>4</v>
      </c>
      <c r="D904" t="s">
        <v>5</v>
      </c>
      <c r="E904" s="1">
        <v>2.5818161642050101E-3</v>
      </c>
      <c r="F904" s="1">
        <v>0.13254750578902899</v>
      </c>
      <c r="G904" s="1">
        <v>1.2713994580007301E-3</v>
      </c>
      <c r="H904" s="1">
        <v>1.12195516436406E-2</v>
      </c>
      <c r="I904" s="1">
        <v>3.8532156222057302E-3</v>
      </c>
      <c r="J904" s="50">
        <v>0.14376705743266999</v>
      </c>
      <c r="N904" s="21"/>
      <c r="R904" s="21"/>
    </row>
    <row r="905" spans="1:18">
      <c r="A905" s="7" t="s">
        <v>164</v>
      </c>
      <c r="B905" t="s">
        <v>27</v>
      </c>
      <c r="C905" t="s">
        <v>6</v>
      </c>
      <c r="D905" t="s">
        <v>7</v>
      </c>
      <c r="E905" s="1">
        <v>2.5311311899642499E-3</v>
      </c>
      <c r="F905" s="1">
        <v>5.6689754109679703E-3</v>
      </c>
      <c r="G905" s="1">
        <v>9.1286585219140695E-2</v>
      </c>
      <c r="H905" s="1">
        <v>0.19745904331671499</v>
      </c>
      <c r="I905" s="1">
        <v>9.3817716409104995E-2</v>
      </c>
      <c r="J905" s="50">
        <v>0.20312801872768299</v>
      </c>
      <c r="N905" s="21"/>
      <c r="R905" s="21"/>
    </row>
    <row r="906" spans="1:18">
      <c r="A906" s="7" t="s">
        <v>164</v>
      </c>
      <c r="B906" t="s">
        <v>27</v>
      </c>
      <c r="C906" t="s">
        <v>8</v>
      </c>
      <c r="D906" t="s">
        <v>9</v>
      </c>
      <c r="E906" s="1">
        <v>0.18760254110618799</v>
      </c>
      <c r="F906" s="1">
        <v>7.02667874681977E-2</v>
      </c>
      <c r="G906" s="1">
        <v>1.3698880254610899</v>
      </c>
      <c r="H906" s="1">
        <v>0.57519549137332904</v>
      </c>
      <c r="I906" s="1">
        <v>1.55749056656728</v>
      </c>
      <c r="J906" s="50">
        <v>0.64546227884152696</v>
      </c>
      <c r="N906" s="21"/>
      <c r="R906" s="21"/>
    </row>
    <row r="907" spans="1:18">
      <c r="A907" s="7" t="s">
        <v>164</v>
      </c>
      <c r="B907" t="s">
        <v>27</v>
      </c>
      <c r="C907" t="s">
        <v>10</v>
      </c>
      <c r="D907" t="s">
        <v>11</v>
      </c>
      <c r="E907" s="1">
        <v>0.10902597347002101</v>
      </c>
      <c r="F907" s="1">
        <v>0.114310631347669</v>
      </c>
      <c r="G907" s="1">
        <v>0.45536495092991303</v>
      </c>
      <c r="H907" s="1">
        <v>0.78183720103894605</v>
      </c>
      <c r="I907" s="1">
        <v>0.56439092439993399</v>
      </c>
      <c r="J907" s="50">
        <v>0.896147832386615</v>
      </c>
      <c r="N907" s="21"/>
      <c r="R907" s="21"/>
    </row>
    <row r="908" spans="1:18">
      <c r="A908" s="7" t="s">
        <v>164</v>
      </c>
      <c r="B908" t="s">
        <v>27</v>
      </c>
      <c r="C908" t="s">
        <v>12</v>
      </c>
      <c r="D908" t="s">
        <v>13</v>
      </c>
      <c r="E908" s="1">
        <v>0.22024136459430901</v>
      </c>
      <c r="F908" s="1">
        <v>3.1089263303749799E-2</v>
      </c>
      <c r="G908" s="1">
        <v>0.152632082470225</v>
      </c>
      <c r="H908" s="1">
        <v>2.7459049997692098E-2</v>
      </c>
      <c r="I908" s="1">
        <v>0.37287344706453401</v>
      </c>
      <c r="J908" s="50">
        <v>5.85483133014418E-2</v>
      </c>
      <c r="N908" s="21"/>
      <c r="R908" s="21"/>
    </row>
    <row r="909" spans="1:18">
      <c r="A909" s="7" t="s">
        <v>164</v>
      </c>
      <c r="B909" t="s">
        <v>27</v>
      </c>
      <c r="C909" t="s">
        <v>14</v>
      </c>
      <c r="D909" t="s">
        <v>15</v>
      </c>
      <c r="E909" s="1">
        <v>6.15373862894079E-2</v>
      </c>
      <c r="F909" s="1">
        <v>6.5082536810423405E-2</v>
      </c>
      <c r="G909" s="1">
        <v>0.26636497004590498</v>
      </c>
      <c r="H909" s="1">
        <v>0.15834466164481001</v>
      </c>
      <c r="I909" s="1">
        <v>0.32790235633531301</v>
      </c>
      <c r="J909" s="50">
        <v>0.22342719845523301</v>
      </c>
      <c r="N909" s="21"/>
      <c r="R909" s="21"/>
    </row>
    <row r="910" spans="1:18">
      <c r="A910" s="7" t="s">
        <v>164</v>
      </c>
      <c r="B910" t="s">
        <v>27</v>
      </c>
      <c r="C910" t="s">
        <v>16</v>
      </c>
      <c r="D910" t="s">
        <v>17</v>
      </c>
      <c r="E910" s="1">
        <v>0.94968900382994603</v>
      </c>
      <c r="F910" s="1">
        <v>0.178817315654906</v>
      </c>
      <c r="G910" s="1">
        <v>0.50736582576672695</v>
      </c>
      <c r="H910" s="1">
        <v>7.4711185128355201E-2</v>
      </c>
      <c r="I910" s="1">
        <v>1.4570548295966701</v>
      </c>
      <c r="J910" s="50">
        <v>0.253528500783261</v>
      </c>
      <c r="N910" s="21"/>
      <c r="R910" s="21"/>
    </row>
    <row r="911" spans="1:18">
      <c r="A911" s="7" t="s">
        <v>164</v>
      </c>
      <c r="B911" t="s">
        <v>27</v>
      </c>
      <c r="C911" t="s">
        <v>18</v>
      </c>
      <c r="D911" t="s">
        <v>19</v>
      </c>
      <c r="E911" s="1">
        <v>4.4652615274572103</v>
      </c>
      <c r="F911" s="1">
        <v>0.27777497007303498</v>
      </c>
      <c r="G911" s="1">
        <v>0.47755416355915897</v>
      </c>
      <c r="H911" s="1">
        <v>7.6546099387771793E-2</v>
      </c>
      <c r="I911" s="1">
        <v>4.9428156910163699</v>
      </c>
      <c r="J911" s="50">
        <v>0.35432106946080699</v>
      </c>
      <c r="N911" s="21"/>
      <c r="R911" s="21"/>
    </row>
    <row r="912" spans="1:18">
      <c r="A912" s="7" t="s">
        <v>164</v>
      </c>
      <c r="B912" t="s">
        <v>27</v>
      </c>
      <c r="C912" t="s">
        <v>20</v>
      </c>
      <c r="D912" t="s">
        <v>21</v>
      </c>
      <c r="E912" s="1">
        <v>1.30636445762308</v>
      </c>
      <c r="F912" s="1">
        <v>0.206575647694133</v>
      </c>
      <c r="G912" s="1">
        <v>3.9268000057057002E-2</v>
      </c>
      <c r="H912" s="1">
        <v>7.9118254679805804E-3</v>
      </c>
      <c r="I912" s="1">
        <v>1.3456324576801399</v>
      </c>
      <c r="J912" s="50">
        <v>0.214487473162114</v>
      </c>
      <c r="N912" s="21"/>
      <c r="R912" s="21"/>
    </row>
    <row r="913" spans="1:18">
      <c r="A913" s="7" t="s">
        <v>164</v>
      </c>
      <c r="B913" t="s">
        <v>27</v>
      </c>
      <c r="C913" t="s">
        <v>25</v>
      </c>
      <c r="D913" t="s">
        <v>26</v>
      </c>
      <c r="E913" s="1">
        <v>1.5401935531029301E-2</v>
      </c>
      <c r="F913" s="1">
        <v>1.1368926652569201E-3</v>
      </c>
      <c r="G913" s="1">
        <v>1.19340658150615E-2</v>
      </c>
      <c r="H913" s="1">
        <v>5.4821905494015603E-3</v>
      </c>
      <c r="I913" s="1">
        <v>2.7336001346090801E-2</v>
      </c>
      <c r="J913" s="50">
        <v>6.6190832146584798E-3</v>
      </c>
      <c r="N913" s="21"/>
      <c r="R913" s="21"/>
    </row>
    <row r="914" spans="1:18">
      <c r="A914" s="7" t="s">
        <v>164</v>
      </c>
      <c r="B914" t="s">
        <v>27</v>
      </c>
      <c r="C914" t="s">
        <v>22</v>
      </c>
      <c r="D914" t="s">
        <v>23</v>
      </c>
      <c r="E914" s="1">
        <v>1.1168939399404001</v>
      </c>
      <c r="F914" s="1">
        <v>4.7751060033513502E-2</v>
      </c>
      <c r="G914" s="1">
        <v>3.4462624617370201E-2</v>
      </c>
      <c r="H914" s="1">
        <v>1.23792092709866E-3</v>
      </c>
      <c r="I914" s="1">
        <v>1.1513565645577699</v>
      </c>
      <c r="J914" s="50">
        <v>4.8988980960612202E-2</v>
      </c>
      <c r="N914" s="21"/>
      <c r="R914" s="21"/>
    </row>
    <row r="915" spans="1:18">
      <c r="A915" s="7" t="s">
        <v>165</v>
      </c>
      <c r="B915" t="s">
        <v>27</v>
      </c>
      <c r="C915" t="s">
        <v>2</v>
      </c>
      <c r="D915" t="s">
        <v>3</v>
      </c>
      <c r="E915" s="1">
        <v>1.6928966903832501</v>
      </c>
      <c r="F915" s="1">
        <v>1.7580703508128599</v>
      </c>
      <c r="G915" s="1">
        <v>0.57658490799497397</v>
      </c>
      <c r="H915" s="1">
        <v>0.49809015181909899</v>
      </c>
      <c r="I915" s="1">
        <v>2.2694815983782202</v>
      </c>
      <c r="J915" s="50">
        <v>2.25616050263196</v>
      </c>
      <c r="N915" s="21"/>
      <c r="R915" s="21"/>
    </row>
    <row r="916" spans="1:18">
      <c r="A916" s="7" t="s">
        <v>165</v>
      </c>
      <c r="B916" t="s">
        <v>27</v>
      </c>
      <c r="C916" t="s">
        <v>4</v>
      </c>
      <c r="D916" t="s">
        <v>5</v>
      </c>
      <c r="E916" s="1">
        <v>3.9247172692200502E-3</v>
      </c>
      <c r="F916" s="1">
        <v>0.196548978076657</v>
      </c>
      <c r="G916" s="1">
        <v>3.19283263298583E-3</v>
      </c>
      <c r="H916" s="1">
        <v>4.1501972989216401E-2</v>
      </c>
      <c r="I916" s="1">
        <v>7.1175499022058802E-3</v>
      </c>
      <c r="J916" s="50">
        <v>0.23805095106587301</v>
      </c>
      <c r="N916" s="21"/>
      <c r="R916" s="21"/>
    </row>
    <row r="917" spans="1:18">
      <c r="A917" s="7" t="s">
        <v>165</v>
      </c>
      <c r="B917" t="s">
        <v>27</v>
      </c>
      <c r="C917" t="s">
        <v>6</v>
      </c>
      <c r="D917" t="s">
        <v>7</v>
      </c>
      <c r="E917" s="1">
        <v>1.16278188632849E-2</v>
      </c>
      <c r="F917" s="1">
        <v>2.4947288734097101E-2</v>
      </c>
      <c r="G917" s="1">
        <v>0.28888503565908602</v>
      </c>
      <c r="H917" s="1">
        <v>0.52719852778798504</v>
      </c>
      <c r="I917" s="1">
        <v>0.30051285452237098</v>
      </c>
      <c r="J917" s="50">
        <v>0.55214581652208194</v>
      </c>
      <c r="N917" s="21"/>
      <c r="R917" s="21"/>
    </row>
    <row r="918" spans="1:18">
      <c r="A918" s="7" t="s">
        <v>165</v>
      </c>
      <c r="B918" t="s">
        <v>27</v>
      </c>
      <c r="C918" t="s">
        <v>8</v>
      </c>
      <c r="D918" t="s">
        <v>9</v>
      </c>
      <c r="E918" s="1">
        <v>0.49932707976129798</v>
      </c>
      <c r="F918" s="1">
        <v>0.18479580688279201</v>
      </c>
      <c r="G918" s="1">
        <v>1.9975626985509001</v>
      </c>
      <c r="H918" s="1">
        <v>0.88782612692853102</v>
      </c>
      <c r="I918" s="1">
        <v>2.4968897783121999</v>
      </c>
      <c r="J918" s="50">
        <v>1.0726219338113201</v>
      </c>
      <c r="N918" s="21"/>
      <c r="R918" s="21"/>
    </row>
    <row r="919" spans="1:18">
      <c r="A919" s="7" t="s">
        <v>165</v>
      </c>
      <c r="B919" t="s">
        <v>27</v>
      </c>
      <c r="C919" t="s">
        <v>10</v>
      </c>
      <c r="D919" t="s">
        <v>11</v>
      </c>
      <c r="E919" s="1">
        <v>0.27676462561876902</v>
      </c>
      <c r="F919" s="1">
        <v>0.212823408280778</v>
      </c>
      <c r="G919" s="1">
        <v>0.43007465298636799</v>
      </c>
      <c r="H919" s="1">
        <v>0.426951130930252</v>
      </c>
      <c r="I919" s="1">
        <v>0.70683927860513796</v>
      </c>
      <c r="J919" s="50">
        <v>0.63977453921103</v>
      </c>
      <c r="N919" s="21"/>
      <c r="R919" s="21"/>
    </row>
    <row r="920" spans="1:18">
      <c r="A920" s="7" t="s">
        <v>165</v>
      </c>
      <c r="B920" t="s">
        <v>27</v>
      </c>
      <c r="C920" t="s">
        <v>12</v>
      </c>
      <c r="D920" t="s">
        <v>13</v>
      </c>
      <c r="E920" s="1">
        <v>0.83832219508050998</v>
      </c>
      <c r="F920" s="1">
        <v>0.124671899602442</v>
      </c>
      <c r="G920" s="1">
        <v>0.45567226352116602</v>
      </c>
      <c r="H920" s="1">
        <v>8.1424140445414503E-2</v>
      </c>
      <c r="I920" s="1">
        <v>1.2939944586016801</v>
      </c>
      <c r="J920" s="50">
        <v>0.20609604004785601</v>
      </c>
      <c r="N920" s="21"/>
      <c r="R920" s="21"/>
    </row>
    <row r="921" spans="1:18">
      <c r="A921" s="7" t="s">
        <v>165</v>
      </c>
      <c r="B921" t="s">
        <v>27</v>
      </c>
      <c r="C921" t="s">
        <v>14</v>
      </c>
      <c r="D921" t="s">
        <v>15</v>
      </c>
      <c r="E921" s="1">
        <v>0.22698516749115799</v>
      </c>
      <c r="F921" s="1">
        <v>0.23475376687324601</v>
      </c>
      <c r="G921" s="1">
        <v>1.0127122620018201</v>
      </c>
      <c r="H921" s="1">
        <v>0.57592935860748296</v>
      </c>
      <c r="I921" s="1">
        <v>1.2396974294929799</v>
      </c>
      <c r="J921" s="50">
        <v>0.81068312548072796</v>
      </c>
      <c r="N921" s="21"/>
      <c r="R921" s="21"/>
    </row>
    <row r="922" spans="1:18">
      <c r="A922" s="7" t="s">
        <v>165</v>
      </c>
      <c r="B922" t="s">
        <v>27</v>
      </c>
      <c r="C922" t="s">
        <v>16</v>
      </c>
      <c r="D922" t="s">
        <v>17</v>
      </c>
      <c r="E922" s="1">
        <v>2.7718741720167399</v>
      </c>
      <c r="F922" s="1">
        <v>0.56213923453428005</v>
      </c>
      <c r="G922" s="1">
        <v>1.9600209646119999</v>
      </c>
      <c r="H922" s="1">
        <v>0.33928953726363498</v>
      </c>
      <c r="I922" s="1">
        <v>4.7318951366287401</v>
      </c>
      <c r="J922" s="50">
        <v>0.90142877179791403</v>
      </c>
      <c r="N922" s="21"/>
      <c r="R922" s="21"/>
    </row>
    <row r="923" spans="1:18">
      <c r="A923" s="7" t="s">
        <v>165</v>
      </c>
      <c r="B923" t="s">
        <v>27</v>
      </c>
      <c r="C923" t="s">
        <v>18</v>
      </c>
      <c r="D923" t="s">
        <v>19</v>
      </c>
      <c r="E923" s="1">
        <v>15.1681829756577</v>
      </c>
      <c r="F923" s="1">
        <v>0.94733866711854497</v>
      </c>
      <c r="G923" s="1">
        <v>3.4519042353776999</v>
      </c>
      <c r="H923" s="1">
        <v>0.58669344010558899</v>
      </c>
      <c r="I923" s="1">
        <v>18.620087211035401</v>
      </c>
      <c r="J923" s="50">
        <v>1.5340321072241301</v>
      </c>
      <c r="N923" s="21"/>
      <c r="R923" s="21"/>
    </row>
    <row r="924" spans="1:18">
      <c r="A924" s="7" t="s">
        <v>165</v>
      </c>
      <c r="B924" t="s">
        <v>27</v>
      </c>
      <c r="C924" t="s">
        <v>20</v>
      </c>
      <c r="D924" t="s">
        <v>21</v>
      </c>
      <c r="E924" s="1">
        <v>5.06654073265058</v>
      </c>
      <c r="F924" s="1">
        <v>0.81561165701187499</v>
      </c>
      <c r="G924" s="1">
        <v>1.33777012428801</v>
      </c>
      <c r="H924" s="1">
        <v>0.271279361243627</v>
      </c>
      <c r="I924" s="1">
        <v>6.40431085693859</v>
      </c>
      <c r="J924" s="50">
        <v>1.0868910182555001</v>
      </c>
      <c r="N924" s="21"/>
      <c r="R924" s="21"/>
    </row>
    <row r="925" spans="1:18">
      <c r="A925" s="7" t="s">
        <v>165</v>
      </c>
      <c r="B925" t="s">
        <v>27</v>
      </c>
      <c r="C925" t="s">
        <v>25</v>
      </c>
      <c r="D925" t="s">
        <v>26</v>
      </c>
      <c r="E925" s="1">
        <v>6.8838510104921605E-2</v>
      </c>
      <c r="F925" s="1">
        <v>4.3422934213528299E-3</v>
      </c>
      <c r="G925" s="1">
        <v>0.21577480464620499</v>
      </c>
      <c r="H925" s="1">
        <v>7.9261423548661294E-2</v>
      </c>
      <c r="I925" s="1">
        <v>0.284613314751127</v>
      </c>
      <c r="J925" s="50">
        <v>8.3603716970014105E-2</v>
      </c>
      <c r="N925" s="21"/>
      <c r="R925" s="21"/>
    </row>
    <row r="926" spans="1:18">
      <c r="A926" s="7" t="s">
        <v>165</v>
      </c>
      <c r="B926" t="s">
        <v>27</v>
      </c>
      <c r="C926" t="s">
        <v>22</v>
      </c>
      <c r="D926" t="s">
        <v>23</v>
      </c>
      <c r="E926" s="1">
        <v>6.3389918080079104</v>
      </c>
      <c r="F926" s="1">
        <v>0.28400868699211601</v>
      </c>
      <c r="G926" s="1">
        <v>1.09792953621619</v>
      </c>
      <c r="H926" s="1">
        <v>4.3027702376393001E-2</v>
      </c>
      <c r="I926" s="1">
        <v>7.4369213442240998</v>
      </c>
      <c r="J926" s="50">
        <v>0.32703638936850898</v>
      </c>
      <c r="N926" s="21"/>
      <c r="R926" s="21"/>
    </row>
    <row r="927" spans="1:18">
      <c r="A927" s="7" t="s">
        <v>166</v>
      </c>
      <c r="B927" t="s">
        <v>27</v>
      </c>
      <c r="C927" t="s">
        <v>2</v>
      </c>
      <c r="D927" t="s">
        <v>3</v>
      </c>
      <c r="E927" s="1">
        <v>0.45056633738111701</v>
      </c>
      <c r="F927" s="1">
        <v>0.46513297891432498</v>
      </c>
      <c r="G927" s="1">
        <v>0.212699967157402</v>
      </c>
      <c r="H927" s="1">
        <v>0.31239598826303699</v>
      </c>
      <c r="I927" s="1">
        <v>0.66326630453851898</v>
      </c>
      <c r="J927" s="50">
        <v>0.77752896717736197</v>
      </c>
      <c r="N927" s="21"/>
      <c r="R927" s="21"/>
    </row>
    <row r="928" spans="1:18">
      <c r="A928" s="7" t="s">
        <v>166</v>
      </c>
      <c r="B928" t="s">
        <v>27</v>
      </c>
      <c r="C928" t="s">
        <v>4</v>
      </c>
      <c r="D928" t="s">
        <v>5</v>
      </c>
      <c r="E928" s="1">
        <v>9.6514315626668103E-4</v>
      </c>
      <c r="F928" s="1">
        <v>5.46455663952118E-2</v>
      </c>
      <c r="G928" s="1">
        <v>2.4417264824276399E-3</v>
      </c>
      <c r="H928" s="1">
        <v>1.30784737043833E-2</v>
      </c>
      <c r="I928" s="1">
        <v>3.40686963869432E-3</v>
      </c>
      <c r="J928" s="50">
        <v>6.7724040099595095E-2</v>
      </c>
      <c r="N928" s="21"/>
      <c r="R928" s="21"/>
    </row>
    <row r="929" spans="1:18">
      <c r="A929" s="7" t="s">
        <v>166</v>
      </c>
      <c r="B929" t="s">
        <v>27</v>
      </c>
      <c r="C929" t="s">
        <v>6</v>
      </c>
      <c r="D929" t="s">
        <v>7</v>
      </c>
      <c r="E929" s="1">
        <v>1.03178448167713E-3</v>
      </c>
      <c r="F929" s="1">
        <v>2.2579795079228E-3</v>
      </c>
      <c r="G929" s="1">
        <v>1.53303064072289E-2</v>
      </c>
      <c r="H929" s="1">
        <v>3.40144568339905E-2</v>
      </c>
      <c r="I929" s="1">
        <v>1.6362090888906E-2</v>
      </c>
      <c r="J929" s="50">
        <v>3.6272436341913301E-2</v>
      </c>
      <c r="N929" s="21"/>
      <c r="R929" s="21"/>
    </row>
    <row r="930" spans="1:18">
      <c r="A930" s="7" t="s">
        <v>166</v>
      </c>
      <c r="B930" t="s">
        <v>27</v>
      </c>
      <c r="C930" t="s">
        <v>8</v>
      </c>
      <c r="D930" t="s">
        <v>9</v>
      </c>
      <c r="E930" s="1">
        <v>0.20466366530883201</v>
      </c>
      <c r="F930" s="1">
        <v>7.6616150631111796E-2</v>
      </c>
      <c r="G930" s="1">
        <v>3.0694534034098702</v>
      </c>
      <c r="H930" s="1">
        <v>1.61964954189346</v>
      </c>
      <c r="I930" s="1">
        <v>3.2741170687187</v>
      </c>
      <c r="J930" s="50">
        <v>1.69626569252457</v>
      </c>
      <c r="N930" s="21"/>
      <c r="R930" s="21"/>
    </row>
    <row r="931" spans="1:18">
      <c r="A931" s="7" t="s">
        <v>166</v>
      </c>
      <c r="B931" t="s">
        <v>27</v>
      </c>
      <c r="C931" t="s">
        <v>10</v>
      </c>
      <c r="D931" t="s">
        <v>11</v>
      </c>
      <c r="E931" s="1">
        <v>9.2543513429581295E-2</v>
      </c>
      <c r="F931" s="1">
        <v>8.7042164916469197E-2</v>
      </c>
      <c r="G931" s="1">
        <v>0.19153533991650401</v>
      </c>
      <c r="H931" s="1">
        <v>0.174052462386073</v>
      </c>
      <c r="I931" s="1">
        <v>0.28407885334608501</v>
      </c>
      <c r="J931" s="50">
        <v>0.26109462730254202</v>
      </c>
      <c r="N931" s="21"/>
      <c r="R931" s="21"/>
    </row>
    <row r="932" spans="1:18">
      <c r="A932" s="7" t="s">
        <v>166</v>
      </c>
      <c r="B932" t="s">
        <v>27</v>
      </c>
      <c r="C932" t="s">
        <v>12</v>
      </c>
      <c r="D932" t="s">
        <v>13</v>
      </c>
      <c r="E932" s="1">
        <v>0.15469730453026601</v>
      </c>
      <c r="F932" s="1">
        <v>2.15552031738141E-2</v>
      </c>
      <c r="G932" s="1">
        <v>0.14162247840821299</v>
      </c>
      <c r="H932" s="1">
        <v>2.52098642721259E-2</v>
      </c>
      <c r="I932" s="1">
        <v>0.29631978293847899</v>
      </c>
      <c r="J932" s="50">
        <v>4.6765067445940001E-2</v>
      </c>
      <c r="N932" s="21"/>
      <c r="R932" s="21"/>
    </row>
    <row r="933" spans="1:18">
      <c r="A933" s="7" t="s">
        <v>166</v>
      </c>
      <c r="B933" t="s">
        <v>27</v>
      </c>
      <c r="C933" t="s">
        <v>14</v>
      </c>
      <c r="D933" t="s">
        <v>15</v>
      </c>
      <c r="E933" s="1">
        <v>6.8111839864360493E-2</v>
      </c>
      <c r="F933" s="1">
        <v>7.1507894242361494E-2</v>
      </c>
      <c r="G933" s="1">
        <v>0.153612783718371</v>
      </c>
      <c r="H933" s="1">
        <v>8.7063870377182703E-2</v>
      </c>
      <c r="I933" s="1">
        <v>0.22172462358273201</v>
      </c>
      <c r="J933" s="50">
        <v>0.158571764619544</v>
      </c>
      <c r="N933" s="21"/>
      <c r="R933" s="21"/>
    </row>
    <row r="934" spans="1:18">
      <c r="A934" s="7" t="s">
        <v>166</v>
      </c>
      <c r="B934" t="s">
        <v>27</v>
      </c>
      <c r="C934" t="s">
        <v>16</v>
      </c>
      <c r="D934" t="s">
        <v>17</v>
      </c>
      <c r="E934" s="1">
        <v>3.0213749276194499</v>
      </c>
      <c r="F934" s="1">
        <v>0.44400831364000198</v>
      </c>
      <c r="G934" s="1">
        <v>2.5815759091713701</v>
      </c>
      <c r="H934" s="1">
        <v>0.30799330568922201</v>
      </c>
      <c r="I934" s="1">
        <v>5.6029508367908303</v>
      </c>
      <c r="J934" s="50">
        <v>0.75200161932922505</v>
      </c>
      <c r="N934" s="21"/>
      <c r="R934" s="21"/>
    </row>
    <row r="935" spans="1:18">
      <c r="A935" s="7" t="s">
        <v>166</v>
      </c>
      <c r="B935" t="s">
        <v>27</v>
      </c>
      <c r="C935" t="s">
        <v>18</v>
      </c>
      <c r="D935" t="s">
        <v>19</v>
      </c>
      <c r="E935" s="1">
        <v>6.3964730909299297</v>
      </c>
      <c r="F935" s="1">
        <v>0.39908091348793601</v>
      </c>
      <c r="G935" s="1">
        <v>1.67688944235916</v>
      </c>
      <c r="H935" s="1">
        <v>0.27231098034754803</v>
      </c>
      <c r="I935" s="1">
        <v>8.0733625332890906</v>
      </c>
      <c r="J935" s="50">
        <v>0.67139189383548403</v>
      </c>
      <c r="N935" s="21"/>
      <c r="R935" s="21"/>
    </row>
    <row r="936" spans="1:18">
      <c r="A936" s="7" t="s">
        <v>166</v>
      </c>
      <c r="B936" t="s">
        <v>27</v>
      </c>
      <c r="C936" t="s">
        <v>20</v>
      </c>
      <c r="D936" t="s">
        <v>21</v>
      </c>
      <c r="E936" s="1">
        <v>1.01371866935337</v>
      </c>
      <c r="F936" s="1">
        <v>0.16032579889096599</v>
      </c>
      <c r="G936" s="1">
        <v>0.239705613344605</v>
      </c>
      <c r="H936" s="1">
        <v>4.8320383215382803E-2</v>
      </c>
      <c r="I936" s="1">
        <v>1.25342428269797</v>
      </c>
      <c r="J936" s="50">
        <v>0.208646182106349</v>
      </c>
      <c r="N936" s="21"/>
      <c r="R936" s="21"/>
    </row>
    <row r="937" spans="1:18">
      <c r="A937" s="7" t="s">
        <v>166</v>
      </c>
      <c r="B937" t="s">
        <v>27</v>
      </c>
      <c r="C937" t="s">
        <v>25</v>
      </c>
      <c r="D937" t="s">
        <v>26</v>
      </c>
      <c r="E937" s="1">
        <v>1.80857204108159E-3</v>
      </c>
      <c r="F937" s="1">
        <v>1.3202512527546299E-4</v>
      </c>
      <c r="G937" s="1">
        <v>0</v>
      </c>
      <c r="H937" s="1">
        <v>0</v>
      </c>
      <c r="I937" s="1">
        <v>1.80857204108159E-3</v>
      </c>
      <c r="J937" s="50">
        <v>1.3202512527546299E-4</v>
      </c>
      <c r="N937" s="21"/>
      <c r="R937" s="21"/>
    </row>
    <row r="938" spans="1:18">
      <c r="A938" s="7" t="s">
        <v>166</v>
      </c>
      <c r="B938" t="s">
        <v>27</v>
      </c>
      <c r="C938" t="s">
        <v>22</v>
      </c>
      <c r="D938" t="s">
        <v>23</v>
      </c>
      <c r="E938" s="1">
        <v>4.6402645992662404</v>
      </c>
      <c r="F938" s="1">
        <v>0.199447614428123</v>
      </c>
      <c r="G938" s="1">
        <v>1.6291337129916901</v>
      </c>
      <c r="H938" s="1">
        <v>5.8690080160445503E-2</v>
      </c>
      <c r="I938" s="1">
        <v>6.2693983122579304</v>
      </c>
      <c r="J938" s="50">
        <v>0.258137694588569</v>
      </c>
      <c r="N938" s="21"/>
      <c r="R938" s="21"/>
    </row>
    <row r="939" spans="1:18">
      <c r="A939" s="7" t="s">
        <v>167</v>
      </c>
      <c r="B939" t="s">
        <v>27</v>
      </c>
      <c r="C939" t="s">
        <v>2</v>
      </c>
      <c r="D939" t="s">
        <v>3</v>
      </c>
      <c r="E939" s="1">
        <v>1.03917998140026</v>
      </c>
      <c r="F939" s="1">
        <v>1.08865485444708</v>
      </c>
      <c r="G939" s="1">
        <v>0.46463844998609399</v>
      </c>
      <c r="H939" s="1">
        <v>0.601040335868958</v>
      </c>
      <c r="I939" s="1">
        <v>1.5038184313863501</v>
      </c>
      <c r="J939" s="50">
        <v>1.68969519031604</v>
      </c>
      <c r="N939" s="21"/>
      <c r="R939" s="21"/>
    </row>
    <row r="940" spans="1:18">
      <c r="A940" s="7" t="s">
        <v>167</v>
      </c>
      <c r="B940" t="s">
        <v>27</v>
      </c>
      <c r="C940" t="s">
        <v>4</v>
      </c>
      <c r="D940" t="s">
        <v>5</v>
      </c>
      <c r="E940" s="1">
        <v>2.8319814037635698E-3</v>
      </c>
      <c r="F940" s="1">
        <v>0.11530462970617</v>
      </c>
      <c r="G940" s="1">
        <v>6.5193525184706704E-4</v>
      </c>
      <c r="H940" s="1">
        <v>1.23663328895952E-2</v>
      </c>
      <c r="I940" s="1">
        <v>3.4839166556106401E-3</v>
      </c>
      <c r="J940" s="50">
        <v>0.12767096259576499</v>
      </c>
      <c r="N940" s="21"/>
      <c r="R940" s="21"/>
    </row>
    <row r="941" spans="1:18">
      <c r="A941" s="7" t="s">
        <v>167</v>
      </c>
      <c r="B941" t="s">
        <v>27</v>
      </c>
      <c r="C941" t="s">
        <v>6</v>
      </c>
      <c r="D941" t="s">
        <v>7</v>
      </c>
      <c r="E941" s="1">
        <v>3.83752442820134E-3</v>
      </c>
      <c r="F941" s="1">
        <v>8.1780617148892593E-3</v>
      </c>
      <c r="G941" s="1">
        <v>4.3770390741114801E-2</v>
      </c>
      <c r="H941" s="1">
        <v>9.6889236759694103E-2</v>
      </c>
      <c r="I941" s="1">
        <v>4.7607915169316103E-2</v>
      </c>
      <c r="J941" s="50">
        <v>0.105067298474583</v>
      </c>
      <c r="N941" s="21"/>
      <c r="R941" s="21"/>
    </row>
    <row r="942" spans="1:18">
      <c r="A942" s="7" t="s">
        <v>167</v>
      </c>
      <c r="B942" t="s">
        <v>27</v>
      </c>
      <c r="C942" t="s">
        <v>8</v>
      </c>
      <c r="D942" t="s">
        <v>9</v>
      </c>
      <c r="E942" s="1">
        <v>0.21695779753010999</v>
      </c>
      <c r="F942" s="1">
        <v>8.0785818048886807E-2</v>
      </c>
      <c r="G942" s="1">
        <v>0.27715229672618802</v>
      </c>
      <c r="H942" s="1">
        <v>0.128659799892023</v>
      </c>
      <c r="I942" s="1">
        <v>0.49411009425629798</v>
      </c>
      <c r="J942" s="50">
        <v>0.20944561794090999</v>
      </c>
      <c r="N942" s="21"/>
      <c r="R942" s="21"/>
    </row>
    <row r="943" spans="1:18">
      <c r="A943" s="7" t="s">
        <v>167</v>
      </c>
      <c r="B943" t="s">
        <v>27</v>
      </c>
      <c r="C943" t="s">
        <v>10</v>
      </c>
      <c r="D943" t="s">
        <v>11</v>
      </c>
      <c r="E943" s="1">
        <v>0.172779102398917</v>
      </c>
      <c r="F943" s="1">
        <v>0.12449905709095201</v>
      </c>
      <c r="G943" s="1">
        <v>0.197982055245737</v>
      </c>
      <c r="H943" s="1">
        <v>0.175831884395382</v>
      </c>
      <c r="I943" s="1">
        <v>0.370761157644654</v>
      </c>
      <c r="J943" s="50">
        <v>0.30033094148633399</v>
      </c>
      <c r="N943" s="21"/>
      <c r="R943" s="21"/>
    </row>
    <row r="944" spans="1:18">
      <c r="A944" s="7" t="s">
        <v>167</v>
      </c>
      <c r="B944" t="s">
        <v>27</v>
      </c>
      <c r="C944" t="s">
        <v>12</v>
      </c>
      <c r="D944" t="s">
        <v>13</v>
      </c>
      <c r="E944" s="1">
        <v>0.39639605742103101</v>
      </c>
      <c r="F944" s="1">
        <v>5.7180722062344903E-2</v>
      </c>
      <c r="G944" s="1">
        <v>9.1406529588951999E-2</v>
      </c>
      <c r="H944" s="1">
        <v>1.59404497795342E-2</v>
      </c>
      <c r="I944" s="1">
        <v>0.48780258700998302</v>
      </c>
      <c r="J944" s="50">
        <v>7.3121171841879107E-2</v>
      </c>
      <c r="N944" s="21"/>
      <c r="R944" s="21"/>
    </row>
    <row r="945" spans="1:18">
      <c r="A945" s="7" t="s">
        <v>167</v>
      </c>
      <c r="B945" t="s">
        <v>27</v>
      </c>
      <c r="C945" t="s">
        <v>14</v>
      </c>
      <c r="D945" t="s">
        <v>15</v>
      </c>
      <c r="E945" s="1">
        <v>0.105869093935366</v>
      </c>
      <c r="F945" s="1">
        <v>0.110627175546681</v>
      </c>
      <c r="G945" s="1">
        <v>0.114038305327538</v>
      </c>
      <c r="H945" s="1">
        <v>6.4220286525773398E-2</v>
      </c>
      <c r="I945" s="1">
        <v>0.21990739926290401</v>
      </c>
      <c r="J945" s="50">
        <v>0.174847462072454</v>
      </c>
      <c r="N945" s="21"/>
      <c r="R945" s="21"/>
    </row>
    <row r="946" spans="1:18">
      <c r="A946" s="7" t="s">
        <v>167</v>
      </c>
      <c r="B946" t="s">
        <v>27</v>
      </c>
      <c r="C946" t="s">
        <v>16</v>
      </c>
      <c r="D946" t="s">
        <v>17</v>
      </c>
      <c r="E946" s="1">
        <v>1.31888739155096</v>
      </c>
      <c r="F946" s="1">
        <v>0.24876906561381301</v>
      </c>
      <c r="G946" s="1">
        <v>0.57884922840073605</v>
      </c>
      <c r="H946" s="1">
        <v>8.7405380037371305E-2</v>
      </c>
      <c r="I946" s="1">
        <v>1.8977366199517001</v>
      </c>
      <c r="J946" s="50">
        <v>0.33617444565118398</v>
      </c>
      <c r="N946" s="21"/>
      <c r="R946" s="21"/>
    </row>
    <row r="947" spans="1:18">
      <c r="A947" s="7" t="s">
        <v>167</v>
      </c>
      <c r="B947" t="s">
        <v>27</v>
      </c>
      <c r="C947" t="s">
        <v>18</v>
      </c>
      <c r="D947" t="s">
        <v>19</v>
      </c>
      <c r="E947" s="1">
        <v>24.8193186724938</v>
      </c>
      <c r="F947" s="1">
        <v>1.5428918000701399</v>
      </c>
      <c r="G947" s="1">
        <v>10.2312505245309</v>
      </c>
      <c r="H947" s="1">
        <v>1.7567068628201501</v>
      </c>
      <c r="I947" s="1">
        <v>35.0505691970247</v>
      </c>
      <c r="J947" s="50">
        <v>3.2995986628902898</v>
      </c>
      <c r="N947" s="21"/>
      <c r="R947" s="21"/>
    </row>
    <row r="948" spans="1:18">
      <c r="A948" s="7" t="s">
        <v>167</v>
      </c>
      <c r="B948" t="s">
        <v>27</v>
      </c>
      <c r="C948" t="s">
        <v>20</v>
      </c>
      <c r="D948" t="s">
        <v>21</v>
      </c>
      <c r="E948" s="1">
        <v>2.2033175506333098</v>
      </c>
      <c r="F948" s="1">
        <v>0.35484069704013199</v>
      </c>
      <c r="G948" s="1">
        <v>6.9837486993338194E-2</v>
      </c>
      <c r="H948" s="1">
        <v>1.41740101743485E-2</v>
      </c>
      <c r="I948" s="1">
        <v>2.2731550376266498</v>
      </c>
      <c r="J948" s="50">
        <v>0.36901470721447999</v>
      </c>
      <c r="N948" s="21"/>
      <c r="R948" s="21"/>
    </row>
    <row r="949" spans="1:18">
      <c r="A949" s="7" t="s">
        <v>167</v>
      </c>
      <c r="B949" t="s">
        <v>27</v>
      </c>
      <c r="C949" t="s">
        <v>25</v>
      </c>
      <c r="D949" t="s">
        <v>26</v>
      </c>
      <c r="E949" s="1">
        <v>4.4733643337666301E-2</v>
      </c>
      <c r="F949" s="1">
        <v>2.7417158531250598E-3</v>
      </c>
      <c r="G949" s="1">
        <v>0.183928201024668</v>
      </c>
      <c r="H949" s="1">
        <v>6.5498143365168904E-2</v>
      </c>
      <c r="I949" s="1">
        <v>0.228661844362334</v>
      </c>
      <c r="J949" s="50">
        <v>6.8239859218293897E-2</v>
      </c>
      <c r="N949" s="21"/>
      <c r="R949" s="21"/>
    </row>
    <row r="950" spans="1:18">
      <c r="A950" s="7" t="s">
        <v>167</v>
      </c>
      <c r="B950" t="s">
        <v>27</v>
      </c>
      <c r="C950" t="s">
        <v>22</v>
      </c>
      <c r="D950" t="s">
        <v>23</v>
      </c>
      <c r="E950" s="1">
        <v>2.9180784092787402</v>
      </c>
      <c r="F950" s="1">
        <v>0.13144281469844099</v>
      </c>
      <c r="G950" s="1">
        <v>0.39095903217949401</v>
      </c>
      <c r="H950" s="1">
        <v>1.53565291059891E-2</v>
      </c>
      <c r="I950" s="1">
        <v>3.30903744145823</v>
      </c>
      <c r="J950" s="50">
        <v>0.14679934380442999</v>
      </c>
      <c r="N950" s="21"/>
      <c r="R950" s="21"/>
    </row>
    <row r="951" spans="1:18">
      <c r="A951" s="7" t="s">
        <v>168</v>
      </c>
      <c r="B951" t="s">
        <v>27</v>
      </c>
      <c r="C951" t="s">
        <v>2</v>
      </c>
      <c r="D951" t="s">
        <v>3</v>
      </c>
      <c r="E951" s="1">
        <v>1.4756095092399399</v>
      </c>
      <c r="F951" s="1">
        <v>1.53989837122897</v>
      </c>
      <c r="G951" s="1">
        <v>1.3620085333890199</v>
      </c>
      <c r="H951" s="1">
        <v>2.2645928330110499</v>
      </c>
      <c r="I951" s="1">
        <v>2.8376180426289599</v>
      </c>
      <c r="J951" s="50">
        <v>3.8044912042400201</v>
      </c>
      <c r="N951" s="21"/>
      <c r="R951" s="21"/>
    </row>
    <row r="952" spans="1:18">
      <c r="A952" s="7" t="s">
        <v>168</v>
      </c>
      <c r="B952" t="s">
        <v>27</v>
      </c>
      <c r="C952" t="s">
        <v>4</v>
      </c>
      <c r="D952" t="s">
        <v>5</v>
      </c>
      <c r="E952" s="1">
        <v>5.4977846758601703E-3</v>
      </c>
      <c r="F952" s="1">
        <v>0.23062067719531101</v>
      </c>
      <c r="G952" s="1">
        <v>1.3265944995367099E-6</v>
      </c>
      <c r="H952" s="1">
        <v>2.493273012511E-6</v>
      </c>
      <c r="I952" s="1">
        <v>5.4991112703597104E-3</v>
      </c>
      <c r="J952" s="50">
        <v>0.23062317046832401</v>
      </c>
      <c r="N952" s="21"/>
      <c r="R952" s="21"/>
    </row>
    <row r="953" spans="1:18">
      <c r="A953" s="7" t="s">
        <v>168</v>
      </c>
      <c r="B953" t="s">
        <v>27</v>
      </c>
      <c r="C953" t="s">
        <v>6</v>
      </c>
      <c r="D953" t="s">
        <v>7</v>
      </c>
      <c r="E953" s="1">
        <v>1.8237848641638899E-2</v>
      </c>
      <c r="F953" s="1">
        <v>3.92327627994737E-2</v>
      </c>
      <c r="G953" s="1">
        <v>1.5508920583258301</v>
      </c>
      <c r="H953" s="1">
        <v>3.5366953723315802</v>
      </c>
      <c r="I953" s="1">
        <v>1.56912990696747</v>
      </c>
      <c r="J953" s="50">
        <v>3.5759281351310599</v>
      </c>
      <c r="N953" s="21"/>
      <c r="R953" s="21"/>
    </row>
    <row r="954" spans="1:18">
      <c r="A954" s="7" t="s">
        <v>168</v>
      </c>
      <c r="B954" t="s">
        <v>27</v>
      </c>
      <c r="C954" t="s">
        <v>8</v>
      </c>
      <c r="D954" t="s">
        <v>9</v>
      </c>
      <c r="E954" s="1">
        <v>0.50856677774609804</v>
      </c>
      <c r="F954" s="1">
        <v>0.19078710427982401</v>
      </c>
      <c r="G954" s="1">
        <v>3.7515248916824602</v>
      </c>
      <c r="H954" s="1">
        <v>1.77758765761223</v>
      </c>
      <c r="I954" s="1">
        <v>4.2600916694285598</v>
      </c>
      <c r="J954" s="50">
        <v>1.96837476189205</v>
      </c>
      <c r="N954" s="21"/>
      <c r="R954" s="21"/>
    </row>
    <row r="955" spans="1:18">
      <c r="A955" s="7" t="s">
        <v>168</v>
      </c>
      <c r="B955" t="s">
        <v>27</v>
      </c>
      <c r="C955" t="s">
        <v>10</v>
      </c>
      <c r="D955" t="s">
        <v>11</v>
      </c>
      <c r="E955" s="1">
        <v>0.31086458839075798</v>
      </c>
      <c r="F955" s="1">
        <v>0.27785032947453098</v>
      </c>
      <c r="G955" s="1">
        <v>0.60166520725773698</v>
      </c>
      <c r="H955" s="1">
        <v>0.53221686427906301</v>
      </c>
      <c r="I955" s="1">
        <v>0.91252979564849501</v>
      </c>
      <c r="J955" s="50">
        <v>0.81006719375359404</v>
      </c>
      <c r="N955" s="21"/>
      <c r="R955" s="21"/>
    </row>
    <row r="956" spans="1:18">
      <c r="A956" s="7" t="s">
        <v>168</v>
      </c>
      <c r="B956" t="s">
        <v>27</v>
      </c>
      <c r="C956" t="s">
        <v>12</v>
      </c>
      <c r="D956" t="s">
        <v>13</v>
      </c>
      <c r="E956" s="1">
        <v>0.69908656905533995</v>
      </c>
      <c r="F956" s="1">
        <v>0.100442746063786</v>
      </c>
      <c r="G956" s="1">
        <v>0.53099694001099096</v>
      </c>
      <c r="H956" s="1">
        <v>9.4292248885416499E-2</v>
      </c>
      <c r="I956" s="1">
        <v>1.23008350906633</v>
      </c>
      <c r="J956" s="50">
        <v>0.19473499494920199</v>
      </c>
      <c r="N956" s="21"/>
      <c r="R956" s="21"/>
    </row>
    <row r="957" spans="1:18">
      <c r="A957" s="7" t="s">
        <v>168</v>
      </c>
      <c r="B957" t="s">
        <v>27</v>
      </c>
      <c r="C957" t="s">
        <v>14</v>
      </c>
      <c r="D957" t="s">
        <v>15</v>
      </c>
      <c r="E957" s="1">
        <v>0.25533241241514198</v>
      </c>
      <c r="F957" s="1">
        <v>0.26458481130773498</v>
      </c>
      <c r="G957" s="1">
        <v>2.33601136481815</v>
      </c>
      <c r="H957" s="1">
        <v>1.3721777957379699</v>
      </c>
      <c r="I957" s="1">
        <v>2.5913437772333001</v>
      </c>
      <c r="J957" s="50">
        <v>1.6367626070457</v>
      </c>
      <c r="N957" s="21"/>
      <c r="R957" s="21"/>
    </row>
    <row r="958" spans="1:18">
      <c r="A958" s="7" t="s">
        <v>168</v>
      </c>
      <c r="B958" t="s">
        <v>27</v>
      </c>
      <c r="C958" t="s">
        <v>16</v>
      </c>
      <c r="D958" t="s">
        <v>17</v>
      </c>
      <c r="E958" s="1">
        <v>3.2356027181018399</v>
      </c>
      <c r="F958" s="1">
        <v>0.63195811047184203</v>
      </c>
      <c r="G958" s="1">
        <v>2.82016006710395</v>
      </c>
      <c r="H958" s="1">
        <v>0.41087227325476799</v>
      </c>
      <c r="I958" s="1">
        <v>6.0557627852057898</v>
      </c>
      <c r="J958" s="50">
        <v>1.04283038372661</v>
      </c>
      <c r="N958" s="21"/>
      <c r="R958" s="21"/>
    </row>
    <row r="959" spans="1:18">
      <c r="A959" s="7" t="s">
        <v>168</v>
      </c>
      <c r="B959" t="s">
        <v>27</v>
      </c>
      <c r="C959" t="s">
        <v>18</v>
      </c>
      <c r="D959" t="s">
        <v>19</v>
      </c>
      <c r="E959" s="1">
        <v>15.0095684571037</v>
      </c>
      <c r="F959" s="1">
        <v>0.92723161738642501</v>
      </c>
      <c r="G959" s="1">
        <v>2.3497644187731401</v>
      </c>
      <c r="H959" s="1">
        <v>0.37696679510949399</v>
      </c>
      <c r="I959" s="1">
        <v>17.359332875876799</v>
      </c>
      <c r="J959" s="50">
        <v>1.3041984124959201</v>
      </c>
      <c r="N959" s="21"/>
      <c r="R959" s="21"/>
    </row>
    <row r="960" spans="1:18">
      <c r="A960" s="7" t="s">
        <v>168</v>
      </c>
      <c r="B960" t="s">
        <v>27</v>
      </c>
      <c r="C960" t="s">
        <v>20</v>
      </c>
      <c r="D960" t="s">
        <v>21</v>
      </c>
      <c r="E960" s="1">
        <v>9.5718836114279497</v>
      </c>
      <c r="F960" s="1">
        <v>1.5235153974919999</v>
      </c>
      <c r="G960" s="1">
        <v>1.7581833432509399</v>
      </c>
      <c r="H960" s="1">
        <v>0.35480867070628103</v>
      </c>
      <c r="I960" s="1">
        <v>11.3300669546789</v>
      </c>
      <c r="J960" s="50">
        <v>1.87832406819828</v>
      </c>
      <c r="N960" s="21"/>
      <c r="R960" s="21"/>
    </row>
    <row r="961" spans="1:18">
      <c r="A961" s="7" t="s">
        <v>168</v>
      </c>
      <c r="B961" t="s">
        <v>27</v>
      </c>
      <c r="C961" t="s">
        <v>25</v>
      </c>
      <c r="D961" t="s">
        <v>26</v>
      </c>
      <c r="E961" s="1">
        <v>0.83247580907396401</v>
      </c>
      <c r="F961" s="1">
        <v>5.8508876242868497E-2</v>
      </c>
      <c r="G961" s="1">
        <v>4.9549255730223196</v>
      </c>
      <c r="H961" s="1">
        <v>2.09791038544877</v>
      </c>
      <c r="I961" s="1">
        <v>5.7874013820962897</v>
      </c>
      <c r="J961" s="50">
        <v>2.15641926169164</v>
      </c>
      <c r="N961" s="21"/>
      <c r="R961" s="21"/>
    </row>
    <row r="962" spans="1:18">
      <c r="A962" s="7" t="s">
        <v>168</v>
      </c>
      <c r="B962" t="s">
        <v>27</v>
      </c>
      <c r="C962" t="s">
        <v>22</v>
      </c>
      <c r="D962" t="s">
        <v>23</v>
      </c>
      <c r="E962" s="1">
        <v>4.5749062735902601</v>
      </c>
      <c r="F962" s="1">
        <v>0.19771379285527599</v>
      </c>
      <c r="G962" s="1">
        <v>0.40423935406460798</v>
      </c>
      <c r="H962" s="1">
        <v>1.47636278224523E-2</v>
      </c>
      <c r="I962" s="1">
        <v>4.9791456276548702</v>
      </c>
      <c r="J962" s="50">
        <v>0.21247742067772801</v>
      </c>
      <c r="N962" s="21"/>
      <c r="R962" s="21"/>
    </row>
    <row r="963" spans="1:18">
      <c r="A963" s="7" t="s">
        <v>169</v>
      </c>
      <c r="B963" t="s">
        <v>27</v>
      </c>
      <c r="C963" t="s">
        <v>2</v>
      </c>
      <c r="D963" t="s">
        <v>3</v>
      </c>
      <c r="E963" s="1">
        <v>0.54275329082224999</v>
      </c>
      <c r="F963" s="1">
        <v>0.55266782523001901</v>
      </c>
      <c r="G963" s="1">
        <v>0.18630494225532601</v>
      </c>
      <c r="H963" s="1">
        <v>0.13074689453555499</v>
      </c>
      <c r="I963" s="1">
        <v>0.729058233077576</v>
      </c>
      <c r="J963" s="50">
        <v>0.683414719765575</v>
      </c>
      <c r="N963" s="21"/>
      <c r="R963" s="21"/>
    </row>
    <row r="964" spans="1:18">
      <c r="A964" s="7" t="s">
        <v>169</v>
      </c>
      <c r="B964" t="s">
        <v>27</v>
      </c>
      <c r="C964" t="s">
        <v>4</v>
      </c>
      <c r="D964" t="s">
        <v>5</v>
      </c>
      <c r="E964" s="1">
        <v>2.2143562787049101E-3</v>
      </c>
      <c r="F964" s="1">
        <v>0.105070395905962</v>
      </c>
      <c r="G964" s="1">
        <v>3.9270290980631797E-2</v>
      </c>
      <c r="H964" s="1">
        <v>0.72954179266208696</v>
      </c>
      <c r="I964" s="1">
        <v>4.1484647259336697E-2</v>
      </c>
      <c r="J964" s="50">
        <v>0.83461218856804897</v>
      </c>
      <c r="N964" s="21"/>
      <c r="R964" s="21"/>
    </row>
    <row r="965" spans="1:18">
      <c r="A965" s="7" t="s">
        <v>169</v>
      </c>
      <c r="B965" t="s">
        <v>27</v>
      </c>
      <c r="C965" t="s">
        <v>6</v>
      </c>
      <c r="D965" t="s">
        <v>7</v>
      </c>
      <c r="E965" s="1">
        <v>1.0872952037457299E-2</v>
      </c>
      <c r="F965" s="1">
        <v>2.3344995397805199E-2</v>
      </c>
      <c r="G965" s="1">
        <v>1.0391638757719399</v>
      </c>
      <c r="H965" s="1">
        <v>2.3072195092236898</v>
      </c>
      <c r="I965" s="1">
        <v>1.0500368278094001</v>
      </c>
      <c r="J965" s="50">
        <v>2.3305645046215</v>
      </c>
      <c r="N965" s="21"/>
      <c r="R965" s="21"/>
    </row>
    <row r="966" spans="1:18">
      <c r="A966" s="7" t="s">
        <v>169</v>
      </c>
      <c r="B966" t="s">
        <v>27</v>
      </c>
      <c r="C966" t="s">
        <v>8</v>
      </c>
      <c r="D966" t="s">
        <v>9</v>
      </c>
      <c r="E966" s="1">
        <v>0.216434019917391</v>
      </c>
      <c r="F966" s="1">
        <v>8.0845185746278497E-2</v>
      </c>
      <c r="G966" s="1">
        <v>0.92613344130011299</v>
      </c>
      <c r="H966" s="1">
        <v>0.453993395154551</v>
      </c>
      <c r="I966" s="1">
        <v>1.1425674612175001</v>
      </c>
      <c r="J966" s="50">
        <v>0.53483858090083003</v>
      </c>
      <c r="N966" s="21"/>
      <c r="R966" s="21"/>
    </row>
    <row r="967" spans="1:18">
      <c r="A967" s="7" t="s">
        <v>169</v>
      </c>
      <c r="B967" t="s">
        <v>27</v>
      </c>
      <c r="C967" t="s">
        <v>10</v>
      </c>
      <c r="D967" t="s">
        <v>11</v>
      </c>
      <c r="E967" s="1">
        <v>0.132117624547299</v>
      </c>
      <c r="F967" s="1">
        <v>0.10743534013299399</v>
      </c>
      <c r="G967" s="1">
        <v>0.159861951358408</v>
      </c>
      <c r="H967" s="1">
        <v>0.16459418273699999</v>
      </c>
      <c r="I967" s="1">
        <v>0.291979575905707</v>
      </c>
      <c r="J967" s="50">
        <v>0.27202952286999399</v>
      </c>
      <c r="N967" s="21"/>
      <c r="R967" s="21"/>
    </row>
    <row r="968" spans="1:18">
      <c r="A968" s="7" t="s">
        <v>169</v>
      </c>
      <c r="B968" t="s">
        <v>27</v>
      </c>
      <c r="C968" t="s">
        <v>12</v>
      </c>
      <c r="D968" t="s">
        <v>13</v>
      </c>
      <c r="E968" s="1">
        <v>0.361620304252046</v>
      </c>
      <c r="F968" s="1">
        <v>5.4845933681237698E-2</v>
      </c>
      <c r="G968" s="1">
        <v>0.120440836368121</v>
      </c>
      <c r="H968" s="1">
        <v>2.1147346700641199E-2</v>
      </c>
      <c r="I968" s="1">
        <v>0.48206114062016697</v>
      </c>
      <c r="J968" s="50">
        <v>7.5993280381878997E-2</v>
      </c>
      <c r="N968" s="21"/>
      <c r="R968" s="21"/>
    </row>
    <row r="969" spans="1:18">
      <c r="A969" s="7" t="s">
        <v>169</v>
      </c>
      <c r="B969" t="s">
        <v>27</v>
      </c>
      <c r="C969" t="s">
        <v>14</v>
      </c>
      <c r="D969" t="s">
        <v>15</v>
      </c>
      <c r="E969" s="1">
        <v>0.15950834376900999</v>
      </c>
      <c r="F969" s="1">
        <v>0.15954573705240599</v>
      </c>
      <c r="G969" s="1">
        <v>2.62371589092202</v>
      </c>
      <c r="H969" s="1">
        <v>1.4939522468184501</v>
      </c>
      <c r="I969" s="1">
        <v>2.7832242346910299</v>
      </c>
      <c r="J969" s="50">
        <v>1.6534979838708499</v>
      </c>
      <c r="N969" s="21"/>
      <c r="R969" s="21"/>
    </row>
    <row r="970" spans="1:18">
      <c r="A970" s="7" t="s">
        <v>169</v>
      </c>
      <c r="B970" t="s">
        <v>27</v>
      </c>
      <c r="C970" t="s">
        <v>16</v>
      </c>
      <c r="D970" t="s">
        <v>17</v>
      </c>
      <c r="E970" s="1">
        <v>1.48903429554588</v>
      </c>
      <c r="F970" s="1">
        <v>0.26553501857856598</v>
      </c>
      <c r="G970" s="1">
        <v>0.972062789531563</v>
      </c>
      <c r="H970" s="1">
        <v>0.117035483432838</v>
      </c>
      <c r="I970" s="1">
        <v>2.4610970850774398</v>
      </c>
      <c r="J970" s="50">
        <v>0.38257050201140402</v>
      </c>
      <c r="N970" s="21"/>
      <c r="R970" s="21"/>
    </row>
    <row r="971" spans="1:18">
      <c r="A971" s="7" t="s">
        <v>169</v>
      </c>
      <c r="B971" t="s">
        <v>27</v>
      </c>
      <c r="C971" t="s">
        <v>18</v>
      </c>
      <c r="D971" t="s">
        <v>19</v>
      </c>
      <c r="E971" s="1">
        <v>8.3877302377604792</v>
      </c>
      <c r="F971" s="1">
        <v>0.52270411339343203</v>
      </c>
      <c r="G971" s="1">
        <v>2.5671436589454801</v>
      </c>
      <c r="H971" s="1">
        <v>0.43511068510756801</v>
      </c>
      <c r="I971" s="1">
        <v>10.954873896705999</v>
      </c>
      <c r="J971" s="50">
        <v>0.95781479850100004</v>
      </c>
      <c r="N971" s="21"/>
      <c r="R971" s="21"/>
    </row>
    <row r="972" spans="1:18">
      <c r="A972" s="7" t="s">
        <v>169</v>
      </c>
      <c r="B972" t="s">
        <v>27</v>
      </c>
      <c r="C972" t="s">
        <v>20</v>
      </c>
      <c r="D972" t="s">
        <v>21</v>
      </c>
      <c r="E972" s="1">
        <v>1.3857601597782301</v>
      </c>
      <c r="F972" s="1">
        <v>0.222649518187371</v>
      </c>
      <c r="G972" s="1">
        <v>3.8191935213718199E-2</v>
      </c>
      <c r="H972" s="1">
        <v>7.7413291169248699E-3</v>
      </c>
      <c r="I972" s="1">
        <v>1.42395209499195</v>
      </c>
      <c r="J972" s="50">
        <v>0.23039084730429599</v>
      </c>
      <c r="N972" s="21"/>
      <c r="R972" s="21"/>
    </row>
    <row r="973" spans="1:18">
      <c r="A973" s="7" t="s">
        <v>169</v>
      </c>
      <c r="B973" t="s">
        <v>27</v>
      </c>
      <c r="C973" t="s">
        <v>25</v>
      </c>
      <c r="D973" t="s">
        <v>26</v>
      </c>
      <c r="E973" s="1">
        <v>2.4396461624156599E-2</v>
      </c>
      <c r="F973" s="1">
        <v>1.55059511009827E-3</v>
      </c>
      <c r="G973" s="1">
        <v>0.15684889255081499</v>
      </c>
      <c r="H973" s="1">
        <v>5.90567784465061E-2</v>
      </c>
      <c r="I973" s="1">
        <v>0.18124535417497201</v>
      </c>
      <c r="J973" s="50">
        <v>6.0607373556604401E-2</v>
      </c>
      <c r="N973" s="21"/>
      <c r="R973" s="21"/>
    </row>
    <row r="974" spans="1:18">
      <c r="A974" s="7" t="s">
        <v>169</v>
      </c>
      <c r="B974" t="s">
        <v>27</v>
      </c>
      <c r="C974" t="s">
        <v>22</v>
      </c>
      <c r="D974" t="s">
        <v>23</v>
      </c>
      <c r="E974" s="1">
        <v>7.0049700612224601</v>
      </c>
      <c r="F974" s="1">
        <v>0.31273714881594999</v>
      </c>
      <c r="G974" s="1">
        <v>1.55828725985072</v>
      </c>
      <c r="H974" s="1">
        <v>6.0358352379181801E-2</v>
      </c>
      <c r="I974" s="1">
        <v>8.5632573210731806</v>
      </c>
      <c r="J974" s="50">
        <v>0.37309550119513202</v>
      </c>
      <c r="N974" s="21"/>
      <c r="R974" s="21"/>
    </row>
    <row r="975" spans="1:18">
      <c r="A975" s="7" t="s">
        <v>170</v>
      </c>
      <c r="B975" t="s">
        <v>27</v>
      </c>
      <c r="C975" t="s">
        <v>2</v>
      </c>
      <c r="D975" t="s">
        <v>3</v>
      </c>
      <c r="E975" s="1">
        <v>0.97975843953755104</v>
      </c>
      <c r="F975" s="1">
        <v>1.01007109091512</v>
      </c>
      <c r="G975" s="1">
        <v>0.397801893878517</v>
      </c>
      <c r="H975" s="1">
        <v>0.39225589237271602</v>
      </c>
      <c r="I975" s="1">
        <v>1.37756033341607</v>
      </c>
      <c r="J975" s="50">
        <v>1.40232698328783</v>
      </c>
      <c r="N975" s="21"/>
      <c r="R975" s="21"/>
    </row>
    <row r="976" spans="1:18">
      <c r="A976" s="7" t="s">
        <v>170</v>
      </c>
      <c r="B976" t="s">
        <v>27</v>
      </c>
      <c r="C976" t="s">
        <v>4</v>
      </c>
      <c r="D976" t="s">
        <v>5</v>
      </c>
      <c r="E976" s="1">
        <v>2.9786963420683201E-3</v>
      </c>
      <c r="F976" s="1">
        <v>0.18761926607551399</v>
      </c>
      <c r="G976" s="1">
        <v>3.40587674033465E-4</v>
      </c>
      <c r="H976" s="1">
        <v>1.8255689014473201E-3</v>
      </c>
      <c r="I976" s="1">
        <v>3.3192840161017901E-3</v>
      </c>
      <c r="J976" s="50">
        <v>0.18944483497696099</v>
      </c>
      <c r="N976" s="21"/>
      <c r="R976" s="21"/>
    </row>
    <row r="977" spans="1:18">
      <c r="A977" s="7" t="s">
        <v>170</v>
      </c>
      <c r="B977" t="s">
        <v>27</v>
      </c>
      <c r="C977" t="s">
        <v>6</v>
      </c>
      <c r="D977" t="s">
        <v>7</v>
      </c>
      <c r="E977" s="1">
        <v>5.0269160451179703E-3</v>
      </c>
      <c r="F977" s="1">
        <v>1.0961727931783899E-2</v>
      </c>
      <c r="G977" s="1">
        <v>0.35809823548867198</v>
      </c>
      <c r="H977" s="1">
        <v>0.78798577897565003</v>
      </c>
      <c r="I977" s="1">
        <v>0.36312515153378999</v>
      </c>
      <c r="J977" s="50">
        <v>0.79894750690743399</v>
      </c>
      <c r="N977" s="21"/>
      <c r="R977" s="21"/>
    </row>
    <row r="978" spans="1:18">
      <c r="A978" s="7" t="s">
        <v>170</v>
      </c>
      <c r="B978" t="s">
        <v>27</v>
      </c>
      <c r="C978" t="s">
        <v>8</v>
      </c>
      <c r="D978" t="s">
        <v>9</v>
      </c>
      <c r="E978" s="1">
        <v>0.28833652087337702</v>
      </c>
      <c r="F978" s="1">
        <v>0.108101356097102</v>
      </c>
      <c r="G978" s="1">
        <v>0.46512925254555698</v>
      </c>
      <c r="H978" s="1">
        <v>0.21058426352943399</v>
      </c>
      <c r="I978" s="1">
        <v>0.75346577341893395</v>
      </c>
      <c r="J978" s="50">
        <v>0.31868561962653602</v>
      </c>
      <c r="N978" s="21"/>
      <c r="R978" s="21"/>
    </row>
    <row r="979" spans="1:18">
      <c r="A979" s="7" t="s">
        <v>170</v>
      </c>
      <c r="B979" t="s">
        <v>27</v>
      </c>
      <c r="C979" t="s">
        <v>10</v>
      </c>
      <c r="D979" t="s">
        <v>11</v>
      </c>
      <c r="E979" s="1">
        <v>0.17843155224680701</v>
      </c>
      <c r="F979" s="1">
        <v>0.13742725447347301</v>
      </c>
      <c r="G979" s="1">
        <v>0.16058275105579101</v>
      </c>
      <c r="H979" s="1">
        <v>0.13501905175339299</v>
      </c>
      <c r="I979" s="1">
        <v>0.33901430330259802</v>
      </c>
      <c r="J979" s="50">
        <v>0.272446306226867</v>
      </c>
      <c r="N979" s="21"/>
      <c r="R979" s="21"/>
    </row>
    <row r="980" spans="1:18">
      <c r="A980" s="7" t="s">
        <v>170</v>
      </c>
      <c r="B980" t="s">
        <v>27</v>
      </c>
      <c r="C980" t="s">
        <v>12</v>
      </c>
      <c r="D980" t="s">
        <v>13</v>
      </c>
      <c r="E980" s="1">
        <v>0.44573086256774602</v>
      </c>
      <c r="F980" s="1">
        <v>6.3267441247991593E-2</v>
      </c>
      <c r="G980" s="1">
        <v>0.26384982165869397</v>
      </c>
      <c r="H980" s="1">
        <v>4.64290269984576E-2</v>
      </c>
      <c r="I980" s="1">
        <v>0.70958068422644005</v>
      </c>
      <c r="J980" s="50">
        <v>0.10969646824644901</v>
      </c>
      <c r="N980" s="21"/>
      <c r="R980" s="21"/>
    </row>
    <row r="981" spans="1:18">
      <c r="A981" s="7" t="s">
        <v>170</v>
      </c>
      <c r="B981" t="s">
        <v>27</v>
      </c>
      <c r="C981" t="s">
        <v>14</v>
      </c>
      <c r="D981" t="s">
        <v>15</v>
      </c>
      <c r="E981" s="1">
        <v>0.13902229886987599</v>
      </c>
      <c r="F981" s="1">
        <v>0.14542567880689999</v>
      </c>
      <c r="G981" s="1">
        <v>0.55068163730964204</v>
      </c>
      <c r="H981" s="1">
        <v>0.32244609877506902</v>
      </c>
      <c r="I981" s="1">
        <v>0.68970393617951797</v>
      </c>
      <c r="J981" s="50">
        <v>0.46787177758196902</v>
      </c>
      <c r="N981" s="21"/>
      <c r="R981" s="21"/>
    </row>
    <row r="982" spans="1:18">
      <c r="A982" s="7" t="s">
        <v>170</v>
      </c>
      <c r="B982" t="s">
        <v>27</v>
      </c>
      <c r="C982" t="s">
        <v>16</v>
      </c>
      <c r="D982" t="s">
        <v>17</v>
      </c>
      <c r="E982" s="1">
        <v>2.1661223491123698</v>
      </c>
      <c r="F982" s="1">
        <v>0.41570861079633398</v>
      </c>
      <c r="G982" s="1">
        <v>0.88367162192552196</v>
      </c>
      <c r="H982" s="1">
        <v>0.12568917261111301</v>
      </c>
      <c r="I982" s="1">
        <v>3.0497939710378899</v>
      </c>
      <c r="J982" s="50">
        <v>0.54139778340744704</v>
      </c>
      <c r="N982" s="21"/>
      <c r="R982" s="21"/>
    </row>
    <row r="983" spans="1:18">
      <c r="A983" s="7" t="s">
        <v>170</v>
      </c>
      <c r="B983" t="s">
        <v>27</v>
      </c>
      <c r="C983" t="s">
        <v>18</v>
      </c>
      <c r="D983" t="s">
        <v>19</v>
      </c>
      <c r="E983" s="1">
        <v>9.8299945514566502</v>
      </c>
      <c r="F983" s="1">
        <v>0.61205736973428404</v>
      </c>
      <c r="G983" s="1">
        <v>1.8073244298712099</v>
      </c>
      <c r="H983" s="1">
        <v>0.29364002652925397</v>
      </c>
      <c r="I983" s="1">
        <v>11.637318981327899</v>
      </c>
      <c r="J983" s="50">
        <v>0.90569739626353796</v>
      </c>
      <c r="N983" s="21"/>
      <c r="R983" s="21"/>
    </row>
    <row r="984" spans="1:18">
      <c r="A984" s="7" t="s">
        <v>170</v>
      </c>
      <c r="B984" t="s">
        <v>27</v>
      </c>
      <c r="C984" t="s">
        <v>20</v>
      </c>
      <c r="D984" t="s">
        <v>21</v>
      </c>
      <c r="E984" s="1">
        <v>3.0692786962027601</v>
      </c>
      <c r="F984" s="1">
        <v>0.49142350451177103</v>
      </c>
      <c r="G984" s="1">
        <v>0.69677712835730798</v>
      </c>
      <c r="H984" s="1">
        <v>0.140773763962869</v>
      </c>
      <c r="I984" s="1">
        <v>3.7660558245600702</v>
      </c>
      <c r="J984" s="50">
        <v>0.63219726847463997</v>
      </c>
      <c r="N984" s="21"/>
      <c r="R984" s="21"/>
    </row>
    <row r="985" spans="1:18">
      <c r="A985" s="7" t="s">
        <v>170</v>
      </c>
      <c r="B985" t="s">
        <v>27</v>
      </c>
      <c r="C985" t="s">
        <v>25</v>
      </c>
      <c r="D985" t="s">
        <v>26</v>
      </c>
      <c r="E985" s="1">
        <v>0.43013778485152399</v>
      </c>
      <c r="F985" s="1">
        <v>2.9800013325607201E-2</v>
      </c>
      <c r="G985" s="1">
        <v>2.4278763816216302</v>
      </c>
      <c r="H985" s="1">
        <v>1.0139668506294099</v>
      </c>
      <c r="I985" s="1">
        <v>2.8580141664731502</v>
      </c>
      <c r="J985" s="50">
        <v>1.0437668639550199</v>
      </c>
      <c r="N985" s="21"/>
      <c r="R985" s="21"/>
    </row>
    <row r="986" spans="1:18">
      <c r="A986" s="7" t="s">
        <v>170</v>
      </c>
      <c r="B986" t="s">
        <v>27</v>
      </c>
      <c r="C986" t="s">
        <v>22</v>
      </c>
      <c r="D986" t="s">
        <v>23</v>
      </c>
      <c r="E986" s="1">
        <v>3.1813495155675802</v>
      </c>
      <c r="F986" s="1">
        <v>0.13884489932587399</v>
      </c>
      <c r="G986" s="1">
        <v>0.16856967702232201</v>
      </c>
      <c r="H986" s="1">
        <v>6.38180239499706E-3</v>
      </c>
      <c r="I986" s="1">
        <v>3.3499191925898999</v>
      </c>
      <c r="J986" s="50">
        <v>0.14522670172087099</v>
      </c>
      <c r="N986" s="21"/>
      <c r="R986" s="21"/>
    </row>
    <row r="987" spans="1:18">
      <c r="A987" s="7" t="s">
        <v>85</v>
      </c>
      <c r="B987" t="s">
        <v>27</v>
      </c>
      <c r="C987" t="s">
        <v>2</v>
      </c>
      <c r="D987" t="s">
        <v>3</v>
      </c>
      <c r="E987" s="1">
        <v>1.5024287512228001</v>
      </c>
      <c r="F987" s="1">
        <v>1.57305457813509</v>
      </c>
      <c r="G987" s="1">
        <v>0.28374532704432598</v>
      </c>
      <c r="H987" s="1">
        <v>0.25605572068622401</v>
      </c>
      <c r="I987" s="1">
        <v>1.78617407826713</v>
      </c>
      <c r="J987" s="50">
        <v>1.8291102988213099</v>
      </c>
      <c r="N987" s="21"/>
      <c r="R987" s="21"/>
    </row>
    <row r="988" spans="1:18">
      <c r="A988" s="7" t="s">
        <v>85</v>
      </c>
      <c r="B988" t="s">
        <v>27</v>
      </c>
      <c r="C988" t="s">
        <v>4</v>
      </c>
      <c r="D988" t="s">
        <v>5</v>
      </c>
      <c r="E988" s="1">
        <v>2.5304413139764898E-3</v>
      </c>
      <c r="F988" s="1">
        <v>0.17075318631827799</v>
      </c>
      <c r="G988" s="1">
        <v>3.4980809879955397E-5</v>
      </c>
      <c r="H988" s="1">
        <v>6.6030149293073005E-4</v>
      </c>
      <c r="I988" s="1">
        <v>2.5654221238564398E-3</v>
      </c>
      <c r="J988" s="50">
        <v>0.17141348781120899</v>
      </c>
      <c r="N988" s="21"/>
      <c r="R988" s="21"/>
    </row>
    <row r="989" spans="1:18">
      <c r="A989" s="7" t="s">
        <v>85</v>
      </c>
      <c r="B989" t="s">
        <v>27</v>
      </c>
      <c r="C989" t="s">
        <v>6</v>
      </c>
      <c r="D989" t="s">
        <v>7</v>
      </c>
      <c r="E989" s="1">
        <v>8.8266863691030002E-3</v>
      </c>
      <c r="F989" s="1">
        <v>1.8843895821073001E-2</v>
      </c>
      <c r="G989" s="1">
        <v>2.3103777468335699E-2</v>
      </c>
      <c r="H989" s="1">
        <v>5.1088925460471703E-2</v>
      </c>
      <c r="I989" s="1">
        <v>3.1930463837438701E-2</v>
      </c>
      <c r="J989" s="50">
        <v>6.9932821281544696E-2</v>
      </c>
      <c r="N989" s="21"/>
      <c r="R989" s="21"/>
    </row>
    <row r="990" spans="1:18">
      <c r="A990" s="7" t="s">
        <v>85</v>
      </c>
      <c r="B990" t="s">
        <v>27</v>
      </c>
      <c r="C990" t="s">
        <v>8</v>
      </c>
      <c r="D990" t="s">
        <v>9</v>
      </c>
      <c r="E990" s="1">
        <v>0.482966237494661</v>
      </c>
      <c r="F990" s="1">
        <v>0.17984820109389901</v>
      </c>
      <c r="G990" s="1">
        <v>0.96089589364508199</v>
      </c>
      <c r="H990" s="1">
        <v>0.43649144472701101</v>
      </c>
      <c r="I990" s="1">
        <v>1.4438621311397399</v>
      </c>
      <c r="J990" s="50">
        <v>0.61633964582091005</v>
      </c>
      <c r="N990" s="21"/>
      <c r="R990" s="21"/>
    </row>
    <row r="991" spans="1:18">
      <c r="A991" s="7" t="s">
        <v>85</v>
      </c>
      <c r="B991" t="s">
        <v>27</v>
      </c>
      <c r="C991" t="s">
        <v>10</v>
      </c>
      <c r="D991" t="s">
        <v>11</v>
      </c>
      <c r="E991" s="1">
        <v>0.25205989223707598</v>
      </c>
      <c r="F991" s="1">
        <v>0.185495510696849</v>
      </c>
      <c r="G991" s="1">
        <v>0.24194754000676</v>
      </c>
      <c r="H991" s="1">
        <v>0.160025142257092</v>
      </c>
      <c r="I991" s="1">
        <v>0.49400743224383697</v>
      </c>
      <c r="J991" s="50">
        <v>0.34552065295394102</v>
      </c>
      <c r="N991" s="21"/>
      <c r="R991" s="21"/>
    </row>
    <row r="992" spans="1:18">
      <c r="A992" s="7" t="s">
        <v>85</v>
      </c>
      <c r="B992" t="s">
        <v>27</v>
      </c>
      <c r="C992" t="s">
        <v>12</v>
      </c>
      <c r="D992" t="s">
        <v>13</v>
      </c>
      <c r="E992" s="1">
        <v>0.79658398955427501</v>
      </c>
      <c r="F992" s="1">
        <v>0.11502822935683001</v>
      </c>
      <c r="G992" s="1">
        <v>0.37108687729087703</v>
      </c>
      <c r="H992" s="1">
        <v>6.4320716478241904E-2</v>
      </c>
      <c r="I992" s="1">
        <v>1.1676708668451501</v>
      </c>
      <c r="J992" s="50">
        <v>0.17934894583507199</v>
      </c>
      <c r="N992" s="21"/>
      <c r="R992" s="21"/>
    </row>
    <row r="993" spans="1:18">
      <c r="A993" s="7" t="s">
        <v>85</v>
      </c>
      <c r="B993" t="s">
        <v>27</v>
      </c>
      <c r="C993" t="s">
        <v>14</v>
      </c>
      <c r="D993" t="s">
        <v>15</v>
      </c>
      <c r="E993" s="1">
        <v>0.20948351821691999</v>
      </c>
      <c r="F993" s="1">
        <v>0.21737918214101301</v>
      </c>
      <c r="G993" s="1">
        <v>0.233125081399777</v>
      </c>
      <c r="H993" s="1">
        <v>0.13215154254383901</v>
      </c>
      <c r="I993" s="1">
        <v>0.44260859961669702</v>
      </c>
      <c r="J993" s="50">
        <v>0.34953072468485202</v>
      </c>
      <c r="N993" s="21"/>
      <c r="R993" s="21"/>
    </row>
    <row r="994" spans="1:18">
      <c r="A994" s="7" t="s">
        <v>85</v>
      </c>
      <c r="B994" t="s">
        <v>27</v>
      </c>
      <c r="C994" t="s">
        <v>16</v>
      </c>
      <c r="D994" t="s">
        <v>17</v>
      </c>
      <c r="E994" s="1">
        <v>8.0299245290116605</v>
      </c>
      <c r="F994" s="1">
        <v>1.1851255685364499</v>
      </c>
      <c r="G994" s="1">
        <v>8.0241214381985309</v>
      </c>
      <c r="H994" s="1">
        <v>0.81029129742332495</v>
      </c>
      <c r="I994" s="1">
        <v>16.0540459672102</v>
      </c>
      <c r="J994" s="50">
        <v>1.99541686595978</v>
      </c>
      <c r="N994" s="21"/>
      <c r="R994" s="21"/>
    </row>
    <row r="995" spans="1:18">
      <c r="A995" s="7" t="s">
        <v>85</v>
      </c>
      <c r="B995" t="s">
        <v>27</v>
      </c>
      <c r="C995" t="s">
        <v>18</v>
      </c>
      <c r="D995" t="s">
        <v>19</v>
      </c>
      <c r="E995" s="1">
        <v>30.232590314943899</v>
      </c>
      <c r="F995" s="1">
        <v>1.8891178206794801</v>
      </c>
      <c r="G995" s="1">
        <v>15.742722486822</v>
      </c>
      <c r="H995" s="1">
        <v>2.6753621338870799</v>
      </c>
      <c r="I995" s="1">
        <v>45.975312801765902</v>
      </c>
      <c r="J995" s="50">
        <v>4.5644799545665604</v>
      </c>
      <c r="N995" s="21"/>
      <c r="R995" s="21"/>
    </row>
    <row r="996" spans="1:18">
      <c r="A996" s="7" t="s">
        <v>85</v>
      </c>
      <c r="B996" t="s">
        <v>27</v>
      </c>
      <c r="C996" t="s">
        <v>20</v>
      </c>
      <c r="D996" t="s">
        <v>21</v>
      </c>
      <c r="E996" s="1">
        <v>4.4422463126356604</v>
      </c>
      <c r="F996" s="1">
        <v>0.71520072405514901</v>
      </c>
      <c r="G996" s="1">
        <v>0.187231294228204</v>
      </c>
      <c r="H996" s="1">
        <v>3.7965192845927601E-2</v>
      </c>
      <c r="I996" s="1">
        <v>4.6294776068638601</v>
      </c>
      <c r="J996" s="50">
        <v>0.75316591690107704</v>
      </c>
      <c r="N996" s="21"/>
      <c r="R996" s="21"/>
    </row>
    <row r="997" spans="1:18">
      <c r="A997" s="7" t="s">
        <v>85</v>
      </c>
      <c r="B997" t="s">
        <v>27</v>
      </c>
      <c r="C997" t="s">
        <v>25</v>
      </c>
      <c r="D997" t="s">
        <v>26</v>
      </c>
      <c r="E997" s="1">
        <v>0.37965045447198897</v>
      </c>
      <c r="F997" s="1">
        <v>2.3992430655846501E-2</v>
      </c>
      <c r="G997" s="1">
        <v>1.6723197226625</v>
      </c>
      <c r="H997" s="1">
        <v>0.61705001016410099</v>
      </c>
      <c r="I997" s="1">
        <v>2.05197017713449</v>
      </c>
      <c r="J997" s="50">
        <v>0.64104244081994799</v>
      </c>
      <c r="N997" s="21"/>
      <c r="R997" s="21"/>
    </row>
    <row r="998" spans="1:18">
      <c r="A998" s="7" t="s">
        <v>85</v>
      </c>
      <c r="B998" t="s">
        <v>27</v>
      </c>
      <c r="C998" t="s">
        <v>22</v>
      </c>
      <c r="D998" t="s">
        <v>23</v>
      </c>
      <c r="E998" s="1">
        <v>11.666108769313301</v>
      </c>
      <c r="F998" s="1">
        <v>0.52261952564201097</v>
      </c>
      <c r="G998" s="1">
        <v>2.3661258040653901</v>
      </c>
      <c r="H998" s="1">
        <v>9.2817498399461795E-2</v>
      </c>
      <c r="I998" s="1">
        <v>14.0322345733787</v>
      </c>
      <c r="J998" s="50">
        <v>0.61543702404147305</v>
      </c>
      <c r="N998" s="21"/>
      <c r="R998" s="21"/>
    </row>
    <row r="999" spans="1:18">
      <c r="A999" s="7" t="s">
        <v>171</v>
      </c>
      <c r="B999" t="s">
        <v>27</v>
      </c>
      <c r="C999" t="s">
        <v>2</v>
      </c>
      <c r="D999" t="s">
        <v>3</v>
      </c>
      <c r="E999" s="1">
        <v>2.84209622239191</v>
      </c>
      <c r="F999" s="1">
        <v>2.9524927609311402</v>
      </c>
      <c r="G999" s="1">
        <v>0.65629482700109498</v>
      </c>
      <c r="H999" s="1">
        <v>0.561864544493894</v>
      </c>
      <c r="I999" s="1">
        <v>3.4983910493930099</v>
      </c>
      <c r="J999" s="50">
        <v>3.5143573054250399</v>
      </c>
      <c r="N999" s="21"/>
      <c r="R999" s="21"/>
    </row>
    <row r="1000" spans="1:18">
      <c r="A1000" s="7" t="s">
        <v>171</v>
      </c>
      <c r="B1000" t="s">
        <v>27</v>
      </c>
      <c r="C1000" t="s">
        <v>4</v>
      </c>
      <c r="D1000" t="s">
        <v>5</v>
      </c>
      <c r="E1000" s="1">
        <v>4.2773864508075703E-3</v>
      </c>
      <c r="F1000" s="1">
        <v>0.19909221670059901</v>
      </c>
      <c r="G1000" s="1">
        <v>1.42342617400256E-3</v>
      </c>
      <c r="H1000" s="1">
        <v>9.3535409008092991E-3</v>
      </c>
      <c r="I1000" s="1">
        <v>5.7008126248101303E-3</v>
      </c>
      <c r="J1000" s="50">
        <v>0.20844575760140799</v>
      </c>
      <c r="N1000" s="21"/>
      <c r="R1000" s="21"/>
    </row>
    <row r="1001" spans="1:18">
      <c r="A1001" s="7" t="s">
        <v>171</v>
      </c>
      <c r="B1001" t="s">
        <v>27</v>
      </c>
      <c r="C1001" t="s">
        <v>6</v>
      </c>
      <c r="D1001" t="s">
        <v>7</v>
      </c>
      <c r="E1001" s="1">
        <v>0.15301087473550501</v>
      </c>
      <c r="F1001" s="1">
        <v>0.32928110993466098</v>
      </c>
      <c r="G1001" s="1">
        <v>37.433427522029703</v>
      </c>
      <c r="H1001" s="1">
        <v>61.428529772817399</v>
      </c>
      <c r="I1001" s="1">
        <v>37.586438396765203</v>
      </c>
      <c r="J1001" s="50">
        <v>61.757810882752104</v>
      </c>
      <c r="N1001" s="21"/>
      <c r="R1001" s="21"/>
    </row>
    <row r="1002" spans="1:18">
      <c r="A1002" s="7" t="s">
        <v>171</v>
      </c>
      <c r="B1002" t="s">
        <v>27</v>
      </c>
      <c r="C1002" t="s">
        <v>8</v>
      </c>
      <c r="D1002" t="s">
        <v>9</v>
      </c>
      <c r="E1002" s="1">
        <v>0.62302686868495805</v>
      </c>
      <c r="F1002" s="1">
        <v>0.23315269863888499</v>
      </c>
      <c r="G1002" s="1">
        <v>1.3783822223006299</v>
      </c>
      <c r="H1002" s="1">
        <v>0.622415017896364</v>
      </c>
      <c r="I1002" s="1">
        <v>2.0014090909855899</v>
      </c>
      <c r="J1002" s="50">
        <v>0.85556771653524899</v>
      </c>
      <c r="N1002" s="21"/>
      <c r="R1002" s="21"/>
    </row>
    <row r="1003" spans="1:18">
      <c r="A1003" s="7" t="s">
        <v>171</v>
      </c>
      <c r="B1003" t="s">
        <v>27</v>
      </c>
      <c r="C1003" t="s">
        <v>10</v>
      </c>
      <c r="D1003" t="s">
        <v>11</v>
      </c>
      <c r="E1003" s="1">
        <v>0.44309652574563002</v>
      </c>
      <c r="F1003" s="1">
        <v>0.32250411645376198</v>
      </c>
      <c r="G1003" s="1">
        <v>0.49974972468400097</v>
      </c>
      <c r="H1003" s="1">
        <v>0.32927602431872099</v>
      </c>
      <c r="I1003" s="1">
        <v>0.94284625042963099</v>
      </c>
      <c r="J1003" s="50">
        <v>0.65178014077248303</v>
      </c>
      <c r="N1003" s="21"/>
      <c r="R1003" s="21"/>
    </row>
    <row r="1004" spans="1:18">
      <c r="A1004" s="7" t="s">
        <v>171</v>
      </c>
      <c r="B1004" t="s">
        <v>27</v>
      </c>
      <c r="C1004" t="s">
        <v>12</v>
      </c>
      <c r="D1004" t="s">
        <v>13</v>
      </c>
      <c r="E1004" s="1">
        <v>1.09825140037768</v>
      </c>
      <c r="F1004" s="1">
        <v>0.154895375323056</v>
      </c>
      <c r="G1004" s="1">
        <v>0.42181030109800599</v>
      </c>
      <c r="H1004" s="1">
        <v>7.2255773245375896E-2</v>
      </c>
      <c r="I1004" s="1">
        <v>1.5200617014756801</v>
      </c>
      <c r="J1004" s="50">
        <v>0.22715114856843199</v>
      </c>
      <c r="N1004" s="21"/>
      <c r="R1004" s="21"/>
    </row>
    <row r="1005" spans="1:18">
      <c r="A1005" s="7" t="s">
        <v>171</v>
      </c>
      <c r="B1005" t="s">
        <v>27</v>
      </c>
      <c r="C1005" t="s">
        <v>14</v>
      </c>
      <c r="D1005" t="s">
        <v>15</v>
      </c>
      <c r="E1005" s="1">
        <v>0.28766739473244701</v>
      </c>
      <c r="F1005" s="1">
        <v>0.299548496752986</v>
      </c>
      <c r="G1005" s="1">
        <v>0.89041412962775601</v>
      </c>
      <c r="H1005" s="1">
        <v>0.50301076435678205</v>
      </c>
      <c r="I1005" s="1">
        <v>1.1780815243602001</v>
      </c>
      <c r="J1005" s="50">
        <v>0.80255926110976805</v>
      </c>
      <c r="N1005" s="21"/>
      <c r="R1005" s="21"/>
    </row>
    <row r="1006" spans="1:18">
      <c r="A1006" s="7" t="s">
        <v>171</v>
      </c>
      <c r="B1006" t="s">
        <v>27</v>
      </c>
      <c r="C1006" t="s">
        <v>16</v>
      </c>
      <c r="D1006" t="s">
        <v>17</v>
      </c>
      <c r="E1006" s="1">
        <v>4.8017228341827396</v>
      </c>
      <c r="F1006" s="1">
        <v>0.80714477091503001</v>
      </c>
      <c r="G1006" s="1">
        <v>3.2917872644065098</v>
      </c>
      <c r="H1006" s="1">
        <v>0.37564228042849201</v>
      </c>
      <c r="I1006" s="1">
        <v>8.0935100985892596</v>
      </c>
      <c r="J1006" s="50">
        <v>1.1827870513435199</v>
      </c>
      <c r="N1006" s="21"/>
      <c r="R1006" s="21"/>
    </row>
    <row r="1007" spans="1:18">
      <c r="A1007" s="7" t="s">
        <v>171</v>
      </c>
      <c r="B1007" t="s">
        <v>27</v>
      </c>
      <c r="C1007" t="s">
        <v>18</v>
      </c>
      <c r="D1007" t="s">
        <v>19</v>
      </c>
      <c r="E1007" s="1">
        <v>50.394678706227097</v>
      </c>
      <c r="F1007" s="1">
        <v>3.1358099417871999</v>
      </c>
      <c r="G1007" s="1">
        <v>18.633786456871</v>
      </c>
      <c r="H1007" s="1">
        <v>3.1978901513636999</v>
      </c>
      <c r="I1007" s="1">
        <v>69.028465163098105</v>
      </c>
      <c r="J1007" s="50">
        <v>6.3337000931508998</v>
      </c>
      <c r="N1007" s="21"/>
      <c r="R1007" s="21"/>
    </row>
    <row r="1008" spans="1:18">
      <c r="A1008" s="7" t="s">
        <v>171</v>
      </c>
      <c r="B1008" t="s">
        <v>27</v>
      </c>
      <c r="C1008" t="s">
        <v>20</v>
      </c>
      <c r="D1008" t="s">
        <v>21</v>
      </c>
      <c r="E1008" s="1">
        <v>10.5216762168644</v>
      </c>
      <c r="F1008" s="1">
        <v>1.69482854169383</v>
      </c>
      <c r="G1008" s="1">
        <v>2.5917953893996102</v>
      </c>
      <c r="H1008" s="1">
        <v>0.526003111610573</v>
      </c>
      <c r="I1008" s="1">
        <v>13.113471606264</v>
      </c>
      <c r="J1008" s="50">
        <v>2.2208316533043999</v>
      </c>
      <c r="N1008" s="21"/>
      <c r="R1008" s="21"/>
    </row>
    <row r="1009" spans="1:18">
      <c r="A1009" s="7" t="s">
        <v>171</v>
      </c>
      <c r="B1009" t="s">
        <v>27</v>
      </c>
      <c r="C1009" t="s">
        <v>25</v>
      </c>
      <c r="D1009" t="s">
        <v>26</v>
      </c>
      <c r="E1009" s="1">
        <v>5.1256334755750199E-2</v>
      </c>
      <c r="F1009" s="1">
        <v>3.1406462889180301E-3</v>
      </c>
      <c r="G1009" s="1">
        <v>5.4446140215727197E-2</v>
      </c>
      <c r="H1009" s="1">
        <v>1.9432270145536501E-2</v>
      </c>
      <c r="I1009" s="1">
        <v>0.105702474971477</v>
      </c>
      <c r="J1009" s="50">
        <v>2.2572916434454499E-2</v>
      </c>
      <c r="N1009" s="21"/>
      <c r="R1009" s="21"/>
    </row>
    <row r="1010" spans="1:18">
      <c r="A1010" s="7" t="s">
        <v>171</v>
      </c>
      <c r="B1010" t="s">
        <v>27</v>
      </c>
      <c r="C1010" t="s">
        <v>22</v>
      </c>
      <c r="D1010" t="s">
        <v>23</v>
      </c>
      <c r="E1010" s="1">
        <v>14.0188703945858</v>
      </c>
      <c r="F1010" s="1">
        <v>0.63144335051699296</v>
      </c>
      <c r="G1010" s="1">
        <v>3.0252009632789001</v>
      </c>
      <c r="H1010" s="1">
        <v>0.11897592618226301</v>
      </c>
      <c r="I1010" s="1">
        <v>17.044071357864699</v>
      </c>
      <c r="J1010" s="50">
        <v>0.75041927669925601</v>
      </c>
      <c r="N1010" s="21"/>
      <c r="R1010" s="21"/>
    </row>
    <row r="1011" spans="1:18">
      <c r="A1011" s="7" t="s">
        <v>172</v>
      </c>
      <c r="B1011" t="s">
        <v>27</v>
      </c>
      <c r="C1011" t="s">
        <v>2</v>
      </c>
      <c r="D1011" t="s">
        <v>3</v>
      </c>
      <c r="E1011" s="1">
        <v>1.0747313725772001</v>
      </c>
      <c r="F1011" s="1">
        <v>1.12901819217968</v>
      </c>
      <c r="G1011" s="1">
        <v>0.21002412399123799</v>
      </c>
      <c r="H1011" s="1">
        <v>0.18782090938269599</v>
      </c>
      <c r="I1011" s="1">
        <v>1.28475549656844</v>
      </c>
      <c r="J1011" s="50">
        <v>1.3168391015623799</v>
      </c>
      <c r="N1011" s="21"/>
      <c r="R1011" s="21"/>
    </row>
    <row r="1012" spans="1:18">
      <c r="A1012" s="7" t="s">
        <v>172</v>
      </c>
      <c r="B1012" t="s">
        <v>27</v>
      </c>
      <c r="C1012" t="s">
        <v>4</v>
      </c>
      <c r="D1012" t="s">
        <v>5</v>
      </c>
      <c r="E1012" s="1">
        <v>1.9362093924576601E-3</v>
      </c>
      <c r="F1012" s="1">
        <v>8.3634602496480095E-2</v>
      </c>
      <c r="G1012" s="1">
        <v>2.1413057155897301E-4</v>
      </c>
      <c r="H1012" s="1">
        <v>1.17075441788519E-3</v>
      </c>
      <c r="I1012" s="1">
        <v>2.1503399640166298E-3</v>
      </c>
      <c r="J1012" s="50">
        <v>8.4805356914365304E-2</v>
      </c>
      <c r="N1012" s="21"/>
      <c r="R1012" s="21"/>
    </row>
    <row r="1013" spans="1:18">
      <c r="A1013" s="7" t="s">
        <v>172</v>
      </c>
      <c r="B1013" t="s">
        <v>27</v>
      </c>
      <c r="C1013" t="s">
        <v>6</v>
      </c>
      <c r="D1013" t="s">
        <v>7</v>
      </c>
      <c r="E1013" s="1">
        <v>3.1541995413897602E-3</v>
      </c>
      <c r="F1013" s="1">
        <v>7.0350949217395202E-3</v>
      </c>
      <c r="G1013" s="1">
        <v>0.16505756677946901</v>
      </c>
      <c r="H1013" s="1">
        <v>0.27117024136523199</v>
      </c>
      <c r="I1013" s="1">
        <v>0.16821176632085899</v>
      </c>
      <c r="J1013" s="50">
        <v>0.27820533628697203</v>
      </c>
      <c r="N1013" s="21"/>
      <c r="R1013" s="21"/>
    </row>
    <row r="1014" spans="1:18">
      <c r="A1014" s="7" t="s">
        <v>172</v>
      </c>
      <c r="B1014" t="s">
        <v>27</v>
      </c>
      <c r="C1014" t="s">
        <v>8</v>
      </c>
      <c r="D1014" t="s">
        <v>9</v>
      </c>
      <c r="E1014" s="1">
        <v>0.36329330111094199</v>
      </c>
      <c r="F1014" s="1">
        <v>0.13847708070921799</v>
      </c>
      <c r="G1014" s="1">
        <v>1.00789756213218</v>
      </c>
      <c r="H1014" s="1">
        <v>0.42895921156982197</v>
      </c>
      <c r="I1014" s="1">
        <v>1.37119086324312</v>
      </c>
      <c r="J1014" s="50">
        <v>0.56743629227903902</v>
      </c>
      <c r="N1014" s="21"/>
      <c r="R1014" s="21"/>
    </row>
    <row r="1015" spans="1:18">
      <c r="A1015" s="7" t="s">
        <v>172</v>
      </c>
      <c r="B1015" t="s">
        <v>27</v>
      </c>
      <c r="C1015" t="s">
        <v>10</v>
      </c>
      <c r="D1015" t="s">
        <v>11</v>
      </c>
      <c r="E1015" s="1">
        <v>0.189057474246621</v>
      </c>
      <c r="F1015" s="1">
        <v>0.13886991664161399</v>
      </c>
      <c r="G1015" s="1">
        <v>0.221162299846659</v>
      </c>
      <c r="H1015" s="1">
        <v>0.25538405069610398</v>
      </c>
      <c r="I1015" s="1">
        <v>0.41021977409327998</v>
      </c>
      <c r="J1015" s="50">
        <v>0.394253967337718</v>
      </c>
      <c r="N1015" s="21"/>
      <c r="R1015" s="21"/>
    </row>
    <row r="1016" spans="1:18">
      <c r="A1016" s="7" t="s">
        <v>172</v>
      </c>
      <c r="B1016" t="s">
        <v>27</v>
      </c>
      <c r="C1016" t="s">
        <v>12</v>
      </c>
      <c r="D1016" t="s">
        <v>13</v>
      </c>
      <c r="E1016" s="1">
        <v>0.51808891715360805</v>
      </c>
      <c r="F1016" s="1">
        <v>7.5491391747159894E-2</v>
      </c>
      <c r="G1016" s="1">
        <v>0.237853495576033</v>
      </c>
      <c r="H1016" s="1">
        <v>4.0547591328658601E-2</v>
      </c>
      <c r="I1016" s="1">
        <v>0.75594241272964102</v>
      </c>
      <c r="J1016" s="50">
        <v>0.116038983075819</v>
      </c>
      <c r="N1016" s="21"/>
      <c r="R1016" s="21"/>
    </row>
    <row r="1017" spans="1:18">
      <c r="A1017" s="7" t="s">
        <v>172</v>
      </c>
      <c r="B1017" t="s">
        <v>27</v>
      </c>
      <c r="C1017" t="s">
        <v>14</v>
      </c>
      <c r="D1017" t="s">
        <v>15</v>
      </c>
      <c r="E1017" s="1">
        <v>0.31636488416986103</v>
      </c>
      <c r="F1017" s="1">
        <v>0.32044748784723098</v>
      </c>
      <c r="G1017" s="1">
        <v>0.25477243183630999</v>
      </c>
      <c r="H1017" s="1">
        <v>0.14358604978529499</v>
      </c>
      <c r="I1017" s="1">
        <v>0.57113731600617101</v>
      </c>
      <c r="J1017" s="50">
        <v>0.46403353763252603</v>
      </c>
      <c r="N1017" s="21"/>
      <c r="R1017" s="21"/>
    </row>
    <row r="1018" spans="1:18">
      <c r="A1018" s="7" t="s">
        <v>172</v>
      </c>
      <c r="B1018" t="s">
        <v>27</v>
      </c>
      <c r="C1018" t="s">
        <v>16</v>
      </c>
      <c r="D1018" t="s">
        <v>17</v>
      </c>
      <c r="E1018" s="1">
        <v>7.9391877522071699</v>
      </c>
      <c r="F1018" s="1">
        <v>1.10790842993105</v>
      </c>
      <c r="G1018" s="1">
        <v>8.4054894022361903</v>
      </c>
      <c r="H1018" s="1">
        <v>0.83151681848900605</v>
      </c>
      <c r="I1018" s="1">
        <v>16.344677154443399</v>
      </c>
      <c r="J1018" s="50">
        <v>1.93942524842006</v>
      </c>
      <c r="N1018" s="21"/>
      <c r="R1018" s="21"/>
    </row>
    <row r="1019" spans="1:18">
      <c r="A1019" s="7" t="s">
        <v>172</v>
      </c>
      <c r="B1019" t="s">
        <v>27</v>
      </c>
      <c r="C1019" t="s">
        <v>18</v>
      </c>
      <c r="D1019" t="s">
        <v>19</v>
      </c>
      <c r="E1019" s="1">
        <v>196.399820090513</v>
      </c>
      <c r="F1019" s="1">
        <v>12.2259579539054</v>
      </c>
      <c r="G1019" s="1">
        <v>131.42746630215601</v>
      </c>
      <c r="H1019" s="1">
        <v>22.5443986588147</v>
      </c>
      <c r="I1019" s="1">
        <v>327.82728639266901</v>
      </c>
      <c r="J1019" s="50">
        <v>34.7703566127201</v>
      </c>
      <c r="N1019" s="21"/>
      <c r="R1019" s="21"/>
    </row>
    <row r="1020" spans="1:18">
      <c r="A1020" s="7" t="s">
        <v>172</v>
      </c>
      <c r="B1020" t="s">
        <v>27</v>
      </c>
      <c r="C1020" t="s">
        <v>20</v>
      </c>
      <c r="D1020" t="s">
        <v>21</v>
      </c>
      <c r="E1020" s="1">
        <v>2.7586248393694501</v>
      </c>
      <c r="F1020" s="1">
        <v>0.44436813234136202</v>
      </c>
      <c r="G1020" s="1">
        <v>0.33741557338233502</v>
      </c>
      <c r="H1020" s="1">
        <v>6.8475067462483996E-2</v>
      </c>
      <c r="I1020" s="1">
        <v>3.09604041275179</v>
      </c>
      <c r="J1020" s="50">
        <v>0.51284319980384596</v>
      </c>
      <c r="N1020" s="21"/>
      <c r="R1020" s="21"/>
    </row>
    <row r="1021" spans="1:18">
      <c r="A1021" s="7" t="s">
        <v>172</v>
      </c>
      <c r="B1021" t="s">
        <v>27</v>
      </c>
      <c r="C1021" t="s">
        <v>25</v>
      </c>
      <c r="D1021" t="s">
        <v>26</v>
      </c>
      <c r="E1021" s="1">
        <v>0.12351052592706301</v>
      </c>
      <c r="F1021" s="1">
        <v>7.5858489080526904E-3</v>
      </c>
      <c r="G1021" s="1">
        <v>0.68117511096931305</v>
      </c>
      <c r="H1021" s="1">
        <v>0.243483044357241</v>
      </c>
      <c r="I1021" s="1">
        <v>0.80468563689637596</v>
      </c>
      <c r="J1021" s="50">
        <v>0.25106889326529402</v>
      </c>
      <c r="N1021" s="21"/>
      <c r="R1021" s="21"/>
    </row>
    <row r="1022" spans="1:18">
      <c r="A1022" s="7" t="s">
        <v>172</v>
      </c>
      <c r="B1022" t="s">
        <v>27</v>
      </c>
      <c r="C1022" t="s">
        <v>22</v>
      </c>
      <c r="D1022" t="s">
        <v>23</v>
      </c>
      <c r="E1022" s="1">
        <v>20.4341751922837</v>
      </c>
      <c r="F1022" s="1">
        <v>0.92018796038292605</v>
      </c>
      <c r="G1022" s="1">
        <v>6.3097097339018999</v>
      </c>
      <c r="H1022" s="1">
        <v>0.24818396322035099</v>
      </c>
      <c r="I1022" s="1">
        <v>26.743884926185601</v>
      </c>
      <c r="J1022" s="50">
        <v>1.1683719236032799</v>
      </c>
      <c r="N1022" s="21"/>
      <c r="R1022" s="21"/>
    </row>
    <row r="1023" spans="1:18">
      <c r="A1023" s="7" t="s">
        <v>173</v>
      </c>
      <c r="B1023" t="s">
        <v>27</v>
      </c>
      <c r="C1023" t="s">
        <v>2</v>
      </c>
      <c r="D1023" t="s">
        <v>3</v>
      </c>
      <c r="E1023" s="1">
        <v>0.30611826993185698</v>
      </c>
      <c r="F1023" s="1">
        <v>0.31906815956541801</v>
      </c>
      <c r="G1023" s="1">
        <v>0.111948666871877</v>
      </c>
      <c r="H1023" s="1">
        <v>8.5406567607296702E-2</v>
      </c>
      <c r="I1023" s="1">
        <v>0.41806693680373402</v>
      </c>
      <c r="J1023" s="50">
        <v>0.40447472717271499</v>
      </c>
      <c r="N1023" s="21"/>
      <c r="R1023" s="21"/>
    </row>
    <row r="1024" spans="1:18">
      <c r="A1024" s="7" t="s">
        <v>173</v>
      </c>
      <c r="B1024" t="s">
        <v>27</v>
      </c>
      <c r="C1024" t="s">
        <v>4</v>
      </c>
      <c r="D1024" t="s">
        <v>5</v>
      </c>
      <c r="E1024" s="1">
        <v>2.1208871082505601E-3</v>
      </c>
      <c r="F1024" s="1">
        <v>9.1924008931925899E-2</v>
      </c>
      <c r="G1024" s="1">
        <v>8.5888142624895695E-4</v>
      </c>
      <c r="H1024" s="1">
        <v>4.5787410630780097E-3</v>
      </c>
      <c r="I1024" s="1">
        <v>2.97976853449952E-3</v>
      </c>
      <c r="J1024" s="50">
        <v>9.6502749995003897E-2</v>
      </c>
      <c r="N1024" s="21"/>
      <c r="R1024" s="21"/>
    </row>
    <row r="1025" spans="1:18">
      <c r="A1025" s="7" t="s">
        <v>173</v>
      </c>
      <c r="B1025" t="s">
        <v>27</v>
      </c>
      <c r="C1025" t="s">
        <v>6</v>
      </c>
      <c r="D1025" t="s">
        <v>7</v>
      </c>
      <c r="E1025" s="1">
        <v>6.0357011703792503E-4</v>
      </c>
      <c r="F1025" s="1">
        <v>1.33450119942731E-3</v>
      </c>
      <c r="G1025" s="1">
        <v>3.2798533310390302E-2</v>
      </c>
      <c r="H1025" s="1">
        <v>5.2740413078341597E-2</v>
      </c>
      <c r="I1025" s="1">
        <v>3.3402103427428199E-2</v>
      </c>
      <c r="J1025" s="50">
        <v>5.40749142777689E-2</v>
      </c>
      <c r="N1025" s="21"/>
      <c r="R1025" s="21"/>
    </row>
    <row r="1026" spans="1:18">
      <c r="A1026" s="7" t="s">
        <v>173</v>
      </c>
      <c r="B1026" t="s">
        <v>27</v>
      </c>
      <c r="C1026" t="s">
        <v>8</v>
      </c>
      <c r="D1026" t="s">
        <v>9</v>
      </c>
      <c r="E1026" s="1">
        <v>6.7439654552385001E-2</v>
      </c>
      <c r="F1026" s="1">
        <v>2.5367745384875899E-2</v>
      </c>
      <c r="G1026" s="1">
        <v>0.204322962092954</v>
      </c>
      <c r="H1026" s="1">
        <v>8.4938862465334705E-2</v>
      </c>
      <c r="I1026" s="1">
        <v>0.27176261664533902</v>
      </c>
      <c r="J1026" s="50">
        <v>0.110306607850211</v>
      </c>
      <c r="N1026" s="21"/>
      <c r="R1026" s="21"/>
    </row>
    <row r="1027" spans="1:18">
      <c r="A1027" s="7" t="s">
        <v>173</v>
      </c>
      <c r="B1027" t="s">
        <v>27</v>
      </c>
      <c r="C1027" t="s">
        <v>10</v>
      </c>
      <c r="D1027" t="s">
        <v>11</v>
      </c>
      <c r="E1027" s="1">
        <v>4.0176775575109902E-2</v>
      </c>
      <c r="F1027" s="1">
        <v>3.1666564705815997E-2</v>
      </c>
      <c r="G1027" s="1">
        <v>4.6571823306274601E-2</v>
      </c>
      <c r="H1027" s="1">
        <v>3.5923066935384801E-2</v>
      </c>
      <c r="I1027" s="1">
        <v>8.6748598881384503E-2</v>
      </c>
      <c r="J1027" s="50">
        <v>6.7589631641200798E-2</v>
      </c>
      <c r="N1027" s="21"/>
      <c r="R1027" s="21"/>
    </row>
    <row r="1028" spans="1:18">
      <c r="A1028" s="7" t="s">
        <v>173</v>
      </c>
      <c r="B1028" t="s">
        <v>27</v>
      </c>
      <c r="C1028" t="s">
        <v>12</v>
      </c>
      <c r="D1028" t="s">
        <v>13</v>
      </c>
      <c r="E1028" s="1">
        <v>0.125456461828096</v>
      </c>
      <c r="F1028" s="1">
        <v>1.74686575044046E-2</v>
      </c>
      <c r="G1028" s="1">
        <v>3.7892584343754102E-2</v>
      </c>
      <c r="H1028" s="1">
        <v>6.9192315760319197E-3</v>
      </c>
      <c r="I1028" s="1">
        <v>0.163349046171851</v>
      </c>
      <c r="J1028" s="50">
        <v>2.4387889080436501E-2</v>
      </c>
      <c r="N1028" s="21"/>
      <c r="R1028" s="21"/>
    </row>
    <row r="1029" spans="1:18">
      <c r="A1029" s="7" t="s">
        <v>173</v>
      </c>
      <c r="B1029" t="s">
        <v>27</v>
      </c>
      <c r="C1029" t="s">
        <v>14</v>
      </c>
      <c r="D1029" t="s">
        <v>15</v>
      </c>
      <c r="E1029" s="1">
        <v>3.35472650036297E-2</v>
      </c>
      <c r="F1029" s="1">
        <v>3.5697124136035499E-2</v>
      </c>
      <c r="G1029" s="1">
        <v>1.47788466098691E-2</v>
      </c>
      <c r="H1029" s="1">
        <v>8.3591894206668498E-3</v>
      </c>
      <c r="I1029" s="1">
        <v>4.8326111613498798E-2</v>
      </c>
      <c r="J1029" s="50">
        <v>4.4056313556702399E-2</v>
      </c>
      <c r="N1029" s="21"/>
      <c r="R1029" s="21"/>
    </row>
    <row r="1030" spans="1:18">
      <c r="A1030" s="7" t="s">
        <v>173</v>
      </c>
      <c r="B1030" t="s">
        <v>27</v>
      </c>
      <c r="C1030" t="s">
        <v>16</v>
      </c>
      <c r="D1030" t="s">
        <v>17</v>
      </c>
      <c r="E1030" s="1">
        <v>0.49143654958008898</v>
      </c>
      <c r="F1030" s="1">
        <v>9.54133131089661E-2</v>
      </c>
      <c r="G1030" s="1">
        <v>0.35289538610218302</v>
      </c>
      <c r="H1030" s="1">
        <v>7.2311595116493502E-2</v>
      </c>
      <c r="I1030" s="1">
        <v>0.84433193568227205</v>
      </c>
      <c r="J1030" s="50">
        <v>0.16772490822545999</v>
      </c>
      <c r="N1030" s="21"/>
      <c r="R1030" s="21"/>
    </row>
    <row r="1031" spans="1:18">
      <c r="A1031" s="7" t="s">
        <v>173</v>
      </c>
      <c r="B1031" t="s">
        <v>27</v>
      </c>
      <c r="C1031" t="s">
        <v>18</v>
      </c>
      <c r="D1031" t="s">
        <v>19</v>
      </c>
      <c r="E1031" s="1">
        <v>2.9162438888100599</v>
      </c>
      <c r="F1031" s="1">
        <v>0.18189349722825801</v>
      </c>
      <c r="G1031" s="1">
        <v>0.44137442886462402</v>
      </c>
      <c r="H1031" s="1">
        <v>7.0691588619750306E-2</v>
      </c>
      <c r="I1031" s="1">
        <v>3.3576183176746799</v>
      </c>
      <c r="J1031" s="50">
        <v>0.25258508584800798</v>
      </c>
      <c r="N1031" s="21"/>
      <c r="R1031" s="21"/>
    </row>
    <row r="1032" spans="1:18">
      <c r="A1032" s="7" t="s">
        <v>173</v>
      </c>
      <c r="B1032" t="s">
        <v>27</v>
      </c>
      <c r="C1032" t="s">
        <v>20</v>
      </c>
      <c r="D1032" t="s">
        <v>21</v>
      </c>
      <c r="E1032" s="1">
        <v>0.87580495282370197</v>
      </c>
      <c r="F1032" s="1">
        <v>0.139095359232393</v>
      </c>
      <c r="G1032" s="1">
        <v>9.8669058816223607E-2</v>
      </c>
      <c r="H1032" s="1">
        <v>1.9883171903044401E-2</v>
      </c>
      <c r="I1032" s="1">
        <v>0.97447401163992597</v>
      </c>
      <c r="J1032" s="50">
        <v>0.158978531135437</v>
      </c>
      <c r="N1032" s="21"/>
      <c r="R1032" s="21"/>
    </row>
    <row r="1033" spans="1:18">
      <c r="A1033" s="7" t="s">
        <v>173</v>
      </c>
      <c r="B1033" t="s">
        <v>27</v>
      </c>
      <c r="C1033" t="s">
        <v>25</v>
      </c>
      <c r="D1033" t="s">
        <v>26</v>
      </c>
      <c r="E1033" s="1">
        <v>7.9053229879759799E-3</v>
      </c>
      <c r="F1033" s="1">
        <v>5.8219829625895901E-4</v>
      </c>
      <c r="G1033" s="1">
        <v>6.6904859975141007E-2</v>
      </c>
      <c r="H1033" s="1">
        <v>3.0573050364048501E-2</v>
      </c>
      <c r="I1033" s="1">
        <v>7.4810182963116895E-2</v>
      </c>
      <c r="J1033" s="50">
        <v>3.1155248660307399E-2</v>
      </c>
      <c r="N1033" s="21"/>
      <c r="R1033" s="21"/>
    </row>
    <row r="1034" spans="1:18">
      <c r="A1034" s="7" t="s">
        <v>173</v>
      </c>
      <c r="B1034" t="s">
        <v>27</v>
      </c>
      <c r="C1034" t="s">
        <v>22</v>
      </c>
      <c r="D1034" t="s">
        <v>23</v>
      </c>
      <c r="E1034" s="1">
        <v>0.77080906967712004</v>
      </c>
      <c r="F1034" s="1">
        <v>3.3058723389627599E-2</v>
      </c>
      <c r="G1034" s="1">
        <v>0.14265824407128999</v>
      </c>
      <c r="H1034" s="1">
        <v>5.2406929455588499E-3</v>
      </c>
      <c r="I1034" s="1">
        <v>0.91346731374840995</v>
      </c>
      <c r="J1034" s="50">
        <v>3.8299416335186499E-2</v>
      </c>
      <c r="N1034" s="21"/>
      <c r="R1034" s="21"/>
    </row>
    <row r="1035" spans="1:18">
      <c r="A1035" s="7" t="s">
        <v>174</v>
      </c>
      <c r="B1035" t="s">
        <v>27</v>
      </c>
      <c r="C1035" t="s">
        <v>2</v>
      </c>
      <c r="D1035" t="s">
        <v>3</v>
      </c>
      <c r="E1035" s="1">
        <v>0.23055893260717</v>
      </c>
      <c r="F1035" s="1">
        <v>0.22799377524211201</v>
      </c>
      <c r="G1035" s="1">
        <v>9.2190631937313999E-2</v>
      </c>
      <c r="H1035" s="1">
        <v>7.7554321893685899E-2</v>
      </c>
      <c r="I1035" s="1">
        <v>0.322749564544484</v>
      </c>
      <c r="J1035" s="50">
        <v>0.305548097135797</v>
      </c>
      <c r="N1035" s="21"/>
      <c r="R1035" s="21"/>
    </row>
    <row r="1036" spans="1:18">
      <c r="A1036" s="7" t="s">
        <v>174</v>
      </c>
      <c r="B1036" t="s">
        <v>27</v>
      </c>
      <c r="C1036" t="s">
        <v>4</v>
      </c>
      <c r="D1036" t="s">
        <v>5</v>
      </c>
      <c r="E1036" s="1">
        <v>7.59665132544723E-4</v>
      </c>
      <c r="F1036" s="1">
        <v>3.6315269371628503E-2</v>
      </c>
      <c r="G1036" s="1">
        <v>4.5895325139149599E-5</v>
      </c>
      <c r="H1036" s="1">
        <v>2.4519671092716099E-4</v>
      </c>
      <c r="I1036" s="1">
        <v>8.0556045768387298E-4</v>
      </c>
      <c r="J1036" s="50">
        <v>3.6560466082555698E-2</v>
      </c>
      <c r="N1036" s="21"/>
      <c r="R1036" s="21"/>
    </row>
    <row r="1037" spans="1:18">
      <c r="A1037" s="7" t="s">
        <v>174</v>
      </c>
      <c r="B1037" t="s">
        <v>27</v>
      </c>
      <c r="C1037" t="s">
        <v>6</v>
      </c>
      <c r="D1037" t="s">
        <v>7</v>
      </c>
      <c r="E1037" s="1">
        <v>8.3883251181474203E-4</v>
      </c>
      <c r="F1037" s="1">
        <v>1.88204994113682E-3</v>
      </c>
      <c r="G1037" s="1">
        <v>6.60271547487562E-3</v>
      </c>
      <c r="H1037" s="1">
        <v>5.98197540402075E-2</v>
      </c>
      <c r="I1037" s="1">
        <v>7.4415479866903602E-3</v>
      </c>
      <c r="J1037" s="50">
        <v>6.1701803981344401E-2</v>
      </c>
      <c r="N1037" s="21"/>
      <c r="R1037" s="21"/>
    </row>
    <row r="1038" spans="1:18">
      <c r="A1038" s="7" t="s">
        <v>174</v>
      </c>
      <c r="B1038" t="s">
        <v>27</v>
      </c>
      <c r="C1038" t="s">
        <v>8</v>
      </c>
      <c r="D1038" t="s">
        <v>9</v>
      </c>
      <c r="E1038" s="1">
        <v>9.7156753580145194E-2</v>
      </c>
      <c r="F1038" s="1">
        <v>3.6450277558526097E-2</v>
      </c>
      <c r="G1038" s="1">
        <v>0.48246587918601003</v>
      </c>
      <c r="H1038" s="1">
        <v>0.20652314616855599</v>
      </c>
      <c r="I1038" s="1">
        <v>0.579622632766156</v>
      </c>
      <c r="J1038" s="50">
        <v>0.242973423727082</v>
      </c>
      <c r="N1038" s="21"/>
      <c r="R1038" s="21"/>
    </row>
    <row r="1039" spans="1:18">
      <c r="A1039" s="7" t="s">
        <v>174</v>
      </c>
      <c r="B1039" t="s">
        <v>27</v>
      </c>
      <c r="C1039" t="s">
        <v>10</v>
      </c>
      <c r="D1039" t="s">
        <v>11</v>
      </c>
      <c r="E1039" s="1">
        <v>9.3544451269110707E-2</v>
      </c>
      <c r="F1039" s="1">
        <v>0.13325532504582599</v>
      </c>
      <c r="G1039" s="1">
        <v>0.94983151251608</v>
      </c>
      <c r="H1039" s="1">
        <v>0.76419636811329605</v>
      </c>
      <c r="I1039" s="1">
        <v>1.04337596378519</v>
      </c>
      <c r="J1039" s="50">
        <v>0.89745169315912199</v>
      </c>
      <c r="N1039" s="21"/>
      <c r="R1039" s="21"/>
    </row>
    <row r="1040" spans="1:18">
      <c r="A1040" s="7" t="s">
        <v>174</v>
      </c>
      <c r="B1040" t="s">
        <v>27</v>
      </c>
      <c r="C1040" t="s">
        <v>12</v>
      </c>
      <c r="D1040" t="s">
        <v>13</v>
      </c>
      <c r="E1040" s="1">
        <v>7.2882918384940307E-2</v>
      </c>
      <c r="F1040" s="1">
        <v>1.00602388118147E-2</v>
      </c>
      <c r="G1040" s="1">
        <v>9.0612699474340697E-2</v>
      </c>
      <c r="H1040" s="1">
        <v>1.62078377015305E-2</v>
      </c>
      <c r="I1040" s="1">
        <v>0.16349561785928099</v>
      </c>
      <c r="J1040" s="50">
        <v>2.6268076513345302E-2</v>
      </c>
      <c r="N1040" s="21"/>
      <c r="R1040" s="21"/>
    </row>
    <row r="1041" spans="1:18">
      <c r="A1041" s="7" t="s">
        <v>174</v>
      </c>
      <c r="B1041" t="s">
        <v>27</v>
      </c>
      <c r="C1041" t="s">
        <v>14</v>
      </c>
      <c r="D1041" t="s">
        <v>15</v>
      </c>
      <c r="E1041" s="1">
        <v>3.0927230290473999E-2</v>
      </c>
      <c r="F1041" s="1">
        <v>3.2124467428758803E-2</v>
      </c>
      <c r="G1041" s="1">
        <v>0.217854171787844</v>
      </c>
      <c r="H1041" s="1">
        <v>0.1256430259022</v>
      </c>
      <c r="I1041" s="1">
        <v>0.248781402078318</v>
      </c>
      <c r="J1041" s="50">
        <v>0.15776749333095899</v>
      </c>
      <c r="N1041" s="21"/>
      <c r="R1041" s="21"/>
    </row>
    <row r="1042" spans="1:18">
      <c r="A1042" s="7" t="s">
        <v>174</v>
      </c>
      <c r="B1042" t="s">
        <v>27</v>
      </c>
      <c r="C1042" t="s">
        <v>16</v>
      </c>
      <c r="D1042" t="s">
        <v>17</v>
      </c>
      <c r="E1042" s="1">
        <v>0.36672275125866299</v>
      </c>
      <c r="F1042" s="1">
        <v>8.2580883699147997E-2</v>
      </c>
      <c r="G1042" s="1">
        <v>0.21781455291079299</v>
      </c>
      <c r="H1042" s="1">
        <v>4.6273509858857899E-2</v>
      </c>
      <c r="I1042" s="1">
        <v>0.58453730416945604</v>
      </c>
      <c r="J1042" s="50">
        <v>0.12885439355800599</v>
      </c>
      <c r="N1042" s="21"/>
      <c r="R1042" s="21"/>
    </row>
    <row r="1043" spans="1:18">
      <c r="A1043" s="7" t="s">
        <v>174</v>
      </c>
      <c r="B1043" t="s">
        <v>27</v>
      </c>
      <c r="C1043" t="s">
        <v>18</v>
      </c>
      <c r="D1043" t="s">
        <v>19</v>
      </c>
      <c r="E1043" s="1">
        <v>1.7965559095113901</v>
      </c>
      <c r="F1043" s="1">
        <v>0.111866899217042</v>
      </c>
      <c r="G1043" s="1">
        <v>0.64248686619584605</v>
      </c>
      <c r="H1043" s="1">
        <v>0.10377314931782</v>
      </c>
      <c r="I1043" s="1">
        <v>2.4390427757072399</v>
      </c>
      <c r="J1043" s="50">
        <v>0.21564004853486199</v>
      </c>
      <c r="N1043" s="21"/>
      <c r="R1043" s="21"/>
    </row>
    <row r="1044" spans="1:18">
      <c r="A1044" s="7" t="s">
        <v>174</v>
      </c>
      <c r="B1044" t="s">
        <v>27</v>
      </c>
      <c r="C1044" t="s">
        <v>20</v>
      </c>
      <c r="D1044" t="s">
        <v>21</v>
      </c>
      <c r="E1044" s="1">
        <v>0.49312745200059299</v>
      </c>
      <c r="F1044" s="1">
        <v>7.7895554373879197E-2</v>
      </c>
      <c r="G1044" s="1">
        <v>7.2124395389408402E-2</v>
      </c>
      <c r="H1044" s="1">
        <v>1.4533458351339099E-2</v>
      </c>
      <c r="I1044" s="1">
        <v>0.56525184739000101</v>
      </c>
      <c r="J1044" s="50">
        <v>9.2429012725218307E-2</v>
      </c>
      <c r="N1044" s="21"/>
      <c r="R1044" s="21"/>
    </row>
    <row r="1045" spans="1:18">
      <c r="A1045" s="7" t="s">
        <v>174</v>
      </c>
      <c r="B1045" t="s">
        <v>27</v>
      </c>
      <c r="C1045" t="s">
        <v>25</v>
      </c>
      <c r="D1045" t="s">
        <v>26</v>
      </c>
      <c r="E1045" s="1">
        <v>1.92353786647768E-2</v>
      </c>
      <c r="F1045" s="1">
        <v>1.40754791433044E-3</v>
      </c>
      <c r="G1045" s="1">
        <v>0.17057207578172501</v>
      </c>
      <c r="H1045" s="1">
        <v>7.9648363942129499E-2</v>
      </c>
      <c r="I1045" s="1">
        <v>0.18980745444650199</v>
      </c>
      <c r="J1045" s="50">
        <v>8.1055911856459897E-2</v>
      </c>
      <c r="N1045" s="21"/>
      <c r="R1045" s="21"/>
    </row>
    <row r="1046" spans="1:18">
      <c r="A1046" s="7" t="s">
        <v>174</v>
      </c>
      <c r="B1046" t="s">
        <v>27</v>
      </c>
      <c r="C1046" t="s">
        <v>22</v>
      </c>
      <c r="D1046" t="s">
        <v>23</v>
      </c>
      <c r="E1046" s="1">
        <v>0.56705519609285204</v>
      </c>
      <c r="F1046" s="1">
        <v>2.4293879392237899E-2</v>
      </c>
      <c r="G1046" s="1">
        <v>0.128510630610605</v>
      </c>
      <c r="H1046" s="1">
        <v>4.6044023377518504E-3</v>
      </c>
      <c r="I1046" s="1">
        <v>0.69556582670345701</v>
      </c>
      <c r="J1046" s="50">
        <v>2.8898281729989799E-2</v>
      </c>
      <c r="N1046" s="21"/>
      <c r="R1046" s="21"/>
    </row>
    <row r="1047" spans="1:18">
      <c r="A1047" s="7" t="s">
        <v>175</v>
      </c>
      <c r="B1047" t="s">
        <v>27</v>
      </c>
      <c r="C1047" t="s">
        <v>2</v>
      </c>
      <c r="D1047" t="s">
        <v>3</v>
      </c>
      <c r="E1047" s="1">
        <v>1.8603030678702901</v>
      </c>
      <c r="F1047" s="1">
        <v>1.84652879282145</v>
      </c>
      <c r="G1047" s="1">
        <v>1.0527063337721501</v>
      </c>
      <c r="H1047" s="1">
        <v>0.48270299823533502</v>
      </c>
      <c r="I1047" s="1">
        <v>2.9130094016424399</v>
      </c>
      <c r="J1047" s="50">
        <v>2.3292317910567899</v>
      </c>
      <c r="N1047" s="21"/>
      <c r="R1047" s="21"/>
    </row>
    <row r="1048" spans="1:18">
      <c r="A1048" s="7" t="s">
        <v>175</v>
      </c>
      <c r="B1048" t="s">
        <v>27</v>
      </c>
      <c r="C1048" t="s">
        <v>4</v>
      </c>
      <c r="D1048" t="s">
        <v>5</v>
      </c>
      <c r="E1048" s="1">
        <v>5.3166380126801697E-3</v>
      </c>
      <c r="F1048" s="1">
        <v>0.25980096310735401</v>
      </c>
      <c r="G1048" s="1">
        <v>1.37085660081963E-4</v>
      </c>
      <c r="H1048" s="1">
        <v>7.5629988258740896E-4</v>
      </c>
      <c r="I1048" s="1">
        <v>5.4537236727621296E-3</v>
      </c>
      <c r="J1048" s="50">
        <v>0.26055726298994097</v>
      </c>
      <c r="N1048" s="21"/>
      <c r="R1048" s="21"/>
    </row>
    <row r="1049" spans="1:18">
      <c r="A1049" s="7" t="s">
        <v>175</v>
      </c>
      <c r="B1049" t="s">
        <v>27</v>
      </c>
      <c r="C1049" t="s">
        <v>6</v>
      </c>
      <c r="D1049" t="s">
        <v>7</v>
      </c>
      <c r="E1049" s="1">
        <v>8.8384721460279397E-3</v>
      </c>
      <c r="F1049" s="1">
        <v>1.86409681105222E-2</v>
      </c>
      <c r="G1049" s="1">
        <v>0.533027251931388</v>
      </c>
      <c r="H1049" s="1">
        <v>1.1093540659091401</v>
      </c>
      <c r="I1049" s="1">
        <v>0.54186572407741596</v>
      </c>
      <c r="J1049" s="50">
        <v>1.1279950340196601</v>
      </c>
      <c r="N1049" s="21"/>
      <c r="R1049" s="21"/>
    </row>
    <row r="1050" spans="1:18">
      <c r="A1050" s="7" t="s">
        <v>175</v>
      </c>
      <c r="B1050" t="s">
        <v>27</v>
      </c>
      <c r="C1050" t="s">
        <v>8</v>
      </c>
      <c r="D1050" t="s">
        <v>9</v>
      </c>
      <c r="E1050" s="1">
        <v>0.43565969312337099</v>
      </c>
      <c r="F1050" s="1">
        <v>0.161933769844708</v>
      </c>
      <c r="G1050" s="1">
        <v>1.01310972875157</v>
      </c>
      <c r="H1050" s="1">
        <v>0.42124323128987601</v>
      </c>
      <c r="I1050" s="1">
        <v>1.4487694218749401</v>
      </c>
      <c r="J1050" s="50">
        <v>0.58317700113458404</v>
      </c>
      <c r="N1050" s="21"/>
      <c r="R1050" s="21"/>
    </row>
    <row r="1051" spans="1:18">
      <c r="A1051" s="7" t="s">
        <v>175</v>
      </c>
      <c r="B1051" t="s">
        <v>27</v>
      </c>
      <c r="C1051" t="s">
        <v>10</v>
      </c>
      <c r="D1051" t="s">
        <v>11</v>
      </c>
      <c r="E1051" s="1">
        <v>0.32095606353994599</v>
      </c>
      <c r="F1051" s="1">
        <v>0.25578490252668501</v>
      </c>
      <c r="G1051" s="1">
        <v>0.71880995645204804</v>
      </c>
      <c r="H1051" s="1">
        <v>0.81081404275052105</v>
      </c>
      <c r="I1051" s="1">
        <v>1.03976601999199</v>
      </c>
      <c r="J1051" s="50">
        <v>1.06659894527721</v>
      </c>
      <c r="N1051" s="21"/>
      <c r="R1051" s="21"/>
    </row>
    <row r="1052" spans="1:18">
      <c r="A1052" s="7" t="s">
        <v>175</v>
      </c>
      <c r="B1052" t="s">
        <v>27</v>
      </c>
      <c r="C1052" t="s">
        <v>12</v>
      </c>
      <c r="D1052" t="s">
        <v>13</v>
      </c>
      <c r="E1052" s="1">
        <v>0.69806266920875804</v>
      </c>
      <c r="F1052" s="1">
        <v>0.101528973742972</v>
      </c>
      <c r="G1052" s="1">
        <v>0.34935868679481102</v>
      </c>
      <c r="H1052" s="1">
        <v>5.8706899346193497E-2</v>
      </c>
      <c r="I1052" s="1">
        <v>1.0474213560035699</v>
      </c>
      <c r="J1052" s="50">
        <v>0.16023587308916501</v>
      </c>
      <c r="N1052" s="21"/>
      <c r="R1052" s="21"/>
    </row>
    <row r="1053" spans="1:18">
      <c r="A1053" s="7" t="s">
        <v>175</v>
      </c>
      <c r="B1053" t="s">
        <v>27</v>
      </c>
      <c r="C1053" t="s">
        <v>14</v>
      </c>
      <c r="D1053" t="s">
        <v>15</v>
      </c>
      <c r="E1053" s="1">
        <v>0.19130766682707501</v>
      </c>
      <c r="F1053" s="1">
        <v>0.19913605732395201</v>
      </c>
      <c r="G1053" s="1">
        <v>0.33043987997143798</v>
      </c>
      <c r="H1053" s="1">
        <v>0.18536295458796201</v>
      </c>
      <c r="I1053" s="1">
        <v>0.52174754679851298</v>
      </c>
      <c r="J1053" s="50">
        <v>0.38449901191191399</v>
      </c>
      <c r="N1053" s="21"/>
      <c r="R1053" s="21"/>
    </row>
    <row r="1054" spans="1:18">
      <c r="A1054" s="7" t="s">
        <v>175</v>
      </c>
      <c r="B1054" t="s">
        <v>27</v>
      </c>
      <c r="C1054" t="s">
        <v>16</v>
      </c>
      <c r="D1054" t="s">
        <v>17</v>
      </c>
      <c r="E1054" s="1">
        <v>4.1325911345549002</v>
      </c>
      <c r="F1054" s="1">
        <v>0.723685600498714</v>
      </c>
      <c r="G1054" s="1">
        <v>1.53842361080415</v>
      </c>
      <c r="H1054" s="1">
        <v>0.207162284690977</v>
      </c>
      <c r="I1054" s="1">
        <v>5.6710147453590496</v>
      </c>
      <c r="J1054" s="50">
        <v>0.93084788518969197</v>
      </c>
      <c r="N1054" s="21"/>
      <c r="R1054" s="21"/>
    </row>
    <row r="1055" spans="1:18">
      <c r="A1055" s="7" t="s">
        <v>175</v>
      </c>
      <c r="B1055" t="s">
        <v>27</v>
      </c>
      <c r="C1055" t="s">
        <v>18</v>
      </c>
      <c r="D1055" t="s">
        <v>19</v>
      </c>
      <c r="E1055" s="1">
        <v>25.2537638602873</v>
      </c>
      <c r="F1055" s="1">
        <v>1.5583402209491599</v>
      </c>
      <c r="G1055" s="1">
        <v>5.4321677434446203</v>
      </c>
      <c r="H1055" s="1">
        <v>0.94168755396962101</v>
      </c>
      <c r="I1055" s="1">
        <v>30.685931603731898</v>
      </c>
      <c r="J1055" s="50">
        <v>2.50002777491878</v>
      </c>
      <c r="N1055" s="21"/>
      <c r="R1055" s="21"/>
    </row>
    <row r="1056" spans="1:18">
      <c r="A1056" s="7" t="s">
        <v>175</v>
      </c>
      <c r="B1056" t="s">
        <v>27</v>
      </c>
      <c r="C1056" t="s">
        <v>20</v>
      </c>
      <c r="D1056" t="s">
        <v>21</v>
      </c>
      <c r="E1056" s="1">
        <v>4.6021746640260801</v>
      </c>
      <c r="F1056" s="1">
        <v>0.74104584018032504</v>
      </c>
      <c r="G1056" s="1">
        <v>0.489353935459032</v>
      </c>
      <c r="H1056" s="1">
        <v>9.9341083372834302E-2</v>
      </c>
      <c r="I1056" s="1">
        <v>5.0915285994851098</v>
      </c>
      <c r="J1056" s="50">
        <v>0.84038692355315903</v>
      </c>
      <c r="N1056" s="21"/>
      <c r="R1056" s="21"/>
    </row>
    <row r="1057" spans="1:18">
      <c r="A1057" s="7" t="s">
        <v>175</v>
      </c>
      <c r="B1057" t="s">
        <v>27</v>
      </c>
      <c r="C1057" t="s">
        <v>25</v>
      </c>
      <c r="D1057" t="s">
        <v>26</v>
      </c>
      <c r="E1057" s="1">
        <v>4.9753776362067397</v>
      </c>
      <c r="F1057" s="1">
        <v>0.298040169803924</v>
      </c>
      <c r="G1057" s="1">
        <v>21.576969049635299</v>
      </c>
      <c r="H1057" s="1">
        <v>7.9770776471785396</v>
      </c>
      <c r="I1057" s="1">
        <v>26.5523466858421</v>
      </c>
      <c r="J1057" s="50">
        <v>8.2751178169824708</v>
      </c>
      <c r="N1057" s="21"/>
      <c r="R1057" s="21"/>
    </row>
    <row r="1058" spans="1:18">
      <c r="A1058" s="7" t="s">
        <v>175</v>
      </c>
      <c r="B1058" t="s">
        <v>27</v>
      </c>
      <c r="C1058" t="s">
        <v>22</v>
      </c>
      <c r="D1058" t="s">
        <v>23</v>
      </c>
      <c r="E1058" s="1">
        <v>11.473348963321399</v>
      </c>
      <c r="F1058" s="1">
        <v>0.51791375611247004</v>
      </c>
      <c r="G1058" s="1">
        <v>1.38551572090798</v>
      </c>
      <c r="H1058" s="1">
        <v>5.46315353722183E-2</v>
      </c>
      <c r="I1058" s="1">
        <v>12.858864684229401</v>
      </c>
      <c r="J1058" s="50">
        <v>0.57254529148468802</v>
      </c>
      <c r="N1058" s="21"/>
      <c r="R1058" s="21"/>
    </row>
    <row r="1059" spans="1:18">
      <c r="A1059" s="7" t="s">
        <v>176</v>
      </c>
      <c r="B1059" t="s">
        <v>27</v>
      </c>
      <c r="C1059" t="s">
        <v>2</v>
      </c>
      <c r="D1059" t="s">
        <v>3</v>
      </c>
      <c r="E1059" s="1">
        <v>0.19977854089336</v>
      </c>
      <c r="F1059" s="1">
        <v>0.20473071689473499</v>
      </c>
      <c r="G1059" s="1">
        <v>5.77977410745599E-2</v>
      </c>
      <c r="H1059" s="1">
        <v>4.3095394110082799E-2</v>
      </c>
      <c r="I1059" s="1">
        <v>0.25757628196791998</v>
      </c>
      <c r="J1059" s="50">
        <v>0.247826111004817</v>
      </c>
      <c r="N1059" s="21"/>
      <c r="R1059" s="21"/>
    </row>
    <row r="1060" spans="1:18">
      <c r="A1060" s="7" t="s">
        <v>176</v>
      </c>
      <c r="B1060" t="s">
        <v>27</v>
      </c>
      <c r="C1060" t="s">
        <v>4</v>
      </c>
      <c r="D1060" t="s">
        <v>5</v>
      </c>
      <c r="E1060" s="1">
        <v>9.9522833392872291E-4</v>
      </c>
      <c r="F1060" s="1">
        <v>4.9235340206995798E-2</v>
      </c>
      <c r="G1060" s="1">
        <v>7.6800444052765595E-8</v>
      </c>
      <c r="H1060" s="1">
        <v>5.6886966224180201E-8</v>
      </c>
      <c r="I1060" s="1">
        <v>9.9530513437277607E-4</v>
      </c>
      <c r="J1060" s="50">
        <v>4.9235397093961998E-2</v>
      </c>
      <c r="N1060" s="21"/>
      <c r="R1060" s="21"/>
    </row>
    <row r="1061" spans="1:18">
      <c r="A1061" s="7" t="s">
        <v>176</v>
      </c>
      <c r="B1061" t="s">
        <v>27</v>
      </c>
      <c r="C1061" t="s">
        <v>6</v>
      </c>
      <c r="D1061" t="s">
        <v>7</v>
      </c>
      <c r="E1061" s="1">
        <v>1.22238547192639E-3</v>
      </c>
      <c r="F1061" s="1">
        <v>2.55980121155625E-3</v>
      </c>
      <c r="G1061" s="1">
        <v>4.1702191412046699E-4</v>
      </c>
      <c r="H1061" s="1">
        <v>9.2539616571102996E-4</v>
      </c>
      <c r="I1061" s="1">
        <v>1.6394073860468599E-3</v>
      </c>
      <c r="J1061" s="50">
        <v>3.4851973772672801E-3</v>
      </c>
      <c r="N1061" s="21"/>
      <c r="R1061" s="21"/>
    </row>
    <row r="1062" spans="1:18">
      <c r="A1062" s="7" t="s">
        <v>176</v>
      </c>
      <c r="B1062" t="s">
        <v>27</v>
      </c>
      <c r="C1062" t="s">
        <v>8</v>
      </c>
      <c r="D1062" t="s">
        <v>9</v>
      </c>
      <c r="E1062" s="1">
        <v>8.15515856160101E-2</v>
      </c>
      <c r="F1062" s="1">
        <v>3.0638176582991498E-2</v>
      </c>
      <c r="G1062" s="1">
        <v>0.94871524083986003</v>
      </c>
      <c r="H1062" s="1">
        <v>0.387539282037342</v>
      </c>
      <c r="I1062" s="1">
        <v>1.0302668264558701</v>
      </c>
      <c r="J1062" s="50">
        <v>0.41817745862033401</v>
      </c>
      <c r="N1062" s="21"/>
      <c r="R1062" s="21"/>
    </row>
    <row r="1063" spans="1:18">
      <c r="A1063" s="7" t="s">
        <v>176</v>
      </c>
      <c r="B1063" t="s">
        <v>27</v>
      </c>
      <c r="C1063" t="s">
        <v>10</v>
      </c>
      <c r="D1063" t="s">
        <v>11</v>
      </c>
      <c r="E1063" s="1">
        <v>4.8853849116536001E-2</v>
      </c>
      <c r="F1063" s="1">
        <v>5.8997054991808399E-2</v>
      </c>
      <c r="G1063" s="1">
        <v>0.25283871922058498</v>
      </c>
      <c r="H1063" s="1">
        <v>0.37645147845658</v>
      </c>
      <c r="I1063" s="1">
        <v>0.30169256833712099</v>
      </c>
      <c r="J1063" s="50">
        <v>0.43544853344838902</v>
      </c>
      <c r="N1063" s="21"/>
      <c r="R1063" s="21"/>
    </row>
    <row r="1064" spans="1:18">
      <c r="A1064" s="7" t="s">
        <v>176</v>
      </c>
      <c r="B1064" t="s">
        <v>27</v>
      </c>
      <c r="C1064" t="s">
        <v>12</v>
      </c>
      <c r="D1064" t="s">
        <v>13</v>
      </c>
      <c r="E1064" s="1">
        <v>0.119065524200136</v>
      </c>
      <c r="F1064" s="1">
        <v>1.7207959096354E-2</v>
      </c>
      <c r="G1064" s="1">
        <v>0.13521221666910299</v>
      </c>
      <c r="H1064" s="1">
        <v>2.42918287243949E-2</v>
      </c>
      <c r="I1064" s="1">
        <v>0.25427774086923899</v>
      </c>
      <c r="J1064" s="50">
        <v>4.1499787820748903E-2</v>
      </c>
      <c r="N1064" s="21"/>
      <c r="R1064" s="21"/>
    </row>
    <row r="1065" spans="1:18">
      <c r="A1065" s="7" t="s">
        <v>176</v>
      </c>
      <c r="B1065" t="s">
        <v>27</v>
      </c>
      <c r="C1065" t="s">
        <v>14</v>
      </c>
      <c r="D1065" t="s">
        <v>15</v>
      </c>
      <c r="E1065" s="1">
        <v>3.0330614445749401E-2</v>
      </c>
      <c r="F1065" s="1">
        <v>3.13772731587365E-2</v>
      </c>
      <c r="G1065" s="1">
        <v>9.6526966647453E-2</v>
      </c>
      <c r="H1065" s="1">
        <v>5.64391096752236E-2</v>
      </c>
      <c r="I1065" s="1">
        <v>0.126857581093202</v>
      </c>
      <c r="J1065" s="50">
        <v>8.7816382833960094E-2</v>
      </c>
      <c r="N1065" s="21"/>
      <c r="R1065" s="21"/>
    </row>
    <row r="1066" spans="1:18">
      <c r="A1066" s="7" t="s">
        <v>176</v>
      </c>
      <c r="B1066" t="s">
        <v>27</v>
      </c>
      <c r="C1066" t="s">
        <v>16</v>
      </c>
      <c r="D1066" t="s">
        <v>17</v>
      </c>
      <c r="E1066" s="1">
        <v>0.61768508773096298</v>
      </c>
      <c r="F1066" s="1">
        <v>0.107575462245191</v>
      </c>
      <c r="G1066" s="1">
        <v>0.81908510495831599</v>
      </c>
      <c r="H1066" s="1">
        <v>0.11445760888465401</v>
      </c>
      <c r="I1066" s="1">
        <v>1.43677019268928</v>
      </c>
      <c r="J1066" s="50">
        <v>0.22203307112984499</v>
      </c>
      <c r="N1066" s="21"/>
      <c r="R1066" s="21"/>
    </row>
    <row r="1067" spans="1:18">
      <c r="A1067" s="7" t="s">
        <v>176</v>
      </c>
      <c r="B1067" t="s">
        <v>27</v>
      </c>
      <c r="C1067" t="s">
        <v>18</v>
      </c>
      <c r="D1067" t="s">
        <v>19</v>
      </c>
      <c r="E1067" s="1">
        <v>2.0213175210948799</v>
      </c>
      <c r="F1067" s="1">
        <v>0.12673766432846301</v>
      </c>
      <c r="G1067" s="1">
        <v>0.338864676701017</v>
      </c>
      <c r="H1067" s="1">
        <v>5.5238749083769599E-2</v>
      </c>
      <c r="I1067" s="1">
        <v>2.3601821977959001</v>
      </c>
      <c r="J1067" s="50">
        <v>0.181976413412233</v>
      </c>
      <c r="N1067" s="21"/>
      <c r="R1067" s="21"/>
    </row>
    <row r="1068" spans="1:18">
      <c r="A1068" s="7" t="s">
        <v>176</v>
      </c>
      <c r="B1068" t="s">
        <v>27</v>
      </c>
      <c r="C1068" t="s">
        <v>20</v>
      </c>
      <c r="D1068" t="s">
        <v>21</v>
      </c>
      <c r="E1068" s="1">
        <v>0.51922289124832299</v>
      </c>
      <c r="F1068" s="1">
        <v>8.19250380646349E-2</v>
      </c>
      <c r="G1068" s="1">
        <v>5.0467337660108696E-3</v>
      </c>
      <c r="H1068" s="1">
        <v>1.01684260756741E-3</v>
      </c>
      <c r="I1068" s="1">
        <v>0.52426962501433405</v>
      </c>
      <c r="J1068" s="50">
        <v>8.2941880672202303E-2</v>
      </c>
      <c r="N1068" s="21"/>
      <c r="R1068" s="21"/>
    </row>
    <row r="1069" spans="1:18">
      <c r="A1069" s="7" t="s">
        <v>176</v>
      </c>
      <c r="B1069" t="s">
        <v>27</v>
      </c>
      <c r="C1069" t="s">
        <v>25</v>
      </c>
      <c r="D1069" t="s">
        <v>26</v>
      </c>
      <c r="E1069" s="1">
        <v>3.13578867125665E-2</v>
      </c>
      <c r="F1069" s="1">
        <v>2.3287776518755099E-3</v>
      </c>
      <c r="G1069" s="1">
        <v>0.25039621911682403</v>
      </c>
      <c r="H1069" s="1">
        <v>0.12249563385703</v>
      </c>
      <c r="I1069" s="1">
        <v>0.28175410582939098</v>
      </c>
      <c r="J1069" s="50">
        <v>0.124824411508906</v>
      </c>
      <c r="N1069" s="21"/>
      <c r="R1069" s="21"/>
    </row>
    <row r="1070" spans="1:18">
      <c r="A1070" s="7" t="s">
        <v>176</v>
      </c>
      <c r="B1070" t="s">
        <v>27</v>
      </c>
      <c r="C1070" t="s">
        <v>22</v>
      </c>
      <c r="D1070" t="s">
        <v>23</v>
      </c>
      <c r="E1070" s="1">
        <v>0.88843071731094603</v>
      </c>
      <c r="F1070" s="1">
        <v>3.8073709861282203E-2</v>
      </c>
      <c r="G1070" s="1">
        <v>0.204105692405498</v>
      </c>
      <c r="H1070" s="1">
        <v>7.3417330597139903E-3</v>
      </c>
      <c r="I1070" s="1">
        <v>1.0925364097164401</v>
      </c>
      <c r="J1070" s="50">
        <v>4.5415442920996203E-2</v>
      </c>
      <c r="N1070" s="21"/>
      <c r="R1070" s="21"/>
    </row>
    <row r="1071" spans="1:18">
      <c r="A1071" s="7" t="s">
        <v>177</v>
      </c>
      <c r="B1071" t="s">
        <v>27</v>
      </c>
      <c r="C1071" t="s">
        <v>2</v>
      </c>
      <c r="D1071" t="s">
        <v>3</v>
      </c>
      <c r="E1071" s="1">
        <v>0.65219166593173705</v>
      </c>
      <c r="F1071" s="1">
        <v>0.68151319048601799</v>
      </c>
      <c r="G1071" s="1">
        <v>0.80439529191361203</v>
      </c>
      <c r="H1071" s="1">
        <v>0.72785335824249697</v>
      </c>
      <c r="I1071" s="1">
        <v>1.4565869578453501</v>
      </c>
      <c r="J1071" s="50">
        <v>1.4093665487285201</v>
      </c>
      <c r="N1071" s="21"/>
      <c r="R1071" s="21"/>
    </row>
    <row r="1072" spans="1:18">
      <c r="A1072" s="7" t="s">
        <v>177</v>
      </c>
      <c r="B1072" t="s">
        <v>27</v>
      </c>
      <c r="C1072" t="s">
        <v>4</v>
      </c>
      <c r="D1072" t="s">
        <v>5</v>
      </c>
      <c r="E1072" s="1">
        <v>1.8082920013344E-3</v>
      </c>
      <c r="F1072" s="1">
        <v>5.3865710885707699E-2</v>
      </c>
      <c r="G1072" s="1">
        <v>4.7352992885658197E-9</v>
      </c>
      <c r="H1072" s="1">
        <v>1.1023848035410601E-8</v>
      </c>
      <c r="I1072" s="1">
        <v>1.8082967366336901E-3</v>
      </c>
      <c r="J1072" s="50">
        <v>5.38657219095557E-2</v>
      </c>
      <c r="N1072" s="21"/>
      <c r="R1072" s="21"/>
    </row>
    <row r="1073" spans="1:18">
      <c r="A1073" s="7" t="s">
        <v>177</v>
      </c>
      <c r="B1073" t="s">
        <v>27</v>
      </c>
      <c r="C1073" t="s">
        <v>6</v>
      </c>
      <c r="D1073" t="s">
        <v>7</v>
      </c>
      <c r="E1073" s="1">
        <v>2.24565042054636E-3</v>
      </c>
      <c r="F1073" s="1">
        <v>4.7959757935628101E-3</v>
      </c>
      <c r="G1073" s="1">
        <v>1.7577000733510199E-2</v>
      </c>
      <c r="H1073" s="1">
        <v>3.8882689738516801E-2</v>
      </c>
      <c r="I1073" s="1">
        <v>1.9822651154056601E-2</v>
      </c>
      <c r="J1073" s="50">
        <v>4.3678665532079601E-2</v>
      </c>
      <c r="N1073" s="21"/>
      <c r="R1073" s="21"/>
    </row>
    <row r="1074" spans="1:18">
      <c r="A1074" s="7" t="s">
        <v>177</v>
      </c>
      <c r="B1074" t="s">
        <v>27</v>
      </c>
      <c r="C1074" t="s">
        <v>8</v>
      </c>
      <c r="D1074" t="s">
        <v>9</v>
      </c>
      <c r="E1074" s="1">
        <v>7.4018474598294498E-2</v>
      </c>
      <c r="F1074" s="1">
        <v>2.75110209629248E-2</v>
      </c>
      <c r="G1074" s="1">
        <v>0.16345561395276401</v>
      </c>
      <c r="H1074" s="1">
        <v>7.3320663517288706E-2</v>
      </c>
      <c r="I1074" s="1">
        <v>0.237474088551058</v>
      </c>
      <c r="J1074" s="50">
        <v>0.100831684480213</v>
      </c>
      <c r="N1074" s="21"/>
      <c r="R1074" s="21"/>
    </row>
    <row r="1075" spans="1:18">
      <c r="A1075" s="7" t="s">
        <v>177</v>
      </c>
      <c r="B1075" t="s">
        <v>27</v>
      </c>
      <c r="C1075" t="s">
        <v>10</v>
      </c>
      <c r="D1075" t="s">
        <v>11</v>
      </c>
      <c r="E1075" s="1">
        <v>7.8680817217905097E-2</v>
      </c>
      <c r="F1075" s="1">
        <v>6.5478995049473396E-2</v>
      </c>
      <c r="G1075" s="1">
        <v>0.162850910270779</v>
      </c>
      <c r="H1075" s="1">
        <v>0.13760169068354799</v>
      </c>
      <c r="I1075" s="1">
        <v>0.24153172748868501</v>
      </c>
      <c r="J1075" s="50">
        <v>0.20308068573302199</v>
      </c>
      <c r="N1075" s="21"/>
      <c r="R1075" s="21"/>
    </row>
    <row r="1076" spans="1:18">
      <c r="A1076" s="7" t="s">
        <v>177</v>
      </c>
      <c r="B1076" t="s">
        <v>27</v>
      </c>
      <c r="C1076" t="s">
        <v>12</v>
      </c>
      <c r="D1076" t="s">
        <v>13</v>
      </c>
      <c r="E1076" s="1">
        <v>9.8438392225228002E-2</v>
      </c>
      <c r="F1076" s="1">
        <v>1.4199490217386E-2</v>
      </c>
      <c r="G1076" s="1">
        <v>1.35149846453401E-2</v>
      </c>
      <c r="H1076" s="1">
        <v>2.43675623260275E-3</v>
      </c>
      <c r="I1076" s="1">
        <v>0.111953376870568</v>
      </c>
      <c r="J1076" s="50">
        <v>1.66362464499888E-2</v>
      </c>
      <c r="N1076" s="21"/>
      <c r="R1076" s="21"/>
    </row>
    <row r="1077" spans="1:18">
      <c r="A1077" s="7" t="s">
        <v>177</v>
      </c>
      <c r="B1077" t="s">
        <v>27</v>
      </c>
      <c r="C1077" t="s">
        <v>14</v>
      </c>
      <c r="D1077" t="s">
        <v>15</v>
      </c>
      <c r="E1077" s="1">
        <v>3.3590701462165799E-2</v>
      </c>
      <c r="F1077" s="1">
        <v>3.5046419286315203E-2</v>
      </c>
      <c r="G1077" s="1">
        <v>8.2428192753267598E-2</v>
      </c>
      <c r="H1077" s="1">
        <v>4.6183037961372998E-2</v>
      </c>
      <c r="I1077" s="1">
        <v>0.116018894215433</v>
      </c>
      <c r="J1077" s="50">
        <v>8.1229457247688194E-2</v>
      </c>
      <c r="N1077" s="21"/>
      <c r="R1077" s="21"/>
    </row>
    <row r="1078" spans="1:18">
      <c r="A1078" s="7" t="s">
        <v>177</v>
      </c>
      <c r="B1078" t="s">
        <v>27</v>
      </c>
      <c r="C1078" t="s">
        <v>16</v>
      </c>
      <c r="D1078" t="s">
        <v>17</v>
      </c>
      <c r="E1078" s="1">
        <v>0.37974468506811698</v>
      </c>
      <c r="F1078" s="1">
        <v>7.7765535387431403E-2</v>
      </c>
      <c r="G1078" s="1">
        <v>0.293453808596917</v>
      </c>
      <c r="H1078" s="1">
        <v>4.1750646972324397E-2</v>
      </c>
      <c r="I1078" s="1">
        <v>0.67319849366503404</v>
      </c>
      <c r="J1078" s="50">
        <v>0.119516182359756</v>
      </c>
      <c r="N1078" s="21"/>
      <c r="R1078" s="21"/>
    </row>
    <row r="1079" spans="1:18">
      <c r="A1079" s="7" t="s">
        <v>177</v>
      </c>
      <c r="B1079" t="s">
        <v>27</v>
      </c>
      <c r="C1079" t="s">
        <v>18</v>
      </c>
      <c r="D1079" t="s">
        <v>19</v>
      </c>
      <c r="E1079" s="1">
        <v>2.16629497153082</v>
      </c>
      <c r="F1079" s="1">
        <v>0.13483439009508899</v>
      </c>
      <c r="G1079" s="1">
        <v>0.18167199192282099</v>
      </c>
      <c r="H1079" s="1">
        <v>3.1145368143183399E-2</v>
      </c>
      <c r="I1079" s="1">
        <v>2.34796696345364</v>
      </c>
      <c r="J1079" s="50">
        <v>0.16597975823827199</v>
      </c>
      <c r="N1079" s="21"/>
      <c r="R1079" s="21"/>
    </row>
    <row r="1080" spans="1:18">
      <c r="A1080" s="7" t="s">
        <v>177</v>
      </c>
      <c r="B1080" t="s">
        <v>27</v>
      </c>
      <c r="C1080" t="s">
        <v>20</v>
      </c>
      <c r="D1080" t="s">
        <v>21</v>
      </c>
      <c r="E1080" s="1">
        <v>0.60219289860287595</v>
      </c>
      <c r="F1080" s="1">
        <v>9.6989837132352999E-2</v>
      </c>
      <c r="G1080" s="1">
        <v>0.108418738896356</v>
      </c>
      <c r="H1080" s="1">
        <v>2.2001769201965601E-2</v>
      </c>
      <c r="I1080" s="1">
        <v>0.71061163749923195</v>
      </c>
      <c r="J1080" s="50">
        <v>0.118991606334319</v>
      </c>
      <c r="N1080" s="21"/>
      <c r="R1080" s="21"/>
    </row>
    <row r="1081" spans="1:18">
      <c r="A1081" s="7" t="s">
        <v>177</v>
      </c>
      <c r="B1081" t="s">
        <v>27</v>
      </c>
      <c r="C1081" t="s">
        <v>25</v>
      </c>
      <c r="D1081" t="s">
        <v>26</v>
      </c>
      <c r="E1081" s="1">
        <v>4.2825777585808397E-3</v>
      </c>
      <c r="F1081" s="1">
        <v>2.6323585106190401E-4</v>
      </c>
      <c r="G1081" s="1">
        <v>2.25379178060259E-2</v>
      </c>
      <c r="H1081" s="1">
        <v>8.0567051837306808E-3</v>
      </c>
      <c r="I1081" s="1">
        <v>2.6820495564606701E-2</v>
      </c>
      <c r="J1081" s="50">
        <v>8.3199410347925794E-3</v>
      </c>
      <c r="N1081" s="21"/>
      <c r="R1081" s="21"/>
    </row>
    <row r="1082" spans="1:18">
      <c r="A1082" s="7" t="s">
        <v>177</v>
      </c>
      <c r="B1082" t="s">
        <v>27</v>
      </c>
      <c r="C1082" t="s">
        <v>22</v>
      </c>
      <c r="D1082" t="s">
        <v>23</v>
      </c>
      <c r="E1082" s="1">
        <v>0.538323905645128</v>
      </c>
      <c r="F1082" s="1">
        <v>2.4234190539644599E-2</v>
      </c>
      <c r="G1082" s="1">
        <v>4.6839064873827899E-2</v>
      </c>
      <c r="H1082" s="1">
        <v>1.8403448413625799E-3</v>
      </c>
      <c r="I1082" s="1">
        <v>0.58516297051895605</v>
      </c>
      <c r="J1082" s="50">
        <v>2.6074535381007201E-2</v>
      </c>
      <c r="N1082" s="21"/>
      <c r="R1082" s="21"/>
    </row>
    <row r="1083" spans="1:18">
      <c r="A1083" s="7" t="s">
        <v>178</v>
      </c>
      <c r="B1083" t="s">
        <v>27</v>
      </c>
      <c r="C1083" t="s">
        <v>2</v>
      </c>
      <c r="D1083" t="s">
        <v>3</v>
      </c>
      <c r="E1083" s="1">
        <v>0.21160434934719699</v>
      </c>
      <c r="F1083" s="1">
        <v>0.21833133625120299</v>
      </c>
      <c r="G1083" s="1">
        <v>7.9828709761678607E-2</v>
      </c>
      <c r="H1083" s="1">
        <v>0.11952763291582599</v>
      </c>
      <c r="I1083" s="1">
        <v>0.29143305910887601</v>
      </c>
      <c r="J1083" s="50">
        <v>0.33785896916702901</v>
      </c>
      <c r="N1083" s="21"/>
      <c r="R1083" s="21"/>
    </row>
    <row r="1084" spans="1:18">
      <c r="A1084" s="7" t="s">
        <v>178</v>
      </c>
      <c r="B1084" t="s">
        <v>27</v>
      </c>
      <c r="C1084" t="s">
        <v>4</v>
      </c>
      <c r="D1084" t="s">
        <v>5</v>
      </c>
      <c r="E1084" s="1">
        <v>5.1737150053619797E-4</v>
      </c>
      <c r="F1084" s="1">
        <v>1.6317795329549599E-2</v>
      </c>
      <c r="G1084" s="1">
        <v>1.3886770929861501E-3</v>
      </c>
      <c r="H1084" s="1">
        <v>7.4373913992191896E-3</v>
      </c>
      <c r="I1084" s="1">
        <v>1.90604859352235E-3</v>
      </c>
      <c r="J1084" s="50">
        <v>2.37551867287688E-2</v>
      </c>
      <c r="N1084" s="21"/>
      <c r="R1084" s="21"/>
    </row>
    <row r="1085" spans="1:18">
      <c r="A1085" s="7" t="s">
        <v>178</v>
      </c>
      <c r="B1085" t="s">
        <v>27</v>
      </c>
      <c r="C1085" t="s">
        <v>6</v>
      </c>
      <c r="D1085" t="s">
        <v>7</v>
      </c>
      <c r="E1085" s="1">
        <v>4.9421636671488503E-4</v>
      </c>
      <c r="F1085" s="1">
        <v>1.08560632492967E-3</v>
      </c>
      <c r="G1085" s="1">
        <v>1.0355536773289399E-3</v>
      </c>
      <c r="H1085" s="1">
        <v>2.2978519641514701E-3</v>
      </c>
      <c r="I1085" s="1">
        <v>1.52977004404382E-3</v>
      </c>
      <c r="J1085" s="50">
        <v>3.3834582890811399E-3</v>
      </c>
      <c r="N1085" s="21"/>
      <c r="R1085" s="21"/>
    </row>
    <row r="1086" spans="1:18">
      <c r="A1086" s="7" t="s">
        <v>178</v>
      </c>
      <c r="B1086" t="s">
        <v>27</v>
      </c>
      <c r="C1086" t="s">
        <v>8</v>
      </c>
      <c r="D1086" t="s">
        <v>9</v>
      </c>
      <c r="E1086" s="1">
        <v>7.2255919066627497E-2</v>
      </c>
      <c r="F1086" s="1">
        <v>2.69780965720589E-2</v>
      </c>
      <c r="G1086" s="1">
        <v>0.16754462493658401</v>
      </c>
      <c r="H1086" s="1">
        <v>7.4331240364680501E-2</v>
      </c>
      <c r="I1086" s="1">
        <v>0.23980054400321099</v>
      </c>
      <c r="J1086" s="50">
        <v>0.10130933693673901</v>
      </c>
      <c r="N1086" s="21"/>
      <c r="R1086" s="21"/>
    </row>
    <row r="1087" spans="1:18">
      <c r="A1087" s="7" t="s">
        <v>178</v>
      </c>
      <c r="B1087" t="s">
        <v>27</v>
      </c>
      <c r="C1087" t="s">
        <v>10</v>
      </c>
      <c r="D1087" t="s">
        <v>11</v>
      </c>
      <c r="E1087" s="1">
        <v>4.4749004637873298E-2</v>
      </c>
      <c r="F1087" s="1">
        <v>4.8039676408470497E-2</v>
      </c>
      <c r="G1087" s="1">
        <v>0.198887471519788</v>
      </c>
      <c r="H1087" s="1">
        <v>0.27326625622794598</v>
      </c>
      <c r="I1087" s="1">
        <v>0.24363647615766201</v>
      </c>
      <c r="J1087" s="50">
        <v>0.32130593263641699</v>
      </c>
      <c r="N1087" s="21"/>
      <c r="R1087" s="21"/>
    </row>
    <row r="1088" spans="1:18">
      <c r="A1088" s="7" t="s">
        <v>178</v>
      </c>
      <c r="B1088" t="s">
        <v>27</v>
      </c>
      <c r="C1088" t="s">
        <v>12</v>
      </c>
      <c r="D1088" t="s">
        <v>13</v>
      </c>
      <c r="E1088" s="1">
        <v>0.122222009013866</v>
      </c>
      <c r="F1088" s="1">
        <v>1.7795946703821099E-2</v>
      </c>
      <c r="G1088" s="1">
        <v>3.7125380686233903E-2</v>
      </c>
      <c r="H1088" s="1">
        <v>6.8083057734455504E-3</v>
      </c>
      <c r="I1088" s="1">
        <v>0.15934738970010001</v>
      </c>
      <c r="J1088" s="50">
        <v>2.4604252477266601E-2</v>
      </c>
      <c r="N1088" s="21"/>
      <c r="R1088" s="21"/>
    </row>
    <row r="1089" spans="1:18">
      <c r="A1089" s="7" t="s">
        <v>178</v>
      </c>
      <c r="B1089" t="s">
        <v>27</v>
      </c>
      <c r="C1089" t="s">
        <v>14</v>
      </c>
      <c r="D1089" t="s">
        <v>15</v>
      </c>
      <c r="E1089" s="1">
        <v>4.61502967309688E-2</v>
      </c>
      <c r="F1089" s="1">
        <v>4.7136568390317803E-2</v>
      </c>
      <c r="G1089" s="1">
        <v>0.31899021768692698</v>
      </c>
      <c r="H1089" s="1">
        <v>0.188392293037911</v>
      </c>
      <c r="I1089" s="1">
        <v>0.36514051441789502</v>
      </c>
      <c r="J1089" s="50">
        <v>0.23552886142822799</v>
      </c>
      <c r="N1089" s="21"/>
      <c r="R1089" s="21"/>
    </row>
    <row r="1090" spans="1:18">
      <c r="A1090" s="7" t="s">
        <v>178</v>
      </c>
      <c r="B1090" t="s">
        <v>27</v>
      </c>
      <c r="C1090" t="s">
        <v>16</v>
      </c>
      <c r="D1090" t="s">
        <v>17</v>
      </c>
      <c r="E1090" s="1">
        <v>0.600675496672885</v>
      </c>
      <c r="F1090" s="1">
        <v>0.110682868627483</v>
      </c>
      <c r="G1090" s="1">
        <v>0.52925350323158904</v>
      </c>
      <c r="H1090" s="1">
        <v>7.4460737502872798E-2</v>
      </c>
      <c r="I1090" s="1">
        <v>1.1299289999044699</v>
      </c>
      <c r="J1090" s="50">
        <v>0.18514360613035599</v>
      </c>
      <c r="N1090" s="21"/>
      <c r="R1090" s="21"/>
    </row>
    <row r="1091" spans="1:18">
      <c r="A1091" s="7" t="s">
        <v>178</v>
      </c>
      <c r="B1091" t="s">
        <v>27</v>
      </c>
      <c r="C1091" t="s">
        <v>18</v>
      </c>
      <c r="D1091" t="s">
        <v>19</v>
      </c>
      <c r="E1091" s="1">
        <v>4.0289553974679002</v>
      </c>
      <c r="F1091" s="1">
        <v>0.251703266631914</v>
      </c>
      <c r="G1091" s="1">
        <v>1.59011495625759</v>
      </c>
      <c r="H1091" s="1">
        <v>0.258543593862541</v>
      </c>
      <c r="I1091" s="1">
        <v>5.6190703537254896</v>
      </c>
      <c r="J1091" s="50">
        <v>0.510246860494455</v>
      </c>
      <c r="N1091" s="21"/>
      <c r="R1091" s="21"/>
    </row>
    <row r="1092" spans="1:18">
      <c r="A1092" s="7" t="s">
        <v>178</v>
      </c>
      <c r="B1092" t="s">
        <v>27</v>
      </c>
      <c r="C1092" t="s">
        <v>20</v>
      </c>
      <c r="D1092" t="s">
        <v>21</v>
      </c>
      <c r="E1092" s="1">
        <v>0.58138291365331496</v>
      </c>
      <c r="F1092" s="1">
        <v>9.1865088944084905E-2</v>
      </c>
      <c r="G1092" s="1">
        <v>0.134530231163246</v>
      </c>
      <c r="H1092" s="1">
        <v>2.71155925056379E-2</v>
      </c>
      <c r="I1092" s="1">
        <v>0.71591314481656099</v>
      </c>
      <c r="J1092" s="50">
        <v>0.118980681449723</v>
      </c>
      <c r="N1092" s="21"/>
      <c r="R1092" s="21"/>
    </row>
    <row r="1093" spans="1:18">
      <c r="A1093" s="7" t="s">
        <v>178</v>
      </c>
      <c r="B1093" t="s">
        <v>27</v>
      </c>
      <c r="C1093" t="s">
        <v>25</v>
      </c>
      <c r="D1093" t="s">
        <v>26</v>
      </c>
      <c r="E1093" s="1">
        <v>3.8198415830766898E-3</v>
      </c>
      <c r="F1093" s="1">
        <v>2.7967096112901902E-4</v>
      </c>
      <c r="G1093" s="1">
        <v>1.9004276969866001E-2</v>
      </c>
      <c r="H1093" s="1">
        <v>9.0333258471738693E-3</v>
      </c>
      <c r="I1093" s="1">
        <v>2.2824118552942699E-2</v>
      </c>
      <c r="J1093" s="50">
        <v>9.3129968083028904E-3</v>
      </c>
      <c r="N1093" s="21"/>
      <c r="R1093" s="21"/>
    </row>
    <row r="1094" spans="1:18">
      <c r="A1094" s="7" t="s">
        <v>178</v>
      </c>
      <c r="B1094" t="s">
        <v>27</v>
      </c>
      <c r="C1094" t="s">
        <v>22</v>
      </c>
      <c r="D1094" t="s">
        <v>23</v>
      </c>
      <c r="E1094" s="1">
        <v>1.28203047101871</v>
      </c>
      <c r="F1094" s="1">
        <v>5.5090059544266698E-2</v>
      </c>
      <c r="G1094" s="1">
        <v>0.32402227619084001</v>
      </c>
      <c r="H1094" s="1">
        <v>1.16604322112184E-2</v>
      </c>
      <c r="I1094" s="1">
        <v>1.60605274720955</v>
      </c>
      <c r="J1094" s="50">
        <v>6.67504917554851E-2</v>
      </c>
      <c r="N1094" s="21"/>
      <c r="R1094" s="21"/>
    </row>
    <row r="1095" spans="1:18">
      <c r="A1095" s="7" t="s">
        <v>179</v>
      </c>
      <c r="B1095" t="s">
        <v>27</v>
      </c>
      <c r="C1095" t="s">
        <v>2</v>
      </c>
      <c r="D1095" t="s">
        <v>3</v>
      </c>
      <c r="E1095" s="1">
        <v>0.94622872636022703</v>
      </c>
      <c r="F1095" s="1">
        <v>0.97112596681055696</v>
      </c>
      <c r="G1095" s="1">
        <v>0.192209045515562</v>
      </c>
      <c r="H1095" s="1">
        <v>0.14763759403342</v>
      </c>
      <c r="I1095" s="1">
        <v>1.1384377718757901</v>
      </c>
      <c r="J1095" s="50">
        <v>1.1187635608439801</v>
      </c>
      <c r="N1095" s="21"/>
      <c r="R1095" s="21"/>
    </row>
    <row r="1096" spans="1:18">
      <c r="A1096" s="7" t="s">
        <v>179</v>
      </c>
      <c r="B1096" t="s">
        <v>27</v>
      </c>
      <c r="C1096" t="s">
        <v>4</v>
      </c>
      <c r="D1096" t="s">
        <v>5</v>
      </c>
      <c r="E1096" s="1">
        <v>1.11569850350152E-2</v>
      </c>
      <c r="F1096" s="1">
        <v>0.44657414947873297</v>
      </c>
      <c r="G1096" s="1">
        <v>4.1271719480205204E-3</v>
      </c>
      <c r="H1096" s="1">
        <v>2.2007934286793499E-2</v>
      </c>
      <c r="I1096" s="1">
        <v>1.52841569830357E-2</v>
      </c>
      <c r="J1096" s="50">
        <v>0.46858208376552601</v>
      </c>
      <c r="N1096" s="21"/>
      <c r="R1096" s="21"/>
    </row>
    <row r="1097" spans="1:18">
      <c r="A1097" s="7" t="s">
        <v>179</v>
      </c>
      <c r="B1097" t="s">
        <v>27</v>
      </c>
      <c r="C1097" t="s">
        <v>6</v>
      </c>
      <c r="D1097" t="s">
        <v>7</v>
      </c>
      <c r="E1097" s="1">
        <v>3.36274367208643E-3</v>
      </c>
      <c r="F1097" s="1">
        <v>7.0759896249207796E-3</v>
      </c>
      <c r="G1097" s="1">
        <v>0.114455064335118</v>
      </c>
      <c r="H1097" s="1">
        <v>0.21316523011334801</v>
      </c>
      <c r="I1097" s="1">
        <v>0.117817808007204</v>
      </c>
      <c r="J1097" s="50">
        <v>0.22024121973826899</v>
      </c>
      <c r="N1097" s="21"/>
      <c r="R1097" s="21"/>
    </row>
    <row r="1098" spans="1:18">
      <c r="A1098" s="7" t="s">
        <v>179</v>
      </c>
      <c r="B1098" t="s">
        <v>27</v>
      </c>
      <c r="C1098" t="s">
        <v>8</v>
      </c>
      <c r="D1098" t="s">
        <v>9</v>
      </c>
      <c r="E1098" s="1">
        <v>0.27583365354059702</v>
      </c>
      <c r="F1098" s="1">
        <v>0.10393467262858801</v>
      </c>
      <c r="G1098" s="1">
        <v>0.62661815901472395</v>
      </c>
      <c r="H1098" s="1">
        <v>0.29661100462627299</v>
      </c>
      <c r="I1098" s="1">
        <v>0.90245181255532103</v>
      </c>
      <c r="J1098" s="50">
        <v>0.40054567725486101</v>
      </c>
      <c r="N1098" s="21"/>
      <c r="R1098" s="21"/>
    </row>
    <row r="1099" spans="1:18">
      <c r="A1099" s="7" t="s">
        <v>179</v>
      </c>
      <c r="B1099" t="s">
        <v>27</v>
      </c>
      <c r="C1099" t="s">
        <v>10</v>
      </c>
      <c r="D1099" t="s">
        <v>11</v>
      </c>
      <c r="E1099" s="1">
        <v>0.16914427407146501</v>
      </c>
      <c r="F1099" s="1">
        <v>0.136176657721852</v>
      </c>
      <c r="G1099" s="1">
        <v>0.20596450809266301</v>
      </c>
      <c r="H1099" s="1">
        <v>0.16504726843620199</v>
      </c>
      <c r="I1099" s="1">
        <v>0.37510878216412802</v>
      </c>
      <c r="J1099" s="50">
        <v>0.30122392615805399</v>
      </c>
      <c r="N1099" s="21"/>
      <c r="R1099" s="21"/>
    </row>
    <row r="1100" spans="1:18">
      <c r="A1100" s="7" t="s">
        <v>179</v>
      </c>
      <c r="B1100" t="s">
        <v>27</v>
      </c>
      <c r="C1100" t="s">
        <v>12</v>
      </c>
      <c r="D1100" t="s">
        <v>13</v>
      </c>
      <c r="E1100" s="1">
        <v>0.458889842748396</v>
      </c>
      <c r="F1100" s="1">
        <v>6.4253113951420804E-2</v>
      </c>
      <c r="G1100" s="1">
        <v>0.28124394804776698</v>
      </c>
      <c r="H1100" s="1">
        <v>5.0618790807076E-2</v>
      </c>
      <c r="I1100" s="1">
        <v>0.74013379079616304</v>
      </c>
      <c r="J1100" s="50">
        <v>0.114871904758497</v>
      </c>
      <c r="N1100" s="21"/>
      <c r="R1100" s="21"/>
    </row>
    <row r="1101" spans="1:18">
      <c r="A1101" s="7" t="s">
        <v>179</v>
      </c>
      <c r="B1101" t="s">
        <v>27</v>
      </c>
      <c r="C1101" t="s">
        <v>14</v>
      </c>
      <c r="D1101" t="s">
        <v>15</v>
      </c>
      <c r="E1101" s="1">
        <v>0.127743681970373</v>
      </c>
      <c r="F1101" s="1">
        <v>0.135261149915086</v>
      </c>
      <c r="G1101" s="1">
        <v>0.195835845110893</v>
      </c>
      <c r="H1101" s="1">
        <v>0.11569085614744</v>
      </c>
      <c r="I1101" s="1">
        <v>0.32357952708126497</v>
      </c>
      <c r="J1101" s="50">
        <v>0.25095200606252699</v>
      </c>
      <c r="N1101" s="21"/>
      <c r="R1101" s="21"/>
    </row>
    <row r="1102" spans="1:18">
      <c r="A1102" s="7" t="s">
        <v>179</v>
      </c>
      <c r="B1102" t="s">
        <v>27</v>
      </c>
      <c r="C1102" t="s">
        <v>16</v>
      </c>
      <c r="D1102" t="s">
        <v>17</v>
      </c>
      <c r="E1102" s="1">
        <v>2.37488859576542</v>
      </c>
      <c r="F1102" s="1">
        <v>0.40734990291978601</v>
      </c>
      <c r="G1102" s="1">
        <v>1.2718157624361499</v>
      </c>
      <c r="H1102" s="1">
        <v>0.17460286387431301</v>
      </c>
      <c r="I1102" s="1">
        <v>3.6467043582015699</v>
      </c>
      <c r="J1102" s="50">
        <v>0.58195276679409902</v>
      </c>
      <c r="N1102" s="21"/>
      <c r="R1102" s="21"/>
    </row>
    <row r="1103" spans="1:18">
      <c r="A1103" s="7" t="s">
        <v>179</v>
      </c>
      <c r="B1103" t="s">
        <v>27</v>
      </c>
      <c r="C1103" t="s">
        <v>18</v>
      </c>
      <c r="D1103" t="s">
        <v>19</v>
      </c>
      <c r="E1103" s="1">
        <v>12.9814481165849</v>
      </c>
      <c r="F1103" s="1">
        <v>0.80874431101605004</v>
      </c>
      <c r="G1103" s="1">
        <v>3.3327941741264202</v>
      </c>
      <c r="H1103" s="1">
        <v>0.53331330482824801</v>
      </c>
      <c r="I1103" s="1">
        <v>16.314242290711299</v>
      </c>
      <c r="J1103" s="50">
        <v>1.3420576158443001</v>
      </c>
      <c r="N1103" s="21"/>
      <c r="R1103" s="21"/>
    </row>
    <row r="1104" spans="1:18">
      <c r="A1104" s="7" t="s">
        <v>179</v>
      </c>
      <c r="B1104" t="s">
        <v>27</v>
      </c>
      <c r="C1104" t="s">
        <v>20</v>
      </c>
      <c r="D1104" t="s">
        <v>21</v>
      </c>
      <c r="E1104" s="1">
        <v>2.60091970728547</v>
      </c>
      <c r="F1104" s="1">
        <v>0.41306929511329699</v>
      </c>
      <c r="G1104" s="1">
        <v>0.142399693394093</v>
      </c>
      <c r="H1104" s="1">
        <v>2.8697426505054999E-2</v>
      </c>
      <c r="I1104" s="1">
        <v>2.7433194006795598</v>
      </c>
      <c r="J1104" s="50">
        <v>0.44176672161835201</v>
      </c>
      <c r="N1104" s="21"/>
      <c r="R1104" s="21"/>
    </row>
    <row r="1105" spans="1:18">
      <c r="A1105" s="7" t="s">
        <v>179</v>
      </c>
      <c r="B1105" t="s">
        <v>27</v>
      </c>
      <c r="C1105" t="s">
        <v>25</v>
      </c>
      <c r="D1105" t="s">
        <v>26</v>
      </c>
      <c r="E1105" s="1">
        <v>2.8163819778920102E-2</v>
      </c>
      <c r="F1105" s="1">
        <v>2.0677825379052002E-3</v>
      </c>
      <c r="G1105" s="1">
        <v>9.9599214996736102E-2</v>
      </c>
      <c r="H1105" s="1">
        <v>4.5298110570955098E-2</v>
      </c>
      <c r="I1105" s="1">
        <v>0.12776303477565601</v>
      </c>
      <c r="J1105" s="50">
        <v>4.7365893108860302E-2</v>
      </c>
      <c r="N1105" s="21"/>
      <c r="R1105" s="21"/>
    </row>
    <row r="1106" spans="1:18">
      <c r="A1106" s="7" t="s">
        <v>179</v>
      </c>
      <c r="B1106" t="s">
        <v>27</v>
      </c>
      <c r="C1106" t="s">
        <v>22</v>
      </c>
      <c r="D1106" t="s">
        <v>23</v>
      </c>
      <c r="E1106" s="1">
        <v>4.1906591275800897</v>
      </c>
      <c r="F1106" s="1">
        <v>0.179731730360665</v>
      </c>
      <c r="G1106" s="1">
        <v>0.834831150418891</v>
      </c>
      <c r="H1106" s="1">
        <v>3.06355578567865E-2</v>
      </c>
      <c r="I1106" s="1">
        <v>5.0254902779989798</v>
      </c>
      <c r="J1106" s="50">
        <v>0.21036728821745199</v>
      </c>
      <c r="N1106" s="21"/>
      <c r="R1106" s="21"/>
    </row>
    <row r="1107" spans="1:18">
      <c r="A1107" s="7" t="s">
        <v>180</v>
      </c>
      <c r="B1107" t="s">
        <v>27</v>
      </c>
      <c r="C1107" t="s">
        <v>2</v>
      </c>
      <c r="D1107" t="s">
        <v>3</v>
      </c>
      <c r="E1107" s="1">
        <v>0.25508038230198199</v>
      </c>
      <c r="F1107" s="1">
        <v>0.25859101124103701</v>
      </c>
      <c r="G1107" s="1">
        <v>0.23741196095967701</v>
      </c>
      <c r="H1107" s="1">
        <v>0.419953736399716</v>
      </c>
      <c r="I1107" s="1">
        <v>0.49249234326165803</v>
      </c>
      <c r="J1107" s="50">
        <v>0.67854474764075301</v>
      </c>
      <c r="N1107" s="21"/>
      <c r="R1107" s="21"/>
    </row>
    <row r="1108" spans="1:18">
      <c r="A1108" s="7" t="s">
        <v>180</v>
      </c>
      <c r="B1108" t="s">
        <v>27</v>
      </c>
      <c r="C1108" t="s">
        <v>4</v>
      </c>
      <c r="D1108" t="s">
        <v>5</v>
      </c>
      <c r="E1108" s="1">
        <v>7.0018849144790497E-3</v>
      </c>
      <c r="F1108" s="1">
        <v>0.22854109653840901</v>
      </c>
      <c r="G1108" s="1">
        <v>2.02218433586557E-7</v>
      </c>
      <c r="H1108" s="1">
        <v>1.7437182615555199E-7</v>
      </c>
      <c r="I1108" s="1">
        <v>7.0020871329126398E-3</v>
      </c>
      <c r="J1108" s="50">
        <v>0.22854127091023499</v>
      </c>
      <c r="N1108" s="21"/>
      <c r="R1108" s="21"/>
    </row>
    <row r="1109" spans="1:18">
      <c r="A1109" s="7" t="s">
        <v>180</v>
      </c>
      <c r="B1109" t="s">
        <v>27</v>
      </c>
      <c r="C1109" t="s">
        <v>6</v>
      </c>
      <c r="D1109" t="s">
        <v>7</v>
      </c>
      <c r="E1109" s="1">
        <v>1.7969222942218099E-2</v>
      </c>
      <c r="F1109" s="1">
        <v>3.8526824440571601E-2</v>
      </c>
      <c r="G1109" s="1">
        <v>1.7013781498548399</v>
      </c>
      <c r="H1109" s="1">
        <v>3.7735923277213299</v>
      </c>
      <c r="I1109" s="1">
        <v>1.7193473727970601</v>
      </c>
      <c r="J1109" s="50">
        <v>3.8121191521619</v>
      </c>
      <c r="N1109" s="21"/>
      <c r="R1109" s="21"/>
    </row>
    <row r="1110" spans="1:18">
      <c r="A1110" s="7" t="s">
        <v>180</v>
      </c>
      <c r="B1110" t="s">
        <v>27</v>
      </c>
      <c r="C1110" t="s">
        <v>8</v>
      </c>
      <c r="D1110" t="s">
        <v>9</v>
      </c>
      <c r="E1110" s="1">
        <v>0.146851328758413</v>
      </c>
      <c r="F1110" s="1">
        <v>5.4508746623981301E-2</v>
      </c>
      <c r="G1110" s="1">
        <v>0.72228153458813005</v>
      </c>
      <c r="H1110" s="1">
        <v>0.34397609214924102</v>
      </c>
      <c r="I1110" s="1">
        <v>0.86913286334654305</v>
      </c>
      <c r="J1110" s="50">
        <v>0.39848483877322199</v>
      </c>
      <c r="N1110" s="21"/>
      <c r="R1110" s="21"/>
    </row>
    <row r="1111" spans="1:18">
      <c r="A1111" s="7" t="s">
        <v>180</v>
      </c>
      <c r="B1111" t="s">
        <v>27</v>
      </c>
      <c r="C1111" t="s">
        <v>10</v>
      </c>
      <c r="D1111" t="s">
        <v>11</v>
      </c>
      <c r="E1111" s="1">
        <v>7.23641078200319E-2</v>
      </c>
      <c r="F1111" s="1">
        <v>6.9228340930598195E-2</v>
      </c>
      <c r="G1111" s="1">
        <v>0.214568442702293</v>
      </c>
      <c r="H1111" s="1">
        <v>0.16061094385755501</v>
      </c>
      <c r="I1111" s="1">
        <v>0.28693255052232502</v>
      </c>
      <c r="J1111" s="50">
        <v>0.22983928478815299</v>
      </c>
      <c r="N1111" s="21"/>
      <c r="R1111" s="21"/>
    </row>
    <row r="1112" spans="1:18">
      <c r="A1112" s="7" t="s">
        <v>180</v>
      </c>
      <c r="B1112" t="s">
        <v>27</v>
      </c>
      <c r="C1112" t="s">
        <v>12</v>
      </c>
      <c r="D1112" t="s">
        <v>13</v>
      </c>
      <c r="E1112" s="1">
        <v>0.201583266762591</v>
      </c>
      <c r="F1112" s="1">
        <v>3.0083407566455899E-2</v>
      </c>
      <c r="G1112" s="1">
        <v>0.18006126152155999</v>
      </c>
      <c r="H1112" s="1">
        <v>3.2596721611852501E-2</v>
      </c>
      <c r="I1112" s="1">
        <v>0.38164452828415002</v>
      </c>
      <c r="J1112" s="50">
        <v>6.2680129178308397E-2</v>
      </c>
      <c r="N1112" s="21"/>
      <c r="R1112" s="21"/>
    </row>
    <row r="1113" spans="1:18">
      <c r="A1113" s="7" t="s">
        <v>180</v>
      </c>
      <c r="B1113" t="s">
        <v>27</v>
      </c>
      <c r="C1113" t="s">
        <v>14</v>
      </c>
      <c r="D1113" t="s">
        <v>15</v>
      </c>
      <c r="E1113" s="1">
        <v>7.2410461045150504E-2</v>
      </c>
      <c r="F1113" s="1">
        <v>7.4326475450753396E-2</v>
      </c>
      <c r="G1113" s="1">
        <v>1.2442332534976299</v>
      </c>
      <c r="H1113" s="1">
        <v>0.71720171944577904</v>
      </c>
      <c r="I1113" s="1">
        <v>1.3166437145427801</v>
      </c>
      <c r="J1113" s="50">
        <v>0.79152819489653203</v>
      </c>
      <c r="N1113" s="21"/>
      <c r="R1113" s="21"/>
    </row>
    <row r="1114" spans="1:18">
      <c r="A1114" s="7" t="s">
        <v>180</v>
      </c>
      <c r="B1114" t="s">
        <v>27</v>
      </c>
      <c r="C1114" t="s">
        <v>16</v>
      </c>
      <c r="D1114" t="s">
        <v>17</v>
      </c>
      <c r="E1114" s="1">
        <v>0.72334840353930896</v>
      </c>
      <c r="F1114" s="1">
        <v>0.15834962735268299</v>
      </c>
      <c r="G1114" s="1">
        <v>0.51375899165847305</v>
      </c>
      <c r="H1114" s="1">
        <v>7.4683458045878906E-2</v>
      </c>
      <c r="I1114" s="1">
        <v>1.23710739519778</v>
      </c>
      <c r="J1114" s="50">
        <v>0.23303308539856199</v>
      </c>
      <c r="N1114" s="21"/>
      <c r="R1114" s="21"/>
    </row>
    <row r="1115" spans="1:18">
      <c r="A1115" s="7" t="s">
        <v>180</v>
      </c>
      <c r="B1115" t="s">
        <v>27</v>
      </c>
      <c r="C1115" t="s">
        <v>18</v>
      </c>
      <c r="D1115" t="s">
        <v>19</v>
      </c>
      <c r="E1115" s="1">
        <v>3.3380610884281201</v>
      </c>
      <c r="F1115" s="1">
        <v>0.206514631833915</v>
      </c>
      <c r="G1115" s="1">
        <v>1.67123507543532</v>
      </c>
      <c r="H1115" s="1">
        <v>0.2688566935915</v>
      </c>
      <c r="I1115" s="1">
        <v>5.0092961638634401</v>
      </c>
      <c r="J1115" s="50">
        <v>0.47537132542541499</v>
      </c>
      <c r="N1115" s="21"/>
      <c r="R1115" s="21"/>
    </row>
    <row r="1116" spans="1:18">
      <c r="A1116" s="7" t="s">
        <v>180</v>
      </c>
      <c r="B1116" t="s">
        <v>27</v>
      </c>
      <c r="C1116" t="s">
        <v>20</v>
      </c>
      <c r="D1116" t="s">
        <v>21</v>
      </c>
      <c r="E1116" s="1">
        <v>7.2217299422866201</v>
      </c>
      <c r="F1116" s="1">
        <v>1.1450793975542899</v>
      </c>
      <c r="G1116" s="1">
        <v>2.3618150171523098</v>
      </c>
      <c r="H1116" s="1">
        <v>0.476247548886021</v>
      </c>
      <c r="I1116" s="1">
        <v>9.5835449594389299</v>
      </c>
      <c r="J1116" s="50">
        <v>1.6213269464403099</v>
      </c>
      <c r="N1116" s="21"/>
      <c r="R1116" s="21"/>
    </row>
    <row r="1117" spans="1:18">
      <c r="A1117" s="7" t="s">
        <v>180</v>
      </c>
      <c r="B1117" t="s">
        <v>27</v>
      </c>
      <c r="C1117" t="s">
        <v>25</v>
      </c>
      <c r="D1117" t="s">
        <v>26</v>
      </c>
      <c r="E1117" s="1">
        <v>4.0156171980370303E-3</v>
      </c>
      <c r="F1117" s="1">
        <v>2.8745689019486699E-4</v>
      </c>
      <c r="G1117" s="1">
        <v>2.8108786046769502E-2</v>
      </c>
      <c r="H1117" s="1">
        <v>1.2480756543451699E-2</v>
      </c>
      <c r="I1117" s="1">
        <v>3.2124403244806601E-2</v>
      </c>
      <c r="J1117" s="50">
        <v>1.2768213433646499E-2</v>
      </c>
      <c r="N1117" s="21"/>
      <c r="R1117" s="21"/>
    </row>
    <row r="1118" spans="1:18">
      <c r="A1118" s="7" t="s">
        <v>180</v>
      </c>
      <c r="B1118" t="s">
        <v>27</v>
      </c>
      <c r="C1118" t="s">
        <v>22</v>
      </c>
      <c r="D1118" t="s">
        <v>23</v>
      </c>
      <c r="E1118" s="1">
        <v>0.61676423399056601</v>
      </c>
      <c r="F1118" s="1">
        <v>2.6552373644041199E-2</v>
      </c>
      <c r="G1118" s="1">
        <v>2.5639897875792E-2</v>
      </c>
      <c r="H1118" s="1">
        <v>9.2485218219576497E-4</v>
      </c>
      <c r="I1118" s="1">
        <v>0.64240413186635803</v>
      </c>
      <c r="J1118" s="50">
        <v>2.7477225826237E-2</v>
      </c>
      <c r="N1118" s="21"/>
      <c r="R1118" s="21"/>
    </row>
    <row r="1119" spans="1:18">
      <c r="A1119" s="7" t="s">
        <v>86</v>
      </c>
      <c r="B1119" t="s">
        <v>27</v>
      </c>
      <c r="C1119" t="s">
        <v>2</v>
      </c>
      <c r="D1119" t="s">
        <v>3</v>
      </c>
      <c r="E1119" s="1">
        <v>0.39650065224615999</v>
      </c>
      <c r="F1119" s="1">
        <v>0.41568158793770699</v>
      </c>
      <c r="G1119" s="1">
        <v>4.3607927774627998E-2</v>
      </c>
      <c r="H1119" s="1">
        <v>3.8146213022215297E-2</v>
      </c>
      <c r="I1119" s="1">
        <v>0.44010858002078801</v>
      </c>
      <c r="J1119" s="50">
        <v>0.45382780095992198</v>
      </c>
      <c r="N1119" s="21"/>
      <c r="R1119" s="21"/>
    </row>
    <row r="1120" spans="1:18">
      <c r="A1120" s="7" t="s">
        <v>86</v>
      </c>
      <c r="B1120" t="s">
        <v>27</v>
      </c>
      <c r="C1120" t="s">
        <v>4</v>
      </c>
      <c r="D1120" t="s">
        <v>5</v>
      </c>
      <c r="E1120" s="1">
        <v>8.59107654931831E-4</v>
      </c>
      <c r="F1120" s="1">
        <v>5.7096411512575898E-2</v>
      </c>
      <c r="G1120" s="1">
        <v>6.7686459084731601E-2</v>
      </c>
      <c r="H1120" s="1">
        <v>1.2664514299468399</v>
      </c>
      <c r="I1120" s="1">
        <v>6.8545566739663402E-2</v>
      </c>
      <c r="J1120" s="50">
        <v>1.3235478414594199</v>
      </c>
      <c r="N1120" s="21"/>
      <c r="R1120" s="21"/>
    </row>
    <row r="1121" spans="1:18">
      <c r="A1121" s="7" t="s">
        <v>86</v>
      </c>
      <c r="B1121" t="s">
        <v>27</v>
      </c>
      <c r="C1121" t="s">
        <v>6</v>
      </c>
      <c r="D1121" t="s">
        <v>7</v>
      </c>
      <c r="E1121" s="1">
        <v>1.2006583525417201E-3</v>
      </c>
      <c r="F1121" s="1">
        <v>2.6194948028875099E-3</v>
      </c>
      <c r="G1121" s="1">
        <v>2.8792170420713502E-3</v>
      </c>
      <c r="H1121" s="1">
        <v>6.3785339174573701E-3</v>
      </c>
      <c r="I1121" s="1">
        <v>4.0798753946130698E-3</v>
      </c>
      <c r="J1121" s="50">
        <v>8.9980287203448792E-3</v>
      </c>
      <c r="N1121" s="21"/>
      <c r="R1121" s="21"/>
    </row>
    <row r="1122" spans="1:18">
      <c r="A1122" s="7" t="s">
        <v>86</v>
      </c>
      <c r="B1122" t="s">
        <v>27</v>
      </c>
      <c r="C1122" t="s">
        <v>8</v>
      </c>
      <c r="D1122" t="s">
        <v>9</v>
      </c>
      <c r="E1122" s="1">
        <v>0.112295124236336</v>
      </c>
      <c r="F1122" s="1">
        <v>4.1902867836779399E-2</v>
      </c>
      <c r="G1122" s="1">
        <v>0.26073125455540802</v>
      </c>
      <c r="H1122" s="1">
        <v>0.113583337136308</v>
      </c>
      <c r="I1122" s="1">
        <v>0.373026378791744</v>
      </c>
      <c r="J1122" s="50">
        <v>0.15548620497308699</v>
      </c>
      <c r="N1122" s="21"/>
      <c r="R1122" s="21"/>
    </row>
    <row r="1123" spans="1:18">
      <c r="A1123" s="7" t="s">
        <v>86</v>
      </c>
      <c r="B1123" t="s">
        <v>27</v>
      </c>
      <c r="C1123" t="s">
        <v>10</v>
      </c>
      <c r="D1123" t="s">
        <v>11</v>
      </c>
      <c r="E1123" s="1">
        <v>6.6214303320818402E-2</v>
      </c>
      <c r="F1123" s="1">
        <v>4.6987863551438601E-2</v>
      </c>
      <c r="G1123" s="1">
        <v>3.4021594327404599E-2</v>
      </c>
      <c r="H1123" s="1">
        <v>2.10710693072962E-2</v>
      </c>
      <c r="I1123" s="1">
        <v>0.10023589764822299</v>
      </c>
      <c r="J1123" s="50">
        <v>6.8058932858734794E-2</v>
      </c>
      <c r="N1123" s="21"/>
      <c r="R1123" s="21"/>
    </row>
    <row r="1124" spans="1:18">
      <c r="A1124" s="7" t="s">
        <v>86</v>
      </c>
      <c r="B1124" t="s">
        <v>27</v>
      </c>
      <c r="C1124" t="s">
        <v>12</v>
      </c>
      <c r="D1124" t="s">
        <v>13</v>
      </c>
      <c r="E1124" s="1">
        <v>0.16984918794720799</v>
      </c>
      <c r="F1124" s="1">
        <v>2.38306970556551E-2</v>
      </c>
      <c r="G1124" s="1">
        <v>4.7252522885585499E-2</v>
      </c>
      <c r="H1124" s="1">
        <v>8.1255012458993792E-3</v>
      </c>
      <c r="I1124" s="1">
        <v>0.217101710832793</v>
      </c>
      <c r="J1124" s="50">
        <v>3.1956198301554398E-2</v>
      </c>
      <c r="N1124" s="21"/>
      <c r="R1124" s="21"/>
    </row>
    <row r="1125" spans="1:18">
      <c r="A1125" s="7" t="s">
        <v>86</v>
      </c>
      <c r="B1125" t="s">
        <v>27</v>
      </c>
      <c r="C1125" t="s">
        <v>14</v>
      </c>
      <c r="D1125" t="s">
        <v>15</v>
      </c>
      <c r="E1125" s="1">
        <v>5.3006267302964101E-2</v>
      </c>
      <c r="F1125" s="1">
        <v>5.5195062057406603E-2</v>
      </c>
      <c r="G1125" s="1">
        <v>8.8594319018935594E-2</v>
      </c>
      <c r="H1125" s="1">
        <v>5.0343479085212799E-2</v>
      </c>
      <c r="I1125" s="1">
        <v>0.14160058632190001</v>
      </c>
      <c r="J1125" s="50">
        <v>0.105538541142619</v>
      </c>
      <c r="N1125" s="21"/>
      <c r="R1125" s="21"/>
    </row>
    <row r="1126" spans="1:18">
      <c r="A1126" s="7" t="s">
        <v>86</v>
      </c>
      <c r="B1126" t="s">
        <v>27</v>
      </c>
      <c r="C1126" t="s">
        <v>16</v>
      </c>
      <c r="D1126" t="s">
        <v>17</v>
      </c>
      <c r="E1126" s="1">
        <v>0.92423306754830103</v>
      </c>
      <c r="F1126" s="1">
        <v>0.189848963743879</v>
      </c>
      <c r="G1126" s="1">
        <v>0.47017635505347199</v>
      </c>
      <c r="H1126" s="1">
        <v>8.7590216344377303E-2</v>
      </c>
      <c r="I1126" s="1">
        <v>1.39440942260177</v>
      </c>
      <c r="J1126" s="50">
        <v>0.27743918008825602</v>
      </c>
      <c r="N1126" s="21"/>
      <c r="R1126" s="21"/>
    </row>
    <row r="1127" spans="1:18">
      <c r="A1127" s="7" t="s">
        <v>86</v>
      </c>
      <c r="B1127" t="s">
        <v>27</v>
      </c>
      <c r="C1127" t="s">
        <v>18</v>
      </c>
      <c r="D1127" t="s">
        <v>19</v>
      </c>
      <c r="E1127" s="1">
        <v>5.0704046539935002</v>
      </c>
      <c r="F1127" s="1">
        <v>0.31709991466804299</v>
      </c>
      <c r="G1127" s="1">
        <v>1.85500748619127</v>
      </c>
      <c r="H1127" s="1">
        <v>0.31102918663204598</v>
      </c>
      <c r="I1127" s="1">
        <v>6.9254121401847701</v>
      </c>
      <c r="J1127" s="50">
        <v>0.62812910130008903</v>
      </c>
      <c r="N1127" s="21"/>
      <c r="R1127" s="21"/>
    </row>
    <row r="1128" spans="1:18">
      <c r="A1128" s="7" t="s">
        <v>86</v>
      </c>
      <c r="B1128" t="s">
        <v>27</v>
      </c>
      <c r="C1128" t="s">
        <v>20</v>
      </c>
      <c r="D1128" t="s">
        <v>21</v>
      </c>
      <c r="E1128" s="1">
        <v>1.0461902380142001</v>
      </c>
      <c r="F1128" s="1">
        <v>0.16821371372518101</v>
      </c>
      <c r="G1128" s="1">
        <v>1.95985692495226E-2</v>
      </c>
      <c r="H1128" s="1">
        <v>3.97008612607828E-3</v>
      </c>
      <c r="I1128" s="1">
        <v>1.0657888072637201</v>
      </c>
      <c r="J1128" s="50">
        <v>0.17218379985125901</v>
      </c>
      <c r="N1128" s="21"/>
      <c r="R1128" s="21"/>
    </row>
    <row r="1129" spans="1:18">
      <c r="A1129" s="7" t="s">
        <v>86</v>
      </c>
      <c r="B1129" t="s">
        <v>27</v>
      </c>
      <c r="C1129" t="s">
        <v>25</v>
      </c>
      <c r="D1129" t="s">
        <v>26</v>
      </c>
      <c r="E1129" s="1">
        <v>3.9114496822325297E-2</v>
      </c>
      <c r="F1129" s="1">
        <v>2.55044664891666E-3</v>
      </c>
      <c r="G1129" s="1">
        <v>0.27036048060232898</v>
      </c>
      <c r="H1129" s="1">
        <v>0.103748939838031</v>
      </c>
      <c r="I1129" s="1">
        <v>0.30947497742465502</v>
      </c>
      <c r="J1129" s="50">
        <v>0.10629938648694701</v>
      </c>
      <c r="N1129" s="21"/>
      <c r="R1129" s="21"/>
    </row>
    <row r="1130" spans="1:18">
      <c r="A1130" s="7" t="s">
        <v>86</v>
      </c>
      <c r="B1130" t="s">
        <v>27</v>
      </c>
      <c r="C1130" t="s">
        <v>22</v>
      </c>
      <c r="D1130" t="s">
        <v>23</v>
      </c>
      <c r="E1130" s="1">
        <v>1.9909603813861101</v>
      </c>
      <c r="F1130" s="1">
        <v>8.8549103646535898E-2</v>
      </c>
      <c r="G1130" s="1">
        <v>0.38766983425440599</v>
      </c>
      <c r="H1130" s="1">
        <v>1.5077595351986399E-2</v>
      </c>
      <c r="I1130" s="1">
        <v>2.3786302156405199</v>
      </c>
      <c r="J1130" s="50">
        <v>0.103626698998522</v>
      </c>
      <c r="N1130" s="21"/>
      <c r="R1130" s="21"/>
    </row>
    <row r="1131" spans="1:18">
      <c r="A1131" s="7" t="s">
        <v>181</v>
      </c>
      <c r="B1131" t="s">
        <v>27</v>
      </c>
      <c r="C1131" t="s">
        <v>2</v>
      </c>
      <c r="D1131" t="s">
        <v>3</v>
      </c>
      <c r="E1131" s="1">
        <v>0.48210827658869798</v>
      </c>
      <c r="F1131" s="1">
        <v>0.49585251278060599</v>
      </c>
      <c r="G1131" s="1">
        <v>0.14163901245291799</v>
      </c>
      <c r="H1131" s="1">
        <v>0.128356484280821</v>
      </c>
      <c r="I1131" s="1">
        <v>0.62374728904161503</v>
      </c>
      <c r="J1131" s="50">
        <v>0.62420899706142696</v>
      </c>
      <c r="N1131" s="21"/>
      <c r="R1131" s="21"/>
    </row>
    <row r="1132" spans="1:18">
      <c r="A1132" s="7" t="s">
        <v>181</v>
      </c>
      <c r="B1132" t="s">
        <v>27</v>
      </c>
      <c r="C1132" t="s">
        <v>4</v>
      </c>
      <c r="D1132" t="s">
        <v>5</v>
      </c>
      <c r="E1132" s="1">
        <v>2.9901777851335499E-3</v>
      </c>
      <c r="F1132" s="1">
        <v>0.155898768012115</v>
      </c>
      <c r="G1132" s="1">
        <v>5.5185550930570999E-4</v>
      </c>
      <c r="H1132" s="1">
        <v>2.9998128178934502E-3</v>
      </c>
      <c r="I1132" s="1">
        <v>3.5420332944392599E-3</v>
      </c>
      <c r="J1132" s="50">
        <v>0.15889858083000799</v>
      </c>
      <c r="N1132" s="21"/>
      <c r="R1132" s="21"/>
    </row>
    <row r="1133" spans="1:18">
      <c r="A1133" s="7" t="s">
        <v>181</v>
      </c>
      <c r="B1133" t="s">
        <v>27</v>
      </c>
      <c r="C1133" t="s">
        <v>6</v>
      </c>
      <c r="D1133" t="s">
        <v>7</v>
      </c>
      <c r="E1133" s="1">
        <v>2.1014974221852299E-2</v>
      </c>
      <c r="F1133" s="1">
        <v>4.5049424376938103E-2</v>
      </c>
      <c r="G1133" s="1">
        <v>2.5667907272633199</v>
      </c>
      <c r="H1133" s="1">
        <v>5.7283110822633496</v>
      </c>
      <c r="I1133" s="1">
        <v>2.5878057014851699</v>
      </c>
      <c r="J1133" s="50">
        <v>5.77336050664029</v>
      </c>
      <c r="N1133" s="21"/>
      <c r="R1133" s="21"/>
    </row>
    <row r="1134" spans="1:18">
      <c r="A1134" s="7" t="s">
        <v>181</v>
      </c>
      <c r="B1134" t="s">
        <v>27</v>
      </c>
      <c r="C1134" t="s">
        <v>8</v>
      </c>
      <c r="D1134" t="s">
        <v>9</v>
      </c>
      <c r="E1134" s="1">
        <v>0.19610778540155899</v>
      </c>
      <c r="F1134" s="1">
        <v>7.3021675684972906E-2</v>
      </c>
      <c r="G1134" s="1">
        <v>1.0690674062199499</v>
      </c>
      <c r="H1134" s="1">
        <v>0.48518591181131099</v>
      </c>
      <c r="I1134" s="1">
        <v>1.2651751916215099</v>
      </c>
      <c r="J1134" s="50">
        <v>0.55820758749628396</v>
      </c>
      <c r="N1134" s="21"/>
      <c r="R1134" s="21"/>
    </row>
    <row r="1135" spans="1:18">
      <c r="A1135" s="7" t="s">
        <v>181</v>
      </c>
      <c r="B1135" t="s">
        <v>27</v>
      </c>
      <c r="C1135" t="s">
        <v>10</v>
      </c>
      <c r="D1135" t="s">
        <v>11</v>
      </c>
      <c r="E1135" s="1">
        <v>0.10658514719715299</v>
      </c>
      <c r="F1135" s="1">
        <v>9.1781746263118705E-2</v>
      </c>
      <c r="G1135" s="1">
        <v>0.10937434321704</v>
      </c>
      <c r="H1135" s="1">
        <v>0.17657421099003201</v>
      </c>
      <c r="I1135" s="1">
        <v>0.21595949041419299</v>
      </c>
      <c r="J1135" s="50">
        <v>0.26835595725315098</v>
      </c>
      <c r="N1135" s="21"/>
      <c r="R1135" s="21"/>
    </row>
    <row r="1136" spans="1:18">
      <c r="A1136" s="7" t="s">
        <v>181</v>
      </c>
      <c r="B1136" t="s">
        <v>27</v>
      </c>
      <c r="C1136" t="s">
        <v>12</v>
      </c>
      <c r="D1136" t="s">
        <v>13</v>
      </c>
      <c r="E1136" s="1">
        <v>0.20835347516456801</v>
      </c>
      <c r="F1136" s="1">
        <v>2.9442872253437599E-2</v>
      </c>
      <c r="G1136" s="1">
        <v>6.1669627985745198E-2</v>
      </c>
      <c r="H1136" s="1">
        <v>1.08627642659522E-2</v>
      </c>
      <c r="I1136" s="1">
        <v>0.27002310315031303</v>
      </c>
      <c r="J1136" s="50">
        <v>4.0305636519389801E-2</v>
      </c>
      <c r="N1136" s="21"/>
      <c r="R1136" s="21"/>
    </row>
    <row r="1137" spans="1:18">
      <c r="A1137" s="7" t="s">
        <v>181</v>
      </c>
      <c r="B1137" t="s">
        <v>27</v>
      </c>
      <c r="C1137" t="s">
        <v>14</v>
      </c>
      <c r="D1137" t="s">
        <v>15</v>
      </c>
      <c r="E1137" s="1">
        <v>0.106240472766297</v>
      </c>
      <c r="F1137" s="1">
        <v>0.109024229683966</v>
      </c>
      <c r="G1137" s="1">
        <v>0.61365732140432705</v>
      </c>
      <c r="H1137" s="1">
        <v>0.35363873288860598</v>
      </c>
      <c r="I1137" s="1">
        <v>0.71989779417062405</v>
      </c>
      <c r="J1137" s="50">
        <v>0.462662962572572</v>
      </c>
      <c r="N1137" s="21"/>
      <c r="R1137" s="21"/>
    </row>
    <row r="1138" spans="1:18">
      <c r="A1138" s="7" t="s">
        <v>181</v>
      </c>
      <c r="B1138" t="s">
        <v>27</v>
      </c>
      <c r="C1138" t="s">
        <v>16</v>
      </c>
      <c r="D1138" t="s">
        <v>17</v>
      </c>
      <c r="E1138" s="1">
        <v>2.23606382352181</v>
      </c>
      <c r="F1138" s="1">
        <v>0.45271431291914699</v>
      </c>
      <c r="G1138" s="1">
        <v>3.6955834413722299</v>
      </c>
      <c r="H1138" s="1">
        <v>0.50013789784036999</v>
      </c>
      <c r="I1138" s="1">
        <v>5.9316472648940399</v>
      </c>
      <c r="J1138" s="50">
        <v>0.95285221075951698</v>
      </c>
      <c r="N1138" s="21"/>
      <c r="R1138" s="21"/>
    </row>
    <row r="1139" spans="1:18">
      <c r="A1139" s="7" t="s">
        <v>181</v>
      </c>
      <c r="B1139" t="s">
        <v>27</v>
      </c>
      <c r="C1139" t="s">
        <v>18</v>
      </c>
      <c r="D1139" t="s">
        <v>19</v>
      </c>
      <c r="E1139" s="1">
        <v>7.0257847249758196</v>
      </c>
      <c r="F1139" s="1">
        <v>0.43556267773504098</v>
      </c>
      <c r="G1139" s="1">
        <v>1.2051597245228001</v>
      </c>
      <c r="H1139" s="1">
        <v>0.194853615299692</v>
      </c>
      <c r="I1139" s="1">
        <v>8.2309444494986206</v>
      </c>
      <c r="J1139" s="50">
        <v>0.63041629303473301</v>
      </c>
      <c r="N1139" s="21"/>
      <c r="R1139" s="21"/>
    </row>
    <row r="1140" spans="1:18">
      <c r="A1140" s="7" t="s">
        <v>181</v>
      </c>
      <c r="B1140" t="s">
        <v>27</v>
      </c>
      <c r="C1140" t="s">
        <v>20</v>
      </c>
      <c r="D1140" t="s">
        <v>21</v>
      </c>
      <c r="E1140" s="1">
        <v>3.01508595155626</v>
      </c>
      <c r="F1140" s="1">
        <v>0.48157039187731399</v>
      </c>
      <c r="G1140" s="1">
        <v>1.4334574195763199</v>
      </c>
      <c r="H1140" s="1">
        <v>0.289503149180105</v>
      </c>
      <c r="I1140" s="1">
        <v>4.4485433711325797</v>
      </c>
      <c r="J1140" s="50">
        <v>0.77107354105741899</v>
      </c>
      <c r="N1140" s="21"/>
      <c r="R1140" s="21"/>
    </row>
    <row r="1141" spans="1:18">
      <c r="A1141" s="7" t="s">
        <v>181</v>
      </c>
      <c r="B1141" t="s">
        <v>27</v>
      </c>
      <c r="C1141" t="s">
        <v>25</v>
      </c>
      <c r="D1141" t="s">
        <v>26</v>
      </c>
      <c r="E1141" s="1">
        <v>0.125658286629385</v>
      </c>
      <c r="F1141" s="1">
        <v>8.7112224643318796E-3</v>
      </c>
      <c r="G1141" s="1">
        <v>0.83819969736224298</v>
      </c>
      <c r="H1141" s="1">
        <v>0.34605365500680701</v>
      </c>
      <c r="I1141" s="1">
        <v>0.96385798399162803</v>
      </c>
      <c r="J1141" s="50">
        <v>0.354764877471139</v>
      </c>
      <c r="N1141" s="21"/>
      <c r="R1141" s="21"/>
    </row>
    <row r="1142" spans="1:18">
      <c r="A1142" s="7" t="s">
        <v>181</v>
      </c>
      <c r="B1142" t="s">
        <v>27</v>
      </c>
      <c r="C1142" t="s">
        <v>22</v>
      </c>
      <c r="D1142" t="s">
        <v>23</v>
      </c>
      <c r="E1142" s="1">
        <v>1.5643102110104701</v>
      </c>
      <c r="F1142" s="1">
        <v>6.8067454653138598E-2</v>
      </c>
      <c r="G1142" s="1">
        <v>0.17013945485189799</v>
      </c>
      <c r="H1142" s="1">
        <v>6.3266943567639698E-3</v>
      </c>
      <c r="I1142" s="1">
        <v>1.73444966586237</v>
      </c>
      <c r="J1142" s="50">
        <v>7.4394149009902599E-2</v>
      </c>
      <c r="N1142" s="21"/>
      <c r="R1142" s="21"/>
    </row>
    <row r="1143" spans="1:18">
      <c r="A1143" s="7" t="s">
        <v>182</v>
      </c>
      <c r="B1143" t="s">
        <v>27</v>
      </c>
      <c r="C1143" t="s">
        <v>2</v>
      </c>
      <c r="D1143" t="s">
        <v>3</v>
      </c>
      <c r="E1143" s="1">
        <v>0.66459487292408004</v>
      </c>
      <c r="F1143" s="1">
        <v>0.66870757775666101</v>
      </c>
      <c r="G1143" s="1">
        <v>0.30821814286265098</v>
      </c>
      <c r="H1143" s="1">
        <v>0.21685732264770999</v>
      </c>
      <c r="I1143" s="1">
        <v>0.97281301578673096</v>
      </c>
      <c r="J1143" s="50">
        <v>0.88556490040436997</v>
      </c>
      <c r="N1143" s="21"/>
      <c r="R1143" s="21"/>
    </row>
    <row r="1144" spans="1:18">
      <c r="A1144" s="7" t="s">
        <v>182</v>
      </c>
      <c r="B1144" t="s">
        <v>27</v>
      </c>
      <c r="C1144" t="s">
        <v>4</v>
      </c>
      <c r="D1144" t="s">
        <v>5</v>
      </c>
      <c r="E1144" s="1">
        <v>3.1824192281616199E-3</v>
      </c>
      <c r="F1144" s="1">
        <v>0.15558530729223699</v>
      </c>
      <c r="G1144" s="1">
        <v>5.8285366167403197E-7</v>
      </c>
      <c r="H1144" s="1">
        <v>8.9661998643423503E-7</v>
      </c>
      <c r="I1144" s="1">
        <v>3.1830020818232902E-3</v>
      </c>
      <c r="J1144" s="50">
        <v>0.155586203912223</v>
      </c>
      <c r="N1144" s="21"/>
      <c r="R1144" s="21"/>
    </row>
    <row r="1145" spans="1:18">
      <c r="A1145" s="7" t="s">
        <v>182</v>
      </c>
      <c r="B1145" t="s">
        <v>27</v>
      </c>
      <c r="C1145" t="s">
        <v>6</v>
      </c>
      <c r="D1145" t="s">
        <v>7</v>
      </c>
      <c r="E1145" s="1">
        <v>4.8034589173495696E-3</v>
      </c>
      <c r="F1145" s="1">
        <v>1.0304298210985901E-2</v>
      </c>
      <c r="G1145" s="1">
        <v>0.254981860048834</v>
      </c>
      <c r="H1145" s="1">
        <v>0.498641413521274</v>
      </c>
      <c r="I1145" s="1">
        <v>0.25978531896618301</v>
      </c>
      <c r="J1145" s="50">
        <v>0.50894571173226</v>
      </c>
      <c r="N1145" s="21"/>
      <c r="R1145" s="21"/>
    </row>
    <row r="1146" spans="1:18">
      <c r="A1146" s="7" t="s">
        <v>182</v>
      </c>
      <c r="B1146" t="s">
        <v>27</v>
      </c>
      <c r="C1146" t="s">
        <v>8</v>
      </c>
      <c r="D1146" t="s">
        <v>9</v>
      </c>
      <c r="E1146" s="1">
        <v>0.194667650991978</v>
      </c>
      <c r="F1146" s="1">
        <v>7.3026755249768996E-2</v>
      </c>
      <c r="G1146" s="1">
        <v>0.72164100778404106</v>
      </c>
      <c r="H1146" s="1">
        <v>0.36607224606262401</v>
      </c>
      <c r="I1146" s="1">
        <v>0.91630865877601897</v>
      </c>
      <c r="J1146" s="50">
        <v>0.43909900131239299</v>
      </c>
      <c r="N1146" s="21"/>
      <c r="R1146" s="21"/>
    </row>
    <row r="1147" spans="1:18">
      <c r="A1147" s="7" t="s">
        <v>182</v>
      </c>
      <c r="B1147" t="s">
        <v>27</v>
      </c>
      <c r="C1147" t="s">
        <v>10</v>
      </c>
      <c r="D1147" t="s">
        <v>11</v>
      </c>
      <c r="E1147" s="1">
        <v>0.113840003404927</v>
      </c>
      <c r="F1147" s="1">
        <v>8.8291907796440902E-2</v>
      </c>
      <c r="G1147" s="1">
        <v>0.103538814832453</v>
      </c>
      <c r="H1147" s="1">
        <v>0.110841232137949</v>
      </c>
      <c r="I1147" s="1">
        <v>0.21737881823738101</v>
      </c>
      <c r="J1147" s="50">
        <v>0.19913313993439</v>
      </c>
      <c r="N1147" s="21"/>
      <c r="R1147" s="21"/>
    </row>
    <row r="1148" spans="1:18">
      <c r="A1148" s="7" t="s">
        <v>182</v>
      </c>
      <c r="B1148" t="s">
        <v>27</v>
      </c>
      <c r="C1148" t="s">
        <v>12</v>
      </c>
      <c r="D1148" t="s">
        <v>13</v>
      </c>
      <c r="E1148" s="1">
        <v>0.27824138011841998</v>
      </c>
      <c r="F1148" s="1">
        <v>3.8986529803171202E-2</v>
      </c>
      <c r="G1148" s="1">
        <v>7.6987011185471105E-2</v>
      </c>
      <c r="H1148" s="1">
        <v>1.38969172093533E-2</v>
      </c>
      <c r="I1148" s="1">
        <v>0.355228391303891</v>
      </c>
      <c r="J1148" s="50">
        <v>5.2883447012524502E-2</v>
      </c>
      <c r="N1148" s="21"/>
      <c r="R1148" s="21"/>
    </row>
    <row r="1149" spans="1:18">
      <c r="A1149" s="7" t="s">
        <v>182</v>
      </c>
      <c r="B1149" t="s">
        <v>27</v>
      </c>
      <c r="C1149" t="s">
        <v>14</v>
      </c>
      <c r="D1149" t="s">
        <v>15</v>
      </c>
      <c r="E1149" s="1">
        <v>8.08228673588548E-2</v>
      </c>
      <c r="F1149" s="1">
        <v>8.5835066604576502E-2</v>
      </c>
      <c r="G1149" s="1">
        <v>8.4847584912836393E-2</v>
      </c>
      <c r="H1149" s="1">
        <v>4.8420961915683902E-2</v>
      </c>
      <c r="I1149" s="1">
        <v>0.165670452271691</v>
      </c>
      <c r="J1149" s="50">
        <v>0.13425602852026</v>
      </c>
      <c r="N1149" s="21"/>
      <c r="R1149" s="21"/>
    </row>
    <row r="1150" spans="1:18">
      <c r="A1150" s="7" t="s">
        <v>182</v>
      </c>
      <c r="B1150" t="s">
        <v>27</v>
      </c>
      <c r="C1150" t="s">
        <v>16</v>
      </c>
      <c r="D1150" t="s">
        <v>17</v>
      </c>
      <c r="E1150" s="1">
        <v>2.19679078870774</v>
      </c>
      <c r="F1150" s="1">
        <v>0.37969049110451297</v>
      </c>
      <c r="G1150" s="1">
        <v>0.812331719965947</v>
      </c>
      <c r="H1150" s="1">
        <v>9.2138231745156896E-2</v>
      </c>
      <c r="I1150" s="1">
        <v>3.0091225086736899</v>
      </c>
      <c r="J1150" s="50">
        <v>0.47182872284966998</v>
      </c>
      <c r="N1150" s="21"/>
      <c r="R1150" s="21"/>
    </row>
    <row r="1151" spans="1:18">
      <c r="A1151" s="7" t="s">
        <v>182</v>
      </c>
      <c r="B1151" t="s">
        <v>27</v>
      </c>
      <c r="C1151" t="s">
        <v>18</v>
      </c>
      <c r="D1151" t="s">
        <v>19</v>
      </c>
      <c r="E1151" s="1">
        <v>6.6221720859267696</v>
      </c>
      <c r="F1151" s="1">
        <v>0.412743714040189</v>
      </c>
      <c r="G1151" s="1">
        <v>0.44915766530137402</v>
      </c>
      <c r="H1151" s="1">
        <v>7.2136875991795094E-2</v>
      </c>
      <c r="I1151" s="1">
        <v>7.0713297512281397</v>
      </c>
      <c r="J1151" s="50">
        <v>0.48488059003198403</v>
      </c>
      <c r="N1151" s="21"/>
      <c r="R1151" s="21"/>
    </row>
    <row r="1152" spans="1:18">
      <c r="A1152" s="7" t="s">
        <v>182</v>
      </c>
      <c r="B1152" t="s">
        <v>27</v>
      </c>
      <c r="C1152" t="s">
        <v>20</v>
      </c>
      <c r="D1152" t="s">
        <v>21</v>
      </c>
      <c r="E1152" s="1">
        <v>1.99524689665241</v>
      </c>
      <c r="F1152" s="1">
        <v>0.315413287154377</v>
      </c>
      <c r="G1152" s="1">
        <v>0.188601552199301</v>
      </c>
      <c r="H1152" s="1">
        <v>3.7993807994346401E-2</v>
      </c>
      <c r="I1152" s="1">
        <v>2.1838484488517098</v>
      </c>
      <c r="J1152" s="50">
        <v>0.35340709514872298</v>
      </c>
      <c r="N1152" s="21"/>
      <c r="R1152" s="21"/>
    </row>
    <row r="1153" spans="1:18">
      <c r="A1153" s="7" t="s">
        <v>182</v>
      </c>
      <c r="B1153" t="s">
        <v>27</v>
      </c>
      <c r="C1153" t="s">
        <v>25</v>
      </c>
      <c r="D1153" t="s">
        <v>26</v>
      </c>
      <c r="E1153" s="1">
        <v>0.10808406977488901</v>
      </c>
      <c r="F1153" s="1">
        <v>8.0187233836322997E-3</v>
      </c>
      <c r="G1153" s="1">
        <v>4.4396200704873899E-2</v>
      </c>
      <c r="H1153" s="1">
        <v>2.0657228060882001E-2</v>
      </c>
      <c r="I1153" s="1">
        <v>0.15248027047976301</v>
      </c>
      <c r="J1153" s="50">
        <v>2.8675951444514299E-2</v>
      </c>
      <c r="N1153" s="21"/>
      <c r="R1153" s="21"/>
    </row>
    <row r="1154" spans="1:18">
      <c r="A1154" s="7" t="s">
        <v>182</v>
      </c>
      <c r="B1154" t="s">
        <v>27</v>
      </c>
      <c r="C1154" t="s">
        <v>22</v>
      </c>
      <c r="D1154" t="s">
        <v>23</v>
      </c>
      <c r="E1154" s="1">
        <v>2.7648611719315301</v>
      </c>
      <c r="F1154" s="1">
        <v>0.11816893069532999</v>
      </c>
      <c r="G1154" s="1">
        <v>0.10338339049864</v>
      </c>
      <c r="H1154" s="1">
        <v>3.7179046464630001E-3</v>
      </c>
      <c r="I1154" s="1">
        <v>2.8682445624301698</v>
      </c>
      <c r="J1154" s="50">
        <v>0.121886835341793</v>
      </c>
      <c r="N1154" s="21"/>
      <c r="R1154" s="21"/>
    </row>
    <row r="1155" spans="1:18">
      <c r="A1155" s="7" t="s">
        <v>183</v>
      </c>
      <c r="B1155" t="s">
        <v>27</v>
      </c>
      <c r="C1155" t="s">
        <v>2</v>
      </c>
      <c r="D1155" t="s">
        <v>3</v>
      </c>
      <c r="E1155" s="1">
        <v>2.1106933392192699</v>
      </c>
      <c r="F1155" s="1">
        <v>2.2086124946691399</v>
      </c>
      <c r="G1155" s="1">
        <v>0.18055965314092301</v>
      </c>
      <c r="H1155" s="1">
        <v>0.197389703984272</v>
      </c>
      <c r="I1155" s="1">
        <v>2.2912529923601999</v>
      </c>
      <c r="J1155" s="50">
        <v>2.4060021986534101</v>
      </c>
      <c r="N1155" s="21"/>
      <c r="R1155" s="21"/>
    </row>
    <row r="1156" spans="1:18">
      <c r="A1156" s="7" t="s">
        <v>183</v>
      </c>
      <c r="B1156" t="s">
        <v>27</v>
      </c>
      <c r="C1156" t="s">
        <v>4</v>
      </c>
      <c r="D1156" t="s">
        <v>5</v>
      </c>
      <c r="E1156" s="1">
        <v>1.2711997823501501E-2</v>
      </c>
      <c r="F1156" s="1">
        <v>0.57116394937011605</v>
      </c>
      <c r="G1156" s="1">
        <v>1.0761043630465599E-6</v>
      </c>
      <c r="H1156" s="1">
        <v>1.16563055812233E-6</v>
      </c>
      <c r="I1156" s="1">
        <v>1.2713073927864501E-2</v>
      </c>
      <c r="J1156" s="50">
        <v>0.57116511500067402</v>
      </c>
      <c r="N1156" s="21"/>
      <c r="R1156" s="21"/>
    </row>
    <row r="1157" spans="1:18">
      <c r="A1157" s="7" t="s">
        <v>183</v>
      </c>
      <c r="B1157" t="s">
        <v>27</v>
      </c>
      <c r="C1157" t="s">
        <v>6</v>
      </c>
      <c r="D1157" t="s">
        <v>7</v>
      </c>
      <c r="E1157" s="1">
        <v>1.21789353458518E-2</v>
      </c>
      <c r="F1157" s="1">
        <v>2.6965164215822301E-2</v>
      </c>
      <c r="G1157" s="1">
        <v>0.42036624806615103</v>
      </c>
      <c r="H1157" s="1">
        <v>0.86043860086166202</v>
      </c>
      <c r="I1157" s="1">
        <v>0.43254518341200299</v>
      </c>
      <c r="J1157" s="50">
        <v>0.88740376507748397</v>
      </c>
      <c r="N1157" s="21"/>
      <c r="R1157" s="21"/>
    </row>
    <row r="1158" spans="1:18">
      <c r="A1158" s="7" t="s">
        <v>183</v>
      </c>
      <c r="B1158" t="s">
        <v>27</v>
      </c>
      <c r="C1158" t="s">
        <v>8</v>
      </c>
      <c r="D1158" t="s">
        <v>9</v>
      </c>
      <c r="E1158" s="1">
        <v>0.55535999523456603</v>
      </c>
      <c r="F1158" s="1">
        <v>0.20983380339065799</v>
      </c>
      <c r="G1158" s="1">
        <v>0.56481120171823995</v>
      </c>
      <c r="H1158" s="1">
        <v>0.204253663995424</v>
      </c>
      <c r="I1158" s="1">
        <v>1.1201711969528101</v>
      </c>
      <c r="J1158" s="50">
        <v>0.41408746738608199</v>
      </c>
      <c r="N1158" s="21"/>
      <c r="R1158" s="21"/>
    </row>
    <row r="1159" spans="1:18">
      <c r="A1159" s="7" t="s">
        <v>183</v>
      </c>
      <c r="B1159" t="s">
        <v>27</v>
      </c>
      <c r="C1159" t="s">
        <v>10</v>
      </c>
      <c r="D1159" t="s">
        <v>11</v>
      </c>
      <c r="E1159" s="1">
        <v>0.44432250711756599</v>
      </c>
      <c r="F1159" s="1">
        <v>0.31147593635163201</v>
      </c>
      <c r="G1159" s="1">
        <v>0.26056734078819899</v>
      </c>
      <c r="H1159" s="1">
        <v>0.16308846080443401</v>
      </c>
      <c r="I1159" s="1">
        <v>0.70488984790576603</v>
      </c>
      <c r="J1159" s="50">
        <v>0.47456439715606502</v>
      </c>
      <c r="N1159" s="21"/>
      <c r="R1159" s="21"/>
    </row>
    <row r="1160" spans="1:18">
      <c r="A1160" s="7" t="s">
        <v>183</v>
      </c>
      <c r="B1160" t="s">
        <v>27</v>
      </c>
      <c r="C1160" t="s">
        <v>12</v>
      </c>
      <c r="D1160" t="s">
        <v>13</v>
      </c>
      <c r="E1160" s="1">
        <v>1.1439078858920999</v>
      </c>
      <c r="F1160" s="1">
        <v>0.15939529804996999</v>
      </c>
      <c r="G1160" s="1">
        <v>0.1166990167804</v>
      </c>
      <c r="H1160" s="1">
        <v>2.10809945651062E-2</v>
      </c>
      <c r="I1160" s="1">
        <v>1.2606069026725</v>
      </c>
      <c r="J1160" s="50">
        <v>0.180476292615076</v>
      </c>
      <c r="N1160" s="21"/>
      <c r="R1160" s="21"/>
    </row>
    <row r="1161" spans="1:18">
      <c r="A1161" s="7" t="s">
        <v>183</v>
      </c>
      <c r="B1161" t="s">
        <v>27</v>
      </c>
      <c r="C1161" t="s">
        <v>14</v>
      </c>
      <c r="D1161" t="s">
        <v>15</v>
      </c>
      <c r="E1161" s="1">
        <v>0.25064849095385</v>
      </c>
      <c r="F1161" s="1">
        <v>0.27175103171505399</v>
      </c>
      <c r="G1161" s="1">
        <v>8.9903342927156293E-2</v>
      </c>
      <c r="H1161" s="1">
        <v>5.1348118345073503E-2</v>
      </c>
      <c r="I1161" s="1">
        <v>0.34055183388100602</v>
      </c>
      <c r="J1161" s="50">
        <v>0.32309915006012702</v>
      </c>
      <c r="N1161" s="21"/>
      <c r="R1161" s="21"/>
    </row>
    <row r="1162" spans="1:18">
      <c r="A1162" s="7" t="s">
        <v>183</v>
      </c>
      <c r="B1162" t="s">
        <v>27</v>
      </c>
      <c r="C1162" t="s">
        <v>16</v>
      </c>
      <c r="D1162" t="s">
        <v>17</v>
      </c>
      <c r="E1162" s="1">
        <v>8.3041040254602105</v>
      </c>
      <c r="F1162" s="1">
        <v>1.2034425778553299</v>
      </c>
      <c r="G1162" s="1">
        <v>3.0683054523376998</v>
      </c>
      <c r="H1162" s="1">
        <v>0.32313004176681098</v>
      </c>
      <c r="I1162" s="1">
        <v>11.3724094777979</v>
      </c>
      <c r="J1162" s="50">
        <v>1.5265726196221401</v>
      </c>
      <c r="N1162" s="21"/>
      <c r="R1162" s="21"/>
    </row>
    <row r="1163" spans="1:18">
      <c r="A1163" s="7" t="s">
        <v>183</v>
      </c>
      <c r="B1163" t="s">
        <v>27</v>
      </c>
      <c r="C1163" t="s">
        <v>18</v>
      </c>
      <c r="D1163" t="s">
        <v>19</v>
      </c>
      <c r="E1163" s="1">
        <v>30.1070921076433</v>
      </c>
      <c r="F1163" s="1">
        <v>1.8737605868200899</v>
      </c>
      <c r="G1163" s="1">
        <v>3.1224002263996198</v>
      </c>
      <c r="H1163" s="1">
        <v>0.50133822827011199</v>
      </c>
      <c r="I1163" s="1">
        <v>33.229492334042902</v>
      </c>
      <c r="J1163" s="50">
        <v>2.3750988150902002</v>
      </c>
      <c r="N1163" s="21"/>
      <c r="R1163" s="21"/>
    </row>
    <row r="1164" spans="1:18">
      <c r="A1164" s="7" t="s">
        <v>183</v>
      </c>
      <c r="B1164" t="s">
        <v>27</v>
      </c>
      <c r="C1164" t="s">
        <v>20</v>
      </c>
      <c r="D1164" t="s">
        <v>21</v>
      </c>
      <c r="E1164" s="1">
        <v>8.3152387322433992</v>
      </c>
      <c r="F1164" s="1">
        <v>1.3143283250939399</v>
      </c>
      <c r="G1164" s="1">
        <v>0.14434797218138501</v>
      </c>
      <c r="H1164" s="1">
        <v>2.9083968313556099E-2</v>
      </c>
      <c r="I1164" s="1">
        <v>8.4595867044247797</v>
      </c>
      <c r="J1164" s="50">
        <v>1.3434122934074999</v>
      </c>
      <c r="N1164" s="21"/>
      <c r="R1164" s="21"/>
    </row>
    <row r="1165" spans="1:18">
      <c r="A1165" s="7" t="s">
        <v>183</v>
      </c>
      <c r="B1165" t="s">
        <v>27</v>
      </c>
      <c r="C1165" t="s">
        <v>25</v>
      </c>
      <c r="D1165" t="s">
        <v>26</v>
      </c>
      <c r="E1165" s="1">
        <v>0.25298535974167002</v>
      </c>
      <c r="F1165" s="1">
        <v>1.8640443555074E-2</v>
      </c>
      <c r="G1165" s="1">
        <v>0.25661757544118202</v>
      </c>
      <c r="H1165" s="1">
        <v>0.11891453647049501</v>
      </c>
      <c r="I1165" s="1">
        <v>0.50960293518285205</v>
      </c>
      <c r="J1165" s="50">
        <v>0.13755498002556901</v>
      </c>
      <c r="N1165" s="21"/>
      <c r="R1165" s="21"/>
    </row>
    <row r="1166" spans="1:18">
      <c r="A1166" s="7" t="s">
        <v>183</v>
      </c>
      <c r="B1166" t="s">
        <v>27</v>
      </c>
      <c r="C1166" t="s">
        <v>22</v>
      </c>
      <c r="D1166" t="s">
        <v>23</v>
      </c>
      <c r="E1166" s="1">
        <v>12.898177409178301</v>
      </c>
      <c r="F1166" s="1">
        <v>0.55137661692074602</v>
      </c>
      <c r="G1166" s="1">
        <v>1.43560170162496</v>
      </c>
      <c r="H1166" s="1">
        <v>5.1432363299773097E-2</v>
      </c>
      <c r="I1166" s="1">
        <v>14.333779110803301</v>
      </c>
      <c r="J1166" s="50">
        <v>0.60280898022051899</v>
      </c>
      <c r="N1166" s="21"/>
      <c r="R1166" s="21"/>
    </row>
    <row r="1167" spans="1:18">
      <c r="A1167" s="7" t="s">
        <v>184</v>
      </c>
      <c r="B1167" t="s">
        <v>27</v>
      </c>
      <c r="C1167" t="s">
        <v>2</v>
      </c>
      <c r="D1167" t="s">
        <v>3</v>
      </c>
      <c r="E1167" s="1">
        <v>0.27884071479129302</v>
      </c>
      <c r="F1167" s="1">
        <v>0.27999695922155698</v>
      </c>
      <c r="G1167" s="1">
        <v>0.32755918025439901</v>
      </c>
      <c r="H1167" s="1">
        <v>0.52247469215498898</v>
      </c>
      <c r="I1167" s="1">
        <v>0.60639989504569203</v>
      </c>
      <c r="J1167" s="50">
        <v>0.80247165137654697</v>
      </c>
      <c r="N1167" s="21"/>
      <c r="R1167" s="21"/>
    </row>
    <row r="1168" spans="1:18">
      <c r="A1168" s="7" t="s">
        <v>184</v>
      </c>
      <c r="B1168" t="s">
        <v>27</v>
      </c>
      <c r="C1168" t="s">
        <v>4</v>
      </c>
      <c r="D1168" t="s">
        <v>5</v>
      </c>
      <c r="E1168" s="1">
        <v>1.7973656884081601E-3</v>
      </c>
      <c r="F1168" s="1">
        <v>0.13751688022682501</v>
      </c>
      <c r="G1168" s="1">
        <v>6.0156638807668598E-8</v>
      </c>
      <c r="H1168" s="1">
        <v>4.8628088710655599E-8</v>
      </c>
      <c r="I1168" s="1">
        <v>1.79742584504697E-3</v>
      </c>
      <c r="J1168" s="50">
        <v>0.13751692885491401</v>
      </c>
      <c r="N1168" s="21"/>
      <c r="R1168" s="21"/>
    </row>
    <row r="1169" spans="1:18">
      <c r="A1169" s="7" t="s">
        <v>184</v>
      </c>
      <c r="B1169" t="s">
        <v>27</v>
      </c>
      <c r="C1169" t="s">
        <v>6</v>
      </c>
      <c r="D1169" t="s">
        <v>7</v>
      </c>
      <c r="E1169" s="1">
        <v>6.4421921697817297E-3</v>
      </c>
      <c r="F1169" s="1">
        <v>1.3827457274522399E-2</v>
      </c>
      <c r="G1169" s="1">
        <v>0.663237128881497</v>
      </c>
      <c r="H1169" s="1">
        <v>1.48126690444111</v>
      </c>
      <c r="I1169" s="1">
        <v>0.66967932105127803</v>
      </c>
      <c r="J1169" s="50">
        <v>1.49509436171564</v>
      </c>
      <c r="N1169" s="21"/>
      <c r="R1169" s="21"/>
    </row>
    <row r="1170" spans="1:18">
      <c r="A1170" s="7" t="s">
        <v>184</v>
      </c>
      <c r="B1170" t="s">
        <v>27</v>
      </c>
      <c r="C1170" t="s">
        <v>8</v>
      </c>
      <c r="D1170" t="s">
        <v>9</v>
      </c>
      <c r="E1170" s="1">
        <v>0.147516533395677</v>
      </c>
      <c r="F1170" s="1">
        <v>5.4961304432335899E-2</v>
      </c>
      <c r="G1170" s="1">
        <v>0.26349423498214802</v>
      </c>
      <c r="H1170" s="1">
        <v>0.12158217393755399</v>
      </c>
      <c r="I1170" s="1">
        <v>0.41101076837782502</v>
      </c>
      <c r="J1170" s="50">
        <v>0.17654347836989001</v>
      </c>
      <c r="N1170" s="21"/>
      <c r="R1170" s="21"/>
    </row>
    <row r="1171" spans="1:18">
      <c r="A1171" s="7" t="s">
        <v>184</v>
      </c>
      <c r="B1171" t="s">
        <v>27</v>
      </c>
      <c r="C1171" t="s">
        <v>10</v>
      </c>
      <c r="D1171" t="s">
        <v>11</v>
      </c>
      <c r="E1171" s="1">
        <v>6.2538323563334899E-2</v>
      </c>
      <c r="F1171" s="1">
        <v>5.2991547277435401E-2</v>
      </c>
      <c r="G1171" s="1">
        <v>6.7359463960015298E-2</v>
      </c>
      <c r="H1171" s="1">
        <v>4.3407973677415598E-2</v>
      </c>
      <c r="I1171" s="1">
        <v>0.12989778752334999</v>
      </c>
      <c r="J1171" s="50">
        <v>9.6399520954851006E-2</v>
      </c>
      <c r="N1171" s="21"/>
      <c r="R1171" s="21"/>
    </row>
    <row r="1172" spans="1:18">
      <c r="A1172" s="7" t="s">
        <v>184</v>
      </c>
      <c r="B1172" t="s">
        <v>27</v>
      </c>
      <c r="C1172" t="s">
        <v>12</v>
      </c>
      <c r="D1172" t="s">
        <v>13</v>
      </c>
      <c r="E1172" s="1">
        <v>0.15463582504583601</v>
      </c>
      <c r="F1172" s="1">
        <v>2.2295777666078698E-2</v>
      </c>
      <c r="G1172" s="1">
        <v>8.3070380745419503E-2</v>
      </c>
      <c r="H1172" s="1">
        <v>1.4679050973978E-2</v>
      </c>
      <c r="I1172" s="1">
        <v>0.23770620579125601</v>
      </c>
      <c r="J1172" s="50">
        <v>3.69748286400568E-2</v>
      </c>
      <c r="N1172" s="21"/>
      <c r="R1172" s="21"/>
    </row>
    <row r="1173" spans="1:18">
      <c r="A1173" s="7" t="s">
        <v>184</v>
      </c>
      <c r="B1173" t="s">
        <v>27</v>
      </c>
      <c r="C1173" t="s">
        <v>14</v>
      </c>
      <c r="D1173" t="s">
        <v>15</v>
      </c>
      <c r="E1173" s="1">
        <v>5.8201271564093097E-2</v>
      </c>
      <c r="F1173" s="1">
        <v>5.91409264947046E-2</v>
      </c>
      <c r="G1173" s="1">
        <v>0.48805681527682598</v>
      </c>
      <c r="H1173" s="1">
        <v>0.28656283212456002</v>
      </c>
      <c r="I1173" s="1">
        <v>0.54625808684091903</v>
      </c>
      <c r="J1173" s="50">
        <v>0.345703758619265</v>
      </c>
      <c r="N1173" s="21"/>
      <c r="R1173" s="21"/>
    </row>
    <row r="1174" spans="1:18">
      <c r="A1174" s="7" t="s">
        <v>184</v>
      </c>
      <c r="B1174" t="s">
        <v>27</v>
      </c>
      <c r="C1174" t="s">
        <v>16</v>
      </c>
      <c r="D1174" t="s">
        <v>17</v>
      </c>
      <c r="E1174" s="1">
        <v>2.1119478693518099</v>
      </c>
      <c r="F1174" s="1">
        <v>0.35848355375614999</v>
      </c>
      <c r="G1174" s="1">
        <v>1.5651410017914</v>
      </c>
      <c r="H1174" s="1">
        <v>0.18298208171792901</v>
      </c>
      <c r="I1174" s="1">
        <v>3.6770888711432099</v>
      </c>
      <c r="J1174" s="50">
        <v>0.541465635474079</v>
      </c>
      <c r="N1174" s="21"/>
      <c r="R1174" s="21"/>
    </row>
    <row r="1175" spans="1:18">
      <c r="A1175" s="7" t="s">
        <v>184</v>
      </c>
      <c r="B1175" t="s">
        <v>27</v>
      </c>
      <c r="C1175" t="s">
        <v>18</v>
      </c>
      <c r="D1175" t="s">
        <v>19</v>
      </c>
      <c r="E1175" s="1">
        <v>4.2582561838594701</v>
      </c>
      <c r="F1175" s="1">
        <v>0.26501467018346297</v>
      </c>
      <c r="G1175" s="1">
        <v>1.0134026870386701</v>
      </c>
      <c r="H1175" s="1">
        <v>0.16486641156152501</v>
      </c>
      <c r="I1175" s="1">
        <v>5.2716588708981398</v>
      </c>
      <c r="J1175" s="50">
        <v>0.42988108174498801</v>
      </c>
      <c r="N1175" s="21"/>
      <c r="R1175" s="21"/>
    </row>
    <row r="1176" spans="1:18">
      <c r="A1176" s="7" t="s">
        <v>184</v>
      </c>
      <c r="B1176" t="s">
        <v>27</v>
      </c>
      <c r="C1176" t="s">
        <v>20</v>
      </c>
      <c r="D1176" t="s">
        <v>21</v>
      </c>
      <c r="E1176" s="1">
        <v>1.1761173565822001</v>
      </c>
      <c r="F1176" s="1">
        <v>0.18799242130937399</v>
      </c>
      <c r="G1176" s="1">
        <v>8.15783481131893E-2</v>
      </c>
      <c r="H1176" s="1">
        <v>1.6479226150296698E-2</v>
      </c>
      <c r="I1176" s="1">
        <v>1.25769570469539</v>
      </c>
      <c r="J1176" s="50">
        <v>0.204471647459671</v>
      </c>
      <c r="N1176" s="21"/>
      <c r="R1176" s="21"/>
    </row>
    <row r="1177" spans="1:18">
      <c r="A1177" s="7" t="s">
        <v>184</v>
      </c>
      <c r="B1177" t="s">
        <v>27</v>
      </c>
      <c r="C1177" t="s">
        <v>25</v>
      </c>
      <c r="D1177" t="s">
        <v>26</v>
      </c>
      <c r="E1177" s="1">
        <v>2.0738624255307299</v>
      </c>
      <c r="F1177" s="1">
        <v>0.144213055292083</v>
      </c>
      <c r="G1177" s="1">
        <v>11.640348545203899</v>
      </c>
      <c r="H1177" s="1">
        <v>4.9037154535188403</v>
      </c>
      <c r="I1177" s="1">
        <v>13.7142109707346</v>
      </c>
      <c r="J1177" s="50">
        <v>5.0479285088109203</v>
      </c>
      <c r="N1177" s="21"/>
      <c r="R1177" s="21"/>
    </row>
    <row r="1178" spans="1:18">
      <c r="A1178" s="7" t="s">
        <v>184</v>
      </c>
      <c r="B1178" t="s">
        <v>27</v>
      </c>
      <c r="C1178" t="s">
        <v>22</v>
      </c>
      <c r="D1178" t="s">
        <v>23</v>
      </c>
      <c r="E1178" s="1">
        <v>2.8896137015195502</v>
      </c>
      <c r="F1178" s="1">
        <v>0.125941766956226</v>
      </c>
      <c r="G1178" s="1">
        <v>0.18702864149274001</v>
      </c>
      <c r="H1178" s="1">
        <v>6.9903459266798798E-3</v>
      </c>
      <c r="I1178" s="1">
        <v>3.0766423430122898</v>
      </c>
      <c r="J1178" s="50">
        <v>0.13293211288290599</v>
      </c>
      <c r="N1178" s="21"/>
      <c r="R1178" s="21"/>
    </row>
    <row r="1179" spans="1:18">
      <c r="A1179" s="7" t="s">
        <v>185</v>
      </c>
      <c r="B1179" t="s">
        <v>27</v>
      </c>
      <c r="C1179" t="s">
        <v>2</v>
      </c>
      <c r="D1179" t="s">
        <v>3</v>
      </c>
      <c r="E1179" s="1">
        <v>0.21619757947478799</v>
      </c>
      <c r="F1179" s="1">
        <v>0.22325353870759301</v>
      </c>
      <c r="G1179" s="1">
        <v>3.0561062881344199E-2</v>
      </c>
      <c r="H1179" s="1">
        <v>2.9044841201672E-2</v>
      </c>
      <c r="I1179" s="1">
        <v>0.24675864235613201</v>
      </c>
      <c r="J1179" s="50">
        <v>0.25229837990926501</v>
      </c>
      <c r="N1179" s="21"/>
      <c r="R1179" s="21"/>
    </row>
    <row r="1180" spans="1:18">
      <c r="A1180" s="7" t="s">
        <v>185</v>
      </c>
      <c r="B1180" t="s">
        <v>27</v>
      </c>
      <c r="C1180" t="s">
        <v>4</v>
      </c>
      <c r="D1180" t="s">
        <v>5</v>
      </c>
      <c r="E1180" s="1">
        <v>1.0710042914608201E-3</v>
      </c>
      <c r="F1180" s="1">
        <v>5.5707695096580002E-2</v>
      </c>
      <c r="G1180" s="1">
        <v>1.8720771996529799E-7</v>
      </c>
      <c r="H1180" s="1">
        <v>4.9011563295495101E-7</v>
      </c>
      <c r="I1180" s="1">
        <v>1.07119149918079E-3</v>
      </c>
      <c r="J1180" s="50">
        <v>5.5708185212212998E-2</v>
      </c>
      <c r="N1180" s="21"/>
      <c r="R1180" s="21"/>
    </row>
    <row r="1181" spans="1:18">
      <c r="A1181" s="7" t="s">
        <v>185</v>
      </c>
      <c r="B1181" t="s">
        <v>27</v>
      </c>
      <c r="C1181" t="s">
        <v>6</v>
      </c>
      <c r="D1181" t="s">
        <v>7</v>
      </c>
      <c r="E1181" s="1">
        <v>1.57073222004339E-3</v>
      </c>
      <c r="F1181" s="1">
        <v>3.3024649022231302E-3</v>
      </c>
      <c r="G1181" s="1">
        <v>8.6287244505959496E-4</v>
      </c>
      <c r="H1181" s="1">
        <v>1.9147835410258799E-3</v>
      </c>
      <c r="I1181" s="1">
        <v>2.4336046651029898E-3</v>
      </c>
      <c r="J1181" s="50">
        <v>5.2172484432490103E-3</v>
      </c>
      <c r="N1181" s="21"/>
      <c r="R1181" s="21"/>
    </row>
    <row r="1182" spans="1:18">
      <c r="A1182" s="7" t="s">
        <v>185</v>
      </c>
      <c r="B1182" t="s">
        <v>27</v>
      </c>
      <c r="C1182" t="s">
        <v>8</v>
      </c>
      <c r="D1182" t="s">
        <v>9</v>
      </c>
      <c r="E1182" s="1">
        <v>0.101161868291688</v>
      </c>
      <c r="F1182" s="1">
        <v>3.79499626592604E-2</v>
      </c>
      <c r="G1182" s="1">
        <v>0.829827797976745</v>
      </c>
      <c r="H1182" s="1">
        <v>0.35261750491257599</v>
      </c>
      <c r="I1182" s="1">
        <v>0.93098966626843305</v>
      </c>
      <c r="J1182" s="50">
        <v>0.39056746757183702</v>
      </c>
      <c r="N1182" s="21"/>
      <c r="R1182" s="21"/>
    </row>
    <row r="1183" spans="1:18">
      <c r="A1183" s="7" t="s">
        <v>185</v>
      </c>
      <c r="B1183" t="s">
        <v>27</v>
      </c>
      <c r="C1183" t="s">
        <v>10</v>
      </c>
      <c r="D1183" t="s">
        <v>11</v>
      </c>
      <c r="E1183" s="1">
        <v>5.4227494580139597E-2</v>
      </c>
      <c r="F1183" s="1">
        <v>6.1106274722999503E-2</v>
      </c>
      <c r="G1183" s="1">
        <v>0.20487348544106199</v>
      </c>
      <c r="H1183" s="1">
        <v>0.31048013790408902</v>
      </c>
      <c r="I1183" s="1">
        <v>0.25910098002120202</v>
      </c>
      <c r="J1183" s="50">
        <v>0.37158641262708803</v>
      </c>
      <c r="N1183" s="21"/>
      <c r="R1183" s="21"/>
    </row>
    <row r="1184" spans="1:18">
      <c r="A1184" s="7" t="s">
        <v>185</v>
      </c>
      <c r="B1184" t="s">
        <v>27</v>
      </c>
      <c r="C1184" t="s">
        <v>12</v>
      </c>
      <c r="D1184" t="s">
        <v>13</v>
      </c>
      <c r="E1184" s="1">
        <v>0.16998436710421799</v>
      </c>
      <c r="F1184" s="1">
        <v>2.47758862117077E-2</v>
      </c>
      <c r="G1184" s="1">
        <v>0.15062786739811601</v>
      </c>
      <c r="H1184" s="1">
        <v>2.7119407426977798E-2</v>
      </c>
      <c r="I1184" s="1">
        <v>0.320612234502334</v>
      </c>
      <c r="J1184" s="50">
        <v>5.1895293638685502E-2</v>
      </c>
      <c r="N1184" s="21"/>
      <c r="R1184" s="21"/>
    </row>
    <row r="1185" spans="1:18">
      <c r="A1185" s="7" t="s">
        <v>185</v>
      </c>
      <c r="B1185" t="s">
        <v>27</v>
      </c>
      <c r="C1185" t="s">
        <v>14</v>
      </c>
      <c r="D1185" t="s">
        <v>15</v>
      </c>
      <c r="E1185" s="1">
        <v>5.3381607057682599E-2</v>
      </c>
      <c r="F1185" s="1">
        <v>5.5659838886095103E-2</v>
      </c>
      <c r="G1185" s="1">
        <v>0.25220341864239598</v>
      </c>
      <c r="H1185" s="1">
        <v>0.14119335193739399</v>
      </c>
      <c r="I1185" s="1">
        <v>0.30558502570007801</v>
      </c>
      <c r="J1185" s="50">
        <v>0.19685319082348901</v>
      </c>
      <c r="N1185" s="21"/>
      <c r="R1185" s="21"/>
    </row>
    <row r="1186" spans="1:18">
      <c r="A1186" s="7" t="s">
        <v>185</v>
      </c>
      <c r="B1186" t="s">
        <v>27</v>
      </c>
      <c r="C1186" t="s">
        <v>16</v>
      </c>
      <c r="D1186" t="s">
        <v>17</v>
      </c>
      <c r="E1186" s="1">
        <v>0.614843296049432</v>
      </c>
      <c r="F1186" s="1">
        <v>0.11776267625501601</v>
      </c>
      <c r="G1186" s="1">
        <v>0.97543344158841605</v>
      </c>
      <c r="H1186" s="1">
        <v>0.15984431338822</v>
      </c>
      <c r="I1186" s="1">
        <v>1.5902767376378499</v>
      </c>
      <c r="J1186" s="50">
        <v>0.27760698964323599</v>
      </c>
      <c r="N1186" s="21"/>
      <c r="R1186" s="21"/>
    </row>
    <row r="1187" spans="1:18">
      <c r="A1187" s="7" t="s">
        <v>185</v>
      </c>
      <c r="B1187" t="s">
        <v>27</v>
      </c>
      <c r="C1187" t="s">
        <v>18</v>
      </c>
      <c r="D1187" t="s">
        <v>19</v>
      </c>
      <c r="E1187" s="1">
        <v>4.1759368048000098</v>
      </c>
      <c r="F1187" s="1">
        <v>0.26220483084204299</v>
      </c>
      <c r="G1187" s="1">
        <v>3.1512372417610699</v>
      </c>
      <c r="H1187" s="1">
        <v>0.51461927096493798</v>
      </c>
      <c r="I1187" s="1">
        <v>7.3271740465610797</v>
      </c>
      <c r="J1187" s="50">
        <v>0.77682410180698103</v>
      </c>
      <c r="N1187" s="21"/>
      <c r="R1187" s="21"/>
    </row>
    <row r="1188" spans="1:18">
      <c r="A1188" s="7" t="s">
        <v>185</v>
      </c>
      <c r="B1188" t="s">
        <v>27</v>
      </c>
      <c r="C1188" t="s">
        <v>20</v>
      </c>
      <c r="D1188" t="s">
        <v>21</v>
      </c>
      <c r="E1188" s="1">
        <v>0.64789116896925303</v>
      </c>
      <c r="F1188" s="1">
        <v>0.10221485165163301</v>
      </c>
      <c r="G1188" s="1">
        <v>1.52458715786564E-3</v>
      </c>
      <c r="H1188" s="1">
        <v>3.0718325372082998E-4</v>
      </c>
      <c r="I1188" s="1">
        <v>0.64941575612711899</v>
      </c>
      <c r="J1188" s="50">
        <v>0.102522034905354</v>
      </c>
      <c r="N1188" s="21"/>
      <c r="R1188" s="21"/>
    </row>
    <row r="1189" spans="1:18">
      <c r="A1189" s="7" t="s">
        <v>185</v>
      </c>
      <c r="B1189" t="s">
        <v>27</v>
      </c>
      <c r="C1189" t="s">
        <v>25</v>
      </c>
      <c r="D1189" t="s">
        <v>26</v>
      </c>
      <c r="E1189" s="1">
        <v>2.8566905345727501E-3</v>
      </c>
      <c r="F1189" s="1">
        <v>2.1272290634754101E-4</v>
      </c>
      <c r="G1189" s="1">
        <v>1.4066434288077899E-2</v>
      </c>
      <c r="H1189" s="1">
        <v>6.9468681907769196E-3</v>
      </c>
      <c r="I1189" s="1">
        <v>1.6923124822650602E-2</v>
      </c>
      <c r="J1189" s="50">
        <v>7.1595910971244603E-3</v>
      </c>
      <c r="N1189" s="21"/>
      <c r="R1189" s="21"/>
    </row>
    <row r="1190" spans="1:18">
      <c r="A1190" s="7" t="s">
        <v>185</v>
      </c>
      <c r="B1190" t="s">
        <v>27</v>
      </c>
      <c r="C1190" t="s">
        <v>22</v>
      </c>
      <c r="D1190" t="s">
        <v>23</v>
      </c>
      <c r="E1190" s="1">
        <v>2.4884016423154902</v>
      </c>
      <c r="F1190" s="1">
        <v>0.106645340591212</v>
      </c>
      <c r="G1190" s="1">
        <v>0.87093722109705196</v>
      </c>
      <c r="H1190" s="1">
        <v>3.1367750571548399E-2</v>
      </c>
      <c r="I1190" s="1">
        <v>3.3593388634125398</v>
      </c>
      <c r="J1190" s="50">
        <v>0.13801309116276</v>
      </c>
      <c r="N1190" s="21"/>
      <c r="R1190" s="21"/>
    </row>
    <row r="1191" spans="1:18">
      <c r="A1191" s="7" t="s">
        <v>186</v>
      </c>
      <c r="B1191" t="s">
        <v>27</v>
      </c>
      <c r="C1191" t="s">
        <v>2</v>
      </c>
      <c r="D1191" t="s">
        <v>3</v>
      </c>
      <c r="E1191" s="1">
        <v>0.196044744363635</v>
      </c>
      <c r="F1191" s="1">
        <v>0.199405644981591</v>
      </c>
      <c r="G1191" s="1">
        <v>6.7841635264803898E-2</v>
      </c>
      <c r="H1191" s="1">
        <v>0.112520154269708</v>
      </c>
      <c r="I1191" s="1">
        <v>0.26388637962843903</v>
      </c>
      <c r="J1191" s="50">
        <v>0.31192579925129899</v>
      </c>
      <c r="N1191" s="21"/>
      <c r="R1191" s="21"/>
    </row>
    <row r="1192" spans="1:18">
      <c r="A1192" s="7" t="s">
        <v>186</v>
      </c>
      <c r="B1192" t="s">
        <v>27</v>
      </c>
      <c r="C1192" t="s">
        <v>4</v>
      </c>
      <c r="D1192" t="s">
        <v>5</v>
      </c>
      <c r="E1192" s="1">
        <v>9.7329114503838098E-4</v>
      </c>
      <c r="F1192" s="1">
        <v>3.6206120611700199E-2</v>
      </c>
      <c r="G1192" s="1">
        <v>8.6960249412342596E-8</v>
      </c>
      <c r="H1192" s="1">
        <v>2.5931308965379598E-7</v>
      </c>
      <c r="I1192" s="1">
        <v>9.7337810528779303E-4</v>
      </c>
      <c r="J1192" s="50">
        <v>3.6206379924789901E-2</v>
      </c>
      <c r="N1192" s="21"/>
      <c r="R1192" s="21"/>
    </row>
    <row r="1193" spans="1:18">
      <c r="A1193" s="7" t="s">
        <v>186</v>
      </c>
      <c r="B1193" t="s">
        <v>27</v>
      </c>
      <c r="C1193" t="s">
        <v>6</v>
      </c>
      <c r="D1193" t="s">
        <v>7</v>
      </c>
      <c r="E1193" s="1">
        <v>6.7857774920112104E-4</v>
      </c>
      <c r="F1193" s="1">
        <v>1.50133329076433E-3</v>
      </c>
      <c r="G1193" s="1">
        <v>2.8384298906304301E-2</v>
      </c>
      <c r="H1193" s="1">
        <v>7.58735472499414E-2</v>
      </c>
      <c r="I1193" s="1">
        <v>2.9062876655505401E-2</v>
      </c>
      <c r="J1193" s="50">
        <v>7.7374880540705696E-2</v>
      </c>
      <c r="N1193" s="21"/>
      <c r="R1193" s="21"/>
    </row>
    <row r="1194" spans="1:18">
      <c r="A1194" s="7" t="s">
        <v>186</v>
      </c>
      <c r="B1194" t="s">
        <v>27</v>
      </c>
      <c r="C1194" t="s">
        <v>8</v>
      </c>
      <c r="D1194" t="s">
        <v>9</v>
      </c>
      <c r="E1194" s="1">
        <v>9.6603179252440094E-2</v>
      </c>
      <c r="F1194" s="1">
        <v>3.5736060602842901E-2</v>
      </c>
      <c r="G1194" s="1">
        <v>0.111913743034268</v>
      </c>
      <c r="H1194" s="1">
        <v>4.9557838826181998E-2</v>
      </c>
      <c r="I1194" s="1">
        <v>0.20851692228670801</v>
      </c>
      <c r="J1194" s="50">
        <v>8.5293899429024905E-2</v>
      </c>
      <c r="N1194" s="21"/>
      <c r="R1194" s="21"/>
    </row>
    <row r="1195" spans="1:18">
      <c r="A1195" s="7" t="s">
        <v>186</v>
      </c>
      <c r="B1195" t="s">
        <v>27</v>
      </c>
      <c r="C1195" t="s">
        <v>10</v>
      </c>
      <c r="D1195" t="s">
        <v>11</v>
      </c>
      <c r="E1195" s="1">
        <v>4.1260647088218597E-2</v>
      </c>
      <c r="F1195" s="1">
        <v>3.3896785045153997E-2</v>
      </c>
      <c r="G1195" s="1">
        <v>6.7711893910645499E-2</v>
      </c>
      <c r="H1195" s="1">
        <v>7.7743199382058495E-2</v>
      </c>
      <c r="I1195" s="1">
        <v>0.108972540998864</v>
      </c>
      <c r="J1195" s="50">
        <v>0.111639984427212</v>
      </c>
      <c r="N1195" s="21"/>
      <c r="R1195" s="21"/>
    </row>
    <row r="1196" spans="1:18">
      <c r="A1196" s="7" t="s">
        <v>186</v>
      </c>
      <c r="B1196" t="s">
        <v>27</v>
      </c>
      <c r="C1196" t="s">
        <v>12</v>
      </c>
      <c r="D1196" t="s">
        <v>13</v>
      </c>
      <c r="E1196" s="1">
        <v>0.118744471304133</v>
      </c>
      <c r="F1196" s="1">
        <v>1.7207012824605999E-2</v>
      </c>
      <c r="G1196" s="1">
        <v>6.2371712018930499E-2</v>
      </c>
      <c r="H1196" s="1">
        <v>1.1227805681093101E-2</v>
      </c>
      <c r="I1196" s="1">
        <v>0.18111618332306301</v>
      </c>
      <c r="J1196" s="50">
        <v>2.8434818505699001E-2</v>
      </c>
      <c r="N1196" s="21"/>
      <c r="R1196" s="21"/>
    </row>
    <row r="1197" spans="1:18">
      <c r="A1197" s="7" t="s">
        <v>186</v>
      </c>
      <c r="B1197" t="s">
        <v>27</v>
      </c>
      <c r="C1197" t="s">
        <v>14</v>
      </c>
      <c r="D1197" t="s">
        <v>15</v>
      </c>
      <c r="E1197" s="1">
        <v>8.8754479280156395E-2</v>
      </c>
      <c r="F1197" s="1">
        <v>8.8543636340216197E-2</v>
      </c>
      <c r="G1197" s="1">
        <v>1.49687049451272</v>
      </c>
      <c r="H1197" s="1">
        <v>0.88405475033153302</v>
      </c>
      <c r="I1197" s="1">
        <v>1.58562497379288</v>
      </c>
      <c r="J1197" s="50">
        <v>0.97259838667174903</v>
      </c>
      <c r="N1197" s="21"/>
      <c r="R1197" s="21"/>
    </row>
    <row r="1198" spans="1:18">
      <c r="A1198" s="7" t="s">
        <v>186</v>
      </c>
      <c r="B1198" t="s">
        <v>27</v>
      </c>
      <c r="C1198" t="s">
        <v>16</v>
      </c>
      <c r="D1198" t="s">
        <v>17</v>
      </c>
      <c r="E1198" s="1">
        <v>0.63093450125744399</v>
      </c>
      <c r="F1198" s="1">
        <v>0.131802132960566</v>
      </c>
      <c r="G1198" s="1">
        <v>0.875098110910705</v>
      </c>
      <c r="H1198" s="1">
        <v>0.11965075264059601</v>
      </c>
      <c r="I1198" s="1">
        <v>1.50603261216815</v>
      </c>
      <c r="J1198" s="50">
        <v>0.25145288560116102</v>
      </c>
      <c r="N1198" s="21"/>
      <c r="R1198" s="21"/>
    </row>
    <row r="1199" spans="1:18">
      <c r="A1199" s="7" t="s">
        <v>186</v>
      </c>
      <c r="B1199" t="s">
        <v>27</v>
      </c>
      <c r="C1199" t="s">
        <v>18</v>
      </c>
      <c r="D1199" t="s">
        <v>19</v>
      </c>
      <c r="E1199" s="1">
        <v>2.8501938380605698</v>
      </c>
      <c r="F1199" s="1">
        <v>0.176906928435242</v>
      </c>
      <c r="G1199" s="1">
        <v>0.41791272747013603</v>
      </c>
      <c r="H1199" s="1">
        <v>6.7337457755582503E-2</v>
      </c>
      <c r="I1199" s="1">
        <v>3.2681065655307102</v>
      </c>
      <c r="J1199" s="50">
        <v>0.244244386190825</v>
      </c>
      <c r="N1199" s="21"/>
      <c r="R1199" s="21"/>
    </row>
    <row r="1200" spans="1:18">
      <c r="A1200" s="7" t="s">
        <v>186</v>
      </c>
      <c r="B1200" t="s">
        <v>27</v>
      </c>
      <c r="C1200" t="s">
        <v>20</v>
      </c>
      <c r="D1200" t="s">
        <v>21</v>
      </c>
      <c r="E1200" s="1">
        <v>5.8126484872219404</v>
      </c>
      <c r="F1200" s="1">
        <v>0.92032463588602298</v>
      </c>
      <c r="G1200" s="1">
        <v>2.6302753687156701</v>
      </c>
      <c r="H1200" s="1">
        <v>0.53026875439251397</v>
      </c>
      <c r="I1200" s="1">
        <v>8.4429238559376092</v>
      </c>
      <c r="J1200" s="50">
        <v>1.45059339027854</v>
      </c>
      <c r="N1200" s="21"/>
      <c r="R1200" s="21"/>
    </row>
    <row r="1201" spans="1:25">
      <c r="A1201" s="7" t="s">
        <v>186</v>
      </c>
      <c r="B1201" t="s">
        <v>27</v>
      </c>
      <c r="C1201" t="s">
        <v>25</v>
      </c>
      <c r="D1201" t="s">
        <v>26</v>
      </c>
      <c r="E1201" s="1">
        <v>1.2412076308342E-3</v>
      </c>
      <c r="F1201" s="1">
        <v>8.9567332041366697E-5</v>
      </c>
      <c r="G1201" s="1">
        <v>0</v>
      </c>
      <c r="H1201" s="1">
        <v>0</v>
      </c>
      <c r="I1201" s="1">
        <v>1.2412076308342E-3</v>
      </c>
      <c r="J1201" s="50">
        <v>8.9567332041366697E-5</v>
      </c>
      <c r="N1201" s="21"/>
      <c r="R1201" s="21"/>
    </row>
    <row r="1202" spans="1:25" s="9" customFormat="1">
      <c r="A1202" s="49" t="s">
        <v>186</v>
      </c>
      <c r="B1202" s="9" t="s">
        <v>27</v>
      </c>
      <c r="C1202" s="9" t="s">
        <v>22</v>
      </c>
      <c r="D1202" s="9" t="s">
        <v>23</v>
      </c>
      <c r="E1202" s="10">
        <v>0.48477445486402299</v>
      </c>
      <c r="F1202" s="10">
        <v>2.0834128028563E-2</v>
      </c>
      <c r="G1202" s="10">
        <v>3.2268222035227001E-2</v>
      </c>
      <c r="H1202" s="10">
        <v>1.1602137242546699E-3</v>
      </c>
      <c r="I1202" s="10">
        <v>0.51704267689924999</v>
      </c>
      <c r="J1202" s="51">
        <v>2.1994341752817701E-2</v>
      </c>
      <c r="N1202" s="57"/>
      <c r="R1202" s="57"/>
    </row>
    <row r="1203" spans="1:25">
      <c r="J1203" s="21"/>
      <c r="N1203" s="21"/>
      <c r="R1203" s="21"/>
    </row>
    <row r="1204" spans="1:25">
      <c r="B1204" t="s">
        <v>27</v>
      </c>
      <c r="C1204" s="8" t="s">
        <v>337</v>
      </c>
      <c r="E1204" s="13">
        <f>SUM(E3:E1202)</f>
        <v>2696.7598440293318</v>
      </c>
      <c r="F1204" s="13">
        <f t="shared" ref="F1204:J1204" si="0">SUM(F3:F1202)</f>
        <v>377.72040437222728</v>
      </c>
      <c r="G1204" s="13">
        <f t="shared" si="0"/>
        <v>1572.7015559680531</v>
      </c>
      <c r="H1204" s="13">
        <f t="shared" si="0"/>
        <v>653.09914328424679</v>
      </c>
      <c r="I1204" s="13">
        <f t="shared" si="0"/>
        <v>4269.4613999973826</v>
      </c>
      <c r="J1204" s="52">
        <f t="shared" si="0"/>
        <v>1030.8195476564731</v>
      </c>
      <c r="K1204" s="14">
        <f>E1204/0.936826</f>
        <v>2878.6133647329725</v>
      </c>
      <c r="L1204" s="14">
        <f>G1204/0.936826</f>
        <v>1678.7552394660834</v>
      </c>
      <c r="M1204" s="14">
        <f>I1204/0.936826</f>
        <v>4557.3686041990532</v>
      </c>
      <c r="N1204" s="58">
        <f>K1204-L1204</f>
        <v>1199.8581252668891</v>
      </c>
      <c r="O1204" s="14"/>
      <c r="P1204" s="14"/>
      <c r="Q1204" s="14"/>
      <c r="R1204" s="58"/>
      <c r="S1204" s="1"/>
      <c r="U1204" s="1"/>
      <c r="W1204" s="1"/>
      <c r="Y1204" s="12">
        <f>E1204/G1204</f>
        <v>1.7147308297596116</v>
      </c>
    </row>
    <row r="1205" spans="1:25">
      <c r="E1205" s="6"/>
      <c r="F1205" s="6"/>
      <c r="G1205" s="6"/>
      <c r="H1205" s="6"/>
      <c r="I1205" s="6"/>
      <c r="J1205" s="53"/>
      <c r="K1205" s="15"/>
      <c r="L1205" s="15"/>
      <c r="M1205" s="15"/>
      <c r="N1205" s="59"/>
      <c r="O1205" s="15"/>
      <c r="P1205" s="15"/>
      <c r="Q1205" s="15"/>
      <c r="R1205" s="27"/>
      <c r="Y1205" s="12"/>
    </row>
    <row r="1206" spans="1:25">
      <c r="B1206" t="s">
        <v>27</v>
      </c>
      <c r="C1206" t="s">
        <v>2</v>
      </c>
      <c r="D1206" t="s">
        <v>3</v>
      </c>
      <c r="E1206" s="6">
        <f>E3+E15+E27+E39+E51+E63+E75+E87+E99+E111+E123+E135+E147+E159+E171+E183+E195+E207+E219+E231+E243+E255+E267+E279+E291+E303+E315+E327+E339+E351+E363+E375+E387+E399+E411+E423+E435+E447+E459+E471+E483+E495+E507+E519+E531+E543+E555+E567+E579+E591+E603+E615+E627+E639+E651+E663+E675+E687+E699+E711+E723+E735+E747+E759+E771+E783+E795+E807+E819+E831+E843+E855+E867+E879+E891+E903+E915+E927+E939+E951+E963+E975+E987+E999+E1011+E1023+E1035+E1047+E1059+E1071+E1083+E1095+E1107+E1119+E1131+E1143+E1155+E1167+E1179+E1191</f>
        <v>94.746251814227904</v>
      </c>
      <c r="F1206" s="6">
        <f t="shared" ref="F1206:J1206" si="1">F3+F15+F27+F39+F51+F63+F75+F87+F99+F111+F123+F135+F147+F159+F171+F183+F195+F207+F219+F231+F243+F255+F267+F279+F291+F303+F315+F327+F339+F351+F363+F375+F387+F399+F411+F423+F435+F447+F459+F471+F483+F495+F507+F519+F531+F543+F555+F567+F579+F591+F603+F615+F627+F639+F651+F663+F675+F687+F699+F711+F723+F735+F747+F759+F771+F783+F795+F807+F819+F831+F843+F855+F867+F879+F891+F903+F915+F927+F939+F951+F963+F975+F987+F999+F1011+F1023+F1035+F1047+F1059+F1071+F1083+F1095+F1107+F1119+F1131+F1143+F1155+F1167+F1179+F1191</f>
        <v>97.630357107369846</v>
      </c>
      <c r="G1206" s="6">
        <f t="shared" si="1"/>
        <v>41.01390811745631</v>
      </c>
      <c r="H1206" s="6">
        <f t="shared" si="1"/>
        <v>42.1678389453606</v>
      </c>
      <c r="I1206" s="6">
        <f t="shared" si="1"/>
        <v>135.76015993168426</v>
      </c>
      <c r="J1206" s="53">
        <f t="shared" si="1"/>
        <v>139.79819605273048</v>
      </c>
      <c r="K1206" s="15">
        <f t="shared" ref="K1206:K1268" si="2">E1206/0.936826</f>
        <v>101.13537819640776</v>
      </c>
      <c r="L1206" s="15">
        <f t="shared" ref="L1206:L1268" si="3">G1206/0.936826</f>
        <v>43.779643303512401</v>
      </c>
      <c r="M1206" s="15">
        <f t="shared" ref="M1206:M1268" si="4">I1206/0.936826</f>
        <v>144.91502149992021</v>
      </c>
      <c r="N1206" s="59">
        <f t="shared" ref="N1206:N1268" si="5">K1206-L1206</f>
        <v>57.355734892895356</v>
      </c>
      <c r="O1206" s="15"/>
      <c r="P1206" s="15"/>
      <c r="Q1206" s="15"/>
      <c r="R1206" s="27"/>
      <c r="S1206" s="5">
        <f>E1206/E$1204*100</f>
        <v>3.5133366444920031</v>
      </c>
      <c r="T1206" s="5">
        <f t="shared" ref="T1206:X1217" si="6">F1206/F$1204*100</f>
        <v>25.847255265341534</v>
      </c>
      <c r="U1206" s="5">
        <f t="shared" si="6"/>
        <v>2.6078633903436823</v>
      </c>
      <c r="V1206" s="5">
        <f t="shared" si="6"/>
        <v>6.4565754493736929</v>
      </c>
      <c r="W1206" s="5">
        <f t="shared" si="6"/>
        <v>3.1797959323807792</v>
      </c>
      <c r="X1206" s="5">
        <f t="shared" si="6"/>
        <v>13.561849537152849</v>
      </c>
      <c r="Y1206" s="12">
        <f t="shared" ref="Y1206:Y1269" si="7">E1206/G1206</f>
        <v>2.3101005527903369</v>
      </c>
    </row>
    <row r="1207" spans="1:25">
      <c r="B1207" t="s">
        <v>27</v>
      </c>
      <c r="C1207" t="s">
        <v>4</v>
      </c>
      <c r="D1207" t="s">
        <v>5</v>
      </c>
      <c r="E1207" s="6">
        <f t="shared" ref="E1207:J1217" si="8">E4+E16+E28+E40+E52+E64+E76+E88+E100+E112+E124+E136+E148+E160+E172+E184+E196+E208+E220+E232+E244+E256+E268+E280+E292+E304+E316+E328+E340+E352+E364+E376+E388+E400+E412+E424+E436+E448+E460+E472+E484+E496+E508+E520+E532+E544+E556+E568+E580+E592+E604+E616+E628+E640+E652+E664+E676+E688+E700+E712+E724+E736+E748+E760+E772+E784+E796+E808+E820+E832+E844+E856+E868+E880+E892+E904+E916+E928+E940+E952+E964+E976+E988+E1000+E1012+E1024+E1036+E1048+E1060+E1072+E1084+E1096+E1108+E1120+E1132+E1144+E1156+E1168+E1180+E1192</f>
        <v>0.37205193401802689</v>
      </c>
      <c r="F1207" s="6">
        <f t="shared" si="8"/>
        <v>16.433994057449546</v>
      </c>
      <c r="G1207" s="6">
        <f t="shared" si="8"/>
        <v>0.34338699369310821</v>
      </c>
      <c r="H1207" s="6">
        <f t="shared" si="8"/>
        <v>5.4058207589776854</v>
      </c>
      <c r="I1207" s="6">
        <f t="shared" si="8"/>
        <v>0.71543892771113482</v>
      </c>
      <c r="J1207" s="53">
        <f t="shared" si="8"/>
        <v>21.839814816427221</v>
      </c>
      <c r="K1207" s="15">
        <f t="shared" si="2"/>
        <v>0.39714091412709174</v>
      </c>
      <c r="L1207" s="15">
        <f t="shared" si="3"/>
        <v>0.36654297990566892</v>
      </c>
      <c r="M1207" s="15">
        <f t="shared" si="4"/>
        <v>0.76368389403276038</v>
      </c>
      <c r="N1207" s="59">
        <f t="shared" si="5"/>
        <v>3.0597934221422818E-2</v>
      </c>
      <c r="O1207" s="15"/>
      <c r="P1207" s="15"/>
      <c r="Q1207" s="15"/>
      <c r="R1207" s="27"/>
      <c r="S1207" s="5">
        <f t="shared" ref="S1207:S1217" si="9">E1207/E$1204*100</f>
        <v>1.3796257565973318E-2</v>
      </c>
      <c r="T1207" s="5">
        <f t="shared" si="6"/>
        <v>4.3508356623632514</v>
      </c>
      <c r="U1207" s="5">
        <f t="shared" si="6"/>
        <v>2.1834212116725569E-2</v>
      </c>
      <c r="V1207" s="5">
        <f t="shared" si="6"/>
        <v>0.82771824378659808</v>
      </c>
      <c r="W1207" s="5">
        <f t="shared" si="6"/>
        <v>1.6757123690392738E-2</v>
      </c>
      <c r="X1207" s="5">
        <f t="shared" si="6"/>
        <v>2.1186845812226944</v>
      </c>
      <c r="Y1207" s="12">
        <f t="shared" si="7"/>
        <v>1.0834770706270171</v>
      </c>
    </row>
    <row r="1208" spans="1:25">
      <c r="B1208" t="s">
        <v>27</v>
      </c>
      <c r="C1208" t="s">
        <v>6</v>
      </c>
      <c r="D1208" t="s">
        <v>7</v>
      </c>
      <c r="E1208" s="6">
        <f t="shared" si="8"/>
        <v>1.17375895613296</v>
      </c>
      <c r="F1208" s="6">
        <f t="shared" si="8"/>
        <v>2.5196667517144489</v>
      </c>
      <c r="G1208" s="6">
        <f t="shared" si="8"/>
        <v>133.42294369928518</v>
      </c>
      <c r="H1208" s="6">
        <f t="shared" si="8"/>
        <v>246.40384726129639</v>
      </c>
      <c r="I1208" s="6">
        <f t="shared" si="8"/>
        <v>134.59670265541823</v>
      </c>
      <c r="J1208" s="53">
        <f t="shared" si="8"/>
        <v>248.92351401301067</v>
      </c>
      <c r="K1208" s="15">
        <f t="shared" si="2"/>
        <v>1.2529103121956051</v>
      </c>
      <c r="L1208" s="15">
        <f t="shared" si="3"/>
        <v>142.4201972397064</v>
      </c>
      <c r="M1208" s="15">
        <f t="shared" si="4"/>
        <v>143.67310755190209</v>
      </c>
      <c r="N1208" s="59">
        <f t="shared" si="5"/>
        <v>-141.16728692751079</v>
      </c>
      <c r="O1208" s="15"/>
      <c r="P1208" s="15"/>
      <c r="Q1208" s="15"/>
      <c r="R1208" s="27"/>
      <c r="S1208" s="5">
        <f t="shared" si="9"/>
        <v>4.3524786188569239E-2</v>
      </c>
      <c r="T1208" s="5">
        <f t="shared" si="6"/>
        <v>0.66707191948026856</v>
      </c>
      <c r="U1208" s="5">
        <f t="shared" si="6"/>
        <v>8.4836784953238435</v>
      </c>
      <c r="V1208" s="5">
        <f t="shared" si="6"/>
        <v>37.72839848207466</v>
      </c>
      <c r="W1208" s="5">
        <f t="shared" si="6"/>
        <v>3.1525452520896606</v>
      </c>
      <c r="X1208" s="5">
        <f t="shared" si="6"/>
        <v>24.148117347883858</v>
      </c>
      <c r="Y1208" s="12">
        <f t="shared" si="7"/>
        <v>8.797279715087326E-3</v>
      </c>
    </row>
    <row r="1209" spans="1:25">
      <c r="B1209" t="s">
        <v>27</v>
      </c>
      <c r="C1209" t="s">
        <v>8</v>
      </c>
      <c r="D1209" t="s">
        <v>9</v>
      </c>
      <c r="E1209" s="6">
        <f t="shared" si="8"/>
        <v>29.724374904125966</v>
      </c>
      <c r="F1209" s="6">
        <f t="shared" si="8"/>
        <v>11.129978481660485</v>
      </c>
      <c r="G1209" s="6">
        <f t="shared" si="8"/>
        <v>172.0535212277623</v>
      </c>
      <c r="H1209" s="6">
        <f t="shared" si="8"/>
        <v>78.428429451978772</v>
      </c>
      <c r="I1209" s="6">
        <f t="shared" si="8"/>
        <v>201.7778961318883</v>
      </c>
      <c r="J1209" s="53">
        <f t="shared" si="8"/>
        <v>89.558407933639216</v>
      </c>
      <c r="K1209" s="15">
        <f t="shared" si="2"/>
        <v>31.728810797443671</v>
      </c>
      <c r="L1209" s="15">
        <f t="shared" si="3"/>
        <v>183.65579224718601</v>
      </c>
      <c r="M1209" s="15">
        <f t="shared" si="4"/>
        <v>215.38460304462973</v>
      </c>
      <c r="N1209" s="59">
        <f t="shared" si="5"/>
        <v>-151.92698144974236</v>
      </c>
      <c r="O1209" s="15"/>
      <c r="P1209" s="15"/>
      <c r="Q1209" s="15"/>
      <c r="R1209" s="27"/>
      <c r="S1209" s="5">
        <f t="shared" si="9"/>
        <v>1.1022255085092649</v>
      </c>
      <c r="T1209" s="5">
        <f t="shared" si="6"/>
        <v>2.9466182797719256</v>
      </c>
      <c r="U1209" s="5">
        <f t="shared" si="6"/>
        <v>10.939998156348063</v>
      </c>
      <c r="V1209" s="5">
        <f t="shared" si="6"/>
        <v>12.008655999391589</v>
      </c>
      <c r="W1209" s="5">
        <f t="shared" si="6"/>
        <v>4.7260737884177146</v>
      </c>
      <c r="X1209" s="5">
        <f t="shared" si="6"/>
        <v>8.6880781546340167</v>
      </c>
      <c r="Y1209" s="12">
        <f t="shared" si="7"/>
        <v>0.17276237470767722</v>
      </c>
    </row>
    <row r="1210" spans="1:25">
      <c r="B1210" t="s">
        <v>27</v>
      </c>
      <c r="C1210" t="s">
        <v>10</v>
      </c>
      <c r="D1210" t="s">
        <v>11</v>
      </c>
      <c r="E1210" s="6">
        <f t="shared" si="8"/>
        <v>17.722887252565599</v>
      </c>
      <c r="F1210" s="6">
        <f t="shared" si="8"/>
        <v>15.438330519511881</v>
      </c>
      <c r="G1210" s="6">
        <f t="shared" si="8"/>
        <v>39.921359826573386</v>
      </c>
      <c r="H1210" s="6">
        <f t="shared" si="8"/>
        <v>42.800491062858846</v>
      </c>
      <c r="I1210" s="6">
        <f t="shared" si="8"/>
        <v>57.644247079138999</v>
      </c>
      <c r="J1210" s="53">
        <f t="shared" si="8"/>
        <v>58.238821582370747</v>
      </c>
      <c r="K1210" s="15">
        <f t="shared" si="2"/>
        <v>18.918013860167839</v>
      </c>
      <c r="L1210" s="15">
        <f t="shared" si="3"/>
        <v>42.613420023113562</v>
      </c>
      <c r="M1210" s="15">
        <f t="shared" si="4"/>
        <v>61.531433883281416</v>
      </c>
      <c r="N1210" s="59">
        <f t="shared" si="5"/>
        <v>-23.695406162945723</v>
      </c>
      <c r="O1210" s="15"/>
      <c r="P1210" s="15"/>
      <c r="Q1210" s="15"/>
      <c r="R1210" s="27"/>
      <c r="S1210" s="5">
        <f t="shared" si="9"/>
        <v>0.65719189982023596</v>
      </c>
      <c r="T1210" s="5">
        <f t="shared" si="6"/>
        <v>4.0872376341888241</v>
      </c>
      <c r="U1210" s="5">
        <f t="shared" si="6"/>
        <v>2.5383938659614533</v>
      </c>
      <c r="V1210" s="5">
        <f t="shared" si="6"/>
        <v>6.5534446803325377</v>
      </c>
      <c r="W1210" s="5">
        <f t="shared" si="6"/>
        <v>1.3501526698232789</v>
      </c>
      <c r="X1210" s="5">
        <f t="shared" si="6"/>
        <v>5.6497591372587346</v>
      </c>
      <c r="Y1210" s="12">
        <f t="shared" si="7"/>
        <v>0.44394497906778407</v>
      </c>
    </row>
    <row r="1211" spans="1:25">
      <c r="B1211" t="s">
        <v>27</v>
      </c>
      <c r="C1211" t="s">
        <v>12</v>
      </c>
      <c r="D1211" t="s">
        <v>13</v>
      </c>
      <c r="E1211" s="6">
        <f t="shared" si="8"/>
        <v>42.873613862890203</v>
      </c>
      <c r="F1211" s="6">
        <f t="shared" si="8"/>
        <v>6.1177337212296949</v>
      </c>
      <c r="G1211" s="6">
        <f t="shared" si="8"/>
        <v>33.463702787161722</v>
      </c>
      <c r="H1211" s="6">
        <f t="shared" si="8"/>
        <v>5.9134271763947099</v>
      </c>
      <c r="I1211" s="6">
        <f t="shared" si="8"/>
        <v>76.337316650051974</v>
      </c>
      <c r="J1211" s="53">
        <f t="shared" si="8"/>
        <v>12.031160897624403</v>
      </c>
      <c r="K1211" s="15">
        <f t="shared" si="2"/>
        <v>45.764756596091701</v>
      </c>
      <c r="L1211" s="15">
        <f t="shared" si="3"/>
        <v>35.720296818365121</v>
      </c>
      <c r="M1211" s="15">
        <f t="shared" si="4"/>
        <v>81.485053414456871</v>
      </c>
      <c r="N1211" s="59">
        <f t="shared" si="5"/>
        <v>10.04445977772658</v>
      </c>
      <c r="O1211" s="15"/>
      <c r="P1211" s="15"/>
      <c r="Q1211" s="15"/>
      <c r="R1211" s="27"/>
      <c r="S1211" s="5">
        <f t="shared" si="9"/>
        <v>1.5898194997902035</v>
      </c>
      <c r="T1211" s="5">
        <f t="shared" si="6"/>
        <v>1.6196460795909058</v>
      </c>
      <c r="U1211" s="5">
        <f t="shared" si="6"/>
        <v>2.1277846810905987</v>
      </c>
      <c r="V1211" s="5">
        <f t="shared" si="6"/>
        <v>0.9054409636273284</v>
      </c>
      <c r="W1211" s="5">
        <f t="shared" si="6"/>
        <v>1.7879847010702281</v>
      </c>
      <c r="X1211" s="5">
        <f t="shared" si="6"/>
        <v>1.1671452025698159</v>
      </c>
      <c r="Y1211" s="12">
        <f t="shared" si="7"/>
        <v>1.2811975451604409</v>
      </c>
    </row>
    <row r="1212" spans="1:25">
      <c r="B1212" t="s">
        <v>27</v>
      </c>
      <c r="C1212" t="s">
        <v>14</v>
      </c>
      <c r="D1212" t="s">
        <v>15</v>
      </c>
      <c r="E1212" s="6">
        <f t="shared" si="8"/>
        <v>13.485162112452512</v>
      </c>
      <c r="F1212" s="6">
        <f t="shared" si="8"/>
        <v>13.989563817602052</v>
      </c>
      <c r="G1212" s="6">
        <f t="shared" si="8"/>
        <v>57.148482406506595</v>
      </c>
      <c r="H1212" s="6">
        <f t="shared" si="8"/>
        <v>33.280944265878745</v>
      </c>
      <c r="I1212" s="6">
        <f t="shared" si="8"/>
        <v>70.633644518959088</v>
      </c>
      <c r="J1212" s="53">
        <f t="shared" si="8"/>
        <v>47.270508083480792</v>
      </c>
      <c r="K1212" s="15">
        <f t="shared" si="2"/>
        <v>14.39452162136033</v>
      </c>
      <c r="L1212" s="15">
        <f t="shared" si="3"/>
        <v>61.002237775751944</v>
      </c>
      <c r="M1212" s="15">
        <f t="shared" si="4"/>
        <v>75.396759397112248</v>
      </c>
      <c r="N1212" s="59">
        <f t="shared" si="5"/>
        <v>-46.607716154391611</v>
      </c>
      <c r="O1212" s="15"/>
      <c r="P1212" s="15"/>
      <c r="Q1212" s="15"/>
      <c r="R1212" s="27"/>
      <c r="S1212" s="5">
        <f t="shared" si="9"/>
        <v>0.50005053814149858</v>
      </c>
      <c r="T1212" s="5">
        <f t="shared" si="6"/>
        <v>3.7036823151909837</v>
      </c>
      <c r="U1212" s="5">
        <f t="shared" si="6"/>
        <v>3.6337779529524084</v>
      </c>
      <c r="V1212" s="5">
        <f t="shared" si="6"/>
        <v>5.0958487096642777</v>
      </c>
      <c r="W1212" s="5">
        <f t="shared" si="6"/>
        <v>1.6543923905484283</v>
      </c>
      <c r="X1212" s="5">
        <f t="shared" si="6"/>
        <v>4.5857209626018829</v>
      </c>
      <c r="Y1212" s="12">
        <f t="shared" si="7"/>
        <v>0.23596710786701783</v>
      </c>
    </row>
    <row r="1213" spans="1:25">
      <c r="B1213" t="s">
        <v>27</v>
      </c>
      <c r="C1213" t="s">
        <v>16</v>
      </c>
      <c r="D1213" t="s">
        <v>17</v>
      </c>
      <c r="E1213" s="6">
        <f t="shared" si="8"/>
        <v>240.20148698289788</v>
      </c>
      <c r="F1213" s="6">
        <f t="shared" si="8"/>
        <v>43.055799879482478</v>
      </c>
      <c r="G1213" s="6">
        <f t="shared" si="8"/>
        <v>218.4451832998698</v>
      </c>
      <c r="H1213" s="6">
        <f t="shared" si="8"/>
        <v>29.932681305880731</v>
      </c>
      <c r="I1213" s="6">
        <f t="shared" si="8"/>
        <v>458.6466702827675</v>
      </c>
      <c r="J1213" s="53">
        <f t="shared" si="8"/>
        <v>72.988481185363241</v>
      </c>
      <c r="K1213" s="15">
        <f t="shared" si="2"/>
        <v>256.39925341834862</v>
      </c>
      <c r="L1213" s="15">
        <f t="shared" si="3"/>
        <v>233.17583339901944</v>
      </c>
      <c r="M1213" s="15">
        <f t="shared" si="4"/>
        <v>489.57508681736789</v>
      </c>
      <c r="N1213" s="59">
        <f t="shared" si="5"/>
        <v>23.223420019329183</v>
      </c>
      <c r="O1213" s="15"/>
      <c r="P1213" s="15"/>
      <c r="Q1213" s="15"/>
      <c r="R1213" s="27"/>
      <c r="S1213" s="5">
        <f t="shared" si="9"/>
        <v>8.9070403326683945</v>
      </c>
      <c r="T1213" s="5">
        <f t="shared" si="6"/>
        <v>11.39885465045008</v>
      </c>
      <c r="U1213" s="5">
        <f t="shared" si="6"/>
        <v>13.889805250774939</v>
      </c>
      <c r="V1213" s="5">
        <f t="shared" si="6"/>
        <v>4.583175711325838</v>
      </c>
      <c r="W1213" s="5">
        <f t="shared" si="6"/>
        <v>10.742494832791994</v>
      </c>
      <c r="X1213" s="5">
        <f t="shared" si="6"/>
        <v>7.0806264152925333</v>
      </c>
      <c r="Y1213" s="12">
        <f t="shared" si="7"/>
        <v>1.0995961703269153</v>
      </c>
    </row>
    <row r="1214" spans="1:25">
      <c r="B1214" t="s">
        <v>27</v>
      </c>
      <c r="C1214" t="s">
        <v>18</v>
      </c>
      <c r="D1214" t="s">
        <v>19</v>
      </c>
      <c r="E1214" s="6">
        <f t="shared" si="8"/>
        <v>1424.7519666073254</v>
      </c>
      <c r="F1214" s="6">
        <f t="shared" si="8"/>
        <v>88.637425771681407</v>
      </c>
      <c r="G1214" s="6">
        <f t="shared" si="8"/>
        <v>584.010607285113</v>
      </c>
      <c r="H1214" s="6">
        <f t="shared" si="8"/>
        <v>97.285300213848487</v>
      </c>
      <c r="I1214" s="6">
        <f t="shared" si="8"/>
        <v>2008.7625738924394</v>
      </c>
      <c r="J1214" s="53">
        <f t="shared" si="8"/>
        <v>185.92272598552989</v>
      </c>
      <c r="K1214" s="15">
        <f t="shared" si="2"/>
        <v>1520.8288055704318</v>
      </c>
      <c r="L1214" s="15">
        <f t="shared" si="3"/>
        <v>623.39282565290989</v>
      </c>
      <c r="M1214" s="15">
        <f t="shared" si="4"/>
        <v>2144.2216312233427</v>
      </c>
      <c r="N1214" s="59">
        <f t="shared" si="5"/>
        <v>897.43597991752188</v>
      </c>
      <c r="O1214" s="15"/>
      <c r="P1214" s="15"/>
      <c r="Q1214" s="15"/>
      <c r="R1214" s="27"/>
      <c r="S1214" s="5">
        <f t="shared" si="9"/>
        <v>52.831992799127015</v>
      </c>
      <c r="T1214" s="5">
        <f t="shared" si="6"/>
        <v>23.466411860645213</v>
      </c>
      <c r="U1214" s="5">
        <f t="shared" si="6"/>
        <v>37.134229636190192</v>
      </c>
      <c r="V1214" s="5">
        <f t="shared" si="6"/>
        <v>14.895946689598894</v>
      </c>
      <c r="W1214" s="5">
        <f t="shared" si="6"/>
        <v>47.049554632199531</v>
      </c>
      <c r="X1214" s="5">
        <f t="shared" si="6"/>
        <v>18.036398941814575</v>
      </c>
      <c r="Y1214" s="12">
        <f t="shared" si="7"/>
        <v>2.439599467603101</v>
      </c>
    </row>
    <row r="1215" spans="1:25">
      <c r="B1215" t="s">
        <v>27</v>
      </c>
      <c r="C1215" t="s">
        <v>20</v>
      </c>
      <c r="D1215" t="s">
        <v>21</v>
      </c>
      <c r="E1215" s="6">
        <f t="shared" si="8"/>
        <v>397.70193557951404</v>
      </c>
      <c r="F1215" s="6">
        <f t="shared" si="8"/>
        <v>63.304067782245596</v>
      </c>
      <c r="G1215" s="6">
        <f t="shared" si="8"/>
        <v>92.629162177550214</v>
      </c>
      <c r="H1215" s="6">
        <f t="shared" si="8"/>
        <v>18.693337409154879</v>
      </c>
      <c r="I1215" s="6">
        <f t="shared" si="8"/>
        <v>490.33109775706407</v>
      </c>
      <c r="J1215" s="53">
        <f t="shared" si="8"/>
        <v>81.997405191400418</v>
      </c>
      <c r="K1215" s="15">
        <f t="shared" si="2"/>
        <v>424.52059996148057</v>
      </c>
      <c r="L1215" s="15">
        <f t="shared" si="3"/>
        <v>98.875524566515239</v>
      </c>
      <c r="M1215" s="15">
        <f t="shared" si="4"/>
        <v>523.39612452799565</v>
      </c>
      <c r="N1215" s="59">
        <f t="shared" si="5"/>
        <v>325.64507539496532</v>
      </c>
      <c r="O1215" s="15"/>
      <c r="P1215" s="15"/>
      <c r="Q1215" s="15"/>
      <c r="R1215" s="27"/>
      <c r="S1215" s="5">
        <f t="shared" si="9"/>
        <v>14.747399048529749</v>
      </c>
      <c r="T1215" s="5">
        <f t="shared" si="6"/>
        <v>16.759504397824944</v>
      </c>
      <c r="U1215" s="5">
        <f t="shared" si="6"/>
        <v>5.8898118225955285</v>
      </c>
      <c r="V1215" s="5">
        <f t="shared" si="6"/>
        <v>2.8622510994504582</v>
      </c>
      <c r="W1215" s="5">
        <f t="shared" si="6"/>
        <v>11.484612503051665</v>
      </c>
      <c r="X1215" s="5">
        <f t="shared" si="6"/>
        <v>7.9545838432942242</v>
      </c>
      <c r="Y1215" s="12">
        <f t="shared" si="7"/>
        <v>4.2934851857690868</v>
      </c>
    </row>
    <row r="1216" spans="1:25">
      <c r="B1216" t="s">
        <v>27</v>
      </c>
      <c r="C1216" t="s">
        <v>25</v>
      </c>
      <c r="D1216" t="s">
        <v>26</v>
      </c>
      <c r="E1216" s="6">
        <f t="shared" si="8"/>
        <v>21.056478975633159</v>
      </c>
      <c r="F1216" s="6">
        <f t="shared" si="8"/>
        <v>1.4086836312448228</v>
      </c>
      <c r="G1216" s="6">
        <f t="shared" si="8"/>
        <v>120.36143454074374</v>
      </c>
      <c r="H1216" s="6">
        <f t="shared" si="8"/>
        <v>49.792523987857308</v>
      </c>
      <c r="I1216" s="6">
        <f t="shared" si="8"/>
        <v>141.41791351637721</v>
      </c>
      <c r="J1216" s="53">
        <f t="shared" si="8"/>
        <v>51.201207619102121</v>
      </c>
      <c r="K1216" s="15">
        <f t="shared" si="2"/>
        <v>22.476403276204074</v>
      </c>
      <c r="L1216" s="15">
        <f t="shared" si="3"/>
        <v>128.47789721970113</v>
      </c>
      <c r="M1216" s="15">
        <f t="shared" si="4"/>
        <v>150.95430049590553</v>
      </c>
      <c r="N1216" s="59">
        <f t="shared" si="5"/>
        <v>-106.00149394349705</v>
      </c>
      <c r="O1216" s="15"/>
      <c r="P1216" s="15"/>
      <c r="Q1216" s="15"/>
      <c r="R1216" s="27"/>
      <c r="S1216" s="5">
        <f t="shared" si="9"/>
        <v>0.78080660472056973</v>
      </c>
      <c r="T1216" s="5">
        <f t="shared" si="6"/>
        <v>0.37294348278220774</v>
      </c>
      <c r="U1216" s="5">
        <f t="shared" si="6"/>
        <v>7.6531643326732164</v>
      </c>
      <c r="V1216" s="5">
        <f t="shared" si="6"/>
        <v>7.6240375599736812</v>
      </c>
      <c r="W1216" s="5">
        <f t="shared" si="6"/>
        <v>3.312312731448138</v>
      </c>
      <c r="X1216" s="5">
        <f t="shared" si="6"/>
        <v>4.967038870722428</v>
      </c>
      <c r="Y1216" s="12">
        <f t="shared" si="7"/>
        <v>0.17494373555763243</v>
      </c>
    </row>
    <row r="1217" spans="1:25">
      <c r="B1217" t="s">
        <v>27</v>
      </c>
      <c r="C1217" t="s">
        <v>22</v>
      </c>
      <c r="D1217" t="s">
        <v>23</v>
      </c>
      <c r="E1217" s="6">
        <f t="shared" si="8"/>
        <v>412.94987504754812</v>
      </c>
      <c r="F1217" s="6">
        <f t="shared" si="8"/>
        <v>18.054802851035234</v>
      </c>
      <c r="G1217" s="6">
        <f t="shared" si="8"/>
        <v>79.887863606336282</v>
      </c>
      <c r="H1217" s="6">
        <f t="shared" si="8"/>
        <v>2.994501444760056</v>
      </c>
      <c r="I1217" s="6">
        <f t="shared" si="8"/>
        <v>492.8377386538844</v>
      </c>
      <c r="J1217" s="53">
        <f t="shared" si="8"/>
        <v>21.049304295795295</v>
      </c>
      <c r="K1217" s="15">
        <f t="shared" si="2"/>
        <v>440.79677020871338</v>
      </c>
      <c r="L1217" s="15">
        <f t="shared" si="3"/>
        <v>85.275028240394988</v>
      </c>
      <c r="M1217" s="15">
        <f t="shared" si="4"/>
        <v>526.07179844910831</v>
      </c>
      <c r="N1217" s="59">
        <f t="shared" si="5"/>
        <v>355.52174196831839</v>
      </c>
      <c r="O1217" s="15"/>
      <c r="P1217" s="15"/>
      <c r="Q1217" s="15"/>
      <c r="R1217" s="27"/>
      <c r="S1217" s="5">
        <f t="shared" si="9"/>
        <v>15.312816080446524</v>
      </c>
      <c r="T1217" s="5">
        <f t="shared" si="6"/>
        <v>4.7799384523699171</v>
      </c>
      <c r="U1217" s="5">
        <f t="shared" si="6"/>
        <v>5.0796582036292639</v>
      </c>
      <c r="V1217" s="5">
        <f t="shared" si="6"/>
        <v>0.45850641140050707</v>
      </c>
      <c r="W1217" s="5">
        <f t="shared" si="6"/>
        <v>11.543323442488239</v>
      </c>
      <c r="X1217" s="5">
        <f t="shared" si="6"/>
        <v>2.0419970055525281</v>
      </c>
      <c r="Y1217" s="12">
        <f t="shared" si="7"/>
        <v>5.169119017657585</v>
      </c>
    </row>
    <row r="1218" spans="1:25">
      <c r="E1218" s="6"/>
      <c r="F1218" s="6"/>
      <c r="G1218" s="6"/>
      <c r="H1218" s="6"/>
      <c r="I1218" s="6"/>
      <c r="J1218" s="53"/>
      <c r="K1218" s="15"/>
      <c r="L1218" s="15"/>
      <c r="M1218" s="15"/>
      <c r="N1218" s="59"/>
      <c r="O1218" s="15"/>
      <c r="P1218" s="15"/>
      <c r="Q1218" s="15"/>
      <c r="R1218" s="27"/>
      <c r="Y1218" s="12"/>
    </row>
    <row r="1219" spans="1:25">
      <c r="A1219" s="7" t="s">
        <v>91</v>
      </c>
      <c r="B1219" t="s">
        <v>27</v>
      </c>
      <c r="E1219" s="6">
        <f>SUM(E3:E14)</f>
        <v>6.5596983415567838</v>
      </c>
      <c r="F1219" s="6">
        <f t="shared" ref="F1219:J1219" si="10">SUM(F3:F14)</f>
        <v>1.1480313065896881</v>
      </c>
      <c r="G1219" s="6">
        <f t="shared" si="10"/>
        <v>5.3351413337423894</v>
      </c>
      <c r="H1219" s="6">
        <f t="shared" si="10"/>
        <v>1.9152835298775848</v>
      </c>
      <c r="I1219" s="6">
        <f t="shared" si="10"/>
        <v>11.894839675299171</v>
      </c>
      <c r="J1219" s="53">
        <f t="shared" si="10"/>
        <v>3.0633148364672702</v>
      </c>
      <c r="K1219" s="15">
        <f t="shared" si="2"/>
        <v>7.0020455682877971</v>
      </c>
      <c r="L1219" s="15">
        <f t="shared" si="3"/>
        <v>5.6949116844989245</v>
      </c>
      <c r="M1219" s="15">
        <f t="shared" si="4"/>
        <v>12.696957252786717</v>
      </c>
      <c r="N1219" s="59">
        <f t="shared" si="5"/>
        <v>1.3071338837888726</v>
      </c>
      <c r="O1219" s="15">
        <f>E1219/0.7032</f>
        <v>9.3283537280386568</v>
      </c>
      <c r="P1219" s="15">
        <f>G1219/0.7032</f>
        <v>7.5869472891672203</v>
      </c>
      <c r="Q1219" s="15">
        <f>O1219+P1219</f>
        <v>16.915301017205877</v>
      </c>
      <c r="R1219" s="27">
        <f>O1219-P1219</f>
        <v>1.7414064388714365</v>
      </c>
      <c r="S1219" s="5">
        <f t="shared" ref="S1219:X1259" si="11">E1219/E$1204*100</f>
        <v>0.24324369691576569</v>
      </c>
      <c r="T1219" s="5">
        <f t="shared" si="11"/>
        <v>0.30393679909819021</v>
      </c>
      <c r="U1219" s="5">
        <f t="shared" si="11"/>
        <v>0.33923418677222728</v>
      </c>
      <c r="V1219" s="5">
        <f t="shared" si="11"/>
        <v>0.29326076286766778</v>
      </c>
      <c r="W1219" s="5">
        <f t="shared" si="11"/>
        <v>0.27860281569254758</v>
      </c>
      <c r="X1219" s="5">
        <f t="shared" si="11"/>
        <v>0.29717275379881897</v>
      </c>
      <c r="Y1219" s="12">
        <f t="shared" si="7"/>
        <v>1.2295266294202212</v>
      </c>
    </row>
    <row r="1220" spans="1:25">
      <c r="A1220" s="7" t="s">
        <v>92</v>
      </c>
      <c r="B1220" t="s">
        <v>27</v>
      </c>
      <c r="E1220" s="6">
        <f>SUM(E15:E26)</f>
        <v>6.0173783500273608</v>
      </c>
      <c r="F1220" s="6">
        <f t="shared" ref="F1220:J1220" si="12">SUM(F15:F26)</f>
        <v>0.97045239006479345</v>
      </c>
      <c r="G1220" s="6">
        <f t="shared" si="12"/>
        <v>4.2419967799708047</v>
      </c>
      <c r="H1220" s="6">
        <f t="shared" si="12"/>
        <v>1.1684428617315246</v>
      </c>
      <c r="I1220" s="6">
        <f t="shared" si="12"/>
        <v>10.259375129998167</v>
      </c>
      <c r="J1220" s="53">
        <f t="shared" si="12"/>
        <v>2.1388952517963182</v>
      </c>
      <c r="K1220" s="15">
        <f t="shared" si="2"/>
        <v>6.4231547267340581</v>
      </c>
      <c r="L1220" s="15">
        <f t="shared" si="3"/>
        <v>4.5280519327717252</v>
      </c>
      <c r="M1220" s="15">
        <f t="shared" si="4"/>
        <v>10.951206659505786</v>
      </c>
      <c r="N1220" s="59">
        <f t="shared" si="5"/>
        <v>1.8951027939623328</v>
      </c>
      <c r="O1220" s="15">
        <f>E1220/0.870716</f>
        <v>6.9108392978047499</v>
      </c>
      <c r="P1220" s="15">
        <f>G1220/0.870716</f>
        <v>4.8718488921425633</v>
      </c>
      <c r="Q1220" s="15">
        <f t="shared" ref="Q1220:Q1283" si="13">O1220+P1220</f>
        <v>11.782688189947313</v>
      </c>
      <c r="R1220" s="27">
        <f t="shared" ref="R1220:R1283" si="14">O1220-P1220</f>
        <v>2.0389904056621866</v>
      </c>
      <c r="S1220" s="5">
        <f t="shared" si="11"/>
        <v>0.22313363807125539</v>
      </c>
      <c r="T1220" s="5">
        <f t="shared" si="11"/>
        <v>0.25692347536207077</v>
      </c>
      <c r="U1220" s="5">
        <f t="shared" si="11"/>
        <v>0.26972674910083033</v>
      </c>
      <c r="V1220" s="5">
        <f t="shared" si="11"/>
        <v>0.17890742527325379</v>
      </c>
      <c r="W1220" s="5">
        <f t="shared" si="11"/>
        <v>0.24029670651207802</v>
      </c>
      <c r="X1220" s="5">
        <f t="shared" si="11"/>
        <v>0.20749463440609084</v>
      </c>
      <c r="Y1220" s="12">
        <f t="shared" si="7"/>
        <v>1.4185249688164014</v>
      </c>
    </row>
    <row r="1221" spans="1:25">
      <c r="A1221" s="7" t="s">
        <v>93</v>
      </c>
      <c r="B1221" t="s">
        <v>27</v>
      </c>
      <c r="E1221" s="6">
        <f>SUM(E27:E38)</f>
        <v>10.648631102562211</v>
      </c>
      <c r="F1221" s="6">
        <f t="shared" ref="F1221:J1221" si="15">SUM(F27:F38)</f>
        <v>1.4908973554966387</v>
      </c>
      <c r="G1221" s="6">
        <f t="shared" si="15"/>
        <v>8.4823668770065819</v>
      </c>
      <c r="H1221" s="6">
        <f t="shared" si="15"/>
        <v>1.7563631465867628</v>
      </c>
      <c r="I1221" s="6">
        <f t="shared" si="15"/>
        <v>19.130997979568807</v>
      </c>
      <c r="J1221" s="53">
        <f t="shared" si="15"/>
        <v>3.2472605020833987</v>
      </c>
      <c r="K1221" s="15">
        <f t="shared" si="2"/>
        <v>11.366711750700995</v>
      </c>
      <c r="L1221" s="15">
        <f t="shared" si="3"/>
        <v>9.0543674887402581</v>
      </c>
      <c r="M1221" s="15">
        <f t="shared" si="4"/>
        <v>20.421079239441269</v>
      </c>
      <c r="N1221" s="59">
        <f t="shared" si="5"/>
        <v>2.3123442619607371</v>
      </c>
      <c r="O1221" s="15">
        <f>E1221/0.887077</f>
        <v>12.004179008769489</v>
      </c>
      <c r="P1221" s="15">
        <f>G1221/0.887077</f>
        <v>9.5621539922764107</v>
      </c>
      <c r="Q1221" s="15">
        <f t="shared" si="13"/>
        <v>21.566333001045898</v>
      </c>
      <c r="R1221" s="27">
        <f t="shared" si="14"/>
        <v>2.4420250164930781</v>
      </c>
      <c r="S1221" s="5">
        <f t="shared" si="11"/>
        <v>0.39486760847980018</v>
      </c>
      <c r="T1221" s="5">
        <f t="shared" si="11"/>
        <v>0.39470924478504565</v>
      </c>
      <c r="U1221" s="5">
        <f t="shared" si="11"/>
        <v>0.53935006580351397</v>
      </c>
      <c r="V1221" s="5">
        <f t="shared" si="11"/>
        <v>0.26892749204271199</v>
      </c>
      <c r="W1221" s="5">
        <f t="shared" si="11"/>
        <v>0.44808925967993374</v>
      </c>
      <c r="X1221" s="5">
        <f t="shared" si="11"/>
        <v>0.31501735773888995</v>
      </c>
      <c r="Y1221" s="12">
        <f t="shared" si="7"/>
        <v>1.25538440590536</v>
      </c>
    </row>
    <row r="1222" spans="1:25">
      <c r="A1222" s="7" t="s">
        <v>94</v>
      </c>
      <c r="B1222" t="s">
        <v>27</v>
      </c>
      <c r="E1222" s="6">
        <f>SUM(E39:E50)</f>
        <v>7.0437418219463375</v>
      </c>
      <c r="F1222" s="6">
        <f t="shared" ref="F1222:J1222" si="16">SUM(F39:F50)</f>
        <v>1.1800766321844289</v>
      </c>
      <c r="G1222" s="6">
        <f t="shared" si="16"/>
        <v>4.2294634272573353</v>
      </c>
      <c r="H1222" s="6">
        <f t="shared" si="16"/>
        <v>1.2352463919008212</v>
      </c>
      <c r="I1222" s="6">
        <f t="shared" si="16"/>
        <v>11.273205249203658</v>
      </c>
      <c r="J1222" s="53">
        <f t="shared" si="16"/>
        <v>2.4153230240852506</v>
      </c>
      <c r="K1222" s="15">
        <f t="shared" si="2"/>
        <v>7.5187300757518871</v>
      </c>
      <c r="L1222" s="15">
        <f t="shared" si="3"/>
        <v>4.5146734049410826</v>
      </c>
      <c r="M1222" s="15">
        <f t="shared" si="4"/>
        <v>12.033403480692954</v>
      </c>
      <c r="N1222" s="59">
        <f t="shared" si="5"/>
        <v>3.0040566708108045</v>
      </c>
      <c r="O1222" s="15">
        <f>E1222/0.821173</f>
        <v>8.5776588148250585</v>
      </c>
      <c r="P1222" s="15">
        <f>G1222/0.821173</f>
        <v>5.1505144802098162</v>
      </c>
      <c r="Q1222" s="15">
        <f t="shared" si="13"/>
        <v>13.728173295034875</v>
      </c>
      <c r="R1222" s="27">
        <f t="shared" si="14"/>
        <v>3.4271443346152424</v>
      </c>
      <c r="S1222" s="5">
        <f t="shared" si="11"/>
        <v>0.26119277315483957</v>
      </c>
      <c r="T1222" s="5">
        <f t="shared" si="11"/>
        <v>0.31242067373768717</v>
      </c>
      <c r="U1222" s="5">
        <f t="shared" si="11"/>
        <v>0.26892981768902441</v>
      </c>
      <c r="V1222" s="5">
        <f t="shared" si="11"/>
        <v>0.18913612192003867</v>
      </c>
      <c r="W1222" s="5">
        <f t="shared" si="11"/>
        <v>0.26404279587140822</v>
      </c>
      <c r="X1222" s="5">
        <f t="shared" si="11"/>
        <v>0.23431094507049177</v>
      </c>
      <c r="Y1222" s="12">
        <f t="shared" si="7"/>
        <v>1.6653984466568534</v>
      </c>
    </row>
    <row r="1223" spans="1:25">
      <c r="A1223" s="7" t="s">
        <v>95</v>
      </c>
      <c r="B1223" t="s">
        <v>27</v>
      </c>
      <c r="E1223" s="6">
        <f>SUM(E51:E62)</f>
        <v>52.062670083896478</v>
      </c>
      <c r="F1223" s="6">
        <f t="shared" ref="F1223:J1223" si="17">SUM(F51:F62)</f>
        <v>10.106874040629606</v>
      </c>
      <c r="G1223" s="6">
        <f t="shared" si="17"/>
        <v>23.690468277766517</v>
      </c>
      <c r="H1223" s="6">
        <f t="shared" si="17"/>
        <v>8.7565038020559385</v>
      </c>
      <c r="I1223" s="6">
        <f t="shared" si="17"/>
        <v>75.753138361662963</v>
      </c>
      <c r="J1223" s="53">
        <f t="shared" si="17"/>
        <v>18.863377842685548</v>
      </c>
      <c r="K1223" s="15">
        <f t="shared" si="2"/>
        <v>55.573468375019985</v>
      </c>
      <c r="L1223" s="15">
        <f t="shared" si="3"/>
        <v>25.288013225259029</v>
      </c>
      <c r="M1223" s="15">
        <f t="shared" si="4"/>
        <v>80.861481600278978</v>
      </c>
      <c r="N1223" s="59">
        <f t="shared" si="5"/>
        <v>30.285455149760956</v>
      </c>
      <c r="O1223" s="15">
        <f>E1223/5.26886</f>
        <v>9.8812020216700525</v>
      </c>
      <c r="P1223" s="15">
        <f>G1223/5.26886</f>
        <v>4.4963176622203882</v>
      </c>
      <c r="Q1223" s="15">
        <f t="shared" si="13"/>
        <v>14.377519683890441</v>
      </c>
      <c r="R1223" s="27">
        <f t="shared" si="14"/>
        <v>5.3848843594496643</v>
      </c>
      <c r="S1223" s="5">
        <f t="shared" si="11"/>
        <v>1.9305638282609423</v>
      </c>
      <c r="T1223" s="5">
        <f t="shared" si="11"/>
        <v>2.6757553798099067</v>
      </c>
      <c r="U1223" s="5">
        <f t="shared" si="11"/>
        <v>1.5063549843812676</v>
      </c>
      <c r="V1223" s="5">
        <f t="shared" si="11"/>
        <v>1.340761795831183</v>
      </c>
      <c r="W1223" s="5">
        <f t="shared" si="11"/>
        <v>1.7743019848290325</v>
      </c>
      <c r="X1223" s="5">
        <f t="shared" si="11"/>
        <v>1.829939865379026</v>
      </c>
      <c r="Y1223" s="12">
        <f t="shared" si="7"/>
        <v>2.1976209787612029</v>
      </c>
    </row>
    <row r="1224" spans="1:25">
      <c r="A1224" s="7" t="s">
        <v>96</v>
      </c>
      <c r="B1224" t="s">
        <v>27</v>
      </c>
      <c r="E1224" s="6">
        <f>SUM(E63:E74)</f>
        <v>4.6817985845541159</v>
      </c>
      <c r="F1224" s="6">
        <f t="shared" ref="F1224:J1224" si="18">SUM(F63:F74)</f>
        <v>0.90623737592334042</v>
      </c>
      <c r="G1224" s="6">
        <f t="shared" si="18"/>
        <v>3.0199577474993111</v>
      </c>
      <c r="H1224" s="6">
        <f t="shared" si="18"/>
        <v>1.6725208820554938</v>
      </c>
      <c r="I1224" s="6">
        <f t="shared" si="18"/>
        <v>7.7017563320534244</v>
      </c>
      <c r="J1224" s="53">
        <f t="shared" si="18"/>
        <v>2.5787582579788308</v>
      </c>
      <c r="K1224" s="15">
        <f t="shared" si="2"/>
        <v>4.9975113676970064</v>
      </c>
      <c r="L1224" s="15">
        <f t="shared" si="3"/>
        <v>3.2236058216779968</v>
      </c>
      <c r="M1224" s="15">
        <f t="shared" si="4"/>
        <v>8.2211171893750006</v>
      </c>
      <c r="N1224" s="59">
        <f t="shared" si="5"/>
        <v>1.7739055460190096</v>
      </c>
      <c r="O1224" s="15">
        <f>E1224/0.556877</f>
        <v>8.4072399911544498</v>
      </c>
      <c r="P1224" s="15">
        <f>G1224/0.556877</f>
        <v>5.4230247388549202</v>
      </c>
      <c r="Q1224" s="15">
        <f t="shared" si="13"/>
        <v>13.83026473000937</v>
      </c>
      <c r="R1224" s="27">
        <f t="shared" si="14"/>
        <v>2.9842152522995296</v>
      </c>
      <c r="S1224" s="5">
        <f t="shared" si="11"/>
        <v>0.17360828754995333</v>
      </c>
      <c r="T1224" s="5">
        <f t="shared" si="11"/>
        <v>0.23992280147785774</v>
      </c>
      <c r="U1224" s="5">
        <f t="shared" si="11"/>
        <v>0.19202357472333148</v>
      </c>
      <c r="V1224" s="5">
        <f t="shared" si="11"/>
        <v>0.25608989067798643</v>
      </c>
      <c r="W1224" s="5">
        <f t="shared" si="11"/>
        <v>0.18039175461471899</v>
      </c>
      <c r="X1224" s="5">
        <f t="shared" si="11"/>
        <v>0.25016582813563576</v>
      </c>
      <c r="Y1224" s="12">
        <f t="shared" si="7"/>
        <v>1.5502861218607775</v>
      </c>
    </row>
    <row r="1225" spans="1:25">
      <c r="A1225" s="7" t="s">
        <v>97</v>
      </c>
      <c r="B1225" t="s">
        <v>27</v>
      </c>
      <c r="E1225" s="6">
        <f>SUM(E75:E86)</f>
        <v>51.795984668788151</v>
      </c>
      <c r="F1225" s="6">
        <f t="shared" ref="F1225:J1225" si="19">SUM(F75:F86)</f>
        <v>4.8794457945339706</v>
      </c>
      <c r="G1225" s="6">
        <f t="shared" si="19"/>
        <v>33.764302223415662</v>
      </c>
      <c r="H1225" s="6">
        <f t="shared" si="19"/>
        <v>5.9917652946274886</v>
      </c>
      <c r="I1225" s="6">
        <f t="shared" si="19"/>
        <v>85.56028689220382</v>
      </c>
      <c r="J1225" s="53">
        <f t="shared" si="19"/>
        <v>10.871211089161461</v>
      </c>
      <c r="K1225" s="15">
        <f t="shared" si="2"/>
        <v>55.288799274132174</v>
      </c>
      <c r="L1225" s="15">
        <f t="shared" si="3"/>
        <v>36.041166901234234</v>
      </c>
      <c r="M1225" s="15">
        <f t="shared" si="4"/>
        <v>91.329966175366408</v>
      </c>
      <c r="N1225" s="59">
        <f t="shared" si="5"/>
        <v>19.247632372897939</v>
      </c>
      <c r="O1225" s="15">
        <f>E1225/1.716289</f>
        <v>30.179057646345196</v>
      </c>
      <c r="P1225" s="15">
        <f>G1225/1.716289</f>
        <v>19.672853594829114</v>
      </c>
      <c r="Q1225" s="15">
        <f t="shared" si="13"/>
        <v>49.851911241174307</v>
      </c>
      <c r="R1225" s="27">
        <f t="shared" si="14"/>
        <v>10.506204051516082</v>
      </c>
      <c r="S1225" s="5">
        <f t="shared" si="11"/>
        <v>1.9206747231669614</v>
      </c>
      <c r="T1225" s="5">
        <f t="shared" si="11"/>
        <v>1.2918141932638316</v>
      </c>
      <c r="U1225" s="5">
        <f t="shared" si="11"/>
        <v>2.1468982525824836</v>
      </c>
      <c r="V1225" s="5">
        <f t="shared" si="11"/>
        <v>0.91743579152418309</v>
      </c>
      <c r="W1225" s="5">
        <f t="shared" si="11"/>
        <v>2.0040065684223372</v>
      </c>
      <c r="X1225" s="5">
        <f t="shared" si="11"/>
        <v>1.0546182514560112</v>
      </c>
      <c r="Y1225" s="12">
        <f t="shared" si="7"/>
        <v>1.5340457601065853</v>
      </c>
    </row>
    <row r="1226" spans="1:25">
      <c r="A1226" s="7" t="s">
        <v>98</v>
      </c>
      <c r="B1226" t="s">
        <v>27</v>
      </c>
      <c r="E1226" s="6">
        <f>SUM(E87:E98)</f>
        <v>5.9805305145405443</v>
      </c>
      <c r="F1226" s="6">
        <f t="shared" ref="F1226:J1226" si="20">SUM(F87:F98)</f>
        <v>1.3389029755176385</v>
      </c>
      <c r="G1226" s="6">
        <f t="shared" si="20"/>
        <v>4.0930218172710564</v>
      </c>
      <c r="H1226" s="6">
        <f t="shared" si="20"/>
        <v>4.6354714064462721</v>
      </c>
      <c r="I1226" s="6">
        <f t="shared" si="20"/>
        <v>10.073552331811609</v>
      </c>
      <c r="J1226" s="53">
        <f t="shared" si="20"/>
        <v>5.9743743819639192</v>
      </c>
      <c r="K1226" s="15">
        <f t="shared" si="2"/>
        <v>6.3838220913387804</v>
      </c>
      <c r="L1226" s="15">
        <f t="shared" si="3"/>
        <v>4.369030980428656</v>
      </c>
      <c r="M1226" s="15">
        <f t="shared" si="4"/>
        <v>10.752853071767445</v>
      </c>
      <c r="N1226" s="59">
        <f t="shared" si="5"/>
        <v>2.0147911109101244</v>
      </c>
      <c r="O1226" s="15">
        <f>E1226/0.839631</f>
        <v>7.1228081318347511</v>
      </c>
      <c r="P1226" s="15">
        <f>G1226/0.839631</f>
        <v>4.87478644460609</v>
      </c>
      <c r="Q1226" s="15">
        <f t="shared" si="13"/>
        <v>11.997594576440841</v>
      </c>
      <c r="R1226" s="27">
        <f t="shared" si="14"/>
        <v>2.2480216872286611</v>
      </c>
      <c r="S1226" s="5">
        <f t="shared" si="11"/>
        <v>0.2217672636954133</v>
      </c>
      <c r="T1226" s="5">
        <f t="shared" si="11"/>
        <v>0.35446932705234713</v>
      </c>
      <c r="U1226" s="5">
        <f t="shared" si="11"/>
        <v>0.26025419773630587</v>
      </c>
      <c r="V1226" s="5">
        <f t="shared" si="11"/>
        <v>0.70976534789738455</v>
      </c>
      <c r="W1226" s="5">
        <f t="shared" si="11"/>
        <v>0.23594433555056346</v>
      </c>
      <c r="X1226" s="5">
        <f t="shared" si="11"/>
        <v>0.57957519291775361</v>
      </c>
      <c r="Y1226" s="12">
        <f t="shared" si="7"/>
        <v>1.4611528551606763</v>
      </c>
    </row>
    <row r="1227" spans="1:25">
      <c r="A1227" s="7" t="s">
        <v>99</v>
      </c>
      <c r="B1227" t="s">
        <v>27</v>
      </c>
      <c r="E1227" s="6">
        <f>SUM(E99:E110)</f>
        <v>25.258428550809665</v>
      </c>
      <c r="F1227" s="6">
        <f t="shared" ref="F1227:J1227" si="21">SUM(F99:F110)</f>
        <v>3.7919998066707938</v>
      </c>
      <c r="G1227" s="6">
        <f t="shared" si="21"/>
        <v>6.6146961559062376</v>
      </c>
      <c r="H1227" s="6">
        <f t="shared" si="21"/>
        <v>2.292764385281064</v>
      </c>
      <c r="I1227" s="6">
        <f t="shared" si="21"/>
        <v>31.87312470671591</v>
      </c>
      <c r="J1227" s="53">
        <f t="shared" si="21"/>
        <v>6.0847641919518489</v>
      </c>
      <c r="K1227" s="15">
        <f t="shared" si="2"/>
        <v>26.961707457745263</v>
      </c>
      <c r="L1227" s="15">
        <f t="shared" si="3"/>
        <v>7.0607521096833752</v>
      </c>
      <c r="M1227" s="15">
        <f t="shared" si="4"/>
        <v>34.022459567428648</v>
      </c>
      <c r="N1227" s="59">
        <f t="shared" si="5"/>
        <v>19.900955348061888</v>
      </c>
      <c r="O1227" s="15">
        <f>E1227/2.710489</f>
        <v>9.3187718344585289</v>
      </c>
      <c r="P1227" s="15">
        <f>G1227/2.710489</f>
        <v>2.4404069361308007</v>
      </c>
      <c r="Q1227" s="15">
        <f t="shared" si="13"/>
        <v>11.75917877058933</v>
      </c>
      <c r="R1227" s="27">
        <f t="shared" si="14"/>
        <v>6.8783648983277281</v>
      </c>
      <c r="S1227" s="5">
        <f t="shared" si="11"/>
        <v>0.93662135346357278</v>
      </c>
      <c r="T1227" s="5">
        <f t="shared" si="11"/>
        <v>1.0039171203824988</v>
      </c>
      <c r="U1227" s="5">
        <f t="shared" si="11"/>
        <v>0.42059449428309742</v>
      </c>
      <c r="V1227" s="5">
        <f t="shared" si="11"/>
        <v>0.35105916289392364</v>
      </c>
      <c r="W1227" s="5">
        <f t="shared" si="11"/>
        <v>0.74653736667429405</v>
      </c>
      <c r="X1227" s="5">
        <f t="shared" si="11"/>
        <v>0.59028412934012708</v>
      </c>
      <c r="Y1227" s="12">
        <f t="shared" si="7"/>
        <v>3.8185319409201446</v>
      </c>
    </row>
    <row r="1228" spans="1:25">
      <c r="A1228" s="7" t="s">
        <v>100</v>
      </c>
      <c r="B1228" t="s">
        <v>27</v>
      </c>
      <c r="E1228" s="6">
        <f>SUM(E111:E122)</f>
        <v>7.665367880738124</v>
      </c>
      <c r="F1228" s="6">
        <f t="shared" ref="F1228:J1228" si="22">SUM(F111:F122)</f>
        <v>1.6251824880514896</v>
      </c>
      <c r="G1228" s="6">
        <f t="shared" si="22"/>
        <v>12.004126999899867</v>
      </c>
      <c r="H1228" s="6">
        <f t="shared" si="22"/>
        <v>12.747716481489974</v>
      </c>
      <c r="I1228" s="6">
        <f t="shared" si="22"/>
        <v>19.669494880637998</v>
      </c>
      <c r="J1228" s="53">
        <f t="shared" si="22"/>
        <v>14.372898969541481</v>
      </c>
      <c r="K1228" s="15">
        <f t="shared" si="2"/>
        <v>8.1822749163004911</v>
      </c>
      <c r="L1228" s="15">
        <f t="shared" si="3"/>
        <v>12.813614267644009</v>
      </c>
      <c r="M1228" s="15">
        <f t="shared" si="4"/>
        <v>20.995889183944509</v>
      </c>
      <c r="N1228" s="59">
        <f t="shared" si="5"/>
        <v>-4.6313393513435184</v>
      </c>
      <c r="O1228" s="15">
        <f>E1228/0.802484</f>
        <v>9.552050733395463</v>
      </c>
      <c r="P1228" s="15">
        <f>G1228/0.802484</f>
        <v>14.958711949272343</v>
      </c>
      <c r="Q1228" s="15">
        <f t="shared" si="13"/>
        <v>24.510762682667806</v>
      </c>
      <c r="R1228" s="27">
        <f t="shared" si="14"/>
        <v>-5.4066612158768805</v>
      </c>
      <c r="S1228" s="5">
        <f t="shared" si="11"/>
        <v>0.28424362286873145</v>
      </c>
      <c r="T1228" s="5">
        <f t="shared" si="11"/>
        <v>0.43026070851336423</v>
      </c>
      <c r="U1228" s="5">
        <f t="shared" si="11"/>
        <v>0.76328067167905256</v>
      </c>
      <c r="V1228" s="5">
        <f t="shared" si="11"/>
        <v>1.9518807538753447</v>
      </c>
      <c r="W1228" s="5">
        <f t="shared" si="11"/>
        <v>0.46070201924416171</v>
      </c>
      <c r="X1228" s="5">
        <f t="shared" si="11"/>
        <v>1.394317657461744</v>
      </c>
      <c r="Y1228" s="12">
        <f t="shared" si="7"/>
        <v>0.63856104494746391</v>
      </c>
    </row>
    <row r="1229" spans="1:25">
      <c r="A1229" s="7" t="s">
        <v>101</v>
      </c>
      <c r="B1229" t="s">
        <v>27</v>
      </c>
      <c r="E1229" s="6">
        <f>SUM(E123:E134)</f>
        <v>11.772911484709143</v>
      </c>
      <c r="F1229" s="6">
        <f t="shared" ref="F1229:J1229" si="23">SUM(F123:F134)</f>
        <v>2.2241833754366591</v>
      </c>
      <c r="G1229" s="6">
        <f t="shared" si="23"/>
        <v>4.299468755946017</v>
      </c>
      <c r="H1229" s="6">
        <f t="shared" si="23"/>
        <v>2.7881932369557503</v>
      </c>
      <c r="I1229" s="6">
        <f t="shared" si="23"/>
        <v>16.072380240655161</v>
      </c>
      <c r="J1229" s="53">
        <f t="shared" si="23"/>
        <v>5.012376612392405</v>
      </c>
      <c r="K1229" s="15">
        <f t="shared" si="2"/>
        <v>12.566806946764013</v>
      </c>
      <c r="L1229" s="15">
        <f t="shared" si="3"/>
        <v>4.5893994786075716</v>
      </c>
      <c r="M1229" s="15">
        <f t="shared" si="4"/>
        <v>17.156206425371582</v>
      </c>
      <c r="N1229" s="59">
        <f t="shared" si="5"/>
        <v>7.9774074681564411</v>
      </c>
      <c r="O1229" s="15">
        <f>E1229/1.128047</f>
        <v>10.436543410610676</v>
      </c>
      <c r="P1229" s="15">
        <f>G1229/1.128047</f>
        <v>3.8114269670909251</v>
      </c>
      <c r="Q1229" s="15">
        <f t="shared" si="13"/>
        <v>14.247970377701602</v>
      </c>
      <c r="R1229" s="27">
        <f t="shared" si="14"/>
        <v>6.6251164435197509</v>
      </c>
      <c r="S1229" s="5">
        <f t="shared" si="11"/>
        <v>0.43655765309523398</v>
      </c>
      <c r="T1229" s="5">
        <f t="shared" si="11"/>
        <v>0.58884385108431192</v>
      </c>
      <c r="U1229" s="5">
        <f t="shared" si="11"/>
        <v>0.27338109634536112</v>
      </c>
      <c r="V1229" s="5">
        <f t="shared" si="11"/>
        <v>0.42691730124384064</v>
      </c>
      <c r="W1229" s="5">
        <f t="shared" si="11"/>
        <v>0.37644983136901095</v>
      </c>
      <c r="X1229" s="5">
        <f t="shared" si="11"/>
        <v>0.48625160667430511</v>
      </c>
      <c r="Y1229" s="12">
        <f t="shared" si="7"/>
        <v>2.7382246861144441</v>
      </c>
    </row>
    <row r="1230" spans="1:25">
      <c r="A1230" s="7" t="s">
        <v>102</v>
      </c>
      <c r="B1230" t="s">
        <v>27</v>
      </c>
      <c r="E1230" s="6">
        <f>SUM(E135:E146)</f>
        <v>8.3240197807797252</v>
      </c>
      <c r="F1230" s="6">
        <f t="shared" ref="F1230:J1230" si="24">SUM(F135:F146)</f>
        <v>1.1952290820198992</v>
      </c>
      <c r="G1230" s="6">
        <f t="shared" si="24"/>
        <v>9.2082319212117856</v>
      </c>
      <c r="H1230" s="6">
        <f t="shared" si="24"/>
        <v>1.9667755958253808</v>
      </c>
      <c r="I1230" s="6">
        <f t="shared" si="24"/>
        <v>17.532251701991552</v>
      </c>
      <c r="J1230" s="53">
        <f t="shared" si="24"/>
        <v>3.1620046778452839</v>
      </c>
      <c r="K1230" s="15">
        <f t="shared" si="2"/>
        <v>8.8853424016623421</v>
      </c>
      <c r="L1230" s="15">
        <f t="shared" si="3"/>
        <v>9.8291805748471806</v>
      </c>
      <c r="M1230" s="15">
        <f t="shared" si="4"/>
        <v>18.714522976509567</v>
      </c>
      <c r="N1230" s="59">
        <f t="shared" si="5"/>
        <v>-0.94383817318483842</v>
      </c>
      <c r="O1230" s="15">
        <f>E1230/0.616561</f>
        <v>13.500723822589695</v>
      </c>
      <c r="P1230" s="15">
        <f>G1230/0.616561</f>
        <v>14.934827083146331</v>
      </c>
      <c r="Q1230" s="15">
        <f t="shared" si="13"/>
        <v>28.435550905736026</v>
      </c>
      <c r="R1230" s="27">
        <f t="shared" si="14"/>
        <v>-1.4341032605566362</v>
      </c>
      <c r="S1230" s="5">
        <f t="shared" si="11"/>
        <v>0.30866744768575644</v>
      </c>
      <c r="T1230" s="5">
        <f t="shared" si="11"/>
        <v>0.31643222557869871</v>
      </c>
      <c r="U1230" s="5">
        <f t="shared" si="11"/>
        <v>0.58550408920679142</v>
      </c>
      <c r="V1230" s="5">
        <f t="shared" si="11"/>
        <v>0.301145027680642</v>
      </c>
      <c r="W1230" s="5">
        <f t="shared" si="11"/>
        <v>0.4106431715719997</v>
      </c>
      <c r="X1230" s="5">
        <f t="shared" si="11"/>
        <v>0.30674667404532391</v>
      </c>
      <c r="Y1230" s="12">
        <f t="shared" si="7"/>
        <v>0.90397590460387756</v>
      </c>
    </row>
    <row r="1231" spans="1:25">
      <c r="A1231" s="7" t="s">
        <v>103</v>
      </c>
      <c r="B1231" t="s">
        <v>27</v>
      </c>
      <c r="E1231" s="6">
        <f>SUM(E147:E158)</f>
        <v>63.284220906827088</v>
      </c>
      <c r="F1231" s="6">
        <f t="shared" ref="F1231:J1231" si="25">SUM(F147:F158)</f>
        <v>7.1975696144824983</v>
      </c>
      <c r="G1231" s="6">
        <f t="shared" si="25"/>
        <v>35.689047721609811</v>
      </c>
      <c r="H1231" s="6">
        <f t="shared" si="25"/>
        <v>7.7091638126677795</v>
      </c>
      <c r="I1231" s="6">
        <f t="shared" si="25"/>
        <v>98.973268628436927</v>
      </c>
      <c r="J1231" s="53">
        <f t="shared" si="25"/>
        <v>14.906733427150282</v>
      </c>
      <c r="K1231" s="15">
        <f t="shared" si="2"/>
        <v>67.551734160694821</v>
      </c>
      <c r="L1231" s="15">
        <f t="shared" si="3"/>
        <v>38.095705842504167</v>
      </c>
      <c r="M1231" s="15">
        <f t="shared" si="4"/>
        <v>105.64744000319902</v>
      </c>
      <c r="N1231" s="59">
        <f t="shared" si="5"/>
        <v>29.456028318190654</v>
      </c>
      <c r="O1231" s="15">
        <f>E1231/4.552402</f>
        <v>13.901281325073464</v>
      </c>
      <c r="P1231" s="15">
        <f>G1231/4.552402</f>
        <v>7.8396081281068346</v>
      </c>
      <c r="Q1231" s="15">
        <f t="shared" si="13"/>
        <v>21.740889453180298</v>
      </c>
      <c r="R1231" s="27">
        <f t="shared" si="14"/>
        <v>6.0616731969666295</v>
      </c>
      <c r="S1231" s="5">
        <f t="shared" si="11"/>
        <v>2.3466761805631058</v>
      </c>
      <c r="T1231" s="5">
        <f t="shared" si="11"/>
        <v>1.9055284096830529</v>
      </c>
      <c r="U1231" s="5">
        <f t="shared" si="11"/>
        <v>2.2692829155142502</v>
      </c>
      <c r="V1231" s="5">
        <f t="shared" si="11"/>
        <v>1.180397171232016</v>
      </c>
      <c r="W1231" s="5">
        <f t="shared" si="11"/>
        <v>2.3181675475154222</v>
      </c>
      <c r="X1231" s="5">
        <f t="shared" si="11"/>
        <v>1.4461050395328787</v>
      </c>
      <c r="Y1231" s="12">
        <f t="shared" si="7"/>
        <v>1.7732112495819923</v>
      </c>
    </row>
    <row r="1232" spans="1:25">
      <c r="A1232" s="7" t="s">
        <v>104</v>
      </c>
      <c r="B1232" t="s">
        <v>27</v>
      </c>
      <c r="E1232" s="6">
        <f>SUM(E159:E170)</f>
        <v>12.494478727721642</v>
      </c>
      <c r="F1232" s="6">
        <f t="shared" ref="F1232:J1232" si="26">SUM(F159:F170)</f>
        <v>1.5570380374152395</v>
      </c>
      <c r="G1232" s="6">
        <f t="shared" si="26"/>
        <v>7.6523857726463476</v>
      </c>
      <c r="H1232" s="6">
        <f t="shared" si="26"/>
        <v>2.2489709398368323</v>
      </c>
      <c r="I1232" s="6">
        <f t="shared" si="26"/>
        <v>20.146864500367982</v>
      </c>
      <c r="J1232" s="53">
        <f t="shared" si="26"/>
        <v>3.8060089772520689</v>
      </c>
      <c r="K1232" s="15">
        <f t="shared" si="2"/>
        <v>13.337032413406162</v>
      </c>
      <c r="L1232" s="15">
        <f t="shared" si="3"/>
        <v>8.1684173716851873</v>
      </c>
      <c r="M1232" s="15">
        <f t="shared" si="4"/>
        <v>21.505449785091344</v>
      </c>
      <c r="N1232" s="59">
        <f t="shared" si="5"/>
        <v>5.1686150417209742</v>
      </c>
      <c r="O1232" s="15">
        <f>E1232/0.916829</f>
        <v>13.627927048251792</v>
      </c>
      <c r="P1232" s="15">
        <f>G1232/0.916829</f>
        <v>8.346579103242096</v>
      </c>
      <c r="Q1232" s="15">
        <f t="shared" si="13"/>
        <v>21.974506151493888</v>
      </c>
      <c r="R1232" s="27">
        <f t="shared" si="14"/>
        <v>5.2813479450096956</v>
      </c>
      <c r="S1232" s="5">
        <f t="shared" si="11"/>
        <v>0.46331447553198374</v>
      </c>
      <c r="T1232" s="5">
        <f t="shared" si="11"/>
        <v>0.41221973168302689</v>
      </c>
      <c r="U1232" s="5">
        <f t="shared" si="11"/>
        <v>0.4865758378382245</v>
      </c>
      <c r="V1232" s="5">
        <f t="shared" si="11"/>
        <v>0.34435368090170931</v>
      </c>
      <c r="W1232" s="5">
        <f t="shared" si="11"/>
        <v>0.47188304595938807</v>
      </c>
      <c r="X1232" s="5">
        <f t="shared" si="11"/>
        <v>0.3692216533829687</v>
      </c>
      <c r="Y1232" s="12">
        <f t="shared" si="7"/>
        <v>1.6327559925668518</v>
      </c>
    </row>
    <row r="1233" spans="1:25">
      <c r="A1233" s="7" t="s">
        <v>105</v>
      </c>
      <c r="B1233" t="s">
        <v>27</v>
      </c>
      <c r="E1233" s="6">
        <f>SUM(E171:E182)</f>
        <v>9.9053666715915796</v>
      </c>
      <c r="F1233" s="6">
        <f t="shared" ref="F1233:J1233" si="27">SUM(F171:F182)</f>
        <v>1.5963085780047763</v>
      </c>
      <c r="G1233" s="6">
        <f t="shared" si="27"/>
        <v>5.9659564446482394</v>
      </c>
      <c r="H1233" s="6">
        <f t="shared" si="27"/>
        <v>1.9009732256450698</v>
      </c>
      <c r="I1233" s="6">
        <f t="shared" si="27"/>
        <v>15.871323116239816</v>
      </c>
      <c r="J1233" s="53">
        <f t="shared" si="27"/>
        <v>3.4972818036498463</v>
      </c>
      <c r="K1233" s="15">
        <f t="shared" si="2"/>
        <v>10.573325966178968</v>
      </c>
      <c r="L1233" s="15">
        <f t="shared" si="3"/>
        <v>6.3682652324425657</v>
      </c>
      <c r="M1233" s="15">
        <f t="shared" si="4"/>
        <v>16.941591198621531</v>
      </c>
      <c r="N1233" s="59">
        <f t="shared" si="5"/>
        <v>4.2050607337364028</v>
      </c>
      <c r="O1233" s="15">
        <f>E1233/1.135509</f>
        <v>8.723283277888223</v>
      </c>
      <c r="P1233" s="15">
        <f>G1233/1.135509</f>
        <v>5.2539930944168995</v>
      </c>
      <c r="Q1233" s="15">
        <f t="shared" si="13"/>
        <v>13.977276372305123</v>
      </c>
      <c r="R1233" s="27">
        <f t="shared" si="14"/>
        <v>3.4692901834713235</v>
      </c>
      <c r="S1233" s="5">
        <f t="shared" si="11"/>
        <v>0.36730622096447391</v>
      </c>
      <c r="T1233" s="5">
        <f t="shared" si="11"/>
        <v>0.42261645373853896</v>
      </c>
      <c r="U1233" s="5">
        <f t="shared" si="11"/>
        <v>0.37934447397274834</v>
      </c>
      <c r="V1233" s="5">
        <f t="shared" si="11"/>
        <v>0.29106962475645354</v>
      </c>
      <c r="W1233" s="5">
        <f t="shared" si="11"/>
        <v>0.37174063960970688</v>
      </c>
      <c r="X1233" s="5">
        <f t="shared" si="11"/>
        <v>0.33927197166572715</v>
      </c>
      <c r="Y1233" s="12">
        <f t="shared" si="7"/>
        <v>1.6603149492445906</v>
      </c>
    </row>
    <row r="1234" spans="1:25">
      <c r="A1234" s="7" t="s">
        <v>106</v>
      </c>
      <c r="B1234" t="s">
        <v>27</v>
      </c>
      <c r="E1234" s="6">
        <f>SUM(E183:E194)</f>
        <v>3.1134730823861365</v>
      </c>
      <c r="F1234" s="6">
        <f t="shared" ref="F1234:J1234" si="28">SUM(F183:F194)</f>
        <v>0.55272145392948946</v>
      </c>
      <c r="G1234" s="6">
        <f t="shared" si="28"/>
        <v>0.6813362824580611</v>
      </c>
      <c r="H1234" s="6">
        <f t="shared" si="28"/>
        <v>0.3612037868284137</v>
      </c>
      <c r="I1234" s="6">
        <f t="shared" si="28"/>
        <v>3.7948093648441983</v>
      </c>
      <c r="J1234" s="53">
        <f t="shared" si="28"/>
        <v>0.91392524075790349</v>
      </c>
      <c r="K1234" s="15">
        <f t="shared" si="2"/>
        <v>3.3234272771956972</v>
      </c>
      <c r="L1234" s="15">
        <f t="shared" si="3"/>
        <v>0.72728156825073287</v>
      </c>
      <c r="M1234" s="15">
        <f t="shared" si="4"/>
        <v>4.0507088454464313</v>
      </c>
      <c r="N1234" s="59">
        <f t="shared" si="5"/>
        <v>2.5961457089449644</v>
      </c>
      <c r="O1234" s="15">
        <f>E1234/0.618754</f>
        <v>5.0318431596177744</v>
      </c>
      <c r="P1234" s="15">
        <f>G1234/0.618754</f>
        <v>1.1011424289104572</v>
      </c>
      <c r="Q1234" s="15">
        <f t="shared" si="13"/>
        <v>6.1329855885282321</v>
      </c>
      <c r="R1234" s="27">
        <f t="shared" si="14"/>
        <v>3.9307007307073172</v>
      </c>
      <c r="S1234" s="5">
        <f t="shared" si="11"/>
        <v>0.11545236737633179</v>
      </c>
      <c r="T1234" s="5">
        <f t="shared" si="11"/>
        <v>0.14633084353706402</v>
      </c>
      <c r="U1234" s="5">
        <f t="shared" si="11"/>
        <v>4.3322668555425617E-2</v>
      </c>
      <c r="V1234" s="5">
        <f t="shared" si="11"/>
        <v>5.5306118610418675E-2</v>
      </c>
      <c r="W1234" s="5">
        <f t="shared" si="11"/>
        <v>8.8882624980437225E-2</v>
      </c>
      <c r="X1234" s="5">
        <f t="shared" si="11"/>
        <v>8.8660061097568035E-2</v>
      </c>
      <c r="Y1234" s="12">
        <f t="shared" si="7"/>
        <v>4.5696569558187043</v>
      </c>
    </row>
    <row r="1235" spans="1:25">
      <c r="A1235" s="7" t="s">
        <v>107</v>
      </c>
      <c r="B1235" t="s">
        <v>27</v>
      </c>
      <c r="E1235" s="6">
        <f>SUM(E195:E206)</f>
        <v>6.5288736734816473</v>
      </c>
      <c r="F1235" s="6">
        <f t="shared" ref="F1235:J1235" si="29">SUM(F195:F206)</f>
        <v>1.0593164799565189</v>
      </c>
      <c r="G1235" s="6">
        <f t="shared" si="29"/>
        <v>4.0221888609915331</v>
      </c>
      <c r="H1235" s="6">
        <f t="shared" si="29"/>
        <v>1.8438019555528182</v>
      </c>
      <c r="I1235" s="6">
        <f t="shared" si="29"/>
        <v>10.551062534473184</v>
      </c>
      <c r="J1235" s="53">
        <f t="shared" si="29"/>
        <v>2.9031184355093371</v>
      </c>
      <c r="K1235" s="15">
        <f t="shared" si="2"/>
        <v>6.9691422670609562</v>
      </c>
      <c r="L1235" s="15">
        <f t="shared" si="3"/>
        <v>4.2934214688656516</v>
      </c>
      <c r="M1235" s="15">
        <f t="shared" si="4"/>
        <v>11.26256373592661</v>
      </c>
      <c r="N1235" s="59">
        <f t="shared" si="5"/>
        <v>2.6757207981953046</v>
      </c>
      <c r="O1235" s="15">
        <f>E1235/0.664607</f>
        <v>9.8236607099859725</v>
      </c>
      <c r="P1235" s="15">
        <f>G1235/0.664607</f>
        <v>6.0519808864359437</v>
      </c>
      <c r="Q1235" s="15">
        <f t="shared" si="13"/>
        <v>15.875641596421916</v>
      </c>
      <c r="R1235" s="27">
        <f t="shared" si="14"/>
        <v>3.7716798235500288</v>
      </c>
      <c r="S1235" s="5">
        <f t="shared" si="11"/>
        <v>0.24210067084529885</v>
      </c>
      <c r="T1235" s="5">
        <f t="shared" si="11"/>
        <v>0.28044989566213846</v>
      </c>
      <c r="U1235" s="5">
        <f t="shared" si="11"/>
        <v>0.25575029449981912</v>
      </c>
      <c r="V1235" s="5">
        <f t="shared" si="11"/>
        <v>0.28231578229928023</v>
      </c>
      <c r="W1235" s="5">
        <f t="shared" si="11"/>
        <v>0.24712865502144257</v>
      </c>
      <c r="X1235" s="5">
        <f t="shared" si="11"/>
        <v>0.28163207053159406</v>
      </c>
      <c r="Y1235" s="12">
        <f t="shared" si="7"/>
        <v>1.6232141003623028</v>
      </c>
    </row>
    <row r="1236" spans="1:25">
      <c r="A1236" s="7" t="s">
        <v>108</v>
      </c>
      <c r="B1236" t="s">
        <v>27</v>
      </c>
      <c r="E1236" s="6">
        <f>SUM(E207:E218)</f>
        <v>19.915946584735543</v>
      </c>
      <c r="F1236" s="6">
        <f t="shared" ref="F1236:J1236" si="30">SUM(F207:F218)</f>
        <v>3.0133762810261864</v>
      </c>
      <c r="G1236" s="6">
        <f t="shared" si="30"/>
        <v>11.831368759268532</v>
      </c>
      <c r="H1236" s="6">
        <f t="shared" si="30"/>
        <v>4.3264390824413832</v>
      </c>
      <c r="I1236" s="6">
        <f t="shared" si="30"/>
        <v>31.747315344004047</v>
      </c>
      <c r="J1236" s="53">
        <f t="shared" si="30"/>
        <v>7.3398153634675678</v>
      </c>
      <c r="K1236" s="15">
        <f t="shared" si="2"/>
        <v>21.258960132122233</v>
      </c>
      <c r="L1236" s="15">
        <f t="shared" si="3"/>
        <v>12.629206233888183</v>
      </c>
      <c r="M1236" s="15">
        <f t="shared" si="4"/>
        <v>33.888166366010388</v>
      </c>
      <c r="N1236" s="59">
        <f t="shared" si="5"/>
        <v>8.6297538982340498</v>
      </c>
      <c r="O1236" s="15">
        <f>E1236/1.758038</f>
        <v>11.328507452475739</v>
      </c>
      <c r="P1236" s="15">
        <f>G1236/1.758038</f>
        <v>6.7298708897467128</v>
      </c>
      <c r="Q1236" s="15">
        <f t="shared" si="13"/>
        <v>18.058378342222451</v>
      </c>
      <c r="R1236" s="27">
        <f t="shared" si="14"/>
        <v>4.598636562729026</v>
      </c>
      <c r="S1236" s="5">
        <f t="shared" si="11"/>
        <v>0.73851391064094041</v>
      </c>
      <c r="T1236" s="5">
        <f t="shared" si="11"/>
        <v>0.79777958673808713</v>
      </c>
      <c r="U1236" s="5">
        <f t="shared" si="11"/>
        <v>0.7522958640417895</v>
      </c>
      <c r="V1236" s="5">
        <f t="shared" si="11"/>
        <v>0.6624475207064231</v>
      </c>
      <c r="W1236" s="5">
        <f t="shared" si="11"/>
        <v>0.7435906398878207</v>
      </c>
      <c r="X1236" s="5">
        <f t="shared" si="11"/>
        <v>0.71203688173689994</v>
      </c>
      <c r="Y1236" s="12">
        <f t="shared" si="7"/>
        <v>1.6833172044556268</v>
      </c>
    </row>
    <row r="1237" spans="1:25">
      <c r="A1237" s="7" t="s">
        <v>109</v>
      </c>
      <c r="B1237" t="s">
        <v>27</v>
      </c>
      <c r="E1237" s="6">
        <f>SUM(E219:E230)</f>
        <v>7.5227621176892452</v>
      </c>
      <c r="F1237" s="6">
        <f t="shared" ref="F1237:J1237" si="31">SUM(F219:F230)</f>
        <v>1.1914382746644356</v>
      </c>
      <c r="G1237" s="6">
        <f t="shared" si="31"/>
        <v>4.8157041129032727</v>
      </c>
      <c r="H1237" s="6">
        <f t="shared" si="31"/>
        <v>1.8299890203294291</v>
      </c>
      <c r="I1237" s="6">
        <f t="shared" si="31"/>
        <v>12.338466230592518</v>
      </c>
      <c r="J1237" s="53">
        <f t="shared" si="31"/>
        <v>3.0214272949938676</v>
      </c>
      <c r="K1237" s="15">
        <f t="shared" si="2"/>
        <v>8.0300526647309578</v>
      </c>
      <c r="L1237" s="15">
        <f t="shared" si="3"/>
        <v>5.1404466922387639</v>
      </c>
      <c r="M1237" s="15">
        <f t="shared" si="4"/>
        <v>13.170499356969723</v>
      </c>
      <c r="N1237" s="59">
        <f t="shared" si="5"/>
        <v>2.8896059724921939</v>
      </c>
      <c r="O1237" s="15">
        <f>E1237/0.528143</f>
        <v>14.243797830680791</v>
      </c>
      <c r="P1237" s="15">
        <f>G1237/0.528143</f>
        <v>9.1181822212985359</v>
      </c>
      <c r="Q1237" s="15">
        <f t="shared" si="13"/>
        <v>23.361980051979327</v>
      </c>
      <c r="R1237" s="27">
        <f t="shared" si="14"/>
        <v>5.1256156093822547</v>
      </c>
      <c r="S1237" s="5">
        <f t="shared" si="11"/>
        <v>0.27895558198646264</v>
      </c>
      <c r="T1237" s="5">
        <f t="shared" si="11"/>
        <v>0.3154286241551103</v>
      </c>
      <c r="U1237" s="5">
        <f t="shared" si="11"/>
        <v>0.30620584653386684</v>
      </c>
      <c r="V1237" s="5">
        <f t="shared" si="11"/>
        <v>0.28020079939577675</v>
      </c>
      <c r="W1237" s="5">
        <f t="shared" si="11"/>
        <v>0.28899350701706972</v>
      </c>
      <c r="X1237" s="5">
        <f t="shared" si="11"/>
        <v>0.29310923544891648</v>
      </c>
      <c r="Y1237" s="12">
        <f t="shared" si="7"/>
        <v>1.5621312982109177</v>
      </c>
    </row>
    <row r="1238" spans="1:25">
      <c r="A1238" s="7" t="s">
        <v>110</v>
      </c>
      <c r="B1238" t="s">
        <v>27</v>
      </c>
      <c r="E1238" s="6">
        <f>SUM(E231:E242)</f>
        <v>106.34339287483786</v>
      </c>
      <c r="F1238" s="6">
        <f t="shared" ref="F1238:J1238" si="32">SUM(F231:F242)</f>
        <v>16.228623795858272</v>
      </c>
      <c r="G1238" s="6">
        <f t="shared" si="32"/>
        <v>67.419567952442307</v>
      </c>
      <c r="H1238" s="6">
        <f t="shared" si="32"/>
        <v>34.354723184868305</v>
      </c>
      <c r="I1238" s="6">
        <f t="shared" si="32"/>
        <v>173.76296082728001</v>
      </c>
      <c r="J1238" s="53">
        <f t="shared" si="32"/>
        <v>50.583346980726589</v>
      </c>
      <c r="K1238" s="15">
        <f t="shared" si="2"/>
        <v>113.51456180212531</v>
      </c>
      <c r="L1238" s="15">
        <f t="shared" si="3"/>
        <v>71.965944532327569</v>
      </c>
      <c r="M1238" s="15">
        <f t="shared" si="4"/>
        <v>185.48050633445271</v>
      </c>
      <c r="N1238" s="59">
        <f t="shared" si="5"/>
        <v>41.548617269797745</v>
      </c>
      <c r="O1238" s="15">
        <f>E1238/9.461105</f>
        <v>11.240060529381912</v>
      </c>
      <c r="P1238" s="15">
        <f>G1238/9.461105</f>
        <v>7.1259718555541145</v>
      </c>
      <c r="Q1238" s="15">
        <f t="shared" si="13"/>
        <v>18.366032384936027</v>
      </c>
      <c r="R1238" s="27">
        <f t="shared" si="14"/>
        <v>4.1140886738277977</v>
      </c>
      <c r="S1238" s="5">
        <f t="shared" si="11"/>
        <v>3.9433764600983578</v>
      </c>
      <c r="T1238" s="5">
        <f t="shared" si="11"/>
        <v>4.2964646886975313</v>
      </c>
      <c r="U1238" s="5">
        <f t="shared" si="11"/>
        <v>4.2868634355068842</v>
      </c>
      <c r="V1238" s="5">
        <f t="shared" si="11"/>
        <v>5.2602615603058878</v>
      </c>
      <c r="W1238" s="5">
        <f t="shared" si="11"/>
        <v>4.0699035439783229</v>
      </c>
      <c r="X1238" s="5">
        <f t="shared" si="11"/>
        <v>4.9071000929043107</v>
      </c>
      <c r="Y1238" s="12">
        <f t="shared" si="7"/>
        <v>1.5773372049766379</v>
      </c>
    </row>
    <row r="1239" spans="1:25">
      <c r="A1239" s="7" t="s">
        <v>111</v>
      </c>
      <c r="B1239" t="s">
        <v>27</v>
      </c>
      <c r="E1239" s="6">
        <f>SUM(E243:E254)</f>
        <v>23.348236432737917</v>
      </c>
      <c r="F1239" s="6">
        <f t="shared" ref="F1239:J1239" si="33">SUM(F243:F254)</f>
        <v>4.1923063027936616</v>
      </c>
      <c r="G1239" s="6">
        <f t="shared" si="33"/>
        <v>21.462633977493685</v>
      </c>
      <c r="H1239" s="6">
        <f t="shared" si="33"/>
        <v>9.0221642098541537</v>
      </c>
      <c r="I1239" s="6">
        <f t="shared" si="33"/>
        <v>44.810870410231658</v>
      </c>
      <c r="J1239" s="53">
        <f t="shared" si="33"/>
        <v>13.21447051264782</v>
      </c>
      <c r="K1239" s="15">
        <f t="shared" si="2"/>
        <v>24.922703290406027</v>
      </c>
      <c r="L1239" s="15">
        <f t="shared" si="3"/>
        <v>22.909946967199549</v>
      </c>
      <c r="M1239" s="15">
        <f t="shared" si="4"/>
        <v>47.832650257605636</v>
      </c>
      <c r="N1239" s="59">
        <f t="shared" si="5"/>
        <v>2.012756323206478</v>
      </c>
      <c r="O1239" s="15">
        <f>E1239/2.130151</f>
        <v>10.960836312889516</v>
      </c>
      <c r="P1239" s="15">
        <f>G1239/2.130151</f>
        <v>10.075639697605327</v>
      </c>
      <c r="Q1239" s="15">
        <f t="shared" si="13"/>
        <v>21.036476010494845</v>
      </c>
      <c r="R1239" s="27">
        <f t="shared" si="14"/>
        <v>0.88519661528418858</v>
      </c>
      <c r="S1239" s="5">
        <f t="shared" si="11"/>
        <v>0.86578849371519961</v>
      </c>
      <c r="T1239" s="5">
        <f t="shared" si="11"/>
        <v>1.1098966998516508</v>
      </c>
      <c r="U1239" s="5">
        <f t="shared" si="11"/>
        <v>1.3646984639932322</v>
      </c>
      <c r="V1239" s="5">
        <f t="shared" si="11"/>
        <v>1.3814386839468658</v>
      </c>
      <c r="W1239" s="5">
        <f t="shared" si="11"/>
        <v>1.0495672922645261</v>
      </c>
      <c r="X1239" s="5">
        <f t="shared" si="11"/>
        <v>1.2819382929524754</v>
      </c>
      <c r="Y1239" s="12">
        <f t="shared" si="7"/>
        <v>1.0878551279969424</v>
      </c>
    </row>
    <row r="1240" spans="1:25">
      <c r="A1240" s="7" t="s">
        <v>112</v>
      </c>
      <c r="B1240" t="s">
        <v>27</v>
      </c>
      <c r="E1240" s="6">
        <f>SUM(E255:E266)</f>
        <v>28.249473905818462</v>
      </c>
      <c r="F1240" s="6">
        <f t="shared" ref="F1240:J1240" si="34">SUM(F255:F266)</f>
        <v>4.4472169815223124</v>
      </c>
      <c r="G1240" s="6">
        <f t="shared" si="34"/>
        <v>18.919730230807904</v>
      </c>
      <c r="H1240" s="6">
        <f t="shared" si="34"/>
        <v>6.1329741982173225</v>
      </c>
      <c r="I1240" s="6">
        <f t="shared" si="34"/>
        <v>47.169204136626377</v>
      </c>
      <c r="J1240" s="53">
        <f t="shared" si="34"/>
        <v>10.580191179739634</v>
      </c>
      <c r="K1240" s="15">
        <f t="shared" si="2"/>
        <v>30.154451206326961</v>
      </c>
      <c r="L1240" s="15">
        <f t="shared" si="3"/>
        <v>20.195564844280479</v>
      </c>
      <c r="M1240" s="15">
        <f t="shared" si="4"/>
        <v>50.350016050607451</v>
      </c>
      <c r="N1240" s="59">
        <f t="shared" si="5"/>
        <v>9.9588863620464814</v>
      </c>
      <c r="O1240" s="15">
        <f>E1240/2.07724</f>
        <v>13.599523360718289</v>
      </c>
      <c r="P1240" s="15">
        <f>G1240/2.07724</f>
        <v>9.1081099106544752</v>
      </c>
      <c r="Q1240" s="15">
        <f t="shared" si="13"/>
        <v>22.707633271372764</v>
      </c>
      <c r="R1240" s="27">
        <f t="shared" si="14"/>
        <v>4.4914134500638134</v>
      </c>
      <c r="S1240" s="5">
        <f t="shared" si="11"/>
        <v>1.0475339125344527</v>
      </c>
      <c r="T1240" s="5">
        <f t="shared" si="11"/>
        <v>1.1773833052290632</v>
      </c>
      <c r="U1240" s="5">
        <f t="shared" si="11"/>
        <v>1.2030082986191328</v>
      </c>
      <c r="V1240" s="5">
        <f t="shared" si="11"/>
        <v>0.93905714948213959</v>
      </c>
      <c r="W1240" s="5">
        <f t="shared" si="11"/>
        <v>1.1048045577049903</v>
      </c>
      <c r="X1240" s="5">
        <f t="shared" si="11"/>
        <v>1.0263863547983034</v>
      </c>
      <c r="Y1240" s="12">
        <f t="shared" si="7"/>
        <v>1.4931224473707605</v>
      </c>
    </row>
    <row r="1241" spans="1:25">
      <c r="A1241" s="7" t="s">
        <v>113</v>
      </c>
      <c r="B1241" t="s">
        <v>27</v>
      </c>
      <c r="E1241" s="6">
        <f>SUM(E267:E278)</f>
        <v>10.695158714015486</v>
      </c>
      <c r="F1241" s="6">
        <f t="shared" ref="F1241:J1241" si="35">SUM(F267:F278)</f>
        <v>1.3208132846004614</v>
      </c>
      <c r="G1241" s="6">
        <f t="shared" si="35"/>
        <v>4.3971818637862707</v>
      </c>
      <c r="H1241" s="6">
        <f t="shared" si="35"/>
        <v>0.98903245628584358</v>
      </c>
      <c r="I1241" s="6">
        <f t="shared" si="35"/>
        <v>15.092340577801762</v>
      </c>
      <c r="J1241" s="53">
        <f t="shared" si="35"/>
        <v>2.3098457408863062</v>
      </c>
      <c r="K1241" s="15">
        <f t="shared" si="2"/>
        <v>11.416376908855524</v>
      </c>
      <c r="L1241" s="15">
        <f t="shared" si="3"/>
        <v>4.6937017800384178</v>
      </c>
      <c r="M1241" s="15">
        <f t="shared" si="4"/>
        <v>16.110078688893946</v>
      </c>
      <c r="N1241" s="59">
        <f t="shared" si="5"/>
        <v>6.722675128817106</v>
      </c>
      <c r="O1241" s="15">
        <f>E1241/0.645613</f>
        <v>16.565897393663828</v>
      </c>
      <c r="P1241" s="15">
        <f>G1241/0.645613</f>
        <v>6.810863262955162</v>
      </c>
      <c r="Q1241" s="15">
        <f t="shared" si="13"/>
        <v>23.376760656618991</v>
      </c>
      <c r="R1241" s="27">
        <f t="shared" si="14"/>
        <v>9.7550341307086654</v>
      </c>
      <c r="S1241" s="5">
        <f t="shared" si="11"/>
        <v>0.39659292382652217</v>
      </c>
      <c r="T1241" s="5">
        <f t="shared" si="11"/>
        <v>0.34968015212089432</v>
      </c>
      <c r="U1241" s="5">
        <f t="shared" si="11"/>
        <v>0.2795941701144723</v>
      </c>
      <c r="V1241" s="5">
        <f t="shared" si="11"/>
        <v>0.15143680197041529</v>
      </c>
      <c r="W1241" s="5">
        <f t="shared" si="11"/>
        <v>0.35349518742132235</v>
      </c>
      <c r="X1241" s="5">
        <f t="shared" si="11"/>
        <v>0.22407857380446924</v>
      </c>
      <c r="Y1241" s="12">
        <f t="shared" si="7"/>
        <v>2.4322757268916395</v>
      </c>
    </row>
    <row r="1242" spans="1:25">
      <c r="A1242" s="7" t="s">
        <v>114</v>
      </c>
      <c r="B1242" t="s">
        <v>27</v>
      </c>
      <c r="E1242" s="6">
        <f>SUM(E279:E290)</f>
        <v>7.7623517909534474</v>
      </c>
      <c r="F1242" s="6">
        <f t="shared" ref="F1242:J1242" si="36">SUM(F279:F290)</f>
        <v>1.3079005293976744</v>
      </c>
      <c r="G1242" s="6">
        <f t="shared" si="36"/>
        <v>3.7945983129736449</v>
      </c>
      <c r="H1242" s="6">
        <f t="shared" si="36"/>
        <v>1.4262117029972652</v>
      </c>
      <c r="I1242" s="6">
        <f t="shared" si="36"/>
        <v>11.556950103927084</v>
      </c>
      <c r="J1242" s="53">
        <f t="shared" si="36"/>
        <v>2.7341122323949407</v>
      </c>
      <c r="K1242" s="15">
        <f t="shared" si="2"/>
        <v>8.2857988473349877</v>
      </c>
      <c r="L1242" s="15">
        <f t="shared" si="3"/>
        <v>4.0504835614870265</v>
      </c>
      <c r="M1242" s="15">
        <f t="shared" si="4"/>
        <v>12.336282408822004</v>
      </c>
      <c r="N1242" s="59">
        <f t="shared" si="5"/>
        <v>4.2353152858479612</v>
      </c>
      <c r="O1242" s="15">
        <f>E1242/0.767598</f>
        <v>10.112522167792839</v>
      </c>
      <c r="P1242" s="15">
        <f>G1242/0.767598</f>
        <v>4.9434708180240765</v>
      </c>
      <c r="Q1242" s="15">
        <f t="shared" si="13"/>
        <v>15.055992985816916</v>
      </c>
      <c r="R1242" s="27">
        <f t="shared" si="14"/>
        <v>5.1690513497687629</v>
      </c>
      <c r="S1242" s="5">
        <f t="shared" si="11"/>
        <v>0.28783993532606972</v>
      </c>
      <c r="T1242" s="5">
        <f t="shared" si="11"/>
        <v>0.34626155067566711</v>
      </c>
      <c r="U1242" s="5">
        <f t="shared" si="11"/>
        <v>0.2412789825618209</v>
      </c>
      <c r="V1242" s="5">
        <f t="shared" si="11"/>
        <v>0.21837598742286796</v>
      </c>
      <c r="W1242" s="5">
        <f t="shared" si="11"/>
        <v>0.27068871272461131</v>
      </c>
      <c r="X1242" s="5">
        <f t="shared" si="11"/>
        <v>0.26523674668479419</v>
      </c>
      <c r="Y1242" s="12">
        <f t="shared" si="7"/>
        <v>2.0456320144385622</v>
      </c>
    </row>
    <row r="1243" spans="1:25">
      <c r="A1243" s="7" t="s">
        <v>115</v>
      </c>
      <c r="B1243" t="s">
        <v>27</v>
      </c>
      <c r="E1243" s="6">
        <f>SUM(E291:E302)</f>
        <v>28.138090656173951</v>
      </c>
      <c r="F1243" s="6">
        <f t="shared" ref="F1243:J1243" si="37">SUM(F291:F302)</f>
        <v>4.5755895689415063</v>
      </c>
      <c r="G1243" s="6">
        <f t="shared" si="37"/>
        <v>11.947525130549785</v>
      </c>
      <c r="H1243" s="6">
        <f t="shared" si="37"/>
        <v>4.4460099171210423</v>
      </c>
      <c r="I1243" s="6">
        <f t="shared" si="37"/>
        <v>40.085615786723721</v>
      </c>
      <c r="J1243" s="53">
        <f t="shared" si="37"/>
        <v>9.0215994860625521</v>
      </c>
      <c r="K1243" s="15">
        <f t="shared" si="2"/>
        <v>30.035556929647502</v>
      </c>
      <c r="L1243" s="15">
        <f t="shared" si="3"/>
        <v>12.75319550327359</v>
      </c>
      <c r="M1243" s="15">
        <f t="shared" si="4"/>
        <v>42.788752432921072</v>
      </c>
      <c r="N1243" s="59">
        <f t="shared" si="5"/>
        <v>17.28236142637391</v>
      </c>
      <c r="O1243" s="15">
        <f>E1243/1.836536</f>
        <v>15.321284557544177</v>
      </c>
      <c r="P1243" s="15">
        <f>G1243/1.836536</f>
        <v>6.5054674291981129</v>
      </c>
      <c r="Q1243" s="15">
        <f t="shared" si="13"/>
        <v>21.826751986742288</v>
      </c>
      <c r="R1243" s="27">
        <f t="shared" si="14"/>
        <v>8.8158171283460636</v>
      </c>
      <c r="S1243" s="5">
        <f t="shared" si="11"/>
        <v>1.0434036504389561</v>
      </c>
      <c r="T1243" s="5">
        <f t="shared" si="11"/>
        <v>1.2113694457534412</v>
      </c>
      <c r="U1243" s="5">
        <f t="shared" si="11"/>
        <v>0.75968165003789689</v>
      </c>
      <c r="V1243" s="5">
        <f t="shared" si="11"/>
        <v>0.68075574173368891</v>
      </c>
      <c r="W1243" s="5">
        <f t="shared" si="11"/>
        <v>0.9388916313132214</v>
      </c>
      <c r="X1243" s="5">
        <f t="shared" si="11"/>
        <v>0.87518707872515578</v>
      </c>
      <c r="Y1243" s="12">
        <f t="shared" si="7"/>
        <v>2.3551396920040735</v>
      </c>
    </row>
    <row r="1244" spans="1:25">
      <c r="A1244" s="7" t="s">
        <v>116</v>
      </c>
      <c r="B1244" t="s">
        <v>27</v>
      </c>
      <c r="E1244" s="6">
        <f>SUM(E303:E314)</f>
        <v>97.962574272252439</v>
      </c>
      <c r="F1244" s="6">
        <f t="shared" ref="F1244:J1244" si="38">SUM(F303:F314)</f>
        <v>14.053519181371097</v>
      </c>
      <c r="G1244" s="6">
        <f t="shared" si="38"/>
        <v>76.857116913719835</v>
      </c>
      <c r="H1244" s="6">
        <f t="shared" si="38"/>
        <v>23.183731724462515</v>
      </c>
      <c r="I1244" s="6">
        <f t="shared" si="38"/>
        <v>174.81969118597232</v>
      </c>
      <c r="J1244" s="53">
        <f t="shared" si="38"/>
        <v>37.237250905833598</v>
      </c>
      <c r="K1244" s="15">
        <f t="shared" si="2"/>
        <v>104.56859040232918</v>
      </c>
      <c r="L1244" s="15">
        <f t="shared" si="3"/>
        <v>82.039905931005151</v>
      </c>
      <c r="M1244" s="15">
        <f t="shared" si="4"/>
        <v>186.60849633333439</v>
      </c>
      <c r="N1244" s="59">
        <f t="shared" si="5"/>
        <v>22.528684471324027</v>
      </c>
      <c r="O1244" s="15">
        <f>E1244/6.371773</f>
        <v>15.374460808985575</v>
      </c>
      <c r="P1244" s="15">
        <f>G1244/6.371773</f>
        <v>12.06212413934392</v>
      </c>
      <c r="Q1244" s="15">
        <f t="shared" si="13"/>
        <v>27.436584948329497</v>
      </c>
      <c r="R1244" s="27">
        <f t="shared" si="14"/>
        <v>3.3123366696416543</v>
      </c>
      <c r="S1244" s="5">
        <f t="shared" si="11"/>
        <v>3.6326028247989193</v>
      </c>
      <c r="T1244" s="5">
        <f t="shared" si="11"/>
        <v>3.7206142476544515</v>
      </c>
      <c r="U1244" s="5">
        <f t="shared" si="11"/>
        <v>4.8869486153977624</v>
      </c>
      <c r="V1244" s="5">
        <f t="shared" si="11"/>
        <v>3.5498028075612273</v>
      </c>
      <c r="W1244" s="5">
        <f t="shared" si="11"/>
        <v>4.0946544495303199</v>
      </c>
      <c r="X1244" s="5">
        <f t="shared" si="11"/>
        <v>3.6123927791717763</v>
      </c>
      <c r="Y1244" s="12">
        <f t="shared" si="7"/>
        <v>1.2746064152032361</v>
      </c>
    </row>
    <row r="1245" spans="1:25">
      <c r="A1245" s="7" t="s">
        <v>117</v>
      </c>
      <c r="B1245" t="s">
        <v>27</v>
      </c>
      <c r="E1245" s="6">
        <f>SUM(E315:E326)</f>
        <v>8.8634021456670844</v>
      </c>
      <c r="F1245" s="6">
        <f t="shared" ref="F1245:J1245" si="39">SUM(F315:F326)</f>
        <v>1.3878594181959143</v>
      </c>
      <c r="G1245" s="6">
        <f t="shared" si="39"/>
        <v>5.7818431026339372</v>
      </c>
      <c r="H1245" s="6">
        <f t="shared" si="39"/>
        <v>1.9810583706091693</v>
      </c>
      <c r="I1245" s="6">
        <f t="shared" si="39"/>
        <v>14.645245248301025</v>
      </c>
      <c r="J1245" s="53">
        <f t="shared" si="39"/>
        <v>3.3689177888050823</v>
      </c>
      <c r="K1245" s="15">
        <f t="shared" si="2"/>
        <v>9.4610975204222392</v>
      </c>
      <c r="L1245" s="15">
        <f t="shared" si="3"/>
        <v>6.1717363764817978</v>
      </c>
      <c r="M1245" s="15">
        <f t="shared" si="4"/>
        <v>15.632833896904041</v>
      </c>
      <c r="N1245" s="59">
        <f t="shared" si="5"/>
        <v>3.2893611439404413</v>
      </c>
      <c r="O1245" s="15">
        <f>E1245/0.841502</f>
        <v>10.532835508016719</v>
      </c>
      <c r="P1245" s="15">
        <f>G1245/0.841502</f>
        <v>6.8708607972814528</v>
      </c>
      <c r="Q1245" s="15">
        <f t="shared" si="13"/>
        <v>17.403696305298173</v>
      </c>
      <c r="R1245" s="27">
        <f t="shared" si="14"/>
        <v>3.661974710735266</v>
      </c>
      <c r="S1245" s="5">
        <f t="shared" si="11"/>
        <v>0.32866857481917766</v>
      </c>
      <c r="T1245" s="5">
        <f t="shared" si="11"/>
        <v>0.36743035380959677</v>
      </c>
      <c r="U1245" s="5">
        <f t="shared" si="11"/>
        <v>0.36763765386338731</v>
      </c>
      <c r="V1245" s="5">
        <f t="shared" si="11"/>
        <v>0.30333195058976797</v>
      </c>
      <c r="W1245" s="5">
        <f t="shared" si="11"/>
        <v>0.3430232499188306</v>
      </c>
      <c r="X1245" s="5">
        <f t="shared" si="11"/>
        <v>0.32681935421812497</v>
      </c>
      <c r="Y1245" s="12">
        <f t="shared" si="7"/>
        <v>1.5329717511063787</v>
      </c>
    </row>
    <row r="1246" spans="1:25">
      <c r="A1246" s="7" t="s">
        <v>118</v>
      </c>
      <c r="B1246" t="s">
        <v>27</v>
      </c>
      <c r="E1246" s="6">
        <f>SUM(E327:E338)</f>
        <v>39.232914542906904</v>
      </c>
      <c r="F1246" s="6">
        <f t="shared" ref="F1246:J1246" si="40">SUM(F327:F338)</f>
        <v>5.8800819628328975</v>
      </c>
      <c r="G1246" s="6">
        <f t="shared" si="40"/>
        <v>8.4149381666147569</v>
      </c>
      <c r="H1246" s="6">
        <f t="shared" si="40"/>
        <v>5.0185862516224944</v>
      </c>
      <c r="I1246" s="6">
        <f t="shared" si="40"/>
        <v>47.647852709521686</v>
      </c>
      <c r="J1246" s="53">
        <f t="shared" si="40"/>
        <v>10.898668214455393</v>
      </c>
      <c r="K1246" s="15">
        <f t="shared" si="2"/>
        <v>41.878550064693876</v>
      </c>
      <c r="L1246" s="15">
        <f t="shared" si="3"/>
        <v>8.9823917852565547</v>
      </c>
      <c r="M1246" s="15">
        <f t="shared" si="4"/>
        <v>50.860941849950457</v>
      </c>
      <c r="N1246" s="59">
        <f t="shared" si="5"/>
        <v>32.896158279437323</v>
      </c>
      <c r="O1246" s="15">
        <f>E1246/2.543482</f>
        <v>15.424883896527243</v>
      </c>
      <c r="P1246" s="15">
        <f>G1246/2.543482</f>
        <v>3.3084323642214715</v>
      </c>
      <c r="Q1246" s="15">
        <f t="shared" si="13"/>
        <v>18.733316260748715</v>
      </c>
      <c r="R1246" s="27">
        <f t="shared" si="14"/>
        <v>12.116451532305771</v>
      </c>
      <c r="S1246" s="5">
        <f t="shared" si="11"/>
        <v>1.4548167731646251</v>
      </c>
      <c r="T1246" s="5">
        <f t="shared" si="11"/>
        <v>1.5567287058811705</v>
      </c>
      <c r="U1246" s="5">
        <f t="shared" si="11"/>
        <v>0.53506262104732694</v>
      </c>
      <c r="V1246" s="5">
        <f t="shared" si="11"/>
        <v>0.76842640251914507</v>
      </c>
      <c r="W1246" s="5">
        <f t="shared" si="11"/>
        <v>1.1160155402634837</v>
      </c>
      <c r="X1246" s="5">
        <f t="shared" si="11"/>
        <v>1.0572818723929982</v>
      </c>
      <c r="Y1246" s="12">
        <f t="shared" si="7"/>
        <v>4.6622938595744792</v>
      </c>
    </row>
    <row r="1247" spans="1:25">
      <c r="A1247" s="7" t="s">
        <v>119</v>
      </c>
      <c r="B1247" t="s">
        <v>27</v>
      </c>
      <c r="E1247" s="6">
        <f>SUM(E339:E350)</f>
        <v>5.7914233230895169</v>
      </c>
      <c r="F1247" s="6">
        <f t="shared" ref="F1247:J1247" si="41">SUM(F339:F350)</f>
        <v>1.05163732484275</v>
      </c>
      <c r="G1247" s="6">
        <f t="shared" si="41"/>
        <v>3.0583295832613415</v>
      </c>
      <c r="H1247" s="6">
        <f t="shared" si="41"/>
        <v>1.5971996474959924</v>
      </c>
      <c r="I1247" s="6">
        <f t="shared" si="41"/>
        <v>8.8497529063508562</v>
      </c>
      <c r="J1247" s="53">
        <f t="shared" si="41"/>
        <v>2.6488369723387386</v>
      </c>
      <c r="K1247" s="15">
        <f t="shared" si="2"/>
        <v>6.1819626302958248</v>
      </c>
      <c r="L1247" s="15">
        <f t="shared" si="3"/>
        <v>3.2645652269058942</v>
      </c>
      <c r="M1247" s="15">
        <f t="shared" si="4"/>
        <v>9.4465278572017173</v>
      </c>
      <c r="N1247" s="59">
        <f t="shared" si="5"/>
        <v>2.9173974033899306</v>
      </c>
      <c r="O1247" s="15">
        <f>E1247/0.569633</f>
        <v>10.166937875947351</v>
      </c>
      <c r="P1247" s="15">
        <f>G1247/0.569633</f>
        <v>5.3689473455037575</v>
      </c>
      <c r="Q1247" s="15">
        <f t="shared" si="13"/>
        <v>15.535885221451109</v>
      </c>
      <c r="R1247" s="27">
        <f t="shared" si="14"/>
        <v>4.7979905304435935</v>
      </c>
      <c r="S1247" s="5">
        <f t="shared" si="11"/>
        <v>0.21475487837420223</v>
      </c>
      <c r="T1247" s="5">
        <f t="shared" si="11"/>
        <v>0.27841686937473636</v>
      </c>
      <c r="U1247" s="5">
        <f t="shared" si="11"/>
        <v>0.19446344232671864</v>
      </c>
      <c r="V1247" s="5">
        <f t="shared" si="11"/>
        <v>0.24455699627228678</v>
      </c>
      <c r="W1247" s="5">
        <f t="shared" si="11"/>
        <v>0.20728031189967619</v>
      </c>
      <c r="X1247" s="5">
        <f t="shared" si="11"/>
        <v>0.256964177518826</v>
      </c>
      <c r="Y1247" s="12">
        <f t="shared" si="7"/>
        <v>1.8936557246108376</v>
      </c>
    </row>
    <row r="1248" spans="1:25">
      <c r="A1248" s="7" t="s">
        <v>120</v>
      </c>
      <c r="B1248" t="s">
        <v>27</v>
      </c>
      <c r="E1248" s="6">
        <f>SUM(E351:E362)</f>
        <v>89.388375029816814</v>
      </c>
      <c r="F1248" s="6">
        <f t="shared" ref="F1248:J1248" si="42">SUM(F351:F362)</f>
        <v>13.931708731281219</v>
      </c>
      <c r="G1248" s="6">
        <f t="shared" si="42"/>
        <v>42.475334638563929</v>
      </c>
      <c r="H1248" s="6">
        <f t="shared" si="42"/>
        <v>12.079083120717032</v>
      </c>
      <c r="I1248" s="6">
        <f t="shared" si="42"/>
        <v>131.86370966838084</v>
      </c>
      <c r="J1248" s="53">
        <f t="shared" si="42"/>
        <v>26.010791851998238</v>
      </c>
      <c r="K1248" s="15">
        <f t="shared" si="2"/>
        <v>95.416197917027077</v>
      </c>
      <c r="L1248" s="15">
        <f t="shared" si="3"/>
        <v>45.339619778447577</v>
      </c>
      <c r="M1248" s="15">
        <f t="shared" si="4"/>
        <v>140.75581769547475</v>
      </c>
      <c r="N1248" s="59">
        <f t="shared" si="5"/>
        <v>50.076578138579499</v>
      </c>
      <c r="O1248" s="15">
        <f>E1248/4.29625</f>
        <v>20.806139081714708</v>
      </c>
      <c r="P1248" s="15">
        <f>G1248/4.29625</f>
        <v>9.8866068405153165</v>
      </c>
      <c r="Q1248" s="15">
        <f t="shared" si="13"/>
        <v>30.692745922230024</v>
      </c>
      <c r="R1248" s="27">
        <f t="shared" si="14"/>
        <v>10.919532241199391</v>
      </c>
      <c r="S1248" s="5">
        <f t="shared" si="11"/>
        <v>3.3146583381432371</v>
      </c>
      <c r="T1248" s="5">
        <f t="shared" si="11"/>
        <v>3.6883654073270864</v>
      </c>
      <c r="U1248" s="5">
        <f t="shared" si="11"/>
        <v>2.700787983414874</v>
      </c>
      <c r="V1248" s="5">
        <f t="shared" si="11"/>
        <v>1.8495022149278613</v>
      </c>
      <c r="W1248" s="5">
        <f t="shared" si="11"/>
        <v>3.0885326582051236</v>
      </c>
      <c r="X1248" s="5">
        <f t="shared" si="11"/>
        <v>2.5233118552255562</v>
      </c>
      <c r="Y1248" s="12">
        <f t="shared" si="7"/>
        <v>2.104477240507951</v>
      </c>
    </row>
    <row r="1249" spans="1:25">
      <c r="A1249" s="7" t="s">
        <v>0</v>
      </c>
      <c r="B1249" t="s">
        <v>27</v>
      </c>
      <c r="E1249" s="6">
        <f>SUM(E363:E374)</f>
        <v>7.29631860446095</v>
      </c>
      <c r="F1249" s="6">
        <f t="shared" ref="F1249:J1249" si="43">SUM(F363:F374)</f>
        <v>1.2310959358770042</v>
      </c>
      <c r="G1249" s="6">
        <f t="shared" si="43"/>
        <v>4.6193554548882432</v>
      </c>
      <c r="H1249" s="6">
        <f t="shared" si="43"/>
        <v>3.2412319067899231</v>
      </c>
      <c r="I1249" s="6">
        <f t="shared" si="43"/>
        <v>11.915674059349186</v>
      </c>
      <c r="J1249" s="53">
        <f t="shared" si="43"/>
        <v>4.4723278426669308</v>
      </c>
      <c r="K1249" s="15">
        <f t="shared" si="2"/>
        <v>7.7883391413783878</v>
      </c>
      <c r="L1249" s="15">
        <f t="shared" si="3"/>
        <v>4.9308574429918073</v>
      </c>
      <c r="M1249" s="15">
        <f t="shared" si="4"/>
        <v>12.719196584370188</v>
      </c>
      <c r="N1249" s="59">
        <f t="shared" si="5"/>
        <v>2.8574816983865805</v>
      </c>
      <c r="O1249" s="15">
        <f>E1249/0.800647</f>
        <v>9.113028094105081</v>
      </c>
      <c r="P1249" s="15">
        <f>G1249/0.800647</f>
        <v>5.7695282126683081</v>
      </c>
      <c r="Q1249" s="15">
        <f t="shared" si="13"/>
        <v>14.882556306773388</v>
      </c>
      <c r="R1249" s="27">
        <f t="shared" si="14"/>
        <v>3.3434998814367729</v>
      </c>
      <c r="S1249" s="5">
        <f t="shared" si="11"/>
        <v>0.27055870846694463</v>
      </c>
      <c r="T1249" s="5">
        <f t="shared" si="11"/>
        <v>0.32592783488175336</v>
      </c>
      <c r="U1249" s="5">
        <f t="shared" si="11"/>
        <v>0.29372104563378953</v>
      </c>
      <c r="V1249" s="5">
        <f t="shared" si="11"/>
        <v>0.49628481986528189</v>
      </c>
      <c r="W1249" s="5">
        <f t="shared" si="11"/>
        <v>0.27909080193010977</v>
      </c>
      <c r="X1249" s="5">
        <f t="shared" si="11"/>
        <v>0.43386137300506072</v>
      </c>
      <c r="Y1249" s="12">
        <f t="shared" si="7"/>
        <v>1.5795101017264044</v>
      </c>
    </row>
    <row r="1250" spans="1:25">
      <c r="A1250" s="7" t="s">
        <v>121</v>
      </c>
      <c r="B1250" t="s">
        <v>27</v>
      </c>
      <c r="E1250" s="6">
        <f>SUM(E375:E386)</f>
        <v>8.1504662362760456</v>
      </c>
      <c r="F1250" s="6">
        <f t="shared" ref="F1250:J1250" si="44">SUM(F375:F386)</f>
        <v>1.7010375996177309</v>
      </c>
      <c r="G1250" s="6">
        <f t="shared" si="44"/>
        <v>4.142907842372245</v>
      </c>
      <c r="H1250" s="6">
        <f t="shared" si="44"/>
        <v>2.0147968375049685</v>
      </c>
      <c r="I1250" s="6">
        <f t="shared" si="44"/>
        <v>12.293374078648295</v>
      </c>
      <c r="J1250" s="53">
        <f t="shared" si="44"/>
        <v>3.7158344371227048</v>
      </c>
      <c r="K1250" s="15">
        <f t="shared" si="2"/>
        <v>8.7000854334487361</v>
      </c>
      <c r="L1250" s="15">
        <f t="shared" si="3"/>
        <v>4.4222810237677486</v>
      </c>
      <c r="M1250" s="15">
        <f t="shared" si="4"/>
        <v>13.122366457216488</v>
      </c>
      <c r="N1250" s="59">
        <f t="shared" si="5"/>
        <v>4.2778044096809875</v>
      </c>
      <c r="O1250" s="15">
        <f>E1250/0.93045</f>
        <v>8.7597036232748078</v>
      </c>
      <c r="P1250" s="15">
        <f>G1250/0.93045</f>
        <v>4.4525851387739745</v>
      </c>
      <c r="Q1250" s="15">
        <f t="shared" si="13"/>
        <v>13.212288762048782</v>
      </c>
      <c r="R1250" s="27">
        <f t="shared" si="14"/>
        <v>4.3071184845008332</v>
      </c>
      <c r="S1250" s="5">
        <f t="shared" si="11"/>
        <v>0.30223181549967471</v>
      </c>
      <c r="T1250" s="5">
        <f t="shared" si="11"/>
        <v>0.45034305267274655</v>
      </c>
      <c r="U1250" s="5">
        <f t="shared" si="11"/>
        <v>0.26342619339637774</v>
      </c>
      <c r="V1250" s="5">
        <f t="shared" si="11"/>
        <v>0.30849785338457764</v>
      </c>
      <c r="W1250" s="5">
        <f t="shared" si="11"/>
        <v>0.28793735150423966</v>
      </c>
      <c r="X1250" s="5">
        <f t="shared" si="11"/>
        <v>0.3604738041270662</v>
      </c>
      <c r="Y1250" s="12">
        <f t="shared" si="7"/>
        <v>1.9673298432844351</v>
      </c>
    </row>
    <row r="1251" spans="1:25">
      <c r="A1251" s="7" t="s">
        <v>122</v>
      </c>
      <c r="B1251" t="s">
        <v>27</v>
      </c>
      <c r="E1251" s="6">
        <f>SUM(E387:E398)</f>
        <v>10.79928859538175</v>
      </c>
      <c r="F1251" s="6">
        <f t="shared" ref="F1251:J1251" si="45">SUM(F387:F398)</f>
        <v>1.6917748220988611</v>
      </c>
      <c r="G1251" s="6">
        <f t="shared" si="45"/>
        <v>8.0983871051659246</v>
      </c>
      <c r="H1251" s="6">
        <f t="shared" si="45"/>
        <v>2.9271287870410791</v>
      </c>
      <c r="I1251" s="6">
        <f t="shared" si="45"/>
        <v>18.897675700547673</v>
      </c>
      <c r="J1251" s="53">
        <f t="shared" si="45"/>
        <v>4.6189036091399407</v>
      </c>
      <c r="K1251" s="15">
        <f t="shared" si="2"/>
        <v>11.527528693035579</v>
      </c>
      <c r="L1251" s="15">
        <f t="shared" si="3"/>
        <v>8.6444943940133214</v>
      </c>
      <c r="M1251" s="15">
        <f t="shared" si="4"/>
        <v>20.172023087048899</v>
      </c>
      <c r="N1251" s="59">
        <f t="shared" si="5"/>
        <v>2.8830342990222579</v>
      </c>
      <c r="O1251" s="15">
        <f>E1251/0.77416</f>
        <v>13.949685588743607</v>
      </c>
      <c r="P1251" s="15">
        <f>G1251/0.77416</f>
        <v>10.460869981871868</v>
      </c>
      <c r="Q1251" s="15">
        <f t="shared" si="13"/>
        <v>24.410555570615475</v>
      </c>
      <c r="R1251" s="27">
        <f t="shared" si="14"/>
        <v>3.4888156068717393</v>
      </c>
      <c r="S1251" s="5">
        <f t="shared" si="11"/>
        <v>0.40045421987766328</v>
      </c>
      <c r="T1251" s="5">
        <f t="shared" si="11"/>
        <v>0.44789076854627358</v>
      </c>
      <c r="U1251" s="5">
        <f t="shared" si="11"/>
        <v>0.51493476778441183</v>
      </c>
      <c r="V1251" s="5">
        <f t="shared" si="11"/>
        <v>0.44819057215745139</v>
      </c>
      <c r="W1251" s="5">
        <f t="shared" si="11"/>
        <v>0.44262434836767128</v>
      </c>
      <c r="X1251" s="5">
        <f t="shared" si="11"/>
        <v>0.44808071593528009</v>
      </c>
      <c r="Y1251" s="12">
        <f t="shared" si="7"/>
        <v>1.3335110380797841</v>
      </c>
    </row>
    <row r="1252" spans="1:25">
      <c r="A1252" s="7" t="s">
        <v>123</v>
      </c>
      <c r="B1252" t="s">
        <v>27</v>
      </c>
      <c r="E1252" s="6">
        <f>SUM(E399:E410)</f>
        <v>13.290449818516908</v>
      </c>
      <c r="F1252" s="6">
        <f t="shared" ref="F1252:J1252" si="46">SUM(F399:F410)</f>
        <v>1.6885242035857249</v>
      </c>
      <c r="G1252" s="6">
        <f t="shared" si="46"/>
        <v>10.498213319304178</v>
      </c>
      <c r="H1252" s="6">
        <f t="shared" si="46"/>
        <v>3.4291072161016878</v>
      </c>
      <c r="I1252" s="6">
        <f t="shared" si="46"/>
        <v>23.788663137821104</v>
      </c>
      <c r="J1252" s="53">
        <f t="shared" si="46"/>
        <v>5.1176314196874122</v>
      </c>
      <c r="K1252" s="15">
        <f t="shared" si="2"/>
        <v>14.186679082900035</v>
      </c>
      <c r="L1252" s="15">
        <f t="shared" si="3"/>
        <v>11.206150682521811</v>
      </c>
      <c r="M1252" s="15">
        <f t="shared" si="4"/>
        <v>25.392829765421862</v>
      </c>
      <c r="N1252" s="59">
        <f t="shared" si="5"/>
        <v>2.9805284003782244</v>
      </c>
      <c r="O1252" s="15">
        <f>E1252/0.723801</f>
        <v>18.362021907287925</v>
      </c>
      <c r="P1252" s="15">
        <f>G1252/0.723801</f>
        <v>14.504281313930456</v>
      </c>
      <c r="Q1252" s="15">
        <f t="shared" si="13"/>
        <v>32.866303221218381</v>
      </c>
      <c r="R1252" s="27">
        <f t="shared" si="14"/>
        <v>3.8577405933574695</v>
      </c>
      <c r="S1252" s="5">
        <f t="shared" si="11"/>
        <v>0.49283030700498487</v>
      </c>
      <c r="T1252" s="5">
        <f t="shared" si="11"/>
        <v>0.44703018000630873</v>
      </c>
      <c r="U1252" s="5">
        <f t="shared" si="11"/>
        <v>0.6675273690336091</v>
      </c>
      <c r="V1252" s="5">
        <f t="shared" si="11"/>
        <v>0.52505155631619704</v>
      </c>
      <c r="W1252" s="5">
        <f t="shared" si="11"/>
        <v>0.55718182948874273</v>
      </c>
      <c r="X1252" s="5">
        <f t="shared" si="11"/>
        <v>0.49646239551065385</v>
      </c>
      <c r="Y1252" s="12">
        <f t="shared" si="7"/>
        <v>1.2659725435449429</v>
      </c>
    </row>
    <row r="1253" spans="1:25">
      <c r="A1253" s="7" t="s">
        <v>124</v>
      </c>
      <c r="B1253" t="s">
        <v>27</v>
      </c>
      <c r="E1253" s="6">
        <f>SUM(E411:E422)</f>
        <v>6.3993084227825516</v>
      </c>
      <c r="F1253" s="6">
        <f t="shared" ref="F1253:J1253" si="47">SUM(F411:F422)</f>
        <v>1.0562924426059197</v>
      </c>
      <c r="G1253" s="6">
        <f t="shared" si="47"/>
        <v>8.8937553246033172</v>
      </c>
      <c r="H1253" s="6">
        <f t="shared" si="47"/>
        <v>2.1392250202668719</v>
      </c>
      <c r="I1253" s="6">
        <f t="shared" si="47"/>
        <v>15.293063747385874</v>
      </c>
      <c r="J1253" s="53">
        <f t="shared" si="47"/>
        <v>3.1955174628727914</v>
      </c>
      <c r="K1253" s="15">
        <f t="shared" si="2"/>
        <v>6.8308399028021762</v>
      </c>
      <c r="L1253" s="15">
        <f t="shared" si="3"/>
        <v>9.4934975380735764</v>
      </c>
      <c r="M1253" s="15">
        <f t="shared" si="4"/>
        <v>16.324337440875759</v>
      </c>
      <c r="N1253" s="59">
        <f t="shared" si="5"/>
        <v>-2.6626576352714002</v>
      </c>
      <c r="O1253" s="15">
        <f>E1253/0.636986</f>
        <v>10.046230879144206</v>
      </c>
      <c r="P1253" s="15">
        <f>G1253/0.636986</f>
        <v>13.962246147644244</v>
      </c>
      <c r="Q1253" s="15">
        <f t="shared" si="13"/>
        <v>24.008477026788448</v>
      </c>
      <c r="R1253" s="27">
        <f t="shared" si="14"/>
        <v>-3.916015268500038</v>
      </c>
      <c r="S1253" s="5">
        <f t="shared" si="11"/>
        <v>0.23729619220453463</v>
      </c>
      <c r="T1253" s="5">
        <f t="shared" si="11"/>
        <v>0.27964929359892055</v>
      </c>
      <c r="U1253" s="5">
        <f t="shared" si="11"/>
        <v>0.5655081404894331</v>
      </c>
      <c r="V1253" s="5">
        <f t="shared" si="11"/>
        <v>0.32754981265314903</v>
      </c>
      <c r="W1253" s="5">
        <f t="shared" si="11"/>
        <v>0.35819655723776422</v>
      </c>
      <c r="X1253" s="5">
        <f t="shared" si="11"/>
        <v>0.30999775568261895</v>
      </c>
      <c r="Y1253" s="12">
        <f t="shared" si="7"/>
        <v>0.71952827452760804</v>
      </c>
    </row>
    <row r="1254" spans="1:25">
      <c r="A1254" s="7" t="s">
        <v>125</v>
      </c>
      <c r="B1254" t="s">
        <v>27</v>
      </c>
      <c r="E1254" s="6">
        <f>SUM(E423:E434)</f>
        <v>4.8122099447731257</v>
      </c>
      <c r="F1254" s="6">
        <f t="shared" ref="F1254:J1254" si="48">SUM(F423:F434)</f>
        <v>1.0224836034847431</v>
      </c>
      <c r="G1254" s="6">
        <f t="shared" si="48"/>
        <v>3.2177950418272636</v>
      </c>
      <c r="H1254" s="6">
        <f t="shared" si="48"/>
        <v>1.6453224510098887</v>
      </c>
      <c r="I1254" s="6">
        <f t="shared" si="48"/>
        <v>8.0300049866003906</v>
      </c>
      <c r="J1254" s="53">
        <f t="shared" si="48"/>
        <v>2.6678060544946307</v>
      </c>
      <c r="K1254" s="15">
        <f t="shared" si="2"/>
        <v>5.1367168980932698</v>
      </c>
      <c r="L1254" s="15">
        <f t="shared" si="3"/>
        <v>3.4347840920589987</v>
      </c>
      <c r="M1254" s="15">
        <f t="shared" si="4"/>
        <v>8.5715009901522698</v>
      </c>
      <c r="N1254" s="59">
        <f t="shared" si="5"/>
        <v>1.7019328060342711</v>
      </c>
      <c r="O1254" s="15">
        <f>E1254/0.549475</f>
        <v>8.757832375946359</v>
      </c>
      <c r="P1254" s="15">
        <f>G1254/0.549475</f>
        <v>5.8561263785017763</v>
      </c>
      <c r="Q1254" s="15">
        <f t="shared" si="13"/>
        <v>14.613958754448134</v>
      </c>
      <c r="R1254" s="27">
        <f t="shared" si="14"/>
        <v>2.9017059974445827</v>
      </c>
      <c r="S1254" s="5">
        <f t="shared" si="11"/>
        <v>0.17844414123220625</v>
      </c>
      <c r="T1254" s="5">
        <f t="shared" si="11"/>
        <v>0.2706985356494348</v>
      </c>
      <c r="U1254" s="5">
        <f t="shared" si="11"/>
        <v>0.20460303034714034</v>
      </c>
      <c r="V1254" s="5">
        <f t="shared" si="11"/>
        <v>0.2519253727291752</v>
      </c>
      <c r="W1254" s="5">
        <f t="shared" si="11"/>
        <v>0.18808004650435095</v>
      </c>
      <c r="X1254" s="5">
        <f t="shared" si="11"/>
        <v>0.25880437177969517</v>
      </c>
      <c r="Y1254" s="12">
        <f t="shared" si="7"/>
        <v>1.4954992105527189</v>
      </c>
    </row>
    <row r="1255" spans="1:25">
      <c r="A1255" s="7" t="s">
        <v>126</v>
      </c>
      <c r="B1255" t="s">
        <v>27</v>
      </c>
      <c r="E1255" s="6">
        <f>SUM(E435:E446)</f>
        <v>11.901277364017302</v>
      </c>
      <c r="F1255" s="6">
        <f t="shared" ref="F1255:J1255" si="49">SUM(F435:F446)</f>
        <v>1.6925085557367447</v>
      </c>
      <c r="G1255" s="6">
        <f t="shared" si="49"/>
        <v>13.99006121180474</v>
      </c>
      <c r="H1255" s="6">
        <f t="shared" si="49"/>
        <v>5.0352042608142966</v>
      </c>
      <c r="I1255" s="6">
        <f t="shared" si="49"/>
        <v>25.891338575822044</v>
      </c>
      <c r="J1255" s="53">
        <f t="shared" si="49"/>
        <v>6.7277128165510396</v>
      </c>
      <c r="K1255" s="15">
        <f t="shared" si="2"/>
        <v>12.7038290611248</v>
      </c>
      <c r="L1255" s="15">
        <f t="shared" si="3"/>
        <v>14.93346812727736</v>
      </c>
      <c r="M1255" s="15">
        <f t="shared" si="4"/>
        <v>27.637297188402162</v>
      </c>
      <c r="N1255" s="59">
        <f t="shared" si="5"/>
        <v>-2.2296390661525596</v>
      </c>
      <c r="O1255" s="15">
        <f>E1255/1.212381</f>
        <v>9.8164499146863093</v>
      </c>
      <c r="P1255" s="15">
        <f>G1255/1.212381</f>
        <v>11.539327333408178</v>
      </c>
      <c r="Q1255" s="15">
        <f t="shared" si="13"/>
        <v>21.355777248094487</v>
      </c>
      <c r="R1255" s="27">
        <f t="shared" si="14"/>
        <v>-1.7228774187218683</v>
      </c>
      <c r="S1255" s="5">
        <f t="shared" si="11"/>
        <v>0.44131765720136018</v>
      </c>
      <c r="T1255" s="5">
        <f t="shared" si="11"/>
        <v>0.44808502165767305</v>
      </c>
      <c r="U1255" s="5">
        <f t="shared" si="11"/>
        <v>0.8895560100844031</v>
      </c>
      <c r="V1255" s="5">
        <f t="shared" si="11"/>
        <v>0.77097088743582021</v>
      </c>
      <c r="W1255" s="5">
        <f t="shared" si="11"/>
        <v>0.60643102607363808</v>
      </c>
      <c r="X1255" s="5">
        <f t="shared" si="11"/>
        <v>0.65265669746428701</v>
      </c>
      <c r="Y1255" s="12">
        <f t="shared" si="7"/>
        <v>0.85069516021667346</v>
      </c>
    </row>
    <row r="1256" spans="1:25">
      <c r="A1256" s="7" t="s">
        <v>127</v>
      </c>
      <c r="B1256" t="s">
        <v>27</v>
      </c>
      <c r="E1256" s="6">
        <f>SUM(E447:E458)</f>
        <v>4.9103414123117481</v>
      </c>
      <c r="F1256" s="6">
        <f t="shared" ref="F1256:J1256" si="50">SUM(F447:F458)</f>
        <v>0.75438941138415994</v>
      </c>
      <c r="G1256" s="6">
        <f t="shared" si="50"/>
        <v>2.5297515076351269</v>
      </c>
      <c r="H1256" s="6">
        <f t="shared" si="50"/>
        <v>3.7085762408054692</v>
      </c>
      <c r="I1256" s="6">
        <f t="shared" si="50"/>
        <v>7.4400929199468795</v>
      </c>
      <c r="J1256" s="53">
        <f t="shared" si="50"/>
        <v>4.4629656521896308</v>
      </c>
      <c r="K1256" s="15">
        <f t="shared" si="2"/>
        <v>5.2414657709241075</v>
      </c>
      <c r="L1256" s="15">
        <f t="shared" si="3"/>
        <v>2.700342974720094</v>
      </c>
      <c r="M1256" s="15">
        <f t="shared" si="4"/>
        <v>7.9418087456442059</v>
      </c>
      <c r="N1256" s="59">
        <f t="shared" si="5"/>
        <v>2.5411227962040135</v>
      </c>
      <c r="O1256" s="15">
        <f>E1256/0.953207</f>
        <v>5.1513904244426953</v>
      </c>
      <c r="P1256" s="15">
        <f>G1256/0.953207</f>
        <v>2.653937190594621</v>
      </c>
      <c r="Q1256" s="15">
        <f t="shared" si="13"/>
        <v>7.8053276150373163</v>
      </c>
      <c r="R1256" s="27">
        <f t="shared" si="14"/>
        <v>2.4974532338480744</v>
      </c>
      <c r="S1256" s="5">
        <f t="shared" si="11"/>
        <v>0.1820830068789151</v>
      </c>
      <c r="T1256" s="5">
        <f t="shared" si="11"/>
        <v>0.19972164666030101</v>
      </c>
      <c r="U1256" s="5">
        <f t="shared" si="11"/>
        <v>0.16085388216443747</v>
      </c>
      <c r="V1256" s="5">
        <f t="shared" si="11"/>
        <v>0.5678427661313582</v>
      </c>
      <c r="W1256" s="5">
        <f t="shared" si="11"/>
        <v>0.17426303280201669</v>
      </c>
      <c r="X1256" s="5">
        <f t="shared" si="11"/>
        <v>0.4329531451296208</v>
      </c>
      <c r="Y1256" s="12">
        <f t="shared" si="7"/>
        <v>1.9410370534385231</v>
      </c>
    </row>
    <row r="1257" spans="1:25">
      <c r="A1257" s="7" t="s">
        <v>128</v>
      </c>
      <c r="B1257" t="s">
        <v>27</v>
      </c>
      <c r="E1257" s="6">
        <f>SUM(E459:E470)</f>
        <v>104.61239815480681</v>
      </c>
      <c r="F1257" s="6">
        <f t="shared" ref="F1257:J1257" si="51">SUM(F459:F470)</f>
        <v>14.27557413975606</v>
      </c>
      <c r="G1257" s="6">
        <f t="shared" si="51"/>
        <v>94.563445188149743</v>
      </c>
      <c r="H1257" s="6">
        <f t="shared" si="51"/>
        <v>75.393360601629482</v>
      </c>
      <c r="I1257" s="6">
        <f t="shared" si="51"/>
        <v>199.17584334295668</v>
      </c>
      <c r="J1257" s="53">
        <f t="shared" si="51"/>
        <v>89.668934741385499</v>
      </c>
      <c r="K1257" s="15">
        <f t="shared" si="2"/>
        <v>111.66683904461107</v>
      </c>
      <c r="L1257" s="15">
        <f t="shared" si="3"/>
        <v>100.9402441735709</v>
      </c>
      <c r="M1257" s="15">
        <f t="shared" si="4"/>
        <v>212.60708321818211</v>
      </c>
      <c r="N1257" s="59">
        <f t="shared" si="5"/>
        <v>10.726594871040163</v>
      </c>
      <c r="O1257" s="15">
        <f>E1257/5.9468</f>
        <v>17.591376564674583</v>
      </c>
      <c r="P1257" s="15">
        <f>G1257/5.9468</f>
        <v>15.901568101861463</v>
      </c>
      <c r="Q1257" s="15">
        <f t="shared" si="13"/>
        <v>33.492944666536047</v>
      </c>
      <c r="R1257" s="27">
        <f t="shared" si="14"/>
        <v>1.6898084628131205</v>
      </c>
      <c r="S1257" s="5">
        <f t="shared" si="11"/>
        <v>3.8791885152999548</v>
      </c>
      <c r="T1257" s="5">
        <f t="shared" si="11"/>
        <v>3.7794024295515936</v>
      </c>
      <c r="U1257" s="5">
        <f t="shared" si="11"/>
        <v>6.0128029268682592</v>
      </c>
      <c r="V1257" s="5">
        <f t="shared" si="11"/>
        <v>11.543938064670865</v>
      </c>
      <c r="W1257" s="5">
        <f t="shared" si="11"/>
        <v>4.6651280965575372</v>
      </c>
      <c r="X1257" s="5">
        <f t="shared" si="11"/>
        <v>8.6988003812349337</v>
      </c>
      <c r="Y1257" s="12">
        <f t="shared" si="7"/>
        <v>1.1062667814890099</v>
      </c>
    </row>
    <row r="1258" spans="1:25">
      <c r="A1258" s="7" t="s">
        <v>129</v>
      </c>
      <c r="B1258" t="s">
        <v>27</v>
      </c>
      <c r="E1258" s="6">
        <f>SUM(E471:E482)</f>
        <v>20.291732501761729</v>
      </c>
      <c r="F1258" s="6">
        <f t="shared" ref="F1258:J1258" si="52">SUM(F471:F482)</f>
        <v>2.9928691419746056</v>
      </c>
      <c r="G1258" s="6">
        <f t="shared" si="52"/>
        <v>14.221460323901868</v>
      </c>
      <c r="H1258" s="6">
        <f t="shared" si="52"/>
        <v>5.5113372254814559</v>
      </c>
      <c r="I1258" s="6">
        <f t="shared" si="52"/>
        <v>34.513192825663623</v>
      </c>
      <c r="J1258" s="53">
        <f t="shared" si="52"/>
        <v>8.5042063674560779</v>
      </c>
      <c r="K1258" s="15">
        <f t="shared" si="2"/>
        <v>21.660086826968644</v>
      </c>
      <c r="L1258" s="15">
        <f t="shared" si="3"/>
        <v>15.180471425752346</v>
      </c>
      <c r="M1258" s="15">
        <f t="shared" si="4"/>
        <v>36.840558252721017</v>
      </c>
      <c r="N1258" s="59">
        <f t="shared" si="5"/>
        <v>6.4796154012162983</v>
      </c>
      <c r="O1258" s="15">
        <f>E1258/1.756241</f>
        <v>11.554070598375581</v>
      </c>
      <c r="P1258" s="15">
        <f>G1258/1.756241</f>
        <v>8.0976701511363576</v>
      </c>
      <c r="Q1258" s="15">
        <f t="shared" si="13"/>
        <v>19.651740749511937</v>
      </c>
      <c r="R1258" s="27">
        <f t="shared" si="14"/>
        <v>3.4564004472392238</v>
      </c>
      <c r="S1258" s="5">
        <f t="shared" si="11"/>
        <v>0.75244863003607609</v>
      </c>
      <c r="T1258" s="5">
        <f t="shared" si="11"/>
        <v>0.79235040186636607</v>
      </c>
      <c r="U1258" s="5">
        <f t="shared" si="11"/>
        <v>0.90426948901618265</v>
      </c>
      <c r="V1258" s="5">
        <f t="shared" si="11"/>
        <v>0.84387451463594554</v>
      </c>
      <c r="W1258" s="5">
        <f t="shared" si="11"/>
        <v>0.80837345960511042</v>
      </c>
      <c r="X1258" s="5">
        <f t="shared" si="11"/>
        <v>0.824994674071718</v>
      </c>
      <c r="Y1258" s="12">
        <f t="shared" si="7"/>
        <v>1.4268388786809478</v>
      </c>
    </row>
    <row r="1259" spans="1:25">
      <c r="A1259" s="7" t="s">
        <v>130</v>
      </c>
      <c r="B1259" t="s">
        <v>27</v>
      </c>
      <c r="E1259" s="6">
        <f>SUM(E483:E494)</f>
        <v>18.028522997291226</v>
      </c>
      <c r="F1259" s="6">
        <f t="shared" ref="F1259:J1259" si="53">SUM(F483:F494)</f>
        <v>2.8448209332735033</v>
      </c>
      <c r="G1259" s="6">
        <f t="shared" si="53"/>
        <v>5.4412962131319489</v>
      </c>
      <c r="H1259" s="6">
        <f t="shared" si="53"/>
        <v>2.8204854734698031</v>
      </c>
      <c r="I1259" s="6">
        <f t="shared" si="53"/>
        <v>23.469819210423157</v>
      </c>
      <c r="J1259" s="53">
        <f t="shared" si="53"/>
        <v>5.6653064067433068</v>
      </c>
      <c r="K1259" s="15">
        <f t="shared" si="2"/>
        <v>19.244259870340091</v>
      </c>
      <c r="L1259" s="15">
        <f t="shared" si="3"/>
        <v>5.808225020582209</v>
      </c>
      <c r="M1259" s="15">
        <f t="shared" si="4"/>
        <v>25.05248489092228</v>
      </c>
      <c r="N1259" s="59">
        <f t="shared" si="5"/>
        <v>13.436034849757881</v>
      </c>
      <c r="O1259" s="15">
        <f>E1259/0.539057</f>
        <v>33.44455780611554</v>
      </c>
      <c r="P1259" s="15">
        <f>G1259/0.539057</f>
        <v>10.094101761283035</v>
      </c>
      <c r="Q1259" s="15">
        <f t="shared" si="13"/>
        <v>43.538659567398575</v>
      </c>
      <c r="R1259" s="27">
        <f t="shared" si="14"/>
        <v>23.350456044832505</v>
      </c>
      <c r="S1259" s="5">
        <f t="shared" si="11"/>
        <v>0.66852534300400002</v>
      </c>
      <c r="T1259" s="5">
        <f t="shared" si="11"/>
        <v>0.75315521754817727</v>
      </c>
      <c r="U1259" s="5">
        <f t="shared" si="11"/>
        <v>0.34598402935912653</v>
      </c>
      <c r="V1259" s="5">
        <f t="shared" si="11"/>
        <v>0.43186176286901817</v>
      </c>
      <c r="W1259" s="5">
        <f t="shared" si="11"/>
        <v>0.54971381660547503</v>
      </c>
      <c r="X1259" s="5">
        <f t="shared" si="11"/>
        <v>0.54959244997081724</v>
      </c>
      <c r="Y1259" s="12">
        <f t="shared" si="7"/>
        <v>3.3132772580513885</v>
      </c>
    </row>
    <row r="1260" spans="1:25">
      <c r="A1260" s="7" t="s">
        <v>131</v>
      </c>
      <c r="B1260" t="s">
        <v>27</v>
      </c>
      <c r="E1260" s="6">
        <f>SUM(E495:E506)</f>
        <v>10.881493963689085</v>
      </c>
      <c r="F1260" s="6">
        <f t="shared" ref="F1260:J1260" si="54">SUM(F495:F506)</f>
        <v>1.7896633552795693</v>
      </c>
      <c r="G1260" s="6">
        <f t="shared" si="54"/>
        <v>3.8175213961049823</v>
      </c>
      <c r="H1260" s="6">
        <f t="shared" si="54"/>
        <v>2.187490792423882</v>
      </c>
      <c r="I1260" s="6">
        <f t="shared" si="54"/>
        <v>14.699015359794071</v>
      </c>
      <c r="J1260" s="53">
        <f t="shared" si="54"/>
        <v>3.977154147703458</v>
      </c>
      <c r="K1260" s="15">
        <f t="shared" si="2"/>
        <v>11.61527750477579</v>
      </c>
      <c r="L1260" s="15">
        <f t="shared" si="3"/>
        <v>4.0749524416540339</v>
      </c>
      <c r="M1260" s="15">
        <f t="shared" si="4"/>
        <v>15.690229946429829</v>
      </c>
      <c r="N1260" s="59">
        <f t="shared" si="5"/>
        <v>7.540325063121756</v>
      </c>
      <c r="O1260" s="15">
        <f>E1260/1.345596</f>
        <v>8.0867466637007581</v>
      </c>
      <c r="P1260" s="15">
        <f>G1260/1.345596</f>
        <v>2.8370487100920205</v>
      </c>
      <c r="Q1260" s="15">
        <f t="shared" si="13"/>
        <v>10.923795373792778</v>
      </c>
      <c r="R1260" s="27">
        <f t="shared" si="14"/>
        <v>5.249697953608738</v>
      </c>
      <c r="S1260" s="5">
        <f>E1260/E$1204*100</f>
        <v>0.40350252128608638</v>
      </c>
      <c r="T1260" s="5">
        <f t="shared" ref="T1260:X1301" si="55">F1260/F$1204*100</f>
        <v>0.47380637491744626</v>
      </c>
      <c r="U1260" s="5">
        <f t="shared" si="55"/>
        <v>0.24273654347312981</v>
      </c>
      <c r="V1260" s="5">
        <f t="shared" si="55"/>
        <v>0.33494007991246527</v>
      </c>
      <c r="W1260" s="5">
        <f t="shared" si="55"/>
        <v>0.34428266197237622</v>
      </c>
      <c r="X1260" s="5">
        <f t="shared" si="55"/>
        <v>0.38582447885717325</v>
      </c>
      <c r="Y1260" s="12">
        <f t="shared" si="7"/>
        <v>2.8504081142260196</v>
      </c>
    </row>
    <row r="1261" spans="1:25">
      <c r="A1261" s="7" t="s">
        <v>132</v>
      </c>
      <c r="B1261" t="s">
        <v>27</v>
      </c>
      <c r="E1261" s="6">
        <f>SUM(E507:E518)</f>
        <v>45.272977566962325</v>
      </c>
      <c r="F1261" s="6">
        <f t="shared" ref="F1261:J1261" si="56">SUM(F507:F518)</f>
        <v>7.2814748492427199</v>
      </c>
      <c r="G1261" s="6">
        <f t="shared" si="56"/>
        <v>16.632847785374555</v>
      </c>
      <c r="H1261" s="6">
        <f t="shared" si="56"/>
        <v>5.2729918352452048</v>
      </c>
      <c r="I1261" s="6">
        <f t="shared" si="56"/>
        <v>61.90582535233694</v>
      </c>
      <c r="J1261" s="53">
        <f t="shared" si="56"/>
        <v>12.554466684487918</v>
      </c>
      <c r="K1261" s="15">
        <f t="shared" si="2"/>
        <v>48.325919185592973</v>
      </c>
      <c r="L1261" s="15">
        <f t="shared" si="3"/>
        <v>17.754468583679952</v>
      </c>
      <c r="M1261" s="15">
        <f t="shared" si="4"/>
        <v>66.080387769272988</v>
      </c>
      <c r="N1261" s="59">
        <f t="shared" si="5"/>
        <v>30.571450601913021</v>
      </c>
      <c r="O1261" s="15">
        <f>E1261/2.035334</f>
        <v>22.243512645571844</v>
      </c>
      <c r="P1261" s="15">
        <f>G1261/2.035334</f>
        <v>8.1720483151043286</v>
      </c>
      <c r="Q1261" s="15">
        <f t="shared" si="13"/>
        <v>30.415560960676174</v>
      </c>
      <c r="R1261" s="27">
        <f t="shared" si="14"/>
        <v>14.071464330467515</v>
      </c>
      <c r="S1261" s="5">
        <f t="shared" ref="S1261:X1318" si="57">E1261/E$1204*100</f>
        <v>1.6787915938157192</v>
      </c>
      <c r="T1261" s="5">
        <f t="shared" si="55"/>
        <v>1.92774199247842</v>
      </c>
      <c r="U1261" s="5">
        <f t="shared" si="55"/>
        <v>1.057597210497859</v>
      </c>
      <c r="V1261" s="5">
        <f t="shared" si="55"/>
        <v>0.80737999574289032</v>
      </c>
      <c r="W1261" s="5">
        <f t="shared" si="55"/>
        <v>1.4499680299808986</v>
      </c>
      <c r="X1261" s="5">
        <f t="shared" si="55"/>
        <v>1.2179111962932789</v>
      </c>
      <c r="Y1261" s="12">
        <f t="shared" si="7"/>
        <v>2.7219017543569026</v>
      </c>
    </row>
    <row r="1262" spans="1:25">
      <c r="A1262" s="7" t="s">
        <v>133</v>
      </c>
      <c r="B1262" t="s">
        <v>27</v>
      </c>
      <c r="E1262" s="6">
        <f>SUM(E519:E530)</f>
        <v>6.6274093714753404</v>
      </c>
      <c r="F1262" s="6">
        <f t="shared" ref="F1262:J1262" si="58">SUM(F519:F530)</f>
        <v>1.1146016403860968</v>
      </c>
      <c r="G1262" s="6">
        <f t="shared" si="58"/>
        <v>3.7960969248695373</v>
      </c>
      <c r="H1262" s="6">
        <f t="shared" si="58"/>
        <v>1.3405924032999441</v>
      </c>
      <c r="I1262" s="6">
        <f t="shared" si="58"/>
        <v>10.423506296344888</v>
      </c>
      <c r="J1262" s="53">
        <f t="shared" si="58"/>
        <v>2.4551940436860407</v>
      </c>
      <c r="K1262" s="15">
        <f t="shared" si="2"/>
        <v>7.0743226292559562</v>
      </c>
      <c r="L1262" s="15">
        <f t="shared" si="3"/>
        <v>4.0520832308983064</v>
      </c>
      <c r="M1262" s="15">
        <f t="shared" si="4"/>
        <v>11.126405860154273</v>
      </c>
      <c r="N1262" s="59">
        <f t="shared" si="5"/>
        <v>3.0222393983576499</v>
      </c>
      <c r="O1262" s="15">
        <f>E1262/0.69803</f>
        <v>9.4944477622384991</v>
      </c>
      <c r="P1262" s="15">
        <f>G1262/0.69803</f>
        <v>5.4383005384718954</v>
      </c>
      <c r="Q1262" s="15">
        <f t="shared" si="13"/>
        <v>14.932748300710394</v>
      </c>
      <c r="R1262" s="27">
        <f t="shared" si="14"/>
        <v>4.0561472237666036</v>
      </c>
      <c r="S1262" s="5">
        <f t="shared" si="57"/>
        <v>0.24575452597859343</v>
      </c>
      <c r="T1262" s="5">
        <f t="shared" si="55"/>
        <v>0.29508642569589771</v>
      </c>
      <c r="U1262" s="5">
        <f t="shared" si="55"/>
        <v>0.24137427158154659</v>
      </c>
      <c r="V1262" s="5">
        <f t="shared" si="55"/>
        <v>0.20526629334690172</v>
      </c>
      <c r="W1262" s="5">
        <f t="shared" si="55"/>
        <v>0.24414101264274876</v>
      </c>
      <c r="X1262" s="5">
        <f t="shared" si="55"/>
        <v>0.2381788402507331</v>
      </c>
      <c r="Y1262" s="12">
        <f t="shared" si="7"/>
        <v>1.7458483022540603</v>
      </c>
    </row>
    <row r="1263" spans="1:25">
      <c r="A1263" s="7" t="s">
        <v>134</v>
      </c>
      <c r="B1263" t="s">
        <v>27</v>
      </c>
      <c r="E1263" s="6">
        <f>SUM(E531:E542)</f>
        <v>3.4672321451434396</v>
      </c>
      <c r="F1263" s="6">
        <f t="shared" ref="F1263:J1263" si="59">SUM(F531:F542)</f>
        <v>1.2009788003954491</v>
      </c>
      <c r="G1263" s="6">
        <f t="shared" si="59"/>
        <v>1.3566419003722736</v>
      </c>
      <c r="H1263" s="6">
        <f t="shared" si="59"/>
        <v>0.84696522463015766</v>
      </c>
      <c r="I1263" s="6">
        <f t="shared" si="59"/>
        <v>4.8238740455157183</v>
      </c>
      <c r="J1263" s="53">
        <f t="shared" si="59"/>
        <v>2.0479440250256062</v>
      </c>
      <c r="K1263" s="15">
        <f t="shared" si="2"/>
        <v>3.7010417571069114</v>
      </c>
      <c r="L1263" s="15">
        <f t="shared" si="3"/>
        <v>1.4481257996386454</v>
      </c>
      <c r="M1263" s="15">
        <f t="shared" si="4"/>
        <v>5.1491675567455619</v>
      </c>
      <c r="N1263" s="59">
        <f t="shared" si="5"/>
        <v>2.2529159574682662</v>
      </c>
      <c r="O1263" s="15">
        <f>E1263/0.602095</f>
        <v>5.758613084552171</v>
      </c>
      <c r="P1263" s="15">
        <f>G1263/0.602095</f>
        <v>2.25320240223266</v>
      </c>
      <c r="Q1263" s="15">
        <f t="shared" si="13"/>
        <v>8.0118154867848315</v>
      </c>
      <c r="R1263" s="27">
        <f t="shared" si="14"/>
        <v>3.505410682319511</v>
      </c>
      <c r="S1263" s="5">
        <f t="shared" si="57"/>
        <v>0.12857029715938353</v>
      </c>
      <c r="T1263" s="5">
        <f t="shared" si="55"/>
        <v>0.31795444103462728</v>
      </c>
      <c r="U1263" s="5">
        <f t="shared" si="55"/>
        <v>8.6261878181789736E-2</v>
      </c>
      <c r="V1263" s="5">
        <f t="shared" si="55"/>
        <v>0.12968402015825872</v>
      </c>
      <c r="W1263" s="5">
        <f t="shared" si="55"/>
        <v>0.1129855406473209</v>
      </c>
      <c r="X1263" s="5">
        <f t="shared" si="55"/>
        <v>0.19867143863167175</v>
      </c>
      <c r="Y1263" s="12">
        <f t="shared" si="7"/>
        <v>2.5557460256770801</v>
      </c>
    </row>
    <row r="1264" spans="1:25">
      <c r="A1264" s="7" t="s">
        <v>135</v>
      </c>
      <c r="B1264" t="s">
        <v>27</v>
      </c>
      <c r="E1264" s="6">
        <f>SUM(E543:E554)</f>
        <v>4.3734400603747776</v>
      </c>
      <c r="F1264" s="6">
        <f t="shared" ref="F1264:J1264" si="60">SUM(F543:F554)</f>
        <v>0.96092583761961359</v>
      </c>
      <c r="G1264" s="6">
        <f t="shared" si="60"/>
        <v>3.3443079082610327</v>
      </c>
      <c r="H1264" s="6">
        <f t="shared" si="60"/>
        <v>1.2477097350908406</v>
      </c>
      <c r="I1264" s="6">
        <f t="shared" si="60"/>
        <v>7.7177479686358037</v>
      </c>
      <c r="J1264" s="53">
        <f t="shared" si="60"/>
        <v>2.2086355727104534</v>
      </c>
      <c r="K1264" s="15">
        <f t="shared" si="2"/>
        <v>4.6683589699418864</v>
      </c>
      <c r="L1264" s="15">
        <f t="shared" si="3"/>
        <v>3.5698282373258561</v>
      </c>
      <c r="M1264" s="15">
        <f t="shared" si="4"/>
        <v>8.2381872072677353</v>
      </c>
      <c r="N1264" s="59">
        <f t="shared" si="5"/>
        <v>1.0985307326160303</v>
      </c>
      <c r="O1264" s="15">
        <f>E1264/0.519445</f>
        <v>8.419447795964496</v>
      </c>
      <c r="P1264" s="15">
        <f>G1264/0.519445</f>
        <v>6.4382329375795946</v>
      </c>
      <c r="Q1264" s="15">
        <f t="shared" si="13"/>
        <v>14.85768073354409</v>
      </c>
      <c r="R1264" s="27">
        <f t="shared" si="14"/>
        <v>1.9812148583849014</v>
      </c>
      <c r="S1264" s="5">
        <f t="shared" si="57"/>
        <v>0.16217387951906961</v>
      </c>
      <c r="T1264" s="5">
        <f t="shared" si="55"/>
        <v>0.25440135785533641</v>
      </c>
      <c r="U1264" s="5">
        <f t="shared" si="55"/>
        <v>0.21264733258323087</v>
      </c>
      <c r="V1264" s="5">
        <f t="shared" si="55"/>
        <v>0.19104446054185112</v>
      </c>
      <c r="W1264" s="5">
        <f t="shared" si="55"/>
        <v>0.18076631325535664</v>
      </c>
      <c r="X1264" s="5">
        <f t="shared" si="55"/>
        <v>0.21426015617686897</v>
      </c>
      <c r="Y1264" s="12">
        <f t="shared" si="7"/>
        <v>1.3077264953898551</v>
      </c>
    </row>
    <row r="1265" spans="1:25">
      <c r="A1265" s="7" t="s">
        <v>136</v>
      </c>
      <c r="B1265" t="s">
        <v>27</v>
      </c>
      <c r="E1265" s="6">
        <f>SUM(E555:E566)</f>
        <v>14.397423677304632</v>
      </c>
      <c r="F1265" s="6">
        <f t="shared" ref="F1265:J1265" si="61">SUM(F555:F566)</f>
        <v>2.4913005119511236</v>
      </c>
      <c r="G1265" s="6">
        <f t="shared" si="61"/>
        <v>1.609030800756164</v>
      </c>
      <c r="H1265" s="6">
        <f t="shared" si="61"/>
        <v>0.66238233297171023</v>
      </c>
      <c r="I1265" s="6">
        <f t="shared" si="61"/>
        <v>16.006454478060807</v>
      </c>
      <c r="J1265" s="53">
        <f t="shared" si="61"/>
        <v>3.1536828449228342</v>
      </c>
      <c r="K1265" s="15">
        <f t="shared" si="2"/>
        <v>15.368300706112588</v>
      </c>
      <c r="L1265" s="15">
        <f t="shared" si="3"/>
        <v>1.7175343134756762</v>
      </c>
      <c r="M1265" s="15">
        <f t="shared" si="4"/>
        <v>17.085835019588277</v>
      </c>
      <c r="N1265" s="59">
        <f t="shared" si="5"/>
        <v>13.650766392636912</v>
      </c>
      <c r="O1265" s="15">
        <f>E1265/1.951269</f>
        <v>7.3784924976026538</v>
      </c>
      <c r="P1265" s="15">
        <f>G1265/1.951269</f>
        <v>0.82460737128307993</v>
      </c>
      <c r="Q1265" s="15">
        <f t="shared" si="13"/>
        <v>8.2030998688857331</v>
      </c>
      <c r="R1265" s="27">
        <f t="shared" si="14"/>
        <v>6.5538851263195737</v>
      </c>
      <c r="S1265" s="5">
        <f t="shared" si="57"/>
        <v>0.53387859913372526</v>
      </c>
      <c r="T1265" s="5">
        <f t="shared" si="55"/>
        <v>0.65956206842775</v>
      </c>
      <c r="U1265" s="5">
        <f t="shared" si="55"/>
        <v>0.10230998975299857</v>
      </c>
      <c r="V1265" s="5">
        <f t="shared" si="55"/>
        <v>0.10142140588958377</v>
      </c>
      <c r="W1265" s="5">
        <f t="shared" si="55"/>
        <v>0.37490570773331311</v>
      </c>
      <c r="X1265" s="5">
        <f t="shared" si="55"/>
        <v>0.30593937145377248</v>
      </c>
      <c r="Y1265" s="12">
        <f t="shared" si="7"/>
        <v>8.947885690279243</v>
      </c>
    </row>
    <row r="1266" spans="1:25">
      <c r="A1266" s="7" t="s">
        <v>137</v>
      </c>
      <c r="B1266" t="s">
        <v>27</v>
      </c>
      <c r="E1266" s="6">
        <f>SUM(E567:E578)</f>
        <v>7.9507689206779668</v>
      </c>
      <c r="F1266" s="6">
        <f t="shared" ref="F1266:J1266" si="62">SUM(F567:F578)</f>
        <v>1.3675365069469858</v>
      </c>
      <c r="G1266" s="6">
        <f t="shared" si="62"/>
        <v>4.0937889152931675</v>
      </c>
      <c r="H1266" s="6">
        <f t="shared" si="62"/>
        <v>1.8758502661548615</v>
      </c>
      <c r="I1266" s="6">
        <f t="shared" si="62"/>
        <v>12.044557835971135</v>
      </c>
      <c r="J1266" s="53">
        <f t="shared" si="62"/>
        <v>3.2433867731018466</v>
      </c>
      <c r="K1266" s="15">
        <f t="shared" si="2"/>
        <v>8.486921712973345</v>
      </c>
      <c r="L1266" s="15">
        <f t="shared" si="3"/>
        <v>4.3698498070006249</v>
      </c>
      <c r="M1266" s="15">
        <f t="shared" si="4"/>
        <v>12.85677151997397</v>
      </c>
      <c r="N1266" s="59">
        <f t="shared" si="5"/>
        <v>4.1170719059727201</v>
      </c>
      <c r="O1266" s="15">
        <f>E1266/0.699757</f>
        <v>11.362185616832654</v>
      </c>
      <c r="P1266" s="15">
        <f>G1266/0.699757</f>
        <v>5.8503007691143747</v>
      </c>
      <c r="Q1266" s="15">
        <f t="shared" si="13"/>
        <v>17.212486385947031</v>
      </c>
      <c r="R1266" s="27">
        <f t="shared" si="14"/>
        <v>5.5118848477182798</v>
      </c>
      <c r="S1266" s="5">
        <f t="shared" si="57"/>
        <v>0.29482673209782079</v>
      </c>
      <c r="T1266" s="5">
        <f t="shared" si="55"/>
        <v>0.36204994252821388</v>
      </c>
      <c r="U1266" s="5">
        <f t="shared" si="55"/>
        <v>0.26030297355262016</v>
      </c>
      <c r="V1266" s="5">
        <f t="shared" si="55"/>
        <v>0.28722289493778119</v>
      </c>
      <c r="W1266" s="5">
        <f t="shared" si="55"/>
        <v>0.28210953812531292</v>
      </c>
      <c r="X1266" s="5">
        <f t="shared" si="55"/>
        <v>0.31464156655503439</v>
      </c>
      <c r="Y1266" s="12">
        <f t="shared" si="7"/>
        <v>1.9421540986093051</v>
      </c>
    </row>
    <row r="1267" spans="1:25">
      <c r="A1267" s="7" t="s">
        <v>138</v>
      </c>
      <c r="B1267" t="s">
        <v>27</v>
      </c>
      <c r="E1267" s="6">
        <f>SUM(E579:E590)</f>
        <v>184.47563382143028</v>
      </c>
      <c r="F1267" s="6">
        <f t="shared" ref="F1267:J1267" si="63">SUM(F579:F590)</f>
        <v>24.520549608527833</v>
      </c>
      <c r="G1267" s="6">
        <f t="shared" si="63"/>
        <v>104.41128691318634</v>
      </c>
      <c r="H1267" s="6">
        <f t="shared" si="63"/>
        <v>39.921564268670195</v>
      </c>
      <c r="I1267" s="6">
        <f t="shared" si="63"/>
        <v>288.88692073461669</v>
      </c>
      <c r="J1267" s="53">
        <f t="shared" si="63"/>
        <v>64.442113877197997</v>
      </c>
      <c r="K1267" s="15">
        <f t="shared" si="2"/>
        <v>196.91557858282144</v>
      </c>
      <c r="L1267" s="15">
        <f t="shared" si="3"/>
        <v>111.45216605131192</v>
      </c>
      <c r="M1267" s="15">
        <f t="shared" si="4"/>
        <v>308.36774463413343</v>
      </c>
      <c r="N1267" s="59">
        <f t="shared" si="5"/>
        <v>85.463412531509519</v>
      </c>
      <c r="O1267" s="15">
        <f>E1267/12.828837</f>
        <v>14.379762859363657</v>
      </c>
      <c r="P1267" s="15">
        <f>G1267/12.828837</f>
        <v>8.1387959729464452</v>
      </c>
      <c r="Q1267" s="15">
        <f t="shared" si="13"/>
        <v>22.518558832310102</v>
      </c>
      <c r="R1267" s="27">
        <f t="shared" si="14"/>
        <v>6.2409668864172119</v>
      </c>
      <c r="S1267" s="5">
        <f t="shared" si="57"/>
        <v>6.8406400454924521</v>
      </c>
      <c r="T1267" s="5">
        <f t="shared" si="55"/>
        <v>6.49171962242312</v>
      </c>
      <c r="U1267" s="5">
        <f t="shared" si="55"/>
        <v>6.6389765125473872</v>
      </c>
      <c r="V1267" s="5">
        <f t="shared" si="55"/>
        <v>6.1126346097954114</v>
      </c>
      <c r="W1267" s="5">
        <f t="shared" si="55"/>
        <v>6.7663551363830994</v>
      </c>
      <c r="X1267" s="5">
        <f t="shared" si="55"/>
        <v>6.2515417003591516</v>
      </c>
      <c r="Y1267" s="12">
        <f t="shared" si="7"/>
        <v>1.7668169723337872</v>
      </c>
    </row>
    <row r="1268" spans="1:25">
      <c r="A1268" s="7" t="s">
        <v>139</v>
      </c>
      <c r="B1268" t="s">
        <v>27</v>
      </c>
      <c r="E1268" s="6">
        <f>SUM(E591:E602)</f>
        <v>24.554365515957233</v>
      </c>
      <c r="F1268" s="6">
        <f t="shared" ref="F1268:J1268" si="64">SUM(F591:F602)</f>
        <v>4.3096714992206291</v>
      </c>
      <c r="G1268" s="6">
        <f t="shared" si="64"/>
        <v>10.788285158558182</v>
      </c>
      <c r="H1268" s="6">
        <f t="shared" si="64"/>
        <v>4.0456254366322817</v>
      </c>
      <c r="I1268" s="6">
        <f t="shared" si="64"/>
        <v>35.342650674515404</v>
      </c>
      <c r="J1268" s="53">
        <f t="shared" si="64"/>
        <v>8.3552969358529001</v>
      </c>
      <c r="K1268" s="15">
        <f t="shared" si="2"/>
        <v>26.210166579447232</v>
      </c>
      <c r="L1268" s="15">
        <f t="shared" si="3"/>
        <v>11.515783249566281</v>
      </c>
      <c r="M1268" s="15">
        <f t="shared" si="4"/>
        <v>37.725949829013501</v>
      </c>
      <c r="N1268" s="59">
        <f t="shared" si="5"/>
        <v>14.694383329880951</v>
      </c>
      <c r="O1268" s="15">
        <f>E1268/1.283566</f>
        <v>19.129803622063246</v>
      </c>
      <c r="P1268" s="15">
        <f>G1268/1.283566</f>
        <v>8.4049321644217603</v>
      </c>
      <c r="Q1268" s="15">
        <f t="shared" si="13"/>
        <v>27.534735786485008</v>
      </c>
      <c r="R1268" s="27">
        <f t="shared" si="14"/>
        <v>10.724871457641486</v>
      </c>
      <c r="S1268" s="5">
        <f t="shared" si="57"/>
        <v>0.91051361396977859</v>
      </c>
      <c r="T1268" s="5">
        <f t="shared" si="55"/>
        <v>1.1409686766547122</v>
      </c>
      <c r="U1268" s="5">
        <f t="shared" si="55"/>
        <v>0.68597154479939537</v>
      </c>
      <c r="V1268" s="5">
        <f t="shared" si="55"/>
        <v>0.61945042773873515</v>
      </c>
      <c r="W1268" s="5">
        <f t="shared" si="55"/>
        <v>0.82780115249518527</v>
      </c>
      <c r="X1268" s="5">
        <f t="shared" si="55"/>
        <v>0.81054894184421822</v>
      </c>
      <c r="Y1268" s="12">
        <f t="shared" si="7"/>
        <v>2.2760211799257668</v>
      </c>
    </row>
    <row r="1269" spans="1:25">
      <c r="A1269" s="7" t="s">
        <v>140</v>
      </c>
      <c r="B1269" t="s">
        <v>27</v>
      </c>
      <c r="E1269" s="6">
        <f>SUM(E603:E614)</f>
        <v>8.9001339091303429</v>
      </c>
      <c r="F1269" s="6">
        <f t="shared" ref="F1269:J1269" si="65">SUM(F603:F614)</f>
        <v>1.1965866973923784</v>
      </c>
      <c r="G1269" s="6">
        <f t="shared" si="65"/>
        <v>3.2221091741513477</v>
      </c>
      <c r="H1269" s="6">
        <f t="shared" si="65"/>
        <v>1.0023244000298053</v>
      </c>
      <c r="I1269" s="6">
        <f t="shared" si="65"/>
        <v>12.122243083281685</v>
      </c>
      <c r="J1269" s="53">
        <f t="shared" si="65"/>
        <v>2.1989110974221844</v>
      </c>
      <c r="K1269" s="15">
        <f t="shared" ref="K1269:K1318" si="66">E1269/0.936826</f>
        <v>9.5003062565837659</v>
      </c>
      <c r="L1269" s="15">
        <f t="shared" ref="L1269:L1318" si="67">G1269/0.936826</f>
        <v>3.4393891439299802</v>
      </c>
      <c r="M1269" s="15">
        <f t="shared" ref="M1269:M1318" si="68">I1269/0.936826</f>
        <v>12.93969540051374</v>
      </c>
      <c r="N1269" s="59">
        <f t="shared" ref="N1269:N1318" si="69">K1269-L1269</f>
        <v>6.0609171126537857</v>
      </c>
      <c r="O1269" s="15">
        <f>E1269/0.568593</f>
        <v>15.652907983619818</v>
      </c>
      <c r="P1269" s="15">
        <f>G1269/0.568593</f>
        <v>5.6668111885854167</v>
      </c>
      <c r="Q1269" s="15">
        <f t="shared" si="13"/>
        <v>21.319719172205232</v>
      </c>
      <c r="R1269" s="27">
        <f t="shared" si="14"/>
        <v>9.9860967950344008</v>
      </c>
      <c r="S1269" s="5">
        <f t="shared" si="57"/>
        <v>0.33003064506598084</v>
      </c>
      <c r="T1269" s="5">
        <f t="shared" si="55"/>
        <v>0.31679164893967271</v>
      </c>
      <c r="U1269" s="5">
        <f t="shared" si="55"/>
        <v>0.20487734382433587</v>
      </c>
      <c r="V1269" s="5">
        <f t="shared" si="55"/>
        <v>0.15347201268545624</v>
      </c>
      <c r="W1269" s="5">
        <f t="shared" si="55"/>
        <v>0.28392909427144875</v>
      </c>
      <c r="X1269" s="5">
        <f t="shared" si="55"/>
        <v>0.21331678298314388</v>
      </c>
      <c r="Y1269" s="12">
        <f t="shared" si="7"/>
        <v>2.7622074324885335</v>
      </c>
    </row>
    <row r="1270" spans="1:25">
      <c r="A1270" s="7" t="s">
        <v>84</v>
      </c>
      <c r="B1270" t="s">
        <v>27</v>
      </c>
      <c r="E1270" s="6">
        <f>SUM(E615:E626)</f>
        <v>3.5345812482800971</v>
      </c>
      <c r="F1270" s="6">
        <f t="shared" ref="F1270:J1270" si="70">SUM(F615:F626)</f>
        <v>0.67965392918761403</v>
      </c>
      <c r="G1270" s="6">
        <f t="shared" si="70"/>
        <v>0.85070949167062748</v>
      </c>
      <c r="H1270" s="6">
        <f t="shared" si="70"/>
        <v>0.54981601545454439</v>
      </c>
      <c r="I1270" s="6">
        <f t="shared" si="70"/>
        <v>4.3852907399507268</v>
      </c>
      <c r="J1270" s="53">
        <f t="shared" si="70"/>
        <v>1.2294699446421571</v>
      </c>
      <c r="K1270" s="15">
        <f t="shared" si="66"/>
        <v>3.7729324850933867</v>
      </c>
      <c r="L1270" s="15">
        <f t="shared" si="67"/>
        <v>0.90807630410623474</v>
      </c>
      <c r="M1270" s="15">
        <f t="shared" si="68"/>
        <v>4.6810087891996233</v>
      </c>
      <c r="N1270" s="59">
        <f t="shared" si="69"/>
        <v>2.864856180987152</v>
      </c>
      <c r="O1270" s="15">
        <f>E1270/0.774769</f>
        <v>4.5621098008310828</v>
      </c>
      <c r="P1270" s="15">
        <f>G1270/0.774769</f>
        <v>1.0980169465616558</v>
      </c>
      <c r="Q1270" s="15">
        <f t="shared" si="13"/>
        <v>5.6601267473927388</v>
      </c>
      <c r="R1270" s="27">
        <f t="shared" si="14"/>
        <v>3.4640928542694267</v>
      </c>
      <c r="S1270" s="5">
        <f t="shared" si="57"/>
        <v>0.13106770542084845</v>
      </c>
      <c r="T1270" s="5">
        <f t="shared" si="55"/>
        <v>0.17993571999828853</v>
      </c>
      <c r="U1270" s="5">
        <f t="shared" si="55"/>
        <v>5.4092239461605025E-2</v>
      </c>
      <c r="V1270" s="5">
        <f t="shared" si="55"/>
        <v>8.4185689279835621E-2</v>
      </c>
      <c r="W1270" s="5">
        <f t="shared" si="55"/>
        <v>0.10271297311537739</v>
      </c>
      <c r="X1270" s="5">
        <f t="shared" si="55"/>
        <v>0.11927111272165022</v>
      </c>
      <c r="Y1270" s="12">
        <f t="shared" ref="Y1270:Y1318" si="71">E1270/G1270</f>
        <v>4.1548628325973755</v>
      </c>
    </row>
    <row r="1271" spans="1:25">
      <c r="A1271" s="7" t="s">
        <v>141</v>
      </c>
      <c r="B1271" t="s">
        <v>27</v>
      </c>
      <c r="E1271" s="6">
        <f>SUM(E627:E638)</f>
        <v>15.232137050287244</v>
      </c>
      <c r="F1271" s="6">
        <f t="shared" ref="F1271:J1271" si="72">SUM(F627:F638)</f>
        <v>2.7655316565036356</v>
      </c>
      <c r="G1271" s="6">
        <f t="shared" si="72"/>
        <v>9.9312916148857067</v>
      </c>
      <c r="H1271" s="6">
        <f t="shared" si="72"/>
        <v>6.1821155041774283</v>
      </c>
      <c r="I1271" s="6">
        <f t="shared" si="72"/>
        <v>25.163428665172944</v>
      </c>
      <c r="J1271" s="53">
        <f t="shared" si="72"/>
        <v>8.9476471606810666</v>
      </c>
      <c r="K1271" s="15">
        <f t="shared" si="66"/>
        <v>16.259302207973779</v>
      </c>
      <c r="L1271" s="15">
        <f t="shared" si="67"/>
        <v>10.60099913418896</v>
      </c>
      <c r="M1271" s="15">
        <f t="shared" si="68"/>
        <v>26.860301342162732</v>
      </c>
      <c r="N1271" s="59">
        <f t="shared" si="69"/>
        <v>5.6583030737848183</v>
      </c>
      <c r="O1271" s="15">
        <f>E1271/1.3161</f>
        <v>11.573692766725358</v>
      </c>
      <c r="P1271" s="15">
        <f>G1271/1.3161</f>
        <v>7.5460007711311494</v>
      </c>
      <c r="Q1271" s="15">
        <f t="shared" si="13"/>
        <v>19.119693537856506</v>
      </c>
      <c r="R1271" s="27">
        <f t="shared" si="14"/>
        <v>4.0276919955942088</v>
      </c>
      <c r="S1271" s="5">
        <f t="shared" si="57"/>
        <v>0.56483105397803346</v>
      </c>
      <c r="T1271" s="5">
        <f t="shared" si="55"/>
        <v>0.73216369158027339</v>
      </c>
      <c r="U1271" s="5">
        <f t="shared" si="55"/>
        <v>0.63147973480401676</v>
      </c>
      <c r="V1271" s="5">
        <f t="shared" si="55"/>
        <v>0.94658147507120527</v>
      </c>
      <c r="W1271" s="5">
        <f t="shared" si="55"/>
        <v>0.58938180504895465</v>
      </c>
      <c r="X1271" s="5">
        <f t="shared" si="55"/>
        <v>0.86801294960142961</v>
      </c>
      <c r="Y1271" s="12">
        <f t="shared" si="71"/>
        <v>1.5337518664194962</v>
      </c>
    </row>
    <row r="1272" spans="1:25">
      <c r="A1272" s="7" t="s">
        <v>142</v>
      </c>
      <c r="B1272" t="s">
        <v>27</v>
      </c>
      <c r="E1272" s="6">
        <f>SUM(E639:E650)</f>
        <v>39.55435391621981</v>
      </c>
      <c r="F1272" s="6">
        <f t="shared" ref="F1272:J1272" si="73">SUM(F639:F650)</f>
        <v>6.0914702960864657</v>
      </c>
      <c r="G1272" s="6">
        <f t="shared" si="73"/>
        <v>9.970488720701379</v>
      </c>
      <c r="H1272" s="6">
        <f t="shared" si="73"/>
        <v>2.9764999153192906</v>
      </c>
      <c r="I1272" s="6">
        <f t="shared" si="73"/>
        <v>49.524842636921214</v>
      </c>
      <c r="J1272" s="53">
        <f t="shared" si="73"/>
        <v>9.0679702114057559</v>
      </c>
      <c r="K1272" s="15">
        <f t="shared" si="66"/>
        <v>42.221665406617461</v>
      </c>
      <c r="L1272" s="15">
        <f t="shared" si="67"/>
        <v>10.64283946079782</v>
      </c>
      <c r="M1272" s="15">
        <f t="shared" si="68"/>
        <v>52.864504867415306</v>
      </c>
      <c r="N1272" s="59">
        <f t="shared" si="69"/>
        <v>31.578825945819641</v>
      </c>
      <c r="O1272" s="15">
        <f>E1272/5.564635</f>
        <v>7.1081668278727737</v>
      </c>
      <c r="P1272" s="15">
        <f>G1272/5.564635</f>
        <v>1.7917596968536802</v>
      </c>
      <c r="Q1272" s="15">
        <f t="shared" si="13"/>
        <v>8.8999265247264532</v>
      </c>
      <c r="R1272" s="27">
        <f t="shared" si="14"/>
        <v>5.3164071310190932</v>
      </c>
      <c r="S1272" s="5">
        <f t="shared" si="57"/>
        <v>1.4667362391869549</v>
      </c>
      <c r="T1272" s="5">
        <f t="shared" si="55"/>
        <v>1.6126929404861019</v>
      </c>
      <c r="U1272" s="5">
        <f t="shared" si="55"/>
        <v>0.63397207708389358</v>
      </c>
      <c r="V1272" s="5">
        <f t="shared" si="55"/>
        <v>0.45575008724576382</v>
      </c>
      <c r="W1272" s="5">
        <f t="shared" si="55"/>
        <v>1.1599786951335729</v>
      </c>
      <c r="X1272" s="5">
        <f t="shared" si="55"/>
        <v>0.87968551159331654</v>
      </c>
      <c r="Y1272" s="12">
        <f t="shared" si="71"/>
        <v>3.9671429379479144</v>
      </c>
    </row>
    <row r="1273" spans="1:25">
      <c r="A1273" s="7" t="s">
        <v>143</v>
      </c>
      <c r="B1273" t="s">
        <v>27</v>
      </c>
      <c r="E1273" s="6">
        <f>SUM(E651:E662)</f>
        <v>32.757486782442797</v>
      </c>
      <c r="F1273" s="6">
        <f t="shared" ref="F1273:J1273" si="74">SUM(F651:F662)</f>
        <v>3.8511049014676959</v>
      </c>
      <c r="G1273" s="6">
        <f t="shared" si="74"/>
        <v>20.47474884311778</v>
      </c>
      <c r="H1273" s="6">
        <f t="shared" si="74"/>
        <v>4.5828357385506653</v>
      </c>
      <c r="I1273" s="6">
        <f t="shared" si="74"/>
        <v>53.232235625560506</v>
      </c>
      <c r="J1273" s="53">
        <f t="shared" si="74"/>
        <v>8.4339406400183634</v>
      </c>
      <c r="K1273" s="15">
        <f t="shared" si="66"/>
        <v>34.966457786657067</v>
      </c>
      <c r="L1273" s="15">
        <f t="shared" si="67"/>
        <v>21.855444707040345</v>
      </c>
      <c r="M1273" s="15">
        <f t="shared" si="68"/>
        <v>56.821902493697337</v>
      </c>
      <c r="N1273" s="59">
        <f t="shared" si="69"/>
        <v>13.111013079616722</v>
      </c>
      <c r="O1273" s="15">
        <f>E1273/1.555908</f>
        <v>21.053614212693034</v>
      </c>
      <c r="P1273" s="15">
        <f>G1273/1.555908</f>
        <v>13.159357007687973</v>
      </c>
      <c r="Q1273" s="15">
        <f t="shared" si="13"/>
        <v>34.212971220381007</v>
      </c>
      <c r="R1273" s="27">
        <f t="shared" si="14"/>
        <v>7.8942572050050615</v>
      </c>
      <c r="S1273" s="5">
        <f t="shared" si="57"/>
        <v>1.2146979589216438</v>
      </c>
      <c r="T1273" s="5">
        <f t="shared" si="55"/>
        <v>1.0195649631023367</v>
      </c>
      <c r="U1273" s="5">
        <f t="shared" si="55"/>
        <v>1.3018839312150901</v>
      </c>
      <c r="V1273" s="5">
        <f t="shared" si="55"/>
        <v>0.70170597920323541</v>
      </c>
      <c r="W1273" s="5">
        <f t="shared" si="55"/>
        <v>1.24681383992822</v>
      </c>
      <c r="X1273" s="5">
        <f t="shared" si="55"/>
        <v>0.81817818251434871</v>
      </c>
      <c r="Y1273" s="12">
        <f t="shared" si="71"/>
        <v>1.599896879489862</v>
      </c>
    </row>
    <row r="1274" spans="1:25">
      <c r="A1274" s="7" t="s">
        <v>144</v>
      </c>
      <c r="B1274" t="s">
        <v>27</v>
      </c>
      <c r="E1274" s="6">
        <f>SUM(E663:E674)</f>
        <v>59.794455721983752</v>
      </c>
      <c r="F1274" s="6">
        <f t="shared" ref="F1274:J1274" si="75">SUM(F663:F674)</f>
        <v>6.9874305194354367</v>
      </c>
      <c r="G1274" s="6">
        <f t="shared" si="75"/>
        <v>29.230633029469878</v>
      </c>
      <c r="H1274" s="6">
        <f t="shared" si="75"/>
        <v>11.741915532704173</v>
      </c>
      <c r="I1274" s="6">
        <f t="shared" si="75"/>
        <v>89.025088751453666</v>
      </c>
      <c r="J1274" s="53">
        <f t="shared" si="75"/>
        <v>18.729346052139601</v>
      </c>
      <c r="K1274" s="15">
        <f t="shared" si="66"/>
        <v>63.826639869072537</v>
      </c>
      <c r="L1274" s="15">
        <f t="shared" si="67"/>
        <v>31.201773893412305</v>
      </c>
      <c r="M1274" s="15">
        <f t="shared" si="68"/>
        <v>95.028413762484888</v>
      </c>
      <c r="N1274" s="59">
        <f t="shared" si="69"/>
        <v>32.624865975660228</v>
      </c>
      <c r="O1274" s="15">
        <f>E1274/3.279833</f>
        <v>18.230945210315205</v>
      </c>
      <c r="P1274" s="15">
        <f>G1274/3.279833</f>
        <v>8.9122321256813617</v>
      </c>
      <c r="Q1274" s="15">
        <f t="shared" si="13"/>
        <v>27.143177335996569</v>
      </c>
      <c r="R1274" s="27">
        <f t="shared" si="14"/>
        <v>9.3187130846338437</v>
      </c>
      <c r="S1274" s="5">
        <f t="shared" si="57"/>
        <v>2.2172703236578375</v>
      </c>
      <c r="T1274" s="5">
        <f t="shared" si="55"/>
        <v>1.8498949060082079</v>
      </c>
      <c r="U1274" s="5">
        <f t="shared" si="55"/>
        <v>1.8586255554047186</v>
      </c>
      <c r="V1274" s="5">
        <f t="shared" si="55"/>
        <v>1.7978764255695505</v>
      </c>
      <c r="W1274" s="5">
        <f t="shared" si="55"/>
        <v>2.0851597054258</v>
      </c>
      <c r="X1274" s="5">
        <f t="shared" si="55"/>
        <v>1.8169374159347305</v>
      </c>
      <c r="Y1274" s="12">
        <f t="shared" si="71"/>
        <v>2.0456093325690174</v>
      </c>
    </row>
    <row r="1275" spans="1:25">
      <c r="A1275" s="7" t="s">
        <v>145</v>
      </c>
      <c r="B1275" t="s">
        <v>27</v>
      </c>
      <c r="E1275" s="6">
        <f>SUM(E675:E686)</f>
        <v>4.1809109779828919</v>
      </c>
      <c r="F1275" s="6">
        <f t="shared" ref="F1275:J1275" si="76">SUM(F675:F686)</f>
        <v>1.3866662168867581</v>
      </c>
      <c r="G1275" s="6">
        <f t="shared" si="76"/>
        <v>1.7205914672345748</v>
      </c>
      <c r="H1275" s="6">
        <f t="shared" si="76"/>
        <v>1.0325119574073145</v>
      </c>
      <c r="I1275" s="6">
        <f t="shared" si="76"/>
        <v>5.9015024452174609</v>
      </c>
      <c r="J1275" s="53">
        <f t="shared" si="76"/>
        <v>2.4191781742940681</v>
      </c>
      <c r="K1275" s="15">
        <f t="shared" si="66"/>
        <v>4.4628468658885341</v>
      </c>
      <c r="L1275" s="15">
        <f t="shared" si="67"/>
        <v>1.8366179709301138</v>
      </c>
      <c r="M1275" s="15">
        <f t="shared" si="68"/>
        <v>6.2994648368186414</v>
      </c>
      <c r="N1275" s="59">
        <f t="shared" si="69"/>
        <v>2.6262288949584205</v>
      </c>
      <c r="O1275" s="15">
        <f>E1275/0.514453</f>
        <v>8.1269056220546698</v>
      </c>
      <c r="P1275" s="15">
        <f>G1275/0.514453</f>
        <v>3.3445066259397351</v>
      </c>
      <c r="Q1275" s="15">
        <f t="shared" si="13"/>
        <v>11.471412247994405</v>
      </c>
      <c r="R1275" s="27">
        <f t="shared" si="14"/>
        <v>4.7823989961149351</v>
      </c>
      <c r="S1275" s="5">
        <f t="shared" si="57"/>
        <v>0.15503460522224452</v>
      </c>
      <c r="T1275" s="5">
        <f t="shared" si="55"/>
        <v>0.36711445842895418</v>
      </c>
      <c r="U1275" s="5">
        <f t="shared" si="55"/>
        <v>0.10940355852674732</v>
      </c>
      <c r="V1275" s="5">
        <f t="shared" si="55"/>
        <v>0.15809421402929888</v>
      </c>
      <c r="W1275" s="5">
        <f t="shared" si="55"/>
        <v>0.1382259234202487</v>
      </c>
      <c r="X1275" s="5">
        <f t="shared" si="55"/>
        <v>0.23468493392407747</v>
      </c>
      <c r="Y1275" s="12">
        <f t="shared" si="71"/>
        <v>2.4299266023344126</v>
      </c>
    </row>
    <row r="1276" spans="1:25">
      <c r="A1276" s="7" t="s">
        <v>146</v>
      </c>
      <c r="B1276" t="s">
        <v>27</v>
      </c>
      <c r="E1276" s="6">
        <f>SUM(E687:E698)</f>
        <v>30.069530053304941</v>
      </c>
      <c r="F1276" s="6">
        <f t="shared" ref="F1276:J1276" si="77">SUM(F687:F698)</f>
        <v>4.4815706478037072</v>
      </c>
      <c r="G1276" s="6">
        <f t="shared" si="77"/>
        <v>13.859315343142853</v>
      </c>
      <c r="H1276" s="6">
        <f t="shared" si="77"/>
        <v>3.89877720578425</v>
      </c>
      <c r="I1276" s="6">
        <f t="shared" si="77"/>
        <v>43.928845396447819</v>
      </c>
      <c r="J1276" s="53">
        <f t="shared" si="77"/>
        <v>8.3803478535879616</v>
      </c>
      <c r="K1276" s="15">
        <f t="shared" si="66"/>
        <v>32.097241166774772</v>
      </c>
      <c r="L1276" s="15">
        <f t="shared" si="67"/>
        <v>14.793905531168917</v>
      </c>
      <c r="M1276" s="15">
        <f t="shared" si="68"/>
        <v>46.891146697943711</v>
      </c>
      <c r="N1276" s="59">
        <f t="shared" si="69"/>
        <v>17.303335635605855</v>
      </c>
      <c r="O1276" s="15">
        <f>E1276/1.589934</f>
        <v>18.912439166220071</v>
      </c>
      <c r="P1276" s="15">
        <f>G1276/1.589934</f>
        <v>8.7169123643766682</v>
      </c>
      <c r="Q1276" s="15">
        <f t="shared" si="13"/>
        <v>27.62935153059674</v>
      </c>
      <c r="R1276" s="27">
        <f t="shared" si="14"/>
        <v>10.195526801843403</v>
      </c>
      <c r="S1276" s="5">
        <f t="shared" si="57"/>
        <v>1.1150243919524148</v>
      </c>
      <c r="T1276" s="5">
        <f t="shared" si="55"/>
        <v>1.1864783040386961</v>
      </c>
      <c r="U1276" s="5">
        <f t="shared" si="55"/>
        <v>0.88124255301648502</v>
      </c>
      <c r="V1276" s="5">
        <f t="shared" si="55"/>
        <v>0.59696559793026627</v>
      </c>
      <c r="W1276" s="5">
        <f t="shared" si="55"/>
        <v>1.0289083629254676</v>
      </c>
      <c r="X1276" s="5">
        <f t="shared" si="55"/>
        <v>0.81297913612914563</v>
      </c>
      <c r="Y1276" s="12">
        <f t="shared" si="71"/>
        <v>2.1696259381371523</v>
      </c>
    </row>
    <row r="1277" spans="1:25">
      <c r="A1277" s="7" t="s">
        <v>147</v>
      </c>
      <c r="B1277" t="s">
        <v>27</v>
      </c>
      <c r="E1277" s="6">
        <f>SUM(E699:E710)</f>
        <v>8.8832810615704325</v>
      </c>
      <c r="F1277" s="6">
        <f t="shared" ref="F1277:J1277" si="78">SUM(F699:F710)</f>
        <v>1.2034398487177855</v>
      </c>
      <c r="G1277" s="6">
        <f t="shared" si="78"/>
        <v>5.0980333562924152</v>
      </c>
      <c r="H1277" s="6">
        <f t="shared" si="78"/>
        <v>1.3149913494550889</v>
      </c>
      <c r="I1277" s="6">
        <f t="shared" si="78"/>
        <v>13.981314417862851</v>
      </c>
      <c r="J1277" s="53">
        <f t="shared" si="78"/>
        <v>2.5184311981728742</v>
      </c>
      <c r="K1277" s="15">
        <f t="shared" si="66"/>
        <v>9.4823169527430196</v>
      </c>
      <c r="L1277" s="15">
        <f t="shared" si="67"/>
        <v>5.4418145485847047</v>
      </c>
      <c r="M1277" s="15">
        <f t="shared" si="68"/>
        <v>14.924131501327729</v>
      </c>
      <c r="N1277" s="59">
        <f t="shared" si="69"/>
        <v>4.0405024041583149</v>
      </c>
      <c r="O1277" s="15">
        <f>E1277/0.862477</f>
        <v>10.299730962762407</v>
      </c>
      <c r="P1277" s="15">
        <f>G1277/0.862477</f>
        <v>5.9109209362016779</v>
      </c>
      <c r="Q1277" s="15">
        <f t="shared" si="13"/>
        <v>16.210651898964084</v>
      </c>
      <c r="R1277" s="27">
        <f t="shared" si="14"/>
        <v>4.388810026560729</v>
      </c>
      <c r="S1277" s="5">
        <f t="shared" si="57"/>
        <v>0.32940571557523574</v>
      </c>
      <c r="T1277" s="5">
        <f t="shared" si="55"/>
        <v>0.31860599395415429</v>
      </c>
      <c r="U1277" s="5">
        <f t="shared" si="55"/>
        <v>0.32415771046620456</v>
      </c>
      <c r="V1277" s="5">
        <f t="shared" si="55"/>
        <v>0.20134635958062624</v>
      </c>
      <c r="W1277" s="5">
        <f t="shared" si="55"/>
        <v>0.32747255702724992</v>
      </c>
      <c r="X1277" s="5">
        <f t="shared" si="55"/>
        <v>0.24431348861189395</v>
      </c>
      <c r="Y1277" s="12">
        <f t="shared" si="71"/>
        <v>1.7424917494127321</v>
      </c>
    </row>
    <row r="1278" spans="1:25">
      <c r="A1278" s="7" t="s">
        <v>148</v>
      </c>
      <c r="B1278" t="s">
        <v>27</v>
      </c>
      <c r="E1278" s="6">
        <f>SUM(E711:E722)</f>
        <v>11.849523215146888</v>
      </c>
      <c r="F1278" s="6">
        <f t="shared" ref="F1278:J1278" si="79">SUM(F711:F722)</f>
        <v>2.3806661086656491</v>
      </c>
      <c r="G1278" s="6">
        <f t="shared" si="79"/>
        <v>14.002695308599705</v>
      </c>
      <c r="H1278" s="6">
        <f t="shared" si="79"/>
        <v>17.73333428826832</v>
      </c>
      <c r="I1278" s="6">
        <f t="shared" si="79"/>
        <v>25.852218523746597</v>
      </c>
      <c r="J1278" s="53">
        <f t="shared" si="79"/>
        <v>20.114000396933967</v>
      </c>
      <c r="K1278" s="15">
        <f t="shared" si="66"/>
        <v>12.648584918807641</v>
      </c>
      <c r="L1278" s="15">
        <f t="shared" si="67"/>
        <v>14.94695419277401</v>
      </c>
      <c r="M1278" s="15">
        <f t="shared" si="68"/>
        <v>27.595539111581655</v>
      </c>
      <c r="N1278" s="59">
        <f t="shared" si="69"/>
        <v>-2.2983692739663688</v>
      </c>
      <c r="O1278" s="15">
        <f>E1278/1.167764</f>
        <v>10.147190027391568</v>
      </c>
      <c r="P1278" s="15">
        <f>G1278/1.167764</f>
        <v>11.991031842563826</v>
      </c>
      <c r="Q1278" s="15">
        <f t="shared" si="13"/>
        <v>22.138221869955395</v>
      </c>
      <c r="R1278" s="27">
        <f t="shared" si="14"/>
        <v>-1.843841815172258</v>
      </c>
      <c r="S1278" s="5">
        <f t="shared" si="57"/>
        <v>0.43939853381389954</v>
      </c>
      <c r="T1278" s="5">
        <f t="shared" si="55"/>
        <v>0.63027204278845483</v>
      </c>
      <c r="U1278" s="5">
        <f t="shared" si="55"/>
        <v>0.89035934729399779</v>
      </c>
      <c r="V1278" s="5">
        <f t="shared" si="55"/>
        <v>2.7152591563805317</v>
      </c>
      <c r="W1278" s="5">
        <f t="shared" si="55"/>
        <v>0.60551475002824584</v>
      </c>
      <c r="X1278" s="5">
        <f t="shared" si="55"/>
        <v>1.9512629967740076</v>
      </c>
      <c r="Y1278" s="12">
        <f t="shared" si="71"/>
        <v>0.84623159713184259</v>
      </c>
    </row>
    <row r="1279" spans="1:25">
      <c r="A1279" s="7" t="s">
        <v>149</v>
      </c>
      <c r="B1279" t="s">
        <v>27</v>
      </c>
      <c r="E1279" s="6">
        <f>SUM(E723:E734)</f>
        <v>142.18974754346081</v>
      </c>
      <c r="F1279" s="6">
        <f t="shared" ref="F1279:J1279" si="80">SUM(F723:F734)</f>
        <v>22.077510737933245</v>
      </c>
      <c r="G1279" s="6">
        <f t="shared" si="80"/>
        <v>50.815097239080011</v>
      </c>
      <c r="H1279" s="6">
        <f t="shared" si="80"/>
        <v>22.264140030873271</v>
      </c>
      <c r="I1279" s="6">
        <f t="shared" si="80"/>
        <v>193.00484478254094</v>
      </c>
      <c r="J1279" s="53">
        <f t="shared" si="80"/>
        <v>44.341650768806524</v>
      </c>
      <c r="K1279" s="15">
        <f t="shared" si="66"/>
        <v>151.77818244098776</v>
      </c>
      <c r="L1279" s="15">
        <f t="shared" si="67"/>
        <v>54.241766602421379</v>
      </c>
      <c r="M1279" s="15">
        <f t="shared" si="68"/>
        <v>206.01994904340927</v>
      </c>
      <c r="N1279" s="59">
        <f t="shared" si="69"/>
        <v>97.536415838566384</v>
      </c>
      <c r="O1279" s="15">
        <f>E1279/18.897109</f>
        <v>7.5244180230669571</v>
      </c>
      <c r="P1279" s="15">
        <f>G1279/18.897109</f>
        <v>2.6890408071986043</v>
      </c>
      <c r="Q1279" s="15">
        <f t="shared" si="13"/>
        <v>10.213458830265562</v>
      </c>
      <c r="R1279" s="27">
        <f t="shared" si="14"/>
        <v>4.8353772158683528</v>
      </c>
      <c r="S1279" s="5">
        <f t="shared" si="57"/>
        <v>5.2726143879022498</v>
      </c>
      <c r="T1279" s="5">
        <f t="shared" si="55"/>
        <v>5.8449346348196753</v>
      </c>
      <c r="U1279" s="5">
        <f t="shared" si="55"/>
        <v>3.2310705770111312</v>
      </c>
      <c r="V1279" s="5">
        <f t="shared" si="55"/>
        <v>3.4089985050222769</v>
      </c>
      <c r="W1279" s="5">
        <f t="shared" si="55"/>
        <v>4.5205899925142612</v>
      </c>
      <c r="X1279" s="5">
        <f t="shared" si="55"/>
        <v>4.301591958516453</v>
      </c>
      <c r="Y1279" s="12">
        <f t="shared" si="71"/>
        <v>2.7981791882532883</v>
      </c>
    </row>
    <row r="1280" spans="1:25">
      <c r="A1280" s="7" t="s">
        <v>150</v>
      </c>
      <c r="B1280" t="s">
        <v>27</v>
      </c>
      <c r="E1280" s="6">
        <f>SUM(E735:E746)</f>
        <v>5.5502215807586586</v>
      </c>
      <c r="F1280" s="6">
        <f t="shared" ref="F1280:J1280" si="81">SUM(F735:F746)</f>
        <v>0.86694838664503882</v>
      </c>
      <c r="G1280" s="6">
        <f t="shared" si="81"/>
        <v>3.2285928364109786</v>
      </c>
      <c r="H1280" s="6">
        <f t="shared" si="81"/>
        <v>2.7277284638332135</v>
      </c>
      <c r="I1280" s="6">
        <f t="shared" si="81"/>
        <v>8.7788144171696274</v>
      </c>
      <c r="J1280" s="53">
        <f t="shared" si="81"/>
        <v>3.5946768504782542</v>
      </c>
      <c r="K1280" s="15">
        <f t="shared" si="66"/>
        <v>5.9244956702297529</v>
      </c>
      <c r="L1280" s="15">
        <f t="shared" si="67"/>
        <v>3.4463100259930641</v>
      </c>
      <c r="M1280" s="15">
        <f t="shared" si="68"/>
        <v>9.3708056962228063</v>
      </c>
      <c r="N1280" s="59">
        <f t="shared" si="69"/>
        <v>2.4781856442366887</v>
      </c>
      <c r="O1280" s="15">
        <f>E1280/0.547184</f>
        <v>10.143245381368349</v>
      </c>
      <c r="P1280" s="15">
        <f>G1280/0.547184</f>
        <v>5.9003787325853434</v>
      </c>
      <c r="Q1280" s="15">
        <f t="shared" si="13"/>
        <v>16.04362411395369</v>
      </c>
      <c r="R1280" s="27">
        <f t="shared" si="14"/>
        <v>4.2428666487830053</v>
      </c>
      <c r="S1280" s="5">
        <f t="shared" si="57"/>
        <v>0.20581074703581542</v>
      </c>
      <c r="T1280" s="5">
        <f t="shared" si="55"/>
        <v>0.22952119520413791</v>
      </c>
      <c r="U1280" s="5">
        <f t="shared" si="55"/>
        <v>0.20528960654735703</v>
      </c>
      <c r="V1280" s="5">
        <f t="shared" si="55"/>
        <v>0.41765917041572825</v>
      </c>
      <c r="W1280" s="5">
        <f t="shared" si="55"/>
        <v>0.20561877938924589</v>
      </c>
      <c r="X1280" s="5">
        <f t="shared" si="55"/>
        <v>0.34872028364718227</v>
      </c>
      <c r="Y1280" s="12">
        <f t="shared" si="71"/>
        <v>1.7190837810717834</v>
      </c>
    </row>
    <row r="1281" spans="1:25">
      <c r="A1281" s="7" t="s">
        <v>151</v>
      </c>
      <c r="B1281" t="s">
        <v>27</v>
      </c>
      <c r="E1281" s="6">
        <f>SUM(E747:E758)</f>
        <v>15.04311643803743</v>
      </c>
      <c r="F1281" s="6">
        <f t="shared" ref="F1281:J1281" si="82">SUM(F747:F758)</f>
        <v>2.3705464549014654</v>
      </c>
      <c r="G1281" s="6">
        <f t="shared" si="82"/>
        <v>6.1034012305189114</v>
      </c>
      <c r="H1281" s="6">
        <f t="shared" si="82"/>
        <v>2.3202748356558791</v>
      </c>
      <c r="I1281" s="6">
        <f t="shared" si="82"/>
        <v>21.146517668556339</v>
      </c>
      <c r="J1281" s="53">
        <f t="shared" si="82"/>
        <v>4.6908212905573485</v>
      </c>
      <c r="K1281" s="15">
        <f t="shared" si="66"/>
        <v>16.057535164520871</v>
      </c>
      <c r="L1281" s="15">
        <f t="shared" si="67"/>
        <v>6.5149784810828386</v>
      </c>
      <c r="M1281" s="15">
        <f t="shared" si="68"/>
        <v>22.572513645603706</v>
      </c>
      <c r="N1281" s="59">
        <f t="shared" si="69"/>
        <v>9.5425566834380326</v>
      </c>
      <c r="O1281" s="15">
        <f>E1281/1.252987</f>
        <v>12.00580408099799</v>
      </c>
      <c r="P1281" s="15">
        <f>G1281/1.252987</f>
        <v>4.8710810491401038</v>
      </c>
      <c r="Q1281" s="15">
        <f t="shared" si="13"/>
        <v>16.876885130138092</v>
      </c>
      <c r="R1281" s="27">
        <f t="shared" si="14"/>
        <v>7.1347230318578863</v>
      </c>
      <c r="S1281" s="5">
        <f t="shared" si="57"/>
        <v>0.55782187914667758</v>
      </c>
      <c r="T1281" s="5">
        <f t="shared" si="55"/>
        <v>0.62759290402680856</v>
      </c>
      <c r="U1281" s="5">
        <f t="shared" si="55"/>
        <v>0.38808388071836386</v>
      </c>
      <c r="V1281" s="5">
        <f t="shared" si="55"/>
        <v>0.35527145602854227</v>
      </c>
      <c r="W1281" s="5">
        <f t="shared" si="55"/>
        <v>0.49529708053032878</v>
      </c>
      <c r="X1281" s="5">
        <f t="shared" si="55"/>
        <v>0.45505746386181195</v>
      </c>
      <c r="Y1281" s="12">
        <f t="shared" si="71"/>
        <v>2.4647103917758431</v>
      </c>
    </row>
    <row r="1282" spans="1:25">
      <c r="A1282" s="7" t="s">
        <v>152</v>
      </c>
      <c r="B1282" t="s">
        <v>27</v>
      </c>
      <c r="E1282" s="6">
        <f>SUM(E759:E770)</f>
        <v>9.9533725173479191</v>
      </c>
      <c r="F1282" s="6">
        <f t="shared" ref="F1282:J1282" si="83">SUM(F759:F770)</f>
        <v>1.5939645039991055</v>
      </c>
      <c r="G1282" s="6">
        <f t="shared" si="83"/>
        <v>3.7115357547274908</v>
      </c>
      <c r="H1282" s="6">
        <f t="shared" si="83"/>
        <v>2.2323269448418843</v>
      </c>
      <c r="I1282" s="6">
        <f t="shared" si="83"/>
        <v>13.664908272075422</v>
      </c>
      <c r="J1282" s="53">
        <f t="shared" si="83"/>
        <v>3.8262914488409865</v>
      </c>
      <c r="K1282" s="15">
        <f t="shared" si="66"/>
        <v>10.624569042007714</v>
      </c>
      <c r="L1282" s="15">
        <f t="shared" si="67"/>
        <v>3.9618197559925648</v>
      </c>
      <c r="M1282" s="15">
        <f t="shared" si="68"/>
        <v>14.586388798000293</v>
      </c>
      <c r="N1282" s="59">
        <f t="shared" si="69"/>
        <v>6.6627492860151492</v>
      </c>
      <c r="O1282" s="15">
        <f>E1282/0.86535</f>
        <v>11.502134994335147</v>
      </c>
      <c r="P1282" s="15">
        <f>G1282/0.86535</f>
        <v>4.2890573233113667</v>
      </c>
      <c r="Q1282" s="15">
        <f t="shared" si="13"/>
        <v>15.791192317646514</v>
      </c>
      <c r="R1282" s="27">
        <f t="shared" si="14"/>
        <v>7.2130776710237807</v>
      </c>
      <c r="S1282" s="5">
        <f t="shared" si="57"/>
        <v>0.36908635151123453</v>
      </c>
      <c r="T1282" s="5">
        <f t="shared" si="55"/>
        <v>0.42199586931192679</v>
      </c>
      <c r="U1282" s="5">
        <f t="shared" si="55"/>
        <v>0.23599746186064591</v>
      </c>
      <c r="V1282" s="5">
        <f t="shared" si="55"/>
        <v>0.34180521713995171</v>
      </c>
      <c r="W1282" s="5">
        <f t="shared" si="55"/>
        <v>0.32006164225032691</v>
      </c>
      <c r="X1282" s="5">
        <f t="shared" si="55"/>
        <v>0.37118925980205814</v>
      </c>
      <c r="Y1282" s="12">
        <f t="shared" si="71"/>
        <v>2.6817396288504076</v>
      </c>
    </row>
    <row r="1283" spans="1:25">
      <c r="A1283" s="7" t="s">
        <v>153</v>
      </c>
      <c r="B1283" t="s">
        <v>27</v>
      </c>
      <c r="E1283" s="6">
        <f>SUM(E771:E782)</f>
        <v>14.917753370485405</v>
      </c>
      <c r="F1283" s="6">
        <f t="shared" ref="F1283:J1283" si="84">SUM(F771:F782)</f>
        <v>2.5578034540908963</v>
      </c>
      <c r="G1283" s="6">
        <f t="shared" si="84"/>
        <v>5.3885230996066635</v>
      </c>
      <c r="H1283" s="6">
        <f t="shared" si="84"/>
        <v>1.6167924017543556</v>
      </c>
      <c r="I1283" s="6">
        <f t="shared" si="84"/>
        <v>20.306276470092079</v>
      </c>
      <c r="J1283" s="53">
        <f t="shared" si="84"/>
        <v>4.1745958558452534</v>
      </c>
      <c r="K1283" s="15">
        <f t="shared" si="66"/>
        <v>15.923718353766233</v>
      </c>
      <c r="L1283" s="15">
        <f t="shared" si="67"/>
        <v>5.7518932006655064</v>
      </c>
      <c r="M1283" s="15">
        <f t="shared" si="68"/>
        <v>21.67561155443175</v>
      </c>
      <c r="N1283" s="59">
        <f t="shared" si="69"/>
        <v>10.171825153100727</v>
      </c>
      <c r="O1283" s="15">
        <f>E1283/2.134411</f>
        <v>6.9891662713907516</v>
      </c>
      <c r="P1283" s="15">
        <f>G1283/2.134411</f>
        <v>2.5245948880542048</v>
      </c>
      <c r="Q1283" s="15">
        <f t="shared" si="13"/>
        <v>9.5137611594449574</v>
      </c>
      <c r="R1283" s="27">
        <f t="shared" si="14"/>
        <v>4.4645713833365468</v>
      </c>
      <c r="S1283" s="5">
        <f t="shared" si="57"/>
        <v>0.55317322391586121</v>
      </c>
      <c r="T1283" s="5">
        <f t="shared" si="55"/>
        <v>0.67716846230268524</v>
      </c>
      <c r="U1283" s="5">
        <f t="shared" si="55"/>
        <v>0.34262845860096058</v>
      </c>
      <c r="V1283" s="5">
        <f t="shared" si="55"/>
        <v>0.24755696258059287</v>
      </c>
      <c r="W1283" s="5">
        <f t="shared" si="55"/>
        <v>0.47561681832056213</v>
      </c>
      <c r="X1283" s="5">
        <f t="shared" si="55"/>
        <v>0.40497833644463088</v>
      </c>
      <c r="Y1283" s="12">
        <f t="shared" si="71"/>
        <v>2.768430810211119</v>
      </c>
    </row>
    <row r="1284" spans="1:25">
      <c r="A1284" s="7" t="s">
        <v>154</v>
      </c>
      <c r="B1284" t="s">
        <v>27</v>
      </c>
      <c r="E1284" s="6">
        <f>SUM(E783:E794)</f>
        <v>12.833555288316228</v>
      </c>
      <c r="F1284" s="6">
        <f t="shared" ref="F1284:J1284" si="85">SUM(F783:F794)</f>
        <v>1.7100921168038037</v>
      </c>
      <c r="G1284" s="6">
        <f t="shared" si="85"/>
        <v>9.0958096062160454</v>
      </c>
      <c r="H1284" s="6">
        <f t="shared" si="85"/>
        <v>2.1947958022143856</v>
      </c>
      <c r="I1284" s="6">
        <f t="shared" si="85"/>
        <v>21.929364894532227</v>
      </c>
      <c r="J1284" s="53">
        <f t="shared" si="85"/>
        <v>3.9048879190181909</v>
      </c>
      <c r="K1284" s="15">
        <f t="shared" si="66"/>
        <v>13.698974290120287</v>
      </c>
      <c r="L1284" s="15">
        <f t="shared" si="67"/>
        <v>9.7091771643998399</v>
      </c>
      <c r="M1284" s="15">
        <f t="shared" si="68"/>
        <v>23.408151454520077</v>
      </c>
      <c r="N1284" s="59">
        <f t="shared" si="69"/>
        <v>3.9897971257204468</v>
      </c>
      <c r="O1284" s="15">
        <f>E1284/0.823318</f>
        <v>15.5876044108306</v>
      </c>
      <c r="P1284" s="15">
        <f>G1284/0.823318</f>
        <v>11.047747779370845</v>
      </c>
      <c r="Q1284" s="15">
        <f t="shared" ref="Q1284:Q1318" si="86">O1284+P1284</f>
        <v>26.635352190201445</v>
      </c>
      <c r="R1284" s="27">
        <f t="shared" ref="R1284:R1318" si="87">O1284-P1284</f>
        <v>4.5398566314597559</v>
      </c>
      <c r="S1284" s="5">
        <f t="shared" si="57"/>
        <v>0.47588795556749036</v>
      </c>
      <c r="T1284" s="5">
        <f t="shared" si="55"/>
        <v>0.45274020069050364</v>
      </c>
      <c r="U1284" s="5">
        <f t="shared" si="55"/>
        <v>0.5783557326372234</v>
      </c>
      <c r="V1284" s="5">
        <f t="shared" si="55"/>
        <v>0.33605859459214599</v>
      </c>
      <c r="W1284" s="5">
        <f t="shared" si="55"/>
        <v>0.5136330520413106</v>
      </c>
      <c r="X1284" s="5">
        <f t="shared" si="55"/>
        <v>0.37881391829402117</v>
      </c>
      <c r="Y1284" s="12">
        <f t="shared" si="71"/>
        <v>1.4109305101929377</v>
      </c>
    </row>
    <row r="1285" spans="1:25">
      <c r="A1285" s="7" t="s">
        <v>155</v>
      </c>
      <c r="B1285" t="s">
        <v>27</v>
      </c>
      <c r="E1285" s="6">
        <f>SUM(E795:E806)</f>
        <v>9.1969985181112577</v>
      </c>
      <c r="F1285" s="6">
        <f t="shared" ref="F1285:J1285" si="88">SUM(F795:F806)</f>
        <v>0.96306352696596931</v>
      </c>
      <c r="G1285" s="6">
        <f t="shared" si="88"/>
        <v>9.6949325809762463</v>
      </c>
      <c r="H1285" s="6">
        <f t="shared" si="88"/>
        <v>1.6774033679736737</v>
      </c>
      <c r="I1285" s="6">
        <f t="shared" si="88"/>
        <v>18.891931099087529</v>
      </c>
      <c r="J1285" s="53">
        <f t="shared" si="88"/>
        <v>2.6404668949396375</v>
      </c>
      <c r="K1285" s="15">
        <f t="shared" si="66"/>
        <v>9.8171896575364652</v>
      </c>
      <c r="L1285" s="15">
        <f t="shared" si="67"/>
        <v>10.348701446134337</v>
      </c>
      <c r="M1285" s="15">
        <f t="shared" si="68"/>
        <v>20.16589110367083</v>
      </c>
      <c r="N1285" s="59">
        <f t="shared" si="69"/>
        <v>-0.53151178859787152</v>
      </c>
      <c r="O1285" s="15">
        <f>E1285/0.543376</f>
        <v>16.925662005887744</v>
      </c>
      <c r="P1285" s="15">
        <f>G1285/0.543376</f>
        <v>17.842033105945507</v>
      </c>
      <c r="Q1285" s="15">
        <f t="shared" si="86"/>
        <v>34.767695111833248</v>
      </c>
      <c r="R1285" s="27">
        <f t="shared" si="87"/>
        <v>-0.91637110005776279</v>
      </c>
      <c r="S1285" s="5">
        <f t="shared" si="57"/>
        <v>0.34103884105488874</v>
      </c>
      <c r="T1285" s="5">
        <f t="shared" si="55"/>
        <v>0.25496730275045226</v>
      </c>
      <c r="U1285" s="5">
        <f t="shared" si="55"/>
        <v>0.61645087996423287</v>
      </c>
      <c r="V1285" s="5">
        <f t="shared" si="55"/>
        <v>0.25683747792693423</v>
      </c>
      <c r="W1285" s="5">
        <f t="shared" si="55"/>
        <v>0.44248979740393274</v>
      </c>
      <c r="X1285" s="5">
        <f t="shared" si="55"/>
        <v>0.25615219472143624</v>
      </c>
      <c r="Y1285" s="12">
        <f t="shared" si="71"/>
        <v>0.94863976013179785</v>
      </c>
    </row>
    <row r="1286" spans="1:25">
      <c r="A1286" s="7" t="s">
        <v>156</v>
      </c>
      <c r="B1286" t="s">
        <v>27</v>
      </c>
      <c r="E1286" s="6">
        <f>SUM(E807:E818)</f>
        <v>51.448194756381405</v>
      </c>
      <c r="F1286" s="6">
        <f t="shared" ref="F1286:J1286" si="89">SUM(F807:F818)</f>
        <v>7.8454904543636674</v>
      </c>
      <c r="G1286" s="6">
        <f t="shared" si="89"/>
        <v>27.883763602620913</v>
      </c>
      <c r="H1286" s="6">
        <f t="shared" si="89"/>
        <v>16.414879624851068</v>
      </c>
      <c r="I1286" s="6">
        <f t="shared" si="89"/>
        <v>79.331958359002371</v>
      </c>
      <c r="J1286" s="53">
        <f t="shared" si="89"/>
        <v>24.260370079214734</v>
      </c>
      <c r="K1286" s="15">
        <f t="shared" si="66"/>
        <v>54.917556468737416</v>
      </c>
      <c r="L1286" s="15">
        <f t="shared" si="67"/>
        <v>29.764079565064282</v>
      </c>
      <c r="M1286" s="15">
        <f t="shared" si="68"/>
        <v>84.681636033801766</v>
      </c>
      <c r="N1286" s="59">
        <f t="shared" si="69"/>
        <v>25.153476903673134</v>
      </c>
      <c r="O1286" s="15">
        <f>E1286/5.965343</f>
        <v>8.6245157665504575</v>
      </c>
      <c r="P1286" s="15">
        <f>G1286/5.965343</f>
        <v>4.6742934316804439</v>
      </c>
      <c r="Q1286" s="15">
        <f t="shared" si="86"/>
        <v>13.298809198230902</v>
      </c>
      <c r="R1286" s="27">
        <f t="shared" si="87"/>
        <v>3.9502223348700136</v>
      </c>
      <c r="S1286" s="5">
        <f t="shared" si="57"/>
        <v>1.907778138653633</v>
      </c>
      <c r="T1286" s="5">
        <f t="shared" si="55"/>
        <v>2.0770629183781857</v>
      </c>
      <c r="U1286" s="5">
        <f t="shared" si="55"/>
        <v>1.7729850585324485</v>
      </c>
      <c r="V1286" s="5">
        <f t="shared" si="55"/>
        <v>2.5133825076397107</v>
      </c>
      <c r="W1286" s="5">
        <f t="shared" si="55"/>
        <v>1.8581256726914315</v>
      </c>
      <c r="X1286" s="5">
        <f t="shared" si="55"/>
        <v>2.3535031067629353</v>
      </c>
      <c r="Y1286" s="12">
        <f t="shared" si="71"/>
        <v>1.845095070005025</v>
      </c>
    </row>
    <row r="1287" spans="1:25">
      <c r="A1287" s="7" t="s">
        <v>157</v>
      </c>
      <c r="B1287" t="s">
        <v>27</v>
      </c>
      <c r="E1287" s="6">
        <f>SUM(E819:E830)</f>
        <v>46.05251114620453</v>
      </c>
      <c r="F1287" s="6">
        <f t="shared" ref="F1287:J1287" si="90">SUM(F819:F830)</f>
        <v>6.4794903192595958</v>
      </c>
      <c r="G1287" s="6">
        <f t="shared" si="90"/>
        <v>45.343779589560597</v>
      </c>
      <c r="H1287" s="6">
        <f t="shared" si="90"/>
        <v>12.644497930196611</v>
      </c>
      <c r="I1287" s="6">
        <f t="shared" si="90"/>
        <v>91.396290735765135</v>
      </c>
      <c r="J1287" s="53">
        <f t="shared" si="90"/>
        <v>19.1239882494562</v>
      </c>
      <c r="K1287" s="15">
        <f t="shared" si="66"/>
        <v>49.158019895054714</v>
      </c>
      <c r="L1287" s="15">
        <f t="shared" si="67"/>
        <v>48.401495677490374</v>
      </c>
      <c r="M1287" s="15">
        <f t="shared" si="68"/>
        <v>97.559515572545095</v>
      </c>
      <c r="N1287" s="59">
        <f t="shared" si="69"/>
        <v>0.75652421756434052</v>
      </c>
      <c r="O1287" s="15">
        <f>E1287/4.192887</f>
        <v>10.983484922490048</v>
      </c>
      <c r="P1287" s="15">
        <f>G1287/4.192887</f>
        <v>10.814453046209115</v>
      </c>
      <c r="Q1287" s="15">
        <f t="shared" si="86"/>
        <v>21.797937968699163</v>
      </c>
      <c r="R1287" s="27">
        <f t="shared" si="87"/>
        <v>0.16903187628093264</v>
      </c>
      <c r="S1287" s="5">
        <f t="shared" si="57"/>
        <v>1.7076978970954906</v>
      </c>
      <c r="T1287" s="5">
        <f t="shared" si="55"/>
        <v>1.7154197242874747</v>
      </c>
      <c r="U1287" s="5">
        <f t="shared" si="55"/>
        <v>2.8831776389799466</v>
      </c>
      <c r="V1287" s="5">
        <f t="shared" si="55"/>
        <v>1.9360763308631956</v>
      </c>
      <c r="W1287" s="5">
        <f t="shared" si="55"/>
        <v>2.1406983732379254</v>
      </c>
      <c r="X1287" s="5">
        <f t="shared" si="55"/>
        <v>1.855221730411867</v>
      </c>
      <c r="Y1287" s="12">
        <f t="shared" si="71"/>
        <v>1.0156301826415701</v>
      </c>
    </row>
    <row r="1288" spans="1:25">
      <c r="A1288" s="7" t="s">
        <v>158</v>
      </c>
      <c r="B1288" t="s">
        <v>27</v>
      </c>
      <c r="E1288" s="6">
        <f>SUM(E831:E842)</f>
        <v>24.811087465196668</v>
      </c>
      <c r="F1288" s="6">
        <f t="shared" ref="F1288:J1288" si="91">SUM(F831:F842)</f>
        <v>3.5546924663496631</v>
      </c>
      <c r="G1288" s="6">
        <f t="shared" si="91"/>
        <v>15.162573125308008</v>
      </c>
      <c r="H1288" s="6">
        <f t="shared" si="91"/>
        <v>6.724334017782434</v>
      </c>
      <c r="I1288" s="6">
        <f t="shared" si="91"/>
        <v>39.973660590504672</v>
      </c>
      <c r="J1288" s="53">
        <f t="shared" si="91"/>
        <v>10.279026484132089</v>
      </c>
      <c r="K1288" s="15">
        <f t="shared" si="66"/>
        <v>26.484200337305612</v>
      </c>
      <c r="L1288" s="15">
        <f t="shared" si="67"/>
        <v>16.185047303670061</v>
      </c>
      <c r="M1288" s="15">
        <f t="shared" si="68"/>
        <v>42.669247640975669</v>
      </c>
      <c r="N1288" s="59">
        <f t="shared" si="69"/>
        <v>10.299153033635552</v>
      </c>
      <c r="O1288" s="15">
        <f>E1288/2.356285</f>
        <v>10.529748084462051</v>
      </c>
      <c r="P1288" s="15">
        <f>G1288/2.356285</f>
        <v>6.4349487117678912</v>
      </c>
      <c r="Q1288" s="15">
        <f t="shared" si="86"/>
        <v>16.964696796229944</v>
      </c>
      <c r="R1288" s="27">
        <f t="shared" si="87"/>
        <v>4.0947993726941601</v>
      </c>
      <c r="S1288" s="5">
        <f t="shared" si="57"/>
        <v>0.92003325843525896</v>
      </c>
      <c r="T1288" s="5">
        <f t="shared" si="55"/>
        <v>0.94109093001146571</v>
      </c>
      <c r="U1288" s="5">
        <f t="shared" si="55"/>
        <v>0.96411000979616313</v>
      </c>
      <c r="V1288" s="5">
        <f t="shared" si="55"/>
        <v>1.0296038644251932</v>
      </c>
      <c r="W1288" s="5">
        <f t="shared" si="55"/>
        <v>0.93626939900496997</v>
      </c>
      <c r="X1288" s="5">
        <f t="shared" si="55"/>
        <v>0.99717031050692073</v>
      </c>
      <c r="Y1288" s="12">
        <f t="shared" si="71"/>
        <v>1.6363375305860339</v>
      </c>
    </row>
    <row r="1289" spans="1:25">
      <c r="A1289" s="7" t="s">
        <v>159</v>
      </c>
      <c r="B1289" t="s">
        <v>27</v>
      </c>
      <c r="E1289" s="6">
        <f>SUM(E843:E854)</f>
        <v>28.86590086300847</v>
      </c>
      <c r="F1289" s="6">
        <f t="shared" ref="F1289:J1289" si="92">SUM(F843:F854)</f>
        <v>4.140909210262202</v>
      </c>
      <c r="G1289" s="6">
        <f t="shared" si="92"/>
        <v>36.555387062798324</v>
      </c>
      <c r="H1289" s="6">
        <f t="shared" si="92"/>
        <v>7.8164028302826756</v>
      </c>
      <c r="I1289" s="6">
        <f t="shared" si="92"/>
        <v>65.421287925806809</v>
      </c>
      <c r="J1289" s="53">
        <f t="shared" si="92"/>
        <v>11.957312040544874</v>
      </c>
      <c r="K1289" s="15">
        <f t="shared" si="66"/>
        <v>30.81244634863728</v>
      </c>
      <c r="L1289" s="15">
        <f t="shared" si="67"/>
        <v>39.020465980660575</v>
      </c>
      <c r="M1289" s="15">
        <f t="shared" si="68"/>
        <v>69.832912329297869</v>
      </c>
      <c r="N1289" s="59">
        <f t="shared" si="69"/>
        <v>-8.2080196320232943</v>
      </c>
      <c r="O1289" s="15">
        <f>E1289/2.226009</f>
        <v>12.967558021107942</v>
      </c>
      <c r="P1289" s="15">
        <f>G1289/2.226009</f>
        <v>16.421940370770436</v>
      </c>
      <c r="Q1289" s="15">
        <f t="shared" si="86"/>
        <v>29.389498391878377</v>
      </c>
      <c r="R1289" s="27">
        <f t="shared" si="87"/>
        <v>-3.4543823496624935</v>
      </c>
      <c r="S1289" s="5">
        <f t="shared" si="57"/>
        <v>1.0703919715698089</v>
      </c>
      <c r="T1289" s="5">
        <f t="shared" si="55"/>
        <v>1.0962895205898153</v>
      </c>
      <c r="U1289" s="5">
        <f t="shared" si="55"/>
        <v>2.3243689766872011</v>
      </c>
      <c r="V1289" s="5">
        <f t="shared" si="55"/>
        <v>1.1968171924060789</v>
      </c>
      <c r="W1289" s="5">
        <f t="shared" si="55"/>
        <v>1.5323077502433191</v>
      </c>
      <c r="X1289" s="5">
        <f t="shared" si="55"/>
        <v>1.1599811109257041</v>
      </c>
      <c r="Y1289" s="12">
        <f t="shared" si="71"/>
        <v>0.78964834412558338</v>
      </c>
    </row>
    <row r="1290" spans="1:25">
      <c r="A1290" s="7" t="s">
        <v>160</v>
      </c>
      <c r="B1290" t="s">
        <v>27</v>
      </c>
      <c r="E1290" s="6">
        <f>SUM(E855:E866)</f>
        <v>14.439195953708566</v>
      </c>
      <c r="F1290" s="6">
        <f t="shared" ref="F1290:J1290" si="93">SUM(F855:F866)</f>
        <v>1.319605094915191</v>
      </c>
      <c r="G1290" s="6">
        <f t="shared" si="93"/>
        <v>10.203645651734991</v>
      </c>
      <c r="H1290" s="6">
        <f t="shared" si="93"/>
        <v>1.9839544188418468</v>
      </c>
      <c r="I1290" s="6">
        <f t="shared" si="93"/>
        <v>24.642841605443586</v>
      </c>
      <c r="J1290" s="53">
        <f t="shared" si="93"/>
        <v>3.3035595137570395</v>
      </c>
      <c r="K1290" s="15">
        <f t="shared" si="66"/>
        <v>15.41288985757074</v>
      </c>
      <c r="L1290" s="15">
        <f t="shared" si="67"/>
        <v>10.891719115113149</v>
      </c>
      <c r="M1290" s="15">
        <f t="shared" si="68"/>
        <v>26.304608972683919</v>
      </c>
      <c r="N1290" s="59">
        <f t="shared" si="69"/>
        <v>4.5211707424575902</v>
      </c>
      <c r="O1290" s="15">
        <f>E1290/0.670301</f>
        <v>21.54136119998115</v>
      </c>
      <c r="P1290" s="15">
        <f>G1290/0.670301</f>
        <v>15.222483110923287</v>
      </c>
      <c r="Q1290" s="15">
        <f t="shared" si="86"/>
        <v>36.763844310904439</v>
      </c>
      <c r="R1290" s="27">
        <f t="shared" si="87"/>
        <v>6.3188780890578631</v>
      </c>
      <c r="S1290" s="5">
        <f t="shared" si="57"/>
        <v>0.53542757934775587</v>
      </c>
      <c r="T1290" s="5">
        <f t="shared" si="55"/>
        <v>0.34936028862628682</v>
      </c>
      <c r="U1290" s="5">
        <f t="shared" si="55"/>
        <v>0.64879732667742473</v>
      </c>
      <c r="V1290" s="5">
        <f t="shared" si="55"/>
        <v>0.3037753822283572</v>
      </c>
      <c r="W1290" s="5">
        <f t="shared" si="55"/>
        <v>0.57718853262050085</v>
      </c>
      <c r="X1290" s="5">
        <f t="shared" si="55"/>
        <v>0.32047893554866602</v>
      </c>
      <c r="Y1290" s="12">
        <f t="shared" si="71"/>
        <v>1.4151016652811124</v>
      </c>
    </row>
    <row r="1291" spans="1:25">
      <c r="A1291" s="7" t="s">
        <v>161</v>
      </c>
      <c r="B1291" t="s">
        <v>27</v>
      </c>
      <c r="E1291" s="6">
        <f>SUM(E867:E878)</f>
        <v>12.735417997619098</v>
      </c>
      <c r="F1291" s="6">
        <f t="shared" ref="F1291:J1291" si="94">SUM(F867:F878)</f>
        <v>1.8158748367895934</v>
      </c>
      <c r="G1291" s="6">
        <f t="shared" si="94"/>
        <v>7.3456792364017964</v>
      </c>
      <c r="H1291" s="6">
        <f t="shared" si="94"/>
        <v>2.1634982153566433</v>
      </c>
      <c r="I1291" s="6">
        <f t="shared" si="94"/>
        <v>20.081097234020891</v>
      </c>
      <c r="J1291" s="53">
        <f t="shared" si="94"/>
        <v>3.9793730521462387</v>
      </c>
      <c r="K1291" s="15">
        <f t="shared" si="66"/>
        <v>13.594219201451601</v>
      </c>
      <c r="L1291" s="15">
        <f t="shared" si="67"/>
        <v>7.8410283621524126</v>
      </c>
      <c r="M1291" s="15">
        <f t="shared" si="68"/>
        <v>21.435247563604008</v>
      </c>
      <c r="N1291" s="59">
        <f t="shared" si="69"/>
        <v>5.7531908392991884</v>
      </c>
      <c r="O1291" s="15">
        <f>E1291/1.600852</f>
        <v>7.9553999980129948</v>
      </c>
      <c r="P1291" s="15">
        <f>G1291/1.600852</f>
        <v>4.5886060900081933</v>
      </c>
      <c r="Q1291" s="15">
        <f t="shared" si="86"/>
        <v>12.544006088021188</v>
      </c>
      <c r="R1291" s="27">
        <f t="shared" si="87"/>
        <v>3.3667939080048015</v>
      </c>
      <c r="S1291" s="5">
        <f t="shared" si="57"/>
        <v>0.47224887398911375</v>
      </c>
      <c r="T1291" s="5">
        <f t="shared" si="55"/>
        <v>0.4807457621484823</v>
      </c>
      <c r="U1291" s="5">
        <f t="shared" si="55"/>
        <v>0.467073947280498</v>
      </c>
      <c r="V1291" s="5">
        <f t="shared" si="55"/>
        <v>0.33126642985275345</v>
      </c>
      <c r="W1291" s="5">
        <f t="shared" si="55"/>
        <v>0.4703426346478552</v>
      </c>
      <c r="X1291" s="5">
        <f t="shared" si="55"/>
        <v>0.38603973519838497</v>
      </c>
      <c r="Y1291" s="12">
        <f t="shared" si="71"/>
        <v>1.7337291199033364</v>
      </c>
    </row>
    <row r="1292" spans="1:25">
      <c r="A1292" s="7" t="s">
        <v>162</v>
      </c>
      <c r="B1292" t="s">
        <v>27</v>
      </c>
      <c r="E1292" s="6">
        <f>SUM(E879:E890)</f>
        <v>4.7544343228415418</v>
      </c>
      <c r="F1292" s="6">
        <f t="shared" ref="F1292:J1292" si="95">SUM(F879:F890)</f>
        <v>0.79855628547560764</v>
      </c>
      <c r="G1292" s="6">
        <f t="shared" si="95"/>
        <v>3.8361198057383263</v>
      </c>
      <c r="H1292" s="6">
        <f t="shared" si="95"/>
        <v>0.98515221117672702</v>
      </c>
      <c r="I1292" s="6">
        <f t="shared" si="95"/>
        <v>8.590554128579873</v>
      </c>
      <c r="J1292" s="53">
        <f t="shared" si="95"/>
        <v>1.7837084966523356</v>
      </c>
      <c r="K1292" s="15">
        <f t="shared" si="66"/>
        <v>5.0750452302151539</v>
      </c>
      <c r="L1292" s="15">
        <f t="shared" si="67"/>
        <v>4.0948050179417805</v>
      </c>
      <c r="M1292" s="15">
        <f t="shared" si="68"/>
        <v>9.1698502481569388</v>
      </c>
      <c r="N1292" s="59">
        <f t="shared" si="69"/>
        <v>0.98024021227337332</v>
      </c>
      <c r="O1292" s="15">
        <f>E1292/0.52681</f>
        <v>9.0249507846121784</v>
      </c>
      <c r="P1292" s="15">
        <f>G1292/0.52681</f>
        <v>7.281790030064589</v>
      </c>
      <c r="Q1292" s="15">
        <f t="shared" si="86"/>
        <v>16.306740814676768</v>
      </c>
      <c r="R1292" s="27">
        <f t="shared" si="87"/>
        <v>1.7431607545475893</v>
      </c>
      <c r="S1292" s="5">
        <f t="shared" si="57"/>
        <v>0.17630173236849153</v>
      </c>
      <c r="T1292" s="5">
        <f t="shared" si="55"/>
        <v>0.21141465386356642</v>
      </c>
      <c r="U1292" s="5">
        <f t="shared" si="55"/>
        <v>0.24391912064823129</v>
      </c>
      <c r="V1292" s="5">
        <f t="shared" si="55"/>
        <v>0.15084267393502943</v>
      </c>
      <c r="W1292" s="5">
        <f t="shared" si="55"/>
        <v>0.20120931714209056</v>
      </c>
      <c r="X1292" s="5">
        <f t="shared" si="55"/>
        <v>0.17303789986399903</v>
      </c>
      <c r="Y1292" s="12">
        <f t="shared" si="71"/>
        <v>1.2393862975107135</v>
      </c>
    </row>
    <row r="1293" spans="1:25">
      <c r="A1293" s="7" t="s">
        <v>163</v>
      </c>
      <c r="B1293" t="s">
        <v>27</v>
      </c>
      <c r="E1293" s="6">
        <f>SUM(E891:E902)</f>
        <v>16.016685243964016</v>
      </c>
      <c r="F1293" s="6">
        <f t="shared" ref="F1293:J1293" si="96">SUM(F891:F902)</f>
        <v>1.8794240871578693</v>
      </c>
      <c r="G1293" s="6">
        <f t="shared" si="96"/>
        <v>7.0095700792566662</v>
      </c>
      <c r="H1293" s="6">
        <f t="shared" si="96"/>
        <v>1.3230729969242137</v>
      </c>
      <c r="I1293" s="6">
        <f t="shared" si="96"/>
        <v>23.026255323220678</v>
      </c>
      <c r="J1293" s="53">
        <f t="shared" si="96"/>
        <v>3.2024970840820774</v>
      </c>
      <c r="K1293" s="15">
        <f t="shared" si="66"/>
        <v>17.096755687784086</v>
      </c>
      <c r="L1293" s="15">
        <f t="shared" si="67"/>
        <v>7.4822539930111525</v>
      </c>
      <c r="M1293" s="15">
        <f t="shared" si="68"/>
        <v>24.579009680795235</v>
      </c>
      <c r="N1293" s="59">
        <f t="shared" si="69"/>
        <v>9.6145016947729331</v>
      </c>
      <c r="O1293" s="15">
        <f>E1293/1.13049</f>
        <v>14.167914129239547</v>
      </c>
      <c r="P1293" s="15">
        <f>G1293/1.13049</f>
        <v>6.2004706625062287</v>
      </c>
      <c r="Q1293" s="15">
        <f t="shared" si="86"/>
        <v>20.368384791745775</v>
      </c>
      <c r="R1293" s="27">
        <f t="shared" si="87"/>
        <v>7.967443466733318</v>
      </c>
      <c r="S1293" s="5">
        <f t="shared" si="57"/>
        <v>0.59392330686861894</v>
      </c>
      <c r="T1293" s="5">
        <f t="shared" si="55"/>
        <v>0.49757017767718403</v>
      </c>
      <c r="U1293" s="5">
        <f t="shared" si="55"/>
        <v>0.44570249534356371</v>
      </c>
      <c r="V1293" s="5">
        <f t="shared" si="55"/>
        <v>0.20258379000022295</v>
      </c>
      <c r="W1293" s="5">
        <f t="shared" si="55"/>
        <v>0.53932459310288627</v>
      </c>
      <c r="X1293" s="5">
        <f t="shared" si="55"/>
        <v>0.31067485006108259</v>
      </c>
      <c r="Y1293" s="12">
        <f t="shared" si="71"/>
        <v>2.2849739802676337</v>
      </c>
    </row>
    <row r="1294" spans="1:25">
      <c r="A1294" s="7" t="s">
        <v>164</v>
      </c>
      <c r="B1294" t="s">
        <v>27</v>
      </c>
      <c r="E1294" s="6">
        <f>SUM(E903:E914)</f>
        <v>8.9368139328444762</v>
      </c>
      <c r="F1294" s="6">
        <f t="shared" ref="F1294:J1294" si="97">SUM(F903:F914)</f>
        <v>1.6355794316543601</v>
      </c>
      <c r="G1294" s="6">
        <f t="shared" si="97"/>
        <v>3.5407045150294651</v>
      </c>
      <c r="H1294" s="6">
        <f t="shared" si="97"/>
        <v>2.045932643658289</v>
      </c>
      <c r="I1294" s="6">
        <f t="shared" si="97"/>
        <v>12.477518447873946</v>
      </c>
      <c r="J1294" s="53">
        <f t="shared" si="97"/>
        <v>3.6815120753126496</v>
      </c>
      <c r="K1294" s="15">
        <f t="shared" si="66"/>
        <v>9.5394597639737544</v>
      </c>
      <c r="L1294" s="15">
        <f t="shared" si="67"/>
        <v>3.7794686687063179</v>
      </c>
      <c r="M1294" s="15">
        <f t="shared" si="68"/>
        <v>13.318928432680076</v>
      </c>
      <c r="N1294" s="59">
        <f t="shared" si="69"/>
        <v>5.759991095267436</v>
      </c>
      <c r="O1294" s="15">
        <f>E1294/1.258251</f>
        <v>7.1025685120412989</v>
      </c>
      <c r="P1294" s="15">
        <f>G1294/1.258251</f>
        <v>2.8139890332131388</v>
      </c>
      <c r="Q1294" s="15">
        <f t="shared" si="86"/>
        <v>9.9165575452544381</v>
      </c>
      <c r="R1294" s="27">
        <f t="shared" si="87"/>
        <v>4.2885794788281597</v>
      </c>
      <c r="S1294" s="5">
        <f t="shared" si="57"/>
        <v>0.33139079672336125</v>
      </c>
      <c r="T1294" s="5">
        <f t="shared" si="55"/>
        <v>0.43301325867547436</v>
      </c>
      <c r="U1294" s="5">
        <f t="shared" si="55"/>
        <v>0.22513518229782875</v>
      </c>
      <c r="V1294" s="5">
        <f t="shared" si="55"/>
        <v>0.31326524689190144</v>
      </c>
      <c r="W1294" s="5">
        <f t="shared" si="55"/>
        <v>0.29225041003723784</v>
      </c>
      <c r="X1294" s="5">
        <f t="shared" si="55"/>
        <v>0.35714418529241315</v>
      </c>
      <c r="Y1294" s="12">
        <f t="shared" si="71"/>
        <v>2.5240213903503625</v>
      </c>
    </row>
    <row r="1295" spans="1:25">
      <c r="A1295" s="7" t="s">
        <v>165</v>
      </c>
      <c r="B1295" t="s">
        <v>27</v>
      </c>
      <c r="E1295" s="6">
        <f>SUM(E915:E926)</f>
        <v>32.964276492905341</v>
      </c>
      <c r="F1295" s="6">
        <f t="shared" ref="F1295:J1295" si="98">SUM(F915:F926)</f>
        <v>5.3500520383410395</v>
      </c>
      <c r="G1295" s="6">
        <f t="shared" si="98"/>
        <v>12.828084318487406</v>
      </c>
      <c r="H1295" s="6">
        <f t="shared" si="98"/>
        <v>4.3584728740458862</v>
      </c>
      <c r="I1295" s="6">
        <f t="shared" si="98"/>
        <v>45.792360811392754</v>
      </c>
      <c r="J1295" s="53">
        <f t="shared" si="98"/>
        <v>9.7085249123869151</v>
      </c>
      <c r="K1295" s="15">
        <f t="shared" si="66"/>
        <v>35.187192171123925</v>
      </c>
      <c r="L1295" s="15">
        <f t="shared" si="67"/>
        <v>13.693134390471021</v>
      </c>
      <c r="M1295" s="15">
        <f t="shared" si="68"/>
        <v>48.880326561594948</v>
      </c>
      <c r="N1295" s="59">
        <f t="shared" si="69"/>
        <v>21.494057780652902</v>
      </c>
      <c r="O1295" s="15">
        <f>E1295/4.224851</f>
        <v>7.8024707836809721</v>
      </c>
      <c r="P1295" s="15">
        <f>G1295/4.224851</f>
        <v>3.0363400551847639</v>
      </c>
      <c r="Q1295" s="15">
        <f t="shared" si="86"/>
        <v>10.838810838865736</v>
      </c>
      <c r="R1295" s="27">
        <f t="shared" si="87"/>
        <v>4.7661307284962078</v>
      </c>
      <c r="S1295" s="5">
        <f t="shared" si="57"/>
        <v>1.2223660392262501</v>
      </c>
      <c r="T1295" s="5">
        <f t="shared" si="55"/>
        <v>1.4164053560285805</v>
      </c>
      <c r="U1295" s="5">
        <f t="shared" si="55"/>
        <v>0.81567187810094521</v>
      </c>
      <c r="V1295" s="5">
        <f t="shared" si="55"/>
        <v>0.66735241025250558</v>
      </c>
      <c r="W1295" s="5">
        <f t="shared" si="55"/>
        <v>1.072555915634249</v>
      </c>
      <c r="X1295" s="5">
        <f t="shared" si="55"/>
        <v>0.94182584473284947</v>
      </c>
      <c r="Y1295" s="12">
        <f t="shared" si="71"/>
        <v>2.5696959635195356</v>
      </c>
    </row>
    <row r="1296" spans="1:25">
      <c r="A1296" s="7" t="s">
        <v>166</v>
      </c>
      <c r="B1296" t="s">
        <v>27</v>
      </c>
      <c r="E1296" s="6">
        <f>SUM(E927:E938)</f>
        <v>16.046219447362169</v>
      </c>
      <c r="F1296" s="6">
        <f t="shared" ref="F1296:J1296" si="99">SUM(F927:F938)</f>
        <v>1.9817526033535187</v>
      </c>
      <c r="G1296" s="6">
        <f t="shared" si="99"/>
        <v>9.9140006833668419</v>
      </c>
      <c r="H1296" s="6">
        <f t="shared" si="99"/>
        <v>2.9527794071428506</v>
      </c>
      <c r="I1296" s="6">
        <f t="shared" si="99"/>
        <v>25.96022013072902</v>
      </c>
      <c r="J1296" s="53">
        <f t="shared" si="99"/>
        <v>4.9345320104963699</v>
      </c>
      <c r="K1296" s="15">
        <f t="shared" si="66"/>
        <v>17.128281503034895</v>
      </c>
      <c r="L1296" s="15">
        <f t="shared" si="67"/>
        <v>10.582542204600259</v>
      </c>
      <c r="M1296" s="15">
        <f t="shared" si="68"/>
        <v>27.710823707635164</v>
      </c>
      <c r="N1296" s="59">
        <f t="shared" si="69"/>
        <v>6.5457392984346363</v>
      </c>
      <c r="O1296" s="15">
        <f>E1296/1.054323</f>
        <v>15.219453096785493</v>
      </c>
      <c r="P1296" s="15">
        <f>G1296/1.054323</f>
        <v>9.4031911315288035</v>
      </c>
      <c r="Q1296" s="15">
        <f t="shared" si="86"/>
        <v>24.622644228314297</v>
      </c>
      <c r="R1296" s="27">
        <f t="shared" si="87"/>
        <v>5.8162619652566896</v>
      </c>
      <c r="S1296" s="5">
        <f t="shared" si="57"/>
        <v>0.59501848052538864</v>
      </c>
      <c r="T1296" s="5">
        <f t="shared" si="55"/>
        <v>0.52466125218922155</v>
      </c>
      <c r="U1296" s="5">
        <f t="shared" si="55"/>
        <v>0.63038029343491209</v>
      </c>
      <c r="V1296" s="5">
        <f t="shared" si="55"/>
        <v>0.45211809531615321</v>
      </c>
      <c r="W1296" s="5">
        <f t="shared" si="55"/>
        <v>0.60804438074425349</v>
      </c>
      <c r="X1296" s="5">
        <f t="shared" si="55"/>
        <v>0.47869988706702649</v>
      </c>
      <c r="Y1296" s="12">
        <f t="shared" si="71"/>
        <v>1.6185412892177446</v>
      </c>
    </row>
    <row r="1297" spans="1:25">
      <c r="A1297" s="7" t="s">
        <v>167</v>
      </c>
      <c r="B1297" t="s">
        <v>27</v>
      </c>
      <c r="E1297" s="6">
        <f>SUM(E939:E950)</f>
        <v>33.242187205812122</v>
      </c>
      <c r="F1297" s="6">
        <f t="shared" ref="F1297:J1297" si="100">SUM(F939:F950)</f>
        <v>3.865916411892655</v>
      </c>
      <c r="G1297" s="6">
        <f t="shared" si="100"/>
        <v>12.644464435996607</v>
      </c>
      <c r="H1297" s="6">
        <f t="shared" si="100"/>
        <v>3.0340892516139881</v>
      </c>
      <c r="I1297" s="6">
        <f t="shared" si="100"/>
        <v>45.886651641808733</v>
      </c>
      <c r="J1297" s="53">
        <f t="shared" si="100"/>
        <v>6.9000056635066427</v>
      </c>
      <c r="K1297" s="15">
        <f t="shared" si="66"/>
        <v>35.483843537446781</v>
      </c>
      <c r="L1297" s="15">
        <f t="shared" si="67"/>
        <v>13.497132270023043</v>
      </c>
      <c r="M1297" s="15">
        <f t="shared" si="68"/>
        <v>48.980975807469832</v>
      </c>
      <c r="N1297" s="59">
        <f t="shared" si="69"/>
        <v>21.986711267423736</v>
      </c>
      <c r="O1297" s="15">
        <f>E1297/2.149127</f>
        <v>15.467763052538134</v>
      </c>
      <c r="P1297" s="15">
        <f>G1297/2.149127</f>
        <v>5.8835352382602828</v>
      </c>
      <c r="Q1297" s="15">
        <f t="shared" si="86"/>
        <v>21.351298290798418</v>
      </c>
      <c r="R1297" s="27">
        <f t="shared" si="87"/>
        <v>9.5842278142778508</v>
      </c>
      <c r="S1297" s="5">
        <f t="shared" si="57"/>
        <v>1.2326713956161444</v>
      </c>
      <c r="T1297" s="5">
        <f t="shared" si="55"/>
        <v>1.0234862525676425</v>
      </c>
      <c r="U1297" s="5">
        <f t="shared" si="55"/>
        <v>0.80399643454371061</v>
      </c>
      <c r="V1297" s="5">
        <f t="shared" si="55"/>
        <v>0.46456794237340909</v>
      </c>
      <c r="W1297" s="5">
        <f t="shared" si="55"/>
        <v>1.0747644103735627</v>
      </c>
      <c r="X1297" s="5">
        <f t="shared" si="55"/>
        <v>0.66937085925403028</v>
      </c>
      <c r="Y1297" s="12">
        <f t="shared" si="71"/>
        <v>2.6289913166410872</v>
      </c>
    </row>
    <row r="1298" spans="1:25">
      <c r="A1298" s="7" t="s">
        <v>168</v>
      </c>
      <c r="B1298" t="s">
        <v>27</v>
      </c>
      <c r="E1298" s="6">
        <f>SUM(E951:E962)</f>
        <v>36.497632359462493</v>
      </c>
      <c r="F1298" s="6">
        <f t="shared" ref="F1298:J1298" si="101">SUM(F951:F962)</f>
        <v>5.9823445967980424</v>
      </c>
      <c r="G1298" s="6">
        <f t="shared" si="101"/>
        <v>22.420373078293643</v>
      </c>
      <c r="H1298" s="6">
        <f t="shared" si="101"/>
        <v>12.832887017472089</v>
      </c>
      <c r="I1298" s="6">
        <f t="shared" si="101"/>
        <v>58.918005437756122</v>
      </c>
      <c r="J1298" s="53">
        <f t="shared" si="101"/>
        <v>18.815231614270129</v>
      </c>
      <c r="K1298" s="15">
        <f t="shared" si="66"/>
        <v>38.958816642004486</v>
      </c>
      <c r="L1298" s="15">
        <f t="shared" si="67"/>
        <v>23.932270323724623</v>
      </c>
      <c r="M1298" s="15">
        <f t="shared" si="68"/>
        <v>62.891086965729087</v>
      </c>
      <c r="N1298" s="59">
        <f t="shared" si="69"/>
        <v>15.026546318279863</v>
      </c>
      <c r="O1298" s="15">
        <f>E1298/2.812896</f>
        <v>12.975109054676212</v>
      </c>
      <c r="P1298" s="15">
        <f>G1298/2.812896</f>
        <v>7.9705659499297683</v>
      </c>
      <c r="Q1298" s="15">
        <f t="shared" si="86"/>
        <v>20.945675004605981</v>
      </c>
      <c r="R1298" s="27">
        <f t="shared" si="87"/>
        <v>5.0045431047464435</v>
      </c>
      <c r="S1298" s="5">
        <f t="shared" si="57"/>
        <v>1.3533883056093712</v>
      </c>
      <c r="T1298" s="5">
        <f t="shared" si="55"/>
        <v>1.583802338330311</v>
      </c>
      <c r="U1298" s="5">
        <f t="shared" si="55"/>
        <v>1.4255961656051848</v>
      </c>
      <c r="V1298" s="5">
        <f t="shared" si="55"/>
        <v>1.9649217349971109</v>
      </c>
      <c r="W1298" s="5">
        <f t="shared" si="55"/>
        <v>1.3799868395060848</v>
      </c>
      <c r="X1298" s="5">
        <f t="shared" si="55"/>
        <v>1.8252691906207836</v>
      </c>
      <c r="Y1298" s="12">
        <f t="shared" si="71"/>
        <v>1.6278780121994398</v>
      </c>
    </row>
    <row r="1299" spans="1:25">
      <c r="A1299" s="7" t="s">
        <v>169</v>
      </c>
      <c r="B1299" t="s">
        <v>27</v>
      </c>
      <c r="E1299" s="6">
        <f>SUM(E963:E974)</f>
        <v>19.717412107555361</v>
      </c>
      <c r="F1299" s="6">
        <f t="shared" ref="F1299:J1299" si="102">SUM(F963:F974)</f>
        <v>2.4089318072321197</v>
      </c>
      <c r="G1299" s="6">
        <f t="shared" si="102"/>
        <v>10.387425765048855</v>
      </c>
      <c r="H1299" s="6">
        <f t="shared" si="102"/>
        <v>5.9804979963149929</v>
      </c>
      <c r="I1299" s="6">
        <f t="shared" si="102"/>
        <v>30.104837872604257</v>
      </c>
      <c r="J1299" s="53">
        <f t="shared" si="102"/>
        <v>8.3894298035471149</v>
      </c>
      <c r="K1299" s="15">
        <f t="shared" si="66"/>
        <v>21.047037665004346</v>
      </c>
      <c r="L1299" s="15">
        <f t="shared" si="67"/>
        <v>11.087892271402431</v>
      </c>
      <c r="M1299" s="15">
        <f t="shared" si="68"/>
        <v>32.13492993640682</v>
      </c>
      <c r="N1299" s="59">
        <f t="shared" si="69"/>
        <v>9.959145393601915</v>
      </c>
      <c r="O1299" s="15">
        <f>E1299/1.124197</f>
        <v>17.539107565271358</v>
      </c>
      <c r="P1299" s="15">
        <f>G1299/1.124197</f>
        <v>9.2398625552717686</v>
      </c>
      <c r="Q1299" s="15">
        <f t="shared" si="86"/>
        <v>26.778970120543129</v>
      </c>
      <c r="R1299" s="27">
        <f t="shared" si="87"/>
        <v>8.2992450099995896</v>
      </c>
      <c r="S1299" s="5">
        <f t="shared" si="57"/>
        <v>0.73115194707493214</v>
      </c>
      <c r="T1299" s="5">
        <f t="shared" si="55"/>
        <v>0.63775527595226777</v>
      </c>
      <c r="U1299" s="5">
        <f t="shared" si="55"/>
        <v>0.66048295848827021</v>
      </c>
      <c r="V1299" s="5">
        <f t="shared" si="55"/>
        <v>0.91571058664091909</v>
      </c>
      <c r="W1299" s="5">
        <f t="shared" si="55"/>
        <v>0.70512027284337819</v>
      </c>
      <c r="X1299" s="5">
        <f t="shared" si="55"/>
        <v>0.81386017781872166</v>
      </c>
      <c r="Y1299" s="12">
        <f t="shared" si="71"/>
        <v>1.8982000500932221</v>
      </c>
    </row>
    <row r="1300" spans="1:25">
      <c r="A1300" s="7" t="s">
        <v>170</v>
      </c>
      <c r="B1300" t="s">
        <v>27</v>
      </c>
      <c r="E1300" s="6">
        <f>SUM(E975:E986)</f>
        <v>20.716168183673428</v>
      </c>
      <c r="F1300" s="6">
        <f t="shared" ref="F1300:J1300" si="103">SUM(F975:F986)</f>
        <v>3.3507082132417549</v>
      </c>
      <c r="G1300" s="6">
        <f t="shared" si="103"/>
        <v>8.180703418408898</v>
      </c>
      <c r="H1300" s="6">
        <f t="shared" si="103"/>
        <v>3.4769972974338095</v>
      </c>
      <c r="I1300" s="6">
        <f t="shared" si="103"/>
        <v>28.89687160208236</v>
      </c>
      <c r="J1300" s="53">
        <f t="shared" si="103"/>
        <v>6.8277055106755613</v>
      </c>
      <c r="K1300" s="15">
        <f t="shared" si="66"/>
        <v>22.113143938867438</v>
      </c>
      <c r="L1300" s="15">
        <f t="shared" si="67"/>
        <v>8.7323616321589039</v>
      </c>
      <c r="M1300" s="15">
        <f t="shared" si="68"/>
        <v>30.845505571026379</v>
      </c>
      <c r="N1300" s="59">
        <f t="shared" si="69"/>
        <v>13.380782306708534</v>
      </c>
      <c r="O1300" s="15">
        <f>E1300/2.142508</f>
        <v>9.6691205744265272</v>
      </c>
      <c r="P1300" s="15">
        <f>G1300/2.142508</f>
        <v>3.8182837209517531</v>
      </c>
      <c r="Q1300" s="15">
        <f t="shared" si="86"/>
        <v>13.48740429537828</v>
      </c>
      <c r="R1300" s="27">
        <f t="shared" si="87"/>
        <v>5.8508368534747746</v>
      </c>
      <c r="S1300" s="5">
        <f t="shared" si="57"/>
        <v>0.76818735748900091</v>
      </c>
      <c r="T1300" s="5">
        <f t="shared" si="55"/>
        <v>0.8870868966717973</v>
      </c>
      <c r="U1300" s="5">
        <f t="shared" si="55"/>
        <v>0.52016883860545216</v>
      </c>
      <c r="V1300" s="5">
        <f t="shared" si="55"/>
        <v>0.53238429925799557</v>
      </c>
      <c r="W1300" s="5">
        <f t="shared" si="55"/>
        <v>0.67682709585101475</v>
      </c>
      <c r="X1300" s="5">
        <f t="shared" si="55"/>
        <v>0.66235700770305295</v>
      </c>
      <c r="Y1300" s="12">
        <f t="shared" si="71"/>
        <v>2.5323211372088354</v>
      </c>
    </row>
    <row r="1301" spans="1:25">
      <c r="A1301" s="7" t="s">
        <v>85</v>
      </c>
      <c r="B1301" t="s">
        <v>27</v>
      </c>
      <c r="E1301" s="6">
        <f>SUM(E987:E998)</f>
        <v>58.00539989678532</v>
      </c>
      <c r="F1301" s="6">
        <f t="shared" ref="F1301:J1301" si="104">SUM(F987:F998)</f>
        <v>6.7964588531319698</v>
      </c>
      <c r="G1301" s="6">
        <f t="shared" si="104"/>
        <v>30.106460223641665</v>
      </c>
      <c r="H1301" s="6">
        <f t="shared" si="104"/>
        <v>5.3342799263657055</v>
      </c>
      <c r="I1301" s="6">
        <f t="shared" si="104"/>
        <v>88.111860120426996</v>
      </c>
      <c r="J1301" s="53">
        <f t="shared" si="104"/>
        <v>12.130738779497678</v>
      </c>
      <c r="K1301" s="15">
        <f t="shared" si="66"/>
        <v>61.916940709144832</v>
      </c>
      <c r="L1301" s="15">
        <f t="shared" si="67"/>
        <v>32.13666168919486</v>
      </c>
      <c r="M1301" s="15">
        <f t="shared" si="68"/>
        <v>94.053602398339706</v>
      </c>
      <c r="N1301" s="59">
        <f t="shared" si="69"/>
        <v>29.780279019949973</v>
      </c>
      <c r="O1301" s="15">
        <f>E1301/3.095313</f>
        <v>18.739752618486506</v>
      </c>
      <c r="P1301" s="15">
        <f>G1301/3.095313</f>
        <v>9.7264671532868139</v>
      </c>
      <c r="Q1301" s="15">
        <f t="shared" si="86"/>
        <v>28.466219771773318</v>
      </c>
      <c r="R1301" s="27">
        <f t="shared" si="87"/>
        <v>9.0132854651996919</v>
      </c>
      <c r="S1301" s="5">
        <f t="shared" si="57"/>
        <v>2.1509293838385415</v>
      </c>
      <c r="T1301" s="5">
        <f t="shared" si="55"/>
        <v>1.799335904139918</v>
      </c>
      <c r="U1301" s="5">
        <f t="shared" si="55"/>
        <v>1.9143149003314923</v>
      </c>
      <c r="V1301" s="5">
        <f t="shared" si="55"/>
        <v>0.81676418981981114</v>
      </c>
      <c r="W1301" s="5">
        <f t="shared" si="55"/>
        <v>2.0637699200297495</v>
      </c>
      <c r="X1301" s="5">
        <f t="shared" si="55"/>
        <v>1.1768052717933442</v>
      </c>
      <c r="Y1301" s="12">
        <f t="shared" si="71"/>
        <v>1.9266761839784634</v>
      </c>
    </row>
    <row r="1302" spans="1:25">
      <c r="A1302" s="7" t="s">
        <v>171</v>
      </c>
      <c r="B1302" t="s">
        <v>27</v>
      </c>
      <c r="E1302" s="6">
        <f>SUM(E999:E1010)</f>
        <v>85.239631159734728</v>
      </c>
      <c r="F1302" s="6">
        <f t="shared" ref="F1302:J1302" si="105">SUM(F999:F1010)</f>
        <v>10.763334025937059</v>
      </c>
      <c r="G1302" s="6">
        <f t="shared" si="105"/>
        <v>68.878518367086954</v>
      </c>
      <c r="H1302" s="6">
        <f t="shared" si="105"/>
        <v>67.764649177759921</v>
      </c>
      <c r="I1302" s="6">
        <f t="shared" si="105"/>
        <v>154.11814952682167</v>
      </c>
      <c r="J1302" s="53">
        <f t="shared" si="105"/>
        <v>78.527983203697033</v>
      </c>
      <c r="K1302" s="15">
        <f t="shared" si="66"/>
        <v>90.987687318386477</v>
      </c>
      <c r="L1302" s="15">
        <f t="shared" si="67"/>
        <v>73.523277926836954</v>
      </c>
      <c r="M1302" s="15">
        <f t="shared" si="68"/>
        <v>164.51096524522342</v>
      </c>
      <c r="N1302" s="59">
        <f t="shared" si="69"/>
        <v>17.464409391549523</v>
      </c>
      <c r="O1302" s="15">
        <f>E1302/4.335391</f>
        <v>19.661347998308507</v>
      </c>
      <c r="P1302" s="15">
        <f>G1302/4.335391</f>
        <v>15.887498582500852</v>
      </c>
      <c r="Q1302" s="15">
        <f t="shared" si="86"/>
        <v>35.548846580809361</v>
      </c>
      <c r="R1302" s="27">
        <f t="shared" si="87"/>
        <v>3.7738494158076552</v>
      </c>
      <c r="S1302" s="5">
        <f t="shared" si="57"/>
        <v>3.1608165387235569</v>
      </c>
      <c r="T1302" s="5">
        <f t="shared" si="57"/>
        <v>2.8495505938647292</v>
      </c>
      <c r="U1302" s="5">
        <f t="shared" si="57"/>
        <v>4.3796305857082851</v>
      </c>
      <c r="V1302" s="5">
        <f t="shared" si="57"/>
        <v>10.375859450219318</v>
      </c>
      <c r="W1302" s="5">
        <f t="shared" si="57"/>
        <v>3.6097796674521088</v>
      </c>
      <c r="X1302" s="5">
        <f t="shared" si="57"/>
        <v>7.6180145576621294</v>
      </c>
      <c r="Y1302" s="12">
        <f t="shared" si="71"/>
        <v>1.2375357830064155</v>
      </c>
    </row>
    <row r="1303" spans="1:25">
      <c r="A1303" s="7" t="s">
        <v>172</v>
      </c>
      <c r="B1303" t="s">
        <v>27</v>
      </c>
      <c r="E1303" s="6">
        <f>SUM(E1011:E1022)</f>
        <v>230.12194475849248</v>
      </c>
      <c r="F1303" s="6">
        <f t="shared" ref="F1303:J1303" si="106">SUM(F1011:F1022)</f>
        <v>16.598982092011912</v>
      </c>
      <c r="G1303" s="6">
        <f t="shared" si="106"/>
        <v>149.25823773337922</v>
      </c>
      <c r="H1303" s="6">
        <f t="shared" si="106"/>
        <v>25.264696360889474</v>
      </c>
      <c r="I1303" s="6">
        <f t="shared" si="106"/>
        <v>379.38018249187166</v>
      </c>
      <c r="J1303" s="53">
        <f t="shared" si="106"/>
        <v>41.863678452901397</v>
      </c>
      <c r="K1303" s="15">
        <f t="shared" si="66"/>
        <v>245.64000653108738</v>
      </c>
      <c r="L1303" s="15">
        <f t="shared" si="67"/>
        <v>159.32332976815246</v>
      </c>
      <c r="M1303" s="15">
        <f t="shared" si="68"/>
        <v>404.96333629923981</v>
      </c>
      <c r="N1303" s="59">
        <f t="shared" si="69"/>
        <v>86.316676762934918</v>
      </c>
      <c r="O1303" s="15">
        <f>E1303/1.836911</f>
        <v>125.27658920791072</v>
      </c>
      <c r="P1303" s="15">
        <f>G1303/1.836911</f>
        <v>81.255018742540727</v>
      </c>
      <c r="Q1303" s="15">
        <f t="shared" si="86"/>
        <v>206.53160795045144</v>
      </c>
      <c r="R1303" s="27">
        <f t="shared" si="87"/>
        <v>44.02157046536999</v>
      </c>
      <c r="S1303" s="5">
        <f t="shared" si="57"/>
        <v>8.5332754144936569</v>
      </c>
      <c r="T1303" s="5">
        <f t="shared" si="57"/>
        <v>4.3945155993358318</v>
      </c>
      <c r="U1303" s="5">
        <f t="shared" si="57"/>
        <v>9.4905633663918856</v>
      </c>
      <c r="V1303" s="5">
        <f t="shared" si="57"/>
        <v>3.8684320168972537</v>
      </c>
      <c r="W1303" s="5">
        <f t="shared" si="57"/>
        <v>8.8859026220989907</v>
      </c>
      <c r="X1303" s="5">
        <f t="shared" si="57"/>
        <v>4.0612033937537166</v>
      </c>
      <c r="Y1303" s="12">
        <f t="shared" si="71"/>
        <v>1.5417704794931355</v>
      </c>
    </row>
    <row r="1304" spans="1:25">
      <c r="A1304" s="7" t="s">
        <v>173</v>
      </c>
      <c r="B1304" t="s">
        <v>27</v>
      </c>
      <c r="E1304" s="6">
        <f>SUM(E1023:E1034)</f>
        <v>5.637662667995313</v>
      </c>
      <c r="F1304" s="6">
        <f t="shared" ref="F1304:J1304" si="107">SUM(F1023:F1034)</f>
        <v>0.97256985268340679</v>
      </c>
      <c r="G1304" s="6">
        <f t="shared" si="107"/>
        <v>1.5516742757908297</v>
      </c>
      <c r="H1304" s="6">
        <f t="shared" si="107"/>
        <v>0.47756617109503008</v>
      </c>
      <c r="I1304" s="6">
        <f t="shared" si="107"/>
        <v>7.1893369437861407</v>
      </c>
      <c r="J1304" s="53">
        <f t="shared" si="107"/>
        <v>1.4501360237784375</v>
      </c>
      <c r="K1304" s="15">
        <f t="shared" si="66"/>
        <v>6.0178332667916052</v>
      </c>
      <c r="L1304" s="15">
        <f t="shared" si="67"/>
        <v>1.6563100039824148</v>
      </c>
      <c r="M1304" s="15">
        <f t="shared" si="68"/>
        <v>7.6741432707740183</v>
      </c>
      <c r="N1304" s="59">
        <f t="shared" si="69"/>
        <v>4.3615232628091904</v>
      </c>
      <c r="O1304" s="15">
        <f>E1304/0.702281</f>
        <v>8.0276451562769218</v>
      </c>
      <c r="P1304" s="15">
        <f>G1304/0.702281</f>
        <v>2.2094777956271487</v>
      </c>
      <c r="Q1304" s="15">
        <f t="shared" si="86"/>
        <v>10.23712295190407</v>
      </c>
      <c r="R1304" s="27">
        <f t="shared" si="87"/>
        <v>5.818167360649773</v>
      </c>
      <c r="S1304" s="5">
        <f t="shared" si="57"/>
        <v>0.20905319694956101</v>
      </c>
      <c r="T1304" s="5">
        <f t="shared" si="57"/>
        <v>0.25748406531011253</v>
      </c>
      <c r="U1304" s="5">
        <f t="shared" si="57"/>
        <v>9.8662983444161453E-2</v>
      </c>
      <c r="V1304" s="5">
        <f t="shared" si="57"/>
        <v>7.3123074192608467E-2</v>
      </c>
      <c r="W1304" s="5">
        <f t="shared" si="57"/>
        <v>0.16838978667872601</v>
      </c>
      <c r="X1304" s="5">
        <f t="shared" si="57"/>
        <v>0.14067797094799606</v>
      </c>
      <c r="Y1304" s="12">
        <f t="shared" si="71"/>
        <v>3.6332771355135147</v>
      </c>
    </row>
    <row r="1305" spans="1:25">
      <c r="A1305" s="7" t="s">
        <v>174</v>
      </c>
      <c r="B1305" t="s">
        <v>27</v>
      </c>
      <c r="E1305" s="6">
        <f>SUM(E1035:E1046)</f>
        <v>3.7693654713044746</v>
      </c>
      <c r="F1305" s="6">
        <f t="shared" ref="F1305:J1305" si="108">SUM(F1035:F1046)</f>
        <v>0.77612616799644041</v>
      </c>
      <c r="G1305" s="6">
        <f t="shared" si="108"/>
        <v>3.0711120265899807</v>
      </c>
      <c r="H1305" s="6">
        <f t="shared" si="108"/>
        <v>1.4990225343383012</v>
      </c>
      <c r="I1305" s="6">
        <f t="shared" si="108"/>
        <v>6.840477497894458</v>
      </c>
      <c r="J1305" s="53">
        <f t="shared" si="108"/>
        <v>2.2751487023347416</v>
      </c>
      <c r="K1305" s="15">
        <f t="shared" si="66"/>
        <v>4.0235491663387588</v>
      </c>
      <c r="L1305" s="15">
        <f t="shared" si="67"/>
        <v>3.2782096425483287</v>
      </c>
      <c r="M1305" s="15">
        <f t="shared" si="68"/>
        <v>7.3017588088870911</v>
      </c>
      <c r="N1305" s="59">
        <f t="shared" si="69"/>
        <v>0.74533952379043011</v>
      </c>
      <c r="O1305" s="15">
        <f>E1305/0.563631</f>
        <v>6.6876475412184115</v>
      </c>
      <c r="P1305" s="15">
        <f>G1305/0.563631</f>
        <v>5.4487989954242773</v>
      </c>
      <c r="Q1305" s="15">
        <f t="shared" si="86"/>
        <v>12.136446536642689</v>
      </c>
      <c r="R1305" s="27">
        <f t="shared" si="87"/>
        <v>1.2388485457941343</v>
      </c>
      <c r="S1305" s="5">
        <f t="shared" si="57"/>
        <v>0.13977386527947264</v>
      </c>
      <c r="T1305" s="5">
        <f t="shared" si="57"/>
        <v>0.20547636797285679</v>
      </c>
      <c r="U1305" s="5">
        <f t="shared" si="57"/>
        <v>0.19527621212910948</v>
      </c>
      <c r="V1305" s="5">
        <f t="shared" si="57"/>
        <v>0.22952449865423957</v>
      </c>
      <c r="W1305" s="5">
        <f t="shared" si="57"/>
        <v>0.16021874557522997</v>
      </c>
      <c r="X1305" s="5">
        <f t="shared" si="57"/>
        <v>0.22071260750799704</v>
      </c>
      <c r="Y1305" s="12">
        <f t="shared" si="71"/>
        <v>1.2273617629929969</v>
      </c>
    </row>
    <row r="1306" spans="1:25">
      <c r="A1306" s="7" t="s">
        <v>175</v>
      </c>
      <c r="B1306" t="s">
        <v>27</v>
      </c>
      <c r="E1306" s="6">
        <f>SUM(E1047:E1058)</f>
        <v>53.957700529124565</v>
      </c>
      <c r="F1306" s="6">
        <f t="shared" ref="F1306:J1306" si="109">SUM(F1047:F1058)</f>
        <v>6.6823800150222361</v>
      </c>
      <c r="G1306" s="6">
        <f t="shared" si="109"/>
        <v>34.420018983584569</v>
      </c>
      <c r="H1306" s="6">
        <f t="shared" si="109"/>
        <v>12.348840596585804</v>
      </c>
      <c r="I1306" s="6">
        <f t="shared" si="109"/>
        <v>88.377719512709191</v>
      </c>
      <c r="J1306" s="53">
        <f t="shared" si="109"/>
        <v>19.031220611608052</v>
      </c>
      <c r="K1306" s="15">
        <f t="shared" si="66"/>
        <v>57.596288456046871</v>
      </c>
      <c r="L1306" s="15">
        <f t="shared" si="67"/>
        <v>36.741101318264619</v>
      </c>
      <c r="M1306" s="15">
        <f t="shared" si="68"/>
        <v>94.337389774311546</v>
      </c>
      <c r="N1306" s="59">
        <f t="shared" si="69"/>
        <v>20.855187137782252</v>
      </c>
      <c r="O1306" s="15">
        <f>E1306/3.439809</f>
        <v>15.686249012408704</v>
      </c>
      <c r="P1306" s="15">
        <f>G1306/3.439809</f>
        <v>10.006375058494402</v>
      </c>
      <c r="Q1306" s="15">
        <f t="shared" si="86"/>
        <v>25.692624070903108</v>
      </c>
      <c r="R1306" s="27">
        <f t="shared" si="87"/>
        <v>5.6798739539143011</v>
      </c>
      <c r="S1306" s="5">
        <f t="shared" si="57"/>
        <v>2.0008344698764242</v>
      </c>
      <c r="T1306" s="5">
        <f t="shared" si="57"/>
        <v>1.7691339778501975</v>
      </c>
      <c r="U1306" s="5">
        <f t="shared" si="57"/>
        <v>2.1885919075344105</v>
      </c>
      <c r="V1306" s="5">
        <f t="shared" si="57"/>
        <v>1.8908064301672567</v>
      </c>
      <c r="W1306" s="5">
        <f t="shared" si="57"/>
        <v>2.0699969207535958</v>
      </c>
      <c r="X1306" s="5">
        <f t="shared" si="57"/>
        <v>1.8462223242540141</v>
      </c>
      <c r="Y1306" s="12">
        <f t="shared" si="71"/>
        <v>1.5676255307952565</v>
      </c>
    </row>
    <row r="1307" spans="1:25">
      <c r="A1307" s="7" t="s">
        <v>176</v>
      </c>
      <c r="B1307" t="s">
        <v>27</v>
      </c>
      <c r="E1307" s="6">
        <f>SUM(E1059:E1070)</f>
        <v>4.5598118321753249</v>
      </c>
      <c r="F1307" s="6">
        <f t="shared" ref="F1307:J1307" si="110">SUM(F1059:F1070)</f>
        <v>0.7513869742946242</v>
      </c>
      <c r="G1307" s="6">
        <f t="shared" si="110"/>
        <v>3.1090064101137913</v>
      </c>
      <c r="H1307" s="6">
        <f t="shared" si="110"/>
        <v>1.1892931135490357</v>
      </c>
      <c r="I1307" s="6">
        <f t="shared" si="110"/>
        <v>7.6688182422891167</v>
      </c>
      <c r="J1307" s="53">
        <f t="shared" si="110"/>
        <v>1.940680087843661</v>
      </c>
      <c r="K1307" s="15">
        <f t="shared" si="66"/>
        <v>4.8672985508251525</v>
      </c>
      <c r="L1307" s="15">
        <f t="shared" si="67"/>
        <v>3.3186593989852877</v>
      </c>
      <c r="M1307" s="15">
        <f t="shared" si="68"/>
        <v>8.1859579498104402</v>
      </c>
      <c r="N1307" s="59">
        <f t="shared" si="69"/>
        <v>1.5486391518398648</v>
      </c>
      <c r="O1307" s="15">
        <f>E1307/0.692942</f>
        <v>6.5803657913293252</v>
      </c>
      <c r="P1307" s="15">
        <f>G1307/0.692942</f>
        <v>4.48667624435204</v>
      </c>
      <c r="Q1307" s="15">
        <f t="shared" si="86"/>
        <v>11.067042035681364</v>
      </c>
      <c r="R1307" s="27">
        <f t="shared" si="87"/>
        <v>2.0936895469772852</v>
      </c>
      <c r="S1307" s="5">
        <f t="shared" si="57"/>
        <v>0.16908483127523644</v>
      </c>
      <c r="T1307" s="5">
        <f t="shared" si="57"/>
        <v>0.19892676318173283</v>
      </c>
      <c r="U1307" s="5">
        <f t="shared" si="57"/>
        <v>0.19768572100127979</v>
      </c>
      <c r="V1307" s="5">
        <f t="shared" si="57"/>
        <v>0.18209993471564279</v>
      </c>
      <c r="W1307" s="5">
        <f t="shared" si="57"/>
        <v>0.17962027346807302</v>
      </c>
      <c r="X1307" s="5">
        <f t="shared" si="57"/>
        <v>0.18826574372359539</v>
      </c>
      <c r="Y1307" s="12">
        <f t="shared" si="71"/>
        <v>1.4666460054060915</v>
      </c>
    </row>
    <row r="1308" spans="1:25">
      <c r="A1308" s="7" t="s">
        <v>177</v>
      </c>
      <c r="B1308" t="s">
        <v>27</v>
      </c>
      <c r="E1308" s="6">
        <f>SUM(E1071:E1082)</f>
        <v>4.6318130324627322</v>
      </c>
      <c r="F1308" s="6">
        <f t="shared" ref="F1308:J1308" si="111">SUM(F1071:F1082)</f>
        <v>1.2164979916869678</v>
      </c>
      <c r="G1308" s="6">
        <f t="shared" si="111"/>
        <v>1.8971435211005199</v>
      </c>
      <c r="H1308" s="6">
        <f t="shared" si="111"/>
        <v>1.131073041742241</v>
      </c>
      <c r="I1308" s="6">
        <f t="shared" si="111"/>
        <v>6.5289565535632539</v>
      </c>
      <c r="J1308" s="53">
        <f t="shared" si="111"/>
        <v>2.3475710334292139</v>
      </c>
      <c r="K1308" s="15">
        <f t="shared" si="66"/>
        <v>4.9441550858566394</v>
      </c>
      <c r="L1308" s="15">
        <f t="shared" si="67"/>
        <v>2.0250756502280249</v>
      </c>
      <c r="M1308" s="15">
        <f t="shared" si="68"/>
        <v>6.9692307360846666</v>
      </c>
      <c r="N1308" s="59">
        <f t="shared" si="69"/>
        <v>2.9190794356286145</v>
      </c>
      <c r="O1308" s="15">
        <f>E1308/0.685306</f>
        <v>6.758751612364013</v>
      </c>
      <c r="P1308" s="15">
        <f>G1308/0.685306</f>
        <v>2.7683159363853811</v>
      </c>
      <c r="Q1308" s="15">
        <f t="shared" si="86"/>
        <v>9.5270675487493932</v>
      </c>
      <c r="R1308" s="27">
        <f t="shared" si="87"/>
        <v>3.9904356759786319</v>
      </c>
      <c r="S1308" s="5">
        <f t="shared" si="57"/>
        <v>0.17175474644943406</v>
      </c>
      <c r="T1308" s="5">
        <f t="shared" si="57"/>
        <v>0.32206308624200275</v>
      </c>
      <c r="U1308" s="5">
        <f t="shared" si="57"/>
        <v>0.12062959522747857</v>
      </c>
      <c r="V1308" s="5">
        <f t="shared" si="57"/>
        <v>0.17318550382020129</v>
      </c>
      <c r="W1308" s="5">
        <f t="shared" si="57"/>
        <v>0.15292225275926505</v>
      </c>
      <c r="X1308" s="5">
        <f t="shared" si="57"/>
        <v>0.22773831159549918</v>
      </c>
      <c r="Y1308" s="12">
        <f t="shared" si="71"/>
        <v>2.4414668584355965</v>
      </c>
    </row>
    <row r="1309" spans="1:25">
      <c r="A1309" s="7" t="s">
        <v>178</v>
      </c>
      <c r="B1309" t="s">
        <v>27</v>
      </c>
      <c r="E1309" s="6">
        <f>SUM(E1083:E1094)</f>
        <v>6.9948572870596717</v>
      </c>
      <c r="F1309" s="6">
        <f t="shared" ref="F1309:J1309" si="112">SUM(F1083:F1094)</f>
        <v>0.88530598068922828</v>
      </c>
      <c r="G1309" s="6">
        <f t="shared" si="112"/>
        <v>3.4017258791746583</v>
      </c>
      <c r="H1309" s="6">
        <f t="shared" si="112"/>
        <v>1.0528746536126237</v>
      </c>
      <c r="I1309" s="6">
        <f t="shared" si="112"/>
        <v>10.396583166234324</v>
      </c>
      <c r="J1309" s="53">
        <f t="shared" si="112"/>
        <v>1.9381806343018515</v>
      </c>
      <c r="K1309" s="15">
        <f t="shared" si="66"/>
        <v>7.4665490571991722</v>
      </c>
      <c r="L1309" s="15">
        <f t="shared" si="67"/>
        <v>3.631118136318439</v>
      </c>
      <c r="M1309" s="15">
        <f t="shared" si="68"/>
        <v>11.097667193517605</v>
      </c>
      <c r="N1309" s="59">
        <f t="shared" si="69"/>
        <v>3.8354309208807331</v>
      </c>
      <c r="O1309" s="15">
        <f>E1309/0.662577</f>
        <v>10.557048142419179</v>
      </c>
      <c r="P1309" s="15">
        <f>G1309/0.662577</f>
        <v>5.1340838561777096</v>
      </c>
      <c r="Q1309" s="15">
        <f t="shared" si="86"/>
        <v>15.691131998596887</v>
      </c>
      <c r="R1309" s="27">
        <f t="shared" si="87"/>
        <v>5.4229642862414691</v>
      </c>
      <c r="S1309" s="5">
        <f t="shared" si="57"/>
        <v>0.25938005946456055</v>
      </c>
      <c r="T1309" s="5">
        <f t="shared" si="57"/>
        <v>0.23438129644084496</v>
      </c>
      <c r="U1309" s="5">
        <f t="shared" si="57"/>
        <v>0.21629824592376501</v>
      </c>
      <c r="V1309" s="5">
        <f t="shared" si="57"/>
        <v>0.16121207085313594</v>
      </c>
      <c r="W1309" s="5">
        <f t="shared" si="57"/>
        <v>0.24351041483220101</v>
      </c>
      <c r="X1309" s="5">
        <f t="shared" si="57"/>
        <v>0.18802327126102988</v>
      </c>
      <c r="Y1309" s="12">
        <f t="shared" si="71"/>
        <v>2.056267181868515</v>
      </c>
    </row>
    <row r="1310" spans="1:25">
      <c r="A1310" s="7" t="s">
        <v>179</v>
      </c>
      <c r="B1310" t="s">
        <v>27</v>
      </c>
      <c r="E1310" s="6">
        <f>SUM(E1095:E1106)</f>
        <v>24.168439274392963</v>
      </c>
      <c r="F1310" s="6">
        <f t="shared" ref="F1310:J1310" si="113">SUM(F1095:F1106)</f>
        <v>3.6753647220788612</v>
      </c>
      <c r="G1310" s="6">
        <f t="shared" si="113"/>
        <v>7.3018937374370383</v>
      </c>
      <c r="H1310" s="6">
        <f t="shared" si="113"/>
        <v>1.8233259420859103</v>
      </c>
      <c r="I1310" s="6">
        <f t="shared" si="113"/>
        <v>31.470333011829972</v>
      </c>
      <c r="J1310" s="53">
        <f t="shared" si="113"/>
        <v>5.498690664164779</v>
      </c>
      <c r="K1310" s="15">
        <f t="shared" si="66"/>
        <v>25.798215756600438</v>
      </c>
      <c r="L1310" s="15">
        <f t="shared" si="67"/>
        <v>7.7942902283209881</v>
      </c>
      <c r="M1310" s="15">
        <f t="shared" si="68"/>
        <v>33.592505984921395</v>
      </c>
      <c r="N1310" s="59">
        <f t="shared" si="69"/>
        <v>18.003925528279449</v>
      </c>
      <c r="O1310" s="15">
        <f>E1310/2.783243</f>
        <v>8.6835534210965264</v>
      </c>
      <c r="P1310" s="15">
        <f>G1310/2.783243</f>
        <v>2.6235200223038513</v>
      </c>
      <c r="Q1310" s="15">
        <f t="shared" si="86"/>
        <v>11.307073443400377</v>
      </c>
      <c r="R1310" s="27">
        <f t="shared" si="87"/>
        <v>6.0600333987926751</v>
      </c>
      <c r="S1310" s="5">
        <f t="shared" si="57"/>
        <v>0.89620287575485313</v>
      </c>
      <c r="T1310" s="5">
        <f t="shared" si="57"/>
        <v>0.97303843783269561</v>
      </c>
      <c r="U1310" s="5">
        <f t="shared" si="57"/>
        <v>0.46428985268870454</v>
      </c>
      <c r="V1310" s="5">
        <f t="shared" si="57"/>
        <v>0.2791805747771971</v>
      </c>
      <c r="W1310" s="5">
        <f t="shared" si="57"/>
        <v>0.73710311590706179</v>
      </c>
      <c r="X1310" s="5">
        <f t="shared" si="57"/>
        <v>0.53342902515438628</v>
      </c>
      <c r="Y1310" s="12">
        <f t="shared" si="71"/>
        <v>3.3098864682843323</v>
      </c>
    </row>
    <row r="1311" spans="1:25">
      <c r="A1311" s="7" t="s">
        <v>180</v>
      </c>
      <c r="B1311" t="s">
        <v>27</v>
      </c>
      <c r="E1311" s="6">
        <f>SUM(E1107:E1118)</f>
        <v>12.677179939987518</v>
      </c>
      <c r="F1311" s="6">
        <f t="shared" ref="F1311:J1311" si="114">SUM(F1107:F1118)</f>
        <v>2.2905893900669305</v>
      </c>
      <c r="G1311" s="6">
        <f t="shared" si="114"/>
        <v>8.9004925735112277</v>
      </c>
      <c r="H1311" s="6">
        <f t="shared" si="114"/>
        <v>6.2811250248063466</v>
      </c>
      <c r="I1311" s="6">
        <f t="shared" si="114"/>
        <v>21.577672513498744</v>
      </c>
      <c r="J1311" s="53">
        <f t="shared" si="114"/>
        <v>8.5717144148732736</v>
      </c>
      <c r="K1311" s="15">
        <f t="shared" si="66"/>
        <v>13.53205391394722</v>
      </c>
      <c r="L1311" s="15">
        <f t="shared" si="67"/>
        <v>9.5006891071674211</v>
      </c>
      <c r="M1311" s="15">
        <f t="shared" si="68"/>
        <v>23.032743021114637</v>
      </c>
      <c r="N1311" s="59">
        <f t="shared" si="69"/>
        <v>4.0313648067797985</v>
      </c>
      <c r="O1311" s="15">
        <f>E1311/0.651429</f>
        <v>19.460570438202041</v>
      </c>
      <c r="P1311" s="15">
        <f>G1311/0.651429</f>
        <v>13.663027856468206</v>
      </c>
      <c r="Q1311" s="15">
        <f t="shared" si="86"/>
        <v>33.123598294670245</v>
      </c>
      <c r="R1311" s="27">
        <f t="shared" si="87"/>
        <v>5.7975425817338344</v>
      </c>
      <c r="S1311" s="5">
        <f t="shared" si="57"/>
        <v>0.47008931729886855</v>
      </c>
      <c r="T1311" s="5">
        <f t="shared" si="57"/>
        <v>0.60642458378013719</v>
      </c>
      <c r="U1311" s="5">
        <f t="shared" si="57"/>
        <v>0.56593652748265144</v>
      </c>
      <c r="V1311" s="5">
        <f t="shared" si="57"/>
        <v>0.96174142768284532</v>
      </c>
      <c r="W1311" s="5">
        <f t="shared" si="57"/>
        <v>0.50539565748297832</v>
      </c>
      <c r="X1311" s="5">
        <f t="shared" si="57"/>
        <v>0.83154364256680258</v>
      </c>
      <c r="Y1311" s="12">
        <f t="shared" si="71"/>
        <v>1.4243234107869598</v>
      </c>
    </row>
    <row r="1312" spans="1:25">
      <c r="A1312" s="7" t="s">
        <v>86</v>
      </c>
      <c r="B1312" t="s">
        <v>27</v>
      </c>
      <c r="E1312" s="6">
        <f>SUM(E1119:E1130)</f>
        <v>9.8708281388253951</v>
      </c>
      <c r="F1312" s="6">
        <f t="shared" ref="F1312:J1312" si="115">SUM(F1119:F1130)</f>
        <v>1.4095761271870058</v>
      </c>
      <c r="G1312" s="6">
        <f t="shared" si="115"/>
        <v>3.5475860200397635</v>
      </c>
      <c r="H1312" s="6">
        <f t="shared" si="115"/>
        <v>2.0255155879537483</v>
      </c>
      <c r="I1312" s="6">
        <f t="shared" si="115"/>
        <v>13.41841415886516</v>
      </c>
      <c r="J1312" s="53">
        <f t="shared" si="115"/>
        <v>3.4350917151407545</v>
      </c>
      <c r="K1312" s="15">
        <f t="shared" si="66"/>
        <v>10.536458359210135</v>
      </c>
      <c r="L1312" s="15">
        <f t="shared" si="67"/>
        <v>3.7868142216801877</v>
      </c>
      <c r="M1312" s="15">
        <f t="shared" si="68"/>
        <v>14.323272580890324</v>
      </c>
      <c r="N1312" s="59">
        <f t="shared" si="69"/>
        <v>6.7496441375299474</v>
      </c>
      <c r="O1312" s="15">
        <f>E1312/0.980263</f>
        <v>10.069571266920606</v>
      </c>
      <c r="P1312" s="15">
        <f>G1312/0.980263</f>
        <v>3.619014509412029</v>
      </c>
      <c r="Q1312" s="15">
        <f t="shared" si="86"/>
        <v>13.688585776332635</v>
      </c>
      <c r="R1312" s="27">
        <f t="shared" si="87"/>
        <v>6.4505567575085774</v>
      </c>
      <c r="S1312" s="5">
        <f t="shared" si="57"/>
        <v>0.36602547908296551</v>
      </c>
      <c r="T1312" s="5">
        <f t="shared" si="57"/>
        <v>0.37317976759283805</v>
      </c>
      <c r="U1312" s="5">
        <f t="shared" si="57"/>
        <v>0.22557274179436415</v>
      </c>
      <c r="V1312" s="5">
        <f t="shared" si="57"/>
        <v>0.3101390667530225</v>
      </c>
      <c r="W1312" s="5">
        <f t="shared" si="57"/>
        <v>0.31428821815495006</v>
      </c>
      <c r="X1312" s="5">
        <f t="shared" si="57"/>
        <v>0.33323889937383294</v>
      </c>
      <c r="Y1312" s="12">
        <f t="shared" si="71"/>
        <v>2.782406989729528</v>
      </c>
    </row>
    <row r="1313" spans="1:25">
      <c r="A1313" s="7" t="s">
        <v>181</v>
      </c>
      <c r="B1313" t="s">
        <v>27</v>
      </c>
      <c r="E1313" s="6">
        <f>SUM(E1131:E1142)</f>
        <v>15.090303306819006</v>
      </c>
      <c r="F1313" s="6">
        <f t="shared" ref="F1313:J1313" si="116">SUM(F1131:F1142)</f>
        <v>2.4466972887041267</v>
      </c>
      <c r="G1313" s="6">
        <f t="shared" si="116"/>
        <v>11.905290031738096</v>
      </c>
      <c r="H1313" s="6">
        <f t="shared" si="116"/>
        <v>8.2228040110017044</v>
      </c>
      <c r="I1313" s="6">
        <f t="shared" si="116"/>
        <v>26.995593338557104</v>
      </c>
      <c r="J1313" s="53">
        <f t="shared" si="116"/>
        <v>10.669501299705832</v>
      </c>
      <c r="K1313" s="15">
        <f t="shared" si="66"/>
        <v>16.107904036415519</v>
      </c>
      <c r="L1313" s="15">
        <f t="shared" si="67"/>
        <v>12.708112319404131</v>
      </c>
      <c r="M1313" s="15">
        <f t="shared" si="68"/>
        <v>28.816016355819652</v>
      </c>
      <c r="N1313" s="59">
        <f t="shared" si="69"/>
        <v>3.3997917170113876</v>
      </c>
      <c r="O1313" s="15">
        <f>E1313/0.937478</f>
        <v>16.096701263196582</v>
      </c>
      <c r="P1313" s="15">
        <f>G1313/0.937478</f>
        <v>12.699274043484856</v>
      </c>
      <c r="Q1313" s="15">
        <f t="shared" si="86"/>
        <v>28.795975306681438</v>
      </c>
      <c r="R1313" s="27">
        <f t="shared" si="87"/>
        <v>3.3974272197117266</v>
      </c>
      <c r="S1313" s="5">
        <f t="shared" si="57"/>
        <v>0.55957164076842703</v>
      </c>
      <c r="T1313" s="5">
        <f t="shared" si="57"/>
        <v>0.64775353949187542</v>
      </c>
      <c r="U1313" s="5">
        <f t="shared" si="57"/>
        <v>0.75699613741463945</v>
      </c>
      <c r="V1313" s="5">
        <f t="shared" si="57"/>
        <v>1.259043760132895</v>
      </c>
      <c r="W1313" s="5">
        <f t="shared" si="57"/>
        <v>0.63229505573170552</v>
      </c>
      <c r="X1313" s="5">
        <f t="shared" si="57"/>
        <v>1.0350503464900831</v>
      </c>
      <c r="Y1313" s="12">
        <f t="shared" si="71"/>
        <v>1.2675292467961756</v>
      </c>
    </row>
    <row r="1314" spans="1:25">
      <c r="A1314" s="7" t="s">
        <v>182</v>
      </c>
      <c r="B1314" t="s">
        <v>27</v>
      </c>
      <c r="E1314" s="6">
        <f>SUM(E1143:E1154)</f>
        <v>15.02730766593711</v>
      </c>
      <c r="F1314" s="6">
        <f t="shared" ref="F1314:J1314" si="117">SUM(F1143:F1154)</f>
        <v>2.3547725890918829</v>
      </c>
      <c r="G1314" s="6">
        <f t="shared" si="117"/>
        <v>3.1480855331500845</v>
      </c>
      <c r="H1314" s="6">
        <f t="shared" si="117"/>
        <v>1.4813750385532243</v>
      </c>
      <c r="I1314" s="6">
        <f t="shared" si="117"/>
        <v>18.175393199087193</v>
      </c>
      <c r="J1314" s="53">
        <f t="shared" si="117"/>
        <v>3.8361476276451048</v>
      </c>
      <c r="K1314" s="15">
        <f t="shared" si="66"/>
        <v>16.040660342408419</v>
      </c>
      <c r="L1314" s="15">
        <f t="shared" si="67"/>
        <v>3.360373786754514</v>
      </c>
      <c r="M1314" s="15">
        <f t="shared" si="68"/>
        <v>19.40103412916293</v>
      </c>
      <c r="N1314" s="59">
        <f t="shared" si="69"/>
        <v>12.680286555653904</v>
      </c>
      <c r="O1314" s="15">
        <f>E1314/1.671683</f>
        <v>8.9893285185870226</v>
      </c>
      <c r="P1314" s="15">
        <f>G1314/1.671683</f>
        <v>1.8831833147493182</v>
      </c>
      <c r="Q1314" s="15">
        <f t="shared" si="86"/>
        <v>10.872511833336342</v>
      </c>
      <c r="R1314" s="27">
        <f t="shared" si="87"/>
        <v>7.1061452038377046</v>
      </c>
      <c r="S1314" s="5">
        <f t="shared" si="57"/>
        <v>0.55723566557874271</v>
      </c>
      <c r="T1314" s="5">
        <f t="shared" si="57"/>
        <v>0.62341683473666809</v>
      </c>
      <c r="U1314" s="5">
        <f t="shared" si="57"/>
        <v>0.20017056136326689</v>
      </c>
      <c r="V1314" s="5">
        <f t="shared" si="57"/>
        <v>0.22682238275552125</v>
      </c>
      <c r="W1314" s="5">
        <f t="shared" si="57"/>
        <v>0.42570693341081228</v>
      </c>
      <c r="X1314" s="5">
        <f t="shared" si="57"/>
        <v>0.37214540957885717</v>
      </c>
      <c r="Y1314" s="12">
        <f t="shared" si="71"/>
        <v>4.7734750240093575</v>
      </c>
    </row>
    <row r="1315" spans="1:25">
      <c r="A1315" s="7" t="s">
        <v>183</v>
      </c>
      <c r="B1315" t="s">
        <v>27</v>
      </c>
      <c r="E1315" s="6">
        <f>SUM(E1155:E1166)</f>
        <v>64.407420785853589</v>
      </c>
      <c r="F1315" s="6">
        <f t="shared" ref="F1315:J1315" si="118">SUM(F1155:F1166)</f>
        <v>8.7207462280075738</v>
      </c>
      <c r="G1315" s="6">
        <f t="shared" si="118"/>
        <v>9.6601808075102795</v>
      </c>
      <c r="H1315" s="6">
        <f t="shared" si="118"/>
        <v>2.5214998463072771</v>
      </c>
      <c r="I1315" s="6">
        <f t="shared" si="118"/>
        <v>74.067601593363889</v>
      </c>
      <c r="J1315" s="53">
        <f t="shared" si="118"/>
        <v>11.242246074314847</v>
      </c>
      <c r="K1315" s="15">
        <f t="shared" si="66"/>
        <v>68.750675990902877</v>
      </c>
      <c r="L1315" s="15">
        <f t="shared" si="67"/>
        <v>10.311606218775182</v>
      </c>
      <c r="M1315" s="15">
        <f t="shared" si="68"/>
        <v>79.062282209678088</v>
      </c>
      <c r="N1315" s="59">
        <f t="shared" si="69"/>
        <v>58.439069772127695</v>
      </c>
      <c r="O1315" s="15">
        <f>E1315/5.58217</f>
        <v>11.538061504012525</v>
      </c>
      <c r="P1315" s="15">
        <f>G1315/5.58217</f>
        <v>1.7305422098413843</v>
      </c>
      <c r="Q1315" s="15">
        <f t="shared" si="86"/>
        <v>13.26860371385391</v>
      </c>
      <c r="R1315" s="27">
        <f t="shared" si="87"/>
        <v>9.80751929417114</v>
      </c>
      <c r="S1315" s="5">
        <f t="shared" si="57"/>
        <v>2.3883261584620752</v>
      </c>
      <c r="T1315" s="5">
        <f t="shared" si="57"/>
        <v>2.308783461804635</v>
      </c>
      <c r="U1315" s="5">
        <f t="shared" si="57"/>
        <v>0.61424119349612383</v>
      </c>
      <c r="V1315" s="5">
        <f t="shared" si="57"/>
        <v>0.38608224681284731</v>
      </c>
      <c r="W1315" s="5">
        <f t="shared" si="57"/>
        <v>1.7348230761240586</v>
      </c>
      <c r="X1315" s="5">
        <f t="shared" si="57"/>
        <v>1.0906124257998058</v>
      </c>
      <c r="Y1315" s="12">
        <f t="shared" si="71"/>
        <v>6.6673100710268516</v>
      </c>
    </row>
    <row r="1316" spans="1:25">
      <c r="A1316" s="7" t="s">
        <v>184</v>
      </c>
      <c r="B1316" t="s">
        <v>27</v>
      </c>
      <c r="E1316" s="6">
        <f>SUM(E1167:E1178)</f>
        <v>13.219769763062185</v>
      </c>
      <c r="F1316" s="6">
        <f t="shared" ref="F1316:J1316" si="119">SUM(F1167:F1178)</f>
        <v>1.7023763200907549</v>
      </c>
      <c r="G1316" s="6">
        <f t="shared" si="119"/>
        <v>16.380276487896843</v>
      </c>
      <c r="H1316" s="6">
        <f t="shared" si="119"/>
        <v>7.745007194812966</v>
      </c>
      <c r="I1316" s="6">
        <f t="shared" si="119"/>
        <v>29.600046250958997</v>
      </c>
      <c r="J1316" s="53">
        <f t="shared" si="119"/>
        <v>9.4473835149037289</v>
      </c>
      <c r="K1316" s="15">
        <f t="shared" si="66"/>
        <v>14.111232782888376</v>
      </c>
      <c r="L1316" s="15">
        <f t="shared" si="67"/>
        <v>17.484865372968773</v>
      </c>
      <c r="M1316" s="15">
        <f t="shared" si="68"/>
        <v>31.596098155857113</v>
      </c>
      <c r="N1316" s="59">
        <f t="shared" si="69"/>
        <v>-3.3736325900803976</v>
      </c>
      <c r="O1316" s="15">
        <f>E1316/0.623061</f>
        <v>21.217456658436632</v>
      </c>
      <c r="P1316" s="15">
        <f>G1316/0.623061</f>
        <v>26.290004490566485</v>
      </c>
      <c r="Q1316" s="15">
        <f t="shared" si="86"/>
        <v>47.50746114900312</v>
      </c>
      <c r="R1316" s="27">
        <f t="shared" si="87"/>
        <v>-5.0725478321298532</v>
      </c>
      <c r="S1316" s="5">
        <f t="shared" si="57"/>
        <v>0.49020938191181396</v>
      </c>
      <c r="T1316" s="5">
        <f t="shared" si="57"/>
        <v>0.45069747368297736</v>
      </c>
      <c r="U1316" s="5">
        <f t="shared" si="57"/>
        <v>1.041537501233933</v>
      </c>
      <c r="V1316" s="5">
        <f t="shared" si="57"/>
        <v>1.1858853704608405</v>
      </c>
      <c r="W1316" s="5">
        <f t="shared" si="57"/>
        <v>0.69329696366331228</v>
      </c>
      <c r="X1316" s="5">
        <f t="shared" si="57"/>
        <v>0.91649246819018682</v>
      </c>
      <c r="Y1316" s="12">
        <f t="shared" si="71"/>
        <v>0.80705412834942614</v>
      </c>
    </row>
    <row r="1317" spans="1:25">
      <c r="A1317" s="7" t="s">
        <v>185</v>
      </c>
      <c r="B1317" t="s">
        <v>27</v>
      </c>
      <c r="E1317" s="6">
        <f>SUM(E1179:E1190)</f>
        <v>8.5275242556887783</v>
      </c>
      <c r="F1317" s="6">
        <f t="shared" ref="F1317:J1317" si="120">SUM(F1179:F1190)</f>
        <v>1.0507960834327104</v>
      </c>
      <c r="G1317" s="6">
        <f t="shared" si="120"/>
        <v>6.4821556178849242</v>
      </c>
      <c r="H1317" s="6">
        <f t="shared" si="120"/>
        <v>1.5754559034085718</v>
      </c>
      <c r="I1317" s="6">
        <f t="shared" si="120"/>
        <v>15.009679873573702</v>
      </c>
      <c r="J1317" s="53">
        <f t="shared" si="120"/>
        <v>2.6262519868412824</v>
      </c>
      <c r="K1317" s="15">
        <f t="shared" si="66"/>
        <v>9.1025700137365728</v>
      </c>
      <c r="L1317" s="15">
        <f t="shared" si="67"/>
        <v>6.9192738223372574</v>
      </c>
      <c r="M1317" s="15">
        <f t="shared" si="68"/>
        <v>16.021843836073831</v>
      </c>
      <c r="N1317" s="59">
        <f t="shared" si="69"/>
        <v>2.1832961913993154</v>
      </c>
      <c r="O1317" s="15">
        <f>E1317/0.798552</f>
        <v>10.678733827839361</v>
      </c>
      <c r="P1317" s="15">
        <f>G1317/0.798552</f>
        <v>8.117386992813147</v>
      </c>
      <c r="Q1317" s="15">
        <f t="shared" si="86"/>
        <v>18.796120820652508</v>
      </c>
      <c r="R1317" s="27">
        <f t="shared" si="87"/>
        <v>2.5613468350262139</v>
      </c>
      <c r="S1317" s="5">
        <f t="shared" si="57"/>
        <v>0.31621370640655488</v>
      </c>
      <c r="T1317" s="5">
        <f t="shared" si="57"/>
        <v>0.27819415400106262</v>
      </c>
      <c r="U1317" s="5">
        <f t="shared" si="57"/>
        <v>0.41216692342463729</v>
      </c>
      <c r="V1317" s="5">
        <f t="shared" si="57"/>
        <v>0.24122767876957538</v>
      </c>
      <c r="W1317" s="5">
        <f t="shared" si="57"/>
        <v>0.351559095336543</v>
      </c>
      <c r="X1317" s="5">
        <f t="shared" si="57"/>
        <v>0.25477320378837992</v>
      </c>
      <c r="Y1317" s="12">
        <f t="shared" si="71"/>
        <v>1.3155383422391889</v>
      </c>
    </row>
    <row r="1318" spans="1:25">
      <c r="A1318" s="7" t="s">
        <v>186</v>
      </c>
      <c r="B1318" t="s">
        <v>27</v>
      </c>
      <c r="E1318" s="6">
        <f>SUM(E1191:E1202)</f>
        <v>10.322851879217634</v>
      </c>
      <c r="F1318" s="6">
        <f t="shared" ref="F1318:J1318" si="121">SUM(F1191:F1202)</f>
        <v>1.66245398633931</v>
      </c>
      <c r="G1318" s="6">
        <f t="shared" si="121"/>
        <v>5.7906482937396602</v>
      </c>
      <c r="H1318" s="6">
        <f t="shared" si="121"/>
        <v>1.9293947335665529</v>
      </c>
      <c r="I1318" s="6">
        <f t="shared" si="121"/>
        <v>16.113500172957302</v>
      </c>
      <c r="J1318" s="53">
        <f t="shared" si="121"/>
        <v>3.5918487199058644</v>
      </c>
      <c r="K1318" s="15">
        <f t="shared" si="66"/>
        <v>11.018963904948873</v>
      </c>
      <c r="L1318" s="15">
        <f t="shared" si="67"/>
        <v>6.1811353375543163</v>
      </c>
      <c r="M1318" s="15">
        <f t="shared" si="68"/>
        <v>17.2000992425032</v>
      </c>
      <c r="N1318" s="59">
        <f t="shared" si="69"/>
        <v>4.8378285673945562</v>
      </c>
      <c r="O1318" s="15">
        <f>E1318/0.565773</f>
        <v>18.245571773869791</v>
      </c>
      <c r="P1318" s="15">
        <f>G1318/0.565773</f>
        <v>10.234932196728476</v>
      </c>
      <c r="Q1318" s="15">
        <f t="shared" si="86"/>
        <v>28.480503970598267</v>
      </c>
      <c r="R1318" s="27">
        <f t="shared" si="87"/>
        <v>8.0106395771413155</v>
      </c>
      <c r="S1318" s="5">
        <f t="shared" si="57"/>
        <v>0.38278721414784445</v>
      </c>
      <c r="T1318" s="5">
        <f t="shared" si="57"/>
        <v>0.44012819193665609</v>
      </c>
      <c r="U1318" s="5">
        <f t="shared" si="57"/>
        <v>0.36819753066088323</v>
      </c>
      <c r="V1318" s="5">
        <f t="shared" si="57"/>
        <v>0.29542141547823575</v>
      </c>
      <c r="W1318" s="5">
        <f t="shared" si="57"/>
        <v>0.37741294892529492</v>
      </c>
      <c r="X1318" s="5">
        <f t="shared" si="57"/>
        <v>0.34844592616348696</v>
      </c>
      <c r="Y1318" s="12">
        <f t="shared" si="71"/>
        <v>1.782676369825084</v>
      </c>
    </row>
    <row r="1320" spans="1:25">
      <c r="A1320" s="7" t="s">
        <v>319</v>
      </c>
    </row>
    <row r="1321" spans="1:25">
      <c r="A1321" s="40" t="s">
        <v>325</v>
      </c>
    </row>
    <row r="1322" spans="1:25">
      <c r="A1322" s="40" t="s">
        <v>322</v>
      </c>
    </row>
    <row r="1323" spans="1:25">
      <c r="A1323" s="56" t="s">
        <v>323</v>
      </c>
    </row>
    <row r="1324" spans="1:25">
      <c r="A1324" s="7" t="s">
        <v>324</v>
      </c>
    </row>
  </sheetData>
  <mergeCells count="4">
    <mergeCell ref="E1:J1"/>
    <mergeCell ref="S1:X1"/>
    <mergeCell ref="K1:N1"/>
    <mergeCell ref="O1:R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México</vt:lpstr>
      <vt:lpstr>U.S.</vt:lpstr>
      <vt:lpstr>El Paso</vt:lpstr>
      <vt:lpstr>McAllen</vt:lpstr>
      <vt:lpstr>San Diego</vt:lpstr>
      <vt:lpstr>Tucson</vt:lpstr>
      <vt:lpstr>Juárez</vt:lpstr>
      <vt:lpstr>Matamoros</vt:lpstr>
      <vt:lpstr>Mexicali</vt:lpstr>
      <vt:lpstr>Nuevo Laredo</vt:lpstr>
      <vt:lpstr>Piedras Negras</vt:lpstr>
      <vt:lpstr>Reynosa-Río Bravo</vt:lpstr>
      <vt:lpstr>Tijuana</vt:lpstr>
    </vt:vector>
  </TitlesOfParts>
  <Company>W. P. Carey School of Business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IMAGE64</dc:creator>
  <cp:lastModifiedBy>User</cp:lastModifiedBy>
  <dcterms:created xsi:type="dcterms:W3CDTF">2013-12-05T20:50:46Z</dcterms:created>
  <dcterms:modified xsi:type="dcterms:W3CDTF">2014-05-28T23:55:58Z</dcterms:modified>
</cp:coreProperties>
</file>